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2.xml" ContentType="application/vnd.openxmlformats-officedocument.spreadsheetml.comments+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drawings/drawing8.xml" ContentType="application/vnd.openxmlformats-officedocument.drawing+xml"/>
  <Override PartName="/xl/charts/chart8.xml" ContentType="application/vnd.openxmlformats-officedocument.drawingml.chart+xml"/>
  <Override PartName="/xl/drawings/drawing9.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style4.xml" ContentType="application/vnd.ms-office.chartstyle+xml"/>
  <Override PartName="/xl/charts/colors4.xml" ContentType="application/vnd.ms-office.chartcolorstyle+xml"/>
  <Override PartName="/xl/comments3.xml" ContentType="application/vnd.openxmlformats-officedocument.spreadsheetml.comments+xml"/>
  <Override PartName="/xl/drawings/drawing10.xml" ContentType="application/vnd.openxmlformats-officedocument.drawing+xml"/>
  <Override PartName="/xl/comments4.xml" ContentType="application/vnd.openxmlformats-officedocument.spreadsheetml.comments+xml"/>
  <Override PartName="/xl/charts/chart12.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1.xml" ContentType="application/vnd.openxmlformats-officedocument.drawing+xml"/>
  <Override PartName="/xl/comments5.xml" ContentType="application/vnd.openxmlformats-officedocument.spreadsheetml.comments+xml"/>
  <Override PartName="/xl/charts/chart13.xml" ContentType="application/vnd.openxmlformats-officedocument.drawingml.chart+xml"/>
  <Override PartName="/xl/charts/style6.xml" ContentType="application/vnd.ms-office.chartstyle+xml"/>
  <Override PartName="/xl/charts/colors6.xml" ContentType="application/vnd.ms-office.chartcolorstyle+xml"/>
  <Override PartName="/xl/charts/chart14.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Пользователь\Downloads\"/>
    </mc:Choice>
  </mc:AlternateContent>
  <xr:revisionPtr revIDLastSave="0" documentId="13_ncr:1_{A78E59C3-AA16-45D8-AEA6-595A8435369E}" xr6:coauthVersionLast="45" xr6:coauthVersionMax="45" xr10:uidLastSave="{00000000-0000-0000-0000-000000000000}"/>
  <bookViews>
    <workbookView xWindow="-120" yWindow="-120" windowWidth="20730" windowHeight="11160" firstSheet="3" activeTab="16" xr2:uid="{00000000-000D-0000-FFFF-FFFF00000000}"/>
  </bookViews>
  <sheets>
    <sheet name="Overview" sheetId="1" r:id="rId1"/>
    <sheet name="Stocks" sheetId="2" r:id="rId2"/>
    <sheet name="Stocks VaR and ES" sheetId="3" r:id="rId3"/>
    <sheet name="S var_es_delta_normal" sheetId="4" r:id="rId4"/>
    <sheet name="VaR 110+ ES 110" sheetId="5" r:id="rId5"/>
    <sheet name="VaR1+ES+realized r" sheetId="6" r:id="rId6"/>
    <sheet name="Backtesting" sheetId="7" r:id="rId7"/>
    <sheet name="Currency" sheetId="8" r:id="rId8"/>
    <sheet name="Currency backtest" sheetId="9" r:id="rId9"/>
    <sheet name="Stocks domestic" sheetId="10" r:id="rId10"/>
    <sheet name="VaR ES domestic stock" sheetId="11" r:id="rId11"/>
    <sheet name="Bonds" sheetId="12" r:id="rId12"/>
    <sheet name="Yield curve" sheetId="13" r:id="rId13"/>
    <sheet name="Bond Portfolio" sheetId="14" r:id="rId14"/>
    <sheet name="Bonds graphs" sheetId="15" r:id="rId15"/>
    <sheet name="Backtesting bonds" sheetId="16" r:id="rId16"/>
    <sheet name="Overall portfolio" sheetId="19" r:id="rId17"/>
    <sheet name="Backtesting overall portfolio" sheetId="22" r:id="rId18"/>
  </sheets>
  <definedNames>
    <definedName name="_xlnm._FilterDatabase" localSheetId="11" hidden="1">Bonds!$A$4:$U$509</definedName>
    <definedName name="_xlnm._FilterDatabase" localSheetId="7" hidden="1">Currency!$A$3:$B$510</definedName>
    <definedName name="_xlnm._FilterDatabase" localSheetId="1" hidden="1">Stocks!$A$4:$M$533</definedName>
    <definedName name="_xlnm._FilterDatabase" localSheetId="2" hidden="1">'Stocks VaR and ES'!$A$26:$P$531</definedName>
    <definedName name="_xlnm._FilterDatabase" localSheetId="10" hidden="1">'VaR ES domestic stock'!$A$22:$R$527</definedName>
    <definedName name="Z_EE6FF1AB_A22F_4E6C_AC71_AAD5BEAF3574_.wvu.FilterData" localSheetId="7" hidden="1">Currency!$J$3:$K$508</definedName>
  </definedNames>
  <calcPr calcId="191029"/>
  <customWorkbookViews>
    <customWorkbookView name="Фильтр 1" guid="{EE6FF1AB-A22F-4E6C-AC71-AAD5BEAF3574}"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6" i="19" l="1"/>
  <c r="F7" i="19"/>
  <c r="F8" i="19"/>
  <c r="F9" i="19"/>
  <c r="F10" i="19"/>
  <c r="F11" i="19"/>
  <c r="F12" i="19"/>
  <c r="F13" i="19"/>
  <c r="F14" i="19"/>
  <c r="F15" i="19"/>
  <c r="F16" i="19"/>
  <c r="F17" i="19"/>
  <c r="F18" i="19"/>
  <c r="F19" i="19"/>
  <c r="F20" i="19"/>
  <c r="F21" i="19"/>
  <c r="F22" i="19"/>
  <c r="F23" i="19"/>
  <c r="F24" i="19"/>
  <c r="F25" i="19"/>
  <c r="F26" i="19"/>
  <c r="F27" i="19"/>
  <c r="F28" i="19"/>
  <c r="F29" i="19"/>
  <c r="F30" i="19"/>
  <c r="F31" i="19"/>
  <c r="F32" i="19"/>
  <c r="F33" i="19"/>
  <c r="F34" i="19"/>
  <c r="F35" i="19"/>
  <c r="F36" i="19"/>
  <c r="F37" i="19"/>
  <c r="F38" i="19"/>
  <c r="F39" i="19"/>
  <c r="F40" i="19"/>
  <c r="F41" i="19"/>
  <c r="F42" i="19"/>
  <c r="F43" i="19"/>
  <c r="F44" i="19"/>
  <c r="F45" i="19"/>
  <c r="F46" i="19"/>
  <c r="F47" i="19"/>
  <c r="F48" i="19"/>
  <c r="F49" i="19"/>
  <c r="F50" i="19"/>
  <c r="F51" i="19"/>
  <c r="F52" i="19"/>
  <c r="F53" i="19"/>
  <c r="F54" i="19"/>
  <c r="F55" i="19"/>
  <c r="F56" i="19"/>
  <c r="F57" i="19"/>
  <c r="F58" i="19"/>
  <c r="F59" i="19"/>
  <c r="F60" i="19"/>
  <c r="F61" i="19"/>
  <c r="F62" i="19"/>
  <c r="F63" i="19"/>
  <c r="F64" i="19"/>
  <c r="F65" i="19"/>
  <c r="F66" i="19"/>
  <c r="F67" i="19"/>
  <c r="F68" i="19"/>
  <c r="F69" i="19"/>
  <c r="F70" i="19"/>
  <c r="F71" i="19"/>
  <c r="F72" i="19"/>
  <c r="F73" i="19"/>
  <c r="F74" i="19"/>
  <c r="F75" i="19"/>
  <c r="F76" i="19"/>
  <c r="F77" i="19"/>
  <c r="F78" i="19"/>
  <c r="F79" i="19"/>
  <c r="F80" i="19"/>
  <c r="F81" i="19"/>
  <c r="F82" i="19"/>
  <c r="F83" i="19"/>
  <c r="F84" i="19"/>
  <c r="F85" i="19"/>
  <c r="F86" i="19"/>
  <c r="F87" i="19"/>
  <c r="F88" i="19"/>
  <c r="F89" i="19"/>
  <c r="F90" i="19"/>
  <c r="F91" i="19"/>
  <c r="F92" i="19"/>
  <c r="F93" i="19"/>
  <c r="F94" i="19"/>
  <c r="F95" i="19"/>
  <c r="F96" i="19"/>
  <c r="F97" i="19"/>
  <c r="F98" i="19"/>
  <c r="F99" i="19"/>
  <c r="F100" i="19"/>
  <c r="F101" i="19"/>
  <c r="F102" i="19"/>
  <c r="F103" i="19"/>
  <c r="F104" i="19"/>
  <c r="F105" i="19"/>
  <c r="F106" i="19"/>
  <c r="F107" i="19"/>
  <c r="F108" i="19"/>
  <c r="F109" i="19"/>
  <c r="F110" i="19"/>
  <c r="F111" i="19"/>
  <c r="F112" i="19"/>
  <c r="F113" i="19"/>
  <c r="F114" i="19"/>
  <c r="F115" i="19"/>
  <c r="F116" i="19"/>
  <c r="F117" i="19"/>
  <c r="F118" i="19"/>
  <c r="F119" i="19"/>
  <c r="F120" i="19"/>
  <c r="F121" i="19"/>
  <c r="F122" i="19"/>
  <c r="F123" i="19"/>
  <c r="F124" i="19"/>
  <c r="F125" i="19"/>
  <c r="F126" i="19"/>
  <c r="F127" i="19"/>
  <c r="F128" i="19"/>
  <c r="F129" i="19"/>
  <c r="F130" i="19"/>
  <c r="F131" i="19"/>
  <c r="F132" i="19"/>
  <c r="F133" i="19"/>
  <c r="F134" i="19"/>
  <c r="F135" i="19"/>
  <c r="F136" i="19"/>
  <c r="F137" i="19"/>
  <c r="F138" i="19"/>
  <c r="F139" i="19"/>
  <c r="F140" i="19"/>
  <c r="F141" i="19"/>
  <c r="F142" i="19"/>
  <c r="F143" i="19"/>
  <c r="F144" i="19"/>
  <c r="F145" i="19"/>
  <c r="F146" i="19"/>
  <c r="F147" i="19"/>
  <c r="F148" i="19"/>
  <c r="F149" i="19"/>
  <c r="F150" i="19"/>
  <c r="F151" i="19"/>
  <c r="F152" i="19"/>
  <c r="F153" i="19"/>
  <c r="F154" i="19"/>
  <c r="F155" i="19"/>
  <c r="F156" i="19"/>
  <c r="F157" i="19"/>
  <c r="F158" i="19"/>
  <c r="F159" i="19"/>
  <c r="F160" i="19"/>
  <c r="F161" i="19"/>
  <c r="F162" i="19"/>
  <c r="F163" i="19"/>
  <c r="F164" i="19"/>
  <c r="F165" i="19"/>
  <c r="F166" i="19"/>
  <c r="F167" i="19"/>
  <c r="F168" i="19"/>
  <c r="F169" i="19"/>
  <c r="F170" i="19"/>
  <c r="F171" i="19"/>
  <c r="F172" i="19"/>
  <c r="F173" i="19"/>
  <c r="F174" i="19"/>
  <c r="F175" i="19"/>
  <c r="F176" i="19"/>
  <c r="F177" i="19"/>
  <c r="F178" i="19"/>
  <c r="F179" i="19"/>
  <c r="F180" i="19"/>
  <c r="F181" i="19"/>
  <c r="F182" i="19"/>
  <c r="F183" i="19"/>
  <c r="F184" i="19"/>
  <c r="F185" i="19"/>
  <c r="F186" i="19"/>
  <c r="F187" i="19"/>
  <c r="F188" i="19"/>
  <c r="F189" i="19"/>
  <c r="F190" i="19"/>
  <c r="F191" i="19"/>
  <c r="F192" i="19"/>
  <c r="F193" i="19"/>
  <c r="F194" i="19"/>
  <c r="F195" i="19"/>
  <c r="F196" i="19"/>
  <c r="F197" i="19"/>
  <c r="F198" i="19"/>
  <c r="F199" i="19"/>
  <c r="F200" i="19"/>
  <c r="F201" i="19"/>
  <c r="F202" i="19"/>
  <c r="F203" i="19"/>
  <c r="F204" i="19"/>
  <c r="F205" i="19"/>
  <c r="F206" i="19"/>
  <c r="F207" i="19"/>
  <c r="F208" i="19"/>
  <c r="F209" i="19"/>
  <c r="F210" i="19"/>
  <c r="F211" i="19"/>
  <c r="F212" i="19"/>
  <c r="F213" i="19"/>
  <c r="F214" i="19"/>
  <c r="F215" i="19"/>
  <c r="F216" i="19"/>
  <c r="F217" i="19"/>
  <c r="F218" i="19"/>
  <c r="F219" i="19"/>
  <c r="F220" i="19"/>
  <c r="F221" i="19"/>
  <c r="F222" i="19"/>
  <c r="F223" i="19"/>
  <c r="F224" i="19"/>
  <c r="F225" i="19"/>
  <c r="F226" i="19"/>
  <c r="F227" i="19"/>
  <c r="F228" i="19"/>
  <c r="F229" i="19"/>
  <c r="F230" i="19"/>
  <c r="F231" i="19"/>
  <c r="F232" i="19"/>
  <c r="F233" i="19"/>
  <c r="F234" i="19"/>
  <c r="F235" i="19"/>
  <c r="F236" i="19"/>
  <c r="F237" i="19"/>
  <c r="F238" i="19"/>
  <c r="F239" i="19"/>
  <c r="F240" i="19"/>
  <c r="F241" i="19"/>
  <c r="F242" i="19"/>
  <c r="F243" i="19"/>
  <c r="F244" i="19"/>
  <c r="F245" i="19"/>
  <c r="F246" i="19"/>
  <c r="F247" i="19"/>
  <c r="F248" i="19"/>
  <c r="F249" i="19"/>
  <c r="F250" i="19"/>
  <c r="F251" i="19"/>
  <c r="F252" i="19"/>
  <c r="F253" i="19"/>
  <c r="F254" i="19"/>
  <c r="F255" i="19"/>
  <c r="F256" i="19"/>
  <c r="F257" i="19"/>
  <c r="F5" i="19"/>
  <c r="L24" i="11"/>
  <c r="L25" i="11"/>
  <c r="L26" i="11"/>
  <c r="L27" i="11"/>
  <c r="L28" i="11"/>
  <c r="L29" i="11"/>
  <c r="L30" i="11"/>
  <c r="L31" i="11"/>
  <c r="L32" i="11"/>
  <c r="L33" i="11"/>
  <c r="L34" i="11"/>
  <c r="L35" i="11"/>
  <c r="L36" i="11"/>
  <c r="L37" i="11"/>
  <c r="L38" i="11"/>
  <c r="L39" i="11"/>
  <c r="L40" i="11"/>
  <c r="L41" i="11"/>
  <c r="L42" i="11"/>
  <c r="L43" i="11"/>
  <c r="L44" i="11"/>
  <c r="L45" i="11"/>
  <c r="L46" i="11"/>
  <c r="L47" i="11"/>
  <c r="L48" i="11"/>
  <c r="L49" i="11"/>
  <c r="L50" i="11"/>
  <c r="L51" i="11"/>
  <c r="L52" i="11"/>
  <c r="L53" i="11"/>
  <c r="L54" i="11"/>
  <c r="L55" i="11"/>
  <c r="L56" i="11"/>
  <c r="L57" i="11"/>
  <c r="L58" i="11"/>
  <c r="L59" i="11"/>
  <c r="L60" i="11"/>
  <c r="L61" i="11"/>
  <c r="L62" i="11"/>
  <c r="L63" i="11"/>
  <c r="L64" i="11"/>
  <c r="L65" i="11"/>
  <c r="L66" i="11"/>
  <c r="L67" i="11"/>
  <c r="L68" i="11"/>
  <c r="L69" i="11"/>
  <c r="L70" i="11"/>
  <c r="L71" i="11"/>
  <c r="L72" i="11"/>
  <c r="L73" i="11"/>
  <c r="L74" i="11"/>
  <c r="L75" i="11"/>
  <c r="L76" i="11"/>
  <c r="L77" i="11"/>
  <c r="L78" i="11"/>
  <c r="L79" i="11"/>
  <c r="L80" i="11"/>
  <c r="L81" i="11"/>
  <c r="L82" i="11"/>
  <c r="L83" i="11"/>
  <c r="L84" i="11"/>
  <c r="L85" i="11"/>
  <c r="L86" i="11"/>
  <c r="L87" i="11"/>
  <c r="L88" i="11"/>
  <c r="L89" i="11"/>
  <c r="L90" i="11"/>
  <c r="L91" i="11"/>
  <c r="L92" i="11"/>
  <c r="L93" i="11"/>
  <c r="L94" i="11"/>
  <c r="L95" i="11"/>
  <c r="L96" i="11"/>
  <c r="L97" i="11"/>
  <c r="L98" i="11"/>
  <c r="L99" i="11"/>
  <c r="L100" i="11"/>
  <c r="L101" i="11"/>
  <c r="L102" i="11"/>
  <c r="L103" i="11"/>
  <c r="L104" i="11"/>
  <c r="L105" i="11"/>
  <c r="L106" i="11"/>
  <c r="L107" i="11"/>
  <c r="L108" i="11"/>
  <c r="L109" i="11"/>
  <c r="L110" i="11"/>
  <c r="L111" i="11"/>
  <c r="L112" i="11"/>
  <c r="L113" i="11"/>
  <c r="L114" i="11"/>
  <c r="L115" i="11"/>
  <c r="L116" i="11"/>
  <c r="L117" i="11"/>
  <c r="L118" i="11"/>
  <c r="L119" i="11"/>
  <c r="L120"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5" i="11"/>
  <c r="L146" i="11"/>
  <c r="L147" i="11"/>
  <c r="L148" i="11"/>
  <c r="L149" i="11"/>
  <c r="L150" i="11"/>
  <c r="L151" i="11"/>
  <c r="L152" i="11"/>
  <c r="L153" i="11"/>
  <c r="L154" i="11"/>
  <c r="L155" i="11"/>
  <c r="L156" i="11"/>
  <c r="L157" i="11"/>
  <c r="L158" i="11"/>
  <c r="L159" i="11"/>
  <c r="L160" i="11"/>
  <c r="L161" i="11"/>
  <c r="L162" i="11"/>
  <c r="L163" i="11"/>
  <c r="L164" i="11"/>
  <c r="L165" i="11"/>
  <c r="L166" i="11"/>
  <c r="L167" i="11"/>
  <c r="L168" i="11"/>
  <c r="L169" i="11"/>
  <c r="L170" i="11"/>
  <c r="L171" i="11"/>
  <c r="L172" i="11"/>
  <c r="L173" i="11"/>
  <c r="L174" i="11"/>
  <c r="L175" i="11"/>
  <c r="L176" i="11"/>
  <c r="L177" i="11"/>
  <c r="L178" i="11"/>
  <c r="L179" i="11"/>
  <c r="L180" i="11"/>
  <c r="L181" i="11"/>
  <c r="L182" i="11"/>
  <c r="L183" i="11"/>
  <c r="L184" i="11"/>
  <c r="L185" i="11"/>
  <c r="L186" i="11"/>
  <c r="L187" i="11"/>
  <c r="L188" i="11"/>
  <c r="L189" i="11"/>
  <c r="L190" i="11"/>
  <c r="L191" i="11"/>
  <c r="L192" i="11"/>
  <c r="L193" i="11"/>
  <c r="L194" i="11"/>
  <c r="L195" i="11"/>
  <c r="L196" i="11"/>
  <c r="L197" i="11"/>
  <c r="L198" i="11"/>
  <c r="L199" i="11"/>
  <c r="L200" i="11"/>
  <c r="L201" i="11"/>
  <c r="L202" i="11"/>
  <c r="L203" i="11"/>
  <c r="L204" i="11"/>
  <c r="L205" i="11"/>
  <c r="L206" i="11"/>
  <c r="L207" i="11"/>
  <c r="L208" i="11"/>
  <c r="L209" i="11"/>
  <c r="L210" i="11"/>
  <c r="L211" i="11"/>
  <c r="L212" i="11"/>
  <c r="L213" i="11"/>
  <c r="L214" i="11"/>
  <c r="L215" i="11"/>
  <c r="L216" i="11"/>
  <c r="L217" i="11"/>
  <c r="L218" i="11"/>
  <c r="L219" i="11"/>
  <c r="L220" i="11"/>
  <c r="L221" i="11"/>
  <c r="L222" i="11"/>
  <c r="L223" i="11"/>
  <c r="L224" i="11"/>
  <c r="L225" i="11"/>
  <c r="L226" i="11"/>
  <c r="L227" i="11"/>
  <c r="L228" i="11"/>
  <c r="L229" i="11"/>
  <c r="L230" i="11"/>
  <c r="L231" i="11"/>
  <c r="L232" i="11"/>
  <c r="L233" i="11"/>
  <c r="L234" i="11"/>
  <c r="L235" i="11"/>
  <c r="L236" i="11"/>
  <c r="L237" i="11"/>
  <c r="L238" i="11"/>
  <c r="L239" i="11"/>
  <c r="L240" i="11"/>
  <c r="L241" i="11"/>
  <c r="L242" i="11"/>
  <c r="L243" i="11"/>
  <c r="L244" i="11"/>
  <c r="L245" i="11"/>
  <c r="L246" i="11"/>
  <c r="L247" i="11"/>
  <c r="L248" i="11"/>
  <c r="L249" i="11"/>
  <c r="L250" i="11"/>
  <c r="L251" i="11"/>
  <c r="L252" i="11"/>
  <c r="L253" i="11"/>
  <c r="L254" i="11"/>
  <c r="L255" i="11"/>
  <c r="L256" i="11"/>
  <c r="L257" i="11"/>
  <c r="L258" i="11"/>
  <c r="L259" i="11"/>
  <c r="L260" i="11"/>
  <c r="L261" i="11"/>
  <c r="L262" i="11"/>
  <c r="L263" i="11"/>
  <c r="L264" i="11"/>
  <c r="L265" i="11"/>
  <c r="L266" i="11"/>
  <c r="L267" i="11"/>
  <c r="L268" i="11"/>
  <c r="L269" i="11"/>
  <c r="L270" i="11"/>
  <c r="L271" i="11"/>
  <c r="L272" i="11"/>
  <c r="L273" i="11"/>
  <c r="L274" i="11"/>
  <c r="L275" i="11"/>
  <c r="L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99" i="11"/>
  <c r="K100" i="11"/>
  <c r="K101" i="11"/>
  <c r="K102" i="11"/>
  <c r="K103" i="11"/>
  <c r="K104" i="11"/>
  <c r="K105" i="11"/>
  <c r="K106" i="11"/>
  <c r="K107" i="11"/>
  <c r="K108" i="11"/>
  <c r="K109" i="11"/>
  <c r="K110" i="11"/>
  <c r="K111" i="11"/>
  <c r="K112" i="11"/>
  <c r="K113" i="11"/>
  <c r="K114" i="11"/>
  <c r="K115" i="11"/>
  <c r="K116" i="11"/>
  <c r="K117" i="11"/>
  <c r="K118" i="11"/>
  <c r="K119" i="11"/>
  <c r="K120" i="11"/>
  <c r="K121" i="11"/>
  <c r="K122" i="11"/>
  <c r="K123" i="11"/>
  <c r="K124" i="11"/>
  <c r="K125" i="11"/>
  <c r="K126" i="11"/>
  <c r="K127" i="11"/>
  <c r="K128" i="11"/>
  <c r="K129" i="11"/>
  <c r="K130" i="11"/>
  <c r="K131" i="11"/>
  <c r="K132" i="11"/>
  <c r="K133" i="11"/>
  <c r="K134" i="11"/>
  <c r="K135" i="11"/>
  <c r="K136" i="11"/>
  <c r="K137" i="11"/>
  <c r="K138" i="11"/>
  <c r="K139" i="11"/>
  <c r="K140" i="11"/>
  <c r="K141" i="11"/>
  <c r="K142" i="11"/>
  <c r="K143" i="11"/>
  <c r="K144" i="11"/>
  <c r="K145" i="11"/>
  <c r="K146" i="11"/>
  <c r="K147" i="11"/>
  <c r="K148" i="11"/>
  <c r="K149" i="11"/>
  <c r="K150" i="11"/>
  <c r="K151" i="11"/>
  <c r="K152" i="11"/>
  <c r="K153" i="11"/>
  <c r="K154" i="11"/>
  <c r="K155" i="11"/>
  <c r="K156" i="11"/>
  <c r="K157" i="11"/>
  <c r="K158" i="11"/>
  <c r="K159" i="11"/>
  <c r="K160" i="11"/>
  <c r="K161" i="11"/>
  <c r="K162" i="11"/>
  <c r="K163" i="11"/>
  <c r="K164" i="11"/>
  <c r="K165" i="11"/>
  <c r="K166" i="11"/>
  <c r="K167" i="11"/>
  <c r="K168" i="11"/>
  <c r="K169" i="11"/>
  <c r="K170" i="11"/>
  <c r="K171" i="11"/>
  <c r="K172" i="11"/>
  <c r="K173" i="11"/>
  <c r="K174" i="11"/>
  <c r="K175" i="11"/>
  <c r="K176" i="11"/>
  <c r="K177" i="11"/>
  <c r="K178" i="11"/>
  <c r="K179" i="11"/>
  <c r="K180" i="11"/>
  <c r="K181" i="11"/>
  <c r="K182" i="11"/>
  <c r="K183" i="11"/>
  <c r="K184" i="11"/>
  <c r="K185" i="11"/>
  <c r="K186" i="11"/>
  <c r="K187" i="11"/>
  <c r="K188" i="11"/>
  <c r="K189" i="11"/>
  <c r="K190" i="11"/>
  <c r="K191" i="11"/>
  <c r="K192" i="11"/>
  <c r="K193" i="11"/>
  <c r="K194" i="11"/>
  <c r="K195" i="11"/>
  <c r="K196" i="11"/>
  <c r="K197" i="11"/>
  <c r="K198" i="11"/>
  <c r="K199" i="11"/>
  <c r="K200" i="11"/>
  <c r="K201" i="11"/>
  <c r="K202" i="11"/>
  <c r="K203" i="11"/>
  <c r="K204" i="11"/>
  <c r="K205" i="11"/>
  <c r="K206" i="11"/>
  <c r="K207" i="11"/>
  <c r="K208" i="11"/>
  <c r="K209" i="11"/>
  <c r="K210" i="11"/>
  <c r="K211" i="11"/>
  <c r="K212" i="11"/>
  <c r="K213" i="11"/>
  <c r="K214" i="11"/>
  <c r="K215" i="11"/>
  <c r="K216" i="11"/>
  <c r="K217" i="11"/>
  <c r="K218" i="11"/>
  <c r="K219" i="11"/>
  <c r="K220" i="11"/>
  <c r="K221" i="11"/>
  <c r="K222" i="11"/>
  <c r="K223" i="11"/>
  <c r="K224" i="11"/>
  <c r="K225" i="11"/>
  <c r="K226" i="11"/>
  <c r="K227" i="11"/>
  <c r="K228" i="11"/>
  <c r="K229" i="11"/>
  <c r="K230" i="11"/>
  <c r="K231" i="11"/>
  <c r="K232" i="11"/>
  <c r="K233" i="11"/>
  <c r="K234" i="11"/>
  <c r="K235" i="11"/>
  <c r="K236" i="11"/>
  <c r="K237" i="11"/>
  <c r="K238" i="11"/>
  <c r="K239" i="11"/>
  <c r="K240" i="11"/>
  <c r="K241" i="11"/>
  <c r="K242" i="11"/>
  <c r="K243" i="11"/>
  <c r="K244" i="11"/>
  <c r="K245" i="11"/>
  <c r="K246" i="11"/>
  <c r="K247" i="11"/>
  <c r="K248" i="11"/>
  <c r="K249" i="11"/>
  <c r="K250" i="11"/>
  <c r="K251" i="11"/>
  <c r="K252" i="11"/>
  <c r="K253" i="11"/>
  <c r="K254" i="11"/>
  <c r="K255" i="11"/>
  <c r="K256" i="11"/>
  <c r="K257" i="11"/>
  <c r="K258" i="11"/>
  <c r="K259" i="11"/>
  <c r="K260" i="11"/>
  <c r="K261" i="11"/>
  <c r="K262" i="11"/>
  <c r="K263" i="11"/>
  <c r="K264" i="11"/>
  <c r="K265" i="11"/>
  <c r="K266" i="11"/>
  <c r="K267" i="11"/>
  <c r="K268" i="11"/>
  <c r="K269" i="11"/>
  <c r="K270" i="11"/>
  <c r="K271" i="11"/>
  <c r="K272" i="11"/>
  <c r="K273" i="11"/>
  <c r="K274" i="11"/>
  <c r="K275" i="11"/>
  <c r="K276" i="11"/>
  <c r="K277" i="11"/>
  <c r="K278" i="11"/>
  <c r="K279" i="11"/>
  <c r="K280" i="11"/>
  <c r="K281" i="11"/>
  <c r="K282" i="11"/>
  <c r="K283" i="11"/>
  <c r="K284" i="11"/>
  <c r="K285" i="11"/>
  <c r="K286" i="11"/>
  <c r="K287" i="11"/>
  <c r="K288" i="11"/>
  <c r="K289" i="11"/>
  <c r="K290" i="11"/>
  <c r="K291" i="11"/>
  <c r="K292" i="11"/>
  <c r="K293" i="11"/>
  <c r="K294" i="11"/>
  <c r="K295" i="11"/>
  <c r="K296" i="11"/>
  <c r="K297" i="11"/>
  <c r="K298" i="11"/>
  <c r="K299" i="11"/>
  <c r="K300" i="11"/>
  <c r="K301" i="11"/>
  <c r="K302" i="11"/>
  <c r="K303" i="11"/>
  <c r="K304" i="11"/>
  <c r="K305" i="11"/>
  <c r="K306" i="11"/>
  <c r="K307" i="11"/>
  <c r="K308" i="11"/>
  <c r="K309" i="11"/>
  <c r="K310" i="11"/>
  <c r="K311" i="11"/>
  <c r="K312" i="11"/>
  <c r="K313" i="11"/>
  <c r="K314" i="11"/>
  <c r="K315" i="11"/>
  <c r="K316" i="11"/>
  <c r="K317" i="11"/>
  <c r="K318" i="11"/>
  <c r="K319" i="11"/>
  <c r="K320" i="11"/>
  <c r="K321" i="11"/>
  <c r="K322" i="11"/>
  <c r="K323" i="11"/>
  <c r="K324" i="11"/>
  <c r="K325" i="11"/>
  <c r="K326" i="11"/>
  <c r="K327" i="11"/>
  <c r="K328" i="11"/>
  <c r="K329" i="11"/>
  <c r="K330" i="11"/>
  <c r="K331" i="11"/>
  <c r="K332" i="11"/>
  <c r="K333" i="11"/>
  <c r="K334" i="11"/>
  <c r="K335" i="11"/>
  <c r="K336" i="11"/>
  <c r="K337" i="11"/>
  <c r="K338" i="11"/>
  <c r="K339" i="11"/>
  <c r="K340" i="11"/>
  <c r="K341" i="11"/>
  <c r="K342" i="11"/>
  <c r="K343" i="11"/>
  <c r="K344" i="11"/>
  <c r="K345" i="11"/>
  <c r="K346" i="11"/>
  <c r="K347" i="11"/>
  <c r="K348" i="11"/>
  <c r="K349" i="11"/>
  <c r="K350" i="11"/>
  <c r="K351" i="11"/>
  <c r="K352" i="11"/>
  <c r="K353" i="11"/>
  <c r="K354" i="11"/>
  <c r="K355" i="11"/>
  <c r="K356" i="11"/>
  <c r="K357" i="11"/>
  <c r="K358" i="11"/>
  <c r="K359" i="11"/>
  <c r="K360" i="11"/>
  <c r="K361" i="11"/>
  <c r="K362" i="11"/>
  <c r="K363" i="11"/>
  <c r="K364" i="11"/>
  <c r="K365" i="11"/>
  <c r="K366" i="11"/>
  <c r="K367" i="11"/>
  <c r="K368" i="11"/>
  <c r="K369" i="11"/>
  <c r="K370" i="11"/>
  <c r="K371" i="11"/>
  <c r="K372" i="11"/>
  <c r="K373" i="11"/>
  <c r="K374" i="11"/>
  <c r="K375" i="11"/>
  <c r="K376" i="11"/>
  <c r="K377" i="11"/>
  <c r="K378" i="11"/>
  <c r="K379" i="11"/>
  <c r="K380" i="11"/>
  <c r="K381" i="11"/>
  <c r="K382" i="11"/>
  <c r="K383" i="11"/>
  <c r="K384" i="11"/>
  <c r="K385" i="11"/>
  <c r="K386" i="11"/>
  <c r="K387" i="11"/>
  <c r="K388" i="11"/>
  <c r="K389" i="11"/>
  <c r="K390" i="11"/>
  <c r="K391" i="11"/>
  <c r="K392" i="11"/>
  <c r="K393" i="11"/>
  <c r="K394" i="11"/>
  <c r="K395" i="11"/>
  <c r="K396" i="11"/>
  <c r="K397" i="11"/>
  <c r="K398" i="11"/>
  <c r="K399" i="11"/>
  <c r="K400" i="11"/>
  <c r="K401" i="11"/>
  <c r="K402" i="11"/>
  <c r="K403" i="11"/>
  <c r="K404" i="11"/>
  <c r="K405" i="11"/>
  <c r="K406" i="11"/>
  <c r="K407" i="11"/>
  <c r="K408" i="11"/>
  <c r="K409" i="11"/>
  <c r="K410" i="11"/>
  <c r="K411" i="11"/>
  <c r="K412" i="11"/>
  <c r="K413" i="11"/>
  <c r="K414" i="11"/>
  <c r="K415" i="11"/>
  <c r="K416" i="11"/>
  <c r="K417" i="11"/>
  <c r="K418" i="11"/>
  <c r="K419" i="11"/>
  <c r="K420" i="11"/>
  <c r="K421" i="11"/>
  <c r="K422" i="11"/>
  <c r="K423" i="11"/>
  <c r="K424" i="11"/>
  <c r="K425" i="11"/>
  <c r="K426" i="11"/>
  <c r="K427" i="11"/>
  <c r="K428" i="11"/>
  <c r="K429" i="11"/>
  <c r="K430" i="11"/>
  <c r="K431" i="11"/>
  <c r="K432" i="11"/>
  <c r="K433" i="11"/>
  <c r="K434" i="11"/>
  <c r="K435" i="11"/>
  <c r="K436" i="11"/>
  <c r="K437" i="11"/>
  <c r="K438" i="11"/>
  <c r="K439" i="11"/>
  <c r="K440" i="11"/>
  <c r="K441" i="11"/>
  <c r="K442" i="11"/>
  <c r="K443" i="11"/>
  <c r="K444" i="11"/>
  <c r="K445" i="11"/>
  <c r="K446" i="11"/>
  <c r="K447" i="11"/>
  <c r="K448" i="11"/>
  <c r="K449" i="11"/>
  <c r="K450" i="11"/>
  <c r="K451" i="11"/>
  <c r="K452" i="11"/>
  <c r="K453" i="11"/>
  <c r="K454" i="11"/>
  <c r="K455" i="11"/>
  <c r="K456" i="11"/>
  <c r="K457" i="11"/>
  <c r="K458" i="11"/>
  <c r="K459" i="11"/>
  <c r="K460" i="11"/>
  <c r="K461" i="11"/>
  <c r="K462" i="11"/>
  <c r="K463" i="11"/>
  <c r="K464" i="11"/>
  <c r="K465" i="11"/>
  <c r="K466" i="11"/>
  <c r="K467" i="11"/>
  <c r="K468" i="11"/>
  <c r="K469" i="11"/>
  <c r="K470" i="11"/>
  <c r="K471" i="11"/>
  <c r="K472" i="11"/>
  <c r="K473" i="11"/>
  <c r="K474" i="11"/>
  <c r="K475" i="11"/>
  <c r="K476" i="11"/>
  <c r="K477" i="11"/>
  <c r="K478" i="11"/>
  <c r="K479" i="11"/>
  <c r="K480" i="11"/>
  <c r="K481" i="11"/>
  <c r="K482" i="11"/>
  <c r="K483" i="11"/>
  <c r="K484" i="11"/>
  <c r="K485" i="11"/>
  <c r="K486" i="11"/>
  <c r="K487" i="11"/>
  <c r="K488" i="11"/>
  <c r="K489" i="11"/>
  <c r="K490" i="11"/>
  <c r="K491" i="11"/>
  <c r="K492" i="11"/>
  <c r="K493" i="11"/>
  <c r="K494" i="11"/>
  <c r="K495" i="11"/>
  <c r="K496" i="11"/>
  <c r="K497" i="11"/>
  <c r="K498" i="11"/>
  <c r="K499" i="11"/>
  <c r="K500" i="11"/>
  <c r="K501" i="11"/>
  <c r="K502" i="11"/>
  <c r="K503" i="11"/>
  <c r="K504" i="11"/>
  <c r="K505" i="11"/>
  <c r="K506" i="11"/>
  <c r="K507" i="11"/>
  <c r="K508" i="11"/>
  <c r="K509" i="11"/>
  <c r="K510" i="11"/>
  <c r="K511" i="11"/>
  <c r="K512" i="11"/>
  <c r="K513" i="11"/>
  <c r="K514" i="11"/>
  <c r="K515" i="11"/>
  <c r="K516" i="11"/>
  <c r="K517" i="11"/>
  <c r="K518" i="11"/>
  <c r="K519" i="11"/>
  <c r="K520" i="11"/>
  <c r="K521" i="11"/>
  <c r="K522" i="11"/>
  <c r="K523" i="11"/>
  <c r="K524" i="11"/>
  <c r="K525" i="11"/>
  <c r="K526" i="11"/>
  <c r="K527" i="11"/>
  <c r="K23" i="11"/>
  <c r="H275" i="11" a="1"/>
  <c r="H275" i="11" s="1"/>
  <c r="D257" i="19" s="1"/>
  <c r="G23" i="11" a="1"/>
  <c r="G23" i="11" s="1"/>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4" i="19"/>
  <c r="C403" i="19"/>
  <c r="C402" i="19"/>
  <c r="C401"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1" i="19"/>
  <c r="C350" i="19"/>
  <c r="C349" i="19"/>
  <c r="C348" i="19"/>
  <c r="C347" i="19"/>
  <c r="C346" i="19"/>
  <c r="C345" i="19"/>
  <c r="C344" i="19"/>
  <c r="C343" i="19"/>
  <c r="C342" i="19"/>
  <c r="C341" i="19"/>
  <c r="C340" i="19"/>
  <c r="C339" i="19"/>
  <c r="C338" i="19"/>
  <c r="C337" i="19"/>
  <c r="C336" i="19"/>
  <c r="C335" i="19"/>
  <c r="C334" i="19"/>
  <c r="C333" i="19"/>
  <c r="C332" i="19"/>
  <c r="C331" i="19"/>
  <c r="C330" i="19"/>
  <c r="C329" i="19"/>
  <c r="C328" i="19"/>
  <c r="C327" i="19"/>
  <c r="C326" i="19"/>
  <c r="C325" i="19"/>
  <c r="C324" i="19"/>
  <c r="C323" i="19"/>
  <c r="C322" i="19"/>
  <c r="C321"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6" i="19"/>
  <c r="C275" i="19"/>
  <c r="C274" i="19"/>
  <c r="C273" i="19"/>
  <c r="C272" i="19"/>
  <c r="C271" i="19"/>
  <c r="C270" i="19"/>
  <c r="C269" i="19"/>
  <c r="C268" i="19"/>
  <c r="C267" i="19"/>
  <c r="C266" i="19"/>
  <c r="C265" i="19"/>
  <c r="C264" i="19"/>
  <c r="C263" i="19"/>
  <c r="C262" i="19"/>
  <c r="C261" i="19"/>
  <c r="C260" i="19"/>
  <c r="C259" i="19"/>
  <c r="C258" i="19"/>
  <c r="G257" i="19"/>
  <c r="E257" i="19"/>
  <c r="C257" i="19"/>
  <c r="G256" i="19"/>
  <c r="E256" i="19"/>
  <c r="C256" i="19"/>
  <c r="G255" i="19"/>
  <c r="E255" i="19"/>
  <c r="C255" i="19"/>
  <c r="G254" i="19"/>
  <c r="E254" i="19"/>
  <c r="C254" i="19"/>
  <c r="G253" i="19"/>
  <c r="E253" i="19"/>
  <c r="C253" i="19"/>
  <c r="G252" i="19"/>
  <c r="E252" i="19"/>
  <c r="C252" i="19"/>
  <c r="G251" i="19"/>
  <c r="E251" i="19"/>
  <c r="C251" i="19"/>
  <c r="G250" i="19"/>
  <c r="E250" i="19"/>
  <c r="C250" i="19"/>
  <c r="G249" i="19"/>
  <c r="E249" i="19"/>
  <c r="C249" i="19"/>
  <c r="G248" i="19"/>
  <c r="E248" i="19"/>
  <c r="C248" i="19"/>
  <c r="G247" i="19"/>
  <c r="E247" i="19"/>
  <c r="C247" i="19"/>
  <c r="G246" i="19"/>
  <c r="E246" i="19"/>
  <c r="C246" i="19"/>
  <c r="G245" i="19"/>
  <c r="E245" i="19"/>
  <c r="C245" i="19"/>
  <c r="G244" i="19"/>
  <c r="E244" i="19"/>
  <c r="C244" i="19"/>
  <c r="G243" i="19"/>
  <c r="E243" i="19"/>
  <c r="C243" i="19"/>
  <c r="G242" i="19"/>
  <c r="E242" i="19"/>
  <c r="C242" i="19"/>
  <c r="G241" i="19"/>
  <c r="E241" i="19"/>
  <c r="C241" i="19"/>
  <c r="G240" i="19"/>
  <c r="E240" i="19"/>
  <c r="C240" i="19"/>
  <c r="G239" i="19"/>
  <c r="E239" i="19"/>
  <c r="C239" i="19"/>
  <c r="G238" i="19"/>
  <c r="E238" i="19"/>
  <c r="C238" i="19"/>
  <c r="G237" i="19"/>
  <c r="E237" i="19"/>
  <c r="C237" i="19"/>
  <c r="G236" i="19"/>
  <c r="E236" i="19"/>
  <c r="C236" i="19"/>
  <c r="G235" i="19"/>
  <c r="E235" i="19"/>
  <c r="C235" i="19"/>
  <c r="G234" i="19"/>
  <c r="E234" i="19"/>
  <c r="C234" i="19"/>
  <c r="G233" i="19"/>
  <c r="E233" i="19"/>
  <c r="C233" i="19"/>
  <c r="G232" i="19"/>
  <c r="E232" i="19"/>
  <c r="C232" i="19"/>
  <c r="G231" i="19"/>
  <c r="E231" i="19"/>
  <c r="C231" i="19"/>
  <c r="G230" i="19"/>
  <c r="E230" i="19"/>
  <c r="C230" i="19"/>
  <c r="G229" i="19"/>
  <c r="E229" i="19"/>
  <c r="C229" i="19"/>
  <c r="G228" i="19"/>
  <c r="E228" i="19"/>
  <c r="C228" i="19"/>
  <c r="G227" i="19"/>
  <c r="E227" i="19"/>
  <c r="C227" i="19"/>
  <c r="G226" i="19"/>
  <c r="E226" i="19"/>
  <c r="C226" i="19"/>
  <c r="G225" i="19"/>
  <c r="E225" i="19"/>
  <c r="C225" i="19"/>
  <c r="G224" i="19"/>
  <c r="E224" i="19"/>
  <c r="C224" i="19"/>
  <c r="G223" i="19"/>
  <c r="E223" i="19"/>
  <c r="C223" i="19"/>
  <c r="G222" i="19"/>
  <c r="E222" i="19"/>
  <c r="C222" i="19"/>
  <c r="G221" i="19"/>
  <c r="E221" i="19"/>
  <c r="C221" i="19"/>
  <c r="G220" i="19"/>
  <c r="E220" i="19"/>
  <c r="C220" i="19"/>
  <c r="G219" i="19"/>
  <c r="E219" i="19"/>
  <c r="C219" i="19"/>
  <c r="G218" i="19"/>
  <c r="E218" i="19"/>
  <c r="C218" i="19"/>
  <c r="G217" i="19"/>
  <c r="E217" i="19"/>
  <c r="C217" i="19"/>
  <c r="G216" i="19"/>
  <c r="E216" i="19"/>
  <c r="C216" i="19"/>
  <c r="G215" i="19"/>
  <c r="E215" i="19"/>
  <c r="C215" i="19"/>
  <c r="G214" i="19"/>
  <c r="E214" i="19"/>
  <c r="C214" i="19"/>
  <c r="G213" i="19"/>
  <c r="E213" i="19"/>
  <c r="C213" i="19"/>
  <c r="G212" i="19"/>
  <c r="E212" i="19"/>
  <c r="C212" i="19"/>
  <c r="G211" i="19"/>
  <c r="E211" i="19"/>
  <c r="C211" i="19"/>
  <c r="G210" i="19"/>
  <c r="E210" i="19"/>
  <c r="C210" i="19"/>
  <c r="G209" i="19"/>
  <c r="E209" i="19"/>
  <c r="C209" i="19"/>
  <c r="G208" i="19"/>
  <c r="E208" i="19"/>
  <c r="C208" i="19"/>
  <c r="G207" i="19"/>
  <c r="E207" i="19"/>
  <c r="C207" i="19"/>
  <c r="G206" i="19"/>
  <c r="E206" i="19"/>
  <c r="C206" i="19"/>
  <c r="G205" i="19"/>
  <c r="E205" i="19"/>
  <c r="C205" i="19"/>
  <c r="G204" i="19"/>
  <c r="E204" i="19"/>
  <c r="C204" i="19"/>
  <c r="G203" i="19"/>
  <c r="E203" i="19"/>
  <c r="C203" i="19"/>
  <c r="G202" i="19"/>
  <c r="E202" i="19"/>
  <c r="C202" i="19"/>
  <c r="G201" i="19"/>
  <c r="E201" i="19"/>
  <c r="C201" i="19"/>
  <c r="G200" i="19"/>
  <c r="E200" i="19"/>
  <c r="C200" i="19"/>
  <c r="G199" i="19"/>
  <c r="E199" i="19"/>
  <c r="C199" i="19"/>
  <c r="G198" i="19"/>
  <c r="E198" i="19"/>
  <c r="C198" i="19"/>
  <c r="G197" i="19"/>
  <c r="E197" i="19"/>
  <c r="C197" i="19"/>
  <c r="G196" i="19"/>
  <c r="E196" i="19"/>
  <c r="C196" i="19"/>
  <c r="G195" i="19"/>
  <c r="E195" i="19"/>
  <c r="C195" i="19"/>
  <c r="G194" i="19"/>
  <c r="E194" i="19"/>
  <c r="C194" i="19"/>
  <c r="G193" i="19"/>
  <c r="E193" i="19"/>
  <c r="C193" i="19"/>
  <c r="G192" i="19"/>
  <c r="E192" i="19"/>
  <c r="C192" i="19"/>
  <c r="G191" i="19"/>
  <c r="E191" i="19"/>
  <c r="C191" i="19"/>
  <c r="G190" i="19"/>
  <c r="E190" i="19"/>
  <c r="C190" i="19"/>
  <c r="G189" i="19"/>
  <c r="E189" i="19"/>
  <c r="C189" i="19"/>
  <c r="G188" i="19"/>
  <c r="E188" i="19"/>
  <c r="C188" i="19"/>
  <c r="G187" i="19"/>
  <c r="E187" i="19"/>
  <c r="C187" i="19"/>
  <c r="G186" i="19"/>
  <c r="E186" i="19"/>
  <c r="C186" i="19"/>
  <c r="G185" i="19"/>
  <c r="E185" i="19"/>
  <c r="C185" i="19"/>
  <c r="G184" i="19"/>
  <c r="E184" i="19"/>
  <c r="C184" i="19"/>
  <c r="G183" i="19"/>
  <c r="E183" i="19"/>
  <c r="C183" i="19"/>
  <c r="G182" i="19"/>
  <c r="E182" i="19"/>
  <c r="C182" i="19"/>
  <c r="G181" i="19"/>
  <c r="E181" i="19"/>
  <c r="C181" i="19"/>
  <c r="G180" i="19"/>
  <c r="E180" i="19"/>
  <c r="C180" i="19"/>
  <c r="G179" i="19"/>
  <c r="E179" i="19"/>
  <c r="C179" i="19"/>
  <c r="G178" i="19"/>
  <c r="E178" i="19"/>
  <c r="C178" i="19"/>
  <c r="G177" i="19"/>
  <c r="E177" i="19"/>
  <c r="C177" i="19"/>
  <c r="G176" i="19"/>
  <c r="E176" i="19"/>
  <c r="C176" i="19"/>
  <c r="G175" i="19"/>
  <c r="E175" i="19"/>
  <c r="C175" i="19"/>
  <c r="G174" i="19"/>
  <c r="E174" i="19"/>
  <c r="C174" i="19"/>
  <c r="G173" i="19"/>
  <c r="E173" i="19"/>
  <c r="C173" i="19"/>
  <c r="G172" i="19"/>
  <c r="E172" i="19"/>
  <c r="C172" i="19"/>
  <c r="G171" i="19"/>
  <c r="E171" i="19"/>
  <c r="C171" i="19"/>
  <c r="G170" i="19"/>
  <c r="E170" i="19"/>
  <c r="C170" i="19"/>
  <c r="G169" i="19"/>
  <c r="E169" i="19"/>
  <c r="C169" i="19"/>
  <c r="G168" i="19"/>
  <c r="E168" i="19"/>
  <c r="C168" i="19"/>
  <c r="G167" i="19"/>
  <c r="E167" i="19"/>
  <c r="C167" i="19"/>
  <c r="G166" i="19"/>
  <c r="E166" i="19"/>
  <c r="C166" i="19"/>
  <c r="G165" i="19"/>
  <c r="E165" i="19"/>
  <c r="C165" i="19"/>
  <c r="G164" i="19"/>
  <c r="E164" i="19"/>
  <c r="C164" i="19"/>
  <c r="G163" i="19"/>
  <c r="E163" i="19"/>
  <c r="C163" i="19"/>
  <c r="G162" i="19"/>
  <c r="E162" i="19"/>
  <c r="C162" i="19"/>
  <c r="G161" i="19"/>
  <c r="E161" i="19"/>
  <c r="C161" i="19"/>
  <c r="G160" i="19"/>
  <c r="E160" i="19"/>
  <c r="C160" i="19"/>
  <c r="G159" i="19"/>
  <c r="E159" i="19"/>
  <c r="C159" i="19"/>
  <c r="G158" i="19"/>
  <c r="E158" i="19"/>
  <c r="C158" i="19"/>
  <c r="G157" i="19"/>
  <c r="E157" i="19"/>
  <c r="C157" i="19"/>
  <c r="G156" i="19"/>
  <c r="E156" i="19"/>
  <c r="C156" i="19"/>
  <c r="G155" i="19"/>
  <c r="E155" i="19"/>
  <c r="C155" i="19"/>
  <c r="G154" i="19"/>
  <c r="E154" i="19"/>
  <c r="C154" i="19"/>
  <c r="G153" i="19"/>
  <c r="E153" i="19"/>
  <c r="C153" i="19"/>
  <c r="G152" i="19"/>
  <c r="E152" i="19"/>
  <c r="C152" i="19"/>
  <c r="G151" i="19"/>
  <c r="E151" i="19"/>
  <c r="C151" i="19"/>
  <c r="G150" i="19"/>
  <c r="E150" i="19"/>
  <c r="C150" i="19"/>
  <c r="G149" i="19"/>
  <c r="E149" i="19"/>
  <c r="C149" i="19"/>
  <c r="G148" i="19"/>
  <c r="E148" i="19"/>
  <c r="C148" i="19"/>
  <c r="G147" i="19"/>
  <c r="E147" i="19"/>
  <c r="C147" i="19"/>
  <c r="G146" i="19"/>
  <c r="E146" i="19"/>
  <c r="C146" i="19"/>
  <c r="G145" i="19"/>
  <c r="E145" i="19"/>
  <c r="C145" i="19"/>
  <c r="G144" i="19"/>
  <c r="E144" i="19"/>
  <c r="C144" i="19"/>
  <c r="G143" i="19"/>
  <c r="E143" i="19"/>
  <c r="C143" i="19"/>
  <c r="G142" i="19"/>
  <c r="E142" i="19"/>
  <c r="C142" i="19"/>
  <c r="G141" i="19"/>
  <c r="E141" i="19"/>
  <c r="C141" i="19"/>
  <c r="G140" i="19"/>
  <c r="E140" i="19"/>
  <c r="C140" i="19"/>
  <c r="G139" i="19"/>
  <c r="E139" i="19"/>
  <c r="C139" i="19"/>
  <c r="G138" i="19"/>
  <c r="E138" i="19"/>
  <c r="C138" i="19"/>
  <c r="G137" i="19"/>
  <c r="E137" i="19"/>
  <c r="C137" i="19"/>
  <c r="G136" i="19"/>
  <c r="E136" i="19"/>
  <c r="C136" i="19"/>
  <c r="G135" i="19"/>
  <c r="E135" i="19"/>
  <c r="C135" i="19"/>
  <c r="G134" i="19"/>
  <c r="E134" i="19"/>
  <c r="C134" i="19"/>
  <c r="G133" i="19"/>
  <c r="E133" i="19"/>
  <c r="C133" i="19"/>
  <c r="G132" i="19"/>
  <c r="E132" i="19"/>
  <c r="C132" i="19"/>
  <c r="G131" i="19"/>
  <c r="E131" i="19"/>
  <c r="C131" i="19"/>
  <c r="G130" i="19"/>
  <c r="E130" i="19"/>
  <c r="C130" i="19"/>
  <c r="G129" i="19"/>
  <c r="E129" i="19"/>
  <c r="C129" i="19"/>
  <c r="G128" i="19"/>
  <c r="E128" i="19"/>
  <c r="C128" i="19"/>
  <c r="G127" i="19"/>
  <c r="E127" i="19"/>
  <c r="C127" i="19"/>
  <c r="G126" i="19"/>
  <c r="E126" i="19"/>
  <c r="C126" i="19"/>
  <c r="G125" i="19"/>
  <c r="E125" i="19"/>
  <c r="C125" i="19"/>
  <c r="G124" i="19"/>
  <c r="E124" i="19"/>
  <c r="C124" i="19"/>
  <c r="G123" i="19"/>
  <c r="E123" i="19"/>
  <c r="C123" i="19"/>
  <c r="G122" i="19"/>
  <c r="E122" i="19"/>
  <c r="C122" i="19"/>
  <c r="G121" i="19"/>
  <c r="E121" i="19"/>
  <c r="C121" i="19"/>
  <c r="G120" i="19"/>
  <c r="E120" i="19"/>
  <c r="C120" i="19"/>
  <c r="G119" i="19"/>
  <c r="E119" i="19"/>
  <c r="C119" i="19"/>
  <c r="G118" i="19"/>
  <c r="E118" i="19"/>
  <c r="C118" i="19"/>
  <c r="G117" i="19"/>
  <c r="E117" i="19"/>
  <c r="C117" i="19"/>
  <c r="G116" i="19"/>
  <c r="E116" i="19"/>
  <c r="C116" i="19"/>
  <c r="G115" i="19"/>
  <c r="E115" i="19"/>
  <c r="C115" i="19"/>
  <c r="G114" i="19"/>
  <c r="E114" i="19"/>
  <c r="C114" i="19"/>
  <c r="G113" i="19"/>
  <c r="E113" i="19"/>
  <c r="C113" i="19"/>
  <c r="G112" i="19"/>
  <c r="E112" i="19"/>
  <c r="C112" i="19"/>
  <c r="G111" i="19"/>
  <c r="E111" i="19"/>
  <c r="C111" i="19"/>
  <c r="G110" i="19"/>
  <c r="E110" i="19"/>
  <c r="C110" i="19"/>
  <c r="G109" i="19"/>
  <c r="E109" i="19"/>
  <c r="C109" i="19"/>
  <c r="G108" i="19"/>
  <c r="E108" i="19"/>
  <c r="C108" i="19"/>
  <c r="G107" i="19"/>
  <c r="E107" i="19"/>
  <c r="C107" i="19"/>
  <c r="G106" i="19"/>
  <c r="E106" i="19"/>
  <c r="C106" i="19"/>
  <c r="G105" i="19"/>
  <c r="E105" i="19"/>
  <c r="C105" i="19"/>
  <c r="G104" i="19"/>
  <c r="E104" i="19"/>
  <c r="C104" i="19"/>
  <c r="G103" i="19"/>
  <c r="E103" i="19"/>
  <c r="C103" i="19"/>
  <c r="G102" i="19"/>
  <c r="E102" i="19"/>
  <c r="C102" i="19"/>
  <c r="G101" i="19"/>
  <c r="E101" i="19"/>
  <c r="C101" i="19"/>
  <c r="G100" i="19"/>
  <c r="E100" i="19"/>
  <c r="C100" i="19"/>
  <c r="G99" i="19"/>
  <c r="E99" i="19"/>
  <c r="C99" i="19"/>
  <c r="G98" i="19"/>
  <c r="E98" i="19"/>
  <c r="C98" i="19"/>
  <c r="G97" i="19"/>
  <c r="E97" i="19"/>
  <c r="C97" i="19"/>
  <c r="G96" i="19"/>
  <c r="E96" i="19"/>
  <c r="C96" i="19"/>
  <c r="G95" i="19"/>
  <c r="E95" i="19"/>
  <c r="C95" i="19"/>
  <c r="G94" i="19"/>
  <c r="E94" i="19"/>
  <c r="C94" i="19"/>
  <c r="G93" i="19"/>
  <c r="E93" i="19"/>
  <c r="C93" i="19"/>
  <c r="G92" i="19"/>
  <c r="E92" i="19"/>
  <c r="C92" i="19"/>
  <c r="G91" i="19"/>
  <c r="E91" i="19"/>
  <c r="C91" i="19"/>
  <c r="G90" i="19"/>
  <c r="E90" i="19"/>
  <c r="C90" i="19"/>
  <c r="G89" i="19"/>
  <c r="E89" i="19"/>
  <c r="C89" i="19"/>
  <c r="G88" i="19"/>
  <c r="E88" i="19"/>
  <c r="C88" i="19"/>
  <c r="G87" i="19"/>
  <c r="E87" i="19"/>
  <c r="C87" i="19"/>
  <c r="G86" i="19"/>
  <c r="E86" i="19"/>
  <c r="C86" i="19"/>
  <c r="G85" i="19"/>
  <c r="E85" i="19"/>
  <c r="C85" i="19"/>
  <c r="G84" i="19"/>
  <c r="E84" i="19"/>
  <c r="C84" i="19"/>
  <c r="G83" i="19"/>
  <c r="E83" i="19"/>
  <c r="C83" i="19"/>
  <c r="G82" i="19"/>
  <c r="E82" i="19"/>
  <c r="C82" i="19"/>
  <c r="G81" i="19"/>
  <c r="E81" i="19"/>
  <c r="C81" i="19"/>
  <c r="G80" i="19"/>
  <c r="E80" i="19"/>
  <c r="C80" i="19"/>
  <c r="G79" i="19"/>
  <c r="E79" i="19"/>
  <c r="C79" i="19"/>
  <c r="G78" i="19"/>
  <c r="E78" i="19"/>
  <c r="C78" i="19"/>
  <c r="G77" i="19"/>
  <c r="E77" i="19"/>
  <c r="C77" i="19"/>
  <c r="G76" i="19"/>
  <c r="E76" i="19"/>
  <c r="C76" i="19"/>
  <c r="G75" i="19"/>
  <c r="E75" i="19"/>
  <c r="C75" i="19"/>
  <c r="G74" i="19"/>
  <c r="E74" i="19"/>
  <c r="C74" i="19"/>
  <c r="G73" i="19"/>
  <c r="E73" i="19"/>
  <c r="C73" i="19"/>
  <c r="G72" i="19"/>
  <c r="E72" i="19"/>
  <c r="C72" i="19"/>
  <c r="G71" i="19"/>
  <c r="E71" i="19"/>
  <c r="C71" i="19"/>
  <c r="G70" i="19"/>
  <c r="E70" i="19"/>
  <c r="C70" i="19"/>
  <c r="G69" i="19"/>
  <c r="E69" i="19"/>
  <c r="C69" i="19"/>
  <c r="G68" i="19"/>
  <c r="E68" i="19"/>
  <c r="C68" i="19"/>
  <c r="G67" i="19"/>
  <c r="E67" i="19"/>
  <c r="C67" i="19"/>
  <c r="G66" i="19"/>
  <c r="E66" i="19"/>
  <c r="C66" i="19"/>
  <c r="G65" i="19"/>
  <c r="E65" i="19"/>
  <c r="C65" i="19"/>
  <c r="G64" i="19"/>
  <c r="E64" i="19"/>
  <c r="C64" i="19"/>
  <c r="G63" i="19"/>
  <c r="E63" i="19"/>
  <c r="C63" i="19"/>
  <c r="G62" i="19"/>
  <c r="E62" i="19"/>
  <c r="C62" i="19"/>
  <c r="G61" i="19"/>
  <c r="E61" i="19"/>
  <c r="C61" i="19"/>
  <c r="G60" i="19"/>
  <c r="E60" i="19"/>
  <c r="C60" i="19"/>
  <c r="G59" i="19"/>
  <c r="E59" i="19"/>
  <c r="C59" i="19"/>
  <c r="G58" i="19"/>
  <c r="E58" i="19"/>
  <c r="C58" i="19"/>
  <c r="G57" i="19"/>
  <c r="E57" i="19"/>
  <c r="C57" i="19"/>
  <c r="G56" i="19"/>
  <c r="E56" i="19"/>
  <c r="C56" i="19"/>
  <c r="G55" i="19"/>
  <c r="E55" i="19"/>
  <c r="C55" i="19"/>
  <c r="G54" i="19"/>
  <c r="E54" i="19"/>
  <c r="C54" i="19"/>
  <c r="G53" i="19"/>
  <c r="E53" i="19"/>
  <c r="C53" i="19"/>
  <c r="G52" i="19"/>
  <c r="E52" i="19"/>
  <c r="C52" i="19"/>
  <c r="G51" i="19"/>
  <c r="E51" i="19"/>
  <c r="C51" i="19"/>
  <c r="G50" i="19"/>
  <c r="E50" i="19"/>
  <c r="C50" i="19"/>
  <c r="G49" i="19"/>
  <c r="E49" i="19"/>
  <c r="C49" i="19"/>
  <c r="G48" i="19"/>
  <c r="E48" i="19"/>
  <c r="C48" i="19"/>
  <c r="G47" i="19"/>
  <c r="E47" i="19"/>
  <c r="C47" i="19"/>
  <c r="G46" i="19"/>
  <c r="E46" i="19"/>
  <c r="C46" i="19"/>
  <c r="G45" i="19"/>
  <c r="E45" i="19"/>
  <c r="C45" i="19"/>
  <c r="G44" i="19"/>
  <c r="E44" i="19"/>
  <c r="C44" i="19"/>
  <c r="G43" i="19"/>
  <c r="E43" i="19"/>
  <c r="C43" i="19"/>
  <c r="G42" i="19"/>
  <c r="E42" i="19"/>
  <c r="C42" i="19"/>
  <c r="G41" i="19"/>
  <c r="E41" i="19"/>
  <c r="C41" i="19"/>
  <c r="G40" i="19"/>
  <c r="E40" i="19"/>
  <c r="C40" i="19"/>
  <c r="G39" i="19"/>
  <c r="E39" i="19"/>
  <c r="C39" i="19"/>
  <c r="G38" i="19"/>
  <c r="E38" i="19"/>
  <c r="C38" i="19"/>
  <c r="G37" i="19"/>
  <c r="E37" i="19"/>
  <c r="C37" i="19"/>
  <c r="G36" i="19"/>
  <c r="E36" i="19"/>
  <c r="C36" i="19"/>
  <c r="G35" i="19"/>
  <c r="E35" i="19"/>
  <c r="C35" i="19"/>
  <c r="G34" i="19"/>
  <c r="E34" i="19"/>
  <c r="C34" i="19"/>
  <c r="G33" i="19"/>
  <c r="E33" i="19"/>
  <c r="C33" i="19"/>
  <c r="G32" i="19"/>
  <c r="E32" i="19"/>
  <c r="C32" i="19"/>
  <c r="G31" i="19"/>
  <c r="E31" i="19"/>
  <c r="C31" i="19"/>
  <c r="G30" i="19"/>
  <c r="E30" i="19"/>
  <c r="C30" i="19"/>
  <c r="G29" i="19"/>
  <c r="E29" i="19"/>
  <c r="C29" i="19"/>
  <c r="G28" i="19"/>
  <c r="E28" i="19"/>
  <c r="C28" i="19"/>
  <c r="G27" i="19"/>
  <c r="E27" i="19"/>
  <c r="C27" i="19"/>
  <c r="G26" i="19"/>
  <c r="E26" i="19"/>
  <c r="C26" i="19"/>
  <c r="G25" i="19"/>
  <c r="E25" i="19"/>
  <c r="C25" i="19"/>
  <c r="G24" i="19"/>
  <c r="E24" i="19"/>
  <c r="C24" i="19"/>
  <c r="G23" i="19"/>
  <c r="E23" i="19"/>
  <c r="C23" i="19"/>
  <c r="G22" i="19"/>
  <c r="E22" i="19"/>
  <c r="C22" i="19"/>
  <c r="G21" i="19"/>
  <c r="E21" i="19"/>
  <c r="C21" i="19"/>
  <c r="G20" i="19"/>
  <c r="E20" i="19"/>
  <c r="C20" i="19"/>
  <c r="G19" i="19"/>
  <c r="E19" i="19"/>
  <c r="C19" i="19"/>
  <c r="G18" i="19"/>
  <c r="E18" i="19"/>
  <c r="C18" i="19"/>
  <c r="G17" i="19"/>
  <c r="E17" i="19"/>
  <c r="C17" i="19"/>
  <c r="G16" i="19"/>
  <c r="E16" i="19"/>
  <c r="C16" i="19"/>
  <c r="G15" i="19"/>
  <c r="E15" i="19"/>
  <c r="C15" i="19"/>
  <c r="G14" i="19"/>
  <c r="E14" i="19"/>
  <c r="C14" i="19"/>
  <c r="G13" i="19"/>
  <c r="E13" i="19"/>
  <c r="C13" i="19"/>
  <c r="G12" i="19"/>
  <c r="E12" i="19"/>
  <c r="C12" i="19"/>
  <c r="G11" i="19"/>
  <c r="E11" i="19"/>
  <c r="C11" i="19"/>
  <c r="G10" i="19"/>
  <c r="E10" i="19"/>
  <c r="C10" i="19"/>
  <c r="G9" i="19"/>
  <c r="E9" i="19"/>
  <c r="C9" i="19"/>
  <c r="G8" i="19"/>
  <c r="E8" i="19"/>
  <c r="C8" i="19"/>
  <c r="G7" i="19"/>
  <c r="E7" i="19"/>
  <c r="C7" i="19"/>
  <c r="G6" i="19"/>
  <c r="E6" i="19"/>
  <c r="C6" i="19"/>
  <c r="G5" i="19"/>
  <c r="E5" i="19"/>
  <c r="C5" i="19"/>
  <c r="M24" i="11"/>
  <c r="M25" i="11"/>
  <c r="M23" i="11"/>
  <c r="AA272" i="14"/>
  <c r="AA273" i="14"/>
  <c r="AA274" i="14"/>
  <c r="AA275" i="14"/>
  <c r="AA276" i="14"/>
  <c r="AA277" i="14"/>
  <c r="AA278" i="14"/>
  <c r="AA279" i="14"/>
  <c r="AA280" i="14"/>
  <c r="AA281" i="14"/>
  <c r="AA282" i="14"/>
  <c r="AA283" i="14"/>
  <c r="AA284" i="14"/>
  <c r="AA285" i="14"/>
  <c r="AA286" i="14"/>
  <c r="AA287" i="14"/>
  <c r="AA288" i="14"/>
  <c r="AA289" i="14"/>
  <c r="AA290" i="14"/>
  <c r="AA291" i="14"/>
  <c r="AA292" i="14"/>
  <c r="AA293" i="14"/>
  <c r="AA294" i="14"/>
  <c r="AA295" i="14"/>
  <c r="AA296" i="14"/>
  <c r="AA297" i="14"/>
  <c r="AA298" i="14"/>
  <c r="AA299" i="14"/>
  <c r="AA300" i="14"/>
  <c r="AA301" i="14"/>
  <c r="AA302" i="14"/>
  <c r="AA303" i="14"/>
  <c r="AA304" i="14"/>
  <c r="AA305" i="14"/>
  <c r="AA306" i="14"/>
  <c r="AA307" i="14"/>
  <c r="AA308" i="14"/>
  <c r="AA309" i="14"/>
  <c r="AA310" i="14"/>
  <c r="AA311" i="14"/>
  <c r="AA312" i="14"/>
  <c r="AA313" i="14"/>
  <c r="AA314" i="14"/>
  <c r="AA315" i="14"/>
  <c r="AA316" i="14"/>
  <c r="AA317" i="14"/>
  <c r="AA318" i="14"/>
  <c r="AA319" i="14"/>
  <c r="AA320" i="14"/>
  <c r="AA321" i="14"/>
  <c r="AA322" i="14"/>
  <c r="AA323" i="14"/>
  <c r="AA324" i="14"/>
  <c r="AA325" i="14"/>
  <c r="AA326" i="14"/>
  <c r="AA327" i="14"/>
  <c r="AA328" i="14"/>
  <c r="AA329" i="14"/>
  <c r="AA330" i="14"/>
  <c r="AA331" i="14"/>
  <c r="AA332" i="14"/>
  <c r="AA333" i="14"/>
  <c r="AA334" i="14"/>
  <c r="AA335" i="14"/>
  <c r="AA336" i="14"/>
  <c r="AA337" i="14"/>
  <c r="AA338" i="14"/>
  <c r="AA339" i="14"/>
  <c r="AA340" i="14"/>
  <c r="AA341" i="14"/>
  <c r="AA342" i="14"/>
  <c r="AA343" i="14"/>
  <c r="AA344" i="14"/>
  <c r="AA345" i="14"/>
  <c r="AA346" i="14"/>
  <c r="AA347" i="14"/>
  <c r="AA348" i="14"/>
  <c r="AA349" i="14"/>
  <c r="AA350" i="14"/>
  <c r="AA351" i="14"/>
  <c r="AA352" i="14"/>
  <c r="AA353" i="14"/>
  <c r="AA354" i="14"/>
  <c r="AA355" i="14"/>
  <c r="AA356" i="14"/>
  <c r="AA357" i="14"/>
  <c r="AA358" i="14"/>
  <c r="AA359" i="14"/>
  <c r="AA360" i="14"/>
  <c r="AA361" i="14"/>
  <c r="AA362" i="14"/>
  <c r="AA363" i="14"/>
  <c r="AA364" i="14"/>
  <c r="AA365" i="14"/>
  <c r="AA366" i="14"/>
  <c r="AA367" i="14"/>
  <c r="AA368" i="14"/>
  <c r="AA369" i="14"/>
  <c r="AA370" i="14"/>
  <c r="AA371" i="14"/>
  <c r="AA372" i="14"/>
  <c r="AA373" i="14"/>
  <c r="AA374" i="14"/>
  <c r="AA375" i="14"/>
  <c r="AA376" i="14"/>
  <c r="AA377" i="14"/>
  <c r="AA378" i="14"/>
  <c r="AA379" i="14"/>
  <c r="AA380" i="14"/>
  <c r="AA381" i="14"/>
  <c r="AA382" i="14"/>
  <c r="AA383" i="14"/>
  <c r="AA384" i="14"/>
  <c r="AA385" i="14"/>
  <c r="AA386" i="14"/>
  <c r="AA387" i="14"/>
  <c r="AA388" i="14"/>
  <c r="AA389" i="14"/>
  <c r="AA390" i="14"/>
  <c r="AA391" i="14"/>
  <c r="AA392" i="14"/>
  <c r="AA393" i="14"/>
  <c r="AA394" i="14"/>
  <c r="AA395" i="14"/>
  <c r="AA396" i="14"/>
  <c r="AA397" i="14"/>
  <c r="AA398" i="14"/>
  <c r="AA399" i="14"/>
  <c r="AA400" i="14"/>
  <c r="AA401" i="14"/>
  <c r="AA402" i="14"/>
  <c r="AA403" i="14"/>
  <c r="AA404" i="14"/>
  <c r="AA405" i="14"/>
  <c r="AA406" i="14"/>
  <c r="AA407" i="14"/>
  <c r="AA408" i="14"/>
  <c r="AA409" i="14"/>
  <c r="AA410" i="14"/>
  <c r="AA411" i="14"/>
  <c r="AA412" i="14"/>
  <c r="AA413" i="14"/>
  <c r="AA414" i="14"/>
  <c r="AA415" i="14"/>
  <c r="AA416" i="14"/>
  <c r="AA417" i="14"/>
  <c r="AA418" i="14"/>
  <c r="AA419" i="14"/>
  <c r="AA420" i="14"/>
  <c r="AA421" i="14"/>
  <c r="AA422" i="14"/>
  <c r="AA423" i="14"/>
  <c r="AA424" i="14"/>
  <c r="AA425" i="14"/>
  <c r="AA426" i="14"/>
  <c r="AA427" i="14"/>
  <c r="AA428" i="14"/>
  <c r="AA429" i="14"/>
  <c r="AA430" i="14"/>
  <c r="AA431" i="14"/>
  <c r="AA432" i="14"/>
  <c r="AA433" i="14"/>
  <c r="AA434" i="14"/>
  <c r="AA435" i="14"/>
  <c r="AA436" i="14"/>
  <c r="AA437" i="14"/>
  <c r="AA438" i="14"/>
  <c r="AA439" i="14"/>
  <c r="AA440" i="14"/>
  <c r="AA441" i="14"/>
  <c r="AA442" i="14"/>
  <c r="AA443" i="14"/>
  <c r="AA444" i="14"/>
  <c r="AA445" i="14"/>
  <c r="AA446" i="14"/>
  <c r="AA447" i="14"/>
  <c r="AA448" i="14"/>
  <c r="AA449" i="14"/>
  <c r="AA450" i="14"/>
  <c r="AA451" i="14"/>
  <c r="AA452" i="14"/>
  <c r="AA453" i="14"/>
  <c r="AA454" i="14"/>
  <c r="AA455" i="14"/>
  <c r="AA456" i="14"/>
  <c r="AA457" i="14"/>
  <c r="AA458" i="14"/>
  <c r="AA459" i="14"/>
  <c r="AA460" i="14"/>
  <c r="AA461" i="14"/>
  <c r="AA462" i="14"/>
  <c r="AA463" i="14"/>
  <c r="AA464" i="14"/>
  <c r="AA465" i="14"/>
  <c r="AA466" i="14"/>
  <c r="AA467" i="14"/>
  <c r="AA468" i="14"/>
  <c r="AA469" i="14"/>
  <c r="AA470" i="14"/>
  <c r="AA471" i="14"/>
  <c r="AA472" i="14"/>
  <c r="AA473" i="14"/>
  <c r="AA474" i="14"/>
  <c r="AA475" i="14"/>
  <c r="AA476" i="14"/>
  <c r="AA477" i="14"/>
  <c r="AA478" i="14"/>
  <c r="AA479" i="14"/>
  <c r="AA480" i="14"/>
  <c r="AA481" i="14"/>
  <c r="AA482" i="14"/>
  <c r="AA483" i="14"/>
  <c r="AA484" i="14"/>
  <c r="AA485" i="14"/>
  <c r="AA486" i="14"/>
  <c r="AA487" i="14"/>
  <c r="AA488" i="14"/>
  <c r="AA489" i="14"/>
  <c r="AA490" i="14"/>
  <c r="AA491" i="14"/>
  <c r="AA492" i="14"/>
  <c r="AA493" i="14"/>
  <c r="AA494" i="14"/>
  <c r="AA495" i="14"/>
  <c r="AA496" i="14"/>
  <c r="AA497" i="14"/>
  <c r="AA498" i="14"/>
  <c r="AA499" i="14"/>
  <c r="AA500" i="14"/>
  <c r="AA501" i="14"/>
  <c r="AA502" i="14"/>
  <c r="AA503" i="14"/>
  <c r="AA504" i="14"/>
  <c r="AA505" i="14"/>
  <c r="AA506" i="14"/>
  <c r="AA507" i="14"/>
  <c r="AA508" i="14"/>
  <c r="AA509" i="14"/>
  <c r="AA510" i="14"/>
  <c r="AA511" i="14"/>
  <c r="AA512" i="14"/>
  <c r="AA513" i="14"/>
  <c r="AA514" i="14"/>
  <c r="AA515" i="14"/>
  <c r="AA516" i="14"/>
  <c r="AA517" i="14"/>
  <c r="AA518" i="14"/>
  <c r="AA519" i="14"/>
  <c r="AA520" i="14"/>
  <c r="AA521" i="14"/>
  <c r="AA522" i="14"/>
  <c r="Q27" i="3"/>
  <c r="Q279" i="3"/>
  <c r="Q280" i="3"/>
  <c r="Q281" i="3"/>
  <c r="Q282" i="3"/>
  <c r="Q283" i="3"/>
  <c r="Q284" i="3"/>
  <c r="Q285" i="3"/>
  <c r="Q286" i="3"/>
  <c r="Q287" i="3"/>
  <c r="Q288" i="3"/>
  <c r="Q289" i="3"/>
  <c r="Q290" i="3"/>
  <c r="Q291" i="3"/>
  <c r="Q292" i="3"/>
  <c r="Q293" i="3"/>
  <c r="Q294" i="3"/>
  <c r="Q295" i="3"/>
  <c r="Q296" i="3"/>
  <c r="Q297" i="3"/>
  <c r="Q298" i="3"/>
  <c r="Q299" i="3"/>
  <c r="Q300" i="3"/>
  <c r="Q301" i="3"/>
  <c r="Q302" i="3"/>
  <c r="Q303" i="3"/>
  <c r="Q304" i="3"/>
  <c r="Q305" i="3"/>
  <c r="Q306" i="3"/>
  <c r="Q307" i="3"/>
  <c r="Q308" i="3"/>
  <c r="Q309" i="3"/>
  <c r="Q310" i="3"/>
  <c r="Q311" i="3"/>
  <c r="Q312" i="3"/>
  <c r="Q313" i="3"/>
  <c r="Q314" i="3"/>
  <c r="Q315" i="3"/>
  <c r="Q316" i="3"/>
  <c r="Q317" i="3"/>
  <c r="Q318" i="3"/>
  <c r="Q319" i="3"/>
  <c r="Q320" i="3"/>
  <c r="Q321" i="3"/>
  <c r="Q322" i="3"/>
  <c r="Q323" i="3"/>
  <c r="Q324" i="3"/>
  <c r="Q325" i="3"/>
  <c r="Q326" i="3"/>
  <c r="Q327" i="3"/>
  <c r="Q328" i="3"/>
  <c r="Q329" i="3"/>
  <c r="Q330" i="3"/>
  <c r="Q331" i="3"/>
  <c r="Q332" i="3"/>
  <c r="Q333" i="3"/>
  <c r="Q334" i="3"/>
  <c r="Q335" i="3"/>
  <c r="Q336" i="3"/>
  <c r="Q337" i="3"/>
  <c r="Q338" i="3"/>
  <c r="Q339" i="3"/>
  <c r="Q340" i="3"/>
  <c r="Q341" i="3"/>
  <c r="Q342" i="3"/>
  <c r="Q343" i="3"/>
  <c r="Q344" i="3"/>
  <c r="Q345" i="3"/>
  <c r="Q346" i="3"/>
  <c r="Q347" i="3"/>
  <c r="Q348" i="3"/>
  <c r="Q349" i="3"/>
  <c r="Q350" i="3"/>
  <c r="Q351" i="3"/>
  <c r="Q352" i="3"/>
  <c r="Q353" i="3"/>
  <c r="Q354" i="3"/>
  <c r="Q355" i="3"/>
  <c r="Q356" i="3"/>
  <c r="Q357" i="3"/>
  <c r="Q358" i="3"/>
  <c r="Q359" i="3"/>
  <c r="Q360" i="3"/>
  <c r="Q361" i="3"/>
  <c r="Q362" i="3"/>
  <c r="Q363" i="3"/>
  <c r="Q364" i="3"/>
  <c r="Q365" i="3"/>
  <c r="Q366" i="3"/>
  <c r="Q367" i="3"/>
  <c r="Q368" i="3"/>
  <c r="Q369" i="3"/>
  <c r="Q370" i="3"/>
  <c r="Q371" i="3"/>
  <c r="Q372" i="3"/>
  <c r="Q373" i="3"/>
  <c r="Q374" i="3"/>
  <c r="Q375" i="3"/>
  <c r="Q376" i="3"/>
  <c r="Q377" i="3"/>
  <c r="Q378" i="3"/>
  <c r="Q379" i="3"/>
  <c r="Q380" i="3"/>
  <c r="Q381" i="3"/>
  <c r="Q382" i="3"/>
  <c r="Q383" i="3"/>
  <c r="Q384" i="3"/>
  <c r="Q385" i="3"/>
  <c r="Q386" i="3"/>
  <c r="Q387" i="3"/>
  <c r="Q388" i="3"/>
  <c r="Q389" i="3"/>
  <c r="Q390" i="3"/>
  <c r="Q391" i="3"/>
  <c r="Q392" i="3"/>
  <c r="Q393" i="3"/>
  <c r="Q394" i="3"/>
  <c r="Q395" i="3"/>
  <c r="Q396" i="3"/>
  <c r="Q397" i="3"/>
  <c r="Q398" i="3"/>
  <c r="Q399" i="3"/>
  <c r="Q400" i="3"/>
  <c r="Q401" i="3"/>
  <c r="Q402" i="3"/>
  <c r="Q403" i="3"/>
  <c r="Q404" i="3"/>
  <c r="Q405" i="3"/>
  <c r="Q406" i="3"/>
  <c r="Q407" i="3"/>
  <c r="Q408" i="3"/>
  <c r="Q409" i="3"/>
  <c r="Q410" i="3"/>
  <c r="Q411" i="3"/>
  <c r="Q412" i="3"/>
  <c r="Q413" i="3"/>
  <c r="Q414" i="3"/>
  <c r="Q415" i="3"/>
  <c r="Q416" i="3"/>
  <c r="Q417" i="3"/>
  <c r="Q418" i="3"/>
  <c r="Q419" i="3"/>
  <c r="Q420" i="3"/>
  <c r="Q421" i="3"/>
  <c r="Q422" i="3"/>
  <c r="Q423" i="3"/>
  <c r="Q424" i="3"/>
  <c r="Q425" i="3"/>
  <c r="Q426" i="3"/>
  <c r="Q427" i="3"/>
  <c r="Q428" i="3"/>
  <c r="Q429" i="3"/>
  <c r="Q430" i="3"/>
  <c r="Q431" i="3"/>
  <c r="Q432" i="3"/>
  <c r="Q433" i="3"/>
  <c r="Q434" i="3"/>
  <c r="Q435" i="3"/>
  <c r="Q436" i="3"/>
  <c r="Q437" i="3"/>
  <c r="Q438" i="3"/>
  <c r="Q439" i="3"/>
  <c r="Q440" i="3"/>
  <c r="Q441" i="3"/>
  <c r="Q442" i="3"/>
  <c r="Q443" i="3"/>
  <c r="Q444" i="3"/>
  <c r="Q445" i="3"/>
  <c r="Q446" i="3"/>
  <c r="Q447" i="3"/>
  <c r="Q448" i="3"/>
  <c r="Q449" i="3"/>
  <c r="Q450" i="3"/>
  <c r="Q451" i="3"/>
  <c r="Q452" i="3"/>
  <c r="Q453" i="3"/>
  <c r="Q454" i="3"/>
  <c r="Q455" i="3"/>
  <c r="Q456" i="3"/>
  <c r="Q457" i="3"/>
  <c r="Q458" i="3"/>
  <c r="Q459" i="3"/>
  <c r="Q460" i="3"/>
  <c r="Q461" i="3"/>
  <c r="Q462" i="3"/>
  <c r="Q463" i="3"/>
  <c r="Q464" i="3"/>
  <c r="Q465" i="3"/>
  <c r="Q466" i="3"/>
  <c r="Q467" i="3"/>
  <c r="Q468" i="3"/>
  <c r="Q469" i="3"/>
  <c r="Q470" i="3"/>
  <c r="Q471" i="3"/>
  <c r="Q472" i="3"/>
  <c r="Q473" i="3"/>
  <c r="Q474" i="3"/>
  <c r="Q475" i="3"/>
  <c r="Q476" i="3"/>
  <c r="Q477" i="3"/>
  <c r="Q478" i="3"/>
  <c r="Q479" i="3"/>
  <c r="Q480" i="3"/>
  <c r="Q481" i="3"/>
  <c r="Q482" i="3"/>
  <c r="Q483" i="3"/>
  <c r="Q484" i="3"/>
  <c r="Q485" i="3"/>
  <c r="Q486" i="3"/>
  <c r="Q487" i="3"/>
  <c r="Q488" i="3"/>
  <c r="Q489" i="3"/>
  <c r="Q490" i="3"/>
  <c r="Q491" i="3"/>
  <c r="Q492" i="3"/>
  <c r="Q493" i="3"/>
  <c r="Q494" i="3"/>
  <c r="Q495" i="3"/>
  <c r="Q496" i="3"/>
  <c r="Q497" i="3"/>
  <c r="Q498" i="3"/>
  <c r="Q499" i="3"/>
  <c r="Q500" i="3"/>
  <c r="Q501" i="3"/>
  <c r="Q502" i="3"/>
  <c r="Q503" i="3"/>
  <c r="Q504" i="3"/>
  <c r="Q505" i="3"/>
  <c r="Q506" i="3"/>
  <c r="Q507" i="3"/>
  <c r="Q508" i="3"/>
  <c r="Q509" i="3"/>
  <c r="Q510" i="3"/>
  <c r="Q511" i="3"/>
  <c r="Q512" i="3"/>
  <c r="Q513" i="3"/>
  <c r="Q514" i="3"/>
  <c r="Q515" i="3"/>
  <c r="Q516" i="3"/>
  <c r="Q517" i="3"/>
  <c r="Q518" i="3"/>
  <c r="Q519" i="3"/>
  <c r="Q520" i="3"/>
  <c r="Q521" i="3"/>
  <c r="Q522" i="3"/>
  <c r="Q523" i="3"/>
  <c r="Q524" i="3"/>
  <c r="Q525" i="3"/>
  <c r="Q526" i="3"/>
  <c r="Q527" i="3"/>
  <c r="Q528" i="3"/>
  <c r="Q529" i="3"/>
  <c r="Q530" i="3"/>
  <c r="F18" i="22" l="1"/>
  <c r="G18" i="22" l="1"/>
  <c r="J18" i="22" s="1"/>
  <c r="I18" i="22"/>
  <c r="E18" i="22"/>
  <c r="H18" i="22" s="1"/>
  <c r="H18" i="16"/>
  <c r="J18" i="16"/>
  <c r="I18" i="16"/>
  <c r="G18" i="16"/>
  <c r="F18" i="16"/>
  <c r="AQ6" i="12"/>
  <c r="J28" i="9"/>
  <c r="I28" i="9"/>
  <c r="G28" i="9"/>
  <c r="F28" i="9"/>
  <c r="G19" i="7"/>
  <c r="J19" i="7" s="1"/>
  <c r="F19" i="7"/>
  <c r="I19" i="7" s="1"/>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6" i="2"/>
  <c r="R5" i="8"/>
  <c r="R6" i="8"/>
  <c r="R7" i="8"/>
  <c r="R8" i="8"/>
  <c r="R9" i="8"/>
  <c r="R10" i="8"/>
  <c r="R11" i="8"/>
  <c r="R12" i="8"/>
  <c r="R13" i="8"/>
  <c r="R14" i="8"/>
  <c r="R15" i="8"/>
  <c r="R16" i="8"/>
  <c r="R17" i="8"/>
  <c r="R18" i="8"/>
  <c r="R19"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51" i="8"/>
  <c r="R52" i="8"/>
  <c r="R53" i="8"/>
  <c r="R54" i="8"/>
  <c r="R55" i="8"/>
  <c r="R56" i="8"/>
  <c r="R57" i="8"/>
  <c r="R58" i="8"/>
  <c r="R59" i="8"/>
  <c r="R60" i="8"/>
  <c r="R61" i="8"/>
  <c r="R62" i="8"/>
  <c r="R63" i="8"/>
  <c r="R64" i="8"/>
  <c r="R65" i="8"/>
  <c r="R66" i="8"/>
  <c r="R67" i="8"/>
  <c r="R68" i="8"/>
  <c r="R69" i="8"/>
  <c r="R70" i="8"/>
  <c r="R71" i="8"/>
  <c r="R72" i="8"/>
  <c r="R73" i="8"/>
  <c r="R74" i="8"/>
  <c r="R75" i="8"/>
  <c r="R76" i="8"/>
  <c r="R77" i="8"/>
  <c r="R78" i="8"/>
  <c r="R79" i="8"/>
  <c r="R80" i="8"/>
  <c r="R81" i="8"/>
  <c r="R82" i="8"/>
  <c r="R83" i="8"/>
  <c r="R84" i="8"/>
  <c r="R85" i="8"/>
  <c r="R86" i="8"/>
  <c r="R87" i="8"/>
  <c r="R88" i="8"/>
  <c r="R89" i="8"/>
  <c r="R90" i="8"/>
  <c r="R91" i="8"/>
  <c r="R92" i="8"/>
  <c r="R93" i="8"/>
  <c r="R94" i="8"/>
  <c r="R95" i="8"/>
  <c r="R96" i="8"/>
  <c r="R97" i="8"/>
  <c r="R98" i="8"/>
  <c r="R99" i="8"/>
  <c r="R100" i="8"/>
  <c r="R101" i="8"/>
  <c r="R102" i="8"/>
  <c r="R103" i="8"/>
  <c r="R104" i="8"/>
  <c r="R105" i="8"/>
  <c r="R106" i="8"/>
  <c r="R107" i="8"/>
  <c r="R108" i="8"/>
  <c r="R109" i="8"/>
  <c r="R110" i="8"/>
  <c r="R111" i="8"/>
  <c r="R112" i="8"/>
  <c r="R113" i="8"/>
  <c r="R114" i="8"/>
  <c r="R115" i="8"/>
  <c r="R116" i="8"/>
  <c r="R117" i="8"/>
  <c r="R118" i="8"/>
  <c r="R119" i="8"/>
  <c r="R120" i="8"/>
  <c r="R121" i="8"/>
  <c r="R122" i="8"/>
  <c r="R123" i="8"/>
  <c r="R124" i="8"/>
  <c r="R125" i="8"/>
  <c r="R126" i="8"/>
  <c r="R127" i="8"/>
  <c r="R128" i="8"/>
  <c r="R129" i="8"/>
  <c r="R130" i="8"/>
  <c r="R131" i="8"/>
  <c r="R132" i="8"/>
  <c r="R133" i="8"/>
  <c r="R134" i="8"/>
  <c r="R135" i="8"/>
  <c r="R136" i="8"/>
  <c r="R137" i="8"/>
  <c r="R138" i="8"/>
  <c r="R139" i="8"/>
  <c r="R140" i="8"/>
  <c r="R141" i="8"/>
  <c r="R142" i="8"/>
  <c r="R143" i="8"/>
  <c r="R144" i="8"/>
  <c r="R145" i="8"/>
  <c r="R146" i="8"/>
  <c r="R147" i="8"/>
  <c r="R148" i="8"/>
  <c r="R149" i="8"/>
  <c r="R150" i="8"/>
  <c r="R151" i="8"/>
  <c r="R152" i="8"/>
  <c r="R153" i="8"/>
  <c r="R154" i="8"/>
  <c r="R155" i="8"/>
  <c r="R156" i="8"/>
  <c r="R157" i="8"/>
  <c r="R158" i="8"/>
  <c r="R159" i="8"/>
  <c r="R160" i="8"/>
  <c r="R161" i="8"/>
  <c r="R162" i="8"/>
  <c r="R163" i="8"/>
  <c r="R164" i="8"/>
  <c r="R165" i="8"/>
  <c r="R166" i="8"/>
  <c r="R167" i="8"/>
  <c r="R168" i="8"/>
  <c r="R169" i="8"/>
  <c r="R170" i="8"/>
  <c r="R171" i="8"/>
  <c r="R172" i="8"/>
  <c r="R173" i="8"/>
  <c r="R174" i="8"/>
  <c r="R175" i="8"/>
  <c r="R176" i="8"/>
  <c r="R177" i="8"/>
  <c r="R178" i="8"/>
  <c r="R179" i="8"/>
  <c r="R180" i="8"/>
  <c r="R181" i="8"/>
  <c r="R182" i="8"/>
  <c r="R183" i="8"/>
  <c r="R184" i="8"/>
  <c r="R185" i="8"/>
  <c r="R186" i="8"/>
  <c r="R187" i="8"/>
  <c r="R188" i="8"/>
  <c r="R189" i="8"/>
  <c r="R190" i="8"/>
  <c r="R191" i="8"/>
  <c r="R192" i="8"/>
  <c r="R193" i="8"/>
  <c r="R194" i="8"/>
  <c r="R195" i="8"/>
  <c r="R196" i="8"/>
  <c r="R197" i="8"/>
  <c r="R198" i="8"/>
  <c r="R199" i="8"/>
  <c r="R200" i="8"/>
  <c r="R201" i="8"/>
  <c r="R202" i="8"/>
  <c r="R203" i="8"/>
  <c r="R204" i="8"/>
  <c r="R205" i="8"/>
  <c r="R206" i="8"/>
  <c r="R207" i="8"/>
  <c r="R208" i="8"/>
  <c r="R209" i="8"/>
  <c r="R210" i="8"/>
  <c r="R211" i="8"/>
  <c r="R212" i="8"/>
  <c r="R213" i="8"/>
  <c r="R214" i="8"/>
  <c r="R215" i="8"/>
  <c r="R216" i="8"/>
  <c r="R217" i="8"/>
  <c r="R218" i="8"/>
  <c r="R219" i="8"/>
  <c r="R220" i="8"/>
  <c r="R221" i="8"/>
  <c r="R222" i="8"/>
  <c r="R223" i="8"/>
  <c r="R224" i="8"/>
  <c r="R225" i="8"/>
  <c r="R226" i="8"/>
  <c r="R227" i="8"/>
  <c r="R228" i="8"/>
  <c r="R229" i="8"/>
  <c r="R230" i="8"/>
  <c r="R231" i="8"/>
  <c r="R232" i="8"/>
  <c r="R233" i="8"/>
  <c r="R234" i="8"/>
  <c r="R235" i="8"/>
  <c r="R236" i="8"/>
  <c r="R237" i="8"/>
  <c r="R238" i="8"/>
  <c r="R239" i="8"/>
  <c r="R240" i="8"/>
  <c r="R241" i="8"/>
  <c r="R242" i="8"/>
  <c r="R243" i="8"/>
  <c r="R244" i="8"/>
  <c r="R245" i="8"/>
  <c r="R246" i="8"/>
  <c r="R247" i="8"/>
  <c r="R248" i="8"/>
  <c r="R249" i="8"/>
  <c r="R250" i="8"/>
  <c r="R251" i="8"/>
  <c r="R252" i="8"/>
  <c r="R253" i="8"/>
  <c r="R254" i="8"/>
  <c r="R255" i="8"/>
  <c r="R4" i="8"/>
  <c r="L519" i="2"/>
  <c r="K519" i="2"/>
  <c r="J519" i="2"/>
  <c r="M513" i="2"/>
  <c r="I514" i="2"/>
  <c r="J514" i="2"/>
  <c r="K514" i="2"/>
  <c r="L514" i="2"/>
  <c r="M514" i="2"/>
  <c r="H514" i="2"/>
  <c r="Q5" i="8"/>
  <c r="Q6" i="8"/>
  <c r="Q7" i="8"/>
  <c r="Q8" i="8"/>
  <c r="Q9" i="8"/>
  <c r="Q10" i="8"/>
  <c r="Q11" i="8"/>
  <c r="Q12" i="8"/>
  <c r="Q13" i="8"/>
  <c r="Q14" i="8"/>
  <c r="Q15"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81" i="8"/>
  <c r="Q82" i="8"/>
  <c r="Q83" i="8"/>
  <c r="Q84" i="8"/>
  <c r="Q85" i="8"/>
  <c r="Q86" i="8"/>
  <c r="Q87" i="8"/>
  <c r="Q88" i="8"/>
  <c r="Q89" i="8"/>
  <c r="Q90" i="8"/>
  <c r="Q91" i="8"/>
  <c r="Q92" i="8"/>
  <c r="Q93" i="8"/>
  <c r="Q94" i="8"/>
  <c r="Q95" i="8"/>
  <c r="Q96" i="8"/>
  <c r="Q97" i="8"/>
  <c r="Q98" i="8"/>
  <c r="Q99" i="8"/>
  <c r="Q100" i="8"/>
  <c r="Q101" i="8"/>
  <c r="Q102" i="8"/>
  <c r="Q103" i="8"/>
  <c r="Q104" i="8"/>
  <c r="Q105" i="8"/>
  <c r="Q106" i="8"/>
  <c r="Q107" i="8"/>
  <c r="Q108" i="8"/>
  <c r="Q109" i="8"/>
  <c r="Q110" i="8"/>
  <c r="Q111" i="8"/>
  <c r="Q112" i="8"/>
  <c r="Q113" i="8"/>
  <c r="Q114" i="8"/>
  <c r="Q115" i="8"/>
  <c r="Q116" i="8"/>
  <c r="Q117" i="8"/>
  <c r="Q118" i="8"/>
  <c r="Q119" i="8"/>
  <c r="Q120" i="8"/>
  <c r="Q121" i="8"/>
  <c r="Q122" i="8"/>
  <c r="Q123" i="8"/>
  <c r="Q124" i="8"/>
  <c r="Q125" i="8"/>
  <c r="Q126" i="8"/>
  <c r="Q127" i="8"/>
  <c r="Q128" i="8"/>
  <c r="Q129" i="8"/>
  <c r="Q130" i="8"/>
  <c r="Q131" i="8"/>
  <c r="Q132" i="8"/>
  <c r="Q133" i="8"/>
  <c r="Q134" i="8"/>
  <c r="Q135" i="8"/>
  <c r="Q136" i="8"/>
  <c r="Q137" i="8"/>
  <c r="Q138" i="8"/>
  <c r="Q139" i="8"/>
  <c r="Q140" i="8"/>
  <c r="Q141" i="8"/>
  <c r="Q142" i="8"/>
  <c r="Q143" i="8"/>
  <c r="Q144" i="8"/>
  <c r="Q145" i="8"/>
  <c r="Q146" i="8"/>
  <c r="Q147" i="8"/>
  <c r="Q148" i="8"/>
  <c r="Q149" i="8"/>
  <c r="Q150" i="8"/>
  <c r="Q151" i="8"/>
  <c r="Q152" i="8"/>
  <c r="Q153" i="8"/>
  <c r="Q154" i="8"/>
  <c r="Q155" i="8"/>
  <c r="Q156" i="8"/>
  <c r="Q157" i="8"/>
  <c r="Q158" i="8"/>
  <c r="Q159" i="8"/>
  <c r="Q160" i="8"/>
  <c r="Q161" i="8"/>
  <c r="Q162" i="8"/>
  <c r="Q163" i="8"/>
  <c r="Q164" i="8"/>
  <c r="Q165" i="8"/>
  <c r="Q166" i="8"/>
  <c r="Q167" i="8"/>
  <c r="Q168" i="8"/>
  <c r="Q169" i="8"/>
  <c r="Q170" i="8"/>
  <c r="Q171" i="8"/>
  <c r="Q172" i="8"/>
  <c r="Q173" i="8"/>
  <c r="Q174" i="8"/>
  <c r="Q175" i="8"/>
  <c r="Q176" i="8"/>
  <c r="Q177" i="8"/>
  <c r="Q178" i="8"/>
  <c r="Q179" i="8"/>
  <c r="Q180" i="8"/>
  <c r="Q181" i="8"/>
  <c r="Q182" i="8"/>
  <c r="Q183" i="8"/>
  <c r="Q184" i="8"/>
  <c r="Q185" i="8"/>
  <c r="Q186" i="8"/>
  <c r="Q187" i="8"/>
  <c r="Q188" i="8"/>
  <c r="Q189" i="8"/>
  <c r="Q190" i="8"/>
  <c r="Q191" i="8"/>
  <c r="Q192" i="8"/>
  <c r="Q193" i="8"/>
  <c r="Q194" i="8"/>
  <c r="Q195" i="8"/>
  <c r="Q196" i="8"/>
  <c r="Q197" i="8"/>
  <c r="Q198" i="8"/>
  <c r="Q199" i="8"/>
  <c r="Q200" i="8"/>
  <c r="Q201" i="8"/>
  <c r="Q202" i="8"/>
  <c r="Q203" i="8"/>
  <c r="Q204" i="8"/>
  <c r="Q205" i="8"/>
  <c r="Q206" i="8"/>
  <c r="Q207" i="8"/>
  <c r="Q208" i="8"/>
  <c r="Q209" i="8"/>
  <c r="Q210" i="8"/>
  <c r="Q211" i="8"/>
  <c r="Q212" i="8"/>
  <c r="Q213" i="8"/>
  <c r="Q214" i="8"/>
  <c r="Q215" i="8"/>
  <c r="Q216" i="8"/>
  <c r="Q217" i="8"/>
  <c r="Q218" i="8"/>
  <c r="Q219" i="8"/>
  <c r="Q220" i="8"/>
  <c r="Q221" i="8"/>
  <c r="Q222" i="8"/>
  <c r="Q223" i="8"/>
  <c r="Q224" i="8"/>
  <c r="Q225" i="8"/>
  <c r="Q226" i="8"/>
  <c r="Q227" i="8"/>
  <c r="Q228" i="8"/>
  <c r="Q229" i="8"/>
  <c r="Q230" i="8"/>
  <c r="Q231" i="8"/>
  <c r="Q232" i="8"/>
  <c r="Q233" i="8"/>
  <c r="Q234" i="8"/>
  <c r="Q235" i="8"/>
  <c r="Q236" i="8"/>
  <c r="Q237" i="8"/>
  <c r="Q238" i="8"/>
  <c r="Q239" i="8"/>
  <c r="Q240" i="8"/>
  <c r="Q241" i="8"/>
  <c r="Q242" i="8"/>
  <c r="Q243" i="8"/>
  <c r="Q244" i="8"/>
  <c r="Q245" i="8"/>
  <c r="Q246" i="8"/>
  <c r="Q247" i="8"/>
  <c r="Q248" i="8"/>
  <c r="Q249" i="8"/>
  <c r="Q250" i="8"/>
  <c r="Q251" i="8"/>
  <c r="Q252" i="8"/>
  <c r="Q253" i="8"/>
  <c r="Q254" i="8"/>
  <c r="Q255" i="8"/>
  <c r="Q4" i="8"/>
  <c r="AB19" i="14" l="1"/>
  <c r="AB20" i="14"/>
  <c r="AB21" i="14"/>
  <c r="AB22" i="14"/>
  <c r="AB23" i="14"/>
  <c r="AB24" i="14"/>
  <c r="AB25" i="14"/>
  <c r="AB26" i="14"/>
  <c r="AB27" i="14"/>
  <c r="AB28" i="14"/>
  <c r="AB29" i="14"/>
  <c r="AB30" i="14"/>
  <c r="AB31" i="14"/>
  <c r="AB32" i="14"/>
  <c r="AB33" i="14"/>
  <c r="AB34" i="14"/>
  <c r="AB35" i="14"/>
  <c r="AB36" i="14"/>
  <c r="AB37" i="14"/>
  <c r="AB38" i="14"/>
  <c r="AB39" i="14"/>
  <c r="AB40" i="14"/>
  <c r="AB41" i="14"/>
  <c r="AB42" i="14"/>
  <c r="AB43" i="14"/>
  <c r="AB44" i="14"/>
  <c r="AB45" i="14"/>
  <c r="AB46" i="14"/>
  <c r="AB47" i="14"/>
  <c r="AB48" i="14"/>
  <c r="AB49" i="14"/>
  <c r="AB50" i="14"/>
  <c r="AB51" i="14"/>
  <c r="AB52" i="14"/>
  <c r="AB53" i="14"/>
  <c r="AB54" i="14"/>
  <c r="AB55" i="14"/>
  <c r="AB56" i="14"/>
  <c r="AB57" i="14"/>
  <c r="AB58" i="14"/>
  <c r="AB59" i="14"/>
  <c r="AB60" i="14"/>
  <c r="AB61" i="14"/>
  <c r="AB62" i="14"/>
  <c r="AB63" i="14"/>
  <c r="AB64" i="14"/>
  <c r="AB65" i="14"/>
  <c r="AB66" i="14"/>
  <c r="AB67" i="14"/>
  <c r="AB68" i="14"/>
  <c r="AB69" i="14"/>
  <c r="AB70" i="14"/>
  <c r="AB71" i="14"/>
  <c r="AB72" i="14"/>
  <c r="AB73" i="14"/>
  <c r="AB74" i="14"/>
  <c r="AB75" i="14"/>
  <c r="AB76" i="14"/>
  <c r="AB77" i="14"/>
  <c r="AB78" i="14"/>
  <c r="AB79" i="14"/>
  <c r="AB80" i="14"/>
  <c r="AB81" i="14"/>
  <c r="AB82" i="14"/>
  <c r="AB83" i="14"/>
  <c r="AB84" i="14"/>
  <c r="AB85" i="14"/>
  <c r="AB86" i="14"/>
  <c r="AB87" i="14"/>
  <c r="AB88" i="14"/>
  <c r="AB89" i="14"/>
  <c r="AB90" i="14"/>
  <c r="AB91" i="14"/>
  <c r="AB92" i="14"/>
  <c r="AB93" i="14"/>
  <c r="AB94" i="14"/>
  <c r="AB95" i="14"/>
  <c r="AB96" i="14"/>
  <c r="AB97" i="14"/>
  <c r="AB98" i="14"/>
  <c r="AB99" i="14"/>
  <c r="AB100" i="14"/>
  <c r="AB101" i="14"/>
  <c r="AB102" i="14"/>
  <c r="AB103" i="14"/>
  <c r="AB104" i="14"/>
  <c r="AB105" i="14"/>
  <c r="AB106" i="14"/>
  <c r="AB107" i="14"/>
  <c r="AB108" i="14"/>
  <c r="AB109" i="14"/>
  <c r="AB110" i="14"/>
  <c r="AB111" i="14"/>
  <c r="AB112" i="14"/>
  <c r="AB113" i="14"/>
  <c r="AB114" i="14"/>
  <c r="AB115" i="14"/>
  <c r="AB116" i="14"/>
  <c r="AB117" i="14"/>
  <c r="AB118" i="14"/>
  <c r="AB119" i="14"/>
  <c r="AB120" i="14"/>
  <c r="AB121" i="14"/>
  <c r="AB122" i="14"/>
  <c r="AB123" i="14"/>
  <c r="AB124" i="14"/>
  <c r="AB125" i="14"/>
  <c r="AB126" i="14"/>
  <c r="AB127" i="14"/>
  <c r="AB128" i="14"/>
  <c r="AB129" i="14"/>
  <c r="AB130" i="14"/>
  <c r="AB131" i="14"/>
  <c r="AB132" i="14"/>
  <c r="AB133" i="14"/>
  <c r="AB134" i="14"/>
  <c r="AB135" i="14"/>
  <c r="AB136" i="14"/>
  <c r="AB137" i="14"/>
  <c r="AB138" i="14"/>
  <c r="AB139" i="14"/>
  <c r="AB140" i="14"/>
  <c r="AB141" i="14"/>
  <c r="AB142" i="14"/>
  <c r="AB143" i="14"/>
  <c r="AB144" i="14"/>
  <c r="AB145" i="14"/>
  <c r="AB146" i="14"/>
  <c r="AB147" i="14"/>
  <c r="AB148" i="14"/>
  <c r="AB149" i="14"/>
  <c r="AB150" i="14"/>
  <c r="AB151" i="14"/>
  <c r="AB152" i="14"/>
  <c r="AB153" i="14"/>
  <c r="AB154" i="14"/>
  <c r="AB155" i="14"/>
  <c r="AB156" i="14"/>
  <c r="AB157" i="14"/>
  <c r="AB158" i="14"/>
  <c r="AB159" i="14"/>
  <c r="AB160" i="14"/>
  <c r="AB161" i="14"/>
  <c r="AB162" i="14"/>
  <c r="AB163" i="14"/>
  <c r="AB164" i="14"/>
  <c r="AB165" i="14"/>
  <c r="AB166" i="14"/>
  <c r="AB167" i="14"/>
  <c r="AB168" i="14"/>
  <c r="AB169" i="14"/>
  <c r="AB170" i="14"/>
  <c r="AB171" i="14"/>
  <c r="AB172" i="14"/>
  <c r="AB173" i="14"/>
  <c r="AB174" i="14"/>
  <c r="AB175" i="14"/>
  <c r="AB176" i="14"/>
  <c r="AB177" i="14"/>
  <c r="AB178" i="14"/>
  <c r="AB179" i="14"/>
  <c r="AB180" i="14"/>
  <c r="AB181" i="14"/>
  <c r="AB182" i="14"/>
  <c r="AB183" i="14"/>
  <c r="AB184" i="14"/>
  <c r="AB185" i="14"/>
  <c r="AB186" i="14"/>
  <c r="AB187" i="14"/>
  <c r="AB188" i="14"/>
  <c r="AB189" i="14"/>
  <c r="AB190" i="14"/>
  <c r="AB191" i="14"/>
  <c r="AB192" i="14"/>
  <c r="AB193" i="14"/>
  <c r="AB194" i="14"/>
  <c r="AB195" i="14"/>
  <c r="AB196" i="14"/>
  <c r="AB197" i="14"/>
  <c r="AB198" i="14"/>
  <c r="AB199" i="14"/>
  <c r="AB200" i="14"/>
  <c r="AB201" i="14"/>
  <c r="AB202" i="14"/>
  <c r="AB203" i="14"/>
  <c r="AB204" i="14"/>
  <c r="AB205" i="14"/>
  <c r="AB206" i="14"/>
  <c r="AB207" i="14"/>
  <c r="AB208" i="14"/>
  <c r="AB209" i="14"/>
  <c r="AB210" i="14"/>
  <c r="AB211" i="14"/>
  <c r="AB212" i="14"/>
  <c r="AB213" i="14"/>
  <c r="AB214" i="14"/>
  <c r="AB215" i="14"/>
  <c r="AB216" i="14"/>
  <c r="AB217" i="14"/>
  <c r="AB218" i="14"/>
  <c r="AB219" i="14"/>
  <c r="AB220" i="14"/>
  <c r="AB221" i="14"/>
  <c r="AB222" i="14"/>
  <c r="AB223" i="14"/>
  <c r="AB224" i="14"/>
  <c r="AB225" i="14"/>
  <c r="AB226" i="14"/>
  <c r="AB227" i="14"/>
  <c r="AB228" i="14"/>
  <c r="AB229" i="14"/>
  <c r="AB230" i="14"/>
  <c r="AB231" i="14"/>
  <c r="AB232" i="14"/>
  <c r="AB233" i="14"/>
  <c r="AB234" i="14"/>
  <c r="AB235" i="14"/>
  <c r="AB236" i="14"/>
  <c r="AB237" i="14"/>
  <c r="AB238" i="14"/>
  <c r="AB239" i="14"/>
  <c r="AB240" i="14"/>
  <c r="AB241" i="14"/>
  <c r="AB242" i="14"/>
  <c r="AB243" i="14"/>
  <c r="AB244" i="14"/>
  <c r="AB245" i="14"/>
  <c r="AB246" i="14"/>
  <c r="AB247" i="14"/>
  <c r="AB248" i="14"/>
  <c r="AB249" i="14"/>
  <c r="AB250" i="14"/>
  <c r="AB251" i="14"/>
  <c r="AB252" i="14"/>
  <c r="AB253" i="14"/>
  <c r="AB254" i="14"/>
  <c r="AB255" i="14"/>
  <c r="AB256" i="14"/>
  <c r="AB257" i="14"/>
  <c r="AB258" i="14"/>
  <c r="AB259" i="14"/>
  <c r="AB260" i="14"/>
  <c r="AB261" i="14"/>
  <c r="AB262" i="14"/>
  <c r="AB263" i="14"/>
  <c r="AB264" i="14"/>
  <c r="AB265" i="14"/>
  <c r="AB266" i="14"/>
  <c r="AB267" i="14"/>
  <c r="AB268" i="14"/>
  <c r="AB269" i="14"/>
  <c r="AB270" i="14"/>
  <c r="AB271" i="14"/>
  <c r="X20" i="14"/>
  <c r="X21" i="14"/>
  <c r="X22" i="14"/>
  <c r="X23" i="14"/>
  <c r="X24" i="14"/>
  <c r="X25" i="14"/>
  <c r="X26" i="14"/>
  <c r="X27" i="14"/>
  <c r="X28" i="14"/>
  <c r="X29" i="14"/>
  <c r="X30" i="14"/>
  <c r="X31" i="14"/>
  <c r="X32" i="14"/>
  <c r="X33" i="14"/>
  <c r="X34" i="14"/>
  <c r="X35" i="14"/>
  <c r="X36" i="14"/>
  <c r="X37" i="14"/>
  <c r="X38" i="14"/>
  <c r="X39" i="14"/>
  <c r="X40" i="14"/>
  <c r="X41" i="14"/>
  <c r="X42" i="14"/>
  <c r="X43" i="14"/>
  <c r="X44" i="14"/>
  <c r="X45" i="14"/>
  <c r="X46" i="14"/>
  <c r="X47" i="14"/>
  <c r="X48" i="14"/>
  <c r="X49" i="14"/>
  <c r="X50" i="14"/>
  <c r="X51" i="14"/>
  <c r="X52" i="14"/>
  <c r="X53" i="14"/>
  <c r="X54" i="14"/>
  <c r="X55" i="14"/>
  <c r="X56" i="14"/>
  <c r="X57" i="14"/>
  <c r="X58" i="14"/>
  <c r="X59" i="14"/>
  <c r="X60" i="14"/>
  <c r="X61" i="14"/>
  <c r="X62" i="14"/>
  <c r="X63" i="14"/>
  <c r="X64" i="14"/>
  <c r="X65" i="14"/>
  <c r="X66" i="14"/>
  <c r="X67" i="14"/>
  <c r="X68" i="14"/>
  <c r="X69" i="14"/>
  <c r="X70" i="14"/>
  <c r="X71" i="14"/>
  <c r="X72" i="14"/>
  <c r="X73" i="14"/>
  <c r="X74" i="14"/>
  <c r="X75" i="14"/>
  <c r="X76" i="14"/>
  <c r="X77" i="14"/>
  <c r="X78" i="14"/>
  <c r="X79" i="14"/>
  <c r="X80" i="14"/>
  <c r="X81" i="14"/>
  <c r="X82" i="14"/>
  <c r="X83" i="14"/>
  <c r="X84" i="14"/>
  <c r="X85" i="14"/>
  <c r="X86" i="14"/>
  <c r="X87" i="14"/>
  <c r="X88" i="14"/>
  <c r="X89" i="14"/>
  <c r="X90" i="14"/>
  <c r="X91" i="14"/>
  <c r="X92" i="14"/>
  <c r="X93" i="14"/>
  <c r="X94" i="14"/>
  <c r="X95" i="14"/>
  <c r="X96" i="14"/>
  <c r="X97" i="14"/>
  <c r="X98" i="14"/>
  <c r="X99" i="14"/>
  <c r="X100" i="14"/>
  <c r="X101" i="14"/>
  <c r="X102" i="14"/>
  <c r="X103" i="14"/>
  <c r="X104" i="14"/>
  <c r="X105" i="14"/>
  <c r="X106" i="14"/>
  <c r="X107" i="14"/>
  <c r="X108" i="14"/>
  <c r="X109" i="14"/>
  <c r="X110" i="14"/>
  <c r="X111" i="14"/>
  <c r="X112" i="14"/>
  <c r="X113" i="14"/>
  <c r="X114" i="14"/>
  <c r="X115" i="14"/>
  <c r="X116" i="14"/>
  <c r="X117" i="14"/>
  <c r="X118" i="14"/>
  <c r="X119" i="14"/>
  <c r="X120" i="14"/>
  <c r="X121" i="14"/>
  <c r="X122" i="14"/>
  <c r="X123" i="14"/>
  <c r="X124" i="14"/>
  <c r="X125" i="14"/>
  <c r="X126" i="14"/>
  <c r="X127" i="14"/>
  <c r="X128" i="14"/>
  <c r="X129" i="14"/>
  <c r="X130" i="14"/>
  <c r="X131" i="14"/>
  <c r="X132" i="14"/>
  <c r="X133" i="14"/>
  <c r="X134" i="14"/>
  <c r="X135" i="14"/>
  <c r="X136" i="14"/>
  <c r="X137" i="14"/>
  <c r="X138" i="14"/>
  <c r="X139" i="14"/>
  <c r="X140" i="14"/>
  <c r="X141" i="14"/>
  <c r="X142" i="14"/>
  <c r="X143" i="14"/>
  <c r="X144" i="14"/>
  <c r="X145" i="14"/>
  <c r="X146" i="14"/>
  <c r="X147" i="14"/>
  <c r="X148" i="14"/>
  <c r="X149" i="14"/>
  <c r="X150" i="14"/>
  <c r="X151" i="14"/>
  <c r="X152" i="14"/>
  <c r="X153" i="14"/>
  <c r="X154" i="14"/>
  <c r="X155" i="14"/>
  <c r="X156" i="14"/>
  <c r="X157" i="14"/>
  <c r="X158" i="14"/>
  <c r="X159" i="14"/>
  <c r="X160" i="14"/>
  <c r="X161" i="14"/>
  <c r="X162" i="14"/>
  <c r="X163" i="14"/>
  <c r="X164" i="14"/>
  <c r="X165" i="14"/>
  <c r="X166" i="14"/>
  <c r="X167" i="14"/>
  <c r="X168" i="14"/>
  <c r="X169" i="14"/>
  <c r="X170" i="14"/>
  <c r="X171" i="14"/>
  <c r="X172" i="14"/>
  <c r="X173" i="14"/>
  <c r="X174" i="14"/>
  <c r="X175" i="14"/>
  <c r="X176" i="14"/>
  <c r="X177" i="14"/>
  <c r="X178" i="14"/>
  <c r="X179" i="14"/>
  <c r="X180" i="14"/>
  <c r="X181" i="14"/>
  <c r="X182" i="14"/>
  <c r="X183" i="14"/>
  <c r="X184" i="14"/>
  <c r="X185" i="14"/>
  <c r="X186" i="14"/>
  <c r="X187" i="14"/>
  <c r="X188" i="14"/>
  <c r="X189" i="14"/>
  <c r="X190" i="14"/>
  <c r="X191" i="14"/>
  <c r="X192" i="14"/>
  <c r="X193" i="14"/>
  <c r="X194" i="14"/>
  <c r="X195" i="14"/>
  <c r="X196" i="14"/>
  <c r="X197" i="14"/>
  <c r="X198" i="14"/>
  <c r="X199" i="14"/>
  <c r="X200" i="14"/>
  <c r="X201" i="14"/>
  <c r="X202" i="14"/>
  <c r="X203" i="14"/>
  <c r="X204" i="14"/>
  <c r="X205" i="14"/>
  <c r="X206" i="14"/>
  <c r="X207" i="14"/>
  <c r="X208" i="14"/>
  <c r="X209" i="14"/>
  <c r="X210" i="14"/>
  <c r="X211" i="14"/>
  <c r="X212" i="14"/>
  <c r="X213" i="14"/>
  <c r="X214" i="14"/>
  <c r="X215" i="14"/>
  <c r="X216" i="14"/>
  <c r="X217" i="14"/>
  <c r="X218" i="14"/>
  <c r="X219" i="14"/>
  <c r="X220" i="14"/>
  <c r="X221" i="14"/>
  <c r="X222" i="14"/>
  <c r="X223" i="14"/>
  <c r="X224" i="14"/>
  <c r="X225" i="14"/>
  <c r="X226" i="14"/>
  <c r="X227" i="14"/>
  <c r="X228" i="14"/>
  <c r="X229" i="14"/>
  <c r="X230" i="14"/>
  <c r="X231" i="14"/>
  <c r="X232" i="14"/>
  <c r="X233" i="14"/>
  <c r="X234" i="14"/>
  <c r="X235" i="14"/>
  <c r="X236" i="14"/>
  <c r="X237" i="14"/>
  <c r="X238" i="14"/>
  <c r="X239" i="14"/>
  <c r="X240" i="14"/>
  <c r="X241" i="14"/>
  <c r="X242" i="14"/>
  <c r="X243" i="14"/>
  <c r="X244" i="14"/>
  <c r="X245" i="14"/>
  <c r="X246" i="14"/>
  <c r="X247" i="14"/>
  <c r="X248" i="14"/>
  <c r="X249" i="14"/>
  <c r="X250" i="14"/>
  <c r="X251" i="14"/>
  <c r="X252" i="14"/>
  <c r="X253" i="14"/>
  <c r="X254" i="14"/>
  <c r="X255" i="14"/>
  <c r="X256" i="14"/>
  <c r="X257" i="14"/>
  <c r="X258" i="14"/>
  <c r="X259" i="14"/>
  <c r="X260" i="14"/>
  <c r="X261" i="14"/>
  <c r="X262" i="14"/>
  <c r="X263" i="14"/>
  <c r="X264" i="14"/>
  <c r="X265" i="14"/>
  <c r="X266" i="14"/>
  <c r="X267" i="14"/>
  <c r="X268" i="14"/>
  <c r="X269" i="14"/>
  <c r="X270" i="14"/>
  <c r="X271" i="14"/>
  <c r="AR6" i="12"/>
  <c r="AR7" i="12"/>
  <c r="AR8" i="12"/>
  <c r="AR9" i="12"/>
  <c r="AR10" i="12"/>
  <c r="AR11" i="12"/>
  <c r="AR12" i="12"/>
  <c r="AR13" i="12"/>
  <c r="AR14" i="12"/>
  <c r="AR15" i="12"/>
  <c r="AR16" i="12"/>
  <c r="AR17" i="12"/>
  <c r="AR18" i="12"/>
  <c r="AR19" i="12"/>
  <c r="AR20" i="12"/>
  <c r="AR21" i="12"/>
  <c r="AR22" i="12"/>
  <c r="AR23" i="12"/>
  <c r="AR24" i="12"/>
  <c r="AR25" i="12"/>
  <c r="AR26" i="12"/>
  <c r="AR27" i="12"/>
  <c r="AR28" i="12"/>
  <c r="AR29" i="12"/>
  <c r="AR30" i="12"/>
  <c r="AR31" i="12"/>
  <c r="AR32" i="12"/>
  <c r="AR33" i="12"/>
  <c r="AR34" i="12"/>
  <c r="AR35" i="12"/>
  <c r="AR36" i="12"/>
  <c r="AR37" i="12"/>
  <c r="AR38" i="12"/>
  <c r="AR39" i="12"/>
  <c r="AR40" i="12"/>
  <c r="AR41" i="12"/>
  <c r="AR42" i="12"/>
  <c r="AR43" i="12"/>
  <c r="AR44" i="12"/>
  <c r="AR45" i="12"/>
  <c r="AR46" i="12"/>
  <c r="AR47" i="12"/>
  <c r="AR48" i="12"/>
  <c r="AR49" i="12"/>
  <c r="AR50" i="12"/>
  <c r="AR51" i="12"/>
  <c r="AR52" i="12"/>
  <c r="AR53" i="12"/>
  <c r="AR54" i="12"/>
  <c r="AR55" i="12"/>
  <c r="AR56" i="12"/>
  <c r="AR57" i="12"/>
  <c r="AR58" i="12"/>
  <c r="AR59" i="12"/>
  <c r="AR60" i="12"/>
  <c r="AR61" i="12"/>
  <c r="AR62" i="12"/>
  <c r="AR63" i="12"/>
  <c r="AR64" i="12"/>
  <c r="AR65" i="12"/>
  <c r="AR66" i="12"/>
  <c r="AR67" i="12"/>
  <c r="AR68" i="12"/>
  <c r="AR69" i="12"/>
  <c r="AR70" i="12"/>
  <c r="AR71" i="12"/>
  <c r="AR72" i="12"/>
  <c r="AR73" i="12"/>
  <c r="AR74" i="12"/>
  <c r="AR75" i="12"/>
  <c r="AR76" i="12"/>
  <c r="AR77" i="12"/>
  <c r="AR78" i="12"/>
  <c r="AR79" i="12"/>
  <c r="AR80" i="12"/>
  <c r="AR81" i="12"/>
  <c r="AR82" i="12"/>
  <c r="AR83" i="12"/>
  <c r="AR84" i="12"/>
  <c r="AR85" i="12"/>
  <c r="AR86" i="12"/>
  <c r="AR87" i="12"/>
  <c r="AR88" i="12"/>
  <c r="AR89" i="12"/>
  <c r="AR90" i="12"/>
  <c r="AR91" i="12"/>
  <c r="AR92" i="12"/>
  <c r="AR93" i="12"/>
  <c r="AR94" i="12"/>
  <c r="AR95" i="12"/>
  <c r="AR96" i="12"/>
  <c r="AR97" i="12"/>
  <c r="AR98" i="12"/>
  <c r="AR99" i="12"/>
  <c r="AR100" i="12"/>
  <c r="AR101" i="12"/>
  <c r="AR102" i="12"/>
  <c r="AR103" i="12"/>
  <c r="AR104" i="12"/>
  <c r="AR105" i="12"/>
  <c r="AR106" i="12"/>
  <c r="AR107" i="12"/>
  <c r="AR108" i="12"/>
  <c r="AR109" i="12"/>
  <c r="AR110" i="12"/>
  <c r="AR111" i="12"/>
  <c r="AR112" i="12"/>
  <c r="AR113" i="12"/>
  <c r="AR114" i="12"/>
  <c r="AR115" i="12"/>
  <c r="AR116" i="12"/>
  <c r="AR117" i="12"/>
  <c r="AR118" i="12"/>
  <c r="AR119" i="12"/>
  <c r="AR120" i="12"/>
  <c r="AR121" i="12"/>
  <c r="AR122" i="12"/>
  <c r="AR123" i="12"/>
  <c r="AR124" i="12"/>
  <c r="AR125" i="12"/>
  <c r="AR126" i="12"/>
  <c r="AR127" i="12"/>
  <c r="AR128" i="12"/>
  <c r="AR129" i="12"/>
  <c r="AR130" i="12"/>
  <c r="AR131" i="12"/>
  <c r="AR132" i="12"/>
  <c r="AR133" i="12"/>
  <c r="AR134" i="12"/>
  <c r="AR135" i="12"/>
  <c r="AR136" i="12"/>
  <c r="AR137" i="12"/>
  <c r="AR138" i="12"/>
  <c r="AR139" i="12"/>
  <c r="AR140" i="12"/>
  <c r="AR141" i="12"/>
  <c r="AR142" i="12"/>
  <c r="AR143" i="12"/>
  <c r="AR144" i="12"/>
  <c r="AR145" i="12"/>
  <c r="AR146" i="12"/>
  <c r="AR147" i="12"/>
  <c r="AR148" i="12"/>
  <c r="AR149" i="12"/>
  <c r="AR150" i="12"/>
  <c r="AR151" i="12"/>
  <c r="AR152" i="12"/>
  <c r="AR153" i="12"/>
  <c r="AR154" i="12"/>
  <c r="AR155" i="12"/>
  <c r="AR156" i="12"/>
  <c r="AR157" i="12"/>
  <c r="AR158" i="12"/>
  <c r="AR159" i="12"/>
  <c r="AR160" i="12"/>
  <c r="AR161" i="12"/>
  <c r="AR162" i="12"/>
  <c r="AR163" i="12"/>
  <c r="AR164" i="12"/>
  <c r="AR165" i="12"/>
  <c r="AR166" i="12"/>
  <c r="AR167" i="12"/>
  <c r="AR168" i="12"/>
  <c r="AR169" i="12"/>
  <c r="AR170" i="12"/>
  <c r="AR171" i="12"/>
  <c r="AR172" i="12"/>
  <c r="AR173" i="12"/>
  <c r="AR174" i="12"/>
  <c r="AR175" i="12"/>
  <c r="AR176" i="12"/>
  <c r="AR177" i="12"/>
  <c r="AR178" i="12"/>
  <c r="AR179" i="12"/>
  <c r="AR180" i="12"/>
  <c r="AR181" i="12"/>
  <c r="AR182" i="12"/>
  <c r="AR183" i="12"/>
  <c r="AR184" i="12"/>
  <c r="AR185" i="12"/>
  <c r="AR186" i="12"/>
  <c r="AR187" i="12"/>
  <c r="AR188" i="12"/>
  <c r="AR189" i="12"/>
  <c r="AR190" i="12"/>
  <c r="AR191" i="12"/>
  <c r="AR192" i="12"/>
  <c r="AR193" i="12"/>
  <c r="AR194" i="12"/>
  <c r="AR195" i="12"/>
  <c r="AR196" i="12"/>
  <c r="AR197" i="12"/>
  <c r="AR198" i="12"/>
  <c r="AR199" i="12"/>
  <c r="AR200" i="12"/>
  <c r="AR201" i="12"/>
  <c r="AR202" i="12"/>
  <c r="AR203" i="12"/>
  <c r="AR204" i="12"/>
  <c r="AR205" i="12"/>
  <c r="AR206" i="12"/>
  <c r="AR207" i="12"/>
  <c r="AR208" i="12"/>
  <c r="AR209" i="12"/>
  <c r="AR210" i="12"/>
  <c r="AR211" i="12"/>
  <c r="AR212" i="12"/>
  <c r="AR213" i="12"/>
  <c r="AR214" i="12"/>
  <c r="AR215" i="12"/>
  <c r="AR216" i="12"/>
  <c r="AR217" i="12"/>
  <c r="AR218" i="12"/>
  <c r="AR219" i="12"/>
  <c r="AR220" i="12"/>
  <c r="AR221" i="12"/>
  <c r="AR222" i="12"/>
  <c r="AR223" i="12"/>
  <c r="AR224" i="12"/>
  <c r="AR225" i="12"/>
  <c r="AR226" i="12"/>
  <c r="AR227" i="12"/>
  <c r="AR228" i="12"/>
  <c r="AR229" i="12"/>
  <c r="AR230" i="12"/>
  <c r="AR231" i="12"/>
  <c r="AR232" i="12"/>
  <c r="AR233" i="12"/>
  <c r="AR234" i="12"/>
  <c r="AR235" i="12"/>
  <c r="AR236" i="12"/>
  <c r="AR237" i="12"/>
  <c r="AR238" i="12"/>
  <c r="AR239" i="12"/>
  <c r="AR240" i="12"/>
  <c r="AR241" i="12"/>
  <c r="AR242" i="12"/>
  <c r="AR243" i="12"/>
  <c r="AR244" i="12"/>
  <c r="AR245" i="12"/>
  <c r="AR246" i="12"/>
  <c r="AR247" i="12"/>
  <c r="AR248" i="12"/>
  <c r="AR249" i="12"/>
  <c r="AR250" i="12"/>
  <c r="AR251" i="12"/>
  <c r="AR252" i="12"/>
  <c r="AR253" i="12"/>
  <c r="AR254" i="12"/>
  <c r="AR255" i="12"/>
  <c r="AR256" i="12"/>
  <c r="AR257" i="12"/>
  <c r="AQ7" i="12"/>
  <c r="AQ8" i="12"/>
  <c r="AQ9" i="12"/>
  <c r="AQ10" i="12"/>
  <c r="AQ11" i="12"/>
  <c r="AQ12" i="12"/>
  <c r="AQ13" i="12"/>
  <c r="AQ14" i="12"/>
  <c r="AQ15" i="12"/>
  <c r="AQ16" i="12"/>
  <c r="AQ17" i="12"/>
  <c r="AQ18" i="12"/>
  <c r="AQ19" i="12"/>
  <c r="AQ20" i="12"/>
  <c r="AQ21" i="12"/>
  <c r="AQ22" i="12"/>
  <c r="AQ23" i="12"/>
  <c r="AQ24" i="12"/>
  <c r="AQ25" i="12"/>
  <c r="AQ26" i="12"/>
  <c r="AQ27" i="12"/>
  <c r="AQ28" i="12"/>
  <c r="AQ29" i="12"/>
  <c r="AQ30" i="12"/>
  <c r="AQ31" i="12"/>
  <c r="AQ32" i="12"/>
  <c r="AQ33" i="12"/>
  <c r="AQ34" i="12"/>
  <c r="AQ35" i="12"/>
  <c r="AQ36" i="12"/>
  <c r="AQ37" i="12"/>
  <c r="AQ38" i="12"/>
  <c r="AQ39" i="12"/>
  <c r="AQ40" i="12"/>
  <c r="AQ41" i="12"/>
  <c r="AQ42" i="12"/>
  <c r="AQ43" i="12"/>
  <c r="AQ44" i="12"/>
  <c r="AQ45" i="12"/>
  <c r="AQ46" i="12"/>
  <c r="AQ47" i="12"/>
  <c r="AQ48" i="12"/>
  <c r="AQ49" i="12"/>
  <c r="AQ50" i="12"/>
  <c r="AQ51" i="12"/>
  <c r="AQ52" i="12"/>
  <c r="AQ53" i="12"/>
  <c r="AQ54" i="12"/>
  <c r="AQ55" i="12"/>
  <c r="AQ56" i="12"/>
  <c r="AQ57" i="12"/>
  <c r="AQ58" i="12"/>
  <c r="AQ59" i="12"/>
  <c r="AQ60" i="12"/>
  <c r="AQ61" i="12"/>
  <c r="AQ62" i="12"/>
  <c r="AQ63" i="12"/>
  <c r="AQ64" i="12"/>
  <c r="AQ65" i="12"/>
  <c r="AQ66" i="12"/>
  <c r="AQ67" i="12"/>
  <c r="AQ68" i="12"/>
  <c r="AQ69" i="12"/>
  <c r="AQ70" i="12"/>
  <c r="AQ71" i="12"/>
  <c r="AQ72" i="12"/>
  <c r="AQ73" i="12"/>
  <c r="AQ74" i="12"/>
  <c r="AQ75" i="12"/>
  <c r="AQ76" i="12"/>
  <c r="AQ77" i="12"/>
  <c r="AQ78" i="12"/>
  <c r="AQ79" i="12"/>
  <c r="AQ80" i="12"/>
  <c r="AQ81" i="12"/>
  <c r="AQ82" i="12"/>
  <c r="AQ83" i="12"/>
  <c r="AQ84" i="12"/>
  <c r="AQ85" i="12"/>
  <c r="AQ86" i="12"/>
  <c r="AQ87" i="12"/>
  <c r="AQ88" i="12"/>
  <c r="AQ89" i="12"/>
  <c r="AQ90" i="12"/>
  <c r="AQ91" i="12"/>
  <c r="AQ92" i="12"/>
  <c r="AQ93" i="12"/>
  <c r="AQ94" i="12"/>
  <c r="AQ95" i="12"/>
  <c r="AQ96" i="12"/>
  <c r="AQ97" i="12"/>
  <c r="AQ98" i="12"/>
  <c r="AQ99" i="12"/>
  <c r="AQ100" i="12"/>
  <c r="AQ101" i="12"/>
  <c r="AQ102" i="12"/>
  <c r="AQ103" i="12"/>
  <c r="AQ104" i="12"/>
  <c r="AQ105" i="12"/>
  <c r="AQ106" i="12"/>
  <c r="AQ107" i="12"/>
  <c r="AQ108" i="12"/>
  <c r="AQ109" i="12"/>
  <c r="AQ110" i="12"/>
  <c r="AQ111" i="12"/>
  <c r="AQ112" i="12"/>
  <c r="AQ113" i="12"/>
  <c r="AQ114" i="12"/>
  <c r="AQ115" i="12"/>
  <c r="AQ116" i="12"/>
  <c r="AQ117" i="12"/>
  <c r="AQ118" i="12"/>
  <c r="AQ119" i="12"/>
  <c r="AQ120" i="12"/>
  <c r="AQ121" i="12"/>
  <c r="AQ122" i="12"/>
  <c r="AQ123" i="12"/>
  <c r="AQ124" i="12"/>
  <c r="AQ125" i="12"/>
  <c r="AQ126" i="12"/>
  <c r="AQ127" i="12"/>
  <c r="AQ128" i="12"/>
  <c r="AQ129" i="12"/>
  <c r="AQ130" i="12"/>
  <c r="AQ131" i="12"/>
  <c r="AQ132" i="12"/>
  <c r="AQ133" i="12"/>
  <c r="AQ134" i="12"/>
  <c r="AQ135" i="12"/>
  <c r="AQ136" i="12"/>
  <c r="AQ137" i="12"/>
  <c r="AQ138" i="12"/>
  <c r="AQ139" i="12"/>
  <c r="AQ140" i="12"/>
  <c r="AQ141" i="12"/>
  <c r="AQ142" i="12"/>
  <c r="AQ143" i="12"/>
  <c r="AQ144" i="12"/>
  <c r="AQ145" i="12"/>
  <c r="AQ146" i="12"/>
  <c r="AQ147" i="12"/>
  <c r="AQ148" i="12"/>
  <c r="AQ149" i="12"/>
  <c r="AQ150" i="12"/>
  <c r="AQ151" i="12"/>
  <c r="AQ152" i="12"/>
  <c r="AQ153" i="12"/>
  <c r="AQ154" i="12"/>
  <c r="AQ155" i="12"/>
  <c r="AQ156" i="12"/>
  <c r="AQ157" i="12"/>
  <c r="AQ158" i="12"/>
  <c r="AQ159" i="12"/>
  <c r="AQ160" i="12"/>
  <c r="AQ161" i="12"/>
  <c r="AQ162" i="12"/>
  <c r="AQ163" i="12"/>
  <c r="AQ164" i="12"/>
  <c r="AQ165" i="12"/>
  <c r="AQ166" i="12"/>
  <c r="AQ167" i="12"/>
  <c r="AQ168" i="12"/>
  <c r="AQ169" i="12"/>
  <c r="AQ170" i="12"/>
  <c r="AQ171" i="12"/>
  <c r="AQ172" i="12"/>
  <c r="AQ173" i="12"/>
  <c r="AQ174" i="12"/>
  <c r="AQ175" i="12"/>
  <c r="AQ176" i="12"/>
  <c r="AQ177" i="12"/>
  <c r="AQ178" i="12"/>
  <c r="AQ179" i="12"/>
  <c r="AQ180" i="12"/>
  <c r="AQ181" i="12"/>
  <c r="AQ182" i="12"/>
  <c r="AQ183" i="12"/>
  <c r="AQ184" i="12"/>
  <c r="AQ185" i="12"/>
  <c r="AQ186" i="12"/>
  <c r="AQ187" i="12"/>
  <c r="AQ188" i="12"/>
  <c r="AQ189" i="12"/>
  <c r="AQ190" i="12"/>
  <c r="AQ191" i="12"/>
  <c r="AQ192" i="12"/>
  <c r="AQ193" i="12"/>
  <c r="AQ194" i="12"/>
  <c r="AQ195" i="12"/>
  <c r="AQ196" i="12"/>
  <c r="AQ197" i="12"/>
  <c r="AQ198" i="12"/>
  <c r="AQ199" i="12"/>
  <c r="AQ200" i="12"/>
  <c r="AQ201" i="12"/>
  <c r="AQ202" i="12"/>
  <c r="AQ203" i="12"/>
  <c r="AQ204" i="12"/>
  <c r="AQ205" i="12"/>
  <c r="AQ206" i="12"/>
  <c r="AQ207" i="12"/>
  <c r="AQ208" i="12"/>
  <c r="AQ209" i="12"/>
  <c r="AQ210" i="12"/>
  <c r="AQ211" i="12"/>
  <c r="AQ212" i="12"/>
  <c r="AQ213" i="12"/>
  <c r="AQ214" i="12"/>
  <c r="AQ215" i="12"/>
  <c r="AQ216" i="12"/>
  <c r="AQ217" i="12"/>
  <c r="AQ218" i="12"/>
  <c r="AQ219" i="12"/>
  <c r="AQ220" i="12"/>
  <c r="AQ221" i="12"/>
  <c r="AQ222" i="12"/>
  <c r="AQ223" i="12"/>
  <c r="AQ224" i="12"/>
  <c r="AQ225" i="12"/>
  <c r="AQ226" i="12"/>
  <c r="AQ227" i="12"/>
  <c r="AQ228" i="12"/>
  <c r="AQ229" i="12"/>
  <c r="AQ230" i="12"/>
  <c r="AQ231" i="12"/>
  <c r="AQ232" i="12"/>
  <c r="AQ233" i="12"/>
  <c r="AQ234" i="12"/>
  <c r="AQ235" i="12"/>
  <c r="AQ236" i="12"/>
  <c r="AQ237" i="12"/>
  <c r="AQ238" i="12"/>
  <c r="AQ239" i="12"/>
  <c r="AQ240" i="12"/>
  <c r="AQ241" i="12"/>
  <c r="AQ242" i="12"/>
  <c r="AQ243" i="12"/>
  <c r="AQ244" i="12"/>
  <c r="AQ245" i="12"/>
  <c r="AQ246" i="12"/>
  <c r="AQ247" i="12"/>
  <c r="AQ248" i="12"/>
  <c r="AQ249" i="12"/>
  <c r="AQ250" i="12"/>
  <c r="AQ251" i="12"/>
  <c r="AQ252" i="12"/>
  <c r="AQ253" i="12"/>
  <c r="AQ254" i="12"/>
  <c r="AQ255" i="12"/>
  <c r="AQ256" i="12"/>
  <c r="AQ257" i="12"/>
  <c r="AR258" i="12"/>
  <c r="AQ258" i="12"/>
  <c r="AS6" i="12"/>
  <c r="X19" i="14" s="1"/>
  <c r="AS7" i="12"/>
  <c r="AS9" i="12"/>
  <c r="AS10" i="12"/>
  <c r="AS11" i="12"/>
  <c r="AS13" i="12"/>
  <c r="AS14" i="12"/>
  <c r="AS15" i="12"/>
  <c r="AS17" i="12"/>
  <c r="AS18" i="12"/>
  <c r="AS19" i="12"/>
  <c r="AS21" i="12"/>
  <c r="AS22" i="12"/>
  <c r="AS23" i="12"/>
  <c r="AS25" i="12"/>
  <c r="AS26" i="12"/>
  <c r="AS27" i="12"/>
  <c r="AS29" i="12"/>
  <c r="AS30" i="12"/>
  <c r="AS31" i="12"/>
  <c r="AS33" i="12"/>
  <c r="AS34" i="12"/>
  <c r="AS35" i="12"/>
  <c r="AS37" i="12"/>
  <c r="AS38" i="12"/>
  <c r="AS39" i="12"/>
  <c r="AS41" i="12"/>
  <c r="AS42" i="12"/>
  <c r="AS43" i="12"/>
  <c r="AS45" i="12"/>
  <c r="AS46" i="12"/>
  <c r="AS47" i="12"/>
  <c r="AS49" i="12"/>
  <c r="AS50" i="12"/>
  <c r="AS51" i="12"/>
  <c r="AS53" i="12"/>
  <c r="AS54" i="12"/>
  <c r="AS55" i="12"/>
  <c r="AS57" i="12"/>
  <c r="AS58" i="12"/>
  <c r="AS59" i="12"/>
  <c r="AS61" i="12"/>
  <c r="AS62" i="12"/>
  <c r="AS63" i="12"/>
  <c r="AS65" i="12"/>
  <c r="AS66" i="12"/>
  <c r="AS67" i="12"/>
  <c r="AS69" i="12"/>
  <c r="AS70" i="12"/>
  <c r="AS71" i="12"/>
  <c r="AS73" i="12"/>
  <c r="AS74" i="12"/>
  <c r="AS75" i="12"/>
  <c r="AS77" i="12"/>
  <c r="AS78" i="12"/>
  <c r="AS79" i="12"/>
  <c r="AS81" i="12"/>
  <c r="AS82" i="12"/>
  <c r="AS83" i="12"/>
  <c r="AS85" i="12"/>
  <c r="AS86" i="12"/>
  <c r="AS87" i="12"/>
  <c r="AS89" i="12"/>
  <c r="AS90" i="12"/>
  <c r="AS91" i="12"/>
  <c r="AS93" i="12"/>
  <c r="AS94" i="12"/>
  <c r="AS95" i="12"/>
  <c r="AS97" i="12"/>
  <c r="AS98" i="12"/>
  <c r="AS99" i="12"/>
  <c r="AS101" i="12"/>
  <c r="AS102" i="12"/>
  <c r="AS103" i="12"/>
  <c r="AS105" i="12"/>
  <c r="AS106" i="12"/>
  <c r="AS107" i="12"/>
  <c r="AS109" i="12"/>
  <c r="AS110" i="12"/>
  <c r="AS111" i="12"/>
  <c r="AS113" i="12"/>
  <c r="AS114" i="12"/>
  <c r="AS115" i="12"/>
  <c r="AS117" i="12"/>
  <c r="AS118" i="12"/>
  <c r="AS119" i="12"/>
  <c r="AS121" i="12"/>
  <c r="AS122" i="12"/>
  <c r="AS123" i="12"/>
  <c r="AS125" i="12"/>
  <c r="AS126" i="12"/>
  <c r="AS127" i="12"/>
  <c r="AS129" i="12"/>
  <c r="AS130" i="12"/>
  <c r="AS131" i="12"/>
  <c r="AS133" i="12"/>
  <c r="AS134" i="12"/>
  <c r="AS135" i="12"/>
  <c r="AS137" i="12"/>
  <c r="AS138" i="12"/>
  <c r="AS139" i="12"/>
  <c r="AS141" i="12"/>
  <c r="AS142" i="12"/>
  <c r="AS143" i="12"/>
  <c r="AS145" i="12"/>
  <c r="AS146" i="12"/>
  <c r="AS147" i="12"/>
  <c r="AS149" i="12"/>
  <c r="AS150" i="12"/>
  <c r="AS151" i="12"/>
  <c r="AS153" i="12"/>
  <c r="AS154" i="12"/>
  <c r="AS155" i="12"/>
  <c r="AS157" i="12"/>
  <c r="AS158" i="12"/>
  <c r="AS159" i="12"/>
  <c r="AS161" i="12"/>
  <c r="AS162" i="12"/>
  <c r="AS163" i="12"/>
  <c r="AS165" i="12"/>
  <c r="AS166" i="12"/>
  <c r="AS167" i="12"/>
  <c r="AS169" i="12"/>
  <c r="AS170" i="12"/>
  <c r="AS171" i="12"/>
  <c r="AS173" i="12"/>
  <c r="AS174" i="12"/>
  <c r="AS175" i="12"/>
  <c r="AS177" i="12"/>
  <c r="AS178" i="12"/>
  <c r="AS179" i="12"/>
  <c r="AS181" i="12"/>
  <c r="AS182" i="12"/>
  <c r="AS183" i="12"/>
  <c r="AS185" i="12"/>
  <c r="AS186" i="12"/>
  <c r="AS187" i="12"/>
  <c r="AS189" i="12"/>
  <c r="AS190" i="12"/>
  <c r="AS191" i="12"/>
  <c r="AS193" i="12"/>
  <c r="AS194" i="12"/>
  <c r="AS195" i="12"/>
  <c r="AS197" i="12"/>
  <c r="AS198" i="12"/>
  <c r="AS199" i="12"/>
  <c r="AS201" i="12"/>
  <c r="AS202" i="12"/>
  <c r="AS203" i="12"/>
  <c r="AS205" i="12"/>
  <c r="AS206" i="12"/>
  <c r="AS207" i="12"/>
  <c r="AS209" i="12"/>
  <c r="AS210" i="12"/>
  <c r="AS211" i="12"/>
  <c r="AS213" i="12"/>
  <c r="AS214" i="12"/>
  <c r="AS215" i="12"/>
  <c r="AS217" i="12"/>
  <c r="AS218" i="12"/>
  <c r="AS219" i="12"/>
  <c r="AS221" i="12"/>
  <c r="AS222" i="12"/>
  <c r="AS223" i="12"/>
  <c r="AS225" i="12"/>
  <c r="AS226" i="12"/>
  <c r="AS227" i="12"/>
  <c r="AS229" i="12"/>
  <c r="AS230" i="12"/>
  <c r="AS231" i="12"/>
  <c r="AS233" i="12"/>
  <c r="AS234" i="12"/>
  <c r="AS235" i="12"/>
  <c r="AS237" i="12"/>
  <c r="AS238" i="12"/>
  <c r="AS239" i="12"/>
  <c r="AS241" i="12"/>
  <c r="AS242" i="12"/>
  <c r="AS243" i="12"/>
  <c r="AS245" i="12"/>
  <c r="AS246" i="12"/>
  <c r="AS247" i="12"/>
  <c r="AS249" i="12"/>
  <c r="AS250" i="12"/>
  <c r="AS251" i="12"/>
  <c r="AS253" i="12"/>
  <c r="AS254" i="12"/>
  <c r="AS255" i="12"/>
  <c r="AS257" i="12"/>
  <c r="AS256" i="12" l="1"/>
  <c r="AS252" i="12"/>
  <c r="AS248" i="12"/>
  <c r="AS244" i="12"/>
  <c r="AS240" i="12"/>
  <c r="AS236" i="12"/>
  <c r="AS232" i="12"/>
  <c r="AS228" i="12"/>
  <c r="AS224" i="12"/>
  <c r="AS220" i="12"/>
  <c r="AS216" i="12"/>
  <c r="AS212" i="12"/>
  <c r="AS208" i="12"/>
  <c r="AS204" i="12"/>
  <c r="AS200" i="12"/>
  <c r="AS196" i="12"/>
  <c r="AS192" i="12"/>
  <c r="AS188" i="12"/>
  <c r="AS184" i="12"/>
  <c r="AS180" i="12"/>
  <c r="AS176" i="12"/>
  <c r="AS172" i="12"/>
  <c r="AS168" i="12"/>
  <c r="AS164" i="12"/>
  <c r="AS160" i="12"/>
  <c r="AS156" i="12"/>
  <c r="AS152" i="12"/>
  <c r="AS148" i="12"/>
  <c r="AS144" i="12"/>
  <c r="AS140" i="12"/>
  <c r="AS136" i="12"/>
  <c r="AS132" i="12"/>
  <c r="AS128" i="12"/>
  <c r="AS124" i="12"/>
  <c r="AS120" i="12"/>
  <c r="AS116" i="12"/>
  <c r="AS112" i="12"/>
  <c r="AS108" i="12"/>
  <c r="AS104" i="12"/>
  <c r="AS100" i="12"/>
  <c r="AS96" i="12"/>
  <c r="AS92" i="12"/>
  <c r="AS88" i="12"/>
  <c r="AS84" i="12"/>
  <c r="AS80" i="12"/>
  <c r="AS76" i="12"/>
  <c r="AS72" i="12"/>
  <c r="AS68" i="12"/>
  <c r="AS64" i="12"/>
  <c r="AS60" i="12"/>
  <c r="AS56" i="12"/>
  <c r="AS52" i="12"/>
  <c r="AS48" i="12"/>
  <c r="AS44" i="12"/>
  <c r="AS40" i="12"/>
  <c r="AS36" i="12"/>
  <c r="AS32" i="12"/>
  <c r="AS28" i="12"/>
  <c r="AS24" i="12"/>
  <c r="AS20" i="12"/>
  <c r="AS16" i="12"/>
  <c r="AS12" i="12"/>
  <c r="AS8" i="12"/>
  <c r="AS258" i="12"/>
  <c r="F526" i="11" l="1"/>
  <c r="F525" i="11"/>
  <c r="F524" i="11"/>
  <c r="F523" i="11"/>
  <c r="F522" i="11"/>
  <c r="F521" i="11"/>
  <c r="F520" i="11"/>
  <c r="F519" i="11"/>
  <c r="F518" i="11"/>
  <c r="F517" i="11"/>
  <c r="F516" i="11"/>
  <c r="F515" i="11"/>
  <c r="F514" i="11"/>
  <c r="F513" i="11"/>
  <c r="F512" i="11"/>
  <c r="F511" i="11"/>
  <c r="F510" i="11"/>
  <c r="F509" i="11"/>
  <c r="F508" i="11"/>
  <c r="F507" i="11"/>
  <c r="F506" i="11"/>
  <c r="F505" i="11"/>
  <c r="F504" i="11"/>
  <c r="F503" i="11"/>
  <c r="F502" i="11"/>
  <c r="F501" i="11"/>
  <c r="F500" i="11"/>
  <c r="F499" i="11"/>
  <c r="F498" i="11"/>
  <c r="F497" i="11"/>
  <c r="F496" i="11"/>
  <c r="F495" i="11"/>
  <c r="F494" i="11"/>
  <c r="F493" i="11"/>
  <c r="F492" i="11"/>
  <c r="F491" i="11"/>
  <c r="F490" i="11"/>
  <c r="F489" i="11"/>
  <c r="F488" i="11"/>
  <c r="F487" i="11"/>
  <c r="F486" i="11"/>
  <c r="F485" i="11"/>
  <c r="F484" i="11"/>
  <c r="F483" i="11"/>
  <c r="F482" i="11"/>
  <c r="F481" i="11"/>
  <c r="F480" i="11"/>
  <c r="F479" i="11"/>
  <c r="F478" i="11"/>
  <c r="F477" i="11"/>
  <c r="F476" i="11"/>
  <c r="F475" i="11"/>
  <c r="F474" i="11"/>
  <c r="F473" i="11"/>
  <c r="F472" i="11"/>
  <c r="F471" i="11"/>
  <c r="F470" i="11"/>
  <c r="F469" i="11"/>
  <c r="F468" i="11"/>
  <c r="F467" i="11"/>
  <c r="F466" i="11"/>
  <c r="F465" i="11"/>
  <c r="F464" i="11"/>
  <c r="F463" i="11"/>
  <c r="F462" i="11"/>
  <c r="F461" i="11"/>
  <c r="F460" i="11"/>
  <c r="F459" i="11"/>
  <c r="F458" i="11"/>
  <c r="F457" i="11"/>
  <c r="F456" i="11"/>
  <c r="F455" i="11"/>
  <c r="F454" i="11"/>
  <c r="F453" i="11"/>
  <c r="F452" i="11"/>
  <c r="F451" i="11"/>
  <c r="F450" i="11"/>
  <c r="F449" i="11"/>
  <c r="F448" i="11"/>
  <c r="F447" i="11"/>
  <c r="F446" i="11"/>
  <c r="F445" i="11"/>
  <c r="F444" i="11"/>
  <c r="F443" i="11"/>
  <c r="F442" i="11"/>
  <c r="F441" i="11"/>
  <c r="F440" i="11"/>
  <c r="F439" i="11"/>
  <c r="F438" i="11"/>
  <c r="F437" i="11"/>
  <c r="F436" i="11"/>
  <c r="F435" i="11"/>
  <c r="F434" i="11"/>
  <c r="F433" i="11"/>
  <c r="F432" i="11"/>
  <c r="F431" i="11"/>
  <c r="F430" i="11"/>
  <c r="F429" i="11"/>
  <c r="F428" i="11"/>
  <c r="F427" i="11"/>
  <c r="F426" i="11"/>
  <c r="F425" i="11"/>
  <c r="F424" i="11"/>
  <c r="F423" i="11"/>
  <c r="F422" i="11"/>
  <c r="F421" i="11"/>
  <c r="F420" i="11"/>
  <c r="F419" i="11"/>
  <c r="F418" i="11"/>
  <c r="F417" i="11"/>
  <c r="F416" i="11"/>
  <c r="F415" i="11"/>
  <c r="F414" i="11"/>
  <c r="F413" i="11"/>
  <c r="F412" i="11"/>
  <c r="F411" i="11"/>
  <c r="F410" i="11"/>
  <c r="F409" i="11"/>
  <c r="F408" i="11"/>
  <c r="F407" i="11"/>
  <c r="F406" i="11"/>
  <c r="F405" i="11"/>
  <c r="F404" i="11"/>
  <c r="F403" i="11"/>
  <c r="F402" i="11"/>
  <c r="F401" i="11"/>
  <c r="F400" i="11"/>
  <c r="F399" i="11"/>
  <c r="F398" i="11"/>
  <c r="F397" i="11"/>
  <c r="F396" i="11"/>
  <c r="F395" i="11"/>
  <c r="F394" i="11"/>
  <c r="F393" i="11"/>
  <c r="F392" i="11"/>
  <c r="F391" i="11"/>
  <c r="F390" i="11"/>
  <c r="F389" i="11"/>
  <c r="F388" i="11"/>
  <c r="F387" i="11"/>
  <c r="F386" i="11"/>
  <c r="F385" i="11"/>
  <c r="F384" i="11"/>
  <c r="F383" i="11"/>
  <c r="F382" i="11"/>
  <c r="F381" i="11"/>
  <c r="F380" i="11"/>
  <c r="F379" i="11"/>
  <c r="F378" i="11"/>
  <c r="F377" i="11"/>
  <c r="F376" i="11"/>
  <c r="F375" i="11"/>
  <c r="F374" i="11"/>
  <c r="F373" i="11"/>
  <c r="F372" i="11"/>
  <c r="F371" i="11"/>
  <c r="F370" i="11"/>
  <c r="F369" i="11"/>
  <c r="F368" i="11"/>
  <c r="F367" i="11"/>
  <c r="F366" i="11"/>
  <c r="F365" i="11"/>
  <c r="F364" i="11"/>
  <c r="F363" i="11"/>
  <c r="F362" i="11"/>
  <c r="F361" i="11"/>
  <c r="F360" i="11"/>
  <c r="F359" i="11"/>
  <c r="F358" i="11"/>
  <c r="F357" i="11"/>
  <c r="F356" i="11"/>
  <c r="F355" i="11"/>
  <c r="F354" i="11"/>
  <c r="F353" i="11"/>
  <c r="F352" i="11"/>
  <c r="F351" i="11"/>
  <c r="F350" i="11"/>
  <c r="F349" i="11"/>
  <c r="F348" i="11"/>
  <c r="F347" i="11"/>
  <c r="F346" i="11"/>
  <c r="F345" i="11"/>
  <c r="F344" i="11"/>
  <c r="F343" i="11"/>
  <c r="F342" i="11"/>
  <c r="F341" i="11"/>
  <c r="F340" i="11"/>
  <c r="F339" i="11"/>
  <c r="F338" i="11"/>
  <c r="F337" i="11"/>
  <c r="F336" i="11"/>
  <c r="F335" i="11"/>
  <c r="F334" i="11"/>
  <c r="F333" i="11"/>
  <c r="F332" i="11"/>
  <c r="F331" i="11"/>
  <c r="F330" i="11"/>
  <c r="F329" i="11"/>
  <c r="F328" i="11"/>
  <c r="F327" i="11"/>
  <c r="F326" i="11"/>
  <c r="F325" i="11"/>
  <c r="F324" i="11"/>
  <c r="F323" i="11"/>
  <c r="F322" i="11"/>
  <c r="F321" i="11"/>
  <c r="F320" i="11"/>
  <c r="F319" i="11"/>
  <c r="F318" i="11"/>
  <c r="F317" i="11"/>
  <c r="F316" i="11"/>
  <c r="F315" i="11"/>
  <c r="F314" i="11"/>
  <c r="F313" i="11"/>
  <c r="F312" i="11"/>
  <c r="F311" i="11"/>
  <c r="F310" i="11"/>
  <c r="F309" i="11"/>
  <c r="F308" i="11"/>
  <c r="F307" i="11"/>
  <c r="F306" i="11"/>
  <c r="F305" i="11"/>
  <c r="F304" i="11"/>
  <c r="F303" i="11"/>
  <c r="F302" i="11"/>
  <c r="F301" i="11"/>
  <c r="F300" i="11"/>
  <c r="F299" i="11"/>
  <c r="F298" i="11"/>
  <c r="F297" i="11"/>
  <c r="F296" i="11"/>
  <c r="F295" i="11"/>
  <c r="F294" i="11"/>
  <c r="F293" i="11"/>
  <c r="F292" i="11"/>
  <c r="F291" i="11"/>
  <c r="F290" i="11"/>
  <c r="F289" i="11"/>
  <c r="F288" i="11"/>
  <c r="F287" i="11"/>
  <c r="F286" i="11"/>
  <c r="F285" i="11"/>
  <c r="F284" i="11"/>
  <c r="F283" i="11"/>
  <c r="F282" i="11"/>
  <c r="F281" i="11"/>
  <c r="F280" i="11"/>
  <c r="F279" i="11"/>
  <c r="F278" i="11"/>
  <c r="F277" i="11"/>
  <c r="F276" i="11"/>
  <c r="F275" i="11"/>
  <c r="F274" i="11"/>
  <c r="F273" i="11"/>
  <c r="F272" i="11"/>
  <c r="F271" i="11"/>
  <c r="F270" i="11"/>
  <c r="F269" i="11"/>
  <c r="F268" i="11"/>
  <c r="F267" i="11"/>
  <c r="F266" i="11"/>
  <c r="F265" i="11"/>
  <c r="F264" i="11"/>
  <c r="F263" i="11"/>
  <c r="F262" i="11"/>
  <c r="F261" i="11"/>
  <c r="F260" i="11"/>
  <c r="F259" i="11"/>
  <c r="F258" i="11"/>
  <c r="F257" i="11"/>
  <c r="F256" i="11"/>
  <c r="F255" i="11"/>
  <c r="F254" i="11"/>
  <c r="F253" i="11"/>
  <c r="F252" i="11"/>
  <c r="F251" i="11"/>
  <c r="F250" i="11"/>
  <c r="F249" i="11"/>
  <c r="F248" i="11"/>
  <c r="F247" i="11"/>
  <c r="F246" i="11"/>
  <c r="F245" i="11"/>
  <c r="F244" i="11"/>
  <c r="F243" i="11"/>
  <c r="F242" i="11"/>
  <c r="F241" i="11"/>
  <c r="F240" i="11"/>
  <c r="F239" i="11"/>
  <c r="F238" i="11"/>
  <c r="F237" i="11"/>
  <c r="F236" i="11"/>
  <c r="F235" i="11"/>
  <c r="F234" i="11"/>
  <c r="F233" i="11"/>
  <c r="F232" i="11"/>
  <c r="F231" i="11"/>
  <c r="F230" i="11"/>
  <c r="F229" i="11"/>
  <c r="F228" i="11"/>
  <c r="F227" i="11"/>
  <c r="F226" i="11"/>
  <c r="F225" i="11"/>
  <c r="F224" i="11"/>
  <c r="F223" i="11"/>
  <c r="F222" i="11"/>
  <c r="F221" i="11"/>
  <c r="F220" i="11"/>
  <c r="F219" i="11"/>
  <c r="F218" i="11"/>
  <c r="F217" i="11"/>
  <c r="F216" i="11"/>
  <c r="F215" i="11"/>
  <c r="F214" i="11"/>
  <c r="F213" i="11"/>
  <c r="F212" i="11"/>
  <c r="F211" i="11"/>
  <c r="F210" i="11"/>
  <c r="F209" i="11"/>
  <c r="F208" i="11"/>
  <c r="F207" i="11"/>
  <c r="F206" i="11"/>
  <c r="F205" i="11"/>
  <c r="F204" i="11"/>
  <c r="F203" i="11"/>
  <c r="F202" i="11"/>
  <c r="F201" i="11"/>
  <c r="F200" i="11"/>
  <c r="F199" i="11"/>
  <c r="F198" i="11"/>
  <c r="F197" i="11"/>
  <c r="F196" i="11"/>
  <c r="F195" i="11"/>
  <c r="F194" i="11"/>
  <c r="F193" i="11"/>
  <c r="F192" i="11"/>
  <c r="F191" i="11"/>
  <c r="F190" i="11"/>
  <c r="F189" i="11"/>
  <c r="F188" i="11"/>
  <c r="F187" i="11"/>
  <c r="F186" i="11"/>
  <c r="F185" i="11"/>
  <c r="F184" i="11"/>
  <c r="F183" i="11"/>
  <c r="F182" i="11"/>
  <c r="F181" i="11"/>
  <c r="F180" i="11"/>
  <c r="F179" i="11"/>
  <c r="F178" i="11"/>
  <c r="F177" i="11"/>
  <c r="F176" i="11"/>
  <c r="F175" i="11"/>
  <c r="F174" i="11"/>
  <c r="F173" i="11"/>
  <c r="F172" i="11"/>
  <c r="F171" i="11"/>
  <c r="F170" i="11"/>
  <c r="F169" i="11"/>
  <c r="F168" i="11"/>
  <c r="F167" i="11"/>
  <c r="F166" i="11"/>
  <c r="F165" i="11"/>
  <c r="F164" i="11"/>
  <c r="F163" i="11"/>
  <c r="F162" i="11"/>
  <c r="F161" i="11"/>
  <c r="F160" i="11"/>
  <c r="F159" i="11"/>
  <c r="F158" i="11"/>
  <c r="F157" i="11"/>
  <c r="F156" i="11"/>
  <c r="F155" i="11"/>
  <c r="F154" i="11"/>
  <c r="F153" i="11"/>
  <c r="F152" i="11"/>
  <c r="F151" i="11"/>
  <c r="F150" i="11"/>
  <c r="F149" i="11"/>
  <c r="F148" i="11"/>
  <c r="F147" i="11"/>
  <c r="F146" i="11"/>
  <c r="F145" i="11"/>
  <c r="F144" i="11"/>
  <c r="F143" i="11"/>
  <c r="F142" i="11"/>
  <c r="F141" i="11"/>
  <c r="F140" i="11"/>
  <c r="F139" i="11"/>
  <c r="F138" i="11"/>
  <c r="F137" i="11"/>
  <c r="F136" i="11"/>
  <c r="F135" i="11"/>
  <c r="F134" i="11"/>
  <c r="F133" i="11"/>
  <c r="F132" i="11"/>
  <c r="F131" i="11"/>
  <c r="F130" i="11"/>
  <c r="F129" i="11"/>
  <c r="F128" i="11"/>
  <c r="F127" i="11"/>
  <c r="F126" i="11"/>
  <c r="F125" i="11"/>
  <c r="F124" i="11"/>
  <c r="F123" i="11"/>
  <c r="F122" i="11"/>
  <c r="F121" i="11"/>
  <c r="F120" i="11"/>
  <c r="F119" i="11"/>
  <c r="F118" i="11"/>
  <c r="F117" i="11"/>
  <c r="F116" i="11"/>
  <c r="F115" i="11"/>
  <c r="F114" i="11"/>
  <c r="F113" i="11"/>
  <c r="F112" i="11"/>
  <c r="F111" i="11"/>
  <c r="F110" i="11"/>
  <c r="F109" i="11"/>
  <c r="F108" i="11"/>
  <c r="F107" i="11"/>
  <c r="F106" i="11"/>
  <c r="F105" i="11"/>
  <c r="F104" i="11"/>
  <c r="F103" i="11"/>
  <c r="F102" i="11"/>
  <c r="F101" i="11"/>
  <c r="F100" i="11"/>
  <c r="F99" i="11"/>
  <c r="F98" i="11"/>
  <c r="F97" i="11"/>
  <c r="F96" i="11"/>
  <c r="F95" i="11"/>
  <c r="F94" i="11"/>
  <c r="F93" i="11"/>
  <c r="F92" i="11"/>
  <c r="F91" i="11"/>
  <c r="F90" i="11"/>
  <c r="F89" i="11"/>
  <c r="F88" i="11"/>
  <c r="F87" i="11"/>
  <c r="F86" i="11"/>
  <c r="F85" i="11"/>
  <c r="F84" i="11"/>
  <c r="F83" i="11"/>
  <c r="F82" i="11"/>
  <c r="F81" i="11"/>
  <c r="F80" i="11"/>
  <c r="F79" i="11"/>
  <c r="F78" i="11"/>
  <c r="F77" i="11"/>
  <c r="F76" i="11"/>
  <c r="F75" i="11"/>
  <c r="F74" i="11"/>
  <c r="F73" i="11"/>
  <c r="F72" i="11"/>
  <c r="F71" i="11"/>
  <c r="F70" i="11"/>
  <c r="F69" i="11"/>
  <c r="F68" i="11"/>
  <c r="F67" i="11"/>
  <c r="F66" i="11"/>
  <c r="F65" i="11"/>
  <c r="F64" i="11"/>
  <c r="F63" i="11"/>
  <c r="F62" i="11"/>
  <c r="F61" i="11"/>
  <c r="F60" i="11"/>
  <c r="F59" i="11"/>
  <c r="F58" i="11"/>
  <c r="F57" i="11"/>
  <c r="F56" i="11"/>
  <c r="F55" i="11"/>
  <c r="F54" i="11"/>
  <c r="F53" i="11"/>
  <c r="F52" i="11"/>
  <c r="F51" i="11"/>
  <c r="F50" i="11"/>
  <c r="F49" i="11"/>
  <c r="F48" i="11"/>
  <c r="F47" i="11"/>
  <c r="F46" i="11"/>
  <c r="F45" i="11"/>
  <c r="F44" i="11"/>
  <c r="F43" i="11"/>
  <c r="F42" i="11"/>
  <c r="F41" i="11"/>
  <c r="F40" i="11"/>
  <c r="F39" i="11"/>
  <c r="F38" i="11"/>
  <c r="F37" i="11"/>
  <c r="F36" i="11"/>
  <c r="F35" i="11"/>
  <c r="F34" i="11"/>
  <c r="F33" i="11"/>
  <c r="F32" i="11"/>
  <c r="F31" i="11"/>
  <c r="F30" i="11"/>
  <c r="F29" i="11"/>
  <c r="F28" i="11"/>
  <c r="F27" i="11"/>
  <c r="F26" i="11"/>
  <c r="F25" i="11"/>
  <c r="F24" i="11"/>
  <c r="F23" i="11"/>
  <c r="E526" i="11"/>
  <c r="E525" i="11"/>
  <c r="E524" i="11"/>
  <c r="E523" i="11"/>
  <c r="E522" i="11"/>
  <c r="E521" i="11"/>
  <c r="E520" i="11"/>
  <c r="E519" i="11"/>
  <c r="E518" i="11"/>
  <c r="E517" i="11"/>
  <c r="E516" i="11"/>
  <c r="E515" i="11"/>
  <c r="E514" i="11"/>
  <c r="E513" i="11"/>
  <c r="E512" i="11"/>
  <c r="E511" i="11"/>
  <c r="E510" i="11"/>
  <c r="E509" i="11"/>
  <c r="E508" i="11"/>
  <c r="E507" i="11"/>
  <c r="E506" i="11"/>
  <c r="E505" i="11"/>
  <c r="E504" i="11"/>
  <c r="E503" i="11"/>
  <c r="E502" i="11"/>
  <c r="E501" i="11"/>
  <c r="E500" i="11"/>
  <c r="E499" i="11"/>
  <c r="E498" i="11"/>
  <c r="E497" i="11"/>
  <c r="E496" i="11"/>
  <c r="E495" i="11"/>
  <c r="E494" i="11"/>
  <c r="E493" i="11"/>
  <c r="E492" i="11"/>
  <c r="E491" i="11"/>
  <c r="E490" i="11"/>
  <c r="E489" i="11"/>
  <c r="E488" i="11"/>
  <c r="E487" i="11"/>
  <c r="E486" i="11"/>
  <c r="E485" i="11"/>
  <c r="E484" i="11"/>
  <c r="E483" i="11"/>
  <c r="E482" i="11"/>
  <c r="E481" i="11"/>
  <c r="E480" i="11"/>
  <c r="E479" i="11"/>
  <c r="E478" i="11"/>
  <c r="E477" i="11"/>
  <c r="E476" i="11"/>
  <c r="E475" i="11"/>
  <c r="E474" i="11"/>
  <c r="E473" i="11"/>
  <c r="E472" i="11"/>
  <c r="E471" i="11"/>
  <c r="E470" i="11"/>
  <c r="E469" i="11"/>
  <c r="E468" i="11"/>
  <c r="E467" i="11"/>
  <c r="E466" i="11"/>
  <c r="E465" i="11"/>
  <c r="E464" i="11"/>
  <c r="E463" i="11"/>
  <c r="E462" i="11"/>
  <c r="E461" i="11"/>
  <c r="E460" i="11"/>
  <c r="E459" i="11"/>
  <c r="E458" i="11"/>
  <c r="E457" i="11"/>
  <c r="E456" i="11"/>
  <c r="E455" i="11"/>
  <c r="E454" i="11"/>
  <c r="E453" i="11"/>
  <c r="E452" i="11"/>
  <c r="E451" i="11"/>
  <c r="E450" i="11"/>
  <c r="E449" i="11"/>
  <c r="E448" i="11"/>
  <c r="E447" i="11"/>
  <c r="E446" i="11"/>
  <c r="E445" i="11"/>
  <c r="E444" i="11"/>
  <c r="E443" i="11"/>
  <c r="E442" i="11"/>
  <c r="E441" i="11"/>
  <c r="E440" i="11"/>
  <c r="E439" i="11"/>
  <c r="E438" i="11"/>
  <c r="E437" i="11"/>
  <c r="E436" i="11"/>
  <c r="E435" i="11"/>
  <c r="E434" i="11"/>
  <c r="E433" i="11"/>
  <c r="E432" i="11"/>
  <c r="E431" i="11"/>
  <c r="E430" i="11"/>
  <c r="E429" i="11"/>
  <c r="E428" i="11"/>
  <c r="E427" i="11"/>
  <c r="E426" i="11"/>
  <c r="E425" i="11"/>
  <c r="E424" i="11"/>
  <c r="E423" i="11"/>
  <c r="E422" i="11"/>
  <c r="E421" i="11"/>
  <c r="E420" i="11"/>
  <c r="E419" i="11"/>
  <c r="E418" i="11"/>
  <c r="E417" i="11"/>
  <c r="E416" i="11"/>
  <c r="E415" i="11"/>
  <c r="E414" i="11"/>
  <c r="E413" i="11"/>
  <c r="E412" i="11"/>
  <c r="E411" i="11"/>
  <c r="E410" i="11"/>
  <c r="E409" i="11"/>
  <c r="E408" i="11"/>
  <c r="E407" i="11"/>
  <c r="E406" i="11"/>
  <c r="E405" i="11"/>
  <c r="E404" i="11"/>
  <c r="E403" i="11"/>
  <c r="E402" i="11"/>
  <c r="E401" i="11"/>
  <c r="E400" i="11"/>
  <c r="E399" i="11"/>
  <c r="E398" i="11"/>
  <c r="E397" i="11"/>
  <c r="E396" i="11"/>
  <c r="E395" i="11"/>
  <c r="E394" i="11"/>
  <c r="E393" i="11"/>
  <c r="E392" i="11"/>
  <c r="E391" i="11"/>
  <c r="E390" i="11"/>
  <c r="E389" i="11"/>
  <c r="E388" i="11"/>
  <c r="E387" i="11"/>
  <c r="E386" i="11"/>
  <c r="E385" i="11"/>
  <c r="E384" i="11"/>
  <c r="E383" i="11"/>
  <c r="E382" i="11"/>
  <c r="E381" i="11"/>
  <c r="E380" i="11"/>
  <c r="E379" i="11"/>
  <c r="E378" i="11"/>
  <c r="E377" i="11"/>
  <c r="E376" i="11"/>
  <c r="E375" i="11"/>
  <c r="E374" i="11"/>
  <c r="E373" i="11"/>
  <c r="E372" i="11"/>
  <c r="E371" i="11"/>
  <c r="E370" i="11"/>
  <c r="E369" i="11"/>
  <c r="E368" i="11"/>
  <c r="E367" i="11"/>
  <c r="E366" i="11"/>
  <c r="E365" i="11"/>
  <c r="E364" i="11"/>
  <c r="E363" i="11"/>
  <c r="E362" i="11"/>
  <c r="E361" i="11"/>
  <c r="E360" i="11"/>
  <c r="E359" i="11"/>
  <c r="E358" i="11"/>
  <c r="E357" i="11"/>
  <c r="E356" i="11"/>
  <c r="E355" i="11"/>
  <c r="E354" i="11"/>
  <c r="E353" i="11"/>
  <c r="E352" i="11"/>
  <c r="E351" i="11"/>
  <c r="E350" i="11"/>
  <c r="E349" i="11"/>
  <c r="E348" i="11"/>
  <c r="E347" i="11"/>
  <c r="E346" i="11"/>
  <c r="E345" i="11"/>
  <c r="E344" i="11"/>
  <c r="E343" i="11"/>
  <c r="E342" i="11"/>
  <c r="E341" i="11"/>
  <c r="E340" i="11"/>
  <c r="E339" i="11"/>
  <c r="E338" i="11"/>
  <c r="E337" i="11"/>
  <c r="E336" i="11"/>
  <c r="E335" i="11"/>
  <c r="E334" i="11"/>
  <c r="E333" i="11"/>
  <c r="E332" i="11"/>
  <c r="E331" i="11"/>
  <c r="E330" i="11"/>
  <c r="E329" i="11"/>
  <c r="E328" i="11"/>
  <c r="E327" i="11"/>
  <c r="E326" i="11"/>
  <c r="E325" i="11"/>
  <c r="E324" i="11"/>
  <c r="E323" i="11"/>
  <c r="E322" i="11"/>
  <c r="E321" i="11"/>
  <c r="E320" i="11"/>
  <c r="E319" i="11"/>
  <c r="E318" i="11"/>
  <c r="E317" i="11"/>
  <c r="E316" i="11"/>
  <c r="E315" i="11"/>
  <c r="E314" i="11"/>
  <c r="E313" i="11"/>
  <c r="E312" i="11"/>
  <c r="E311" i="11"/>
  <c r="E310" i="11"/>
  <c r="E309" i="11"/>
  <c r="E308" i="11"/>
  <c r="E307" i="11"/>
  <c r="E306" i="11"/>
  <c r="E305" i="11"/>
  <c r="E304" i="11"/>
  <c r="E303" i="11"/>
  <c r="E302" i="11"/>
  <c r="E301" i="11"/>
  <c r="E300" i="11"/>
  <c r="E299" i="11"/>
  <c r="E298" i="11"/>
  <c r="E297" i="11"/>
  <c r="E296" i="11"/>
  <c r="E295" i="11"/>
  <c r="E294" i="11"/>
  <c r="E293" i="11"/>
  <c r="E292" i="11"/>
  <c r="E291" i="11"/>
  <c r="E290" i="11"/>
  <c r="E289" i="11"/>
  <c r="E288" i="11"/>
  <c r="E287" i="11"/>
  <c r="E286" i="11"/>
  <c r="E285" i="11"/>
  <c r="E284" i="11"/>
  <c r="E283" i="11"/>
  <c r="E282" i="11"/>
  <c r="E281" i="11"/>
  <c r="E280" i="11"/>
  <c r="E279" i="11"/>
  <c r="E278" i="11"/>
  <c r="E277" i="11"/>
  <c r="E276" i="11"/>
  <c r="E275" i="11"/>
  <c r="E274" i="11"/>
  <c r="E273" i="11"/>
  <c r="E272" i="11"/>
  <c r="E271" i="11"/>
  <c r="E270" i="11"/>
  <c r="E269" i="11"/>
  <c r="E268" i="11"/>
  <c r="E267" i="11"/>
  <c r="E266" i="11"/>
  <c r="E265" i="11"/>
  <c r="E264" i="11"/>
  <c r="E263" i="11"/>
  <c r="E262" i="11"/>
  <c r="E261" i="11"/>
  <c r="E260" i="11"/>
  <c r="E259" i="11"/>
  <c r="E258" i="11"/>
  <c r="E257" i="11"/>
  <c r="E256" i="11"/>
  <c r="E255" i="11"/>
  <c r="E254" i="11"/>
  <c r="E253" i="11"/>
  <c r="E252" i="11"/>
  <c r="E251" i="11"/>
  <c r="E250" i="11"/>
  <c r="E249" i="11"/>
  <c r="E248" i="11"/>
  <c r="E247" i="11"/>
  <c r="E246" i="11"/>
  <c r="E245" i="11"/>
  <c r="E244" i="11"/>
  <c r="E243" i="11"/>
  <c r="E242" i="11"/>
  <c r="E241" i="11"/>
  <c r="E240" i="11"/>
  <c r="E239" i="11"/>
  <c r="E238" i="11"/>
  <c r="E237" i="11"/>
  <c r="E236" i="11"/>
  <c r="E235" i="11"/>
  <c r="E234" i="11"/>
  <c r="E233" i="11"/>
  <c r="E232" i="11"/>
  <c r="E231" i="11"/>
  <c r="E230" i="11"/>
  <c r="E229" i="11"/>
  <c r="E228" i="11"/>
  <c r="E227" i="11"/>
  <c r="E226" i="11"/>
  <c r="E225" i="11"/>
  <c r="E224" i="11"/>
  <c r="E223" i="11"/>
  <c r="E222" i="11"/>
  <c r="E221" i="11"/>
  <c r="E220" i="11"/>
  <c r="E219" i="11"/>
  <c r="E218" i="11"/>
  <c r="E217" i="11"/>
  <c r="E216" i="11"/>
  <c r="E215" i="11"/>
  <c r="E214" i="11"/>
  <c r="E213" i="11"/>
  <c r="E212" i="11"/>
  <c r="E211" i="11"/>
  <c r="E210" i="11"/>
  <c r="E209" i="11"/>
  <c r="E208" i="11"/>
  <c r="E207" i="11"/>
  <c r="E206" i="11"/>
  <c r="E205" i="11"/>
  <c r="E204" i="11"/>
  <c r="E203" i="11"/>
  <c r="E202" i="11"/>
  <c r="E201" i="11"/>
  <c r="E200" i="11"/>
  <c r="E199" i="11"/>
  <c r="E198" i="11"/>
  <c r="E197" i="11"/>
  <c r="E196" i="11"/>
  <c r="E195" i="11"/>
  <c r="E194" i="11"/>
  <c r="E193" i="11"/>
  <c r="E192" i="11"/>
  <c r="E191" i="11"/>
  <c r="E190" i="11"/>
  <c r="E189" i="11"/>
  <c r="E188" i="11"/>
  <c r="E187" i="11"/>
  <c r="E186" i="11"/>
  <c r="E185" i="11"/>
  <c r="E184" i="11"/>
  <c r="E183" i="11"/>
  <c r="E182" i="11"/>
  <c r="E181" i="11"/>
  <c r="E180"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D526" i="11"/>
  <c r="D525" i="11"/>
  <c r="D524" i="11"/>
  <c r="D523" i="11"/>
  <c r="D522" i="11"/>
  <c r="D521" i="11"/>
  <c r="D520" i="11"/>
  <c r="D519" i="11"/>
  <c r="D518" i="11"/>
  <c r="D517" i="11"/>
  <c r="D516" i="11"/>
  <c r="D515" i="11"/>
  <c r="D514" i="11"/>
  <c r="D513" i="11"/>
  <c r="D512" i="11"/>
  <c r="D511" i="11"/>
  <c r="D510" i="11"/>
  <c r="D509" i="11"/>
  <c r="D508" i="11"/>
  <c r="D507" i="11"/>
  <c r="D506" i="11"/>
  <c r="D505" i="11"/>
  <c r="D504" i="11"/>
  <c r="D503" i="11"/>
  <c r="D502" i="11"/>
  <c r="D501" i="11"/>
  <c r="D500" i="11"/>
  <c r="D499" i="11"/>
  <c r="D498" i="11"/>
  <c r="D497" i="11"/>
  <c r="D496" i="11"/>
  <c r="D495" i="11"/>
  <c r="D494" i="11"/>
  <c r="D493" i="11"/>
  <c r="D492" i="11"/>
  <c r="D491" i="11"/>
  <c r="D490" i="11"/>
  <c r="D489" i="11"/>
  <c r="D488" i="11"/>
  <c r="D487" i="11"/>
  <c r="D486" i="11"/>
  <c r="D485" i="11"/>
  <c r="D484" i="11"/>
  <c r="D483" i="11"/>
  <c r="D482" i="11"/>
  <c r="D481" i="11"/>
  <c r="D480" i="11"/>
  <c r="D479" i="11"/>
  <c r="D478" i="11"/>
  <c r="D477" i="11"/>
  <c r="D476" i="11"/>
  <c r="D475" i="11"/>
  <c r="D474" i="11"/>
  <c r="D473" i="11"/>
  <c r="D472" i="11"/>
  <c r="D471" i="11"/>
  <c r="D470" i="11"/>
  <c r="D469" i="11"/>
  <c r="D468" i="11"/>
  <c r="D467" i="11"/>
  <c r="D466" i="11"/>
  <c r="D465" i="11"/>
  <c r="D464" i="11"/>
  <c r="D463" i="11"/>
  <c r="D462" i="11"/>
  <c r="D461" i="11"/>
  <c r="D460" i="11"/>
  <c r="D459" i="11"/>
  <c r="D458" i="11"/>
  <c r="D457" i="11"/>
  <c r="D456" i="11"/>
  <c r="D455" i="11"/>
  <c r="D454" i="11"/>
  <c r="D453" i="11"/>
  <c r="D452" i="11"/>
  <c r="D451" i="11"/>
  <c r="D450" i="11"/>
  <c r="D449" i="11"/>
  <c r="D448" i="11"/>
  <c r="D447" i="11"/>
  <c r="D446" i="11"/>
  <c r="D445" i="11"/>
  <c r="D444" i="11"/>
  <c r="D443" i="11"/>
  <c r="D442" i="11"/>
  <c r="D441" i="11"/>
  <c r="D440" i="11"/>
  <c r="D439" i="11"/>
  <c r="D438" i="11"/>
  <c r="D437" i="11"/>
  <c r="D436" i="11"/>
  <c r="D435" i="11"/>
  <c r="D434" i="11"/>
  <c r="D433" i="11"/>
  <c r="D432" i="11"/>
  <c r="D431" i="11"/>
  <c r="D430" i="11"/>
  <c r="D429" i="11"/>
  <c r="D428" i="11"/>
  <c r="D427" i="11"/>
  <c r="D426" i="11"/>
  <c r="D425" i="11"/>
  <c r="D424" i="11"/>
  <c r="D423" i="11"/>
  <c r="D422" i="11"/>
  <c r="D421" i="11"/>
  <c r="D420" i="11"/>
  <c r="D419" i="11"/>
  <c r="D418" i="11"/>
  <c r="D417" i="11"/>
  <c r="D416" i="11"/>
  <c r="D415" i="11"/>
  <c r="D414" i="11"/>
  <c r="D413" i="11"/>
  <c r="D412" i="11"/>
  <c r="D411" i="11"/>
  <c r="D410" i="11"/>
  <c r="D409" i="11"/>
  <c r="D408" i="11"/>
  <c r="D407" i="11"/>
  <c r="D406" i="11"/>
  <c r="D405" i="11"/>
  <c r="D404" i="11"/>
  <c r="D403" i="11"/>
  <c r="D402" i="11"/>
  <c r="D401" i="11"/>
  <c r="D400" i="11"/>
  <c r="D399" i="11"/>
  <c r="D398" i="11"/>
  <c r="D397" i="11"/>
  <c r="D396" i="11"/>
  <c r="D395" i="11"/>
  <c r="D394" i="11"/>
  <c r="D393" i="11"/>
  <c r="D392" i="11"/>
  <c r="D391" i="11"/>
  <c r="D390" i="11"/>
  <c r="D389" i="11"/>
  <c r="D388" i="11"/>
  <c r="D387" i="11"/>
  <c r="D386" i="11"/>
  <c r="D385" i="11"/>
  <c r="D384" i="11"/>
  <c r="D383" i="11"/>
  <c r="D382" i="11"/>
  <c r="D381" i="11"/>
  <c r="D380" i="11"/>
  <c r="D379" i="11"/>
  <c r="D378" i="11"/>
  <c r="D377" i="11"/>
  <c r="D376" i="11"/>
  <c r="D375" i="11"/>
  <c r="D374" i="11"/>
  <c r="D373" i="11"/>
  <c r="D372" i="11"/>
  <c r="D371" i="11"/>
  <c r="D370" i="11"/>
  <c r="D369" i="11"/>
  <c r="D368" i="11"/>
  <c r="D367" i="11"/>
  <c r="D366" i="11"/>
  <c r="D365" i="11"/>
  <c r="D364" i="11"/>
  <c r="D363" i="11"/>
  <c r="D362" i="11"/>
  <c r="D361" i="11"/>
  <c r="D360" i="11"/>
  <c r="D359" i="11"/>
  <c r="D358" i="11"/>
  <c r="D357" i="11"/>
  <c r="D356" i="11"/>
  <c r="D355" i="11"/>
  <c r="D354" i="11"/>
  <c r="D353" i="11"/>
  <c r="D352" i="11"/>
  <c r="D351" i="11"/>
  <c r="D350" i="11"/>
  <c r="D349" i="11"/>
  <c r="D348" i="11"/>
  <c r="D347" i="11"/>
  <c r="D346" i="11"/>
  <c r="D345" i="11"/>
  <c r="D344" i="11"/>
  <c r="D343" i="11"/>
  <c r="D342" i="11"/>
  <c r="D341" i="11"/>
  <c r="D340" i="11"/>
  <c r="D339" i="11"/>
  <c r="D338" i="11"/>
  <c r="D337" i="11"/>
  <c r="D336" i="11"/>
  <c r="D335" i="11"/>
  <c r="D334" i="11"/>
  <c r="D333" i="11"/>
  <c r="D332" i="11"/>
  <c r="D331" i="11"/>
  <c r="D330" i="11"/>
  <c r="D329" i="11"/>
  <c r="D328" i="11"/>
  <c r="D327" i="11"/>
  <c r="D326" i="11"/>
  <c r="D325" i="11"/>
  <c r="D324" i="11"/>
  <c r="D323" i="11"/>
  <c r="D322" i="11"/>
  <c r="D321" i="11"/>
  <c r="D320" i="11"/>
  <c r="D319" i="11"/>
  <c r="D318" i="11"/>
  <c r="D317" i="11"/>
  <c r="D316" i="11"/>
  <c r="D315" i="11"/>
  <c r="D314" i="11"/>
  <c r="D313" i="11"/>
  <c r="D312" i="11"/>
  <c r="D311" i="11"/>
  <c r="D310" i="11"/>
  <c r="D309" i="11"/>
  <c r="D308" i="11"/>
  <c r="D307" i="11"/>
  <c r="D306" i="11"/>
  <c r="D305" i="11"/>
  <c r="D304" i="11"/>
  <c r="D303" i="11"/>
  <c r="D302" i="11"/>
  <c r="D301" i="11"/>
  <c r="D300" i="11"/>
  <c r="D299" i="11"/>
  <c r="D298" i="11"/>
  <c r="D297" i="11"/>
  <c r="D296" i="11"/>
  <c r="D295" i="11"/>
  <c r="D294" i="11"/>
  <c r="D293" i="11"/>
  <c r="D292" i="11"/>
  <c r="D291" i="11"/>
  <c r="D290" i="11"/>
  <c r="D289" i="11"/>
  <c r="D288" i="11"/>
  <c r="D287" i="11"/>
  <c r="D286" i="11"/>
  <c r="D285" i="11"/>
  <c r="D284" i="11"/>
  <c r="D283" i="11"/>
  <c r="D282" i="11"/>
  <c r="D281" i="11"/>
  <c r="D280" i="11"/>
  <c r="D279" i="11"/>
  <c r="D278" i="11"/>
  <c r="D277" i="11"/>
  <c r="D276" i="11"/>
  <c r="D275" i="11"/>
  <c r="D274" i="11"/>
  <c r="D273" i="11"/>
  <c r="D272" i="11"/>
  <c r="D271" i="11"/>
  <c r="D270" i="11"/>
  <c r="D269" i="11"/>
  <c r="D268" i="11"/>
  <c r="D267" i="11"/>
  <c r="D266" i="11"/>
  <c r="D265" i="11"/>
  <c r="D264" i="11"/>
  <c r="D263" i="11"/>
  <c r="D262" i="11"/>
  <c r="D261" i="11"/>
  <c r="D260" i="11"/>
  <c r="D259" i="11"/>
  <c r="D258" i="11"/>
  <c r="D257" i="11"/>
  <c r="D256" i="11"/>
  <c r="D255" i="11"/>
  <c r="D254" i="11"/>
  <c r="D253" i="11"/>
  <c r="D252" i="11"/>
  <c r="D251" i="11"/>
  <c r="D250" i="11"/>
  <c r="D249" i="11"/>
  <c r="D248" i="11"/>
  <c r="D247" i="11"/>
  <c r="D246" i="11"/>
  <c r="D245" i="11"/>
  <c r="D244" i="11"/>
  <c r="D243" i="11"/>
  <c r="D242" i="11"/>
  <c r="D241" i="11"/>
  <c r="D240" i="11"/>
  <c r="D239" i="11"/>
  <c r="D238" i="11"/>
  <c r="D237" i="11"/>
  <c r="D236" i="11"/>
  <c r="D235" i="11"/>
  <c r="D234" i="11"/>
  <c r="D233" i="11"/>
  <c r="D232" i="11"/>
  <c r="D231" i="11"/>
  <c r="D230" i="11"/>
  <c r="D229" i="11"/>
  <c r="D228" i="11"/>
  <c r="D227" i="11"/>
  <c r="D226" i="11"/>
  <c r="D225" i="11"/>
  <c r="D224" i="11"/>
  <c r="D223" i="11"/>
  <c r="D222" i="11"/>
  <c r="D221" i="11"/>
  <c r="D220" i="11"/>
  <c r="D219" i="11"/>
  <c r="D218" i="11"/>
  <c r="D217" i="11"/>
  <c r="D216" i="11"/>
  <c r="D215" i="11"/>
  <c r="D214" i="11"/>
  <c r="D213" i="11"/>
  <c r="D212" i="11"/>
  <c r="D211" i="11"/>
  <c r="D210" i="11"/>
  <c r="D209" i="11"/>
  <c r="D208" i="11"/>
  <c r="D207" i="11"/>
  <c r="D206" i="11"/>
  <c r="D205" i="11"/>
  <c r="D204" i="11"/>
  <c r="D203" i="11"/>
  <c r="D202" i="11"/>
  <c r="D201" i="11"/>
  <c r="D200" i="11"/>
  <c r="D199" i="11"/>
  <c r="D198" i="11"/>
  <c r="D197" i="11"/>
  <c r="D196" i="11"/>
  <c r="D195" i="11"/>
  <c r="D194" i="11"/>
  <c r="D193" i="11"/>
  <c r="D192" i="11"/>
  <c r="D191" i="11"/>
  <c r="D190" i="11"/>
  <c r="D189" i="11"/>
  <c r="D188" i="11"/>
  <c r="D187" i="11"/>
  <c r="D186" i="11"/>
  <c r="D185" i="11"/>
  <c r="D184" i="11"/>
  <c r="D183" i="11"/>
  <c r="D182" i="11"/>
  <c r="D181" i="11"/>
  <c r="D180" i="11"/>
  <c r="D179" i="11"/>
  <c r="D178" i="11"/>
  <c r="D177" i="11"/>
  <c r="D176" i="11"/>
  <c r="D175" i="11"/>
  <c r="D174" i="11"/>
  <c r="D173" i="11"/>
  <c r="D172" i="11"/>
  <c r="D171" i="11"/>
  <c r="D170" i="11"/>
  <c r="D169" i="11"/>
  <c r="D168" i="11"/>
  <c r="D167" i="11"/>
  <c r="D166" i="11"/>
  <c r="D165" i="11"/>
  <c r="D164" i="11"/>
  <c r="D163" i="11"/>
  <c r="D162" i="11"/>
  <c r="D161" i="11"/>
  <c r="D160" i="11"/>
  <c r="D159" i="11"/>
  <c r="D158" i="11"/>
  <c r="D157" i="11"/>
  <c r="D156" i="11"/>
  <c r="D155" i="11"/>
  <c r="D154" i="11"/>
  <c r="D153" i="11"/>
  <c r="D152" i="11"/>
  <c r="D151" i="11"/>
  <c r="D150" i="11"/>
  <c r="D149" i="11"/>
  <c r="D148" i="11"/>
  <c r="D147" i="11"/>
  <c r="D146" i="11"/>
  <c r="D145" i="11"/>
  <c r="D144" i="11"/>
  <c r="D143" i="11"/>
  <c r="D142" i="11"/>
  <c r="D141" i="11"/>
  <c r="D140" i="11"/>
  <c r="D139" i="11"/>
  <c r="D138" i="11"/>
  <c r="D137" i="11"/>
  <c r="D136" i="11"/>
  <c r="D135" i="11"/>
  <c r="D134" i="11"/>
  <c r="D133" i="11"/>
  <c r="D132" i="11"/>
  <c r="D131" i="11"/>
  <c r="D130" i="11"/>
  <c r="D129" i="11"/>
  <c r="D128" i="11"/>
  <c r="D127" i="11"/>
  <c r="D126" i="11"/>
  <c r="D125" i="11"/>
  <c r="D124" i="11"/>
  <c r="D123" i="11"/>
  <c r="D122" i="11"/>
  <c r="D121" i="11"/>
  <c r="D120" i="11"/>
  <c r="D119" i="11"/>
  <c r="D118" i="11"/>
  <c r="D117" i="11"/>
  <c r="D116" i="11"/>
  <c r="D115" i="11"/>
  <c r="D114" i="11"/>
  <c r="D113" i="11"/>
  <c r="D112" i="11"/>
  <c r="D111" i="11"/>
  <c r="D110" i="11"/>
  <c r="D109" i="11"/>
  <c r="D108" i="11"/>
  <c r="D107" i="11"/>
  <c r="D106" i="11"/>
  <c r="D105" i="11"/>
  <c r="D104" i="11"/>
  <c r="D103" i="11"/>
  <c r="D102" i="11"/>
  <c r="D101" i="11"/>
  <c r="D100" i="11"/>
  <c r="D99" i="11"/>
  <c r="D98" i="11"/>
  <c r="D97" i="11"/>
  <c r="D96" i="11"/>
  <c r="D95" i="11"/>
  <c r="D94" i="11"/>
  <c r="D93" i="11"/>
  <c r="D92" i="11"/>
  <c r="D91" i="11"/>
  <c r="D90" i="11"/>
  <c r="D89" i="11"/>
  <c r="D88" i="11"/>
  <c r="D87" i="11"/>
  <c r="D86" i="11"/>
  <c r="D85" i="11"/>
  <c r="D84" i="11"/>
  <c r="D83" i="11"/>
  <c r="D82" i="11"/>
  <c r="D81" i="11"/>
  <c r="D80" i="11"/>
  <c r="D79" i="11"/>
  <c r="D78" i="11"/>
  <c r="D77" i="11"/>
  <c r="D76" i="11"/>
  <c r="D75" i="11"/>
  <c r="D74" i="11"/>
  <c r="D73" i="11"/>
  <c r="D72" i="11"/>
  <c r="D71" i="11"/>
  <c r="D70" i="11"/>
  <c r="D69" i="11"/>
  <c r="D68" i="11"/>
  <c r="D67" i="11"/>
  <c r="D66" i="11"/>
  <c r="D65" i="11"/>
  <c r="D64" i="11"/>
  <c r="D63" i="11"/>
  <c r="D62" i="11"/>
  <c r="D61" i="11"/>
  <c r="D60" i="11"/>
  <c r="D59" i="11"/>
  <c r="D58" i="11"/>
  <c r="D57" i="11"/>
  <c r="D56" i="11"/>
  <c r="D55" i="11"/>
  <c r="D54" i="11"/>
  <c r="D53" i="11"/>
  <c r="D52" i="11"/>
  <c r="D51" i="11"/>
  <c r="D50" i="11"/>
  <c r="D49" i="11"/>
  <c r="D48" i="11"/>
  <c r="D47" i="11"/>
  <c r="D46" i="11"/>
  <c r="D45" i="11"/>
  <c r="D44" i="11"/>
  <c r="D43" i="11"/>
  <c r="D42" i="11"/>
  <c r="D41" i="11"/>
  <c r="D40" i="11"/>
  <c r="D39" i="11"/>
  <c r="D38" i="11"/>
  <c r="D37" i="11"/>
  <c r="D36" i="11"/>
  <c r="D35" i="11"/>
  <c r="D34" i="11"/>
  <c r="D33" i="11"/>
  <c r="D32" i="11"/>
  <c r="D31" i="11"/>
  <c r="D30" i="11"/>
  <c r="D29" i="11"/>
  <c r="D28" i="11"/>
  <c r="D27" i="11"/>
  <c r="D26" i="11"/>
  <c r="D25" i="11"/>
  <c r="D24" i="11"/>
  <c r="D23" i="11"/>
  <c r="C526" i="11"/>
  <c r="C525" i="11"/>
  <c r="C524" i="11"/>
  <c r="C523" i="11"/>
  <c r="C522" i="11"/>
  <c r="C521" i="11"/>
  <c r="C520" i="11"/>
  <c r="C519" i="11"/>
  <c r="C518" i="11"/>
  <c r="C517" i="11"/>
  <c r="C516" i="11"/>
  <c r="C515" i="11"/>
  <c r="C514" i="11"/>
  <c r="C513" i="11"/>
  <c r="C512" i="11"/>
  <c r="C511" i="11"/>
  <c r="C510" i="11"/>
  <c r="C509" i="11"/>
  <c r="C508" i="11"/>
  <c r="C507" i="11"/>
  <c r="C506" i="11"/>
  <c r="C505" i="11"/>
  <c r="C504" i="11"/>
  <c r="C503" i="11"/>
  <c r="C502" i="11"/>
  <c r="C501" i="11"/>
  <c r="C500" i="11"/>
  <c r="C499" i="11"/>
  <c r="C498" i="11"/>
  <c r="C497" i="11"/>
  <c r="C496" i="11"/>
  <c r="C495" i="11"/>
  <c r="C494" i="11"/>
  <c r="C493" i="11"/>
  <c r="C492" i="11"/>
  <c r="C491" i="11"/>
  <c r="C490" i="11"/>
  <c r="C489" i="11"/>
  <c r="C488" i="11"/>
  <c r="C487" i="11"/>
  <c r="C486" i="11"/>
  <c r="C485" i="11"/>
  <c r="C484" i="11"/>
  <c r="C483" i="11"/>
  <c r="C482" i="11"/>
  <c r="C481" i="11"/>
  <c r="C480" i="11"/>
  <c r="C479" i="11"/>
  <c r="C478" i="11"/>
  <c r="C477" i="11"/>
  <c r="C476" i="11"/>
  <c r="C475" i="11"/>
  <c r="C474" i="11"/>
  <c r="C473" i="11"/>
  <c r="C472" i="11"/>
  <c r="C471" i="11"/>
  <c r="C470" i="11"/>
  <c r="C469" i="11"/>
  <c r="C468" i="11"/>
  <c r="C467" i="11"/>
  <c r="C466" i="11"/>
  <c r="C465" i="11"/>
  <c r="C464" i="11"/>
  <c r="C463" i="11"/>
  <c r="C462" i="11"/>
  <c r="C461" i="11"/>
  <c r="C460" i="11"/>
  <c r="C459" i="11"/>
  <c r="C458" i="11"/>
  <c r="C457" i="11"/>
  <c r="C456" i="11"/>
  <c r="C455" i="11"/>
  <c r="C454" i="11"/>
  <c r="C453" i="11"/>
  <c r="C452" i="11"/>
  <c r="C451" i="11"/>
  <c r="C450" i="11"/>
  <c r="C449" i="11"/>
  <c r="C448" i="11"/>
  <c r="C447" i="11"/>
  <c r="C446" i="11"/>
  <c r="C445" i="11"/>
  <c r="C444" i="11"/>
  <c r="C443" i="11"/>
  <c r="C442" i="11"/>
  <c r="C441" i="11"/>
  <c r="C440" i="11"/>
  <c r="C439" i="11"/>
  <c r="C438" i="11"/>
  <c r="C437" i="11"/>
  <c r="C436" i="11"/>
  <c r="C435" i="11"/>
  <c r="C434" i="11"/>
  <c r="C433" i="11"/>
  <c r="C432" i="11"/>
  <c r="C431" i="11"/>
  <c r="C430" i="11"/>
  <c r="C429" i="11"/>
  <c r="C428" i="11"/>
  <c r="C427" i="11"/>
  <c r="C426" i="11"/>
  <c r="C425" i="11"/>
  <c r="C424" i="11"/>
  <c r="C423" i="11"/>
  <c r="C422" i="11"/>
  <c r="C421" i="11"/>
  <c r="C420" i="11"/>
  <c r="C419" i="11"/>
  <c r="C418" i="11"/>
  <c r="C417" i="11"/>
  <c r="C416" i="11"/>
  <c r="C415" i="11"/>
  <c r="C414" i="11"/>
  <c r="C413" i="11"/>
  <c r="C412" i="11"/>
  <c r="C411" i="11"/>
  <c r="C410" i="11"/>
  <c r="C409" i="11"/>
  <c r="C408" i="11"/>
  <c r="C407" i="11"/>
  <c r="C406" i="11"/>
  <c r="C405" i="11"/>
  <c r="C404" i="11"/>
  <c r="C403" i="11"/>
  <c r="C402" i="11"/>
  <c r="C401" i="11"/>
  <c r="C400" i="11"/>
  <c r="C399" i="11"/>
  <c r="C398" i="11"/>
  <c r="C397" i="11"/>
  <c r="C396" i="11"/>
  <c r="C395" i="11"/>
  <c r="C394" i="11"/>
  <c r="C393" i="11"/>
  <c r="C392" i="11"/>
  <c r="C391" i="11"/>
  <c r="C390" i="11"/>
  <c r="C389" i="11"/>
  <c r="C388" i="11"/>
  <c r="C387" i="11"/>
  <c r="C386" i="11"/>
  <c r="C385" i="11"/>
  <c r="C384" i="11"/>
  <c r="C383" i="11"/>
  <c r="C382" i="11"/>
  <c r="C381" i="11"/>
  <c r="C380" i="11"/>
  <c r="C379" i="11"/>
  <c r="C378" i="11"/>
  <c r="C377" i="11"/>
  <c r="C376" i="11"/>
  <c r="C375" i="11"/>
  <c r="C374" i="11"/>
  <c r="C373" i="11"/>
  <c r="C372" i="11"/>
  <c r="C371" i="11"/>
  <c r="C370" i="11"/>
  <c r="C369" i="11"/>
  <c r="C368" i="11"/>
  <c r="C367" i="11"/>
  <c r="C366" i="11"/>
  <c r="C365" i="11"/>
  <c r="C364" i="11"/>
  <c r="C363" i="11"/>
  <c r="C362" i="11"/>
  <c r="C361" i="11"/>
  <c r="C360" i="11"/>
  <c r="C359" i="11"/>
  <c r="C358" i="11"/>
  <c r="C357" i="11"/>
  <c r="C356" i="11"/>
  <c r="C355" i="11"/>
  <c r="C354" i="11"/>
  <c r="C353" i="11"/>
  <c r="C352" i="11"/>
  <c r="C351" i="11"/>
  <c r="C350" i="11"/>
  <c r="C349" i="11"/>
  <c r="C348" i="11"/>
  <c r="C347" i="11"/>
  <c r="C346" i="11"/>
  <c r="C345" i="11"/>
  <c r="C344" i="11"/>
  <c r="C343" i="11"/>
  <c r="C342" i="11"/>
  <c r="C341" i="11"/>
  <c r="C340" i="11"/>
  <c r="C339" i="11"/>
  <c r="C338" i="11"/>
  <c r="C337" i="11"/>
  <c r="C336" i="11"/>
  <c r="C335" i="11"/>
  <c r="C334" i="11"/>
  <c r="C333" i="11"/>
  <c r="C332" i="11"/>
  <c r="C331" i="11"/>
  <c r="C330" i="11"/>
  <c r="C329" i="11"/>
  <c r="C328" i="11"/>
  <c r="C327" i="11"/>
  <c r="C326" i="11"/>
  <c r="C325" i="11"/>
  <c r="C324" i="11"/>
  <c r="C323" i="11"/>
  <c r="C322" i="11"/>
  <c r="C321" i="11"/>
  <c r="C320" i="11"/>
  <c r="C319" i="11"/>
  <c r="C318" i="11"/>
  <c r="C317" i="11"/>
  <c r="C316" i="11"/>
  <c r="C315" i="11"/>
  <c r="C314" i="11"/>
  <c r="C313" i="11"/>
  <c r="C312" i="11"/>
  <c r="C311" i="11"/>
  <c r="C310" i="11"/>
  <c r="C309" i="11"/>
  <c r="C308" i="11"/>
  <c r="C307" i="11"/>
  <c r="C306" i="11"/>
  <c r="C305" i="11"/>
  <c r="C304" i="11"/>
  <c r="C303" i="11"/>
  <c r="C302" i="11"/>
  <c r="C301" i="11"/>
  <c r="C300" i="11"/>
  <c r="C299" i="11"/>
  <c r="C298" i="11"/>
  <c r="C297" i="11"/>
  <c r="C296" i="11"/>
  <c r="C295" i="11"/>
  <c r="C294" i="11"/>
  <c r="C293" i="11"/>
  <c r="C292" i="11"/>
  <c r="C291" i="11"/>
  <c r="C290" i="11"/>
  <c r="C289" i="11"/>
  <c r="C288" i="11"/>
  <c r="C287" i="11"/>
  <c r="C286" i="11"/>
  <c r="C285" i="11"/>
  <c r="C284" i="11"/>
  <c r="C283" i="11"/>
  <c r="C282" i="11"/>
  <c r="C281" i="11"/>
  <c r="C280" i="11"/>
  <c r="C279" i="11"/>
  <c r="C278" i="11"/>
  <c r="C277" i="11"/>
  <c r="C276" i="11"/>
  <c r="C275" i="11"/>
  <c r="C274" i="11"/>
  <c r="C273" i="11"/>
  <c r="C272" i="11"/>
  <c r="C271" i="11"/>
  <c r="C270" i="11"/>
  <c r="C269" i="11"/>
  <c r="C268" i="11"/>
  <c r="C267" i="11"/>
  <c r="C266" i="11"/>
  <c r="C265" i="11"/>
  <c r="C264" i="11"/>
  <c r="C263" i="11"/>
  <c r="C262" i="11"/>
  <c r="C261" i="11"/>
  <c r="C260" i="11"/>
  <c r="C259" i="11"/>
  <c r="C258" i="11"/>
  <c r="C257" i="11"/>
  <c r="C256" i="11"/>
  <c r="C255" i="11"/>
  <c r="C254" i="11"/>
  <c r="C253" i="11"/>
  <c r="C252" i="11"/>
  <c r="C251" i="11"/>
  <c r="C250" i="11"/>
  <c r="C249" i="11"/>
  <c r="C248" i="11"/>
  <c r="C247" i="11"/>
  <c r="C246" i="11"/>
  <c r="C245" i="11"/>
  <c r="C244" i="11"/>
  <c r="C243" i="11"/>
  <c r="C242" i="11"/>
  <c r="C241" i="11"/>
  <c r="C240" i="11"/>
  <c r="C239" i="11"/>
  <c r="C238" i="11"/>
  <c r="C237" i="11"/>
  <c r="C236" i="11"/>
  <c r="C235" i="11"/>
  <c r="C234" i="11"/>
  <c r="C233" i="11"/>
  <c r="C232" i="11"/>
  <c r="C231" i="11"/>
  <c r="C230" i="11"/>
  <c r="C229" i="11"/>
  <c r="C228" i="11"/>
  <c r="C227" i="11"/>
  <c r="C226" i="11"/>
  <c r="C225" i="11"/>
  <c r="C224" i="11"/>
  <c r="C223" i="11"/>
  <c r="C222" i="11"/>
  <c r="C221" i="11"/>
  <c r="C220" i="11"/>
  <c r="C219" i="11"/>
  <c r="C218" i="11"/>
  <c r="C217" i="11"/>
  <c r="C216" i="11"/>
  <c r="C215" i="11"/>
  <c r="C214" i="11"/>
  <c r="C213" i="11"/>
  <c r="C212" i="11"/>
  <c r="C211" i="11"/>
  <c r="C210" i="11"/>
  <c r="C209" i="11"/>
  <c r="C208" i="11"/>
  <c r="C207" i="11"/>
  <c r="C206" i="11"/>
  <c r="C205" i="11"/>
  <c r="C204" i="11"/>
  <c r="C203" i="11"/>
  <c r="C202" i="11"/>
  <c r="C201" i="11"/>
  <c r="C200" i="11"/>
  <c r="C199" i="11"/>
  <c r="C198" i="11"/>
  <c r="C197" i="11"/>
  <c r="C196" i="11"/>
  <c r="C195" i="11"/>
  <c r="C194" i="11"/>
  <c r="C193" i="11"/>
  <c r="C192" i="11"/>
  <c r="C191" i="11"/>
  <c r="C190" i="11"/>
  <c r="C189" i="11"/>
  <c r="C188" i="11"/>
  <c r="C187" i="11"/>
  <c r="C186" i="11"/>
  <c r="C185" i="11"/>
  <c r="C184" i="11"/>
  <c r="C183" i="11"/>
  <c r="C182" i="11"/>
  <c r="C181" i="11"/>
  <c r="C180" i="11"/>
  <c r="C179" i="11"/>
  <c r="C178" i="11"/>
  <c r="C177" i="11"/>
  <c r="C176" i="11"/>
  <c r="C175" i="11"/>
  <c r="C174" i="11"/>
  <c r="C173" i="11"/>
  <c r="C172" i="11"/>
  <c r="C171" i="11"/>
  <c r="C170" i="11"/>
  <c r="C169" i="11"/>
  <c r="C168" i="11"/>
  <c r="C167" i="11"/>
  <c r="C166" i="11"/>
  <c r="C165" i="11"/>
  <c r="C164" i="11"/>
  <c r="C163" i="11"/>
  <c r="C162" i="11"/>
  <c r="C161" i="11"/>
  <c r="C160" i="11"/>
  <c r="C159" i="11"/>
  <c r="C158" i="11"/>
  <c r="C157" i="11"/>
  <c r="C156" i="11"/>
  <c r="C155" i="11"/>
  <c r="C154" i="11"/>
  <c r="C153" i="11"/>
  <c r="C152" i="11"/>
  <c r="C151" i="11"/>
  <c r="C150" i="11"/>
  <c r="C149" i="11"/>
  <c r="C148" i="11"/>
  <c r="C147" i="11"/>
  <c r="C146" i="11"/>
  <c r="C145" i="11"/>
  <c r="C144" i="11"/>
  <c r="C143" i="11"/>
  <c r="C142" i="11"/>
  <c r="C141" i="11"/>
  <c r="C140" i="11"/>
  <c r="C139" i="11"/>
  <c r="C138" i="11"/>
  <c r="C137" i="11"/>
  <c r="C136" i="11"/>
  <c r="C135" i="11"/>
  <c r="C134" i="11"/>
  <c r="C133" i="11"/>
  <c r="C132" i="11"/>
  <c r="C131" i="11"/>
  <c r="C130" i="11"/>
  <c r="C129" i="11"/>
  <c r="C128" i="11"/>
  <c r="C127" i="11"/>
  <c r="C126" i="11"/>
  <c r="C125" i="11"/>
  <c r="C124" i="11"/>
  <c r="C123" i="11"/>
  <c r="C122" i="11"/>
  <c r="C121" i="11"/>
  <c r="C120" i="11"/>
  <c r="C119" i="11"/>
  <c r="C118" i="11"/>
  <c r="C117" i="11"/>
  <c r="C116" i="11"/>
  <c r="C115" i="11"/>
  <c r="C114" i="11"/>
  <c r="C113" i="11"/>
  <c r="C112" i="11"/>
  <c r="C111" i="11"/>
  <c r="C110" i="11"/>
  <c r="C109" i="11"/>
  <c r="C108" i="11"/>
  <c r="C107" i="11"/>
  <c r="C106" i="11"/>
  <c r="C105" i="11"/>
  <c r="C104" i="11"/>
  <c r="C103" i="11"/>
  <c r="C102" i="11"/>
  <c r="C101" i="11"/>
  <c r="C100" i="11"/>
  <c r="C99" i="11"/>
  <c r="C98" i="11"/>
  <c r="C97" i="11"/>
  <c r="C96" i="11"/>
  <c r="C95" i="11"/>
  <c r="C94" i="11"/>
  <c r="C93" i="11"/>
  <c r="C92" i="11"/>
  <c r="C91" i="11"/>
  <c r="C90" i="11"/>
  <c r="C89" i="11"/>
  <c r="C88" i="11"/>
  <c r="C87" i="11"/>
  <c r="C86" i="11"/>
  <c r="C85" i="11"/>
  <c r="C84" i="11"/>
  <c r="C83" i="11"/>
  <c r="C82" i="11"/>
  <c r="C81" i="11"/>
  <c r="C80" i="11"/>
  <c r="C79" i="11"/>
  <c r="C78" i="11"/>
  <c r="C77" i="11"/>
  <c r="C76" i="11"/>
  <c r="C75" i="11"/>
  <c r="C74" i="11"/>
  <c r="C73" i="11"/>
  <c r="C72" i="11"/>
  <c r="C71" i="11"/>
  <c r="C70" i="11"/>
  <c r="C69" i="11"/>
  <c r="C68" i="11"/>
  <c r="C67" i="11"/>
  <c r="C66" i="11"/>
  <c r="C65" i="11"/>
  <c r="C64" i="11"/>
  <c r="C63" i="11"/>
  <c r="C62" i="11"/>
  <c r="C61" i="11"/>
  <c r="C60" i="11"/>
  <c r="C59" i="11"/>
  <c r="C58" i="11"/>
  <c r="C57" i="11"/>
  <c r="C56" i="11"/>
  <c r="C55" i="11"/>
  <c r="C54" i="11"/>
  <c r="C53" i="11"/>
  <c r="C52" i="11"/>
  <c r="C51" i="11"/>
  <c r="C50" i="11"/>
  <c r="C49" i="11"/>
  <c r="C48" i="11"/>
  <c r="C47" i="11"/>
  <c r="C46" i="11"/>
  <c r="C45" i="11"/>
  <c r="C44" i="11"/>
  <c r="C43" i="11"/>
  <c r="C42" i="11"/>
  <c r="C41" i="11"/>
  <c r="C40" i="11"/>
  <c r="C39" i="11"/>
  <c r="C38" i="11"/>
  <c r="C37" i="11"/>
  <c r="C36" i="11"/>
  <c r="C35" i="11"/>
  <c r="C34" i="11"/>
  <c r="C33" i="11"/>
  <c r="C32" i="11"/>
  <c r="C31" i="11"/>
  <c r="C30" i="11"/>
  <c r="C29" i="11"/>
  <c r="C28" i="11"/>
  <c r="C27" i="11"/>
  <c r="C26" i="11"/>
  <c r="C25" i="11"/>
  <c r="C24" i="11"/>
  <c r="C23" i="11"/>
  <c r="B526" i="11"/>
  <c r="B525" i="11"/>
  <c r="B524" i="11"/>
  <c r="B523" i="11"/>
  <c r="B522" i="11"/>
  <c r="B521" i="11"/>
  <c r="B520" i="11"/>
  <c r="B519" i="11"/>
  <c r="B518" i="11"/>
  <c r="B517" i="11"/>
  <c r="B516" i="11"/>
  <c r="B515" i="11"/>
  <c r="B514" i="11"/>
  <c r="B513" i="11"/>
  <c r="B512" i="11"/>
  <c r="B511" i="11"/>
  <c r="B510" i="11"/>
  <c r="B509" i="11"/>
  <c r="B508" i="11"/>
  <c r="B507" i="11"/>
  <c r="B506" i="11"/>
  <c r="B505" i="11"/>
  <c r="B504" i="11"/>
  <c r="B503" i="11"/>
  <c r="B502" i="11"/>
  <c r="B501" i="11"/>
  <c r="B500" i="11"/>
  <c r="B499" i="11"/>
  <c r="B498" i="11"/>
  <c r="B497" i="11"/>
  <c r="B496" i="11"/>
  <c r="B495" i="11"/>
  <c r="B494" i="11"/>
  <c r="B493" i="11"/>
  <c r="B492" i="11"/>
  <c r="B491" i="11"/>
  <c r="B490" i="11"/>
  <c r="B489" i="11"/>
  <c r="B488" i="11"/>
  <c r="B487" i="11"/>
  <c r="B486" i="11"/>
  <c r="B485" i="11"/>
  <c r="B484" i="11"/>
  <c r="B483" i="11"/>
  <c r="B482" i="11"/>
  <c r="B481" i="11"/>
  <c r="B480" i="11"/>
  <c r="B479" i="11"/>
  <c r="B478" i="11"/>
  <c r="B477" i="11"/>
  <c r="B476" i="11"/>
  <c r="B475" i="11"/>
  <c r="B474" i="11"/>
  <c r="B473" i="11"/>
  <c r="B472" i="11"/>
  <c r="B471" i="11"/>
  <c r="B470" i="11"/>
  <c r="B469" i="11"/>
  <c r="B468" i="11"/>
  <c r="B467" i="11"/>
  <c r="B466" i="11"/>
  <c r="B465" i="11"/>
  <c r="B464" i="11"/>
  <c r="B463" i="11"/>
  <c r="B462" i="11"/>
  <c r="B461" i="11"/>
  <c r="B460" i="11"/>
  <c r="B459" i="11"/>
  <c r="B458" i="11"/>
  <c r="B457" i="11"/>
  <c r="B456" i="11"/>
  <c r="B455" i="11"/>
  <c r="B454" i="11"/>
  <c r="B453" i="11"/>
  <c r="B452" i="11"/>
  <c r="B451" i="11"/>
  <c r="B450" i="11"/>
  <c r="B449" i="11"/>
  <c r="B448" i="11"/>
  <c r="B447" i="11"/>
  <c r="B446" i="11"/>
  <c r="B445" i="11"/>
  <c r="B444" i="11"/>
  <c r="B443" i="11"/>
  <c r="B442" i="11"/>
  <c r="B441" i="11"/>
  <c r="B440" i="11"/>
  <c r="B439" i="11"/>
  <c r="B438" i="11"/>
  <c r="B437" i="11"/>
  <c r="B436" i="11"/>
  <c r="B435" i="11"/>
  <c r="B434" i="11"/>
  <c r="B433" i="11"/>
  <c r="B432" i="11"/>
  <c r="B431" i="11"/>
  <c r="B430" i="11"/>
  <c r="B429" i="11"/>
  <c r="B428" i="11"/>
  <c r="B427" i="11"/>
  <c r="B426" i="11"/>
  <c r="B425" i="11"/>
  <c r="B424" i="11"/>
  <c r="B423" i="11"/>
  <c r="B422" i="11"/>
  <c r="B421" i="11"/>
  <c r="B420" i="11"/>
  <c r="B419" i="11"/>
  <c r="B418" i="11"/>
  <c r="B417" i="11"/>
  <c r="B416" i="11"/>
  <c r="B415" i="11"/>
  <c r="B414" i="11"/>
  <c r="B413" i="11"/>
  <c r="B412" i="11"/>
  <c r="B411" i="11"/>
  <c r="B410" i="11"/>
  <c r="B409" i="11"/>
  <c r="B408" i="11"/>
  <c r="B407" i="11"/>
  <c r="B406" i="11"/>
  <c r="B405" i="11"/>
  <c r="B404" i="11"/>
  <c r="B403" i="11"/>
  <c r="B402" i="11"/>
  <c r="B401" i="11"/>
  <c r="B400" i="11"/>
  <c r="B399" i="11"/>
  <c r="B398" i="11"/>
  <c r="B397" i="11"/>
  <c r="B396" i="11"/>
  <c r="B395" i="11"/>
  <c r="B394" i="11"/>
  <c r="B393" i="11"/>
  <c r="B392" i="11"/>
  <c r="B391" i="11"/>
  <c r="B390" i="11"/>
  <c r="B389" i="11"/>
  <c r="B388" i="11"/>
  <c r="B387" i="11"/>
  <c r="B386" i="11"/>
  <c r="B385" i="11"/>
  <c r="B384" i="11"/>
  <c r="B383" i="11"/>
  <c r="B382" i="11"/>
  <c r="B381" i="11"/>
  <c r="B380" i="11"/>
  <c r="B379" i="11"/>
  <c r="B378" i="11"/>
  <c r="B377" i="11"/>
  <c r="B376" i="11"/>
  <c r="B375" i="11"/>
  <c r="B374" i="11"/>
  <c r="B373" i="11"/>
  <c r="B372" i="11"/>
  <c r="B371" i="11"/>
  <c r="B370" i="11"/>
  <c r="B369" i="11"/>
  <c r="B368" i="11"/>
  <c r="B367" i="11"/>
  <c r="B366" i="11"/>
  <c r="B365" i="11"/>
  <c r="B364" i="11"/>
  <c r="B363" i="11"/>
  <c r="B362" i="11"/>
  <c r="B361" i="11"/>
  <c r="B360" i="11"/>
  <c r="B359" i="11"/>
  <c r="B358" i="11"/>
  <c r="B357" i="11"/>
  <c r="B356" i="11"/>
  <c r="B355" i="11"/>
  <c r="B354" i="11"/>
  <c r="B353" i="11"/>
  <c r="B352" i="11"/>
  <c r="B351" i="11"/>
  <c r="B350" i="11"/>
  <c r="B349" i="11"/>
  <c r="B348" i="11"/>
  <c r="B347" i="11"/>
  <c r="B346" i="11"/>
  <c r="B345" i="11"/>
  <c r="B344" i="11"/>
  <c r="B343" i="11"/>
  <c r="B342" i="11"/>
  <c r="B341" i="11"/>
  <c r="B340" i="11"/>
  <c r="B339" i="11"/>
  <c r="B338" i="11"/>
  <c r="B337" i="11"/>
  <c r="B336" i="11"/>
  <c r="B335" i="11"/>
  <c r="B334" i="11"/>
  <c r="B333" i="11"/>
  <c r="B332" i="11"/>
  <c r="B331" i="11"/>
  <c r="B330" i="11"/>
  <c r="B329" i="11"/>
  <c r="B328" i="11"/>
  <c r="B327" i="11"/>
  <c r="B326" i="11"/>
  <c r="B325" i="11"/>
  <c r="B324" i="11"/>
  <c r="B323" i="11"/>
  <c r="B322" i="11"/>
  <c r="B321" i="11"/>
  <c r="B320" i="11"/>
  <c r="B319" i="11"/>
  <c r="B318" i="11"/>
  <c r="B317" i="11"/>
  <c r="B316" i="11"/>
  <c r="B315" i="11"/>
  <c r="B314" i="11"/>
  <c r="B313" i="11"/>
  <c r="B312" i="11"/>
  <c r="B311" i="11"/>
  <c r="B310" i="11"/>
  <c r="B309" i="11"/>
  <c r="B308" i="11"/>
  <c r="B307" i="11"/>
  <c r="B306" i="11"/>
  <c r="B305" i="11"/>
  <c r="B304" i="11"/>
  <c r="B303" i="11"/>
  <c r="B302" i="11"/>
  <c r="B301" i="11"/>
  <c r="B300" i="11"/>
  <c r="B299" i="11"/>
  <c r="B298" i="11"/>
  <c r="B297" i="11"/>
  <c r="B296" i="11"/>
  <c r="B295" i="11"/>
  <c r="B294" i="11"/>
  <c r="B293" i="11"/>
  <c r="B292" i="11"/>
  <c r="B291" i="11"/>
  <c r="B290" i="11"/>
  <c r="B289" i="11"/>
  <c r="B288" i="11"/>
  <c r="B287" i="11"/>
  <c r="B286" i="11"/>
  <c r="B285" i="11"/>
  <c r="B284" i="11"/>
  <c r="B283" i="11"/>
  <c r="B282" i="11"/>
  <c r="B281" i="11"/>
  <c r="B280" i="11"/>
  <c r="B279" i="11"/>
  <c r="B278" i="11"/>
  <c r="B277" i="11"/>
  <c r="B276" i="11"/>
  <c r="B275" i="11"/>
  <c r="B274" i="11"/>
  <c r="B273" i="11"/>
  <c r="B272" i="11"/>
  <c r="B271" i="11"/>
  <c r="B270" i="11"/>
  <c r="B269" i="11"/>
  <c r="B268" i="11"/>
  <c r="B267" i="11"/>
  <c r="B266" i="11"/>
  <c r="B265" i="11"/>
  <c r="B264" i="11"/>
  <c r="B263" i="11"/>
  <c r="B262" i="11"/>
  <c r="B261" i="11"/>
  <c r="B260" i="11"/>
  <c r="B259" i="11"/>
  <c r="B258" i="11"/>
  <c r="B257" i="11"/>
  <c r="B256" i="11"/>
  <c r="B255" i="11"/>
  <c r="B254" i="11"/>
  <c r="B253" i="11"/>
  <c r="B252" i="11"/>
  <c r="B251" i="11"/>
  <c r="B250" i="11"/>
  <c r="B249" i="11"/>
  <c r="B248" i="11"/>
  <c r="B247" i="11"/>
  <c r="B246" i="11"/>
  <c r="B245" i="11"/>
  <c r="B244" i="11"/>
  <c r="B243" i="11"/>
  <c r="B242" i="11"/>
  <c r="B241" i="11"/>
  <c r="B240" i="11"/>
  <c r="B239" i="11"/>
  <c r="B238" i="11"/>
  <c r="B237" i="11"/>
  <c r="B236" i="11"/>
  <c r="B235" i="11"/>
  <c r="B234" i="11"/>
  <c r="B233" i="11"/>
  <c r="B232" i="11"/>
  <c r="B231" i="11"/>
  <c r="B230" i="11"/>
  <c r="B229" i="11"/>
  <c r="B228" i="11"/>
  <c r="B227" i="11"/>
  <c r="B226" i="11"/>
  <c r="B225" i="11"/>
  <c r="B224" i="11"/>
  <c r="B223" i="11"/>
  <c r="B222" i="11"/>
  <c r="B221" i="11"/>
  <c r="B220" i="11"/>
  <c r="B219" i="11"/>
  <c r="B218" i="11"/>
  <c r="B217" i="11"/>
  <c r="B216" i="11"/>
  <c r="B215" i="11"/>
  <c r="B214" i="11"/>
  <c r="B213" i="11"/>
  <c r="B212" i="11"/>
  <c r="B211" i="11"/>
  <c r="B210" i="11"/>
  <c r="B209" i="11"/>
  <c r="B208" i="11"/>
  <c r="B207" i="11"/>
  <c r="B206" i="11"/>
  <c r="B205" i="11"/>
  <c r="B204" i="11"/>
  <c r="B203" i="11"/>
  <c r="B202" i="11"/>
  <c r="B201" i="11"/>
  <c r="B200" i="11"/>
  <c r="B199" i="11"/>
  <c r="B198" i="11"/>
  <c r="B197" i="11"/>
  <c r="B196" i="11"/>
  <c r="B195" i="11"/>
  <c r="B194" i="11"/>
  <c r="B193" i="11"/>
  <c r="B192" i="11"/>
  <c r="B191" i="11"/>
  <c r="B190" i="11"/>
  <c r="B189" i="11"/>
  <c r="B188" i="11"/>
  <c r="B187" i="11"/>
  <c r="B186" i="11"/>
  <c r="B185" i="11"/>
  <c r="B184" i="11"/>
  <c r="B183" i="11"/>
  <c r="B182" i="11"/>
  <c r="B181" i="11"/>
  <c r="B180" i="11"/>
  <c r="B179" i="11"/>
  <c r="B178" i="11"/>
  <c r="B177" i="11"/>
  <c r="B176" i="11"/>
  <c r="B175" i="11"/>
  <c r="B174" i="11"/>
  <c r="B173" i="11"/>
  <c r="B172" i="11"/>
  <c r="B171" i="11"/>
  <c r="B170" i="11"/>
  <c r="B169" i="11"/>
  <c r="B168" i="11"/>
  <c r="B167" i="11"/>
  <c r="B166" i="11"/>
  <c r="B165" i="11"/>
  <c r="B164" i="11"/>
  <c r="B163" i="11"/>
  <c r="B162" i="11"/>
  <c r="B161" i="11"/>
  <c r="B160" i="11"/>
  <c r="B159" i="11"/>
  <c r="B158" i="11"/>
  <c r="B157" i="11"/>
  <c r="B156" i="11"/>
  <c r="B155" i="11"/>
  <c r="B154" i="11"/>
  <c r="B153" i="11"/>
  <c r="B152" i="11"/>
  <c r="B151" i="11"/>
  <c r="B150" i="11"/>
  <c r="B149" i="11"/>
  <c r="B148" i="11"/>
  <c r="B147" i="11"/>
  <c r="B146" i="11"/>
  <c r="B145" i="11"/>
  <c r="B144" i="11"/>
  <c r="B143" i="11"/>
  <c r="B142" i="11"/>
  <c r="B141" i="11"/>
  <c r="B140" i="11"/>
  <c r="B139" i="11"/>
  <c r="B138" i="11"/>
  <c r="B137" i="11"/>
  <c r="B136" i="11"/>
  <c r="B135" i="11"/>
  <c r="B134" i="11"/>
  <c r="B133" i="11"/>
  <c r="B132" i="11"/>
  <c r="B131" i="11"/>
  <c r="B130" i="11"/>
  <c r="B129" i="11"/>
  <c r="B128" i="11"/>
  <c r="B127" i="11"/>
  <c r="B126" i="11"/>
  <c r="B125" i="11"/>
  <c r="B124" i="11"/>
  <c r="B123" i="11"/>
  <c r="B122" i="11"/>
  <c r="B121" i="11"/>
  <c r="B120" i="11"/>
  <c r="B119" i="11"/>
  <c r="B118" i="11"/>
  <c r="B117" i="11"/>
  <c r="B116" i="11"/>
  <c r="B115" i="11"/>
  <c r="B114" i="11"/>
  <c r="B113" i="11"/>
  <c r="B112" i="11"/>
  <c r="B111" i="11"/>
  <c r="B110" i="11"/>
  <c r="B109" i="11"/>
  <c r="B108" i="11"/>
  <c r="B107" i="11"/>
  <c r="B106" i="11"/>
  <c r="B105" i="11"/>
  <c r="B104" i="11"/>
  <c r="B103" i="11"/>
  <c r="B102" i="11"/>
  <c r="B101" i="11"/>
  <c r="B100" i="11"/>
  <c r="B99" i="11"/>
  <c r="B98" i="11"/>
  <c r="B97" i="11"/>
  <c r="B96" i="11"/>
  <c r="B95" i="11"/>
  <c r="B94" i="11"/>
  <c r="B93" i="11"/>
  <c r="B92" i="11"/>
  <c r="B91" i="11"/>
  <c r="B90" i="11"/>
  <c r="B89" i="11"/>
  <c r="B88" i="11"/>
  <c r="B87" i="11"/>
  <c r="B86" i="11"/>
  <c r="B85" i="11"/>
  <c r="B84" i="11"/>
  <c r="B83" i="11"/>
  <c r="B82" i="11"/>
  <c r="B81" i="11"/>
  <c r="B80" i="11"/>
  <c r="B79" i="11"/>
  <c r="B78" i="11"/>
  <c r="B77" i="11"/>
  <c r="B76" i="11"/>
  <c r="B75" i="11"/>
  <c r="B74" i="11"/>
  <c r="B73" i="11"/>
  <c r="B72" i="11"/>
  <c r="B71" i="11"/>
  <c r="B70" i="11"/>
  <c r="B69" i="11"/>
  <c r="B68" i="11"/>
  <c r="B67" i="11"/>
  <c r="B66" i="11"/>
  <c r="B65" i="11"/>
  <c r="B64" i="11"/>
  <c r="B63" i="11"/>
  <c r="B62" i="11"/>
  <c r="B61" i="11"/>
  <c r="B60" i="11"/>
  <c r="B59" i="11"/>
  <c r="B58" i="11"/>
  <c r="B57" i="11"/>
  <c r="B56" i="11"/>
  <c r="B55" i="11"/>
  <c r="B54" i="11"/>
  <c r="B53" i="11"/>
  <c r="B52" i="11"/>
  <c r="B51" i="11"/>
  <c r="B50" i="11"/>
  <c r="B49" i="11"/>
  <c r="B48" i="11"/>
  <c r="B47" i="11"/>
  <c r="B46" i="11"/>
  <c r="B45" i="11"/>
  <c r="B44" i="11"/>
  <c r="B43" i="11"/>
  <c r="B42" i="11"/>
  <c r="B41" i="11"/>
  <c r="B40" i="11"/>
  <c r="B39" i="11"/>
  <c r="B38" i="11"/>
  <c r="B37" i="11"/>
  <c r="B36" i="11"/>
  <c r="B35" i="11"/>
  <c r="B34" i="11"/>
  <c r="B33" i="11"/>
  <c r="B32" i="11"/>
  <c r="B31" i="11"/>
  <c r="B30" i="11"/>
  <c r="B29" i="11"/>
  <c r="B28" i="11"/>
  <c r="B27" i="11"/>
  <c r="B26" i="11"/>
  <c r="B25" i="11"/>
  <c r="B24" i="11"/>
  <c r="B23" i="11"/>
  <c r="Q525" i="11"/>
  <c r="Q524" i="11"/>
  <c r="Q523" i="11"/>
  <c r="Q522" i="11"/>
  <c r="Q521" i="11"/>
  <c r="Q520" i="11"/>
  <c r="Q519" i="11"/>
  <c r="Q518" i="11"/>
  <c r="Q517" i="11"/>
  <c r="Q516" i="11"/>
  <c r="Q515" i="11"/>
  <c r="Q514" i="11"/>
  <c r="Q513" i="11"/>
  <c r="Q512" i="11"/>
  <c r="Q511" i="11"/>
  <c r="Q510" i="11"/>
  <c r="Q509" i="11"/>
  <c r="Q508" i="11"/>
  <c r="Q507" i="11"/>
  <c r="Q506" i="11"/>
  <c r="Q505" i="11"/>
  <c r="Q504" i="11"/>
  <c r="Q503" i="11"/>
  <c r="Q502" i="11"/>
  <c r="Q501" i="11"/>
  <c r="Q500" i="11"/>
  <c r="Q499" i="11"/>
  <c r="Q498" i="11"/>
  <c r="Q497" i="11"/>
  <c r="Q496" i="11"/>
  <c r="Q495" i="11"/>
  <c r="Q494" i="11"/>
  <c r="Q493" i="11"/>
  <c r="Q492" i="11"/>
  <c r="Q491" i="11"/>
  <c r="Q490" i="11"/>
  <c r="Q489" i="11"/>
  <c r="Q488" i="11"/>
  <c r="Q487" i="11"/>
  <c r="Q486" i="11"/>
  <c r="Q485" i="11"/>
  <c r="Q484" i="11"/>
  <c r="Q483" i="11"/>
  <c r="Q482" i="11"/>
  <c r="Q481" i="11"/>
  <c r="Q480" i="11"/>
  <c r="Q479" i="11"/>
  <c r="Q478" i="11"/>
  <c r="Q477" i="11"/>
  <c r="Q476" i="11"/>
  <c r="Q475" i="11"/>
  <c r="Q474" i="11"/>
  <c r="Q473" i="11"/>
  <c r="Q472" i="11"/>
  <c r="Q471" i="11"/>
  <c r="Q470" i="11"/>
  <c r="Q469" i="11"/>
  <c r="Q468" i="11"/>
  <c r="Q467" i="11"/>
  <c r="Q466" i="11"/>
  <c r="Q465" i="11"/>
  <c r="Q464" i="11"/>
  <c r="Q463" i="11"/>
  <c r="Q462" i="11"/>
  <c r="Q461" i="11"/>
  <c r="Q460" i="11"/>
  <c r="Q459" i="11"/>
  <c r="Q458" i="11"/>
  <c r="Q457" i="11"/>
  <c r="Q456" i="11"/>
  <c r="Q455" i="11"/>
  <c r="Q454" i="11"/>
  <c r="Q453" i="11"/>
  <c r="Q452" i="11"/>
  <c r="Q451" i="11"/>
  <c r="Q450" i="11"/>
  <c r="Q449" i="11"/>
  <c r="Q448" i="11"/>
  <c r="Q447" i="11"/>
  <c r="Q446" i="11"/>
  <c r="Q445" i="11"/>
  <c r="Q444" i="11"/>
  <c r="Q443" i="11"/>
  <c r="Q442" i="11"/>
  <c r="Q441" i="11"/>
  <c r="Q440" i="11"/>
  <c r="Q439" i="11"/>
  <c r="Q438" i="11"/>
  <c r="Q437" i="11"/>
  <c r="Q436" i="11"/>
  <c r="Q435" i="11"/>
  <c r="Q434" i="11"/>
  <c r="Q433" i="11"/>
  <c r="Q432" i="11"/>
  <c r="Q431" i="11"/>
  <c r="Q430" i="11"/>
  <c r="Q429" i="11"/>
  <c r="Q428" i="11"/>
  <c r="Q427" i="11"/>
  <c r="Q426" i="11"/>
  <c r="Q425" i="11"/>
  <c r="Q424" i="11"/>
  <c r="Q423" i="11"/>
  <c r="Q422" i="11"/>
  <c r="Q421" i="11"/>
  <c r="Q420" i="11"/>
  <c r="Q419" i="11"/>
  <c r="Q418" i="11"/>
  <c r="Q417" i="11"/>
  <c r="Q416" i="11"/>
  <c r="Q415" i="11"/>
  <c r="Q414" i="11"/>
  <c r="Q413" i="11"/>
  <c r="Q412" i="11"/>
  <c r="Q411" i="11"/>
  <c r="Q410" i="11"/>
  <c r="Q409" i="11"/>
  <c r="Q408" i="11"/>
  <c r="Q407" i="11"/>
  <c r="Q406" i="11"/>
  <c r="Q405" i="11"/>
  <c r="Q404" i="11"/>
  <c r="Q403" i="11"/>
  <c r="Q402" i="11"/>
  <c r="Q401" i="11"/>
  <c r="Q400" i="11"/>
  <c r="Q399" i="11"/>
  <c r="Q398" i="11"/>
  <c r="Q397" i="11"/>
  <c r="Q396" i="11"/>
  <c r="Q395" i="11"/>
  <c r="Q394" i="11"/>
  <c r="Q393" i="11"/>
  <c r="Q392" i="11"/>
  <c r="Q391" i="11"/>
  <c r="Q390" i="11"/>
  <c r="Q389" i="11"/>
  <c r="Q388" i="11"/>
  <c r="Q387" i="11"/>
  <c r="Q386" i="11"/>
  <c r="Q385" i="11"/>
  <c r="Q384" i="11"/>
  <c r="Q383" i="11"/>
  <c r="Q382" i="11"/>
  <c r="Q381" i="11"/>
  <c r="Q380" i="11"/>
  <c r="Q379" i="11"/>
  <c r="Q378" i="11"/>
  <c r="Q377" i="11"/>
  <c r="Q376" i="11"/>
  <c r="Q375" i="11"/>
  <c r="Q374" i="11"/>
  <c r="Q373" i="11"/>
  <c r="Q372" i="11"/>
  <c r="Q371" i="11"/>
  <c r="Q370" i="11"/>
  <c r="Q369" i="11"/>
  <c r="Q368" i="11"/>
  <c r="Q367" i="11"/>
  <c r="Q366" i="11"/>
  <c r="Q365" i="11"/>
  <c r="Q364" i="11"/>
  <c r="Q363" i="11"/>
  <c r="Q362" i="11"/>
  <c r="Q361" i="11"/>
  <c r="Q360" i="11"/>
  <c r="Q359" i="11"/>
  <c r="Q358" i="11"/>
  <c r="Q357" i="11"/>
  <c r="Q356" i="11"/>
  <c r="Q355" i="11"/>
  <c r="Q354" i="11"/>
  <c r="Q353" i="11"/>
  <c r="Q352" i="11"/>
  <c r="Q351" i="11"/>
  <c r="Q350" i="11"/>
  <c r="Q349" i="11"/>
  <c r="Q348" i="11"/>
  <c r="Q347" i="11"/>
  <c r="Q346" i="11"/>
  <c r="Q345" i="11"/>
  <c r="Q344" i="11"/>
  <c r="Q343" i="11"/>
  <c r="Q342" i="11"/>
  <c r="Q341" i="11"/>
  <c r="Q340" i="11"/>
  <c r="Q339" i="11"/>
  <c r="Q338" i="11"/>
  <c r="Q337" i="11"/>
  <c r="Q336" i="11"/>
  <c r="Q335" i="11"/>
  <c r="Q334" i="11"/>
  <c r="Q333" i="11"/>
  <c r="Q332" i="11"/>
  <c r="Q331" i="11"/>
  <c r="Q330" i="11"/>
  <c r="Q329" i="11"/>
  <c r="Q328" i="11"/>
  <c r="Q327" i="11"/>
  <c r="Q326" i="11"/>
  <c r="Q325" i="11"/>
  <c r="Q324" i="11"/>
  <c r="Q323" i="11"/>
  <c r="Q322" i="11"/>
  <c r="Q321" i="11"/>
  <c r="Q320" i="11"/>
  <c r="Q319" i="11"/>
  <c r="Q318" i="11"/>
  <c r="Q317" i="11"/>
  <c r="Q316" i="11"/>
  <c r="Q315" i="11"/>
  <c r="Q314" i="11"/>
  <c r="Q313" i="11"/>
  <c r="Q312" i="11"/>
  <c r="Q311" i="11"/>
  <c r="Q310" i="11"/>
  <c r="Q309" i="11"/>
  <c r="Q308" i="11"/>
  <c r="Q307" i="11"/>
  <c r="Q306" i="11"/>
  <c r="Q305" i="11"/>
  <c r="Q304" i="11"/>
  <c r="Q303" i="11"/>
  <c r="Q302" i="11"/>
  <c r="Q301" i="11"/>
  <c r="Q300" i="11"/>
  <c r="Q299" i="11"/>
  <c r="Q298" i="11"/>
  <c r="Q297" i="11"/>
  <c r="Q296" i="11"/>
  <c r="Q295" i="11"/>
  <c r="Q294" i="11"/>
  <c r="Q293" i="11"/>
  <c r="Q292" i="11"/>
  <c r="Q291" i="11"/>
  <c r="Q290" i="11"/>
  <c r="Q289" i="11"/>
  <c r="Q288" i="11"/>
  <c r="Q287" i="11"/>
  <c r="Q286" i="11"/>
  <c r="Q285" i="11"/>
  <c r="Q284" i="11"/>
  <c r="Q283" i="11"/>
  <c r="Q282" i="11"/>
  <c r="Q281" i="11"/>
  <c r="Q280" i="11"/>
  <c r="Q279" i="11"/>
  <c r="Q278" i="11"/>
  <c r="Q277" i="11"/>
  <c r="Q276" i="11"/>
  <c r="Q275" i="11"/>
  <c r="Q274" i="11"/>
  <c r="Q273" i="11"/>
  <c r="Q272" i="11"/>
  <c r="Q271" i="11"/>
  <c r="Q270" i="11"/>
  <c r="Q269" i="11"/>
  <c r="Q268" i="11"/>
  <c r="Q267" i="11"/>
  <c r="Q266" i="11"/>
  <c r="Q265" i="11"/>
  <c r="Q264" i="11"/>
  <c r="Q263" i="11"/>
  <c r="Q262" i="11"/>
  <c r="Q261" i="11"/>
  <c r="Q260" i="11"/>
  <c r="Q259" i="11"/>
  <c r="Q258" i="11"/>
  <c r="Q257" i="11"/>
  <c r="Q256" i="11"/>
  <c r="Q255" i="11"/>
  <c r="Q254" i="11"/>
  <c r="Q253" i="11"/>
  <c r="Q252" i="11"/>
  <c r="Q251" i="11"/>
  <c r="Q250" i="11"/>
  <c r="Q249" i="11"/>
  <c r="Q248" i="11"/>
  <c r="Q247" i="11"/>
  <c r="Q246" i="11"/>
  <c r="Q245" i="11"/>
  <c r="Q244" i="11"/>
  <c r="Q243" i="11"/>
  <c r="Q242" i="11"/>
  <c r="Q241" i="11"/>
  <c r="Q240" i="11"/>
  <c r="Q239" i="11"/>
  <c r="Q238" i="11"/>
  <c r="Q237" i="11"/>
  <c r="Q236" i="11"/>
  <c r="Q235" i="11"/>
  <c r="Q234" i="11"/>
  <c r="Q233" i="11"/>
  <c r="Q232" i="11"/>
  <c r="Q231" i="11"/>
  <c r="Q230" i="11"/>
  <c r="Q229" i="11"/>
  <c r="Q228" i="11"/>
  <c r="Q227" i="11"/>
  <c r="Q226" i="11"/>
  <c r="Q225" i="11"/>
  <c r="Q224" i="11"/>
  <c r="Q223" i="11"/>
  <c r="Q222" i="11"/>
  <c r="Q221" i="11"/>
  <c r="Q220" i="11"/>
  <c r="Q219" i="11"/>
  <c r="Q218" i="11"/>
  <c r="Q217" i="11"/>
  <c r="Q216" i="11"/>
  <c r="Q215" i="11"/>
  <c r="Q214" i="11"/>
  <c r="Q213" i="11"/>
  <c r="Q212" i="11"/>
  <c r="Q211" i="11"/>
  <c r="Q210" i="11"/>
  <c r="Q209" i="11"/>
  <c r="Q208" i="11"/>
  <c r="Q207" i="11"/>
  <c r="Q206" i="11"/>
  <c r="Q205" i="11"/>
  <c r="Q204" i="11"/>
  <c r="Q203" i="11"/>
  <c r="Q202" i="11"/>
  <c r="Q201" i="11"/>
  <c r="Q200" i="11"/>
  <c r="Q199" i="11"/>
  <c r="Q198" i="11"/>
  <c r="Q197" i="11"/>
  <c r="Q196" i="11"/>
  <c r="Q195" i="11"/>
  <c r="Q194" i="11"/>
  <c r="Q193" i="11"/>
  <c r="Q192" i="11"/>
  <c r="Q191" i="11"/>
  <c r="Q190" i="11"/>
  <c r="Q189" i="11"/>
  <c r="Q188" i="11"/>
  <c r="Q187" i="11"/>
  <c r="Q186" i="11"/>
  <c r="Q185" i="11"/>
  <c r="Q184" i="11"/>
  <c r="Q183" i="11"/>
  <c r="Q182" i="11"/>
  <c r="Q181" i="11"/>
  <c r="Q180" i="11"/>
  <c r="Q179" i="11"/>
  <c r="Q178" i="11"/>
  <c r="Q177" i="11"/>
  <c r="Q176" i="11"/>
  <c r="Q175" i="11"/>
  <c r="Q174" i="11"/>
  <c r="Q173" i="11"/>
  <c r="Q172" i="11"/>
  <c r="Q171" i="11"/>
  <c r="Q170" i="11"/>
  <c r="Q169" i="11"/>
  <c r="Q168" i="11"/>
  <c r="Q167" i="11"/>
  <c r="Q166" i="11"/>
  <c r="Q165" i="11"/>
  <c r="Q164" i="11"/>
  <c r="Q163" i="11"/>
  <c r="Q162" i="11"/>
  <c r="Q161" i="11"/>
  <c r="Q160" i="11"/>
  <c r="Q159" i="11"/>
  <c r="Q158" i="11"/>
  <c r="Q157" i="11"/>
  <c r="Q156" i="11"/>
  <c r="Q155" i="11"/>
  <c r="Q154" i="11"/>
  <c r="Q153" i="11"/>
  <c r="Q152" i="11"/>
  <c r="Q151" i="11"/>
  <c r="Q150" i="11"/>
  <c r="Q149" i="11"/>
  <c r="Q148" i="11"/>
  <c r="Q147" i="11"/>
  <c r="Q146" i="11"/>
  <c r="Q145" i="11"/>
  <c r="Q144" i="11"/>
  <c r="Q143" i="11"/>
  <c r="Q142" i="11"/>
  <c r="Q141" i="11"/>
  <c r="Q140" i="11"/>
  <c r="Q139" i="11"/>
  <c r="Q138" i="11"/>
  <c r="Q137" i="11"/>
  <c r="Q136" i="11"/>
  <c r="Q135" i="11"/>
  <c r="Q134" i="11"/>
  <c r="Q133" i="11"/>
  <c r="Q132" i="11"/>
  <c r="Q131" i="11"/>
  <c r="Q130" i="11"/>
  <c r="Q129" i="11"/>
  <c r="Q128" i="11"/>
  <c r="Q127" i="11"/>
  <c r="Q126" i="11"/>
  <c r="Q125" i="11"/>
  <c r="Q124" i="11"/>
  <c r="Q123" i="11"/>
  <c r="Q122" i="11"/>
  <c r="Q121" i="11"/>
  <c r="Q120" i="11"/>
  <c r="Q119" i="11"/>
  <c r="Q118" i="11"/>
  <c r="Q117" i="11"/>
  <c r="Q116" i="11"/>
  <c r="Q115" i="11"/>
  <c r="Q114" i="11"/>
  <c r="Q113" i="11"/>
  <c r="Q112" i="11"/>
  <c r="Q111" i="11"/>
  <c r="Q110" i="11"/>
  <c r="Q109" i="11"/>
  <c r="Q108" i="11"/>
  <c r="Q107" i="11"/>
  <c r="Q106" i="11"/>
  <c r="Q105" i="11"/>
  <c r="Q104" i="11"/>
  <c r="Q103" i="11"/>
  <c r="Q102" i="11"/>
  <c r="Q101" i="11"/>
  <c r="Q100" i="11"/>
  <c r="Q99" i="11"/>
  <c r="Q98" i="11"/>
  <c r="Q97" i="11"/>
  <c r="Q96" i="11"/>
  <c r="Q95" i="11"/>
  <c r="Q94" i="11"/>
  <c r="Q93" i="11"/>
  <c r="Q92" i="11"/>
  <c r="Q91" i="11"/>
  <c r="Q90" i="11"/>
  <c r="Q89" i="11"/>
  <c r="Q88" i="11"/>
  <c r="Q87" i="11"/>
  <c r="Q86" i="11"/>
  <c r="Q85" i="11"/>
  <c r="Q84" i="11"/>
  <c r="Q83" i="11"/>
  <c r="Q82" i="11"/>
  <c r="Q81" i="11"/>
  <c r="Q80" i="11"/>
  <c r="Q79" i="11"/>
  <c r="Q78" i="11"/>
  <c r="Q77" i="11"/>
  <c r="Q76" i="11"/>
  <c r="Q75" i="11"/>
  <c r="Q74" i="11"/>
  <c r="Q73" i="11"/>
  <c r="Q72" i="11"/>
  <c r="Q71" i="11"/>
  <c r="Q70" i="11"/>
  <c r="Q69" i="11"/>
  <c r="Q68" i="11"/>
  <c r="Q67" i="11"/>
  <c r="Q66" i="11"/>
  <c r="Q65" i="11"/>
  <c r="Q64" i="11"/>
  <c r="Q63" i="11"/>
  <c r="Q62" i="11"/>
  <c r="Q61" i="11"/>
  <c r="Q60" i="11"/>
  <c r="Q59" i="11"/>
  <c r="Q58" i="11"/>
  <c r="Q57" i="11"/>
  <c r="Q56" i="11"/>
  <c r="Q55" i="11"/>
  <c r="Q54" i="11"/>
  <c r="Q53" i="11"/>
  <c r="Q52" i="11"/>
  <c r="Q51" i="11"/>
  <c r="Q50" i="11"/>
  <c r="Q49" i="11"/>
  <c r="Q48" i="11"/>
  <c r="Q47" i="11"/>
  <c r="Q46" i="11"/>
  <c r="Q45" i="11"/>
  <c r="Q44" i="11"/>
  <c r="Q43" i="11"/>
  <c r="Q42" i="11"/>
  <c r="Q41" i="11"/>
  <c r="Q40" i="11"/>
  <c r="Q39" i="11"/>
  <c r="Q38" i="11"/>
  <c r="Q37" i="11"/>
  <c r="Q36" i="11"/>
  <c r="Q35" i="11"/>
  <c r="Q34" i="11"/>
  <c r="Q33" i="11"/>
  <c r="Q32" i="11"/>
  <c r="Q31" i="11"/>
  <c r="Q30" i="11"/>
  <c r="Q29" i="11"/>
  <c r="Q28" i="11"/>
  <c r="Q27" i="11"/>
  <c r="Q26" i="11"/>
  <c r="Q25" i="11"/>
  <c r="Q24" i="11"/>
  <c r="Q23" i="11"/>
  <c r="P525" i="11"/>
  <c r="P524" i="11"/>
  <c r="P523" i="11"/>
  <c r="P522" i="11"/>
  <c r="P521" i="11"/>
  <c r="P520" i="11"/>
  <c r="P519" i="11"/>
  <c r="P518" i="11"/>
  <c r="P517" i="11"/>
  <c r="P516" i="11"/>
  <c r="P515" i="11"/>
  <c r="P514" i="11"/>
  <c r="P513" i="11"/>
  <c r="P512" i="11"/>
  <c r="P511" i="11"/>
  <c r="P510" i="11"/>
  <c r="P509" i="11"/>
  <c r="P508" i="11"/>
  <c r="P507" i="11"/>
  <c r="P506" i="11"/>
  <c r="P505" i="11"/>
  <c r="P504" i="11"/>
  <c r="P503" i="11"/>
  <c r="P502" i="11"/>
  <c r="P501" i="11"/>
  <c r="P500" i="11"/>
  <c r="P499" i="11"/>
  <c r="P498" i="11"/>
  <c r="P497" i="11"/>
  <c r="P496" i="11"/>
  <c r="P495" i="11"/>
  <c r="P494" i="11"/>
  <c r="P493" i="11"/>
  <c r="P492" i="11"/>
  <c r="P491" i="11"/>
  <c r="P490" i="11"/>
  <c r="P489" i="11"/>
  <c r="P488" i="11"/>
  <c r="P487" i="11"/>
  <c r="P486" i="11"/>
  <c r="P485" i="11"/>
  <c r="P484" i="11"/>
  <c r="P483" i="11"/>
  <c r="P482" i="11"/>
  <c r="P481" i="11"/>
  <c r="P480" i="11"/>
  <c r="P479" i="11"/>
  <c r="P478" i="11"/>
  <c r="P477" i="11"/>
  <c r="P476" i="11"/>
  <c r="P475" i="11"/>
  <c r="P474" i="11"/>
  <c r="P473" i="11"/>
  <c r="P472" i="11"/>
  <c r="P471" i="11"/>
  <c r="P470" i="11"/>
  <c r="P469" i="11"/>
  <c r="P468" i="11"/>
  <c r="P467" i="11"/>
  <c r="P466" i="11"/>
  <c r="P465" i="11"/>
  <c r="P464" i="11"/>
  <c r="P463" i="11"/>
  <c r="P462" i="11"/>
  <c r="P461" i="11"/>
  <c r="P460" i="11"/>
  <c r="P459" i="11"/>
  <c r="P458" i="11"/>
  <c r="P457" i="11"/>
  <c r="P456" i="11"/>
  <c r="P455" i="11"/>
  <c r="P454" i="11"/>
  <c r="P453" i="11"/>
  <c r="P452" i="11"/>
  <c r="P451" i="11"/>
  <c r="P450" i="11"/>
  <c r="P449" i="11"/>
  <c r="P448" i="11"/>
  <c r="P447" i="11"/>
  <c r="P446" i="11"/>
  <c r="P445" i="11"/>
  <c r="P444" i="11"/>
  <c r="P443" i="11"/>
  <c r="P442" i="11"/>
  <c r="P441" i="11"/>
  <c r="P440" i="11"/>
  <c r="P439" i="11"/>
  <c r="P438" i="11"/>
  <c r="P437" i="11"/>
  <c r="P436" i="11"/>
  <c r="P435" i="11"/>
  <c r="P434" i="11"/>
  <c r="P433" i="11"/>
  <c r="P432" i="11"/>
  <c r="P431" i="11"/>
  <c r="P430" i="11"/>
  <c r="P429" i="11"/>
  <c r="P428" i="11"/>
  <c r="P427" i="11"/>
  <c r="P426" i="11"/>
  <c r="P425" i="11"/>
  <c r="P424" i="11"/>
  <c r="P423" i="11"/>
  <c r="P422" i="11"/>
  <c r="P421" i="11"/>
  <c r="P420" i="11"/>
  <c r="P419" i="11"/>
  <c r="P418" i="11"/>
  <c r="P417" i="11"/>
  <c r="P416" i="11"/>
  <c r="P415" i="11"/>
  <c r="P414" i="11"/>
  <c r="P413" i="11"/>
  <c r="P412" i="11"/>
  <c r="P411" i="11"/>
  <c r="P410" i="11"/>
  <c r="P409" i="11"/>
  <c r="P408" i="11"/>
  <c r="P407" i="11"/>
  <c r="P406" i="11"/>
  <c r="P405" i="11"/>
  <c r="P404" i="11"/>
  <c r="P403" i="11"/>
  <c r="P402" i="11"/>
  <c r="P401" i="11"/>
  <c r="P400" i="11"/>
  <c r="P399" i="11"/>
  <c r="P398" i="11"/>
  <c r="P397" i="11"/>
  <c r="P396" i="11"/>
  <c r="P395" i="11"/>
  <c r="P394" i="11"/>
  <c r="P393" i="11"/>
  <c r="P392" i="11"/>
  <c r="P391" i="11"/>
  <c r="P390" i="11"/>
  <c r="P389" i="11"/>
  <c r="P388" i="11"/>
  <c r="P387" i="11"/>
  <c r="P386" i="11"/>
  <c r="P385" i="11"/>
  <c r="P384" i="11"/>
  <c r="P383" i="11"/>
  <c r="P382" i="11"/>
  <c r="P381" i="11"/>
  <c r="P380" i="11"/>
  <c r="P379" i="11"/>
  <c r="P378" i="11"/>
  <c r="P377" i="11"/>
  <c r="P376" i="11"/>
  <c r="P375" i="11"/>
  <c r="P374" i="11"/>
  <c r="P373" i="11"/>
  <c r="P372" i="11"/>
  <c r="P371" i="11"/>
  <c r="P370" i="11"/>
  <c r="P369" i="11"/>
  <c r="P368" i="11"/>
  <c r="P367" i="11"/>
  <c r="P366" i="11"/>
  <c r="P365" i="11"/>
  <c r="P364" i="11"/>
  <c r="P363" i="11"/>
  <c r="P362" i="11"/>
  <c r="P361" i="11"/>
  <c r="P360" i="11"/>
  <c r="P359" i="11"/>
  <c r="P358" i="11"/>
  <c r="P357" i="11"/>
  <c r="P356" i="11"/>
  <c r="P355" i="11"/>
  <c r="P354" i="11"/>
  <c r="P353" i="11"/>
  <c r="P352" i="11"/>
  <c r="P351" i="11"/>
  <c r="P350" i="11"/>
  <c r="P349" i="11"/>
  <c r="P348" i="11"/>
  <c r="P347" i="11"/>
  <c r="P346" i="11"/>
  <c r="P345" i="11"/>
  <c r="P344" i="11"/>
  <c r="P343" i="11"/>
  <c r="P342" i="11"/>
  <c r="P341" i="11"/>
  <c r="P340" i="11"/>
  <c r="P339" i="11"/>
  <c r="P338" i="11"/>
  <c r="P337" i="11"/>
  <c r="P336" i="11"/>
  <c r="P335" i="11"/>
  <c r="P334" i="11"/>
  <c r="P333" i="11"/>
  <c r="P332" i="11"/>
  <c r="P331" i="11"/>
  <c r="P330" i="11"/>
  <c r="P329" i="11"/>
  <c r="P328" i="11"/>
  <c r="P327" i="11"/>
  <c r="P326" i="11"/>
  <c r="P325" i="11"/>
  <c r="P324" i="11"/>
  <c r="P323" i="11"/>
  <c r="P322" i="11"/>
  <c r="P321" i="11"/>
  <c r="P320" i="11"/>
  <c r="P319" i="11"/>
  <c r="P318" i="11"/>
  <c r="P317" i="11"/>
  <c r="P316" i="11"/>
  <c r="P315" i="11"/>
  <c r="P314" i="11"/>
  <c r="P313" i="11"/>
  <c r="P312" i="11"/>
  <c r="P311" i="11"/>
  <c r="P310" i="11"/>
  <c r="P309" i="11"/>
  <c r="P308" i="11"/>
  <c r="P307" i="11"/>
  <c r="P306" i="11"/>
  <c r="P305" i="11"/>
  <c r="P304" i="11"/>
  <c r="P303" i="11"/>
  <c r="P302" i="11"/>
  <c r="P301" i="11"/>
  <c r="P300" i="11"/>
  <c r="P299" i="11"/>
  <c r="P298" i="11"/>
  <c r="P297" i="11"/>
  <c r="P296" i="11"/>
  <c r="P295" i="11"/>
  <c r="P294" i="11"/>
  <c r="P293" i="11"/>
  <c r="P292" i="11"/>
  <c r="P291" i="11"/>
  <c r="P290" i="11"/>
  <c r="P289" i="11"/>
  <c r="P288" i="11"/>
  <c r="P287" i="11"/>
  <c r="P286" i="11"/>
  <c r="P285" i="11"/>
  <c r="P284" i="11"/>
  <c r="P283" i="11"/>
  <c r="P282" i="11"/>
  <c r="P281" i="11"/>
  <c r="P280" i="11"/>
  <c r="P279" i="11"/>
  <c r="P278" i="11"/>
  <c r="P277" i="11"/>
  <c r="P276" i="11"/>
  <c r="P275" i="11"/>
  <c r="P274" i="11"/>
  <c r="P273" i="11"/>
  <c r="P272" i="11"/>
  <c r="P271" i="11"/>
  <c r="P270" i="11"/>
  <c r="P269" i="11"/>
  <c r="P268" i="11"/>
  <c r="P267" i="11"/>
  <c r="P266" i="11"/>
  <c r="P265" i="11"/>
  <c r="P264" i="11"/>
  <c r="P263" i="11"/>
  <c r="P262" i="11"/>
  <c r="P261" i="11"/>
  <c r="P260" i="11"/>
  <c r="P259" i="11"/>
  <c r="P258" i="11"/>
  <c r="P257" i="11"/>
  <c r="P256" i="11"/>
  <c r="P255" i="11"/>
  <c r="P254" i="11"/>
  <c r="P253" i="11"/>
  <c r="P252" i="11"/>
  <c r="P251" i="11"/>
  <c r="P250" i="11"/>
  <c r="P249" i="11"/>
  <c r="P248" i="11"/>
  <c r="P247" i="11"/>
  <c r="P246" i="11"/>
  <c r="P245" i="11"/>
  <c r="P244" i="11"/>
  <c r="P243" i="11"/>
  <c r="P242" i="11"/>
  <c r="P241" i="11"/>
  <c r="P240" i="11"/>
  <c r="P239" i="11"/>
  <c r="P238" i="11"/>
  <c r="P237" i="11"/>
  <c r="P236" i="11"/>
  <c r="P235" i="11"/>
  <c r="P234" i="11"/>
  <c r="P233" i="11"/>
  <c r="P232" i="11"/>
  <c r="P231" i="11"/>
  <c r="P230" i="11"/>
  <c r="P229" i="11"/>
  <c r="P228" i="11"/>
  <c r="P227" i="11"/>
  <c r="P226" i="11"/>
  <c r="P225" i="11"/>
  <c r="P224" i="11"/>
  <c r="P223" i="11"/>
  <c r="P222" i="11"/>
  <c r="P221" i="11"/>
  <c r="P220" i="11"/>
  <c r="P219" i="11"/>
  <c r="P218" i="11"/>
  <c r="P217" i="11"/>
  <c r="P216" i="11"/>
  <c r="P215" i="11"/>
  <c r="P214" i="11"/>
  <c r="P213" i="11"/>
  <c r="P212" i="11"/>
  <c r="P211" i="11"/>
  <c r="P210" i="11"/>
  <c r="P209" i="11"/>
  <c r="P208" i="11"/>
  <c r="P207" i="11"/>
  <c r="P206" i="11"/>
  <c r="P205" i="11"/>
  <c r="P204" i="11"/>
  <c r="P203" i="11"/>
  <c r="P202" i="11"/>
  <c r="P201" i="11"/>
  <c r="P200" i="11"/>
  <c r="P199" i="11"/>
  <c r="P198" i="11"/>
  <c r="P197" i="11"/>
  <c r="P196" i="11"/>
  <c r="P195" i="11"/>
  <c r="P194" i="11"/>
  <c r="P193" i="11"/>
  <c r="P192" i="11"/>
  <c r="P191" i="11"/>
  <c r="P190" i="11"/>
  <c r="P189" i="11"/>
  <c r="P188" i="11"/>
  <c r="P187" i="11"/>
  <c r="P186" i="11"/>
  <c r="P185" i="11"/>
  <c r="P184" i="11"/>
  <c r="P183" i="11"/>
  <c r="P182" i="11"/>
  <c r="P181" i="11"/>
  <c r="P180" i="11"/>
  <c r="P179" i="11"/>
  <c r="P178" i="11"/>
  <c r="P177" i="11"/>
  <c r="P176" i="11"/>
  <c r="P175" i="11"/>
  <c r="P174" i="11"/>
  <c r="P173" i="11"/>
  <c r="P172" i="11"/>
  <c r="P171" i="11"/>
  <c r="P170" i="11"/>
  <c r="P169" i="11"/>
  <c r="P168" i="11"/>
  <c r="P167" i="11"/>
  <c r="P166" i="11"/>
  <c r="P165" i="11"/>
  <c r="P164" i="11"/>
  <c r="P163" i="11"/>
  <c r="P162" i="11"/>
  <c r="P161" i="11"/>
  <c r="P160" i="11"/>
  <c r="P159" i="11"/>
  <c r="P158" i="11"/>
  <c r="P157" i="11"/>
  <c r="P156" i="11"/>
  <c r="P155" i="11"/>
  <c r="P154" i="11"/>
  <c r="P153" i="11"/>
  <c r="P152" i="11"/>
  <c r="P151" i="11"/>
  <c r="P150" i="11"/>
  <c r="P149" i="11"/>
  <c r="P148" i="11"/>
  <c r="P147" i="11"/>
  <c r="P146" i="11"/>
  <c r="P145" i="11"/>
  <c r="P144" i="11"/>
  <c r="P143" i="11"/>
  <c r="P142" i="11"/>
  <c r="P141" i="11"/>
  <c r="P140" i="11"/>
  <c r="P139" i="11"/>
  <c r="P138" i="11"/>
  <c r="P137" i="11"/>
  <c r="P136" i="11"/>
  <c r="P135" i="11"/>
  <c r="P134" i="11"/>
  <c r="P133" i="11"/>
  <c r="P132" i="11"/>
  <c r="P131" i="11"/>
  <c r="P130" i="11"/>
  <c r="P129" i="11"/>
  <c r="P128" i="11"/>
  <c r="P127" i="11"/>
  <c r="P126" i="11"/>
  <c r="P125" i="11"/>
  <c r="P124" i="11"/>
  <c r="P123" i="11"/>
  <c r="P122" i="11"/>
  <c r="P121" i="11"/>
  <c r="P120" i="11"/>
  <c r="P119" i="11"/>
  <c r="P118" i="11"/>
  <c r="P117" i="11"/>
  <c r="P116" i="11"/>
  <c r="P115" i="11"/>
  <c r="P114" i="11"/>
  <c r="P113" i="11"/>
  <c r="P112" i="11"/>
  <c r="P111" i="11"/>
  <c r="P110" i="11"/>
  <c r="P109" i="11"/>
  <c r="P108" i="11"/>
  <c r="P107" i="11"/>
  <c r="P106" i="11"/>
  <c r="P105" i="11"/>
  <c r="P104" i="11"/>
  <c r="P103" i="11"/>
  <c r="P102" i="11"/>
  <c r="P101" i="11"/>
  <c r="P100" i="11"/>
  <c r="P99" i="11"/>
  <c r="P98" i="11"/>
  <c r="P97" i="11"/>
  <c r="P96" i="11"/>
  <c r="P95" i="11"/>
  <c r="P94" i="11"/>
  <c r="P93" i="11"/>
  <c r="P92" i="11"/>
  <c r="P91" i="11"/>
  <c r="P90" i="11"/>
  <c r="P89" i="11"/>
  <c r="P88" i="11"/>
  <c r="P87" i="11"/>
  <c r="P86" i="11"/>
  <c r="P85" i="11"/>
  <c r="P84" i="11"/>
  <c r="P83" i="11"/>
  <c r="P82" i="11"/>
  <c r="P81" i="11"/>
  <c r="P80" i="11"/>
  <c r="P79" i="11"/>
  <c r="P78" i="11"/>
  <c r="P77" i="11"/>
  <c r="P76" i="11"/>
  <c r="P75" i="11"/>
  <c r="P74" i="11"/>
  <c r="P73" i="11"/>
  <c r="P72" i="11"/>
  <c r="P71" i="11"/>
  <c r="P70" i="11"/>
  <c r="P69" i="11"/>
  <c r="P68" i="11"/>
  <c r="P67" i="11"/>
  <c r="P66" i="11"/>
  <c r="P65" i="11"/>
  <c r="P64" i="11"/>
  <c r="P63" i="11"/>
  <c r="P62" i="11"/>
  <c r="P61" i="11"/>
  <c r="P60" i="11"/>
  <c r="P59" i="11"/>
  <c r="P58" i="11"/>
  <c r="P57" i="11"/>
  <c r="P56" i="11"/>
  <c r="P55" i="11"/>
  <c r="P54" i="11"/>
  <c r="P53" i="11"/>
  <c r="P52" i="11"/>
  <c r="P51" i="11"/>
  <c r="P50" i="11"/>
  <c r="P49" i="11"/>
  <c r="P48" i="11"/>
  <c r="P47" i="11"/>
  <c r="P46" i="11"/>
  <c r="P45" i="11"/>
  <c r="P44" i="11"/>
  <c r="P43" i="11"/>
  <c r="P42" i="11"/>
  <c r="P41" i="11"/>
  <c r="P40" i="11"/>
  <c r="P39" i="11"/>
  <c r="P38" i="11"/>
  <c r="P37" i="11"/>
  <c r="P36" i="11"/>
  <c r="P35" i="11"/>
  <c r="P34" i="11"/>
  <c r="P33" i="11"/>
  <c r="P32" i="11"/>
  <c r="P31" i="11"/>
  <c r="P30" i="11"/>
  <c r="P29" i="11"/>
  <c r="P28" i="11"/>
  <c r="P27" i="11"/>
  <c r="P26" i="11"/>
  <c r="P25" i="11"/>
  <c r="P24" i="11"/>
  <c r="P23" i="11"/>
  <c r="O525" i="11"/>
  <c r="O524" i="11"/>
  <c r="O523" i="11"/>
  <c r="O522" i="11"/>
  <c r="O521" i="11"/>
  <c r="O520" i="11"/>
  <c r="O519" i="11"/>
  <c r="O518" i="11"/>
  <c r="O517" i="11"/>
  <c r="O516" i="11"/>
  <c r="O515" i="11"/>
  <c r="O514" i="11"/>
  <c r="O513" i="11"/>
  <c r="O512" i="11"/>
  <c r="O511" i="11"/>
  <c r="O510" i="11"/>
  <c r="O509" i="11"/>
  <c r="O508" i="11"/>
  <c r="O507" i="11"/>
  <c r="O506" i="11"/>
  <c r="O505" i="11"/>
  <c r="O504" i="11"/>
  <c r="O503" i="11"/>
  <c r="O502" i="11"/>
  <c r="O501" i="11"/>
  <c r="O500" i="11"/>
  <c r="O499" i="11"/>
  <c r="O498" i="11"/>
  <c r="O497" i="11"/>
  <c r="O496" i="11"/>
  <c r="O495" i="11"/>
  <c r="O494" i="11"/>
  <c r="O493" i="11"/>
  <c r="O492" i="11"/>
  <c r="O491" i="11"/>
  <c r="O490" i="11"/>
  <c r="O489" i="11"/>
  <c r="O488" i="11"/>
  <c r="O487" i="11"/>
  <c r="O486" i="11"/>
  <c r="O485" i="11"/>
  <c r="O484" i="11"/>
  <c r="O483" i="11"/>
  <c r="O482" i="11"/>
  <c r="O481" i="11"/>
  <c r="O480" i="11"/>
  <c r="O479" i="11"/>
  <c r="O478" i="11"/>
  <c r="O477" i="11"/>
  <c r="O476" i="11"/>
  <c r="O475" i="11"/>
  <c r="O474" i="11"/>
  <c r="O473" i="11"/>
  <c r="O472" i="11"/>
  <c r="O471" i="11"/>
  <c r="O470" i="11"/>
  <c r="O469" i="11"/>
  <c r="O468" i="11"/>
  <c r="O467" i="11"/>
  <c r="O466" i="11"/>
  <c r="O465" i="11"/>
  <c r="O464" i="11"/>
  <c r="O463" i="11"/>
  <c r="O462" i="11"/>
  <c r="O461" i="11"/>
  <c r="O460" i="11"/>
  <c r="O459" i="11"/>
  <c r="O458" i="11"/>
  <c r="O457" i="11"/>
  <c r="O456" i="11"/>
  <c r="O455" i="11"/>
  <c r="O454" i="11"/>
  <c r="O453" i="11"/>
  <c r="O452" i="11"/>
  <c r="O451" i="11"/>
  <c r="O450" i="11"/>
  <c r="O449" i="11"/>
  <c r="O448" i="11"/>
  <c r="O447" i="11"/>
  <c r="O446" i="11"/>
  <c r="O445" i="11"/>
  <c r="O444" i="11"/>
  <c r="O443" i="11"/>
  <c r="O442" i="11"/>
  <c r="O441" i="11"/>
  <c r="O440" i="11"/>
  <c r="O439" i="11"/>
  <c r="O438" i="11"/>
  <c r="O437" i="11"/>
  <c r="O436" i="11"/>
  <c r="O435" i="11"/>
  <c r="O434" i="11"/>
  <c r="O433" i="11"/>
  <c r="O432" i="11"/>
  <c r="O431" i="11"/>
  <c r="O430" i="11"/>
  <c r="O429" i="11"/>
  <c r="O428" i="11"/>
  <c r="O427" i="11"/>
  <c r="O426" i="11"/>
  <c r="O425" i="11"/>
  <c r="O424" i="11"/>
  <c r="O423" i="11"/>
  <c r="O422" i="11"/>
  <c r="O421" i="11"/>
  <c r="O420" i="11"/>
  <c r="O419" i="11"/>
  <c r="O418" i="11"/>
  <c r="O417" i="11"/>
  <c r="O416" i="11"/>
  <c r="O415" i="11"/>
  <c r="O414" i="11"/>
  <c r="O413" i="11"/>
  <c r="O412" i="11"/>
  <c r="O411" i="11"/>
  <c r="O410" i="11"/>
  <c r="O409" i="11"/>
  <c r="O408" i="11"/>
  <c r="O407" i="11"/>
  <c r="O406" i="11"/>
  <c r="O405" i="11"/>
  <c r="O404" i="11"/>
  <c r="O403" i="11"/>
  <c r="O402" i="11"/>
  <c r="O401" i="11"/>
  <c r="O400" i="11"/>
  <c r="O399" i="11"/>
  <c r="O398" i="11"/>
  <c r="O397" i="11"/>
  <c r="O396" i="11"/>
  <c r="O395" i="11"/>
  <c r="O394" i="11"/>
  <c r="O393" i="11"/>
  <c r="O392" i="11"/>
  <c r="O391" i="11"/>
  <c r="O390" i="11"/>
  <c r="O389" i="11"/>
  <c r="O388" i="11"/>
  <c r="O387" i="11"/>
  <c r="O386" i="11"/>
  <c r="O385" i="11"/>
  <c r="O384" i="11"/>
  <c r="O383" i="11"/>
  <c r="O382" i="11"/>
  <c r="O381" i="11"/>
  <c r="O380" i="11"/>
  <c r="O379" i="11"/>
  <c r="O378" i="11"/>
  <c r="O377" i="11"/>
  <c r="O376" i="11"/>
  <c r="O375" i="11"/>
  <c r="O374" i="11"/>
  <c r="O373" i="11"/>
  <c r="O372" i="11"/>
  <c r="O371" i="11"/>
  <c r="O370" i="11"/>
  <c r="O369" i="11"/>
  <c r="O368" i="11"/>
  <c r="O367" i="11"/>
  <c r="O366" i="11"/>
  <c r="O365" i="11"/>
  <c r="O364" i="11"/>
  <c r="O363" i="11"/>
  <c r="O362" i="11"/>
  <c r="O361" i="11"/>
  <c r="O360" i="11"/>
  <c r="O359" i="11"/>
  <c r="O358" i="11"/>
  <c r="O357" i="11"/>
  <c r="O356" i="11"/>
  <c r="O355" i="11"/>
  <c r="O354" i="11"/>
  <c r="O353" i="11"/>
  <c r="O352" i="11"/>
  <c r="O351" i="11"/>
  <c r="O350" i="11"/>
  <c r="O349" i="11"/>
  <c r="O348" i="11"/>
  <c r="O347" i="11"/>
  <c r="O346" i="11"/>
  <c r="O345" i="11"/>
  <c r="O344" i="11"/>
  <c r="O343" i="11"/>
  <c r="O342" i="11"/>
  <c r="O341" i="11"/>
  <c r="O340" i="11"/>
  <c r="O339" i="11"/>
  <c r="O338" i="11"/>
  <c r="O337" i="11"/>
  <c r="O336" i="11"/>
  <c r="O335" i="11"/>
  <c r="O334" i="11"/>
  <c r="O333" i="11"/>
  <c r="O332" i="11"/>
  <c r="O331" i="11"/>
  <c r="O330" i="11"/>
  <c r="O329" i="11"/>
  <c r="O328" i="11"/>
  <c r="O327" i="11"/>
  <c r="O326" i="11"/>
  <c r="O325" i="11"/>
  <c r="O324" i="11"/>
  <c r="O323" i="11"/>
  <c r="O322" i="11"/>
  <c r="O321" i="11"/>
  <c r="O320" i="11"/>
  <c r="O319" i="11"/>
  <c r="O318" i="11"/>
  <c r="O317" i="11"/>
  <c r="O316" i="11"/>
  <c r="O315" i="11"/>
  <c r="O314" i="11"/>
  <c r="O313" i="11"/>
  <c r="O312" i="11"/>
  <c r="O311" i="11"/>
  <c r="O310" i="11"/>
  <c r="O309" i="11"/>
  <c r="O308" i="11"/>
  <c r="O307" i="11"/>
  <c r="O306" i="11"/>
  <c r="O305" i="11"/>
  <c r="O304" i="11"/>
  <c r="O303" i="11"/>
  <c r="O302" i="11"/>
  <c r="O301" i="11"/>
  <c r="O300" i="11"/>
  <c r="O299" i="11"/>
  <c r="O298" i="11"/>
  <c r="O297" i="11"/>
  <c r="O296" i="11"/>
  <c r="O295" i="11"/>
  <c r="O294" i="11"/>
  <c r="O293" i="11"/>
  <c r="O292" i="11"/>
  <c r="O291" i="11"/>
  <c r="O290" i="11"/>
  <c r="O289" i="11"/>
  <c r="O288" i="11"/>
  <c r="O287" i="11"/>
  <c r="O286" i="11"/>
  <c r="O285" i="11"/>
  <c r="O284" i="11"/>
  <c r="O283" i="11"/>
  <c r="O282" i="11"/>
  <c r="O281" i="11"/>
  <c r="O280" i="11"/>
  <c r="O279" i="11"/>
  <c r="O278" i="11"/>
  <c r="O277" i="11"/>
  <c r="O276" i="11"/>
  <c r="O275" i="11"/>
  <c r="O274" i="11"/>
  <c r="O273" i="11"/>
  <c r="O272" i="11"/>
  <c r="O271" i="11"/>
  <c r="O270" i="11"/>
  <c r="O269" i="11"/>
  <c r="O268" i="11"/>
  <c r="O267" i="11"/>
  <c r="O266" i="11"/>
  <c r="O265" i="11"/>
  <c r="O264" i="11"/>
  <c r="O263" i="11"/>
  <c r="O262" i="11"/>
  <c r="O261" i="11"/>
  <c r="O260" i="11"/>
  <c r="O259" i="11"/>
  <c r="O258" i="11"/>
  <c r="O257" i="11"/>
  <c r="O256" i="11"/>
  <c r="O255" i="11"/>
  <c r="O254" i="11"/>
  <c r="O253" i="11"/>
  <c r="O252" i="11"/>
  <c r="O251" i="11"/>
  <c r="O250" i="11"/>
  <c r="O249" i="11"/>
  <c r="O248" i="11"/>
  <c r="O247" i="11"/>
  <c r="O246" i="11"/>
  <c r="O245" i="11"/>
  <c r="O244" i="11"/>
  <c r="O243" i="11"/>
  <c r="O242" i="11"/>
  <c r="O241" i="11"/>
  <c r="O240" i="11"/>
  <c r="O239" i="11"/>
  <c r="O238" i="11"/>
  <c r="O237" i="11"/>
  <c r="O236" i="11"/>
  <c r="O235" i="11"/>
  <c r="O234" i="11"/>
  <c r="O233" i="11"/>
  <c r="O232" i="11"/>
  <c r="O231" i="11"/>
  <c r="O230" i="11"/>
  <c r="O229" i="11"/>
  <c r="O228" i="11"/>
  <c r="O227" i="11"/>
  <c r="O226" i="11"/>
  <c r="O225" i="11"/>
  <c r="O224" i="11"/>
  <c r="O223" i="11"/>
  <c r="O222" i="11"/>
  <c r="O221" i="11"/>
  <c r="O220" i="11"/>
  <c r="O219" i="11"/>
  <c r="O218" i="11"/>
  <c r="O217" i="11"/>
  <c r="O216" i="11"/>
  <c r="O215" i="11"/>
  <c r="O214" i="11"/>
  <c r="O213" i="11"/>
  <c r="O212" i="11"/>
  <c r="O211" i="11"/>
  <c r="O210" i="11"/>
  <c r="O209" i="11"/>
  <c r="O208" i="11"/>
  <c r="O207" i="11"/>
  <c r="O206" i="11"/>
  <c r="O205" i="11"/>
  <c r="O204" i="11"/>
  <c r="O203" i="11"/>
  <c r="O202" i="11"/>
  <c r="O201" i="11"/>
  <c r="O200" i="11"/>
  <c r="O199" i="11"/>
  <c r="O198" i="11"/>
  <c r="O197" i="11"/>
  <c r="O196" i="11"/>
  <c r="O195" i="11"/>
  <c r="O194" i="11"/>
  <c r="O193" i="11"/>
  <c r="O192" i="11"/>
  <c r="O191" i="11"/>
  <c r="O190" i="11"/>
  <c r="O189" i="11"/>
  <c r="O188" i="11"/>
  <c r="O187" i="11"/>
  <c r="O186" i="11"/>
  <c r="O185" i="11"/>
  <c r="O184" i="11"/>
  <c r="O183" i="11"/>
  <c r="O182" i="11"/>
  <c r="O181" i="11"/>
  <c r="O180" i="11"/>
  <c r="O179" i="11"/>
  <c r="O178" i="11"/>
  <c r="O177" i="11"/>
  <c r="O176" i="11"/>
  <c r="O175" i="11"/>
  <c r="O174" i="11"/>
  <c r="O173" i="11"/>
  <c r="O172" i="11"/>
  <c r="O171" i="11"/>
  <c r="O170" i="11"/>
  <c r="O169" i="11"/>
  <c r="O168" i="11"/>
  <c r="O167" i="11"/>
  <c r="O166" i="11"/>
  <c r="O165" i="11"/>
  <c r="O164" i="11"/>
  <c r="O163" i="11"/>
  <c r="O162" i="11"/>
  <c r="O161" i="11"/>
  <c r="O160" i="11"/>
  <c r="O159" i="11"/>
  <c r="O158" i="11"/>
  <c r="O157" i="11"/>
  <c r="O156" i="11"/>
  <c r="O155" i="11"/>
  <c r="O154" i="11"/>
  <c r="O153" i="11"/>
  <c r="O152" i="11"/>
  <c r="O151" i="11"/>
  <c r="O150" i="11"/>
  <c r="O149" i="11"/>
  <c r="O148" i="11"/>
  <c r="O147" i="11"/>
  <c r="O146" i="11"/>
  <c r="O145" i="11"/>
  <c r="O144" i="11"/>
  <c r="O143" i="11"/>
  <c r="O142" i="11"/>
  <c r="O141" i="11"/>
  <c r="O140" i="11"/>
  <c r="O139" i="11"/>
  <c r="O138" i="11"/>
  <c r="O137" i="11"/>
  <c r="O136" i="11"/>
  <c r="O135" i="11"/>
  <c r="O134" i="11"/>
  <c r="O133" i="11"/>
  <c r="O132" i="11"/>
  <c r="O131" i="11"/>
  <c r="O130" i="11"/>
  <c r="O129" i="11"/>
  <c r="O128" i="11"/>
  <c r="O127" i="11"/>
  <c r="O126" i="11"/>
  <c r="O125" i="11"/>
  <c r="O124" i="11"/>
  <c r="O123" i="11"/>
  <c r="O122" i="11"/>
  <c r="O121" i="11"/>
  <c r="O120" i="11"/>
  <c r="O119" i="11"/>
  <c r="O118" i="11"/>
  <c r="O117" i="11"/>
  <c r="O116" i="11"/>
  <c r="O115" i="11"/>
  <c r="O114" i="11"/>
  <c r="O113" i="11"/>
  <c r="O112" i="11"/>
  <c r="O111" i="11"/>
  <c r="O110" i="11"/>
  <c r="O109" i="11"/>
  <c r="O108" i="11"/>
  <c r="O107" i="11"/>
  <c r="O106" i="11"/>
  <c r="O105" i="11"/>
  <c r="O104" i="11"/>
  <c r="O103" i="11"/>
  <c r="O102" i="11"/>
  <c r="O101" i="11"/>
  <c r="O100" i="11"/>
  <c r="O99" i="11"/>
  <c r="O98" i="11"/>
  <c r="O97" i="11"/>
  <c r="O96" i="11"/>
  <c r="O95" i="11"/>
  <c r="O94" i="11"/>
  <c r="O93" i="11"/>
  <c r="O92" i="11"/>
  <c r="O91" i="11"/>
  <c r="O90" i="11"/>
  <c r="O89" i="11"/>
  <c r="O88" i="11"/>
  <c r="O87" i="11"/>
  <c r="O86" i="11"/>
  <c r="O85" i="11"/>
  <c r="O84" i="11"/>
  <c r="O83" i="11"/>
  <c r="O82" i="11"/>
  <c r="O81" i="11"/>
  <c r="O80" i="11"/>
  <c r="O79" i="11"/>
  <c r="O78" i="11"/>
  <c r="O77" i="11"/>
  <c r="O76" i="11"/>
  <c r="O75" i="11"/>
  <c r="O74" i="11"/>
  <c r="O73" i="11"/>
  <c r="O72" i="11"/>
  <c r="O71" i="11"/>
  <c r="O70" i="11"/>
  <c r="O69" i="11"/>
  <c r="O68" i="11"/>
  <c r="O67" i="11"/>
  <c r="O66" i="11"/>
  <c r="O65" i="11"/>
  <c r="O64" i="11"/>
  <c r="O63" i="11"/>
  <c r="O62" i="11"/>
  <c r="O61" i="11"/>
  <c r="O60" i="11"/>
  <c r="O59" i="11"/>
  <c r="O58" i="11"/>
  <c r="O57" i="11"/>
  <c r="O56" i="11"/>
  <c r="O55" i="11"/>
  <c r="O54" i="11"/>
  <c r="O53" i="11"/>
  <c r="O52" i="11"/>
  <c r="O51" i="11"/>
  <c r="O50" i="11"/>
  <c r="O49" i="11"/>
  <c r="O48" i="11"/>
  <c r="O47" i="11"/>
  <c r="O46" i="11"/>
  <c r="O45" i="11"/>
  <c r="O44" i="11"/>
  <c r="O43" i="11"/>
  <c r="O42" i="11"/>
  <c r="O41" i="11"/>
  <c r="O40" i="11"/>
  <c r="O39" i="11"/>
  <c r="O38" i="11"/>
  <c r="O37" i="11"/>
  <c r="O36" i="11"/>
  <c r="O35" i="11"/>
  <c r="O34" i="11"/>
  <c r="O33" i="11"/>
  <c r="O32" i="11"/>
  <c r="O31" i="11"/>
  <c r="O30" i="11"/>
  <c r="O29" i="11"/>
  <c r="O28" i="11"/>
  <c r="O27" i="11"/>
  <c r="O26" i="11"/>
  <c r="O25" i="11"/>
  <c r="O24" i="11"/>
  <c r="O23" i="11"/>
  <c r="N525" i="11"/>
  <c r="N524" i="11"/>
  <c r="N523" i="11"/>
  <c r="N522" i="11"/>
  <c r="N521" i="11"/>
  <c r="N520" i="11"/>
  <c r="N519" i="11"/>
  <c r="N518" i="11"/>
  <c r="N517" i="11"/>
  <c r="N516" i="11"/>
  <c r="N515" i="11"/>
  <c r="N514" i="11"/>
  <c r="N513" i="11"/>
  <c r="N512" i="11"/>
  <c r="N511" i="11"/>
  <c r="N510" i="11"/>
  <c r="N509" i="11"/>
  <c r="N508" i="11"/>
  <c r="N507" i="11"/>
  <c r="N506" i="11"/>
  <c r="N505" i="11"/>
  <c r="N504" i="11"/>
  <c r="N503" i="11"/>
  <c r="N502" i="11"/>
  <c r="N501" i="11"/>
  <c r="N500" i="11"/>
  <c r="N499" i="11"/>
  <c r="N498" i="11"/>
  <c r="N497" i="11"/>
  <c r="N496" i="11"/>
  <c r="N495" i="11"/>
  <c r="N494" i="11"/>
  <c r="N493" i="11"/>
  <c r="N492" i="11"/>
  <c r="N491" i="11"/>
  <c r="N490" i="11"/>
  <c r="N489" i="11"/>
  <c r="N488" i="11"/>
  <c r="N487" i="11"/>
  <c r="N486" i="11"/>
  <c r="N485" i="11"/>
  <c r="N484" i="11"/>
  <c r="N483" i="11"/>
  <c r="N482" i="11"/>
  <c r="N481" i="11"/>
  <c r="N480" i="11"/>
  <c r="N479" i="11"/>
  <c r="N478" i="11"/>
  <c r="N477" i="11"/>
  <c r="N476" i="11"/>
  <c r="N475" i="11"/>
  <c r="N474" i="11"/>
  <c r="N473" i="11"/>
  <c r="N472" i="11"/>
  <c r="N471" i="11"/>
  <c r="N470" i="11"/>
  <c r="N469" i="11"/>
  <c r="N468" i="11"/>
  <c r="N467" i="11"/>
  <c r="N466" i="11"/>
  <c r="N465" i="11"/>
  <c r="N464" i="11"/>
  <c r="N463" i="11"/>
  <c r="N462" i="11"/>
  <c r="N461" i="11"/>
  <c r="N460" i="11"/>
  <c r="N459" i="11"/>
  <c r="N458" i="11"/>
  <c r="N457" i="11"/>
  <c r="N456" i="11"/>
  <c r="N455" i="11"/>
  <c r="N454" i="11"/>
  <c r="N453" i="11"/>
  <c r="N452" i="11"/>
  <c r="N451" i="11"/>
  <c r="N450" i="11"/>
  <c r="N449" i="11"/>
  <c r="N448" i="11"/>
  <c r="N447" i="11"/>
  <c r="N446" i="11"/>
  <c r="N445" i="11"/>
  <c r="N444" i="11"/>
  <c r="N443" i="11"/>
  <c r="N442" i="11"/>
  <c r="N441" i="11"/>
  <c r="N440" i="11"/>
  <c r="N439" i="11"/>
  <c r="N438" i="11"/>
  <c r="N437" i="11"/>
  <c r="N436" i="11"/>
  <c r="N435" i="11"/>
  <c r="N434" i="11"/>
  <c r="N433" i="11"/>
  <c r="N432" i="11"/>
  <c r="N431" i="11"/>
  <c r="N430" i="11"/>
  <c r="N429" i="11"/>
  <c r="N428" i="11"/>
  <c r="N427" i="11"/>
  <c r="N426" i="11"/>
  <c r="N425" i="11"/>
  <c r="N424" i="11"/>
  <c r="N423" i="11"/>
  <c r="N422" i="11"/>
  <c r="N421" i="11"/>
  <c r="N420" i="11"/>
  <c r="N419" i="11"/>
  <c r="N418" i="11"/>
  <c r="N417" i="11"/>
  <c r="N416" i="11"/>
  <c r="N415" i="11"/>
  <c r="N414" i="11"/>
  <c r="N413" i="11"/>
  <c r="N412" i="11"/>
  <c r="N411" i="11"/>
  <c r="N410" i="11"/>
  <c r="N409" i="11"/>
  <c r="N408" i="11"/>
  <c r="N407" i="11"/>
  <c r="N406" i="11"/>
  <c r="N405" i="11"/>
  <c r="N404" i="11"/>
  <c r="N403" i="11"/>
  <c r="N402" i="11"/>
  <c r="N401" i="11"/>
  <c r="N400" i="11"/>
  <c r="N399" i="11"/>
  <c r="N398" i="11"/>
  <c r="N397" i="11"/>
  <c r="N396" i="11"/>
  <c r="N395" i="11"/>
  <c r="N394" i="11"/>
  <c r="N393" i="11"/>
  <c r="N392" i="11"/>
  <c r="N391" i="11"/>
  <c r="N390" i="11"/>
  <c r="N389" i="11"/>
  <c r="N388" i="11"/>
  <c r="N387" i="11"/>
  <c r="N386" i="11"/>
  <c r="N385" i="11"/>
  <c r="N384" i="11"/>
  <c r="N383" i="11"/>
  <c r="N382" i="11"/>
  <c r="N381" i="11"/>
  <c r="N380" i="11"/>
  <c r="N379" i="11"/>
  <c r="N378" i="11"/>
  <c r="N377" i="11"/>
  <c r="N376" i="11"/>
  <c r="N375" i="11"/>
  <c r="N374" i="11"/>
  <c r="N373" i="11"/>
  <c r="N372" i="11"/>
  <c r="N371" i="11"/>
  <c r="N370" i="11"/>
  <c r="N369" i="11"/>
  <c r="N368" i="11"/>
  <c r="N367" i="11"/>
  <c r="N366" i="11"/>
  <c r="N365" i="11"/>
  <c r="N364" i="11"/>
  <c r="N363" i="11"/>
  <c r="N362" i="11"/>
  <c r="N361" i="11"/>
  <c r="N360" i="11"/>
  <c r="N359" i="11"/>
  <c r="N358" i="11"/>
  <c r="N357" i="11"/>
  <c r="N356" i="11"/>
  <c r="N355" i="11"/>
  <c r="N354" i="11"/>
  <c r="N353" i="11"/>
  <c r="N352" i="11"/>
  <c r="N351" i="11"/>
  <c r="N350" i="11"/>
  <c r="N349" i="11"/>
  <c r="N348" i="11"/>
  <c r="N347" i="11"/>
  <c r="N346" i="11"/>
  <c r="N345" i="11"/>
  <c r="N344" i="11"/>
  <c r="N343" i="11"/>
  <c r="N342" i="11"/>
  <c r="N341" i="11"/>
  <c r="N340" i="11"/>
  <c r="N339" i="11"/>
  <c r="N338" i="11"/>
  <c r="N337" i="11"/>
  <c r="N336" i="11"/>
  <c r="N335" i="11"/>
  <c r="N334" i="11"/>
  <c r="N333" i="11"/>
  <c r="N332" i="11"/>
  <c r="N331" i="11"/>
  <c r="N330" i="11"/>
  <c r="N329" i="11"/>
  <c r="N328" i="11"/>
  <c r="N327" i="11"/>
  <c r="N326" i="11"/>
  <c r="N325" i="11"/>
  <c r="N324" i="11"/>
  <c r="N323" i="11"/>
  <c r="N322" i="11"/>
  <c r="N321" i="11"/>
  <c r="N320" i="11"/>
  <c r="N319" i="11"/>
  <c r="N318" i="11"/>
  <c r="N317" i="11"/>
  <c r="N316" i="11"/>
  <c r="N315" i="11"/>
  <c r="N314" i="11"/>
  <c r="N313" i="11"/>
  <c r="N312" i="11"/>
  <c r="N311" i="11"/>
  <c r="N310" i="11"/>
  <c r="N309" i="11"/>
  <c r="N308" i="11"/>
  <c r="N307" i="11"/>
  <c r="N306" i="11"/>
  <c r="N305" i="11"/>
  <c r="N304" i="11"/>
  <c r="N303" i="11"/>
  <c r="N302" i="11"/>
  <c r="N301" i="11"/>
  <c r="N300" i="11"/>
  <c r="N299" i="11"/>
  <c r="N298" i="11"/>
  <c r="N297" i="11"/>
  <c r="N296" i="11"/>
  <c r="N295" i="11"/>
  <c r="N294" i="11"/>
  <c r="N293" i="11"/>
  <c r="N292" i="11"/>
  <c r="N291" i="11"/>
  <c r="N290" i="11"/>
  <c r="N289" i="11"/>
  <c r="N288" i="11"/>
  <c r="N287" i="11"/>
  <c r="N286" i="11"/>
  <c r="N285" i="11"/>
  <c r="N284" i="11"/>
  <c r="N283" i="11"/>
  <c r="N282" i="11"/>
  <c r="N281" i="11"/>
  <c r="N280" i="11"/>
  <c r="N279" i="11"/>
  <c r="N278" i="11"/>
  <c r="N277" i="11"/>
  <c r="N276" i="11"/>
  <c r="N275" i="11"/>
  <c r="N274" i="11"/>
  <c r="N273" i="11"/>
  <c r="N272" i="11"/>
  <c r="N271" i="11"/>
  <c r="N270" i="11"/>
  <c r="N269" i="11"/>
  <c r="N268" i="11"/>
  <c r="N267" i="11"/>
  <c r="N266" i="11"/>
  <c r="N265" i="11"/>
  <c r="N264" i="11"/>
  <c r="N263" i="11"/>
  <c r="N262" i="11"/>
  <c r="N261" i="11"/>
  <c r="N260" i="11"/>
  <c r="N259" i="11"/>
  <c r="N258" i="11"/>
  <c r="N257" i="11"/>
  <c r="N256" i="11"/>
  <c r="N255" i="11"/>
  <c r="N254" i="11"/>
  <c r="N253" i="11"/>
  <c r="N252" i="11"/>
  <c r="N251" i="11"/>
  <c r="N250" i="11"/>
  <c r="N249" i="11"/>
  <c r="N248" i="11"/>
  <c r="N247" i="11"/>
  <c r="N246" i="11"/>
  <c r="N245" i="11"/>
  <c r="N244" i="11"/>
  <c r="N243" i="11"/>
  <c r="N242" i="11"/>
  <c r="N241" i="11"/>
  <c r="N240" i="11"/>
  <c r="N239" i="11"/>
  <c r="N238" i="11"/>
  <c r="N237" i="11"/>
  <c r="N236" i="11"/>
  <c r="N235" i="11"/>
  <c r="N234" i="11"/>
  <c r="N233" i="11"/>
  <c r="N232" i="11"/>
  <c r="N231" i="11"/>
  <c r="N230" i="11"/>
  <c r="N229" i="11"/>
  <c r="N228" i="11"/>
  <c r="N227" i="11"/>
  <c r="N226" i="11"/>
  <c r="N225" i="11"/>
  <c r="N224" i="11"/>
  <c r="N223" i="11"/>
  <c r="N222" i="11"/>
  <c r="N221" i="11"/>
  <c r="N220" i="11"/>
  <c r="N219" i="11"/>
  <c r="N218" i="11"/>
  <c r="N217" i="11"/>
  <c r="N216" i="11"/>
  <c r="N215" i="11"/>
  <c r="N214" i="11"/>
  <c r="N213" i="11"/>
  <c r="N212" i="11"/>
  <c r="N211" i="11"/>
  <c r="N210" i="11"/>
  <c r="N209" i="11"/>
  <c r="N208" i="11"/>
  <c r="N207" i="11"/>
  <c r="N206" i="11"/>
  <c r="N205" i="11"/>
  <c r="N204" i="11"/>
  <c r="N203" i="11"/>
  <c r="N202" i="11"/>
  <c r="N201" i="11"/>
  <c r="N200" i="11"/>
  <c r="N199" i="11"/>
  <c r="N198" i="11"/>
  <c r="N197" i="11"/>
  <c r="N196" i="11"/>
  <c r="N195" i="11"/>
  <c r="N194" i="11"/>
  <c r="N193" i="11"/>
  <c r="N192" i="11"/>
  <c r="N191" i="11"/>
  <c r="N190" i="11"/>
  <c r="N189" i="11"/>
  <c r="N188" i="11"/>
  <c r="N187" i="11"/>
  <c r="N186" i="11"/>
  <c r="N185" i="11"/>
  <c r="N184" i="11"/>
  <c r="N183" i="11"/>
  <c r="N182" i="11"/>
  <c r="N181" i="11"/>
  <c r="N180" i="11"/>
  <c r="N179" i="11"/>
  <c r="N178" i="11"/>
  <c r="N177" i="11"/>
  <c r="N176" i="11"/>
  <c r="N175" i="11"/>
  <c r="N174" i="11"/>
  <c r="N173" i="11"/>
  <c r="N172" i="11"/>
  <c r="N171" i="11"/>
  <c r="N170" i="11"/>
  <c r="N169" i="11"/>
  <c r="N168" i="11"/>
  <c r="N167" i="11"/>
  <c r="N166" i="11"/>
  <c r="N165" i="11"/>
  <c r="N164" i="11"/>
  <c r="N163" i="11"/>
  <c r="N162" i="11"/>
  <c r="N161" i="11"/>
  <c r="N160" i="11"/>
  <c r="N159" i="11"/>
  <c r="N158" i="11"/>
  <c r="N157" i="11"/>
  <c r="N156" i="11"/>
  <c r="N155" i="11"/>
  <c r="N154" i="11"/>
  <c r="N153" i="11"/>
  <c r="N152" i="11"/>
  <c r="N151" i="11"/>
  <c r="N150" i="11"/>
  <c r="N149" i="11"/>
  <c r="N148" i="11"/>
  <c r="N147" i="11"/>
  <c r="N146" i="11"/>
  <c r="N145" i="11"/>
  <c r="N144" i="11"/>
  <c r="N143" i="11"/>
  <c r="N142" i="11"/>
  <c r="N141" i="11"/>
  <c r="N140" i="11"/>
  <c r="N139" i="11"/>
  <c r="N138" i="11"/>
  <c r="N137" i="11"/>
  <c r="N136" i="11"/>
  <c r="N135" i="11"/>
  <c r="N134" i="11"/>
  <c r="N133" i="11"/>
  <c r="N132" i="11"/>
  <c r="N131" i="11"/>
  <c r="N130" i="11"/>
  <c r="N129" i="11"/>
  <c r="N128" i="11"/>
  <c r="N127" i="11"/>
  <c r="N126" i="11"/>
  <c r="N125" i="11"/>
  <c r="N124" i="11"/>
  <c r="N123" i="11"/>
  <c r="N122" i="11"/>
  <c r="N121" i="11"/>
  <c r="N120" i="11"/>
  <c r="N119" i="11"/>
  <c r="N118" i="11"/>
  <c r="N117" i="11"/>
  <c r="N116" i="11"/>
  <c r="N115" i="11"/>
  <c r="N114" i="11"/>
  <c r="N113" i="11"/>
  <c r="N112" i="11"/>
  <c r="N111" i="11"/>
  <c r="N110" i="11"/>
  <c r="N109" i="11"/>
  <c r="N108" i="11"/>
  <c r="N107" i="11"/>
  <c r="N106" i="11"/>
  <c r="N105" i="11"/>
  <c r="N104" i="11"/>
  <c r="N103" i="11"/>
  <c r="N102" i="11"/>
  <c r="N101" i="11"/>
  <c r="N100" i="11"/>
  <c r="N99" i="11"/>
  <c r="N98" i="11"/>
  <c r="N97" i="11"/>
  <c r="N96" i="11"/>
  <c r="N95" i="11"/>
  <c r="N94" i="11"/>
  <c r="N93" i="11"/>
  <c r="N92" i="11"/>
  <c r="N91" i="11"/>
  <c r="N90" i="11"/>
  <c r="N89" i="11"/>
  <c r="N88" i="11"/>
  <c r="N87" i="11"/>
  <c r="N86" i="11"/>
  <c r="N85" i="11"/>
  <c r="N84" i="11"/>
  <c r="N83" i="11"/>
  <c r="N82" i="11"/>
  <c r="N81" i="11"/>
  <c r="N80" i="11"/>
  <c r="N79" i="11"/>
  <c r="N78" i="11"/>
  <c r="N77" i="11"/>
  <c r="N76" i="11"/>
  <c r="N75" i="11"/>
  <c r="N74" i="11"/>
  <c r="N73" i="11"/>
  <c r="N72" i="11"/>
  <c r="N71" i="11"/>
  <c r="N70" i="11"/>
  <c r="N69" i="11"/>
  <c r="N68" i="11"/>
  <c r="N67" i="11"/>
  <c r="N66" i="11"/>
  <c r="N65" i="11"/>
  <c r="N64" i="11"/>
  <c r="N63" i="11"/>
  <c r="N62" i="11"/>
  <c r="N61" i="11"/>
  <c r="N60" i="11"/>
  <c r="N59" i="11"/>
  <c r="N58" i="11"/>
  <c r="N57" i="11"/>
  <c r="N56" i="11"/>
  <c r="N55" i="11"/>
  <c r="N54" i="11"/>
  <c r="N53" i="11"/>
  <c r="N52" i="11"/>
  <c r="N51" i="11"/>
  <c r="N50" i="11"/>
  <c r="N49" i="11"/>
  <c r="N48" i="11"/>
  <c r="N47" i="11"/>
  <c r="N46" i="11"/>
  <c r="N45" i="11"/>
  <c r="N44" i="11"/>
  <c r="N43" i="11"/>
  <c r="N42" i="11"/>
  <c r="N41" i="11"/>
  <c r="N40" i="11"/>
  <c r="N39" i="11"/>
  <c r="N38" i="11"/>
  <c r="N37" i="11"/>
  <c r="N36" i="11"/>
  <c r="N35" i="11"/>
  <c r="N34" i="11"/>
  <c r="N33" i="11"/>
  <c r="N32" i="11"/>
  <c r="N31" i="11"/>
  <c r="N30" i="11"/>
  <c r="N29" i="11"/>
  <c r="N28" i="11"/>
  <c r="N27" i="11"/>
  <c r="N26" i="11"/>
  <c r="N25" i="11"/>
  <c r="N24" i="11"/>
  <c r="N23" i="11"/>
  <c r="M525" i="11"/>
  <c r="M524" i="11"/>
  <c r="M523" i="11"/>
  <c r="M522" i="11"/>
  <c r="M521" i="11"/>
  <c r="M520" i="11"/>
  <c r="M519" i="11"/>
  <c r="M518" i="11"/>
  <c r="M517" i="11"/>
  <c r="M516" i="11"/>
  <c r="M515" i="11"/>
  <c r="M514" i="11"/>
  <c r="M513" i="11"/>
  <c r="M512" i="11"/>
  <c r="M511" i="11"/>
  <c r="M510" i="11"/>
  <c r="M509" i="11"/>
  <c r="M508" i="11"/>
  <c r="M507" i="11"/>
  <c r="M506" i="11"/>
  <c r="M505" i="11"/>
  <c r="M504" i="11"/>
  <c r="M503" i="11"/>
  <c r="M502" i="11"/>
  <c r="M501" i="11"/>
  <c r="M500" i="11"/>
  <c r="M499" i="11"/>
  <c r="M498" i="11"/>
  <c r="M497" i="11"/>
  <c r="M496" i="11"/>
  <c r="M495" i="11"/>
  <c r="M494" i="11"/>
  <c r="M493" i="11"/>
  <c r="M492" i="11"/>
  <c r="M491" i="11"/>
  <c r="M490" i="11"/>
  <c r="M489" i="11"/>
  <c r="M488" i="11"/>
  <c r="M487" i="11"/>
  <c r="M486" i="11"/>
  <c r="M485" i="11"/>
  <c r="M484" i="11"/>
  <c r="M483" i="11"/>
  <c r="M482" i="11"/>
  <c r="M481" i="11"/>
  <c r="M480" i="11"/>
  <c r="M479" i="11"/>
  <c r="M478" i="11"/>
  <c r="M477" i="11"/>
  <c r="M476" i="11"/>
  <c r="M475" i="11"/>
  <c r="M474" i="11"/>
  <c r="M473" i="11"/>
  <c r="M472" i="11"/>
  <c r="M471" i="11"/>
  <c r="M470" i="11"/>
  <c r="M469" i="11"/>
  <c r="M468" i="11"/>
  <c r="M467" i="11"/>
  <c r="M466" i="11"/>
  <c r="M465" i="11"/>
  <c r="M464" i="11"/>
  <c r="M463" i="11"/>
  <c r="M462" i="11"/>
  <c r="M461" i="11"/>
  <c r="M460" i="11"/>
  <c r="M459" i="11"/>
  <c r="M458" i="11"/>
  <c r="M457" i="11"/>
  <c r="M456" i="11"/>
  <c r="M455" i="11"/>
  <c r="M454" i="11"/>
  <c r="M453" i="11"/>
  <c r="M452" i="11"/>
  <c r="M451" i="11"/>
  <c r="M450" i="11"/>
  <c r="M449" i="11"/>
  <c r="M448" i="11"/>
  <c r="M447" i="11"/>
  <c r="M446" i="11"/>
  <c r="M445" i="11"/>
  <c r="M444" i="11"/>
  <c r="M443" i="11"/>
  <c r="M442" i="11"/>
  <c r="M441" i="11"/>
  <c r="M440" i="11"/>
  <c r="M439" i="11"/>
  <c r="M438" i="11"/>
  <c r="M437" i="11"/>
  <c r="M436" i="11"/>
  <c r="M435" i="11"/>
  <c r="M434" i="11"/>
  <c r="M433" i="11"/>
  <c r="M432" i="11"/>
  <c r="M431" i="11"/>
  <c r="M430" i="11"/>
  <c r="M429" i="11"/>
  <c r="M428" i="11"/>
  <c r="M427" i="11"/>
  <c r="M426" i="11"/>
  <c r="M425" i="11"/>
  <c r="M424" i="11"/>
  <c r="M423" i="11"/>
  <c r="M422" i="11"/>
  <c r="M421" i="11"/>
  <c r="M420" i="11"/>
  <c r="M419" i="11"/>
  <c r="M418" i="11"/>
  <c r="M417" i="11"/>
  <c r="M416" i="11"/>
  <c r="M415" i="11"/>
  <c r="M414" i="11"/>
  <c r="M413" i="11"/>
  <c r="M412" i="11"/>
  <c r="M411" i="11"/>
  <c r="M410" i="11"/>
  <c r="M409" i="11"/>
  <c r="M408" i="11"/>
  <c r="M407" i="11"/>
  <c r="M406" i="11"/>
  <c r="M405" i="11"/>
  <c r="M404" i="11"/>
  <c r="M403" i="11"/>
  <c r="M402" i="11"/>
  <c r="M401" i="11"/>
  <c r="M400" i="11"/>
  <c r="M399" i="11"/>
  <c r="M398" i="11"/>
  <c r="M397" i="11"/>
  <c r="M396" i="11"/>
  <c r="M395" i="11"/>
  <c r="M394" i="11"/>
  <c r="M393" i="11"/>
  <c r="M392" i="11"/>
  <c r="M391" i="11"/>
  <c r="M390" i="11"/>
  <c r="M389" i="11"/>
  <c r="M388" i="11"/>
  <c r="M387" i="11"/>
  <c r="M386" i="11"/>
  <c r="M385" i="11"/>
  <c r="M384" i="11"/>
  <c r="M383" i="11"/>
  <c r="M382" i="11"/>
  <c r="M381" i="11"/>
  <c r="M380" i="11"/>
  <c r="M379" i="11"/>
  <c r="M378" i="11"/>
  <c r="M377" i="11"/>
  <c r="M376" i="11"/>
  <c r="M375" i="11"/>
  <c r="M374" i="11"/>
  <c r="M373" i="11"/>
  <c r="M372" i="11"/>
  <c r="M371" i="11"/>
  <c r="M370" i="11"/>
  <c r="M369" i="11"/>
  <c r="M368" i="11"/>
  <c r="M367" i="11"/>
  <c r="M366" i="11"/>
  <c r="M365" i="11"/>
  <c r="M364" i="11"/>
  <c r="M363" i="11"/>
  <c r="M362" i="11"/>
  <c r="M361" i="11"/>
  <c r="M360" i="11"/>
  <c r="M359" i="11"/>
  <c r="M358" i="11"/>
  <c r="M357" i="11"/>
  <c r="M356" i="11"/>
  <c r="M355" i="11"/>
  <c r="M354" i="11"/>
  <c r="M353" i="11"/>
  <c r="M352" i="11"/>
  <c r="M351" i="11"/>
  <c r="M350" i="11"/>
  <c r="M349" i="11"/>
  <c r="M348" i="11"/>
  <c r="M347" i="11"/>
  <c r="M346" i="11"/>
  <c r="M345" i="11"/>
  <c r="M344" i="11"/>
  <c r="M343" i="11"/>
  <c r="M342" i="11"/>
  <c r="M341" i="11"/>
  <c r="M340" i="11"/>
  <c r="M339" i="11"/>
  <c r="M338" i="11"/>
  <c r="M337" i="11"/>
  <c r="M336" i="11"/>
  <c r="M335" i="11"/>
  <c r="M334" i="11"/>
  <c r="M333" i="11"/>
  <c r="M332" i="11"/>
  <c r="M331" i="11"/>
  <c r="M330" i="11"/>
  <c r="M329" i="11"/>
  <c r="M328" i="11"/>
  <c r="M327" i="11"/>
  <c r="M326" i="11"/>
  <c r="M325" i="11"/>
  <c r="M324" i="11"/>
  <c r="M323" i="11"/>
  <c r="M322" i="11"/>
  <c r="M321" i="11"/>
  <c r="M320" i="11"/>
  <c r="M319" i="11"/>
  <c r="M318" i="11"/>
  <c r="M317" i="11"/>
  <c r="M316" i="11"/>
  <c r="M315" i="11"/>
  <c r="M314" i="11"/>
  <c r="M313" i="11"/>
  <c r="M312" i="11"/>
  <c r="M311" i="11"/>
  <c r="M310" i="11"/>
  <c r="M309" i="11"/>
  <c r="M308" i="11"/>
  <c r="M307" i="11"/>
  <c r="M306" i="11"/>
  <c r="M305" i="11"/>
  <c r="M304" i="11"/>
  <c r="M303" i="11"/>
  <c r="M302" i="11"/>
  <c r="M301" i="11"/>
  <c r="M300" i="11"/>
  <c r="M299" i="11"/>
  <c r="M298" i="11"/>
  <c r="M297" i="11"/>
  <c r="M296" i="11"/>
  <c r="M295" i="11"/>
  <c r="M294" i="11"/>
  <c r="M293" i="11"/>
  <c r="M292" i="11"/>
  <c r="M291" i="11"/>
  <c r="M290" i="11"/>
  <c r="M289" i="11"/>
  <c r="M288" i="11"/>
  <c r="M287" i="11"/>
  <c r="M286" i="11"/>
  <c r="M285" i="11"/>
  <c r="M284" i="11"/>
  <c r="M283" i="11"/>
  <c r="M282" i="11"/>
  <c r="M281" i="11"/>
  <c r="M280" i="11"/>
  <c r="M279" i="11"/>
  <c r="M278" i="11"/>
  <c r="M277" i="11"/>
  <c r="M276" i="11"/>
  <c r="M275" i="11"/>
  <c r="M274" i="11"/>
  <c r="M273" i="11"/>
  <c r="M272" i="11"/>
  <c r="M271" i="11"/>
  <c r="M270" i="11"/>
  <c r="M269" i="11"/>
  <c r="M268" i="11"/>
  <c r="M267" i="11"/>
  <c r="M266" i="11"/>
  <c r="M265" i="11"/>
  <c r="M264" i="11"/>
  <c r="M263" i="11"/>
  <c r="M262" i="11"/>
  <c r="M261" i="11"/>
  <c r="M260" i="11"/>
  <c r="M259" i="11"/>
  <c r="M258" i="11"/>
  <c r="M257" i="11"/>
  <c r="M256" i="11"/>
  <c r="M255" i="11"/>
  <c r="M254" i="11"/>
  <c r="M253" i="11"/>
  <c r="M252" i="11"/>
  <c r="M251" i="11"/>
  <c r="M250" i="11"/>
  <c r="M249" i="11"/>
  <c r="M248" i="11"/>
  <c r="M247" i="11"/>
  <c r="M246" i="11"/>
  <c r="M245" i="11"/>
  <c r="M244" i="11"/>
  <c r="M243" i="11"/>
  <c r="M242" i="11"/>
  <c r="M241" i="11"/>
  <c r="M240" i="11"/>
  <c r="M239" i="11"/>
  <c r="M238" i="11"/>
  <c r="M237" i="11"/>
  <c r="M236" i="11"/>
  <c r="M235" i="11"/>
  <c r="M234" i="11"/>
  <c r="M233" i="11"/>
  <c r="M232" i="11"/>
  <c r="M231" i="11"/>
  <c r="M230" i="11"/>
  <c r="M229" i="11"/>
  <c r="M228" i="11"/>
  <c r="M227" i="11"/>
  <c r="M226" i="11"/>
  <c r="M225" i="11"/>
  <c r="M224" i="11"/>
  <c r="M223" i="11"/>
  <c r="M222" i="11"/>
  <c r="M221" i="11"/>
  <c r="M220" i="11"/>
  <c r="M219" i="11"/>
  <c r="M218" i="11"/>
  <c r="M217" i="11"/>
  <c r="M216" i="11"/>
  <c r="M215" i="11"/>
  <c r="M214" i="11"/>
  <c r="M213" i="11"/>
  <c r="M212" i="11"/>
  <c r="M211" i="11"/>
  <c r="M210" i="11"/>
  <c r="M209" i="11"/>
  <c r="M208" i="11"/>
  <c r="M207" i="11"/>
  <c r="M206" i="11"/>
  <c r="M205" i="11"/>
  <c r="M204" i="11"/>
  <c r="M203" i="11"/>
  <c r="M202" i="11"/>
  <c r="M201" i="11"/>
  <c r="M200" i="11"/>
  <c r="M199" i="11"/>
  <c r="M198" i="11"/>
  <c r="M197" i="11"/>
  <c r="M196" i="11"/>
  <c r="M195" i="11"/>
  <c r="M194" i="11"/>
  <c r="M193" i="11"/>
  <c r="M192" i="11"/>
  <c r="M191" i="11"/>
  <c r="M190" i="11"/>
  <c r="M189" i="11"/>
  <c r="M188" i="11"/>
  <c r="M187" i="11"/>
  <c r="M186" i="11"/>
  <c r="M185" i="11"/>
  <c r="M184" i="11"/>
  <c r="M183" i="11"/>
  <c r="M182" i="11"/>
  <c r="M181" i="11"/>
  <c r="M180" i="11"/>
  <c r="M179" i="11"/>
  <c r="M178" i="11"/>
  <c r="M177" i="11"/>
  <c r="M176" i="11"/>
  <c r="M175" i="11"/>
  <c r="M174" i="11"/>
  <c r="M173" i="11"/>
  <c r="M172" i="11"/>
  <c r="M171" i="11"/>
  <c r="M170" i="11"/>
  <c r="M169" i="11"/>
  <c r="M168" i="11"/>
  <c r="M167" i="11"/>
  <c r="M166" i="11"/>
  <c r="M165" i="11"/>
  <c r="M164" i="11"/>
  <c r="M163" i="11"/>
  <c r="M162" i="11"/>
  <c r="M161" i="11"/>
  <c r="M160" i="11"/>
  <c r="M159" i="11"/>
  <c r="M158" i="11"/>
  <c r="M157" i="11"/>
  <c r="M156" i="11"/>
  <c r="M155" i="11"/>
  <c r="M154" i="11"/>
  <c r="M153" i="11"/>
  <c r="M152" i="11"/>
  <c r="M151" i="11"/>
  <c r="M150" i="11"/>
  <c r="M149" i="11"/>
  <c r="M148" i="11"/>
  <c r="M147" i="11"/>
  <c r="M146" i="11"/>
  <c r="M145" i="11"/>
  <c r="M144" i="11"/>
  <c r="M143" i="11"/>
  <c r="M142" i="11"/>
  <c r="M141" i="11"/>
  <c r="M140" i="11"/>
  <c r="M139" i="11"/>
  <c r="M138" i="11"/>
  <c r="M137" i="11"/>
  <c r="M136" i="11"/>
  <c r="M135" i="11"/>
  <c r="M134" i="11"/>
  <c r="M133" i="11"/>
  <c r="M132" i="11"/>
  <c r="M131" i="11"/>
  <c r="M130" i="11"/>
  <c r="M129" i="11"/>
  <c r="M128" i="11"/>
  <c r="M127" i="11"/>
  <c r="M126" i="11"/>
  <c r="M125" i="11"/>
  <c r="M124" i="11"/>
  <c r="M123" i="11"/>
  <c r="M122" i="11"/>
  <c r="M121" i="11"/>
  <c r="M120" i="11"/>
  <c r="M119" i="11"/>
  <c r="M118" i="11"/>
  <c r="M117" i="11"/>
  <c r="M116" i="11"/>
  <c r="M115" i="11"/>
  <c r="M114" i="11"/>
  <c r="M113" i="11"/>
  <c r="M112" i="11"/>
  <c r="M111" i="11"/>
  <c r="M110" i="11"/>
  <c r="M109" i="11"/>
  <c r="M108" i="11"/>
  <c r="M107" i="11"/>
  <c r="M106" i="11"/>
  <c r="M105" i="11"/>
  <c r="M104" i="11"/>
  <c r="M103" i="11"/>
  <c r="M102" i="11"/>
  <c r="M101" i="11"/>
  <c r="M100" i="11"/>
  <c r="M99" i="11"/>
  <c r="M98" i="11"/>
  <c r="M97" i="11"/>
  <c r="M96" i="11"/>
  <c r="M95" i="11"/>
  <c r="M94" i="11"/>
  <c r="M93" i="11"/>
  <c r="M92" i="11"/>
  <c r="M91" i="11"/>
  <c r="M90" i="11"/>
  <c r="M89" i="11"/>
  <c r="M88" i="11"/>
  <c r="M87" i="11"/>
  <c r="M86" i="11"/>
  <c r="M85" i="11"/>
  <c r="M84" i="11"/>
  <c r="M83" i="11"/>
  <c r="M82" i="11"/>
  <c r="M81" i="11"/>
  <c r="M80" i="11"/>
  <c r="M79" i="11"/>
  <c r="M78" i="11"/>
  <c r="M77" i="11"/>
  <c r="M76" i="11"/>
  <c r="M75" i="11"/>
  <c r="M74" i="11"/>
  <c r="M73" i="11"/>
  <c r="M72" i="11"/>
  <c r="M71" i="11"/>
  <c r="M70" i="11"/>
  <c r="M69" i="11"/>
  <c r="M68" i="11"/>
  <c r="M67" i="11"/>
  <c r="M66" i="11"/>
  <c r="M65" i="11"/>
  <c r="M64" i="11"/>
  <c r="M63" i="11"/>
  <c r="M62" i="11"/>
  <c r="M61" i="11"/>
  <c r="M60" i="11"/>
  <c r="M59" i="11"/>
  <c r="M58" i="11"/>
  <c r="M57" i="11"/>
  <c r="M56" i="11"/>
  <c r="M55" i="11"/>
  <c r="M54" i="11"/>
  <c r="M53" i="11"/>
  <c r="M52" i="11"/>
  <c r="M51" i="11"/>
  <c r="M50" i="11"/>
  <c r="M49" i="11"/>
  <c r="M48" i="11"/>
  <c r="M47" i="11"/>
  <c r="M46" i="11"/>
  <c r="M45" i="11"/>
  <c r="M44" i="11"/>
  <c r="M43" i="11"/>
  <c r="M42" i="11"/>
  <c r="M41" i="11"/>
  <c r="M40" i="11"/>
  <c r="M39" i="11"/>
  <c r="M38" i="11"/>
  <c r="M37" i="11"/>
  <c r="M36" i="11"/>
  <c r="M35" i="11"/>
  <c r="M34" i="11"/>
  <c r="M33" i="11"/>
  <c r="M32" i="11"/>
  <c r="M31" i="11"/>
  <c r="M30" i="11"/>
  <c r="M29" i="11"/>
  <c r="M28" i="11"/>
  <c r="M27" i="11"/>
  <c r="M26" i="11"/>
  <c r="N526" i="11"/>
  <c r="O526" i="11"/>
  <c r="P526" i="11"/>
  <c r="Q526" i="11"/>
  <c r="M526" i="11"/>
  <c r="C527" i="11"/>
  <c r="D527" i="11"/>
  <c r="E527" i="11"/>
  <c r="F527" i="11"/>
  <c r="B527" i="11"/>
  <c r="M15" i="10"/>
  <c r="U523" i="14" l="1"/>
  <c r="P523" i="14"/>
  <c r="K523" i="14"/>
  <c r="H523" i="14"/>
  <c r="F523" i="14"/>
  <c r="D523" i="14"/>
  <c r="C523" i="14"/>
  <c r="B523" i="14"/>
  <c r="U522" i="14"/>
  <c r="P522" i="14"/>
  <c r="K522" i="14"/>
  <c r="H522" i="14"/>
  <c r="F522" i="14"/>
  <c r="D522" i="14"/>
  <c r="C522" i="14"/>
  <c r="B522" i="14"/>
  <c r="U521" i="14"/>
  <c r="P521" i="14"/>
  <c r="K521" i="14"/>
  <c r="H521" i="14"/>
  <c r="F521" i="14"/>
  <c r="D521" i="14"/>
  <c r="C521" i="14"/>
  <c r="B521" i="14"/>
  <c r="U520" i="14"/>
  <c r="P520" i="14"/>
  <c r="K520" i="14"/>
  <c r="H520" i="14"/>
  <c r="F520" i="14"/>
  <c r="D520" i="14"/>
  <c r="C520" i="14"/>
  <c r="B520" i="14"/>
  <c r="U519" i="14"/>
  <c r="P519" i="14"/>
  <c r="K519" i="14"/>
  <c r="H519" i="14"/>
  <c r="F519" i="14"/>
  <c r="D519" i="14"/>
  <c r="C519" i="14"/>
  <c r="B519" i="14"/>
  <c r="U518" i="14"/>
  <c r="P518" i="14"/>
  <c r="K518" i="14"/>
  <c r="H518" i="14"/>
  <c r="F518" i="14"/>
  <c r="D518" i="14"/>
  <c r="C518" i="14"/>
  <c r="B518" i="14"/>
  <c r="U517" i="14"/>
  <c r="P517" i="14"/>
  <c r="K517" i="14"/>
  <c r="H517" i="14"/>
  <c r="F517" i="14"/>
  <c r="D517" i="14"/>
  <c r="C517" i="14"/>
  <c r="B517" i="14"/>
  <c r="U516" i="14"/>
  <c r="P516" i="14"/>
  <c r="K516" i="14"/>
  <c r="H516" i="14"/>
  <c r="F516" i="14"/>
  <c r="D516" i="14"/>
  <c r="C516" i="14"/>
  <c r="B516" i="14"/>
  <c r="U515" i="14"/>
  <c r="P515" i="14"/>
  <c r="K515" i="14"/>
  <c r="H515" i="14"/>
  <c r="F515" i="14"/>
  <c r="D515" i="14"/>
  <c r="C515" i="14"/>
  <c r="B515" i="14"/>
  <c r="U514" i="14"/>
  <c r="P514" i="14"/>
  <c r="K514" i="14"/>
  <c r="H514" i="14"/>
  <c r="F514" i="14"/>
  <c r="D514" i="14"/>
  <c r="C514" i="14"/>
  <c r="B514" i="14"/>
  <c r="U513" i="14"/>
  <c r="P513" i="14"/>
  <c r="K513" i="14"/>
  <c r="H513" i="14"/>
  <c r="F513" i="14"/>
  <c r="D513" i="14"/>
  <c r="C513" i="14"/>
  <c r="B513" i="14"/>
  <c r="U512" i="14"/>
  <c r="P512" i="14"/>
  <c r="K512" i="14"/>
  <c r="H512" i="14"/>
  <c r="F512" i="14"/>
  <c r="D512" i="14"/>
  <c r="C512" i="14"/>
  <c r="B512" i="14"/>
  <c r="U511" i="14"/>
  <c r="P511" i="14"/>
  <c r="K511" i="14"/>
  <c r="H511" i="14"/>
  <c r="F511" i="14"/>
  <c r="D511" i="14"/>
  <c r="C511" i="14"/>
  <c r="B511" i="14"/>
  <c r="U510" i="14"/>
  <c r="P510" i="14"/>
  <c r="K510" i="14"/>
  <c r="H510" i="14"/>
  <c r="F510" i="14"/>
  <c r="D510" i="14"/>
  <c r="C510" i="14"/>
  <c r="B510" i="14"/>
  <c r="U509" i="14"/>
  <c r="P509" i="14"/>
  <c r="K509" i="14"/>
  <c r="H509" i="14"/>
  <c r="F509" i="14"/>
  <c r="D509" i="14"/>
  <c r="C509" i="14"/>
  <c r="B509" i="14"/>
  <c r="U508" i="14"/>
  <c r="P508" i="14"/>
  <c r="K508" i="14"/>
  <c r="H508" i="14"/>
  <c r="F508" i="14"/>
  <c r="D508" i="14"/>
  <c r="C508" i="14"/>
  <c r="B508" i="14"/>
  <c r="U507" i="14"/>
  <c r="P507" i="14"/>
  <c r="K507" i="14"/>
  <c r="H507" i="14"/>
  <c r="F507" i="14"/>
  <c r="D507" i="14"/>
  <c r="C507" i="14"/>
  <c r="B507" i="14"/>
  <c r="U506" i="14"/>
  <c r="P506" i="14"/>
  <c r="K506" i="14"/>
  <c r="H506" i="14"/>
  <c r="F506" i="14"/>
  <c r="D506" i="14"/>
  <c r="C506" i="14"/>
  <c r="B506" i="14"/>
  <c r="U505" i="14"/>
  <c r="P505" i="14"/>
  <c r="K505" i="14"/>
  <c r="H505" i="14"/>
  <c r="F505" i="14"/>
  <c r="D505" i="14"/>
  <c r="C505" i="14"/>
  <c r="B505" i="14"/>
  <c r="U504" i="14"/>
  <c r="P504" i="14"/>
  <c r="K504" i="14"/>
  <c r="H504" i="14"/>
  <c r="F504" i="14"/>
  <c r="D504" i="14"/>
  <c r="C504" i="14"/>
  <c r="B504" i="14"/>
  <c r="U503" i="14"/>
  <c r="P503" i="14"/>
  <c r="K503" i="14"/>
  <c r="H503" i="14"/>
  <c r="F503" i="14"/>
  <c r="D503" i="14"/>
  <c r="C503" i="14"/>
  <c r="B503" i="14"/>
  <c r="U502" i="14"/>
  <c r="P502" i="14"/>
  <c r="K502" i="14"/>
  <c r="H502" i="14"/>
  <c r="F502" i="14"/>
  <c r="D502" i="14"/>
  <c r="C502" i="14"/>
  <c r="B502" i="14"/>
  <c r="U501" i="14"/>
  <c r="P501" i="14"/>
  <c r="K501" i="14"/>
  <c r="H501" i="14"/>
  <c r="F501" i="14"/>
  <c r="D501" i="14"/>
  <c r="C501" i="14"/>
  <c r="B501" i="14"/>
  <c r="U500" i="14"/>
  <c r="P500" i="14"/>
  <c r="K500" i="14"/>
  <c r="H500" i="14"/>
  <c r="F500" i="14"/>
  <c r="D500" i="14"/>
  <c r="C500" i="14"/>
  <c r="B500" i="14"/>
  <c r="U499" i="14"/>
  <c r="P499" i="14"/>
  <c r="K499" i="14"/>
  <c r="H499" i="14"/>
  <c r="F499" i="14"/>
  <c r="D499" i="14"/>
  <c r="C499" i="14"/>
  <c r="B499" i="14"/>
  <c r="U498" i="14"/>
  <c r="P498" i="14"/>
  <c r="K498" i="14"/>
  <c r="H498" i="14"/>
  <c r="F498" i="14"/>
  <c r="D498" i="14"/>
  <c r="C498" i="14"/>
  <c r="B498" i="14"/>
  <c r="U497" i="14"/>
  <c r="P497" i="14"/>
  <c r="K497" i="14"/>
  <c r="H497" i="14"/>
  <c r="F497" i="14"/>
  <c r="D497" i="14"/>
  <c r="C497" i="14"/>
  <c r="B497" i="14"/>
  <c r="U496" i="14"/>
  <c r="P496" i="14"/>
  <c r="K496" i="14"/>
  <c r="H496" i="14"/>
  <c r="F496" i="14"/>
  <c r="D496" i="14"/>
  <c r="C496" i="14"/>
  <c r="B496" i="14"/>
  <c r="U495" i="14"/>
  <c r="P495" i="14"/>
  <c r="K495" i="14"/>
  <c r="H495" i="14"/>
  <c r="F495" i="14"/>
  <c r="D495" i="14"/>
  <c r="C495" i="14"/>
  <c r="B495" i="14"/>
  <c r="U494" i="14"/>
  <c r="P494" i="14"/>
  <c r="K494" i="14"/>
  <c r="H494" i="14"/>
  <c r="F494" i="14"/>
  <c r="D494" i="14"/>
  <c r="C494" i="14"/>
  <c r="B494" i="14"/>
  <c r="U493" i="14"/>
  <c r="P493" i="14"/>
  <c r="K493" i="14"/>
  <c r="H493" i="14"/>
  <c r="F493" i="14"/>
  <c r="D493" i="14"/>
  <c r="C493" i="14"/>
  <c r="B493" i="14"/>
  <c r="U492" i="14"/>
  <c r="P492" i="14"/>
  <c r="K492" i="14"/>
  <c r="H492" i="14"/>
  <c r="F492" i="14"/>
  <c r="D492" i="14"/>
  <c r="C492" i="14"/>
  <c r="B492" i="14"/>
  <c r="U491" i="14"/>
  <c r="P491" i="14"/>
  <c r="K491" i="14"/>
  <c r="H491" i="14"/>
  <c r="F491" i="14"/>
  <c r="D491" i="14"/>
  <c r="C491" i="14"/>
  <c r="B491" i="14"/>
  <c r="U490" i="14"/>
  <c r="P490" i="14"/>
  <c r="K490" i="14"/>
  <c r="H490" i="14"/>
  <c r="F490" i="14"/>
  <c r="D490" i="14"/>
  <c r="C490" i="14"/>
  <c r="B490" i="14"/>
  <c r="U489" i="14"/>
  <c r="P489" i="14"/>
  <c r="K489" i="14"/>
  <c r="H489" i="14"/>
  <c r="F489" i="14"/>
  <c r="D489" i="14"/>
  <c r="C489" i="14"/>
  <c r="B489" i="14"/>
  <c r="U488" i="14"/>
  <c r="P488" i="14"/>
  <c r="K488" i="14"/>
  <c r="H488" i="14"/>
  <c r="F488" i="14"/>
  <c r="D488" i="14"/>
  <c r="C488" i="14"/>
  <c r="B488" i="14"/>
  <c r="U487" i="14"/>
  <c r="P487" i="14"/>
  <c r="K487" i="14"/>
  <c r="H487" i="14"/>
  <c r="F487" i="14"/>
  <c r="D487" i="14"/>
  <c r="C487" i="14"/>
  <c r="B487" i="14"/>
  <c r="U486" i="14"/>
  <c r="P486" i="14"/>
  <c r="K486" i="14"/>
  <c r="H486" i="14"/>
  <c r="F486" i="14"/>
  <c r="D486" i="14"/>
  <c r="C486" i="14"/>
  <c r="B486" i="14"/>
  <c r="U485" i="14"/>
  <c r="P485" i="14"/>
  <c r="K485" i="14"/>
  <c r="H485" i="14"/>
  <c r="F485" i="14"/>
  <c r="D485" i="14"/>
  <c r="C485" i="14"/>
  <c r="B485" i="14"/>
  <c r="U484" i="14"/>
  <c r="P484" i="14"/>
  <c r="K484" i="14"/>
  <c r="H484" i="14"/>
  <c r="F484" i="14"/>
  <c r="D484" i="14"/>
  <c r="C484" i="14"/>
  <c r="B484" i="14"/>
  <c r="U483" i="14"/>
  <c r="P483" i="14"/>
  <c r="K483" i="14"/>
  <c r="H483" i="14"/>
  <c r="F483" i="14"/>
  <c r="D483" i="14"/>
  <c r="C483" i="14"/>
  <c r="B483" i="14"/>
  <c r="U482" i="14"/>
  <c r="P482" i="14"/>
  <c r="K482" i="14"/>
  <c r="H482" i="14"/>
  <c r="F482" i="14"/>
  <c r="D482" i="14"/>
  <c r="C482" i="14"/>
  <c r="B482" i="14"/>
  <c r="U481" i="14"/>
  <c r="P481" i="14"/>
  <c r="K481" i="14"/>
  <c r="H481" i="14"/>
  <c r="F481" i="14"/>
  <c r="D481" i="14"/>
  <c r="C481" i="14"/>
  <c r="B481" i="14"/>
  <c r="U480" i="14"/>
  <c r="P480" i="14"/>
  <c r="K480" i="14"/>
  <c r="H480" i="14"/>
  <c r="F480" i="14"/>
  <c r="D480" i="14"/>
  <c r="C480" i="14"/>
  <c r="B480" i="14"/>
  <c r="U479" i="14"/>
  <c r="P479" i="14"/>
  <c r="K479" i="14"/>
  <c r="H479" i="14"/>
  <c r="F479" i="14"/>
  <c r="D479" i="14"/>
  <c r="C479" i="14"/>
  <c r="B479" i="14"/>
  <c r="U478" i="14"/>
  <c r="P478" i="14"/>
  <c r="K478" i="14"/>
  <c r="H478" i="14"/>
  <c r="F478" i="14"/>
  <c r="D478" i="14"/>
  <c r="C478" i="14"/>
  <c r="B478" i="14"/>
  <c r="U477" i="14"/>
  <c r="P477" i="14"/>
  <c r="K477" i="14"/>
  <c r="H477" i="14"/>
  <c r="F477" i="14"/>
  <c r="D477" i="14"/>
  <c r="C477" i="14"/>
  <c r="B477" i="14"/>
  <c r="U476" i="14"/>
  <c r="P476" i="14"/>
  <c r="K476" i="14"/>
  <c r="H476" i="14"/>
  <c r="F476" i="14"/>
  <c r="D476" i="14"/>
  <c r="C476" i="14"/>
  <c r="B476" i="14"/>
  <c r="U475" i="14"/>
  <c r="P475" i="14"/>
  <c r="K475" i="14"/>
  <c r="H475" i="14"/>
  <c r="F475" i="14"/>
  <c r="D475" i="14"/>
  <c r="C475" i="14"/>
  <c r="B475" i="14"/>
  <c r="U474" i="14"/>
  <c r="P474" i="14"/>
  <c r="K474" i="14"/>
  <c r="H474" i="14"/>
  <c r="F474" i="14"/>
  <c r="D474" i="14"/>
  <c r="C474" i="14"/>
  <c r="B474" i="14"/>
  <c r="U473" i="14"/>
  <c r="P473" i="14"/>
  <c r="K473" i="14"/>
  <c r="H473" i="14"/>
  <c r="F473" i="14"/>
  <c r="D473" i="14"/>
  <c r="C473" i="14"/>
  <c r="B473" i="14"/>
  <c r="U472" i="14"/>
  <c r="P472" i="14"/>
  <c r="K472" i="14"/>
  <c r="H472" i="14"/>
  <c r="F472" i="14"/>
  <c r="D472" i="14"/>
  <c r="C472" i="14"/>
  <c r="B472" i="14"/>
  <c r="U471" i="14"/>
  <c r="P471" i="14"/>
  <c r="K471" i="14"/>
  <c r="H471" i="14"/>
  <c r="F471" i="14"/>
  <c r="D471" i="14"/>
  <c r="C471" i="14"/>
  <c r="B471" i="14"/>
  <c r="U470" i="14"/>
  <c r="P470" i="14"/>
  <c r="K470" i="14"/>
  <c r="H470" i="14"/>
  <c r="F470" i="14"/>
  <c r="D470" i="14"/>
  <c r="C470" i="14"/>
  <c r="B470" i="14"/>
  <c r="U469" i="14"/>
  <c r="P469" i="14"/>
  <c r="K469" i="14"/>
  <c r="H469" i="14"/>
  <c r="F469" i="14"/>
  <c r="D469" i="14"/>
  <c r="C469" i="14"/>
  <c r="B469" i="14"/>
  <c r="U468" i="14"/>
  <c r="P468" i="14"/>
  <c r="K468" i="14"/>
  <c r="H468" i="14"/>
  <c r="F468" i="14"/>
  <c r="D468" i="14"/>
  <c r="C468" i="14"/>
  <c r="B468" i="14"/>
  <c r="U467" i="14"/>
  <c r="P467" i="14"/>
  <c r="K467" i="14"/>
  <c r="H467" i="14"/>
  <c r="F467" i="14"/>
  <c r="D467" i="14"/>
  <c r="C467" i="14"/>
  <c r="B467" i="14"/>
  <c r="U466" i="14"/>
  <c r="P466" i="14"/>
  <c r="K466" i="14"/>
  <c r="H466" i="14"/>
  <c r="F466" i="14"/>
  <c r="D466" i="14"/>
  <c r="C466" i="14"/>
  <c r="B466" i="14"/>
  <c r="U465" i="14"/>
  <c r="P465" i="14"/>
  <c r="K465" i="14"/>
  <c r="H465" i="14"/>
  <c r="F465" i="14"/>
  <c r="D465" i="14"/>
  <c r="C465" i="14"/>
  <c r="B465" i="14"/>
  <c r="U464" i="14"/>
  <c r="P464" i="14"/>
  <c r="K464" i="14"/>
  <c r="H464" i="14"/>
  <c r="F464" i="14"/>
  <c r="D464" i="14"/>
  <c r="C464" i="14"/>
  <c r="B464" i="14"/>
  <c r="U463" i="14"/>
  <c r="P463" i="14"/>
  <c r="K463" i="14"/>
  <c r="H463" i="14"/>
  <c r="F463" i="14"/>
  <c r="D463" i="14"/>
  <c r="C463" i="14"/>
  <c r="B463" i="14"/>
  <c r="U462" i="14"/>
  <c r="P462" i="14"/>
  <c r="K462" i="14"/>
  <c r="H462" i="14"/>
  <c r="F462" i="14"/>
  <c r="D462" i="14"/>
  <c r="C462" i="14"/>
  <c r="B462" i="14"/>
  <c r="U461" i="14"/>
  <c r="P461" i="14"/>
  <c r="K461" i="14"/>
  <c r="H461" i="14"/>
  <c r="F461" i="14"/>
  <c r="D461" i="14"/>
  <c r="C461" i="14"/>
  <c r="B461" i="14"/>
  <c r="U460" i="14"/>
  <c r="P460" i="14"/>
  <c r="K460" i="14"/>
  <c r="H460" i="14"/>
  <c r="F460" i="14"/>
  <c r="D460" i="14"/>
  <c r="C460" i="14"/>
  <c r="B460" i="14"/>
  <c r="U459" i="14"/>
  <c r="P459" i="14"/>
  <c r="K459" i="14"/>
  <c r="H459" i="14"/>
  <c r="F459" i="14"/>
  <c r="D459" i="14"/>
  <c r="C459" i="14"/>
  <c r="B459" i="14"/>
  <c r="U458" i="14"/>
  <c r="P458" i="14"/>
  <c r="K458" i="14"/>
  <c r="H458" i="14"/>
  <c r="F458" i="14"/>
  <c r="D458" i="14"/>
  <c r="C458" i="14"/>
  <c r="B458" i="14"/>
  <c r="U457" i="14"/>
  <c r="P457" i="14"/>
  <c r="K457" i="14"/>
  <c r="H457" i="14"/>
  <c r="F457" i="14"/>
  <c r="D457" i="14"/>
  <c r="C457" i="14"/>
  <c r="B457" i="14"/>
  <c r="U456" i="14"/>
  <c r="P456" i="14"/>
  <c r="K456" i="14"/>
  <c r="H456" i="14"/>
  <c r="F456" i="14"/>
  <c r="D456" i="14"/>
  <c r="C456" i="14"/>
  <c r="B456" i="14"/>
  <c r="U455" i="14"/>
  <c r="P455" i="14"/>
  <c r="K455" i="14"/>
  <c r="H455" i="14"/>
  <c r="F455" i="14"/>
  <c r="D455" i="14"/>
  <c r="C455" i="14"/>
  <c r="B455" i="14"/>
  <c r="U454" i="14"/>
  <c r="P454" i="14"/>
  <c r="K454" i="14"/>
  <c r="H454" i="14"/>
  <c r="F454" i="14"/>
  <c r="D454" i="14"/>
  <c r="C454" i="14"/>
  <c r="B454" i="14"/>
  <c r="U453" i="14"/>
  <c r="P453" i="14"/>
  <c r="K453" i="14"/>
  <c r="H453" i="14"/>
  <c r="F453" i="14"/>
  <c r="D453" i="14"/>
  <c r="C453" i="14"/>
  <c r="B453" i="14"/>
  <c r="U452" i="14"/>
  <c r="P452" i="14"/>
  <c r="K452" i="14"/>
  <c r="H452" i="14"/>
  <c r="F452" i="14"/>
  <c r="D452" i="14"/>
  <c r="C452" i="14"/>
  <c r="B452" i="14"/>
  <c r="U451" i="14"/>
  <c r="P451" i="14"/>
  <c r="K451" i="14"/>
  <c r="H451" i="14"/>
  <c r="F451" i="14"/>
  <c r="D451" i="14"/>
  <c r="C451" i="14"/>
  <c r="B451" i="14"/>
  <c r="U450" i="14"/>
  <c r="P450" i="14"/>
  <c r="K450" i="14"/>
  <c r="H450" i="14"/>
  <c r="F450" i="14"/>
  <c r="D450" i="14"/>
  <c r="C450" i="14"/>
  <c r="B450" i="14"/>
  <c r="U449" i="14"/>
  <c r="P449" i="14"/>
  <c r="K449" i="14"/>
  <c r="H449" i="14"/>
  <c r="F449" i="14"/>
  <c r="D449" i="14"/>
  <c r="C449" i="14"/>
  <c r="B449" i="14"/>
  <c r="U448" i="14"/>
  <c r="P448" i="14"/>
  <c r="K448" i="14"/>
  <c r="H448" i="14"/>
  <c r="F448" i="14"/>
  <c r="D448" i="14"/>
  <c r="C448" i="14"/>
  <c r="B448" i="14"/>
  <c r="U447" i="14"/>
  <c r="P447" i="14"/>
  <c r="K447" i="14"/>
  <c r="H447" i="14"/>
  <c r="F447" i="14"/>
  <c r="D447" i="14"/>
  <c r="C447" i="14"/>
  <c r="B447" i="14"/>
  <c r="U446" i="14"/>
  <c r="P446" i="14"/>
  <c r="K446" i="14"/>
  <c r="H446" i="14"/>
  <c r="F446" i="14"/>
  <c r="D446" i="14"/>
  <c r="C446" i="14"/>
  <c r="B446" i="14"/>
  <c r="U445" i="14"/>
  <c r="P445" i="14"/>
  <c r="K445" i="14"/>
  <c r="H445" i="14"/>
  <c r="F445" i="14"/>
  <c r="D445" i="14"/>
  <c r="C445" i="14"/>
  <c r="B445" i="14"/>
  <c r="U444" i="14"/>
  <c r="P444" i="14"/>
  <c r="K444" i="14"/>
  <c r="H444" i="14"/>
  <c r="F444" i="14"/>
  <c r="D444" i="14"/>
  <c r="C444" i="14"/>
  <c r="B444" i="14"/>
  <c r="U443" i="14"/>
  <c r="P443" i="14"/>
  <c r="K443" i="14"/>
  <c r="H443" i="14"/>
  <c r="F443" i="14"/>
  <c r="D443" i="14"/>
  <c r="C443" i="14"/>
  <c r="B443" i="14"/>
  <c r="U442" i="14"/>
  <c r="P442" i="14"/>
  <c r="K442" i="14"/>
  <c r="H442" i="14"/>
  <c r="F442" i="14"/>
  <c r="D442" i="14"/>
  <c r="C442" i="14"/>
  <c r="B442" i="14"/>
  <c r="U441" i="14"/>
  <c r="P441" i="14"/>
  <c r="K441" i="14"/>
  <c r="H441" i="14"/>
  <c r="F441" i="14"/>
  <c r="D441" i="14"/>
  <c r="C441" i="14"/>
  <c r="B441" i="14"/>
  <c r="U440" i="14"/>
  <c r="P440" i="14"/>
  <c r="K440" i="14"/>
  <c r="H440" i="14"/>
  <c r="F440" i="14"/>
  <c r="D440" i="14"/>
  <c r="C440" i="14"/>
  <c r="B440" i="14"/>
  <c r="U439" i="14"/>
  <c r="P439" i="14"/>
  <c r="K439" i="14"/>
  <c r="H439" i="14"/>
  <c r="F439" i="14"/>
  <c r="D439" i="14"/>
  <c r="C439" i="14"/>
  <c r="B439" i="14"/>
  <c r="U438" i="14"/>
  <c r="P438" i="14"/>
  <c r="K438" i="14"/>
  <c r="H438" i="14"/>
  <c r="F438" i="14"/>
  <c r="D438" i="14"/>
  <c r="C438" i="14"/>
  <c r="B438" i="14"/>
  <c r="U437" i="14"/>
  <c r="P437" i="14"/>
  <c r="K437" i="14"/>
  <c r="H437" i="14"/>
  <c r="F437" i="14"/>
  <c r="D437" i="14"/>
  <c r="C437" i="14"/>
  <c r="B437" i="14"/>
  <c r="U436" i="14"/>
  <c r="P436" i="14"/>
  <c r="K436" i="14"/>
  <c r="H436" i="14"/>
  <c r="F436" i="14"/>
  <c r="D436" i="14"/>
  <c r="C436" i="14"/>
  <c r="B436" i="14"/>
  <c r="U435" i="14"/>
  <c r="P435" i="14"/>
  <c r="K435" i="14"/>
  <c r="H435" i="14"/>
  <c r="F435" i="14"/>
  <c r="D435" i="14"/>
  <c r="C435" i="14"/>
  <c r="B435" i="14"/>
  <c r="U434" i="14"/>
  <c r="P434" i="14"/>
  <c r="K434" i="14"/>
  <c r="H434" i="14"/>
  <c r="F434" i="14"/>
  <c r="D434" i="14"/>
  <c r="C434" i="14"/>
  <c r="B434" i="14"/>
  <c r="U433" i="14"/>
  <c r="P433" i="14"/>
  <c r="K433" i="14"/>
  <c r="H433" i="14"/>
  <c r="F433" i="14"/>
  <c r="D433" i="14"/>
  <c r="C433" i="14"/>
  <c r="B433" i="14"/>
  <c r="U432" i="14"/>
  <c r="P432" i="14"/>
  <c r="K432" i="14"/>
  <c r="H432" i="14"/>
  <c r="F432" i="14"/>
  <c r="D432" i="14"/>
  <c r="C432" i="14"/>
  <c r="B432" i="14"/>
  <c r="U431" i="14"/>
  <c r="P431" i="14"/>
  <c r="K431" i="14"/>
  <c r="H431" i="14"/>
  <c r="F431" i="14"/>
  <c r="D431" i="14"/>
  <c r="C431" i="14"/>
  <c r="B431" i="14"/>
  <c r="U430" i="14"/>
  <c r="P430" i="14"/>
  <c r="K430" i="14"/>
  <c r="H430" i="14"/>
  <c r="F430" i="14"/>
  <c r="D430" i="14"/>
  <c r="C430" i="14"/>
  <c r="B430" i="14"/>
  <c r="U429" i="14"/>
  <c r="P429" i="14"/>
  <c r="K429" i="14"/>
  <c r="H429" i="14"/>
  <c r="F429" i="14"/>
  <c r="D429" i="14"/>
  <c r="C429" i="14"/>
  <c r="B429" i="14"/>
  <c r="U428" i="14"/>
  <c r="P428" i="14"/>
  <c r="K428" i="14"/>
  <c r="H428" i="14"/>
  <c r="F428" i="14"/>
  <c r="D428" i="14"/>
  <c r="C428" i="14"/>
  <c r="B428" i="14"/>
  <c r="U427" i="14"/>
  <c r="P427" i="14"/>
  <c r="K427" i="14"/>
  <c r="H427" i="14"/>
  <c r="F427" i="14"/>
  <c r="D427" i="14"/>
  <c r="C427" i="14"/>
  <c r="B427" i="14"/>
  <c r="U426" i="14"/>
  <c r="P426" i="14"/>
  <c r="K426" i="14"/>
  <c r="H426" i="14"/>
  <c r="F426" i="14"/>
  <c r="D426" i="14"/>
  <c r="C426" i="14"/>
  <c r="B426" i="14"/>
  <c r="U425" i="14"/>
  <c r="P425" i="14"/>
  <c r="K425" i="14"/>
  <c r="H425" i="14"/>
  <c r="F425" i="14"/>
  <c r="D425" i="14"/>
  <c r="C425" i="14"/>
  <c r="B425" i="14"/>
  <c r="U424" i="14"/>
  <c r="P424" i="14"/>
  <c r="K424" i="14"/>
  <c r="H424" i="14"/>
  <c r="F424" i="14"/>
  <c r="D424" i="14"/>
  <c r="C424" i="14"/>
  <c r="B424" i="14"/>
  <c r="U423" i="14"/>
  <c r="P423" i="14"/>
  <c r="K423" i="14"/>
  <c r="H423" i="14"/>
  <c r="F423" i="14"/>
  <c r="D423" i="14"/>
  <c r="C423" i="14"/>
  <c r="B423" i="14"/>
  <c r="U422" i="14"/>
  <c r="P422" i="14"/>
  <c r="K422" i="14"/>
  <c r="H422" i="14"/>
  <c r="F422" i="14"/>
  <c r="D422" i="14"/>
  <c r="C422" i="14"/>
  <c r="B422" i="14"/>
  <c r="U421" i="14"/>
  <c r="P421" i="14"/>
  <c r="K421" i="14"/>
  <c r="H421" i="14"/>
  <c r="F421" i="14"/>
  <c r="D421" i="14"/>
  <c r="C421" i="14"/>
  <c r="B421" i="14"/>
  <c r="U420" i="14"/>
  <c r="P420" i="14"/>
  <c r="K420" i="14"/>
  <c r="H420" i="14"/>
  <c r="F420" i="14"/>
  <c r="D420" i="14"/>
  <c r="C420" i="14"/>
  <c r="B420" i="14"/>
  <c r="U419" i="14"/>
  <c r="P419" i="14"/>
  <c r="K419" i="14"/>
  <c r="H419" i="14"/>
  <c r="F419" i="14"/>
  <c r="D419" i="14"/>
  <c r="C419" i="14"/>
  <c r="B419" i="14"/>
  <c r="U418" i="14"/>
  <c r="P418" i="14"/>
  <c r="K418" i="14"/>
  <c r="H418" i="14"/>
  <c r="F418" i="14"/>
  <c r="D418" i="14"/>
  <c r="C418" i="14"/>
  <c r="B418" i="14"/>
  <c r="U417" i="14"/>
  <c r="P417" i="14"/>
  <c r="K417" i="14"/>
  <c r="H417" i="14"/>
  <c r="F417" i="14"/>
  <c r="D417" i="14"/>
  <c r="C417" i="14"/>
  <c r="B417" i="14"/>
  <c r="U416" i="14"/>
  <c r="P416" i="14"/>
  <c r="K416" i="14"/>
  <c r="H416" i="14"/>
  <c r="F416" i="14"/>
  <c r="D416" i="14"/>
  <c r="C416" i="14"/>
  <c r="B416" i="14"/>
  <c r="U415" i="14"/>
  <c r="P415" i="14"/>
  <c r="K415" i="14"/>
  <c r="H415" i="14"/>
  <c r="F415" i="14"/>
  <c r="D415" i="14"/>
  <c r="C415" i="14"/>
  <c r="B415" i="14"/>
  <c r="U414" i="14"/>
  <c r="P414" i="14"/>
  <c r="K414" i="14"/>
  <c r="H414" i="14"/>
  <c r="F414" i="14"/>
  <c r="D414" i="14"/>
  <c r="C414" i="14"/>
  <c r="B414" i="14"/>
  <c r="U413" i="14"/>
  <c r="P413" i="14"/>
  <c r="K413" i="14"/>
  <c r="H413" i="14"/>
  <c r="F413" i="14"/>
  <c r="D413" i="14"/>
  <c r="C413" i="14"/>
  <c r="B413" i="14"/>
  <c r="U412" i="14"/>
  <c r="P412" i="14"/>
  <c r="K412" i="14"/>
  <c r="H412" i="14"/>
  <c r="F412" i="14"/>
  <c r="D412" i="14"/>
  <c r="C412" i="14"/>
  <c r="B412" i="14"/>
  <c r="U411" i="14"/>
  <c r="P411" i="14"/>
  <c r="K411" i="14"/>
  <c r="H411" i="14"/>
  <c r="F411" i="14"/>
  <c r="D411" i="14"/>
  <c r="C411" i="14"/>
  <c r="B411" i="14"/>
  <c r="U410" i="14"/>
  <c r="P410" i="14"/>
  <c r="K410" i="14"/>
  <c r="H410" i="14"/>
  <c r="F410" i="14"/>
  <c r="D410" i="14"/>
  <c r="C410" i="14"/>
  <c r="B410" i="14"/>
  <c r="U409" i="14"/>
  <c r="P409" i="14"/>
  <c r="K409" i="14"/>
  <c r="H409" i="14"/>
  <c r="F409" i="14"/>
  <c r="D409" i="14"/>
  <c r="C409" i="14"/>
  <c r="B409" i="14"/>
  <c r="U408" i="14"/>
  <c r="P408" i="14"/>
  <c r="K408" i="14"/>
  <c r="H408" i="14"/>
  <c r="F408" i="14"/>
  <c r="D408" i="14"/>
  <c r="C408" i="14"/>
  <c r="B408" i="14"/>
  <c r="U407" i="14"/>
  <c r="P407" i="14"/>
  <c r="K407" i="14"/>
  <c r="H407" i="14"/>
  <c r="F407" i="14"/>
  <c r="D407" i="14"/>
  <c r="C407" i="14"/>
  <c r="B407" i="14"/>
  <c r="U406" i="14"/>
  <c r="P406" i="14"/>
  <c r="K406" i="14"/>
  <c r="H406" i="14"/>
  <c r="F406" i="14"/>
  <c r="D406" i="14"/>
  <c r="C406" i="14"/>
  <c r="B406" i="14"/>
  <c r="U405" i="14"/>
  <c r="P405" i="14"/>
  <c r="K405" i="14"/>
  <c r="H405" i="14"/>
  <c r="F405" i="14"/>
  <c r="D405" i="14"/>
  <c r="C405" i="14"/>
  <c r="B405" i="14"/>
  <c r="U404" i="14"/>
  <c r="P404" i="14"/>
  <c r="K404" i="14"/>
  <c r="H404" i="14"/>
  <c r="F404" i="14"/>
  <c r="D404" i="14"/>
  <c r="C404" i="14"/>
  <c r="B404" i="14"/>
  <c r="U403" i="14"/>
  <c r="P403" i="14"/>
  <c r="K403" i="14"/>
  <c r="H403" i="14"/>
  <c r="F403" i="14"/>
  <c r="D403" i="14"/>
  <c r="C403" i="14"/>
  <c r="B403" i="14"/>
  <c r="U402" i="14"/>
  <c r="P402" i="14"/>
  <c r="K402" i="14"/>
  <c r="H402" i="14"/>
  <c r="F402" i="14"/>
  <c r="D402" i="14"/>
  <c r="C402" i="14"/>
  <c r="B402" i="14"/>
  <c r="U401" i="14"/>
  <c r="P401" i="14"/>
  <c r="K401" i="14"/>
  <c r="H401" i="14"/>
  <c r="F401" i="14"/>
  <c r="D401" i="14"/>
  <c r="C401" i="14"/>
  <c r="B401" i="14"/>
  <c r="U400" i="14"/>
  <c r="P400" i="14"/>
  <c r="K400" i="14"/>
  <c r="H400" i="14"/>
  <c r="F400" i="14"/>
  <c r="D400" i="14"/>
  <c r="C400" i="14"/>
  <c r="B400" i="14"/>
  <c r="U399" i="14"/>
  <c r="P399" i="14"/>
  <c r="K399" i="14"/>
  <c r="H399" i="14"/>
  <c r="F399" i="14"/>
  <c r="D399" i="14"/>
  <c r="C399" i="14"/>
  <c r="B399" i="14"/>
  <c r="U398" i="14"/>
  <c r="P398" i="14"/>
  <c r="K398" i="14"/>
  <c r="H398" i="14"/>
  <c r="F398" i="14"/>
  <c r="D398" i="14"/>
  <c r="C398" i="14"/>
  <c r="B398" i="14"/>
  <c r="U397" i="14"/>
  <c r="P397" i="14"/>
  <c r="K397" i="14"/>
  <c r="H397" i="14"/>
  <c r="F397" i="14"/>
  <c r="D397" i="14"/>
  <c r="C397" i="14"/>
  <c r="B397" i="14"/>
  <c r="U396" i="14"/>
  <c r="P396" i="14"/>
  <c r="K396" i="14"/>
  <c r="H396" i="14"/>
  <c r="F396" i="14"/>
  <c r="D396" i="14"/>
  <c r="C396" i="14"/>
  <c r="B396" i="14"/>
  <c r="U395" i="14"/>
  <c r="P395" i="14"/>
  <c r="K395" i="14"/>
  <c r="H395" i="14"/>
  <c r="F395" i="14"/>
  <c r="D395" i="14"/>
  <c r="C395" i="14"/>
  <c r="B395" i="14"/>
  <c r="U394" i="14"/>
  <c r="P394" i="14"/>
  <c r="K394" i="14"/>
  <c r="H394" i="14"/>
  <c r="F394" i="14"/>
  <c r="D394" i="14"/>
  <c r="C394" i="14"/>
  <c r="B394" i="14"/>
  <c r="U393" i="14"/>
  <c r="P393" i="14"/>
  <c r="K393" i="14"/>
  <c r="H393" i="14"/>
  <c r="F393" i="14"/>
  <c r="D393" i="14"/>
  <c r="C393" i="14"/>
  <c r="B393" i="14"/>
  <c r="U392" i="14"/>
  <c r="P392" i="14"/>
  <c r="K392" i="14"/>
  <c r="H392" i="14"/>
  <c r="F392" i="14"/>
  <c r="D392" i="14"/>
  <c r="C392" i="14"/>
  <c r="B392" i="14"/>
  <c r="U391" i="14"/>
  <c r="P391" i="14"/>
  <c r="K391" i="14"/>
  <c r="H391" i="14"/>
  <c r="F391" i="14"/>
  <c r="D391" i="14"/>
  <c r="C391" i="14"/>
  <c r="B391" i="14"/>
  <c r="U390" i="14"/>
  <c r="P390" i="14"/>
  <c r="K390" i="14"/>
  <c r="H390" i="14"/>
  <c r="F390" i="14"/>
  <c r="D390" i="14"/>
  <c r="C390" i="14"/>
  <c r="B390" i="14"/>
  <c r="U389" i="14"/>
  <c r="P389" i="14"/>
  <c r="K389" i="14"/>
  <c r="H389" i="14"/>
  <c r="F389" i="14"/>
  <c r="D389" i="14"/>
  <c r="C389" i="14"/>
  <c r="B389" i="14"/>
  <c r="U388" i="14"/>
  <c r="P388" i="14"/>
  <c r="K388" i="14"/>
  <c r="H388" i="14"/>
  <c r="F388" i="14"/>
  <c r="D388" i="14"/>
  <c r="C388" i="14"/>
  <c r="B388" i="14"/>
  <c r="U387" i="14"/>
  <c r="P387" i="14"/>
  <c r="K387" i="14"/>
  <c r="H387" i="14"/>
  <c r="F387" i="14"/>
  <c r="D387" i="14"/>
  <c r="C387" i="14"/>
  <c r="B387" i="14"/>
  <c r="U386" i="14"/>
  <c r="P386" i="14"/>
  <c r="K386" i="14"/>
  <c r="H386" i="14"/>
  <c r="F386" i="14"/>
  <c r="D386" i="14"/>
  <c r="C386" i="14"/>
  <c r="B386" i="14"/>
  <c r="U385" i="14"/>
  <c r="P385" i="14"/>
  <c r="K385" i="14"/>
  <c r="H385" i="14"/>
  <c r="F385" i="14"/>
  <c r="D385" i="14"/>
  <c r="C385" i="14"/>
  <c r="B385" i="14"/>
  <c r="U384" i="14"/>
  <c r="P384" i="14"/>
  <c r="K384" i="14"/>
  <c r="H384" i="14"/>
  <c r="F384" i="14"/>
  <c r="D384" i="14"/>
  <c r="C384" i="14"/>
  <c r="B384" i="14"/>
  <c r="U383" i="14"/>
  <c r="P383" i="14"/>
  <c r="K383" i="14"/>
  <c r="H383" i="14"/>
  <c r="F383" i="14"/>
  <c r="D383" i="14"/>
  <c r="C383" i="14"/>
  <c r="B383" i="14"/>
  <c r="U382" i="14"/>
  <c r="P382" i="14"/>
  <c r="K382" i="14"/>
  <c r="H382" i="14"/>
  <c r="F382" i="14"/>
  <c r="D382" i="14"/>
  <c r="C382" i="14"/>
  <c r="B382" i="14"/>
  <c r="U381" i="14"/>
  <c r="P381" i="14"/>
  <c r="K381" i="14"/>
  <c r="H381" i="14"/>
  <c r="F381" i="14"/>
  <c r="D381" i="14"/>
  <c r="C381" i="14"/>
  <c r="B381" i="14"/>
  <c r="U380" i="14"/>
  <c r="P380" i="14"/>
  <c r="K380" i="14"/>
  <c r="H380" i="14"/>
  <c r="F380" i="14"/>
  <c r="D380" i="14"/>
  <c r="C380" i="14"/>
  <c r="B380" i="14"/>
  <c r="U379" i="14"/>
  <c r="P379" i="14"/>
  <c r="K379" i="14"/>
  <c r="H379" i="14"/>
  <c r="F379" i="14"/>
  <c r="D379" i="14"/>
  <c r="C379" i="14"/>
  <c r="B379" i="14"/>
  <c r="U378" i="14"/>
  <c r="P378" i="14"/>
  <c r="K378" i="14"/>
  <c r="H378" i="14"/>
  <c r="F378" i="14"/>
  <c r="D378" i="14"/>
  <c r="C378" i="14"/>
  <c r="B378" i="14"/>
  <c r="U377" i="14"/>
  <c r="P377" i="14"/>
  <c r="K377" i="14"/>
  <c r="H377" i="14"/>
  <c r="F377" i="14"/>
  <c r="D377" i="14"/>
  <c r="C377" i="14"/>
  <c r="B377" i="14"/>
  <c r="U376" i="14"/>
  <c r="P376" i="14"/>
  <c r="K376" i="14"/>
  <c r="H376" i="14"/>
  <c r="F376" i="14"/>
  <c r="D376" i="14"/>
  <c r="C376" i="14"/>
  <c r="B376" i="14"/>
  <c r="U375" i="14"/>
  <c r="P375" i="14"/>
  <c r="K375" i="14"/>
  <c r="H375" i="14"/>
  <c r="F375" i="14"/>
  <c r="D375" i="14"/>
  <c r="C375" i="14"/>
  <c r="B375" i="14"/>
  <c r="U374" i="14"/>
  <c r="P374" i="14"/>
  <c r="K374" i="14"/>
  <c r="H374" i="14"/>
  <c r="F374" i="14"/>
  <c r="D374" i="14"/>
  <c r="C374" i="14"/>
  <c r="B374" i="14"/>
  <c r="U373" i="14"/>
  <c r="P373" i="14"/>
  <c r="K373" i="14"/>
  <c r="H373" i="14"/>
  <c r="F373" i="14"/>
  <c r="D373" i="14"/>
  <c r="C373" i="14"/>
  <c r="B373" i="14"/>
  <c r="U372" i="14"/>
  <c r="P372" i="14"/>
  <c r="K372" i="14"/>
  <c r="H372" i="14"/>
  <c r="F372" i="14"/>
  <c r="D372" i="14"/>
  <c r="C372" i="14"/>
  <c r="B372" i="14"/>
  <c r="U371" i="14"/>
  <c r="P371" i="14"/>
  <c r="K371" i="14"/>
  <c r="H371" i="14"/>
  <c r="F371" i="14"/>
  <c r="D371" i="14"/>
  <c r="C371" i="14"/>
  <c r="B371" i="14"/>
  <c r="U370" i="14"/>
  <c r="P370" i="14"/>
  <c r="K370" i="14"/>
  <c r="H370" i="14"/>
  <c r="F370" i="14"/>
  <c r="D370" i="14"/>
  <c r="C370" i="14"/>
  <c r="B370" i="14"/>
  <c r="U369" i="14"/>
  <c r="P369" i="14"/>
  <c r="K369" i="14"/>
  <c r="H369" i="14"/>
  <c r="F369" i="14"/>
  <c r="D369" i="14"/>
  <c r="C369" i="14"/>
  <c r="B369" i="14"/>
  <c r="U368" i="14"/>
  <c r="P368" i="14"/>
  <c r="K368" i="14"/>
  <c r="H368" i="14"/>
  <c r="F368" i="14"/>
  <c r="D368" i="14"/>
  <c r="C368" i="14"/>
  <c r="B368" i="14"/>
  <c r="U367" i="14"/>
  <c r="P367" i="14"/>
  <c r="K367" i="14"/>
  <c r="H367" i="14"/>
  <c r="F367" i="14"/>
  <c r="D367" i="14"/>
  <c r="C367" i="14"/>
  <c r="B367" i="14"/>
  <c r="U366" i="14"/>
  <c r="P366" i="14"/>
  <c r="K366" i="14"/>
  <c r="H366" i="14"/>
  <c r="F366" i="14"/>
  <c r="D366" i="14"/>
  <c r="C366" i="14"/>
  <c r="B366" i="14"/>
  <c r="U365" i="14"/>
  <c r="P365" i="14"/>
  <c r="K365" i="14"/>
  <c r="H365" i="14"/>
  <c r="F365" i="14"/>
  <c r="D365" i="14"/>
  <c r="C365" i="14"/>
  <c r="B365" i="14"/>
  <c r="U364" i="14"/>
  <c r="P364" i="14"/>
  <c r="K364" i="14"/>
  <c r="H364" i="14"/>
  <c r="F364" i="14"/>
  <c r="D364" i="14"/>
  <c r="C364" i="14"/>
  <c r="B364" i="14"/>
  <c r="U363" i="14"/>
  <c r="P363" i="14"/>
  <c r="K363" i="14"/>
  <c r="H363" i="14"/>
  <c r="F363" i="14"/>
  <c r="D363" i="14"/>
  <c r="C363" i="14"/>
  <c r="B363" i="14"/>
  <c r="U362" i="14"/>
  <c r="P362" i="14"/>
  <c r="K362" i="14"/>
  <c r="H362" i="14"/>
  <c r="F362" i="14"/>
  <c r="D362" i="14"/>
  <c r="C362" i="14"/>
  <c r="B362" i="14"/>
  <c r="U361" i="14"/>
  <c r="P361" i="14"/>
  <c r="K361" i="14"/>
  <c r="H361" i="14"/>
  <c r="F361" i="14"/>
  <c r="D361" i="14"/>
  <c r="C361" i="14"/>
  <c r="B361" i="14"/>
  <c r="U360" i="14"/>
  <c r="P360" i="14"/>
  <c r="K360" i="14"/>
  <c r="H360" i="14"/>
  <c r="F360" i="14"/>
  <c r="D360" i="14"/>
  <c r="C360" i="14"/>
  <c r="B360" i="14"/>
  <c r="U359" i="14"/>
  <c r="P359" i="14"/>
  <c r="K359" i="14"/>
  <c r="H359" i="14"/>
  <c r="F359" i="14"/>
  <c r="D359" i="14"/>
  <c r="C359" i="14"/>
  <c r="B359" i="14"/>
  <c r="U358" i="14"/>
  <c r="P358" i="14"/>
  <c r="K358" i="14"/>
  <c r="H358" i="14"/>
  <c r="F358" i="14"/>
  <c r="D358" i="14"/>
  <c r="C358" i="14"/>
  <c r="B358" i="14"/>
  <c r="U357" i="14"/>
  <c r="P357" i="14"/>
  <c r="K357" i="14"/>
  <c r="H357" i="14"/>
  <c r="F357" i="14"/>
  <c r="D357" i="14"/>
  <c r="C357" i="14"/>
  <c r="B357" i="14"/>
  <c r="U356" i="14"/>
  <c r="P356" i="14"/>
  <c r="K356" i="14"/>
  <c r="H356" i="14"/>
  <c r="F356" i="14"/>
  <c r="D356" i="14"/>
  <c r="C356" i="14"/>
  <c r="B356" i="14"/>
  <c r="U355" i="14"/>
  <c r="P355" i="14"/>
  <c r="K355" i="14"/>
  <c r="H355" i="14"/>
  <c r="F355" i="14"/>
  <c r="D355" i="14"/>
  <c r="C355" i="14"/>
  <c r="B355" i="14"/>
  <c r="U354" i="14"/>
  <c r="P354" i="14"/>
  <c r="K354" i="14"/>
  <c r="H354" i="14"/>
  <c r="F354" i="14"/>
  <c r="D354" i="14"/>
  <c r="C354" i="14"/>
  <c r="B354" i="14"/>
  <c r="U353" i="14"/>
  <c r="P353" i="14"/>
  <c r="K353" i="14"/>
  <c r="H353" i="14"/>
  <c r="F353" i="14"/>
  <c r="D353" i="14"/>
  <c r="C353" i="14"/>
  <c r="B353" i="14"/>
  <c r="U352" i="14"/>
  <c r="P352" i="14"/>
  <c r="K352" i="14"/>
  <c r="H352" i="14"/>
  <c r="F352" i="14"/>
  <c r="D352" i="14"/>
  <c r="C352" i="14"/>
  <c r="B352" i="14"/>
  <c r="U351" i="14"/>
  <c r="P351" i="14"/>
  <c r="K351" i="14"/>
  <c r="H351" i="14"/>
  <c r="F351" i="14"/>
  <c r="D351" i="14"/>
  <c r="C351" i="14"/>
  <c r="B351" i="14"/>
  <c r="U350" i="14"/>
  <c r="P350" i="14"/>
  <c r="K350" i="14"/>
  <c r="H350" i="14"/>
  <c r="F350" i="14"/>
  <c r="D350" i="14"/>
  <c r="C350" i="14"/>
  <c r="B350" i="14"/>
  <c r="U349" i="14"/>
  <c r="P349" i="14"/>
  <c r="K349" i="14"/>
  <c r="H349" i="14"/>
  <c r="F349" i="14"/>
  <c r="D349" i="14"/>
  <c r="C349" i="14"/>
  <c r="B349" i="14"/>
  <c r="U348" i="14"/>
  <c r="P348" i="14"/>
  <c r="K348" i="14"/>
  <c r="H348" i="14"/>
  <c r="F348" i="14"/>
  <c r="D348" i="14"/>
  <c r="C348" i="14"/>
  <c r="B348" i="14"/>
  <c r="U347" i="14"/>
  <c r="P347" i="14"/>
  <c r="K347" i="14"/>
  <c r="H347" i="14"/>
  <c r="F347" i="14"/>
  <c r="D347" i="14"/>
  <c r="C347" i="14"/>
  <c r="B347" i="14"/>
  <c r="U346" i="14"/>
  <c r="P346" i="14"/>
  <c r="K346" i="14"/>
  <c r="H346" i="14"/>
  <c r="F346" i="14"/>
  <c r="D346" i="14"/>
  <c r="C346" i="14"/>
  <c r="B346" i="14"/>
  <c r="U345" i="14"/>
  <c r="P345" i="14"/>
  <c r="K345" i="14"/>
  <c r="H345" i="14"/>
  <c r="F345" i="14"/>
  <c r="D345" i="14"/>
  <c r="C345" i="14"/>
  <c r="B345" i="14"/>
  <c r="U344" i="14"/>
  <c r="P344" i="14"/>
  <c r="K344" i="14"/>
  <c r="H344" i="14"/>
  <c r="F344" i="14"/>
  <c r="D344" i="14"/>
  <c r="C344" i="14"/>
  <c r="B344" i="14"/>
  <c r="U343" i="14"/>
  <c r="P343" i="14"/>
  <c r="K343" i="14"/>
  <c r="H343" i="14"/>
  <c r="F343" i="14"/>
  <c r="D343" i="14"/>
  <c r="C343" i="14"/>
  <c r="B343" i="14"/>
  <c r="U342" i="14"/>
  <c r="P342" i="14"/>
  <c r="K342" i="14"/>
  <c r="H342" i="14"/>
  <c r="F342" i="14"/>
  <c r="D342" i="14"/>
  <c r="C342" i="14"/>
  <c r="B342" i="14"/>
  <c r="U341" i="14"/>
  <c r="P341" i="14"/>
  <c r="K341" i="14"/>
  <c r="H341" i="14"/>
  <c r="F341" i="14"/>
  <c r="D341" i="14"/>
  <c r="C341" i="14"/>
  <c r="B341" i="14"/>
  <c r="U340" i="14"/>
  <c r="P340" i="14"/>
  <c r="K340" i="14"/>
  <c r="H340" i="14"/>
  <c r="F340" i="14"/>
  <c r="D340" i="14"/>
  <c r="C340" i="14"/>
  <c r="B340" i="14"/>
  <c r="U339" i="14"/>
  <c r="P339" i="14"/>
  <c r="K339" i="14"/>
  <c r="H339" i="14"/>
  <c r="F339" i="14"/>
  <c r="D339" i="14"/>
  <c r="C339" i="14"/>
  <c r="B339" i="14"/>
  <c r="U338" i="14"/>
  <c r="P338" i="14"/>
  <c r="K338" i="14"/>
  <c r="H338" i="14"/>
  <c r="F338" i="14"/>
  <c r="D338" i="14"/>
  <c r="C338" i="14"/>
  <c r="B338" i="14"/>
  <c r="U337" i="14"/>
  <c r="P337" i="14"/>
  <c r="K337" i="14"/>
  <c r="H337" i="14"/>
  <c r="F337" i="14"/>
  <c r="D337" i="14"/>
  <c r="C337" i="14"/>
  <c r="B337" i="14"/>
  <c r="U336" i="14"/>
  <c r="P336" i="14"/>
  <c r="K336" i="14"/>
  <c r="H336" i="14"/>
  <c r="F336" i="14"/>
  <c r="D336" i="14"/>
  <c r="C336" i="14"/>
  <c r="B336" i="14"/>
  <c r="U335" i="14"/>
  <c r="P335" i="14"/>
  <c r="K335" i="14"/>
  <c r="H335" i="14"/>
  <c r="F335" i="14"/>
  <c r="D335" i="14"/>
  <c r="C335" i="14"/>
  <c r="B335" i="14"/>
  <c r="U334" i="14"/>
  <c r="P334" i="14"/>
  <c r="K334" i="14"/>
  <c r="H334" i="14"/>
  <c r="F334" i="14"/>
  <c r="D334" i="14"/>
  <c r="C334" i="14"/>
  <c r="B334" i="14"/>
  <c r="U333" i="14"/>
  <c r="P333" i="14"/>
  <c r="K333" i="14"/>
  <c r="H333" i="14"/>
  <c r="F333" i="14"/>
  <c r="D333" i="14"/>
  <c r="C333" i="14"/>
  <c r="B333" i="14"/>
  <c r="U332" i="14"/>
  <c r="P332" i="14"/>
  <c r="K332" i="14"/>
  <c r="H332" i="14"/>
  <c r="F332" i="14"/>
  <c r="D332" i="14"/>
  <c r="C332" i="14"/>
  <c r="B332" i="14"/>
  <c r="U331" i="14"/>
  <c r="P331" i="14"/>
  <c r="K331" i="14"/>
  <c r="H331" i="14"/>
  <c r="F331" i="14"/>
  <c r="D331" i="14"/>
  <c r="C331" i="14"/>
  <c r="B331" i="14"/>
  <c r="U330" i="14"/>
  <c r="P330" i="14"/>
  <c r="K330" i="14"/>
  <c r="H330" i="14"/>
  <c r="F330" i="14"/>
  <c r="D330" i="14"/>
  <c r="C330" i="14"/>
  <c r="B330" i="14"/>
  <c r="U329" i="14"/>
  <c r="P329" i="14"/>
  <c r="K329" i="14"/>
  <c r="H329" i="14"/>
  <c r="F329" i="14"/>
  <c r="D329" i="14"/>
  <c r="C329" i="14"/>
  <c r="B329" i="14"/>
  <c r="U328" i="14"/>
  <c r="P328" i="14"/>
  <c r="K328" i="14"/>
  <c r="H328" i="14"/>
  <c r="F328" i="14"/>
  <c r="D328" i="14"/>
  <c r="C328" i="14"/>
  <c r="B328" i="14"/>
  <c r="U327" i="14"/>
  <c r="P327" i="14"/>
  <c r="K327" i="14"/>
  <c r="H327" i="14"/>
  <c r="F327" i="14"/>
  <c r="D327" i="14"/>
  <c r="C327" i="14"/>
  <c r="B327" i="14"/>
  <c r="U326" i="14"/>
  <c r="P326" i="14"/>
  <c r="K326" i="14"/>
  <c r="H326" i="14"/>
  <c r="F326" i="14"/>
  <c r="D326" i="14"/>
  <c r="C326" i="14"/>
  <c r="B326" i="14"/>
  <c r="U325" i="14"/>
  <c r="P325" i="14"/>
  <c r="K325" i="14"/>
  <c r="H325" i="14"/>
  <c r="F325" i="14"/>
  <c r="D325" i="14"/>
  <c r="C325" i="14"/>
  <c r="B325" i="14"/>
  <c r="U324" i="14"/>
  <c r="P324" i="14"/>
  <c r="K324" i="14"/>
  <c r="H324" i="14"/>
  <c r="F324" i="14"/>
  <c r="D324" i="14"/>
  <c r="C324" i="14"/>
  <c r="B324" i="14"/>
  <c r="U323" i="14"/>
  <c r="P323" i="14"/>
  <c r="K323" i="14"/>
  <c r="H323" i="14"/>
  <c r="F323" i="14"/>
  <c r="D323" i="14"/>
  <c r="C323" i="14"/>
  <c r="B323" i="14"/>
  <c r="U322" i="14"/>
  <c r="P322" i="14"/>
  <c r="K322" i="14"/>
  <c r="H322" i="14"/>
  <c r="F322" i="14"/>
  <c r="D322" i="14"/>
  <c r="C322" i="14"/>
  <c r="B322" i="14"/>
  <c r="U321" i="14"/>
  <c r="P321" i="14"/>
  <c r="K321" i="14"/>
  <c r="H321" i="14"/>
  <c r="F321" i="14"/>
  <c r="D321" i="14"/>
  <c r="C321" i="14"/>
  <c r="B321" i="14"/>
  <c r="U320" i="14"/>
  <c r="P320" i="14"/>
  <c r="K320" i="14"/>
  <c r="H320" i="14"/>
  <c r="F320" i="14"/>
  <c r="D320" i="14"/>
  <c r="C320" i="14"/>
  <c r="B320" i="14"/>
  <c r="U319" i="14"/>
  <c r="P319" i="14"/>
  <c r="K319" i="14"/>
  <c r="H319" i="14"/>
  <c r="F319" i="14"/>
  <c r="D319" i="14"/>
  <c r="C319" i="14"/>
  <c r="B319" i="14"/>
  <c r="U318" i="14"/>
  <c r="P318" i="14"/>
  <c r="K318" i="14"/>
  <c r="H318" i="14"/>
  <c r="F318" i="14"/>
  <c r="D318" i="14"/>
  <c r="C318" i="14"/>
  <c r="B318" i="14"/>
  <c r="U317" i="14"/>
  <c r="P317" i="14"/>
  <c r="K317" i="14"/>
  <c r="H317" i="14"/>
  <c r="F317" i="14"/>
  <c r="D317" i="14"/>
  <c r="C317" i="14"/>
  <c r="B317" i="14"/>
  <c r="U316" i="14"/>
  <c r="P316" i="14"/>
  <c r="K316" i="14"/>
  <c r="H316" i="14"/>
  <c r="F316" i="14"/>
  <c r="D316" i="14"/>
  <c r="C316" i="14"/>
  <c r="B316" i="14"/>
  <c r="U315" i="14"/>
  <c r="P315" i="14"/>
  <c r="K315" i="14"/>
  <c r="H315" i="14"/>
  <c r="F315" i="14"/>
  <c r="D315" i="14"/>
  <c r="C315" i="14"/>
  <c r="B315" i="14"/>
  <c r="U314" i="14"/>
  <c r="P314" i="14"/>
  <c r="K314" i="14"/>
  <c r="H314" i="14"/>
  <c r="F314" i="14"/>
  <c r="D314" i="14"/>
  <c r="C314" i="14"/>
  <c r="B314" i="14"/>
  <c r="U313" i="14"/>
  <c r="P313" i="14"/>
  <c r="K313" i="14"/>
  <c r="H313" i="14"/>
  <c r="F313" i="14"/>
  <c r="D313" i="14"/>
  <c r="C313" i="14"/>
  <c r="B313" i="14"/>
  <c r="U312" i="14"/>
  <c r="P312" i="14"/>
  <c r="K312" i="14"/>
  <c r="H312" i="14"/>
  <c r="F312" i="14"/>
  <c r="D312" i="14"/>
  <c r="C312" i="14"/>
  <c r="B312" i="14"/>
  <c r="U311" i="14"/>
  <c r="P311" i="14"/>
  <c r="K311" i="14"/>
  <c r="H311" i="14"/>
  <c r="F311" i="14"/>
  <c r="D311" i="14"/>
  <c r="C311" i="14"/>
  <c r="B311" i="14"/>
  <c r="U310" i="14"/>
  <c r="P310" i="14"/>
  <c r="K310" i="14"/>
  <c r="H310" i="14"/>
  <c r="F310" i="14"/>
  <c r="D310" i="14"/>
  <c r="C310" i="14"/>
  <c r="B310" i="14"/>
  <c r="U309" i="14"/>
  <c r="P309" i="14"/>
  <c r="K309" i="14"/>
  <c r="H309" i="14"/>
  <c r="F309" i="14"/>
  <c r="D309" i="14"/>
  <c r="C309" i="14"/>
  <c r="B309" i="14"/>
  <c r="U308" i="14"/>
  <c r="P308" i="14"/>
  <c r="K308" i="14"/>
  <c r="H308" i="14"/>
  <c r="F308" i="14"/>
  <c r="D308" i="14"/>
  <c r="C308" i="14"/>
  <c r="B308" i="14"/>
  <c r="U307" i="14"/>
  <c r="P307" i="14"/>
  <c r="K307" i="14"/>
  <c r="H307" i="14"/>
  <c r="F307" i="14"/>
  <c r="D307" i="14"/>
  <c r="C307" i="14"/>
  <c r="B307" i="14"/>
  <c r="U306" i="14"/>
  <c r="P306" i="14"/>
  <c r="K306" i="14"/>
  <c r="H306" i="14"/>
  <c r="F306" i="14"/>
  <c r="D306" i="14"/>
  <c r="C306" i="14"/>
  <c r="B306" i="14"/>
  <c r="U305" i="14"/>
  <c r="P305" i="14"/>
  <c r="K305" i="14"/>
  <c r="H305" i="14"/>
  <c r="F305" i="14"/>
  <c r="D305" i="14"/>
  <c r="C305" i="14"/>
  <c r="B305" i="14"/>
  <c r="U304" i="14"/>
  <c r="P304" i="14"/>
  <c r="K304" i="14"/>
  <c r="H304" i="14"/>
  <c r="F304" i="14"/>
  <c r="D304" i="14"/>
  <c r="C304" i="14"/>
  <c r="B304" i="14"/>
  <c r="U303" i="14"/>
  <c r="P303" i="14"/>
  <c r="K303" i="14"/>
  <c r="H303" i="14"/>
  <c r="F303" i="14"/>
  <c r="D303" i="14"/>
  <c r="C303" i="14"/>
  <c r="B303" i="14"/>
  <c r="U302" i="14"/>
  <c r="P302" i="14"/>
  <c r="K302" i="14"/>
  <c r="H302" i="14"/>
  <c r="F302" i="14"/>
  <c r="D302" i="14"/>
  <c r="C302" i="14"/>
  <c r="B302" i="14"/>
  <c r="U301" i="14"/>
  <c r="P301" i="14"/>
  <c r="K301" i="14"/>
  <c r="H301" i="14"/>
  <c r="F301" i="14"/>
  <c r="D301" i="14"/>
  <c r="C301" i="14"/>
  <c r="B301" i="14"/>
  <c r="U300" i="14"/>
  <c r="P300" i="14"/>
  <c r="K300" i="14"/>
  <c r="H300" i="14"/>
  <c r="F300" i="14"/>
  <c r="D300" i="14"/>
  <c r="C300" i="14"/>
  <c r="B300" i="14"/>
  <c r="U299" i="14"/>
  <c r="P299" i="14"/>
  <c r="K299" i="14"/>
  <c r="H299" i="14"/>
  <c r="F299" i="14"/>
  <c r="D299" i="14"/>
  <c r="C299" i="14"/>
  <c r="B299" i="14"/>
  <c r="U298" i="14"/>
  <c r="P298" i="14"/>
  <c r="K298" i="14"/>
  <c r="H298" i="14"/>
  <c r="F298" i="14"/>
  <c r="D298" i="14"/>
  <c r="C298" i="14"/>
  <c r="B298" i="14"/>
  <c r="U297" i="14"/>
  <c r="P297" i="14"/>
  <c r="K297" i="14"/>
  <c r="H297" i="14"/>
  <c r="F297" i="14"/>
  <c r="D297" i="14"/>
  <c r="C297" i="14"/>
  <c r="B297" i="14"/>
  <c r="U296" i="14"/>
  <c r="P296" i="14"/>
  <c r="K296" i="14"/>
  <c r="H296" i="14"/>
  <c r="F296" i="14"/>
  <c r="D296" i="14"/>
  <c r="C296" i="14"/>
  <c r="B296" i="14"/>
  <c r="U295" i="14"/>
  <c r="P295" i="14"/>
  <c r="K295" i="14"/>
  <c r="H295" i="14"/>
  <c r="F295" i="14"/>
  <c r="D295" i="14"/>
  <c r="C295" i="14"/>
  <c r="B295" i="14"/>
  <c r="U294" i="14"/>
  <c r="P294" i="14"/>
  <c r="K294" i="14"/>
  <c r="H294" i="14"/>
  <c r="F294" i="14"/>
  <c r="D294" i="14"/>
  <c r="C294" i="14"/>
  <c r="B294" i="14"/>
  <c r="U293" i="14"/>
  <c r="P293" i="14"/>
  <c r="K293" i="14"/>
  <c r="H293" i="14"/>
  <c r="F293" i="14"/>
  <c r="D293" i="14"/>
  <c r="C293" i="14"/>
  <c r="B293" i="14"/>
  <c r="U292" i="14"/>
  <c r="P292" i="14"/>
  <c r="K292" i="14"/>
  <c r="H292" i="14"/>
  <c r="F292" i="14"/>
  <c r="D292" i="14"/>
  <c r="C292" i="14"/>
  <c r="B292" i="14"/>
  <c r="U291" i="14"/>
  <c r="P291" i="14"/>
  <c r="K291" i="14"/>
  <c r="H291" i="14"/>
  <c r="F291" i="14"/>
  <c r="D291" i="14"/>
  <c r="C291" i="14"/>
  <c r="B291" i="14"/>
  <c r="U290" i="14"/>
  <c r="P290" i="14"/>
  <c r="K290" i="14"/>
  <c r="H290" i="14"/>
  <c r="F290" i="14"/>
  <c r="D290" i="14"/>
  <c r="C290" i="14"/>
  <c r="B290" i="14"/>
  <c r="U289" i="14"/>
  <c r="P289" i="14"/>
  <c r="K289" i="14"/>
  <c r="H289" i="14"/>
  <c r="F289" i="14"/>
  <c r="D289" i="14"/>
  <c r="C289" i="14"/>
  <c r="B289" i="14"/>
  <c r="U288" i="14"/>
  <c r="P288" i="14"/>
  <c r="K288" i="14"/>
  <c r="H288" i="14"/>
  <c r="F288" i="14"/>
  <c r="D288" i="14"/>
  <c r="C288" i="14"/>
  <c r="B288" i="14"/>
  <c r="U287" i="14"/>
  <c r="P287" i="14"/>
  <c r="K287" i="14"/>
  <c r="H287" i="14"/>
  <c r="F287" i="14"/>
  <c r="D287" i="14"/>
  <c r="C287" i="14"/>
  <c r="B287" i="14"/>
  <c r="U286" i="14"/>
  <c r="P286" i="14"/>
  <c r="K286" i="14"/>
  <c r="H286" i="14"/>
  <c r="F286" i="14"/>
  <c r="D286" i="14"/>
  <c r="C286" i="14"/>
  <c r="B286" i="14"/>
  <c r="U285" i="14"/>
  <c r="P285" i="14"/>
  <c r="K285" i="14"/>
  <c r="H285" i="14"/>
  <c r="F285" i="14"/>
  <c r="D285" i="14"/>
  <c r="C285" i="14"/>
  <c r="B285" i="14"/>
  <c r="U284" i="14"/>
  <c r="P284" i="14"/>
  <c r="K284" i="14"/>
  <c r="H284" i="14"/>
  <c r="F284" i="14"/>
  <c r="D284" i="14"/>
  <c r="C284" i="14"/>
  <c r="B284" i="14"/>
  <c r="U283" i="14"/>
  <c r="P283" i="14"/>
  <c r="K283" i="14"/>
  <c r="H283" i="14"/>
  <c r="F283" i="14"/>
  <c r="D283" i="14"/>
  <c r="C283" i="14"/>
  <c r="B283" i="14"/>
  <c r="U282" i="14"/>
  <c r="P282" i="14"/>
  <c r="K282" i="14"/>
  <c r="H282" i="14"/>
  <c r="F282" i="14"/>
  <c r="D282" i="14"/>
  <c r="C282" i="14"/>
  <c r="B282" i="14"/>
  <c r="U281" i="14"/>
  <c r="P281" i="14"/>
  <c r="K281" i="14"/>
  <c r="H281" i="14"/>
  <c r="F281" i="14"/>
  <c r="D281" i="14"/>
  <c r="C281" i="14"/>
  <c r="B281" i="14"/>
  <c r="U280" i="14"/>
  <c r="P280" i="14"/>
  <c r="K280" i="14"/>
  <c r="H280" i="14"/>
  <c r="F280" i="14"/>
  <c r="D280" i="14"/>
  <c r="C280" i="14"/>
  <c r="B280" i="14"/>
  <c r="U279" i="14"/>
  <c r="P279" i="14"/>
  <c r="K279" i="14"/>
  <c r="H279" i="14"/>
  <c r="F279" i="14"/>
  <c r="D279" i="14"/>
  <c r="C279" i="14"/>
  <c r="B279" i="14"/>
  <c r="U278" i="14"/>
  <c r="P278" i="14"/>
  <c r="K278" i="14"/>
  <c r="H278" i="14"/>
  <c r="F278" i="14"/>
  <c r="D278" i="14"/>
  <c r="C278" i="14"/>
  <c r="B278" i="14"/>
  <c r="U277" i="14"/>
  <c r="P277" i="14"/>
  <c r="K277" i="14"/>
  <c r="H277" i="14"/>
  <c r="F277" i="14"/>
  <c r="D277" i="14"/>
  <c r="C277" i="14"/>
  <c r="B277" i="14"/>
  <c r="U276" i="14"/>
  <c r="P276" i="14"/>
  <c r="K276" i="14"/>
  <c r="H276" i="14"/>
  <c r="F276" i="14"/>
  <c r="D276" i="14"/>
  <c r="C276" i="14"/>
  <c r="B276" i="14"/>
  <c r="U275" i="14"/>
  <c r="P275" i="14"/>
  <c r="K275" i="14"/>
  <c r="H275" i="14"/>
  <c r="F275" i="14"/>
  <c r="D275" i="14"/>
  <c r="C275" i="14"/>
  <c r="B275" i="14"/>
  <c r="U274" i="14"/>
  <c r="P274" i="14"/>
  <c r="K274" i="14"/>
  <c r="H274" i="14"/>
  <c r="F274" i="14"/>
  <c r="D274" i="14"/>
  <c r="C274" i="14"/>
  <c r="B274" i="14"/>
  <c r="U273" i="14"/>
  <c r="P273" i="14"/>
  <c r="K273" i="14"/>
  <c r="H273" i="14"/>
  <c r="F273" i="14"/>
  <c r="D273" i="14"/>
  <c r="C273" i="14"/>
  <c r="B273" i="14"/>
  <c r="U272" i="14"/>
  <c r="P272" i="14"/>
  <c r="K272" i="14"/>
  <c r="H272" i="14"/>
  <c r="F272" i="14"/>
  <c r="D272" i="14"/>
  <c r="C272" i="14"/>
  <c r="B272" i="14"/>
  <c r="U271" i="14"/>
  <c r="P271" i="14"/>
  <c r="K271" i="14"/>
  <c r="H271" i="14"/>
  <c r="F271" i="14"/>
  <c r="D271" i="14"/>
  <c r="C271" i="14"/>
  <c r="B271" i="14"/>
  <c r="U270" i="14"/>
  <c r="P270" i="14"/>
  <c r="K270" i="14"/>
  <c r="H270" i="14"/>
  <c r="F270" i="14"/>
  <c r="D270" i="14"/>
  <c r="C270" i="14"/>
  <c r="B270" i="14"/>
  <c r="U269" i="14"/>
  <c r="P269" i="14"/>
  <c r="K269" i="14"/>
  <c r="H269" i="14"/>
  <c r="F269" i="14"/>
  <c r="D269" i="14"/>
  <c r="C269" i="14"/>
  <c r="B269" i="14"/>
  <c r="U268" i="14"/>
  <c r="P268" i="14"/>
  <c r="K268" i="14"/>
  <c r="H268" i="14"/>
  <c r="F268" i="14"/>
  <c r="D268" i="14"/>
  <c r="C268" i="14"/>
  <c r="B268" i="14"/>
  <c r="U267" i="14"/>
  <c r="P267" i="14"/>
  <c r="K267" i="14"/>
  <c r="H267" i="14"/>
  <c r="F267" i="14"/>
  <c r="D267" i="14"/>
  <c r="C267" i="14"/>
  <c r="B267" i="14"/>
  <c r="U266" i="14"/>
  <c r="P266" i="14"/>
  <c r="K266" i="14"/>
  <c r="H266" i="14"/>
  <c r="F266" i="14"/>
  <c r="D266" i="14"/>
  <c r="C266" i="14"/>
  <c r="B266" i="14"/>
  <c r="U265" i="14"/>
  <c r="P265" i="14"/>
  <c r="K265" i="14"/>
  <c r="H265" i="14"/>
  <c r="F265" i="14"/>
  <c r="D265" i="14"/>
  <c r="C265" i="14"/>
  <c r="B265" i="14"/>
  <c r="U264" i="14"/>
  <c r="P264" i="14"/>
  <c r="K264" i="14"/>
  <c r="H264" i="14"/>
  <c r="F264" i="14"/>
  <c r="D264" i="14"/>
  <c r="C264" i="14"/>
  <c r="B264" i="14"/>
  <c r="U263" i="14"/>
  <c r="P263" i="14"/>
  <c r="K263" i="14"/>
  <c r="H263" i="14"/>
  <c r="F263" i="14"/>
  <c r="D263" i="14"/>
  <c r="C263" i="14"/>
  <c r="B263" i="14"/>
  <c r="U262" i="14"/>
  <c r="P262" i="14"/>
  <c r="K262" i="14"/>
  <c r="H262" i="14"/>
  <c r="F262" i="14"/>
  <c r="D262" i="14"/>
  <c r="C262" i="14"/>
  <c r="B262" i="14"/>
  <c r="U261" i="14"/>
  <c r="P261" i="14"/>
  <c r="K261" i="14"/>
  <c r="H261" i="14"/>
  <c r="F261" i="14"/>
  <c r="D261" i="14"/>
  <c r="C261" i="14"/>
  <c r="B261" i="14"/>
  <c r="U260" i="14"/>
  <c r="P260" i="14"/>
  <c r="K260" i="14"/>
  <c r="H260" i="14"/>
  <c r="F260" i="14"/>
  <c r="D260" i="14"/>
  <c r="C260" i="14"/>
  <c r="B260" i="14"/>
  <c r="U259" i="14"/>
  <c r="P259" i="14"/>
  <c r="K259" i="14"/>
  <c r="H259" i="14"/>
  <c r="F259" i="14"/>
  <c r="D259" i="14"/>
  <c r="C259" i="14"/>
  <c r="B259" i="14"/>
  <c r="U258" i="14"/>
  <c r="P258" i="14"/>
  <c r="K258" i="14"/>
  <c r="H258" i="14"/>
  <c r="F258" i="14"/>
  <c r="D258" i="14"/>
  <c r="C258" i="14"/>
  <c r="B258" i="14"/>
  <c r="U257" i="14"/>
  <c r="P257" i="14"/>
  <c r="K257" i="14"/>
  <c r="H257" i="14"/>
  <c r="F257" i="14"/>
  <c r="D257" i="14"/>
  <c r="C257" i="14"/>
  <c r="B257" i="14"/>
  <c r="U256" i="14"/>
  <c r="P256" i="14"/>
  <c r="K256" i="14"/>
  <c r="H256" i="14"/>
  <c r="F256" i="14"/>
  <c r="D256" i="14"/>
  <c r="C256" i="14"/>
  <c r="B256" i="14"/>
  <c r="U255" i="14"/>
  <c r="P255" i="14"/>
  <c r="K255" i="14"/>
  <c r="H255" i="14"/>
  <c r="F255" i="14"/>
  <c r="D255" i="14"/>
  <c r="C255" i="14"/>
  <c r="B255" i="14"/>
  <c r="U254" i="14"/>
  <c r="P254" i="14"/>
  <c r="K254" i="14"/>
  <c r="H254" i="14"/>
  <c r="F254" i="14"/>
  <c r="D254" i="14"/>
  <c r="C254" i="14"/>
  <c r="B254" i="14"/>
  <c r="U253" i="14"/>
  <c r="P253" i="14"/>
  <c r="K253" i="14"/>
  <c r="H253" i="14"/>
  <c r="F253" i="14"/>
  <c r="D253" i="14"/>
  <c r="C253" i="14"/>
  <c r="B253" i="14"/>
  <c r="U252" i="14"/>
  <c r="P252" i="14"/>
  <c r="K252" i="14"/>
  <c r="H252" i="14"/>
  <c r="F252" i="14"/>
  <c r="D252" i="14"/>
  <c r="C252" i="14"/>
  <c r="B252" i="14"/>
  <c r="U251" i="14"/>
  <c r="P251" i="14"/>
  <c r="K251" i="14"/>
  <c r="H251" i="14"/>
  <c r="F251" i="14"/>
  <c r="D251" i="14"/>
  <c r="C251" i="14"/>
  <c r="B251" i="14"/>
  <c r="U250" i="14"/>
  <c r="P250" i="14"/>
  <c r="K250" i="14"/>
  <c r="H250" i="14"/>
  <c r="F250" i="14"/>
  <c r="D250" i="14"/>
  <c r="C250" i="14"/>
  <c r="B250" i="14"/>
  <c r="U249" i="14"/>
  <c r="P249" i="14"/>
  <c r="K249" i="14"/>
  <c r="H249" i="14"/>
  <c r="F249" i="14"/>
  <c r="D249" i="14"/>
  <c r="C249" i="14"/>
  <c r="B249" i="14"/>
  <c r="U248" i="14"/>
  <c r="P248" i="14"/>
  <c r="K248" i="14"/>
  <c r="H248" i="14"/>
  <c r="F248" i="14"/>
  <c r="D248" i="14"/>
  <c r="C248" i="14"/>
  <c r="B248" i="14"/>
  <c r="U247" i="14"/>
  <c r="P247" i="14"/>
  <c r="K247" i="14"/>
  <c r="H247" i="14"/>
  <c r="F247" i="14"/>
  <c r="D247" i="14"/>
  <c r="C247" i="14"/>
  <c r="B247" i="14"/>
  <c r="U246" i="14"/>
  <c r="P246" i="14"/>
  <c r="K246" i="14"/>
  <c r="H246" i="14"/>
  <c r="F246" i="14"/>
  <c r="D246" i="14"/>
  <c r="C246" i="14"/>
  <c r="B246" i="14"/>
  <c r="U245" i="14"/>
  <c r="P245" i="14"/>
  <c r="K245" i="14"/>
  <c r="H245" i="14"/>
  <c r="F245" i="14"/>
  <c r="D245" i="14"/>
  <c r="C245" i="14"/>
  <c r="B245" i="14"/>
  <c r="U244" i="14"/>
  <c r="P244" i="14"/>
  <c r="K244" i="14"/>
  <c r="H244" i="14"/>
  <c r="F244" i="14"/>
  <c r="D244" i="14"/>
  <c r="C244" i="14"/>
  <c r="B244" i="14"/>
  <c r="U243" i="14"/>
  <c r="P243" i="14"/>
  <c r="K243" i="14"/>
  <c r="H243" i="14"/>
  <c r="F243" i="14"/>
  <c r="D243" i="14"/>
  <c r="C243" i="14"/>
  <c r="B243" i="14"/>
  <c r="U242" i="14"/>
  <c r="P242" i="14"/>
  <c r="K242" i="14"/>
  <c r="H242" i="14"/>
  <c r="F242" i="14"/>
  <c r="D242" i="14"/>
  <c r="C242" i="14"/>
  <c r="B242" i="14"/>
  <c r="U241" i="14"/>
  <c r="P241" i="14"/>
  <c r="K241" i="14"/>
  <c r="H241" i="14"/>
  <c r="F241" i="14"/>
  <c r="D241" i="14"/>
  <c r="C241" i="14"/>
  <c r="B241" i="14"/>
  <c r="U240" i="14"/>
  <c r="P240" i="14"/>
  <c r="K240" i="14"/>
  <c r="H240" i="14"/>
  <c r="F240" i="14"/>
  <c r="D240" i="14"/>
  <c r="C240" i="14"/>
  <c r="B240" i="14"/>
  <c r="U239" i="14"/>
  <c r="P239" i="14"/>
  <c r="K239" i="14"/>
  <c r="H239" i="14"/>
  <c r="F239" i="14"/>
  <c r="D239" i="14"/>
  <c r="C239" i="14"/>
  <c r="B239" i="14"/>
  <c r="U238" i="14"/>
  <c r="P238" i="14"/>
  <c r="K238" i="14"/>
  <c r="H238" i="14"/>
  <c r="F238" i="14"/>
  <c r="D238" i="14"/>
  <c r="C238" i="14"/>
  <c r="B238" i="14"/>
  <c r="U237" i="14"/>
  <c r="P237" i="14"/>
  <c r="K237" i="14"/>
  <c r="H237" i="14"/>
  <c r="F237" i="14"/>
  <c r="D237" i="14"/>
  <c r="C237" i="14"/>
  <c r="B237" i="14"/>
  <c r="U236" i="14"/>
  <c r="P236" i="14"/>
  <c r="K236" i="14"/>
  <c r="H236" i="14"/>
  <c r="F236" i="14"/>
  <c r="D236" i="14"/>
  <c r="C236" i="14"/>
  <c r="B236" i="14"/>
  <c r="U235" i="14"/>
  <c r="P235" i="14"/>
  <c r="K235" i="14"/>
  <c r="H235" i="14"/>
  <c r="F235" i="14"/>
  <c r="D235" i="14"/>
  <c r="C235" i="14"/>
  <c r="B235" i="14"/>
  <c r="U234" i="14"/>
  <c r="P234" i="14"/>
  <c r="K234" i="14"/>
  <c r="H234" i="14"/>
  <c r="F234" i="14"/>
  <c r="D234" i="14"/>
  <c r="C234" i="14"/>
  <c r="B234" i="14"/>
  <c r="U233" i="14"/>
  <c r="P233" i="14"/>
  <c r="K233" i="14"/>
  <c r="H233" i="14"/>
  <c r="F233" i="14"/>
  <c r="D233" i="14"/>
  <c r="C233" i="14"/>
  <c r="B233" i="14"/>
  <c r="U232" i="14"/>
  <c r="P232" i="14"/>
  <c r="K232" i="14"/>
  <c r="H232" i="14"/>
  <c r="F232" i="14"/>
  <c r="D232" i="14"/>
  <c r="C232" i="14"/>
  <c r="B232" i="14"/>
  <c r="U231" i="14"/>
  <c r="P231" i="14"/>
  <c r="K231" i="14"/>
  <c r="H231" i="14"/>
  <c r="F231" i="14"/>
  <c r="D231" i="14"/>
  <c r="C231" i="14"/>
  <c r="B231" i="14"/>
  <c r="U230" i="14"/>
  <c r="P230" i="14"/>
  <c r="K230" i="14"/>
  <c r="H230" i="14"/>
  <c r="F230" i="14"/>
  <c r="D230" i="14"/>
  <c r="C230" i="14"/>
  <c r="B230" i="14"/>
  <c r="U229" i="14"/>
  <c r="P229" i="14"/>
  <c r="K229" i="14"/>
  <c r="H229" i="14"/>
  <c r="F229" i="14"/>
  <c r="D229" i="14"/>
  <c r="C229" i="14"/>
  <c r="B229" i="14"/>
  <c r="U228" i="14"/>
  <c r="P228" i="14"/>
  <c r="K228" i="14"/>
  <c r="H228" i="14"/>
  <c r="F228" i="14"/>
  <c r="D228" i="14"/>
  <c r="C228" i="14"/>
  <c r="B228" i="14"/>
  <c r="U227" i="14"/>
  <c r="P227" i="14"/>
  <c r="K227" i="14"/>
  <c r="H227" i="14"/>
  <c r="F227" i="14"/>
  <c r="D227" i="14"/>
  <c r="C227" i="14"/>
  <c r="B227" i="14"/>
  <c r="U226" i="14"/>
  <c r="P226" i="14"/>
  <c r="K226" i="14"/>
  <c r="H226" i="14"/>
  <c r="F226" i="14"/>
  <c r="D226" i="14"/>
  <c r="C226" i="14"/>
  <c r="B226" i="14"/>
  <c r="U225" i="14"/>
  <c r="P225" i="14"/>
  <c r="K225" i="14"/>
  <c r="H225" i="14"/>
  <c r="F225" i="14"/>
  <c r="D225" i="14"/>
  <c r="C225" i="14"/>
  <c r="B225" i="14"/>
  <c r="U224" i="14"/>
  <c r="P224" i="14"/>
  <c r="K224" i="14"/>
  <c r="H224" i="14"/>
  <c r="F224" i="14"/>
  <c r="D224" i="14"/>
  <c r="C224" i="14"/>
  <c r="B224" i="14"/>
  <c r="U223" i="14"/>
  <c r="P223" i="14"/>
  <c r="K223" i="14"/>
  <c r="H223" i="14"/>
  <c r="F223" i="14"/>
  <c r="D223" i="14"/>
  <c r="C223" i="14"/>
  <c r="B223" i="14"/>
  <c r="U222" i="14"/>
  <c r="P222" i="14"/>
  <c r="K222" i="14"/>
  <c r="H222" i="14"/>
  <c r="F222" i="14"/>
  <c r="D222" i="14"/>
  <c r="C222" i="14"/>
  <c r="B222" i="14"/>
  <c r="U221" i="14"/>
  <c r="P221" i="14"/>
  <c r="K221" i="14"/>
  <c r="H221" i="14"/>
  <c r="F221" i="14"/>
  <c r="D221" i="14"/>
  <c r="C221" i="14"/>
  <c r="B221" i="14"/>
  <c r="U220" i="14"/>
  <c r="P220" i="14"/>
  <c r="K220" i="14"/>
  <c r="H220" i="14"/>
  <c r="F220" i="14"/>
  <c r="D220" i="14"/>
  <c r="C220" i="14"/>
  <c r="B220" i="14"/>
  <c r="U219" i="14"/>
  <c r="P219" i="14"/>
  <c r="K219" i="14"/>
  <c r="H219" i="14"/>
  <c r="F219" i="14"/>
  <c r="D219" i="14"/>
  <c r="C219" i="14"/>
  <c r="B219" i="14"/>
  <c r="U218" i="14"/>
  <c r="P218" i="14"/>
  <c r="K218" i="14"/>
  <c r="H218" i="14"/>
  <c r="F218" i="14"/>
  <c r="D218" i="14"/>
  <c r="C218" i="14"/>
  <c r="B218" i="14"/>
  <c r="U217" i="14"/>
  <c r="P217" i="14"/>
  <c r="K217" i="14"/>
  <c r="H217" i="14"/>
  <c r="F217" i="14"/>
  <c r="D217" i="14"/>
  <c r="C217" i="14"/>
  <c r="B217" i="14"/>
  <c r="U216" i="14"/>
  <c r="P216" i="14"/>
  <c r="K216" i="14"/>
  <c r="H216" i="14"/>
  <c r="F216" i="14"/>
  <c r="D216" i="14"/>
  <c r="C216" i="14"/>
  <c r="B216" i="14"/>
  <c r="U215" i="14"/>
  <c r="P215" i="14"/>
  <c r="K215" i="14"/>
  <c r="H215" i="14"/>
  <c r="F215" i="14"/>
  <c r="D215" i="14"/>
  <c r="C215" i="14"/>
  <c r="B215" i="14"/>
  <c r="U214" i="14"/>
  <c r="P214" i="14"/>
  <c r="K214" i="14"/>
  <c r="H214" i="14"/>
  <c r="F214" i="14"/>
  <c r="D214" i="14"/>
  <c r="C214" i="14"/>
  <c r="B214" i="14"/>
  <c r="U213" i="14"/>
  <c r="P213" i="14"/>
  <c r="K213" i="14"/>
  <c r="H213" i="14"/>
  <c r="F213" i="14"/>
  <c r="D213" i="14"/>
  <c r="C213" i="14"/>
  <c r="B213" i="14"/>
  <c r="U212" i="14"/>
  <c r="P212" i="14"/>
  <c r="K212" i="14"/>
  <c r="H212" i="14"/>
  <c r="F212" i="14"/>
  <c r="D212" i="14"/>
  <c r="C212" i="14"/>
  <c r="B212" i="14"/>
  <c r="U211" i="14"/>
  <c r="P211" i="14"/>
  <c r="K211" i="14"/>
  <c r="H211" i="14"/>
  <c r="F211" i="14"/>
  <c r="D211" i="14"/>
  <c r="C211" i="14"/>
  <c r="B211" i="14"/>
  <c r="U210" i="14"/>
  <c r="P210" i="14"/>
  <c r="K210" i="14"/>
  <c r="H210" i="14"/>
  <c r="F210" i="14"/>
  <c r="D210" i="14"/>
  <c r="C210" i="14"/>
  <c r="B210" i="14"/>
  <c r="U209" i="14"/>
  <c r="P209" i="14"/>
  <c r="K209" i="14"/>
  <c r="H209" i="14"/>
  <c r="F209" i="14"/>
  <c r="D209" i="14"/>
  <c r="C209" i="14"/>
  <c r="B209" i="14"/>
  <c r="U208" i="14"/>
  <c r="P208" i="14"/>
  <c r="K208" i="14"/>
  <c r="H208" i="14"/>
  <c r="F208" i="14"/>
  <c r="D208" i="14"/>
  <c r="C208" i="14"/>
  <c r="B208" i="14"/>
  <c r="U207" i="14"/>
  <c r="P207" i="14"/>
  <c r="K207" i="14"/>
  <c r="H207" i="14"/>
  <c r="F207" i="14"/>
  <c r="D207" i="14"/>
  <c r="C207" i="14"/>
  <c r="B207" i="14"/>
  <c r="U206" i="14"/>
  <c r="P206" i="14"/>
  <c r="K206" i="14"/>
  <c r="H206" i="14"/>
  <c r="F206" i="14"/>
  <c r="D206" i="14"/>
  <c r="C206" i="14"/>
  <c r="B206" i="14"/>
  <c r="U205" i="14"/>
  <c r="P205" i="14"/>
  <c r="K205" i="14"/>
  <c r="H205" i="14"/>
  <c r="F205" i="14"/>
  <c r="D205" i="14"/>
  <c r="C205" i="14"/>
  <c r="B205" i="14"/>
  <c r="U204" i="14"/>
  <c r="P204" i="14"/>
  <c r="K204" i="14"/>
  <c r="H204" i="14"/>
  <c r="F204" i="14"/>
  <c r="D204" i="14"/>
  <c r="C204" i="14"/>
  <c r="B204" i="14"/>
  <c r="U203" i="14"/>
  <c r="P203" i="14"/>
  <c r="K203" i="14"/>
  <c r="H203" i="14"/>
  <c r="F203" i="14"/>
  <c r="D203" i="14"/>
  <c r="C203" i="14"/>
  <c r="B203" i="14"/>
  <c r="U202" i="14"/>
  <c r="P202" i="14"/>
  <c r="K202" i="14"/>
  <c r="H202" i="14"/>
  <c r="F202" i="14"/>
  <c r="D202" i="14"/>
  <c r="C202" i="14"/>
  <c r="B202" i="14"/>
  <c r="U201" i="14"/>
  <c r="P201" i="14"/>
  <c r="K201" i="14"/>
  <c r="H201" i="14"/>
  <c r="F201" i="14"/>
  <c r="D201" i="14"/>
  <c r="C201" i="14"/>
  <c r="B201" i="14"/>
  <c r="U200" i="14"/>
  <c r="P200" i="14"/>
  <c r="K200" i="14"/>
  <c r="H200" i="14"/>
  <c r="F200" i="14"/>
  <c r="D200" i="14"/>
  <c r="C200" i="14"/>
  <c r="B200" i="14"/>
  <c r="U199" i="14"/>
  <c r="P199" i="14"/>
  <c r="K199" i="14"/>
  <c r="H199" i="14"/>
  <c r="F199" i="14"/>
  <c r="D199" i="14"/>
  <c r="C199" i="14"/>
  <c r="B199" i="14"/>
  <c r="U198" i="14"/>
  <c r="P198" i="14"/>
  <c r="K198" i="14"/>
  <c r="H198" i="14"/>
  <c r="F198" i="14"/>
  <c r="D198" i="14"/>
  <c r="C198" i="14"/>
  <c r="B198" i="14"/>
  <c r="U197" i="14"/>
  <c r="P197" i="14"/>
  <c r="K197" i="14"/>
  <c r="H197" i="14"/>
  <c r="F197" i="14"/>
  <c r="D197" i="14"/>
  <c r="C197" i="14"/>
  <c r="B197" i="14"/>
  <c r="U196" i="14"/>
  <c r="P196" i="14"/>
  <c r="K196" i="14"/>
  <c r="H196" i="14"/>
  <c r="F196" i="14"/>
  <c r="D196" i="14"/>
  <c r="C196" i="14"/>
  <c r="B196" i="14"/>
  <c r="U195" i="14"/>
  <c r="P195" i="14"/>
  <c r="K195" i="14"/>
  <c r="H195" i="14"/>
  <c r="F195" i="14"/>
  <c r="D195" i="14"/>
  <c r="C195" i="14"/>
  <c r="B195" i="14"/>
  <c r="U194" i="14"/>
  <c r="P194" i="14"/>
  <c r="K194" i="14"/>
  <c r="H194" i="14"/>
  <c r="F194" i="14"/>
  <c r="D194" i="14"/>
  <c r="C194" i="14"/>
  <c r="B194" i="14"/>
  <c r="U193" i="14"/>
  <c r="P193" i="14"/>
  <c r="K193" i="14"/>
  <c r="H193" i="14"/>
  <c r="F193" i="14"/>
  <c r="D193" i="14"/>
  <c r="C193" i="14"/>
  <c r="B193" i="14"/>
  <c r="U192" i="14"/>
  <c r="P192" i="14"/>
  <c r="K192" i="14"/>
  <c r="H192" i="14"/>
  <c r="F192" i="14"/>
  <c r="D192" i="14"/>
  <c r="C192" i="14"/>
  <c r="B192" i="14"/>
  <c r="U191" i="14"/>
  <c r="P191" i="14"/>
  <c r="K191" i="14"/>
  <c r="H191" i="14"/>
  <c r="F191" i="14"/>
  <c r="D191" i="14"/>
  <c r="C191" i="14"/>
  <c r="B191" i="14"/>
  <c r="U190" i="14"/>
  <c r="P190" i="14"/>
  <c r="K190" i="14"/>
  <c r="H190" i="14"/>
  <c r="F190" i="14"/>
  <c r="D190" i="14"/>
  <c r="C190" i="14"/>
  <c r="B190" i="14"/>
  <c r="U189" i="14"/>
  <c r="P189" i="14"/>
  <c r="K189" i="14"/>
  <c r="H189" i="14"/>
  <c r="F189" i="14"/>
  <c r="D189" i="14"/>
  <c r="C189" i="14"/>
  <c r="B189" i="14"/>
  <c r="U188" i="14"/>
  <c r="P188" i="14"/>
  <c r="K188" i="14"/>
  <c r="H188" i="14"/>
  <c r="F188" i="14"/>
  <c r="D188" i="14"/>
  <c r="C188" i="14"/>
  <c r="B188" i="14"/>
  <c r="U187" i="14"/>
  <c r="P187" i="14"/>
  <c r="K187" i="14"/>
  <c r="H187" i="14"/>
  <c r="F187" i="14"/>
  <c r="D187" i="14"/>
  <c r="C187" i="14"/>
  <c r="B187" i="14"/>
  <c r="U186" i="14"/>
  <c r="P186" i="14"/>
  <c r="K186" i="14"/>
  <c r="H186" i="14"/>
  <c r="F186" i="14"/>
  <c r="D186" i="14"/>
  <c r="C186" i="14"/>
  <c r="B186" i="14"/>
  <c r="U185" i="14"/>
  <c r="P185" i="14"/>
  <c r="K185" i="14"/>
  <c r="H185" i="14"/>
  <c r="F185" i="14"/>
  <c r="D185" i="14"/>
  <c r="C185" i="14"/>
  <c r="B185" i="14"/>
  <c r="U184" i="14"/>
  <c r="P184" i="14"/>
  <c r="K184" i="14"/>
  <c r="H184" i="14"/>
  <c r="F184" i="14"/>
  <c r="D184" i="14"/>
  <c r="C184" i="14"/>
  <c r="B184" i="14"/>
  <c r="U183" i="14"/>
  <c r="P183" i="14"/>
  <c r="K183" i="14"/>
  <c r="H183" i="14"/>
  <c r="F183" i="14"/>
  <c r="D183" i="14"/>
  <c r="C183" i="14"/>
  <c r="B183" i="14"/>
  <c r="U182" i="14"/>
  <c r="P182" i="14"/>
  <c r="K182" i="14"/>
  <c r="H182" i="14"/>
  <c r="F182" i="14"/>
  <c r="D182" i="14"/>
  <c r="C182" i="14"/>
  <c r="B182" i="14"/>
  <c r="U181" i="14"/>
  <c r="P181" i="14"/>
  <c r="K181" i="14"/>
  <c r="H181" i="14"/>
  <c r="F181" i="14"/>
  <c r="D181" i="14"/>
  <c r="C181" i="14"/>
  <c r="B181" i="14"/>
  <c r="U180" i="14"/>
  <c r="P180" i="14"/>
  <c r="K180" i="14"/>
  <c r="H180" i="14"/>
  <c r="F180" i="14"/>
  <c r="D180" i="14"/>
  <c r="C180" i="14"/>
  <c r="B180" i="14"/>
  <c r="U179" i="14"/>
  <c r="P179" i="14"/>
  <c r="K179" i="14"/>
  <c r="H179" i="14"/>
  <c r="F179" i="14"/>
  <c r="D179" i="14"/>
  <c r="C179" i="14"/>
  <c r="B179" i="14"/>
  <c r="U178" i="14"/>
  <c r="P178" i="14"/>
  <c r="K178" i="14"/>
  <c r="H178" i="14"/>
  <c r="F178" i="14"/>
  <c r="D178" i="14"/>
  <c r="C178" i="14"/>
  <c r="B178" i="14"/>
  <c r="U177" i="14"/>
  <c r="P177" i="14"/>
  <c r="K177" i="14"/>
  <c r="H177" i="14"/>
  <c r="F177" i="14"/>
  <c r="D177" i="14"/>
  <c r="C177" i="14"/>
  <c r="B177" i="14"/>
  <c r="U176" i="14"/>
  <c r="P176" i="14"/>
  <c r="K176" i="14"/>
  <c r="H176" i="14"/>
  <c r="F176" i="14"/>
  <c r="D176" i="14"/>
  <c r="C176" i="14"/>
  <c r="B176" i="14"/>
  <c r="U175" i="14"/>
  <c r="P175" i="14"/>
  <c r="K175" i="14"/>
  <c r="H175" i="14"/>
  <c r="F175" i="14"/>
  <c r="D175" i="14"/>
  <c r="C175" i="14"/>
  <c r="B175" i="14"/>
  <c r="U174" i="14"/>
  <c r="P174" i="14"/>
  <c r="K174" i="14"/>
  <c r="H174" i="14"/>
  <c r="F174" i="14"/>
  <c r="D174" i="14"/>
  <c r="C174" i="14"/>
  <c r="B174" i="14"/>
  <c r="U173" i="14"/>
  <c r="P173" i="14"/>
  <c r="K173" i="14"/>
  <c r="H173" i="14"/>
  <c r="F173" i="14"/>
  <c r="D173" i="14"/>
  <c r="C173" i="14"/>
  <c r="B173" i="14"/>
  <c r="U172" i="14"/>
  <c r="P172" i="14"/>
  <c r="K172" i="14"/>
  <c r="H172" i="14"/>
  <c r="F172" i="14"/>
  <c r="D172" i="14"/>
  <c r="C172" i="14"/>
  <c r="B172" i="14"/>
  <c r="U171" i="14"/>
  <c r="P171" i="14"/>
  <c r="K171" i="14"/>
  <c r="H171" i="14"/>
  <c r="F171" i="14"/>
  <c r="D171" i="14"/>
  <c r="C171" i="14"/>
  <c r="B171" i="14"/>
  <c r="U170" i="14"/>
  <c r="P170" i="14"/>
  <c r="K170" i="14"/>
  <c r="H170" i="14"/>
  <c r="F170" i="14"/>
  <c r="D170" i="14"/>
  <c r="C170" i="14"/>
  <c r="B170" i="14"/>
  <c r="U169" i="14"/>
  <c r="P169" i="14"/>
  <c r="K169" i="14"/>
  <c r="H169" i="14"/>
  <c r="F169" i="14"/>
  <c r="D169" i="14"/>
  <c r="C169" i="14"/>
  <c r="B169" i="14"/>
  <c r="U168" i="14"/>
  <c r="P168" i="14"/>
  <c r="K168" i="14"/>
  <c r="H168" i="14"/>
  <c r="F168" i="14"/>
  <c r="D168" i="14"/>
  <c r="C168" i="14"/>
  <c r="B168" i="14"/>
  <c r="U167" i="14"/>
  <c r="P167" i="14"/>
  <c r="K167" i="14"/>
  <c r="H167" i="14"/>
  <c r="F167" i="14"/>
  <c r="D167" i="14"/>
  <c r="C167" i="14"/>
  <c r="B167" i="14"/>
  <c r="U166" i="14"/>
  <c r="P166" i="14"/>
  <c r="K166" i="14"/>
  <c r="H166" i="14"/>
  <c r="F166" i="14"/>
  <c r="D166" i="14"/>
  <c r="C166" i="14"/>
  <c r="B166" i="14"/>
  <c r="U165" i="14"/>
  <c r="P165" i="14"/>
  <c r="K165" i="14"/>
  <c r="H165" i="14"/>
  <c r="F165" i="14"/>
  <c r="D165" i="14"/>
  <c r="C165" i="14"/>
  <c r="B165" i="14"/>
  <c r="U164" i="14"/>
  <c r="P164" i="14"/>
  <c r="K164" i="14"/>
  <c r="H164" i="14"/>
  <c r="F164" i="14"/>
  <c r="D164" i="14"/>
  <c r="C164" i="14"/>
  <c r="B164" i="14"/>
  <c r="U163" i="14"/>
  <c r="P163" i="14"/>
  <c r="K163" i="14"/>
  <c r="H163" i="14"/>
  <c r="F163" i="14"/>
  <c r="D163" i="14"/>
  <c r="C163" i="14"/>
  <c r="B163" i="14"/>
  <c r="U162" i="14"/>
  <c r="P162" i="14"/>
  <c r="K162" i="14"/>
  <c r="H162" i="14"/>
  <c r="F162" i="14"/>
  <c r="D162" i="14"/>
  <c r="C162" i="14"/>
  <c r="B162" i="14"/>
  <c r="U161" i="14"/>
  <c r="P161" i="14"/>
  <c r="K161" i="14"/>
  <c r="H161" i="14"/>
  <c r="F161" i="14"/>
  <c r="D161" i="14"/>
  <c r="C161" i="14"/>
  <c r="B161" i="14"/>
  <c r="U160" i="14"/>
  <c r="P160" i="14"/>
  <c r="K160" i="14"/>
  <c r="H160" i="14"/>
  <c r="F160" i="14"/>
  <c r="D160" i="14"/>
  <c r="C160" i="14"/>
  <c r="B160" i="14"/>
  <c r="U159" i="14"/>
  <c r="P159" i="14"/>
  <c r="K159" i="14"/>
  <c r="H159" i="14"/>
  <c r="F159" i="14"/>
  <c r="D159" i="14"/>
  <c r="C159" i="14"/>
  <c r="B159" i="14"/>
  <c r="U158" i="14"/>
  <c r="P158" i="14"/>
  <c r="K158" i="14"/>
  <c r="H158" i="14"/>
  <c r="F158" i="14"/>
  <c r="D158" i="14"/>
  <c r="C158" i="14"/>
  <c r="B158" i="14"/>
  <c r="U157" i="14"/>
  <c r="P157" i="14"/>
  <c r="K157" i="14"/>
  <c r="H157" i="14"/>
  <c r="F157" i="14"/>
  <c r="D157" i="14"/>
  <c r="C157" i="14"/>
  <c r="B157" i="14"/>
  <c r="U156" i="14"/>
  <c r="P156" i="14"/>
  <c r="K156" i="14"/>
  <c r="H156" i="14"/>
  <c r="F156" i="14"/>
  <c r="D156" i="14"/>
  <c r="C156" i="14"/>
  <c r="B156" i="14"/>
  <c r="U155" i="14"/>
  <c r="P155" i="14"/>
  <c r="K155" i="14"/>
  <c r="H155" i="14"/>
  <c r="F155" i="14"/>
  <c r="D155" i="14"/>
  <c r="C155" i="14"/>
  <c r="B155" i="14"/>
  <c r="U154" i="14"/>
  <c r="P154" i="14"/>
  <c r="K154" i="14"/>
  <c r="H154" i="14"/>
  <c r="F154" i="14"/>
  <c r="D154" i="14"/>
  <c r="C154" i="14"/>
  <c r="B154" i="14"/>
  <c r="U153" i="14"/>
  <c r="P153" i="14"/>
  <c r="K153" i="14"/>
  <c r="H153" i="14"/>
  <c r="F153" i="14"/>
  <c r="D153" i="14"/>
  <c r="C153" i="14"/>
  <c r="B153" i="14"/>
  <c r="U152" i="14"/>
  <c r="P152" i="14"/>
  <c r="K152" i="14"/>
  <c r="H152" i="14"/>
  <c r="F152" i="14"/>
  <c r="D152" i="14"/>
  <c r="C152" i="14"/>
  <c r="B152" i="14"/>
  <c r="U151" i="14"/>
  <c r="P151" i="14"/>
  <c r="K151" i="14"/>
  <c r="H151" i="14"/>
  <c r="F151" i="14"/>
  <c r="D151" i="14"/>
  <c r="C151" i="14"/>
  <c r="B151" i="14"/>
  <c r="U150" i="14"/>
  <c r="P150" i="14"/>
  <c r="K150" i="14"/>
  <c r="H150" i="14"/>
  <c r="F150" i="14"/>
  <c r="D150" i="14"/>
  <c r="C150" i="14"/>
  <c r="B150" i="14"/>
  <c r="U149" i="14"/>
  <c r="P149" i="14"/>
  <c r="K149" i="14"/>
  <c r="H149" i="14"/>
  <c r="F149" i="14"/>
  <c r="D149" i="14"/>
  <c r="C149" i="14"/>
  <c r="B149" i="14"/>
  <c r="U148" i="14"/>
  <c r="P148" i="14"/>
  <c r="K148" i="14"/>
  <c r="H148" i="14"/>
  <c r="F148" i="14"/>
  <c r="D148" i="14"/>
  <c r="C148" i="14"/>
  <c r="B148" i="14"/>
  <c r="U147" i="14"/>
  <c r="P147" i="14"/>
  <c r="K147" i="14"/>
  <c r="H147" i="14"/>
  <c r="F147" i="14"/>
  <c r="D147" i="14"/>
  <c r="C147" i="14"/>
  <c r="B147" i="14"/>
  <c r="U146" i="14"/>
  <c r="P146" i="14"/>
  <c r="K146" i="14"/>
  <c r="H146" i="14"/>
  <c r="F146" i="14"/>
  <c r="D146" i="14"/>
  <c r="C146" i="14"/>
  <c r="B146" i="14"/>
  <c r="U145" i="14"/>
  <c r="P145" i="14"/>
  <c r="K145" i="14"/>
  <c r="H145" i="14"/>
  <c r="F145" i="14"/>
  <c r="D145" i="14"/>
  <c r="C145" i="14"/>
  <c r="B145" i="14"/>
  <c r="U144" i="14"/>
  <c r="P144" i="14"/>
  <c r="K144" i="14"/>
  <c r="H144" i="14"/>
  <c r="F144" i="14"/>
  <c r="D144" i="14"/>
  <c r="C144" i="14"/>
  <c r="B144" i="14"/>
  <c r="U143" i="14"/>
  <c r="P143" i="14"/>
  <c r="K143" i="14"/>
  <c r="H143" i="14"/>
  <c r="F143" i="14"/>
  <c r="D143" i="14"/>
  <c r="C143" i="14"/>
  <c r="B143" i="14"/>
  <c r="U142" i="14"/>
  <c r="P142" i="14"/>
  <c r="K142" i="14"/>
  <c r="H142" i="14"/>
  <c r="F142" i="14"/>
  <c r="D142" i="14"/>
  <c r="C142" i="14"/>
  <c r="B142" i="14"/>
  <c r="U141" i="14"/>
  <c r="P141" i="14"/>
  <c r="K141" i="14"/>
  <c r="H141" i="14"/>
  <c r="F141" i="14"/>
  <c r="D141" i="14"/>
  <c r="C141" i="14"/>
  <c r="B141" i="14"/>
  <c r="U140" i="14"/>
  <c r="P140" i="14"/>
  <c r="K140" i="14"/>
  <c r="H140" i="14"/>
  <c r="F140" i="14"/>
  <c r="D140" i="14"/>
  <c r="C140" i="14"/>
  <c r="B140" i="14"/>
  <c r="U139" i="14"/>
  <c r="P139" i="14"/>
  <c r="K139" i="14"/>
  <c r="H139" i="14"/>
  <c r="F139" i="14"/>
  <c r="D139" i="14"/>
  <c r="C139" i="14"/>
  <c r="B139" i="14"/>
  <c r="U138" i="14"/>
  <c r="P138" i="14"/>
  <c r="K138" i="14"/>
  <c r="H138" i="14"/>
  <c r="F138" i="14"/>
  <c r="D138" i="14"/>
  <c r="C138" i="14"/>
  <c r="B138" i="14"/>
  <c r="U137" i="14"/>
  <c r="P137" i="14"/>
  <c r="K137" i="14"/>
  <c r="H137" i="14"/>
  <c r="F137" i="14"/>
  <c r="D137" i="14"/>
  <c r="C137" i="14"/>
  <c r="B137" i="14"/>
  <c r="U136" i="14"/>
  <c r="P136" i="14"/>
  <c r="K136" i="14"/>
  <c r="H136" i="14"/>
  <c r="F136" i="14"/>
  <c r="D136" i="14"/>
  <c r="C136" i="14"/>
  <c r="B136" i="14"/>
  <c r="U135" i="14"/>
  <c r="P135" i="14"/>
  <c r="K135" i="14"/>
  <c r="H135" i="14"/>
  <c r="F135" i="14"/>
  <c r="D135" i="14"/>
  <c r="C135" i="14"/>
  <c r="B135" i="14"/>
  <c r="U134" i="14"/>
  <c r="P134" i="14"/>
  <c r="K134" i="14"/>
  <c r="H134" i="14"/>
  <c r="F134" i="14"/>
  <c r="D134" i="14"/>
  <c r="C134" i="14"/>
  <c r="B134" i="14"/>
  <c r="U133" i="14"/>
  <c r="P133" i="14"/>
  <c r="K133" i="14"/>
  <c r="H133" i="14"/>
  <c r="F133" i="14"/>
  <c r="D133" i="14"/>
  <c r="C133" i="14"/>
  <c r="B133" i="14"/>
  <c r="U132" i="14"/>
  <c r="P132" i="14"/>
  <c r="K132" i="14"/>
  <c r="H132" i="14"/>
  <c r="F132" i="14"/>
  <c r="D132" i="14"/>
  <c r="C132" i="14"/>
  <c r="B132" i="14"/>
  <c r="U131" i="14"/>
  <c r="P131" i="14"/>
  <c r="K131" i="14"/>
  <c r="H131" i="14"/>
  <c r="F131" i="14"/>
  <c r="D131" i="14"/>
  <c r="C131" i="14"/>
  <c r="B131" i="14"/>
  <c r="U130" i="14"/>
  <c r="P130" i="14"/>
  <c r="K130" i="14"/>
  <c r="H130" i="14"/>
  <c r="F130" i="14"/>
  <c r="D130" i="14"/>
  <c r="C130" i="14"/>
  <c r="B130" i="14"/>
  <c r="U129" i="14"/>
  <c r="P129" i="14"/>
  <c r="K129" i="14"/>
  <c r="H129" i="14"/>
  <c r="F129" i="14"/>
  <c r="D129" i="14"/>
  <c r="C129" i="14"/>
  <c r="B129" i="14"/>
  <c r="U128" i="14"/>
  <c r="P128" i="14"/>
  <c r="K128" i="14"/>
  <c r="H128" i="14"/>
  <c r="F128" i="14"/>
  <c r="D128" i="14"/>
  <c r="C128" i="14"/>
  <c r="B128" i="14"/>
  <c r="U127" i="14"/>
  <c r="P127" i="14"/>
  <c r="K127" i="14"/>
  <c r="H127" i="14"/>
  <c r="F127" i="14"/>
  <c r="D127" i="14"/>
  <c r="C127" i="14"/>
  <c r="B127" i="14"/>
  <c r="U126" i="14"/>
  <c r="P126" i="14"/>
  <c r="K126" i="14"/>
  <c r="H126" i="14"/>
  <c r="F126" i="14"/>
  <c r="D126" i="14"/>
  <c r="C126" i="14"/>
  <c r="B126" i="14"/>
  <c r="U125" i="14"/>
  <c r="P125" i="14"/>
  <c r="K125" i="14"/>
  <c r="H125" i="14"/>
  <c r="F125" i="14"/>
  <c r="D125" i="14"/>
  <c r="C125" i="14"/>
  <c r="B125" i="14"/>
  <c r="U124" i="14"/>
  <c r="P124" i="14"/>
  <c r="K124" i="14"/>
  <c r="H124" i="14"/>
  <c r="F124" i="14"/>
  <c r="D124" i="14"/>
  <c r="C124" i="14"/>
  <c r="B124" i="14"/>
  <c r="U123" i="14"/>
  <c r="P123" i="14"/>
  <c r="K123" i="14"/>
  <c r="H123" i="14"/>
  <c r="F123" i="14"/>
  <c r="D123" i="14"/>
  <c r="C123" i="14"/>
  <c r="B123" i="14"/>
  <c r="U122" i="14"/>
  <c r="P122" i="14"/>
  <c r="K122" i="14"/>
  <c r="H122" i="14"/>
  <c r="F122" i="14"/>
  <c r="D122" i="14"/>
  <c r="C122" i="14"/>
  <c r="B122" i="14"/>
  <c r="U121" i="14"/>
  <c r="P121" i="14"/>
  <c r="K121" i="14"/>
  <c r="H121" i="14"/>
  <c r="F121" i="14"/>
  <c r="D121" i="14"/>
  <c r="C121" i="14"/>
  <c r="B121" i="14"/>
  <c r="U120" i="14"/>
  <c r="P120" i="14"/>
  <c r="K120" i="14"/>
  <c r="H120" i="14"/>
  <c r="F120" i="14"/>
  <c r="D120" i="14"/>
  <c r="C120" i="14"/>
  <c r="B120" i="14"/>
  <c r="U119" i="14"/>
  <c r="P119" i="14"/>
  <c r="K119" i="14"/>
  <c r="H119" i="14"/>
  <c r="F119" i="14"/>
  <c r="D119" i="14"/>
  <c r="C119" i="14"/>
  <c r="B119" i="14"/>
  <c r="U118" i="14"/>
  <c r="P118" i="14"/>
  <c r="K118" i="14"/>
  <c r="H118" i="14"/>
  <c r="F118" i="14"/>
  <c r="D118" i="14"/>
  <c r="C118" i="14"/>
  <c r="B118" i="14"/>
  <c r="U117" i="14"/>
  <c r="P117" i="14"/>
  <c r="K117" i="14"/>
  <c r="H117" i="14"/>
  <c r="F117" i="14"/>
  <c r="D117" i="14"/>
  <c r="C117" i="14"/>
  <c r="B117" i="14"/>
  <c r="U116" i="14"/>
  <c r="P116" i="14"/>
  <c r="K116" i="14"/>
  <c r="H116" i="14"/>
  <c r="F116" i="14"/>
  <c r="D116" i="14"/>
  <c r="C116" i="14"/>
  <c r="B116" i="14"/>
  <c r="U115" i="14"/>
  <c r="P115" i="14"/>
  <c r="K115" i="14"/>
  <c r="H115" i="14"/>
  <c r="F115" i="14"/>
  <c r="D115" i="14"/>
  <c r="C115" i="14"/>
  <c r="B115" i="14"/>
  <c r="U114" i="14"/>
  <c r="P114" i="14"/>
  <c r="K114" i="14"/>
  <c r="H114" i="14"/>
  <c r="F114" i="14"/>
  <c r="D114" i="14"/>
  <c r="C114" i="14"/>
  <c r="B114" i="14"/>
  <c r="U113" i="14"/>
  <c r="P113" i="14"/>
  <c r="K113" i="14"/>
  <c r="H113" i="14"/>
  <c r="F113" i="14"/>
  <c r="D113" i="14"/>
  <c r="C113" i="14"/>
  <c r="B113" i="14"/>
  <c r="U112" i="14"/>
  <c r="P112" i="14"/>
  <c r="K112" i="14"/>
  <c r="H112" i="14"/>
  <c r="F112" i="14"/>
  <c r="D112" i="14"/>
  <c r="C112" i="14"/>
  <c r="B112" i="14"/>
  <c r="U111" i="14"/>
  <c r="P111" i="14"/>
  <c r="K111" i="14"/>
  <c r="H111" i="14"/>
  <c r="F111" i="14"/>
  <c r="D111" i="14"/>
  <c r="C111" i="14"/>
  <c r="B111" i="14"/>
  <c r="U110" i="14"/>
  <c r="P110" i="14"/>
  <c r="K110" i="14"/>
  <c r="H110" i="14"/>
  <c r="F110" i="14"/>
  <c r="D110" i="14"/>
  <c r="C110" i="14"/>
  <c r="B110" i="14"/>
  <c r="U109" i="14"/>
  <c r="P109" i="14"/>
  <c r="K109" i="14"/>
  <c r="H109" i="14"/>
  <c r="F109" i="14"/>
  <c r="D109" i="14"/>
  <c r="C109" i="14"/>
  <c r="B109" i="14"/>
  <c r="U108" i="14"/>
  <c r="P108" i="14"/>
  <c r="K108" i="14"/>
  <c r="H108" i="14"/>
  <c r="F108" i="14"/>
  <c r="D108" i="14"/>
  <c r="C108" i="14"/>
  <c r="B108" i="14"/>
  <c r="U107" i="14"/>
  <c r="P107" i="14"/>
  <c r="K107" i="14"/>
  <c r="H107" i="14"/>
  <c r="F107" i="14"/>
  <c r="D107" i="14"/>
  <c r="C107" i="14"/>
  <c r="B107" i="14"/>
  <c r="U106" i="14"/>
  <c r="P106" i="14"/>
  <c r="K106" i="14"/>
  <c r="H106" i="14"/>
  <c r="F106" i="14"/>
  <c r="D106" i="14"/>
  <c r="C106" i="14"/>
  <c r="B106" i="14"/>
  <c r="U105" i="14"/>
  <c r="P105" i="14"/>
  <c r="K105" i="14"/>
  <c r="H105" i="14"/>
  <c r="F105" i="14"/>
  <c r="D105" i="14"/>
  <c r="C105" i="14"/>
  <c r="B105" i="14"/>
  <c r="U104" i="14"/>
  <c r="P104" i="14"/>
  <c r="K104" i="14"/>
  <c r="H104" i="14"/>
  <c r="F104" i="14"/>
  <c r="D104" i="14"/>
  <c r="C104" i="14"/>
  <c r="B104" i="14"/>
  <c r="U103" i="14"/>
  <c r="P103" i="14"/>
  <c r="K103" i="14"/>
  <c r="H103" i="14"/>
  <c r="F103" i="14"/>
  <c r="D103" i="14"/>
  <c r="C103" i="14"/>
  <c r="B103" i="14"/>
  <c r="U102" i="14"/>
  <c r="P102" i="14"/>
  <c r="K102" i="14"/>
  <c r="H102" i="14"/>
  <c r="F102" i="14"/>
  <c r="D102" i="14"/>
  <c r="C102" i="14"/>
  <c r="B102" i="14"/>
  <c r="U101" i="14"/>
  <c r="P101" i="14"/>
  <c r="K101" i="14"/>
  <c r="H101" i="14"/>
  <c r="F101" i="14"/>
  <c r="D101" i="14"/>
  <c r="C101" i="14"/>
  <c r="B101" i="14"/>
  <c r="U100" i="14"/>
  <c r="P100" i="14"/>
  <c r="K100" i="14"/>
  <c r="H100" i="14"/>
  <c r="F100" i="14"/>
  <c r="D100" i="14"/>
  <c r="C100" i="14"/>
  <c r="B100" i="14"/>
  <c r="U99" i="14"/>
  <c r="P99" i="14"/>
  <c r="K99" i="14"/>
  <c r="H99" i="14"/>
  <c r="F99" i="14"/>
  <c r="D99" i="14"/>
  <c r="C99" i="14"/>
  <c r="B99" i="14"/>
  <c r="U98" i="14"/>
  <c r="P98" i="14"/>
  <c r="K98" i="14"/>
  <c r="H98" i="14"/>
  <c r="F98" i="14"/>
  <c r="D98" i="14"/>
  <c r="C98" i="14"/>
  <c r="B98" i="14"/>
  <c r="U97" i="14"/>
  <c r="P97" i="14"/>
  <c r="K97" i="14"/>
  <c r="H97" i="14"/>
  <c r="F97" i="14"/>
  <c r="D97" i="14"/>
  <c r="C97" i="14"/>
  <c r="B97" i="14"/>
  <c r="U96" i="14"/>
  <c r="P96" i="14"/>
  <c r="K96" i="14"/>
  <c r="H96" i="14"/>
  <c r="F96" i="14"/>
  <c r="D96" i="14"/>
  <c r="C96" i="14"/>
  <c r="B96" i="14"/>
  <c r="U95" i="14"/>
  <c r="P95" i="14"/>
  <c r="K95" i="14"/>
  <c r="H95" i="14"/>
  <c r="F95" i="14"/>
  <c r="D95" i="14"/>
  <c r="C95" i="14"/>
  <c r="B95" i="14"/>
  <c r="U94" i="14"/>
  <c r="P94" i="14"/>
  <c r="K94" i="14"/>
  <c r="H94" i="14"/>
  <c r="F94" i="14"/>
  <c r="D94" i="14"/>
  <c r="C94" i="14"/>
  <c r="B94" i="14"/>
  <c r="U93" i="14"/>
  <c r="P93" i="14"/>
  <c r="K93" i="14"/>
  <c r="H93" i="14"/>
  <c r="F93" i="14"/>
  <c r="D93" i="14"/>
  <c r="C93" i="14"/>
  <c r="B93" i="14"/>
  <c r="U92" i="14"/>
  <c r="P92" i="14"/>
  <c r="K92" i="14"/>
  <c r="H92" i="14"/>
  <c r="F92" i="14"/>
  <c r="D92" i="14"/>
  <c r="C92" i="14"/>
  <c r="B92" i="14"/>
  <c r="U91" i="14"/>
  <c r="P91" i="14"/>
  <c r="K91" i="14"/>
  <c r="H91" i="14"/>
  <c r="F91" i="14"/>
  <c r="D91" i="14"/>
  <c r="C91" i="14"/>
  <c r="B91" i="14"/>
  <c r="U90" i="14"/>
  <c r="P90" i="14"/>
  <c r="K90" i="14"/>
  <c r="H90" i="14"/>
  <c r="F90" i="14"/>
  <c r="D90" i="14"/>
  <c r="C90" i="14"/>
  <c r="B90" i="14"/>
  <c r="U89" i="14"/>
  <c r="P89" i="14"/>
  <c r="K89" i="14"/>
  <c r="H89" i="14"/>
  <c r="F89" i="14"/>
  <c r="D89" i="14"/>
  <c r="C89" i="14"/>
  <c r="B89" i="14"/>
  <c r="U88" i="14"/>
  <c r="P88" i="14"/>
  <c r="K88" i="14"/>
  <c r="H88" i="14"/>
  <c r="F88" i="14"/>
  <c r="D88" i="14"/>
  <c r="C88" i="14"/>
  <c r="B88" i="14"/>
  <c r="U87" i="14"/>
  <c r="P87" i="14"/>
  <c r="K87" i="14"/>
  <c r="H87" i="14"/>
  <c r="F87" i="14"/>
  <c r="D87" i="14"/>
  <c r="C87" i="14"/>
  <c r="B87" i="14"/>
  <c r="U86" i="14"/>
  <c r="P86" i="14"/>
  <c r="K86" i="14"/>
  <c r="H86" i="14"/>
  <c r="F86" i="14"/>
  <c r="D86" i="14"/>
  <c r="C86" i="14"/>
  <c r="B86" i="14"/>
  <c r="U85" i="14"/>
  <c r="P85" i="14"/>
  <c r="K85" i="14"/>
  <c r="H85" i="14"/>
  <c r="F85" i="14"/>
  <c r="D85" i="14"/>
  <c r="C85" i="14"/>
  <c r="B85" i="14"/>
  <c r="U84" i="14"/>
  <c r="P84" i="14"/>
  <c r="K84" i="14"/>
  <c r="H84" i="14"/>
  <c r="F84" i="14"/>
  <c r="D84" i="14"/>
  <c r="C84" i="14"/>
  <c r="B84" i="14"/>
  <c r="U83" i="14"/>
  <c r="P83" i="14"/>
  <c r="K83" i="14"/>
  <c r="H83" i="14"/>
  <c r="F83" i="14"/>
  <c r="D83" i="14"/>
  <c r="C83" i="14"/>
  <c r="B83" i="14"/>
  <c r="U82" i="14"/>
  <c r="P82" i="14"/>
  <c r="K82" i="14"/>
  <c r="H82" i="14"/>
  <c r="F82" i="14"/>
  <c r="D82" i="14"/>
  <c r="C82" i="14"/>
  <c r="B82" i="14"/>
  <c r="U81" i="14"/>
  <c r="P81" i="14"/>
  <c r="K81" i="14"/>
  <c r="H81" i="14"/>
  <c r="F81" i="14"/>
  <c r="D81" i="14"/>
  <c r="C81" i="14"/>
  <c r="B81" i="14"/>
  <c r="U80" i="14"/>
  <c r="P80" i="14"/>
  <c r="K80" i="14"/>
  <c r="H80" i="14"/>
  <c r="F80" i="14"/>
  <c r="D80" i="14"/>
  <c r="C80" i="14"/>
  <c r="B80" i="14"/>
  <c r="U79" i="14"/>
  <c r="P79" i="14"/>
  <c r="K79" i="14"/>
  <c r="H79" i="14"/>
  <c r="F79" i="14"/>
  <c r="D79" i="14"/>
  <c r="C79" i="14"/>
  <c r="B79" i="14"/>
  <c r="U78" i="14"/>
  <c r="P78" i="14"/>
  <c r="K78" i="14"/>
  <c r="H78" i="14"/>
  <c r="F78" i="14"/>
  <c r="D78" i="14"/>
  <c r="C78" i="14"/>
  <c r="B78" i="14"/>
  <c r="U77" i="14"/>
  <c r="P77" i="14"/>
  <c r="K77" i="14"/>
  <c r="H77" i="14"/>
  <c r="F77" i="14"/>
  <c r="D77" i="14"/>
  <c r="C77" i="14"/>
  <c r="B77" i="14"/>
  <c r="U76" i="14"/>
  <c r="P76" i="14"/>
  <c r="K76" i="14"/>
  <c r="H76" i="14"/>
  <c r="F76" i="14"/>
  <c r="D76" i="14"/>
  <c r="C76" i="14"/>
  <c r="B76" i="14"/>
  <c r="U75" i="14"/>
  <c r="P75" i="14"/>
  <c r="K75" i="14"/>
  <c r="H75" i="14"/>
  <c r="F75" i="14"/>
  <c r="D75" i="14"/>
  <c r="C75" i="14"/>
  <c r="B75" i="14"/>
  <c r="U74" i="14"/>
  <c r="P74" i="14"/>
  <c r="K74" i="14"/>
  <c r="H74" i="14"/>
  <c r="F74" i="14"/>
  <c r="D74" i="14"/>
  <c r="C74" i="14"/>
  <c r="B74" i="14"/>
  <c r="U73" i="14"/>
  <c r="P73" i="14"/>
  <c r="K73" i="14"/>
  <c r="H73" i="14"/>
  <c r="F73" i="14"/>
  <c r="D73" i="14"/>
  <c r="C73" i="14"/>
  <c r="B73" i="14"/>
  <c r="U72" i="14"/>
  <c r="P72" i="14"/>
  <c r="K72" i="14"/>
  <c r="H72" i="14"/>
  <c r="F72" i="14"/>
  <c r="D72" i="14"/>
  <c r="C72" i="14"/>
  <c r="B72" i="14"/>
  <c r="U71" i="14"/>
  <c r="P71" i="14"/>
  <c r="K71" i="14"/>
  <c r="H71" i="14"/>
  <c r="F71" i="14"/>
  <c r="D71" i="14"/>
  <c r="C71" i="14"/>
  <c r="B71" i="14"/>
  <c r="U70" i="14"/>
  <c r="P70" i="14"/>
  <c r="K70" i="14"/>
  <c r="H70" i="14"/>
  <c r="F70" i="14"/>
  <c r="D70" i="14"/>
  <c r="C70" i="14"/>
  <c r="B70" i="14"/>
  <c r="U69" i="14"/>
  <c r="P69" i="14"/>
  <c r="K69" i="14"/>
  <c r="H69" i="14"/>
  <c r="F69" i="14"/>
  <c r="D69" i="14"/>
  <c r="C69" i="14"/>
  <c r="B69" i="14"/>
  <c r="U68" i="14"/>
  <c r="P68" i="14"/>
  <c r="K68" i="14"/>
  <c r="H68" i="14"/>
  <c r="F68" i="14"/>
  <c r="D68" i="14"/>
  <c r="C68" i="14"/>
  <c r="B68" i="14"/>
  <c r="U67" i="14"/>
  <c r="P67" i="14"/>
  <c r="K67" i="14"/>
  <c r="H67" i="14"/>
  <c r="F67" i="14"/>
  <c r="D67" i="14"/>
  <c r="C67" i="14"/>
  <c r="B67" i="14"/>
  <c r="U66" i="14"/>
  <c r="P66" i="14"/>
  <c r="K66" i="14"/>
  <c r="H66" i="14"/>
  <c r="F66" i="14"/>
  <c r="D66" i="14"/>
  <c r="C66" i="14"/>
  <c r="B66" i="14"/>
  <c r="U65" i="14"/>
  <c r="P65" i="14"/>
  <c r="K65" i="14"/>
  <c r="H65" i="14"/>
  <c r="F65" i="14"/>
  <c r="D65" i="14"/>
  <c r="C65" i="14"/>
  <c r="B65" i="14"/>
  <c r="U64" i="14"/>
  <c r="P64" i="14"/>
  <c r="K64" i="14"/>
  <c r="H64" i="14"/>
  <c r="F64" i="14"/>
  <c r="D64" i="14"/>
  <c r="C64" i="14"/>
  <c r="B64" i="14"/>
  <c r="U63" i="14"/>
  <c r="P63" i="14"/>
  <c r="K63" i="14"/>
  <c r="H63" i="14"/>
  <c r="F63" i="14"/>
  <c r="D63" i="14"/>
  <c r="C63" i="14"/>
  <c r="B63" i="14"/>
  <c r="U62" i="14"/>
  <c r="P62" i="14"/>
  <c r="K62" i="14"/>
  <c r="H62" i="14"/>
  <c r="F62" i="14"/>
  <c r="D62" i="14"/>
  <c r="C62" i="14"/>
  <c r="B62" i="14"/>
  <c r="U61" i="14"/>
  <c r="P61" i="14"/>
  <c r="K61" i="14"/>
  <c r="H61" i="14"/>
  <c r="F61" i="14"/>
  <c r="D61" i="14"/>
  <c r="C61" i="14"/>
  <c r="B61" i="14"/>
  <c r="U60" i="14"/>
  <c r="P60" i="14"/>
  <c r="K60" i="14"/>
  <c r="H60" i="14"/>
  <c r="F60" i="14"/>
  <c r="D60" i="14"/>
  <c r="C60" i="14"/>
  <c r="B60" i="14"/>
  <c r="U59" i="14"/>
  <c r="P59" i="14"/>
  <c r="K59" i="14"/>
  <c r="H59" i="14"/>
  <c r="F59" i="14"/>
  <c r="D59" i="14"/>
  <c r="C59" i="14"/>
  <c r="B59" i="14"/>
  <c r="U58" i="14"/>
  <c r="P58" i="14"/>
  <c r="K58" i="14"/>
  <c r="H58" i="14"/>
  <c r="F58" i="14"/>
  <c r="D58" i="14"/>
  <c r="C58" i="14"/>
  <c r="B58" i="14"/>
  <c r="U57" i="14"/>
  <c r="P57" i="14"/>
  <c r="K57" i="14"/>
  <c r="H57" i="14"/>
  <c r="F57" i="14"/>
  <c r="D57" i="14"/>
  <c r="C57" i="14"/>
  <c r="B57" i="14"/>
  <c r="U56" i="14"/>
  <c r="P56" i="14"/>
  <c r="K56" i="14"/>
  <c r="H56" i="14"/>
  <c r="F56" i="14"/>
  <c r="D56" i="14"/>
  <c r="C56" i="14"/>
  <c r="B56" i="14"/>
  <c r="U55" i="14"/>
  <c r="P55" i="14"/>
  <c r="K55" i="14"/>
  <c r="H55" i="14"/>
  <c r="F55" i="14"/>
  <c r="D55" i="14"/>
  <c r="C55" i="14"/>
  <c r="B55" i="14"/>
  <c r="U54" i="14"/>
  <c r="P54" i="14"/>
  <c r="K54" i="14"/>
  <c r="H54" i="14"/>
  <c r="F54" i="14"/>
  <c r="D54" i="14"/>
  <c r="C54" i="14"/>
  <c r="B54" i="14"/>
  <c r="U53" i="14"/>
  <c r="P53" i="14"/>
  <c r="K53" i="14"/>
  <c r="H53" i="14"/>
  <c r="F53" i="14"/>
  <c r="D53" i="14"/>
  <c r="C53" i="14"/>
  <c r="B53" i="14"/>
  <c r="U52" i="14"/>
  <c r="P52" i="14"/>
  <c r="K52" i="14"/>
  <c r="H52" i="14"/>
  <c r="F52" i="14"/>
  <c r="D52" i="14"/>
  <c r="C52" i="14"/>
  <c r="B52" i="14"/>
  <c r="U51" i="14"/>
  <c r="P51" i="14"/>
  <c r="K51" i="14"/>
  <c r="H51" i="14"/>
  <c r="F51" i="14"/>
  <c r="D51" i="14"/>
  <c r="C51" i="14"/>
  <c r="B51" i="14"/>
  <c r="U50" i="14"/>
  <c r="P50" i="14"/>
  <c r="K50" i="14"/>
  <c r="H50" i="14"/>
  <c r="F50" i="14"/>
  <c r="D50" i="14"/>
  <c r="C50" i="14"/>
  <c r="B50" i="14"/>
  <c r="U49" i="14"/>
  <c r="P49" i="14"/>
  <c r="K49" i="14"/>
  <c r="H49" i="14"/>
  <c r="F49" i="14"/>
  <c r="D49" i="14"/>
  <c r="C49" i="14"/>
  <c r="B49" i="14"/>
  <c r="U48" i="14"/>
  <c r="P48" i="14"/>
  <c r="K48" i="14"/>
  <c r="H48" i="14"/>
  <c r="F48" i="14"/>
  <c r="D48" i="14"/>
  <c r="C48" i="14"/>
  <c r="B48" i="14"/>
  <c r="U47" i="14"/>
  <c r="P47" i="14"/>
  <c r="K47" i="14"/>
  <c r="H47" i="14"/>
  <c r="F47" i="14"/>
  <c r="D47" i="14"/>
  <c r="C47" i="14"/>
  <c r="B47" i="14"/>
  <c r="U46" i="14"/>
  <c r="P46" i="14"/>
  <c r="K46" i="14"/>
  <c r="H46" i="14"/>
  <c r="F46" i="14"/>
  <c r="D46" i="14"/>
  <c r="C46" i="14"/>
  <c r="B46" i="14"/>
  <c r="U45" i="14"/>
  <c r="P45" i="14"/>
  <c r="K45" i="14"/>
  <c r="H45" i="14"/>
  <c r="F45" i="14"/>
  <c r="D45" i="14"/>
  <c r="C45" i="14"/>
  <c r="B45" i="14"/>
  <c r="U44" i="14"/>
  <c r="P44" i="14"/>
  <c r="K44" i="14"/>
  <c r="H44" i="14"/>
  <c r="F44" i="14"/>
  <c r="D44" i="14"/>
  <c r="C44" i="14"/>
  <c r="B44" i="14"/>
  <c r="U43" i="14"/>
  <c r="P43" i="14"/>
  <c r="K43" i="14"/>
  <c r="H43" i="14"/>
  <c r="F43" i="14"/>
  <c r="D43" i="14"/>
  <c r="C43" i="14"/>
  <c r="B43" i="14"/>
  <c r="U42" i="14"/>
  <c r="P42" i="14"/>
  <c r="K42" i="14"/>
  <c r="H42" i="14"/>
  <c r="F42" i="14"/>
  <c r="D42" i="14"/>
  <c r="C42" i="14"/>
  <c r="B42" i="14"/>
  <c r="U41" i="14"/>
  <c r="P41" i="14"/>
  <c r="K41" i="14"/>
  <c r="H41" i="14"/>
  <c r="F41" i="14"/>
  <c r="D41" i="14"/>
  <c r="C41" i="14"/>
  <c r="B41" i="14"/>
  <c r="U40" i="14"/>
  <c r="P40" i="14"/>
  <c r="K40" i="14"/>
  <c r="H40" i="14"/>
  <c r="F40" i="14"/>
  <c r="D40" i="14"/>
  <c r="C40" i="14"/>
  <c r="B40" i="14"/>
  <c r="U39" i="14"/>
  <c r="P39" i="14"/>
  <c r="K39" i="14"/>
  <c r="H39" i="14"/>
  <c r="F39" i="14"/>
  <c r="D39" i="14"/>
  <c r="C39" i="14"/>
  <c r="B39" i="14"/>
  <c r="U38" i="14"/>
  <c r="P38" i="14"/>
  <c r="K38" i="14"/>
  <c r="H38" i="14"/>
  <c r="F38" i="14"/>
  <c r="D38" i="14"/>
  <c r="C38" i="14"/>
  <c r="B38" i="14"/>
  <c r="U37" i="14"/>
  <c r="P37" i="14"/>
  <c r="K37" i="14"/>
  <c r="H37" i="14"/>
  <c r="F37" i="14"/>
  <c r="D37" i="14"/>
  <c r="C37" i="14"/>
  <c r="B37" i="14"/>
  <c r="U36" i="14"/>
  <c r="P36" i="14"/>
  <c r="K36" i="14"/>
  <c r="H36" i="14"/>
  <c r="F36" i="14"/>
  <c r="D36" i="14"/>
  <c r="C36" i="14"/>
  <c r="B36" i="14"/>
  <c r="U35" i="14"/>
  <c r="P35" i="14"/>
  <c r="K35" i="14"/>
  <c r="H35" i="14"/>
  <c r="F35" i="14"/>
  <c r="D35" i="14"/>
  <c r="C35" i="14"/>
  <c r="B35" i="14"/>
  <c r="U34" i="14"/>
  <c r="P34" i="14"/>
  <c r="K34" i="14"/>
  <c r="H34" i="14"/>
  <c r="F34" i="14"/>
  <c r="D34" i="14"/>
  <c r="C34" i="14"/>
  <c r="B34" i="14"/>
  <c r="U33" i="14"/>
  <c r="P33" i="14"/>
  <c r="K33" i="14"/>
  <c r="H33" i="14"/>
  <c r="F33" i="14"/>
  <c r="D33" i="14"/>
  <c r="C33" i="14"/>
  <c r="B33" i="14"/>
  <c r="U32" i="14"/>
  <c r="P32" i="14"/>
  <c r="K32" i="14"/>
  <c r="H32" i="14"/>
  <c r="F32" i="14"/>
  <c r="D32" i="14"/>
  <c r="C32" i="14"/>
  <c r="B32" i="14"/>
  <c r="U31" i="14"/>
  <c r="P31" i="14"/>
  <c r="K31" i="14"/>
  <c r="H31" i="14"/>
  <c r="F31" i="14"/>
  <c r="D31" i="14"/>
  <c r="C31" i="14"/>
  <c r="B31" i="14"/>
  <c r="U30" i="14"/>
  <c r="P30" i="14"/>
  <c r="K30" i="14"/>
  <c r="H30" i="14"/>
  <c r="F30" i="14"/>
  <c r="D30" i="14"/>
  <c r="C30" i="14"/>
  <c r="B30" i="14"/>
  <c r="U29" i="14"/>
  <c r="P29" i="14"/>
  <c r="K29" i="14"/>
  <c r="H29" i="14"/>
  <c r="F29" i="14"/>
  <c r="D29" i="14"/>
  <c r="C29" i="14"/>
  <c r="B29" i="14"/>
  <c r="U28" i="14"/>
  <c r="P28" i="14"/>
  <c r="K28" i="14"/>
  <c r="H28" i="14"/>
  <c r="F28" i="14"/>
  <c r="D28" i="14"/>
  <c r="C28" i="14"/>
  <c r="B28" i="14"/>
  <c r="U27" i="14"/>
  <c r="P27" i="14"/>
  <c r="K27" i="14"/>
  <c r="H27" i="14"/>
  <c r="F27" i="14"/>
  <c r="D27" i="14"/>
  <c r="C27" i="14"/>
  <c r="B27" i="14"/>
  <c r="U26" i="14"/>
  <c r="P26" i="14"/>
  <c r="K26" i="14"/>
  <c r="H26" i="14"/>
  <c r="F26" i="14"/>
  <c r="D26" i="14"/>
  <c r="C26" i="14"/>
  <c r="B26" i="14"/>
  <c r="U25" i="14"/>
  <c r="P25" i="14"/>
  <c r="K25" i="14"/>
  <c r="H25" i="14"/>
  <c r="F25" i="14"/>
  <c r="D25" i="14"/>
  <c r="C25" i="14"/>
  <c r="B25" i="14"/>
  <c r="U24" i="14"/>
  <c r="P24" i="14"/>
  <c r="K24" i="14"/>
  <c r="H24" i="14"/>
  <c r="F24" i="14"/>
  <c r="D24" i="14"/>
  <c r="C24" i="14"/>
  <c r="B24" i="14"/>
  <c r="U23" i="14"/>
  <c r="P23" i="14"/>
  <c r="K23" i="14"/>
  <c r="H23" i="14"/>
  <c r="F23" i="14"/>
  <c r="D23" i="14"/>
  <c r="C23" i="14"/>
  <c r="B23" i="14"/>
  <c r="U22" i="14"/>
  <c r="P22" i="14"/>
  <c r="K22" i="14"/>
  <c r="H22" i="14"/>
  <c r="F22" i="14"/>
  <c r="D22" i="14"/>
  <c r="C22" i="14"/>
  <c r="B22" i="14"/>
  <c r="U21" i="14"/>
  <c r="P21" i="14"/>
  <c r="K21" i="14"/>
  <c r="H21" i="14"/>
  <c r="F21" i="14"/>
  <c r="D21" i="14"/>
  <c r="C21" i="14"/>
  <c r="B21" i="14"/>
  <c r="U20" i="14"/>
  <c r="P20" i="14"/>
  <c r="K20" i="14"/>
  <c r="H20" i="14"/>
  <c r="F20" i="14"/>
  <c r="D20" i="14"/>
  <c r="C20" i="14"/>
  <c r="B20" i="14"/>
  <c r="U19" i="14"/>
  <c r="P19" i="14"/>
  <c r="K19" i="14"/>
  <c r="H19" i="14"/>
  <c r="F19" i="14"/>
  <c r="D19" i="14"/>
  <c r="C19" i="14"/>
  <c r="U15" i="14"/>
  <c r="T15" i="14"/>
  <c r="S15" i="14"/>
  <c r="R15" i="14"/>
  <c r="Q15" i="14"/>
  <c r="P15" i="14"/>
  <c r="O15" i="14"/>
  <c r="N15" i="14"/>
  <c r="M15" i="14"/>
  <c r="L15" i="14"/>
  <c r="K15" i="14"/>
  <c r="J15" i="14"/>
  <c r="I15" i="14"/>
  <c r="H15" i="14"/>
  <c r="G15" i="14"/>
  <c r="F15" i="14"/>
  <c r="E15" i="14"/>
  <c r="D15" i="14"/>
  <c r="C15" i="14"/>
  <c r="B15" i="14"/>
  <c r="K14" i="14"/>
  <c r="J14" i="14"/>
  <c r="I14" i="14"/>
  <c r="H14" i="14"/>
  <c r="G14" i="14"/>
  <c r="F14" i="14"/>
  <c r="E14" i="14"/>
  <c r="D14" i="14"/>
  <c r="C14" i="14"/>
  <c r="B14" i="14"/>
  <c r="F13" i="14"/>
  <c r="E13" i="14"/>
  <c r="D13" i="14"/>
  <c r="C13" i="14"/>
  <c r="B13" i="14"/>
  <c r="D12" i="14"/>
  <c r="C12" i="14"/>
  <c r="B12" i="14"/>
  <c r="B11" i="14"/>
  <c r="F2" i="14"/>
  <c r="E2" i="14"/>
  <c r="D2" i="14"/>
  <c r="C2" i="14"/>
  <c r="B2" i="14"/>
  <c r="O16" i="14" s="1"/>
  <c r="T512" i="13"/>
  <c r="T523" i="14" s="1"/>
  <c r="S512" i="13"/>
  <c r="S523" i="14" s="1"/>
  <c r="R512" i="13"/>
  <c r="R523" i="14" s="1"/>
  <c r="Q512" i="13"/>
  <c r="Q523" i="14" s="1"/>
  <c r="O512" i="13"/>
  <c r="O523" i="14" s="1"/>
  <c r="N512" i="13"/>
  <c r="N523" i="14" s="1"/>
  <c r="M512" i="13"/>
  <c r="M523" i="14" s="1"/>
  <c r="L512" i="13"/>
  <c r="L523" i="14" s="1"/>
  <c r="J512" i="13"/>
  <c r="J523" i="14" s="1"/>
  <c r="I512" i="13"/>
  <c r="I523" i="14" s="1"/>
  <c r="G512" i="13"/>
  <c r="G523" i="14" s="1"/>
  <c r="E512" i="13"/>
  <c r="E523" i="14" s="1"/>
  <c r="T511" i="13"/>
  <c r="T522" i="14" s="1"/>
  <c r="S511" i="13"/>
  <c r="S522" i="14" s="1"/>
  <c r="R511" i="13"/>
  <c r="R522" i="14" s="1"/>
  <c r="Q511" i="13"/>
  <c r="Q522" i="14" s="1"/>
  <c r="O511" i="13"/>
  <c r="O522" i="14" s="1"/>
  <c r="N511" i="13"/>
  <c r="N522" i="14" s="1"/>
  <c r="M511" i="13"/>
  <c r="M522" i="14" s="1"/>
  <c r="L511" i="13"/>
  <c r="L522" i="14" s="1"/>
  <c r="J511" i="13"/>
  <c r="J522" i="14" s="1"/>
  <c r="I511" i="13"/>
  <c r="I522" i="14" s="1"/>
  <c r="G511" i="13"/>
  <c r="G522" i="14" s="1"/>
  <c r="E511" i="13"/>
  <c r="E522" i="14" s="1"/>
  <c r="T510" i="13"/>
  <c r="T521" i="14" s="1"/>
  <c r="S510" i="13"/>
  <c r="S521" i="14" s="1"/>
  <c r="R510" i="13"/>
  <c r="R521" i="14" s="1"/>
  <c r="Q510" i="13"/>
  <c r="Q521" i="14" s="1"/>
  <c r="O510" i="13"/>
  <c r="O521" i="14" s="1"/>
  <c r="N510" i="13"/>
  <c r="N521" i="14" s="1"/>
  <c r="M510" i="13"/>
  <c r="M521" i="14" s="1"/>
  <c r="L510" i="13"/>
  <c r="L521" i="14" s="1"/>
  <c r="J510" i="13"/>
  <c r="J521" i="14" s="1"/>
  <c r="I510" i="13"/>
  <c r="I521" i="14" s="1"/>
  <c r="G510" i="13"/>
  <c r="G521" i="14" s="1"/>
  <c r="E510" i="13"/>
  <c r="E521" i="14" s="1"/>
  <c r="T509" i="13"/>
  <c r="T520" i="14" s="1"/>
  <c r="S509" i="13"/>
  <c r="S520" i="14" s="1"/>
  <c r="R509" i="13"/>
  <c r="R520" i="14" s="1"/>
  <c r="Q509" i="13"/>
  <c r="Q520" i="14" s="1"/>
  <c r="O509" i="13"/>
  <c r="O520" i="14" s="1"/>
  <c r="N509" i="13"/>
  <c r="N520" i="14" s="1"/>
  <c r="M509" i="13"/>
  <c r="M520" i="14" s="1"/>
  <c r="L509" i="13"/>
  <c r="L520" i="14" s="1"/>
  <c r="J509" i="13"/>
  <c r="J520" i="14" s="1"/>
  <c r="I509" i="13"/>
  <c r="I520" i="14" s="1"/>
  <c r="G509" i="13"/>
  <c r="G520" i="14" s="1"/>
  <c r="E509" i="13"/>
  <c r="E520" i="14" s="1"/>
  <c r="T508" i="13"/>
  <c r="T519" i="14" s="1"/>
  <c r="S508" i="13"/>
  <c r="S519" i="14" s="1"/>
  <c r="R508" i="13"/>
  <c r="R519" i="14" s="1"/>
  <c r="Q508" i="13"/>
  <c r="Q519" i="14" s="1"/>
  <c r="O508" i="13"/>
  <c r="O519" i="14" s="1"/>
  <c r="N508" i="13"/>
  <c r="N519" i="14" s="1"/>
  <c r="M508" i="13"/>
  <c r="M519" i="14" s="1"/>
  <c r="L508" i="13"/>
  <c r="L519" i="14" s="1"/>
  <c r="J508" i="13"/>
  <c r="J519" i="14" s="1"/>
  <c r="I508" i="13"/>
  <c r="I519" i="14" s="1"/>
  <c r="G508" i="13"/>
  <c r="G519" i="14" s="1"/>
  <c r="E508" i="13"/>
  <c r="E519" i="14" s="1"/>
  <c r="T507" i="13"/>
  <c r="T518" i="14" s="1"/>
  <c r="S507" i="13"/>
  <c r="S518" i="14" s="1"/>
  <c r="R507" i="13"/>
  <c r="R518" i="14" s="1"/>
  <c r="Q507" i="13"/>
  <c r="Q518" i="14" s="1"/>
  <c r="O507" i="13"/>
  <c r="O518" i="14" s="1"/>
  <c r="N507" i="13"/>
  <c r="N518" i="14" s="1"/>
  <c r="M507" i="13"/>
  <c r="M518" i="14" s="1"/>
  <c r="L507" i="13"/>
  <c r="L518" i="14" s="1"/>
  <c r="J507" i="13"/>
  <c r="J518" i="14" s="1"/>
  <c r="I507" i="13"/>
  <c r="I518" i="14" s="1"/>
  <c r="G507" i="13"/>
  <c r="G518" i="14" s="1"/>
  <c r="E507" i="13"/>
  <c r="E518" i="14" s="1"/>
  <c r="T506" i="13"/>
  <c r="T517" i="14" s="1"/>
  <c r="S506" i="13"/>
  <c r="S517" i="14" s="1"/>
  <c r="R506" i="13"/>
  <c r="R517" i="14" s="1"/>
  <c r="Q506" i="13"/>
  <c r="Q517" i="14" s="1"/>
  <c r="O506" i="13"/>
  <c r="O517" i="14" s="1"/>
  <c r="N506" i="13"/>
  <c r="N517" i="14" s="1"/>
  <c r="M506" i="13"/>
  <c r="M517" i="14" s="1"/>
  <c r="L506" i="13"/>
  <c r="L517" i="14" s="1"/>
  <c r="J506" i="13"/>
  <c r="J517" i="14" s="1"/>
  <c r="I506" i="13"/>
  <c r="I517" i="14" s="1"/>
  <c r="G506" i="13"/>
  <c r="G517" i="14" s="1"/>
  <c r="E506" i="13"/>
  <c r="E517" i="14" s="1"/>
  <c r="T505" i="13"/>
  <c r="T516" i="14" s="1"/>
  <c r="S505" i="13"/>
  <c r="S516" i="14" s="1"/>
  <c r="R505" i="13"/>
  <c r="R516" i="14" s="1"/>
  <c r="Q505" i="13"/>
  <c r="Q516" i="14" s="1"/>
  <c r="O505" i="13"/>
  <c r="O516" i="14" s="1"/>
  <c r="N505" i="13"/>
  <c r="N516" i="14" s="1"/>
  <c r="M505" i="13"/>
  <c r="M516" i="14" s="1"/>
  <c r="L505" i="13"/>
  <c r="L516" i="14" s="1"/>
  <c r="J505" i="13"/>
  <c r="J516" i="14" s="1"/>
  <c r="I505" i="13"/>
  <c r="I516" i="14" s="1"/>
  <c r="G505" i="13"/>
  <c r="G516" i="14" s="1"/>
  <c r="E505" i="13"/>
  <c r="E516" i="14" s="1"/>
  <c r="T504" i="13"/>
  <c r="T515" i="14" s="1"/>
  <c r="S504" i="13"/>
  <c r="S515" i="14" s="1"/>
  <c r="R504" i="13"/>
  <c r="R515" i="14" s="1"/>
  <c r="Q504" i="13"/>
  <c r="Q515" i="14" s="1"/>
  <c r="O504" i="13"/>
  <c r="O515" i="14" s="1"/>
  <c r="N504" i="13"/>
  <c r="N515" i="14" s="1"/>
  <c r="M504" i="13"/>
  <c r="M515" i="14" s="1"/>
  <c r="L504" i="13"/>
  <c r="L515" i="14" s="1"/>
  <c r="J504" i="13"/>
  <c r="J515" i="14" s="1"/>
  <c r="I504" i="13"/>
  <c r="I515" i="14" s="1"/>
  <c r="G504" i="13"/>
  <c r="G515" i="14" s="1"/>
  <c r="E504" i="13"/>
  <c r="E515" i="14" s="1"/>
  <c r="T503" i="13"/>
  <c r="T514" i="14" s="1"/>
  <c r="S503" i="13"/>
  <c r="S514" i="14" s="1"/>
  <c r="R503" i="13"/>
  <c r="R514" i="14" s="1"/>
  <c r="Q503" i="13"/>
  <c r="Q514" i="14" s="1"/>
  <c r="O503" i="13"/>
  <c r="O514" i="14" s="1"/>
  <c r="N503" i="13"/>
  <c r="N514" i="14" s="1"/>
  <c r="M503" i="13"/>
  <c r="M514" i="14" s="1"/>
  <c r="L503" i="13"/>
  <c r="L514" i="14" s="1"/>
  <c r="J503" i="13"/>
  <c r="J514" i="14" s="1"/>
  <c r="I503" i="13"/>
  <c r="I514" i="14" s="1"/>
  <c r="G503" i="13"/>
  <c r="G514" i="14" s="1"/>
  <c r="E503" i="13"/>
  <c r="E514" i="14" s="1"/>
  <c r="T502" i="13"/>
  <c r="T513" i="14" s="1"/>
  <c r="S502" i="13"/>
  <c r="S513" i="14" s="1"/>
  <c r="R502" i="13"/>
  <c r="R513" i="14" s="1"/>
  <c r="Q502" i="13"/>
  <c r="Q513" i="14" s="1"/>
  <c r="O502" i="13"/>
  <c r="O513" i="14" s="1"/>
  <c r="N502" i="13"/>
  <c r="N513" i="14" s="1"/>
  <c r="M502" i="13"/>
  <c r="M513" i="14" s="1"/>
  <c r="L502" i="13"/>
  <c r="L513" i="14" s="1"/>
  <c r="J502" i="13"/>
  <c r="J513" i="14" s="1"/>
  <c r="I502" i="13"/>
  <c r="I513" i="14" s="1"/>
  <c r="G502" i="13"/>
  <c r="G513" i="14" s="1"/>
  <c r="E502" i="13"/>
  <c r="E513" i="14" s="1"/>
  <c r="T501" i="13"/>
  <c r="T512" i="14" s="1"/>
  <c r="S501" i="13"/>
  <c r="S512" i="14" s="1"/>
  <c r="R501" i="13"/>
  <c r="R512" i="14" s="1"/>
  <c r="Q501" i="13"/>
  <c r="Q512" i="14" s="1"/>
  <c r="O501" i="13"/>
  <c r="O512" i="14" s="1"/>
  <c r="N501" i="13"/>
  <c r="N512" i="14" s="1"/>
  <c r="M501" i="13"/>
  <c r="M512" i="14" s="1"/>
  <c r="L501" i="13"/>
  <c r="L512" i="14" s="1"/>
  <c r="J501" i="13"/>
  <c r="J512" i="14" s="1"/>
  <c r="I501" i="13"/>
  <c r="I512" i="14" s="1"/>
  <c r="G501" i="13"/>
  <c r="G512" i="14" s="1"/>
  <c r="E501" i="13"/>
  <c r="E512" i="14" s="1"/>
  <c r="T500" i="13"/>
  <c r="T511" i="14" s="1"/>
  <c r="S500" i="13"/>
  <c r="S511" i="14" s="1"/>
  <c r="R500" i="13"/>
  <c r="R511" i="14" s="1"/>
  <c r="Q500" i="13"/>
  <c r="Q511" i="14" s="1"/>
  <c r="O500" i="13"/>
  <c r="O511" i="14" s="1"/>
  <c r="N500" i="13"/>
  <c r="N511" i="14" s="1"/>
  <c r="M500" i="13"/>
  <c r="M511" i="14" s="1"/>
  <c r="L500" i="13"/>
  <c r="L511" i="14" s="1"/>
  <c r="J500" i="13"/>
  <c r="J511" i="14" s="1"/>
  <c r="I500" i="13"/>
  <c r="I511" i="14" s="1"/>
  <c r="G500" i="13"/>
  <c r="G511" i="14" s="1"/>
  <c r="E500" i="13"/>
  <c r="E511" i="14" s="1"/>
  <c r="T499" i="13"/>
  <c r="T510" i="14" s="1"/>
  <c r="S499" i="13"/>
  <c r="S510" i="14" s="1"/>
  <c r="R499" i="13"/>
  <c r="R510" i="14" s="1"/>
  <c r="Q499" i="13"/>
  <c r="Q510" i="14" s="1"/>
  <c r="O499" i="13"/>
  <c r="O510" i="14" s="1"/>
  <c r="N499" i="13"/>
  <c r="N510" i="14" s="1"/>
  <c r="M499" i="13"/>
  <c r="M510" i="14" s="1"/>
  <c r="L499" i="13"/>
  <c r="L510" i="14" s="1"/>
  <c r="J499" i="13"/>
  <c r="J510" i="14" s="1"/>
  <c r="I499" i="13"/>
  <c r="I510" i="14" s="1"/>
  <c r="G499" i="13"/>
  <c r="G510" i="14" s="1"/>
  <c r="E499" i="13"/>
  <c r="E510" i="14" s="1"/>
  <c r="T498" i="13"/>
  <c r="T509" i="14" s="1"/>
  <c r="S498" i="13"/>
  <c r="S509" i="14" s="1"/>
  <c r="R498" i="13"/>
  <c r="R509" i="14" s="1"/>
  <c r="Q498" i="13"/>
  <c r="Q509" i="14" s="1"/>
  <c r="O498" i="13"/>
  <c r="O509" i="14" s="1"/>
  <c r="N498" i="13"/>
  <c r="N509" i="14" s="1"/>
  <c r="M498" i="13"/>
  <c r="M509" i="14" s="1"/>
  <c r="L498" i="13"/>
  <c r="L509" i="14" s="1"/>
  <c r="J498" i="13"/>
  <c r="J509" i="14" s="1"/>
  <c r="I498" i="13"/>
  <c r="I509" i="14" s="1"/>
  <c r="G498" i="13"/>
  <c r="G509" i="14" s="1"/>
  <c r="E498" i="13"/>
  <c r="E509" i="14" s="1"/>
  <c r="T497" i="13"/>
  <c r="T508" i="14" s="1"/>
  <c r="S497" i="13"/>
  <c r="S508" i="14" s="1"/>
  <c r="R497" i="13"/>
  <c r="R508" i="14" s="1"/>
  <c r="Q497" i="13"/>
  <c r="Q508" i="14" s="1"/>
  <c r="O497" i="13"/>
  <c r="O508" i="14" s="1"/>
  <c r="N497" i="13"/>
  <c r="N508" i="14" s="1"/>
  <c r="M497" i="13"/>
  <c r="M508" i="14" s="1"/>
  <c r="L497" i="13"/>
  <c r="L508" i="14" s="1"/>
  <c r="J497" i="13"/>
  <c r="J508" i="14" s="1"/>
  <c r="I497" i="13"/>
  <c r="I508" i="14" s="1"/>
  <c r="G497" i="13"/>
  <c r="G508" i="14" s="1"/>
  <c r="E497" i="13"/>
  <c r="E508" i="14" s="1"/>
  <c r="T496" i="13"/>
  <c r="T507" i="14" s="1"/>
  <c r="S496" i="13"/>
  <c r="S507" i="14" s="1"/>
  <c r="R496" i="13"/>
  <c r="R507" i="14" s="1"/>
  <c r="Q496" i="13"/>
  <c r="Q507" i="14" s="1"/>
  <c r="O496" i="13"/>
  <c r="O507" i="14" s="1"/>
  <c r="N496" i="13"/>
  <c r="N507" i="14" s="1"/>
  <c r="M496" i="13"/>
  <c r="M507" i="14" s="1"/>
  <c r="L496" i="13"/>
  <c r="L507" i="14" s="1"/>
  <c r="J496" i="13"/>
  <c r="J507" i="14" s="1"/>
  <c r="I496" i="13"/>
  <c r="I507" i="14" s="1"/>
  <c r="G496" i="13"/>
  <c r="G507" i="14" s="1"/>
  <c r="E496" i="13"/>
  <c r="E507" i="14" s="1"/>
  <c r="T495" i="13"/>
  <c r="T506" i="14" s="1"/>
  <c r="S495" i="13"/>
  <c r="S506" i="14" s="1"/>
  <c r="R495" i="13"/>
  <c r="R506" i="14" s="1"/>
  <c r="Q495" i="13"/>
  <c r="Q506" i="14" s="1"/>
  <c r="O495" i="13"/>
  <c r="O506" i="14" s="1"/>
  <c r="N495" i="13"/>
  <c r="N506" i="14" s="1"/>
  <c r="M495" i="13"/>
  <c r="M506" i="14" s="1"/>
  <c r="L495" i="13"/>
  <c r="L506" i="14" s="1"/>
  <c r="J495" i="13"/>
  <c r="J506" i="14" s="1"/>
  <c r="I495" i="13"/>
  <c r="I506" i="14" s="1"/>
  <c r="G495" i="13"/>
  <c r="G506" i="14" s="1"/>
  <c r="E495" i="13"/>
  <c r="E506" i="14" s="1"/>
  <c r="T494" i="13"/>
  <c r="T505" i="14" s="1"/>
  <c r="S494" i="13"/>
  <c r="S505" i="14" s="1"/>
  <c r="R494" i="13"/>
  <c r="R505" i="14" s="1"/>
  <c r="Q494" i="13"/>
  <c r="Q505" i="14" s="1"/>
  <c r="O494" i="13"/>
  <c r="O505" i="14" s="1"/>
  <c r="N494" i="13"/>
  <c r="N505" i="14" s="1"/>
  <c r="M494" i="13"/>
  <c r="M505" i="14" s="1"/>
  <c r="L494" i="13"/>
  <c r="L505" i="14" s="1"/>
  <c r="J494" i="13"/>
  <c r="J505" i="14" s="1"/>
  <c r="I494" i="13"/>
  <c r="I505" i="14" s="1"/>
  <c r="G494" i="13"/>
  <c r="G505" i="14" s="1"/>
  <c r="E494" i="13"/>
  <c r="E505" i="14" s="1"/>
  <c r="T493" i="13"/>
  <c r="T504" i="14" s="1"/>
  <c r="S493" i="13"/>
  <c r="S504" i="14" s="1"/>
  <c r="R493" i="13"/>
  <c r="R504" i="14" s="1"/>
  <c r="Q493" i="13"/>
  <c r="Q504" i="14" s="1"/>
  <c r="O493" i="13"/>
  <c r="O504" i="14" s="1"/>
  <c r="N493" i="13"/>
  <c r="N504" i="14" s="1"/>
  <c r="M493" i="13"/>
  <c r="M504" i="14" s="1"/>
  <c r="L493" i="13"/>
  <c r="L504" i="14" s="1"/>
  <c r="J493" i="13"/>
  <c r="J504" i="14" s="1"/>
  <c r="I493" i="13"/>
  <c r="I504" i="14" s="1"/>
  <c r="G493" i="13"/>
  <c r="G504" i="14" s="1"/>
  <c r="E493" i="13"/>
  <c r="E504" i="14" s="1"/>
  <c r="T492" i="13"/>
  <c r="T503" i="14" s="1"/>
  <c r="S492" i="13"/>
  <c r="S503" i="14" s="1"/>
  <c r="R492" i="13"/>
  <c r="R503" i="14" s="1"/>
  <c r="Q492" i="13"/>
  <c r="Q503" i="14" s="1"/>
  <c r="O492" i="13"/>
  <c r="O503" i="14" s="1"/>
  <c r="N492" i="13"/>
  <c r="N503" i="14" s="1"/>
  <c r="M492" i="13"/>
  <c r="M503" i="14" s="1"/>
  <c r="L492" i="13"/>
  <c r="L503" i="14" s="1"/>
  <c r="J492" i="13"/>
  <c r="J503" i="14" s="1"/>
  <c r="I492" i="13"/>
  <c r="I503" i="14" s="1"/>
  <c r="G492" i="13"/>
  <c r="G503" i="14" s="1"/>
  <c r="E492" i="13"/>
  <c r="E503" i="14" s="1"/>
  <c r="T491" i="13"/>
  <c r="T502" i="14" s="1"/>
  <c r="S491" i="13"/>
  <c r="S502" i="14" s="1"/>
  <c r="R491" i="13"/>
  <c r="R502" i="14" s="1"/>
  <c r="Q491" i="13"/>
  <c r="Q502" i="14" s="1"/>
  <c r="O491" i="13"/>
  <c r="O502" i="14" s="1"/>
  <c r="N491" i="13"/>
  <c r="N502" i="14" s="1"/>
  <c r="M491" i="13"/>
  <c r="M502" i="14" s="1"/>
  <c r="L491" i="13"/>
  <c r="L502" i="14" s="1"/>
  <c r="J491" i="13"/>
  <c r="J502" i="14" s="1"/>
  <c r="I491" i="13"/>
  <c r="I502" i="14" s="1"/>
  <c r="G491" i="13"/>
  <c r="G502" i="14" s="1"/>
  <c r="E491" i="13"/>
  <c r="E502" i="14" s="1"/>
  <c r="T490" i="13"/>
  <c r="T501" i="14" s="1"/>
  <c r="S490" i="13"/>
  <c r="S501" i="14" s="1"/>
  <c r="R490" i="13"/>
  <c r="R501" i="14" s="1"/>
  <c r="Q490" i="13"/>
  <c r="Q501" i="14" s="1"/>
  <c r="O490" i="13"/>
  <c r="O501" i="14" s="1"/>
  <c r="N490" i="13"/>
  <c r="N501" i="14" s="1"/>
  <c r="M490" i="13"/>
  <c r="M501" i="14" s="1"/>
  <c r="L490" i="13"/>
  <c r="L501" i="14" s="1"/>
  <c r="J490" i="13"/>
  <c r="J501" i="14" s="1"/>
  <c r="I490" i="13"/>
  <c r="I501" i="14" s="1"/>
  <c r="G490" i="13"/>
  <c r="G501" i="14" s="1"/>
  <c r="E490" i="13"/>
  <c r="E501" i="14" s="1"/>
  <c r="T489" i="13"/>
  <c r="T500" i="14" s="1"/>
  <c r="S489" i="13"/>
  <c r="S500" i="14" s="1"/>
  <c r="R489" i="13"/>
  <c r="R500" i="14" s="1"/>
  <c r="Q489" i="13"/>
  <c r="Q500" i="14" s="1"/>
  <c r="O489" i="13"/>
  <c r="O500" i="14" s="1"/>
  <c r="N489" i="13"/>
  <c r="N500" i="14" s="1"/>
  <c r="M489" i="13"/>
  <c r="M500" i="14" s="1"/>
  <c r="L489" i="13"/>
  <c r="L500" i="14" s="1"/>
  <c r="J489" i="13"/>
  <c r="J500" i="14" s="1"/>
  <c r="I489" i="13"/>
  <c r="I500" i="14" s="1"/>
  <c r="G489" i="13"/>
  <c r="G500" i="14" s="1"/>
  <c r="E489" i="13"/>
  <c r="E500" i="14" s="1"/>
  <c r="T488" i="13"/>
  <c r="T499" i="14" s="1"/>
  <c r="S488" i="13"/>
  <c r="S499" i="14" s="1"/>
  <c r="R488" i="13"/>
  <c r="R499" i="14" s="1"/>
  <c r="Q488" i="13"/>
  <c r="Q499" i="14" s="1"/>
  <c r="O488" i="13"/>
  <c r="O499" i="14" s="1"/>
  <c r="N488" i="13"/>
  <c r="N499" i="14" s="1"/>
  <c r="M488" i="13"/>
  <c r="M499" i="14" s="1"/>
  <c r="L488" i="13"/>
  <c r="L499" i="14" s="1"/>
  <c r="J488" i="13"/>
  <c r="J499" i="14" s="1"/>
  <c r="I488" i="13"/>
  <c r="I499" i="14" s="1"/>
  <c r="G488" i="13"/>
  <c r="G499" i="14" s="1"/>
  <c r="E488" i="13"/>
  <c r="E499" i="14" s="1"/>
  <c r="T487" i="13"/>
  <c r="T498" i="14" s="1"/>
  <c r="S487" i="13"/>
  <c r="S498" i="14" s="1"/>
  <c r="R487" i="13"/>
  <c r="R498" i="14" s="1"/>
  <c r="Q487" i="13"/>
  <c r="Q498" i="14" s="1"/>
  <c r="O487" i="13"/>
  <c r="O498" i="14" s="1"/>
  <c r="N487" i="13"/>
  <c r="N498" i="14" s="1"/>
  <c r="M487" i="13"/>
  <c r="M498" i="14" s="1"/>
  <c r="L487" i="13"/>
  <c r="L498" i="14" s="1"/>
  <c r="J487" i="13"/>
  <c r="J498" i="14" s="1"/>
  <c r="I487" i="13"/>
  <c r="I498" i="14" s="1"/>
  <c r="G487" i="13"/>
  <c r="G498" i="14" s="1"/>
  <c r="E487" i="13"/>
  <c r="E498" i="14" s="1"/>
  <c r="T486" i="13"/>
  <c r="T497" i="14" s="1"/>
  <c r="S486" i="13"/>
  <c r="S497" i="14" s="1"/>
  <c r="R486" i="13"/>
  <c r="R497" i="14" s="1"/>
  <c r="Q486" i="13"/>
  <c r="Q497" i="14" s="1"/>
  <c r="O486" i="13"/>
  <c r="O497" i="14" s="1"/>
  <c r="N486" i="13"/>
  <c r="N497" i="14" s="1"/>
  <c r="M486" i="13"/>
  <c r="M497" i="14" s="1"/>
  <c r="L486" i="13"/>
  <c r="L497" i="14" s="1"/>
  <c r="J486" i="13"/>
  <c r="J497" i="14" s="1"/>
  <c r="I486" i="13"/>
  <c r="I497" i="14" s="1"/>
  <c r="G486" i="13"/>
  <c r="G497" i="14" s="1"/>
  <c r="E486" i="13"/>
  <c r="E497" i="14" s="1"/>
  <c r="T485" i="13"/>
  <c r="T496" i="14" s="1"/>
  <c r="S485" i="13"/>
  <c r="S496" i="14" s="1"/>
  <c r="R485" i="13"/>
  <c r="R496" i="14" s="1"/>
  <c r="Q485" i="13"/>
  <c r="Q496" i="14" s="1"/>
  <c r="O485" i="13"/>
  <c r="O496" i="14" s="1"/>
  <c r="N485" i="13"/>
  <c r="N496" i="14" s="1"/>
  <c r="M485" i="13"/>
  <c r="M496" i="14" s="1"/>
  <c r="L485" i="13"/>
  <c r="L496" i="14" s="1"/>
  <c r="J485" i="13"/>
  <c r="J496" i="14" s="1"/>
  <c r="I485" i="13"/>
  <c r="I496" i="14" s="1"/>
  <c r="G485" i="13"/>
  <c r="G496" i="14" s="1"/>
  <c r="E485" i="13"/>
  <c r="E496" i="14" s="1"/>
  <c r="T484" i="13"/>
  <c r="T495" i="14" s="1"/>
  <c r="S484" i="13"/>
  <c r="S495" i="14" s="1"/>
  <c r="R484" i="13"/>
  <c r="R495" i="14" s="1"/>
  <c r="Q484" i="13"/>
  <c r="Q495" i="14" s="1"/>
  <c r="O484" i="13"/>
  <c r="O495" i="14" s="1"/>
  <c r="N484" i="13"/>
  <c r="N495" i="14" s="1"/>
  <c r="M484" i="13"/>
  <c r="M495" i="14" s="1"/>
  <c r="L484" i="13"/>
  <c r="L495" i="14" s="1"/>
  <c r="J484" i="13"/>
  <c r="J495" i="14" s="1"/>
  <c r="I484" i="13"/>
  <c r="I495" i="14" s="1"/>
  <c r="G484" i="13"/>
  <c r="G495" i="14" s="1"/>
  <c r="E484" i="13"/>
  <c r="E495" i="14" s="1"/>
  <c r="T483" i="13"/>
  <c r="T494" i="14" s="1"/>
  <c r="S483" i="13"/>
  <c r="S494" i="14" s="1"/>
  <c r="R483" i="13"/>
  <c r="R494" i="14" s="1"/>
  <c r="Q483" i="13"/>
  <c r="Q494" i="14" s="1"/>
  <c r="O483" i="13"/>
  <c r="O494" i="14" s="1"/>
  <c r="N483" i="13"/>
  <c r="N494" i="14" s="1"/>
  <c r="M483" i="13"/>
  <c r="M494" i="14" s="1"/>
  <c r="L483" i="13"/>
  <c r="L494" i="14" s="1"/>
  <c r="J483" i="13"/>
  <c r="J494" i="14" s="1"/>
  <c r="I483" i="13"/>
  <c r="I494" i="14" s="1"/>
  <c r="G483" i="13"/>
  <c r="G494" i="14" s="1"/>
  <c r="E483" i="13"/>
  <c r="E494" i="14" s="1"/>
  <c r="T482" i="13"/>
  <c r="T493" i="14" s="1"/>
  <c r="S482" i="13"/>
  <c r="S493" i="14" s="1"/>
  <c r="R482" i="13"/>
  <c r="R493" i="14" s="1"/>
  <c r="Q482" i="13"/>
  <c r="Q493" i="14" s="1"/>
  <c r="O482" i="13"/>
  <c r="O493" i="14" s="1"/>
  <c r="N482" i="13"/>
  <c r="N493" i="14" s="1"/>
  <c r="M482" i="13"/>
  <c r="M493" i="14" s="1"/>
  <c r="L482" i="13"/>
  <c r="L493" i="14" s="1"/>
  <c r="J482" i="13"/>
  <c r="J493" i="14" s="1"/>
  <c r="I482" i="13"/>
  <c r="I493" i="14" s="1"/>
  <c r="G482" i="13"/>
  <c r="G493" i="14" s="1"/>
  <c r="E482" i="13"/>
  <c r="E493" i="14" s="1"/>
  <c r="T481" i="13"/>
  <c r="T492" i="14" s="1"/>
  <c r="S481" i="13"/>
  <c r="S492" i="14" s="1"/>
  <c r="R481" i="13"/>
  <c r="R492" i="14" s="1"/>
  <c r="Q481" i="13"/>
  <c r="Q492" i="14" s="1"/>
  <c r="O481" i="13"/>
  <c r="O492" i="14" s="1"/>
  <c r="N481" i="13"/>
  <c r="N492" i="14" s="1"/>
  <c r="M481" i="13"/>
  <c r="M492" i="14" s="1"/>
  <c r="L481" i="13"/>
  <c r="L492" i="14" s="1"/>
  <c r="J481" i="13"/>
  <c r="J492" i="14" s="1"/>
  <c r="I481" i="13"/>
  <c r="I492" i="14" s="1"/>
  <c r="G481" i="13"/>
  <c r="G492" i="14" s="1"/>
  <c r="E481" i="13"/>
  <c r="E492" i="14" s="1"/>
  <c r="T480" i="13"/>
  <c r="T491" i="14" s="1"/>
  <c r="S480" i="13"/>
  <c r="S491" i="14" s="1"/>
  <c r="R480" i="13"/>
  <c r="R491" i="14" s="1"/>
  <c r="Q480" i="13"/>
  <c r="Q491" i="14" s="1"/>
  <c r="O480" i="13"/>
  <c r="O491" i="14" s="1"/>
  <c r="N480" i="13"/>
  <c r="N491" i="14" s="1"/>
  <c r="M480" i="13"/>
  <c r="M491" i="14" s="1"/>
  <c r="L480" i="13"/>
  <c r="L491" i="14" s="1"/>
  <c r="J480" i="13"/>
  <c r="J491" i="14" s="1"/>
  <c r="I480" i="13"/>
  <c r="I491" i="14" s="1"/>
  <c r="G480" i="13"/>
  <c r="G491" i="14" s="1"/>
  <c r="E480" i="13"/>
  <c r="E491" i="14" s="1"/>
  <c r="T479" i="13"/>
  <c r="T490" i="14" s="1"/>
  <c r="S479" i="13"/>
  <c r="S490" i="14" s="1"/>
  <c r="R479" i="13"/>
  <c r="R490" i="14" s="1"/>
  <c r="Q479" i="13"/>
  <c r="Q490" i="14" s="1"/>
  <c r="O479" i="13"/>
  <c r="O490" i="14" s="1"/>
  <c r="N479" i="13"/>
  <c r="N490" i="14" s="1"/>
  <c r="M479" i="13"/>
  <c r="M490" i="14" s="1"/>
  <c r="L479" i="13"/>
  <c r="L490" i="14" s="1"/>
  <c r="J479" i="13"/>
  <c r="J490" i="14" s="1"/>
  <c r="I479" i="13"/>
  <c r="I490" i="14" s="1"/>
  <c r="G479" i="13"/>
  <c r="G490" i="14" s="1"/>
  <c r="E479" i="13"/>
  <c r="E490" i="14" s="1"/>
  <c r="T478" i="13"/>
  <c r="T489" i="14" s="1"/>
  <c r="S478" i="13"/>
  <c r="S489" i="14" s="1"/>
  <c r="R478" i="13"/>
  <c r="R489" i="14" s="1"/>
  <c r="Q478" i="13"/>
  <c r="Q489" i="14" s="1"/>
  <c r="O478" i="13"/>
  <c r="O489" i="14" s="1"/>
  <c r="N478" i="13"/>
  <c r="N489" i="14" s="1"/>
  <c r="M478" i="13"/>
  <c r="M489" i="14" s="1"/>
  <c r="L478" i="13"/>
  <c r="L489" i="14" s="1"/>
  <c r="J478" i="13"/>
  <c r="J489" i="14" s="1"/>
  <c r="I478" i="13"/>
  <c r="I489" i="14" s="1"/>
  <c r="G478" i="13"/>
  <c r="G489" i="14" s="1"/>
  <c r="E478" i="13"/>
  <c r="E489" i="14" s="1"/>
  <c r="T477" i="13"/>
  <c r="T488" i="14" s="1"/>
  <c r="S477" i="13"/>
  <c r="S488" i="14" s="1"/>
  <c r="R477" i="13"/>
  <c r="R488" i="14" s="1"/>
  <c r="Q477" i="13"/>
  <c r="Q488" i="14" s="1"/>
  <c r="O477" i="13"/>
  <c r="O488" i="14" s="1"/>
  <c r="N477" i="13"/>
  <c r="N488" i="14" s="1"/>
  <c r="M477" i="13"/>
  <c r="M488" i="14" s="1"/>
  <c r="L477" i="13"/>
  <c r="L488" i="14" s="1"/>
  <c r="J477" i="13"/>
  <c r="J488" i="14" s="1"/>
  <c r="I477" i="13"/>
  <c r="I488" i="14" s="1"/>
  <c r="G477" i="13"/>
  <c r="G488" i="14" s="1"/>
  <c r="E477" i="13"/>
  <c r="E488" i="14" s="1"/>
  <c r="T476" i="13"/>
  <c r="T487" i="14" s="1"/>
  <c r="S476" i="13"/>
  <c r="S487" i="14" s="1"/>
  <c r="R476" i="13"/>
  <c r="R487" i="14" s="1"/>
  <c r="Q476" i="13"/>
  <c r="Q487" i="14" s="1"/>
  <c r="O476" i="13"/>
  <c r="O487" i="14" s="1"/>
  <c r="N476" i="13"/>
  <c r="N487" i="14" s="1"/>
  <c r="M476" i="13"/>
  <c r="M487" i="14" s="1"/>
  <c r="L476" i="13"/>
  <c r="L487" i="14" s="1"/>
  <c r="J476" i="13"/>
  <c r="J487" i="14" s="1"/>
  <c r="I476" i="13"/>
  <c r="I487" i="14" s="1"/>
  <c r="G476" i="13"/>
  <c r="G487" i="14" s="1"/>
  <c r="E476" i="13"/>
  <c r="E487" i="14" s="1"/>
  <c r="T475" i="13"/>
  <c r="T486" i="14" s="1"/>
  <c r="S475" i="13"/>
  <c r="S486" i="14" s="1"/>
  <c r="R475" i="13"/>
  <c r="R486" i="14" s="1"/>
  <c r="Q475" i="13"/>
  <c r="Q486" i="14" s="1"/>
  <c r="O475" i="13"/>
  <c r="O486" i="14" s="1"/>
  <c r="N475" i="13"/>
  <c r="N486" i="14" s="1"/>
  <c r="M475" i="13"/>
  <c r="M486" i="14" s="1"/>
  <c r="L475" i="13"/>
  <c r="L486" i="14" s="1"/>
  <c r="J475" i="13"/>
  <c r="J486" i="14" s="1"/>
  <c r="I475" i="13"/>
  <c r="I486" i="14" s="1"/>
  <c r="G475" i="13"/>
  <c r="G486" i="14" s="1"/>
  <c r="E475" i="13"/>
  <c r="E486" i="14" s="1"/>
  <c r="T474" i="13"/>
  <c r="T485" i="14" s="1"/>
  <c r="S474" i="13"/>
  <c r="S485" i="14" s="1"/>
  <c r="R474" i="13"/>
  <c r="R485" i="14" s="1"/>
  <c r="Q474" i="13"/>
  <c r="Q485" i="14" s="1"/>
  <c r="O474" i="13"/>
  <c r="O485" i="14" s="1"/>
  <c r="N474" i="13"/>
  <c r="N485" i="14" s="1"/>
  <c r="M474" i="13"/>
  <c r="M485" i="14" s="1"/>
  <c r="L474" i="13"/>
  <c r="L485" i="14" s="1"/>
  <c r="J474" i="13"/>
  <c r="J485" i="14" s="1"/>
  <c r="I474" i="13"/>
  <c r="I485" i="14" s="1"/>
  <c r="G474" i="13"/>
  <c r="G485" i="14" s="1"/>
  <c r="E474" i="13"/>
  <c r="E485" i="14" s="1"/>
  <c r="T473" i="13"/>
  <c r="T484" i="14" s="1"/>
  <c r="S473" i="13"/>
  <c r="S484" i="14" s="1"/>
  <c r="R473" i="13"/>
  <c r="R484" i="14" s="1"/>
  <c r="Q473" i="13"/>
  <c r="Q484" i="14" s="1"/>
  <c r="O473" i="13"/>
  <c r="O484" i="14" s="1"/>
  <c r="N473" i="13"/>
  <c r="N484" i="14" s="1"/>
  <c r="M473" i="13"/>
  <c r="M484" i="14" s="1"/>
  <c r="L473" i="13"/>
  <c r="L484" i="14" s="1"/>
  <c r="J473" i="13"/>
  <c r="J484" i="14" s="1"/>
  <c r="I473" i="13"/>
  <c r="I484" i="14" s="1"/>
  <c r="G473" i="13"/>
  <c r="G484" i="14" s="1"/>
  <c r="E473" i="13"/>
  <c r="E484" i="14" s="1"/>
  <c r="T472" i="13"/>
  <c r="T483" i="14" s="1"/>
  <c r="S472" i="13"/>
  <c r="S483" i="14" s="1"/>
  <c r="R472" i="13"/>
  <c r="R483" i="14" s="1"/>
  <c r="Q472" i="13"/>
  <c r="Q483" i="14" s="1"/>
  <c r="O472" i="13"/>
  <c r="O483" i="14" s="1"/>
  <c r="N472" i="13"/>
  <c r="N483" i="14" s="1"/>
  <c r="M472" i="13"/>
  <c r="M483" i="14" s="1"/>
  <c r="L472" i="13"/>
  <c r="L483" i="14" s="1"/>
  <c r="J472" i="13"/>
  <c r="J483" i="14" s="1"/>
  <c r="I472" i="13"/>
  <c r="I483" i="14" s="1"/>
  <c r="G472" i="13"/>
  <c r="G483" i="14" s="1"/>
  <c r="E472" i="13"/>
  <c r="E483" i="14" s="1"/>
  <c r="T471" i="13"/>
  <c r="T482" i="14" s="1"/>
  <c r="S471" i="13"/>
  <c r="S482" i="14" s="1"/>
  <c r="R471" i="13"/>
  <c r="R482" i="14" s="1"/>
  <c r="Q471" i="13"/>
  <c r="Q482" i="14" s="1"/>
  <c r="O471" i="13"/>
  <c r="O482" i="14" s="1"/>
  <c r="N471" i="13"/>
  <c r="N482" i="14" s="1"/>
  <c r="M471" i="13"/>
  <c r="M482" i="14" s="1"/>
  <c r="L471" i="13"/>
  <c r="L482" i="14" s="1"/>
  <c r="J471" i="13"/>
  <c r="J482" i="14" s="1"/>
  <c r="I471" i="13"/>
  <c r="I482" i="14" s="1"/>
  <c r="G471" i="13"/>
  <c r="G482" i="14" s="1"/>
  <c r="E471" i="13"/>
  <c r="E482" i="14" s="1"/>
  <c r="T470" i="13"/>
  <c r="T481" i="14" s="1"/>
  <c r="S470" i="13"/>
  <c r="S481" i="14" s="1"/>
  <c r="R470" i="13"/>
  <c r="R481" i="14" s="1"/>
  <c r="Q470" i="13"/>
  <c r="Q481" i="14" s="1"/>
  <c r="O470" i="13"/>
  <c r="O481" i="14" s="1"/>
  <c r="N470" i="13"/>
  <c r="N481" i="14" s="1"/>
  <c r="M470" i="13"/>
  <c r="M481" i="14" s="1"/>
  <c r="L470" i="13"/>
  <c r="L481" i="14" s="1"/>
  <c r="J470" i="13"/>
  <c r="J481" i="14" s="1"/>
  <c r="I470" i="13"/>
  <c r="I481" i="14" s="1"/>
  <c r="G470" i="13"/>
  <c r="G481" i="14" s="1"/>
  <c r="E470" i="13"/>
  <c r="E481" i="14" s="1"/>
  <c r="T469" i="13"/>
  <c r="T480" i="14" s="1"/>
  <c r="S469" i="13"/>
  <c r="S480" i="14" s="1"/>
  <c r="R469" i="13"/>
  <c r="R480" i="14" s="1"/>
  <c r="Q469" i="13"/>
  <c r="Q480" i="14" s="1"/>
  <c r="O469" i="13"/>
  <c r="O480" i="14" s="1"/>
  <c r="N469" i="13"/>
  <c r="N480" i="14" s="1"/>
  <c r="M469" i="13"/>
  <c r="M480" i="14" s="1"/>
  <c r="L469" i="13"/>
  <c r="L480" i="14" s="1"/>
  <c r="J469" i="13"/>
  <c r="J480" i="14" s="1"/>
  <c r="I469" i="13"/>
  <c r="I480" i="14" s="1"/>
  <c r="G469" i="13"/>
  <c r="G480" i="14" s="1"/>
  <c r="E469" i="13"/>
  <c r="E480" i="14" s="1"/>
  <c r="T468" i="13"/>
  <c r="T479" i="14" s="1"/>
  <c r="S468" i="13"/>
  <c r="S479" i="14" s="1"/>
  <c r="R468" i="13"/>
  <c r="R479" i="14" s="1"/>
  <c r="Q468" i="13"/>
  <c r="Q479" i="14" s="1"/>
  <c r="O468" i="13"/>
  <c r="O479" i="14" s="1"/>
  <c r="N468" i="13"/>
  <c r="N479" i="14" s="1"/>
  <c r="M468" i="13"/>
  <c r="M479" i="14" s="1"/>
  <c r="L468" i="13"/>
  <c r="L479" i="14" s="1"/>
  <c r="J468" i="13"/>
  <c r="J479" i="14" s="1"/>
  <c r="I468" i="13"/>
  <c r="I479" i="14" s="1"/>
  <c r="G468" i="13"/>
  <c r="G479" i="14" s="1"/>
  <c r="E468" i="13"/>
  <c r="E479" i="14" s="1"/>
  <c r="T467" i="13"/>
  <c r="T478" i="14" s="1"/>
  <c r="S467" i="13"/>
  <c r="S478" i="14" s="1"/>
  <c r="R467" i="13"/>
  <c r="R478" i="14" s="1"/>
  <c r="Q467" i="13"/>
  <c r="Q478" i="14" s="1"/>
  <c r="O467" i="13"/>
  <c r="O478" i="14" s="1"/>
  <c r="N467" i="13"/>
  <c r="N478" i="14" s="1"/>
  <c r="M467" i="13"/>
  <c r="M478" i="14" s="1"/>
  <c r="L467" i="13"/>
  <c r="L478" i="14" s="1"/>
  <c r="J467" i="13"/>
  <c r="J478" i="14" s="1"/>
  <c r="I467" i="13"/>
  <c r="I478" i="14" s="1"/>
  <c r="G467" i="13"/>
  <c r="G478" i="14" s="1"/>
  <c r="E467" i="13"/>
  <c r="E478" i="14" s="1"/>
  <c r="T466" i="13"/>
  <c r="T477" i="14" s="1"/>
  <c r="S466" i="13"/>
  <c r="S477" i="14" s="1"/>
  <c r="R466" i="13"/>
  <c r="R477" i="14" s="1"/>
  <c r="Q466" i="13"/>
  <c r="Q477" i="14" s="1"/>
  <c r="O466" i="13"/>
  <c r="O477" i="14" s="1"/>
  <c r="N466" i="13"/>
  <c r="N477" i="14" s="1"/>
  <c r="M466" i="13"/>
  <c r="M477" i="14" s="1"/>
  <c r="L466" i="13"/>
  <c r="L477" i="14" s="1"/>
  <c r="J466" i="13"/>
  <c r="J477" i="14" s="1"/>
  <c r="I466" i="13"/>
  <c r="I477" i="14" s="1"/>
  <c r="G466" i="13"/>
  <c r="G477" i="14" s="1"/>
  <c r="E466" i="13"/>
  <c r="E477" i="14" s="1"/>
  <c r="T465" i="13"/>
  <c r="T476" i="14" s="1"/>
  <c r="S465" i="13"/>
  <c r="S476" i="14" s="1"/>
  <c r="R465" i="13"/>
  <c r="R476" i="14" s="1"/>
  <c r="Q465" i="13"/>
  <c r="Q476" i="14" s="1"/>
  <c r="O465" i="13"/>
  <c r="O476" i="14" s="1"/>
  <c r="N465" i="13"/>
  <c r="N476" i="14" s="1"/>
  <c r="M465" i="13"/>
  <c r="M476" i="14" s="1"/>
  <c r="L465" i="13"/>
  <c r="L476" i="14" s="1"/>
  <c r="J465" i="13"/>
  <c r="J476" i="14" s="1"/>
  <c r="I465" i="13"/>
  <c r="I476" i="14" s="1"/>
  <c r="G465" i="13"/>
  <c r="G476" i="14" s="1"/>
  <c r="E465" i="13"/>
  <c r="E476" i="14" s="1"/>
  <c r="T464" i="13"/>
  <c r="T475" i="14" s="1"/>
  <c r="S464" i="13"/>
  <c r="S475" i="14" s="1"/>
  <c r="R464" i="13"/>
  <c r="R475" i="14" s="1"/>
  <c r="Q464" i="13"/>
  <c r="Q475" i="14" s="1"/>
  <c r="O464" i="13"/>
  <c r="O475" i="14" s="1"/>
  <c r="N464" i="13"/>
  <c r="N475" i="14" s="1"/>
  <c r="M464" i="13"/>
  <c r="M475" i="14" s="1"/>
  <c r="L464" i="13"/>
  <c r="L475" i="14" s="1"/>
  <c r="J464" i="13"/>
  <c r="J475" i="14" s="1"/>
  <c r="I464" i="13"/>
  <c r="I475" i="14" s="1"/>
  <c r="G464" i="13"/>
  <c r="G475" i="14" s="1"/>
  <c r="E464" i="13"/>
  <c r="E475" i="14" s="1"/>
  <c r="T463" i="13"/>
  <c r="T474" i="14" s="1"/>
  <c r="S463" i="13"/>
  <c r="S474" i="14" s="1"/>
  <c r="R463" i="13"/>
  <c r="R474" i="14" s="1"/>
  <c r="Q463" i="13"/>
  <c r="Q474" i="14" s="1"/>
  <c r="O463" i="13"/>
  <c r="O474" i="14" s="1"/>
  <c r="N463" i="13"/>
  <c r="N474" i="14" s="1"/>
  <c r="M463" i="13"/>
  <c r="M474" i="14" s="1"/>
  <c r="L463" i="13"/>
  <c r="L474" i="14" s="1"/>
  <c r="J463" i="13"/>
  <c r="J474" i="14" s="1"/>
  <c r="I463" i="13"/>
  <c r="I474" i="14" s="1"/>
  <c r="G463" i="13"/>
  <c r="G474" i="14" s="1"/>
  <c r="E463" i="13"/>
  <c r="E474" i="14" s="1"/>
  <c r="T462" i="13"/>
  <c r="T473" i="14" s="1"/>
  <c r="S462" i="13"/>
  <c r="S473" i="14" s="1"/>
  <c r="R462" i="13"/>
  <c r="R473" i="14" s="1"/>
  <c r="Q462" i="13"/>
  <c r="Q473" i="14" s="1"/>
  <c r="O462" i="13"/>
  <c r="O473" i="14" s="1"/>
  <c r="N462" i="13"/>
  <c r="N473" i="14" s="1"/>
  <c r="M462" i="13"/>
  <c r="M473" i="14" s="1"/>
  <c r="L462" i="13"/>
  <c r="L473" i="14" s="1"/>
  <c r="J462" i="13"/>
  <c r="J473" i="14" s="1"/>
  <c r="I462" i="13"/>
  <c r="I473" i="14" s="1"/>
  <c r="G462" i="13"/>
  <c r="G473" i="14" s="1"/>
  <c r="E462" i="13"/>
  <c r="E473" i="14" s="1"/>
  <c r="T461" i="13"/>
  <c r="T472" i="14" s="1"/>
  <c r="S461" i="13"/>
  <c r="S472" i="14" s="1"/>
  <c r="R461" i="13"/>
  <c r="R472" i="14" s="1"/>
  <c r="Q461" i="13"/>
  <c r="Q472" i="14" s="1"/>
  <c r="O461" i="13"/>
  <c r="O472" i="14" s="1"/>
  <c r="N461" i="13"/>
  <c r="N472" i="14" s="1"/>
  <c r="M461" i="13"/>
  <c r="M472" i="14" s="1"/>
  <c r="L461" i="13"/>
  <c r="L472" i="14" s="1"/>
  <c r="J461" i="13"/>
  <c r="J472" i="14" s="1"/>
  <c r="I461" i="13"/>
  <c r="I472" i="14" s="1"/>
  <c r="G461" i="13"/>
  <c r="G472" i="14" s="1"/>
  <c r="E461" i="13"/>
  <c r="E472" i="14" s="1"/>
  <c r="T460" i="13"/>
  <c r="T471" i="14" s="1"/>
  <c r="S460" i="13"/>
  <c r="S471" i="14" s="1"/>
  <c r="R460" i="13"/>
  <c r="R471" i="14" s="1"/>
  <c r="Q460" i="13"/>
  <c r="Q471" i="14" s="1"/>
  <c r="O460" i="13"/>
  <c r="O471" i="14" s="1"/>
  <c r="N460" i="13"/>
  <c r="N471" i="14" s="1"/>
  <c r="M460" i="13"/>
  <c r="M471" i="14" s="1"/>
  <c r="L460" i="13"/>
  <c r="L471" i="14" s="1"/>
  <c r="J460" i="13"/>
  <c r="J471" i="14" s="1"/>
  <c r="I460" i="13"/>
  <c r="I471" i="14" s="1"/>
  <c r="G460" i="13"/>
  <c r="G471" i="14" s="1"/>
  <c r="E460" i="13"/>
  <c r="E471" i="14" s="1"/>
  <c r="T459" i="13"/>
  <c r="T470" i="14" s="1"/>
  <c r="S459" i="13"/>
  <c r="S470" i="14" s="1"/>
  <c r="R459" i="13"/>
  <c r="R470" i="14" s="1"/>
  <c r="Q459" i="13"/>
  <c r="Q470" i="14" s="1"/>
  <c r="O459" i="13"/>
  <c r="O470" i="14" s="1"/>
  <c r="N459" i="13"/>
  <c r="N470" i="14" s="1"/>
  <c r="M459" i="13"/>
  <c r="M470" i="14" s="1"/>
  <c r="L459" i="13"/>
  <c r="L470" i="14" s="1"/>
  <c r="J459" i="13"/>
  <c r="J470" i="14" s="1"/>
  <c r="I459" i="13"/>
  <c r="I470" i="14" s="1"/>
  <c r="G459" i="13"/>
  <c r="G470" i="14" s="1"/>
  <c r="E459" i="13"/>
  <c r="E470" i="14" s="1"/>
  <c r="T458" i="13"/>
  <c r="T469" i="14" s="1"/>
  <c r="S458" i="13"/>
  <c r="S469" i="14" s="1"/>
  <c r="R458" i="13"/>
  <c r="R469" i="14" s="1"/>
  <c r="Q458" i="13"/>
  <c r="Q469" i="14" s="1"/>
  <c r="O458" i="13"/>
  <c r="O469" i="14" s="1"/>
  <c r="N458" i="13"/>
  <c r="N469" i="14" s="1"/>
  <c r="M458" i="13"/>
  <c r="M469" i="14" s="1"/>
  <c r="L458" i="13"/>
  <c r="L469" i="14" s="1"/>
  <c r="J458" i="13"/>
  <c r="J469" i="14" s="1"/>
  <c r="I458" i="13"/>
  <c r="I469" i="14" s="1"/>
  <c r="G458" i="13"/>
  <c r="G469" i="14" s="1"/>
  <c r="E458" i="13"/>
  <c r="E469" i="14" s="1"/>
  <c r="T457" i="13"/>
  <c r="T468" i="14" s="1"/>
  <c r="S457" i="13"/>
  <c r="S468" i="14" s="1"/>
  <c r="R457" i="13"/>
  <c r="R468" i="14" s="1"/>
  <c r="Q457" i="13"/>
  <c r="Q468" i="14" s="1"/>
  <c r="O457" i="13"/>
  <c r="O468" i="14" s="1"/>
  <c r="N457" i="13"/>
  <c r="N468" i="14" s="1"/>
  <c r="M457" i="13"/>
  <c r="M468" i="14" s="1"/>
  <c r="L457" i="13"/>
  <c r="L468" i="14" s="1"/>
  <c r="J457" i="13"/>
  <c r="J468" i="14" s="1"/>
  <c r="I457" i="13"/>
  <c r="I468" i="14" s="1"/>
  <c r="G457" i="13"/>
  <c r="G468" i="14" s="1"/>
  <c r="E457" i="13"/>
  <c r="E468" i="14" s="1"/>
  <c r="T456" i="13"/>
  <c r="T467" i="14" s="1"/>
  <c r="S456" i="13"/>
  <c r="S467" i="14" s="1"/>
  <c r="R456" i="13"/>
  <c r="R467" i="14" s="1"/>
  <c r="Q456" i="13"/>
  <c r="Q467" i="14" s="1"/>
  <c r="O456" i="13"/>
  <c r="O467" i="14" s="1"/>
  <c r="N456" i="13"/>
  <c r="N467" i="14" s="1"/>
  <c r="M456" i="13"/>
  <c r="M467" i="14" s="1"/>
  <c r="L456" i="13"/>
  <c r="L467" i="14" s="1"/>
  <c r="J456" i="13"/>
  <c r="J467" i="14" s="1"/>
  <c r="I456" i="13"/>
  <c r="I467" i="14" s="1"/>
  <c r="G456" i="13"/>
  <c r="G467" i="14" s="1"/>
  <c r="E456" i="13"/>
  <c r="E467" i="14" s="1"/>
  <c r="T455" i="13"/>
  <c r="T466" i="14" s="1"/>
  <c r="S455" i="13"/>
  <c r="S466" i="14" s="1"/>
  <c r="R455" i="13"/>
  <c r="R466" i="14" s="1"/>
  <c r="Q455" i="13"/>
  <c r="Q466" i="14" s="1"/>
  <c r="O455" i="13"/>
  <c r="O466" i="14" s="1"/>
  <c r="N455" i="13"/>
  <c r="N466" i="14" s="1"/>
  <c r="M455" i="13"/>
  <c r="M466" i="14" s="1"/>
  <c r="L455" i="13"/>
  <c r="L466" i="14" s="1"/>
  <c r="J455" i="13"/>
  <c r="J466" i="14" s="1"/>
  <c r="I455" i="13"/>
  <c r="I466" i="14" s="1"/>
  <c r="G455" i="13"/>
  <c r="G466" i="14" s="1"/>
  <c r="E455" i="13"/>
  <c r="E466" i="14" s="1"/>
  <c r="T454" i="13"/>
  <c r="T465" i="14" s="1"/>
  <c r="S454" i="13"/>
  <c r="S465" i="14" s="1"/>
  <c r="R454" i="13"/>
  <c r="R465" i="14" s="1"/>
  <c r="Q454" i="13"/>
  <c r="Q465" i="14" s="1"/>
  <c r="O454" i="13"/>
  <c r="O465" i="14" s="1"/>
  <c r="N454" i="13"/>
  <c r="N465" i="14" s="1"/>
  <c r="M454" i="13"/>
  <c r="M465" i="14" s="1"/>
  <c r="L454" i="13"/>
  <c r="L465" i="14" s="1"/>
  <c r="J454" i="13"/>
  <c r="J465" i="14" s="1"/>
  <c r="I454" i="13"/>
  <c r="I465" i="14" s="1"/>
  <c r="G454" i="13"/>
  <c r="G465" i="14" s="1"/>
  <c r="E454" i="13"/>
  <c r="E465" i="14" s="1"/>
  <c r="T453" i="13"/>
  <c r="T464" i="14" s="1"/>
  <c r="S453" i="13"/>
  <c r="S464" i="14" s="1"/>
  <c r="R453" i="13"/>
  <c r="R464" i="14" s="1"/>
  <c r="Q453" i="13"/>
  <c r="Q464" i="14" s="1"/>
  <c r="O453" i="13"/>
  <c r="O464" i="14" s="1"/>
  <c r="N453" i="13"/>
  <c r="N464" i="14" s="1"/>
  <c r="M453" i="13"/>
  <c r="M464" i="14" s="1"/>
  <c r="L453" i="13"/>
  <c r="L464" i="14" s="1"/>
  <c r="J453" i="13"/>
  <c r="J464" i="14" s="1"/>
  <c r="I453" i="13"/>
  <c r="I464" i="14" s="1"/>
  <c r="G453" i="13"/>
  <c r="G464" i="14" s="1"/>
  <c r="E453" i="13"/>
  <c r="E464" i="14" s="1"/>
  <c r="T452" i="13"/>
  <c r="T463" i="14" s="1"/>
  <c r="S452" i="13"/>
  <c r="S463" i="14" s="1"/>
  <c r="R452" i="13"/>
  <c r="R463" i="14" s="1"/>
  <c r="Q452" i="13"/>
  <c r="Q463" i="14" s="1"/>
  <c r="O452" i="13"/>
  <c r="O463" i="14" s="1"/>
  <c r="N452" i="13"/>
  <c r="N463" i="14" s="1"/>
  <c r="M452" i="13"/>
  <c r="M463" i="14" s="1"/>
  <c r="L452" i="13"/>
  <c r="L463" i="14" s="1"/>
  <c r="J452" i="13"/>
  <c r="J463" i="14" s="1"/>
  <c r="I452" i="13"/>
  <c r="I463" i="14" s="1"/>
  <c r="G452" i="13"/>
  <c r="G463" i="14" s="1"/>
  <c r="E452" i="13"/>
  <c r="E463" i="14" s="1"/>
  <c r="T451" i="13"/>
  <c r="T462" i="14" s="1"/>
  <c r="S451" i="13"/>
  <c r="S462" i="14" s="1"/>
  <c r="R451" i="13"/>
  <c r="R462" i="14" s="1"/>
  <c r="Q451" i="13"/>
  <c r="Q462" i="14" s="1"/>
  <c r="O451" i="13"/>
  <c r="O462" i="14" s="1"/>
  <c r="N451" i="13"/>
  <c r="N462" i="14" s="1"/>
  <c r="M451" i="13"/>
  <c r="M462" i="14" s="1"/>
  <c r="L451" i="13"/>
  <c r="L462" i="14" s="1"/>
  <c r="J451" i="13"/>
  <c r="J462" i="14" s="1"/>
  <c r="I451" i="13"/>
  <c r="I462" i="14" s="1"/>
  <c r="G451" i="13"/>
  <c r="G462" i="14" s="1"/>
  <c r="E451" i="13"/>
  <c r="E462" i="14" s="1"/>
  <c r="T450" i="13"/>
  <c r="T461" i="14" s="1"/>
  <c r="S450" i="13"/>
  <c r="S461" i="14" s="1"/>
  <c r="R450" i="13"/>
  <c r="R461" i="14" s="1"/>
  <c r="Q450" i="13"/>
  <c r="Q461" i="14" s="1"/>
  <c r="O450" i="13"/>
  <c r="O461" i="14" s="1"/>
  <c r="N450" i="13"/>
  <c r="N461" i="14" s="1"/>
  <c r="M450" i="13"/>
  <c r="M461" i="14" s="1"/>
  <c r="L450" i="13"/>
  <c r="L461" i="14" s="1"/>
  <c r="J450" i="13"/>
  <c r="J461" i="14" s="1"/>
  <c r="I450" i="13"/>
  <c r="I461" i="14" s="1"/>
  <c r="G450" i="13"/>
  <c r="G461" i="14" s="1"/>
  <c r="E450" i="13"/>
  <c r="E461" i="14" s="1"/>
  <c r="T449" i="13"/>
  <c r="T460" i="14" s="1"/>
  <c r="S449" i="13"/>
  <c r="S460" i="14" s="1"/>
  <c r="R449" i="13"/>
  <c r="R460" i="14" s="1"/>
  <c r="Q449" i="13"/>
  <c r="Q460" i="14" s="1"/>
  <c r="O449" i="13"/>
  <c r="O460" i="14" s="1"/>
  <c r="N449" i="13"/>
  <c r="N460" i="14" s="1"/>
  <c r="M449" i="13"/>
  <c r="M460" i="14" s="1"/>
  <c r="L449" i="13"/>
  <c r="L460" i="14" s="1"/>
  <c r="J449" i="13"/>
  <c r="J460" i="14" s="1"/>
  <c r="I449" i="13"/>
  <c r="I460" i="14" s="1"/>
  <c r="G449" i="13"/>
  <c r="G460" i="14" s="1"/>
  <c r="E449" i="13"/>
  <c r="E460" i="14" s="1"/>
  <c r="T448" i="13"/>
  <c r="T459" i="14" s="1"/>
  <c r="S448" i="13"/>
  <c r="S459" i="14" s="1"/>
  <c r="R448" i="13"/>
  <c r="R459" i="14" s="1"/>
  <c r="Q448" i="13"/>
  <c r="Q459" i="14" s="1"/>
  <c r="O448" i="13"/>
  <c r="O459" i="14" s="1"/>
  <c r="N448" i="13"/>
  <c r="N459" i="14" s="1"/>
  <c r="M448" i="13"/>
  <c r="M459" i="14" s="1"/>
  <c r="L448" i="13"/>
  <c r="L459" i="14" s="1"/>
  <c r="J448" i="13"/>
  <c r="J459" i="14" s="1"/>
  <c r="I448" i="13"/>
  <c r="I459" i="14" s="1"/>
  <c r="G448" i="13"/>
  <c r="G459" i="14" s="1"/>
  <c r="E448" i="13"/>
  <c r="E459" i="14" s="1"/>
  <c r="T447" i="13"/>
  <c r="T458" i="14" s="1"/>
  <c r="S447" i="13"/>
  <c r="S458" i="14" s="1"/>
  <c r="R447" i="13"/>
  <c r="R458" i="14" s="1"/>
  <c r="Q447" i="13"/>
  <c r="Q458" i="14" s="1"/>
  <c r="O447" i="13"/>
  <c r="O458" i="14" s="1"/>
  <c r="N447" i="13"/>
  <c r="N458" i="14" s="1"/>
  <c r="M447" i="13"/>
  <c r="M458" i="14" s="1"/>
  <c r="L447" i="13"/>
  <c r="L458" i="14" s="1"/>
  <c r="J447" i="13"/>
  <c r="J458" i="14" s="1"/>
  <c r="I447" i="13"/>
  <c r="I458" i="14" s="1"/>
  <c r="G447" i="13"/>
  <c r="G458" i="14" s="1"/>
  <c r="E447" i="13"/>
  <c r="E458" i="14" s="1"/>
  <c r="T446" i="13"/>
  <c r="T457" i="14" s="1"/>
  <c r="S446" i="13"/>
  <c r="S457" i="14" s="1"/>
  <c r="R446" i="13"/>
  <c r="R457" i="14" s="1"/>
  <c r="Q446" i="13"/>
  <c r="Q457" i="14" s="1"/>
  <c r="O446" i="13"/>
  <c r="O457" i="14" s="1"/>
  <c r="N446" i="13"/>
  <c r="N457" i="14" s="1"/>
  <c r="M446" i="13"/>
  <c r="M457" i="14" s="1"/>
  <c r="L446" i="13"/>
  <c r="L457" i="14" s="1"/>
  <c r="J446" i="13"/>
  <c r="J457" i="14" s="1"/>
  <c r="I446" i="13"/>
  <c r="I457" i="14" s="1"/>
  <c r="G446" i="13"/>
  <c r="G457" i="14" s="1"/>
  <c r="E446" i="13"/>
  <c r="E457" i="14" s="1"/>
  <c r="T445" i="13"/>
  <c r="T456" i="14" s="1"/>
  <c r="S445" i="13"/>
  <c r="S456" i="14" s="1"/>
  <c r="R445" i="13"/>
  <c r="R456" i="14" s="1"/>
  <c r="Q445" i="13"/>
  <c r="Q456" i="14" s="1"/>
  <c r="O445" i="13"/>
  <c r="O456" i="14" s="1"/>
  <c r="N445" i="13"/>
  <c r="N456" i="14" s="1"/>
  <c r="M445" i="13"/>
  <c r="M456" i="14" s="1"/>
  <c r="L445" i="13"/>
  <c r="L456" i="14" s="1"/>
  <c r="J445" i="13"/>
  <c r="J456" i="14" s="1"/>
  <c r="I445" i="13"/>
  <c r="I456" i="14" s="1"/>
  <c r="G445" i="13"/>
  <c r="G456" i="14" s="1"/>
  <c r="E445" i="13"/>
  <c r="E456" i="14" s="1"/>
  <c r="T444" i="13"/>
  <c r="T455" i="14" s="1"/>
  <c r="S444" i="13"/>
  <c r="S455" i="14" s="1"/>
  <c r="R444" i="13"/>
  <c r="R455" i="14" s="1"/>
  <c r="Q444" i="13"/>
  <c r="Q455" i="14" s="1"/>
  <c r="O444" i="13"/>
  <c r="O455" i="14" s="1"/>
  <c r="N444" i="13"/>
  <c r="N455" i="14" s="1"/>
  <c r="M444" i="13"/>
  <c r="M455" i="14" s="1"/>
  <c r="L444" i="13"/>
  <c r="L455" i="14" s="1"/>
  <c r="J444" i="13"/>
  <c r="J455" i="14" s="1"/>
  <c r="I444" i="13"/>
  <c r="I455" i="14" s="1"/>
  <c r="G444" i="13"/>
  <c r="G455" i="14" s="1"/>
  <c r="E444" i="13"/>
  <c r="E455" i="14" s="1"/>
  <c r="T443" i="13"/>
  <c r="T454" i="14" s="1"/>
  <c r="S443" i="13"/>
  <c r="S454" i="14" s="1"/>
  <c r="R443" i="13"/>
  <c r="R454" i="14" s="1"/>
  <c r="Q443" i="13"/>
  <c r="Q454" i="14" s="1"/>
  <c r="O443" i="13"/>
  <c r="O454" i="14" s="1"/>
  <c r="N443" i="13"/>
  <c r="N454" i="14" s="1"/>
  <c r="M443" i="13"/>
  <c r="M454" i="14" s="1"/>
  <c r="L443" i="13"/>
  <c r="L454" i="14" s="1"/>
  <c r="J443" i="13"/>
  <c r="J454" i="14" s="1"/>
  <c r="I443" i="13"/>
  <c r="I454" i="14" s="1"/>
  <c r="G443" i="13"/>
  <c r="G454" i="14" s="1"/>
  <c r="E443" i="13"/>
  <c r="E454" i="14" s="1"/>
  <c r="T442" i="13"/>
  <c r="T453" i="14" s="1"/>
  <c r="S442" i="13"/>
  <c r="S453" i="14" s="1"/>
  <c r="R442" i="13"/>
  <c r="R453" i="14" s="1"/>
  <c r="Q442" i="13"/>
  <c r="Q453" i="14" s="1"/>
  <c r="O442" i="13"/>
  <c r="O453" i="14" s="1"/>
  <c r="N442" i="13"/>
  <c r="N453" i="14" s="1"/>
  <c r="M442" i="13"/>
  <c r="M453" i="14" s="1"/>
  <c r="L442" i="13"/>
  <c r="L453" i="14" s="1"/>
  <c r="J442" i="13"/>
  <c r="J453" i="14" s="1"/>
  <c r="I442" i="13"/>
  <c r="I453" i="14" s="1"/>
  <c r="G442" i="13"/>
  <c r="G453" i="14" s="1"/>
  <c r="E442" i="13"/>
  <c r="E453" i="14" s="1"/>
  <c r="T441" i="13"/>
  <c r="T452" i="14" s="1"/>
  <c r="S441" i="13"/>
  <c r="S452" i="14" s="1"/>
  <c r="R441" i="13"/>
  <c r="R452" i="14" s="1"/>
  <c r="Q441" i="13"/>
  <c r="Q452" i="14" s="1"/>
  <c r="O441" i="13"/>
  <c r="O452" i="14" s="1"/>
  <c r="N441" i="13"/>
  <c r="N452" i="14" s="1"/>
  <c r="M441" i="13"/>
  <c r="M452" i="14" s="1"/>
  <c r="L441" i="13"/>
  <c r="L452" i="14" s="1"/>
  <c r="J441" i="13"/>
  <c r="J452" i="14" s="1"/>
  <c r="I441" i="13"/>
  <c r="I452" i="14" s="1"/>
  <c r="G441" i="13"/>
  <c r="G452" i="14" s="1"/>
  <c r="E441" i="13"/>
  <c r="E452" i="14" s="1"/>
  <c r="T440" i="13"/>
  <c r="T451" i="14" s="1"/>
  <c r="S440" i="13"/>
  <c r="S451" i="14" s="1"/>
  <c r="R440" i="13"/>
  <c r="R451" i="14" s="1"/>
  <c r="Q440" i="13"/>
  <c r="Q451" i="14" s="1"/>
  <c r="O440" i="13"/>
  <c r="O451" i="14" s="1"/>
  <c r="N440" i="13"/>
  <c r="N451" i="14" s="1"/>
  <c r="M440" i="13"/>
  <c r="M451" i="14" s="1"/>
  <c r="L440" i="13"/>
  <c r="L451" i="14" s="1"/>
  <c r="J440" i="13"/>
  <c r="J451" i="14" s="1"/>
  <c r="I440" i="13"/>
  <c r="I451" i="14" s="1"/>
  <c r="G440" i="13"/>
  <c r="G451" i="14" s="1"/>
  <c r="E440" i="13"/>
  <c r="E451" i="14" s="1"/>
  <c r="T439" i="13"/>
  <c r="T450" i="14" s="1"/>
  <c r="S439" i="13"/>
  <c r="S450" i="14" s="1"/>
  <c r="R439" i="13"/>
  <c r="R450" i="14" s="1"/>
  <c r="Q439" i="13"/>
  <c r="Q450" i="14" s="1"/>
  <c r="O439" i="13"/>
  <c r="O450" i="14" s="1"/>
  <c r="N439" i="13"/>
  <c r="N450" i="14" s="1"/>
  <c r="M439" i="13"/>
  <c r="M450" i="14" s="1"/>
  <c r="L439" i="13"/>
  <c r="L450" i="14" s="1"/>
  <c r="J439" i="13"/>
  <c r="J450" i="14" s="1"/>
  <c r="I439" i="13"/>
  <c r="I450" i="14" s="1"/>
  <c r="G439" i="13"/>
  <c r="G450" i="14" s="1"/>
  <c r="E439" i="13"/>
  <c r="E450" i="14" s="1"/>
  <c r="T438" i="13"/>
  <c r="T449" i="14" s="1"/>
  <c r="S438" i="13"/>
  <c r="S449" i="14" s="1"/>
  <c r="R438" i="13"/>
  <c r="R449" i="14" s="1"/>
  <c r="Q438" i="13"/>
  <c r="Q449" i="14" s="1"/>
  <c r="O438" i="13"/>
  <c r="O449" i="14" s="1"/>
  <c r="N438" i="13"/>
  <c r="N449" i="14" s="1"/>
  <c r="M438" i="13"/>
  <c r="M449" i="14" s="1"/>
  <c r="L438" i="13"/>
  <c r="L449" i="14" s="1"/>
  <c r="J438" i="13"/>
  <c r="J449" i="14" s="1"/>
  <c r="I438" i="13"/>
  <c r="I449" i="14" s="1"/>
  <c r="G438" i="13"/>
  <c r="G449" i="14" s="1"/>
  <c r="E438" i="13"/>
  <c r="E449" i="14" s="1"/>
  <c r="T437" i="13"/>
  <c r="T448" i="14" s="1"/>
  <c r="S437" i="13"/>
  <c r="S448" i="14" s="1"/>
  <c r="R437" i="13"/>
  <c r="R448" i="14" s="1"/>
  <c r="Q437" i="13"/>
  <c r="Q448" i="14" s="1"/>
  <c r="O437" i="13"/>
  <c r="O448" i="14" s="1"/>
  <c r="N437" i="13"/>
  <c r="N448" i="14" s="1"/>
  <c r="M437" i="13"/>
  <c r="M448" i="14" s="1"/>
  <c r="L437" i="13"/>
  <c r="L448" i="14" s="1"/>
  <c r="J437" i="13"/>
  <c r="J448" i="14" s="1"/>
  <c r="I437" i="13"/>
  <c r="I448" i="14" s="1"/>
  <c r="G437" i="13"/>
  <c r="G448" i="14" s="1"/>
  <c r="E437" i="13"/>
  <c r="E448" i="14" s="1"/>
  <c r="T436" i="13"/>
  <c r="T447" i="14" s="1"/>
  <c r="S436" i="13"/>
  <c r="S447" i="14" s="1"/>
  <c r="R436" i="13"/>
  <c r="R447" i="14" s="1"/>
  <c r="Q436" i="13"/>
  <c r="Q447" i="14" s="1"/>
  <c r="O436" i="13"/>
  <c r="O447" i="14" s="1"/>
  <c r="N436" i="13"/>
  <c r="N447" i="14" s="1"/>
  <c r="M436" i="13"/>
  <c r="M447" i="14" s="1"/>
  <c r="L436" i="13"/>
  <c r="L447" i="14" s="1"/>
  <c r="J436" i="13"/>
  <c r="J447" i="14" s="1"/>
  <c r="I436" i="13"/>
  <c r="I447" i="14" s="1"/>
  <c r="G436" i="13"/>
  <c r="G447" i="14" s="1"/>
  <c r="E436" i="13"/>
  <c r="E447" i="14" s="1"/>
  <c r="T435" i="13"/>
  <c r="T446" i="14" s="1"/>
  <c r="S435" i="13"/>
  <c r="S446" i="14" s="1"/>
  <c r="R435" i="13"/>
  <c r="R446" i="14" s="1"/>
  <c r="Q435" i="13"/>
  <c r="Q446" i="14" s="1"/>
  <c r="O435" i="13"/>
  <c r="O446" i="14" s="1"/>
  <c r="N435" i="13"/>
  <c r="N446" i="14" s="1"/>
  <c r="M435" i="13"/>
  <c r="M446" i="14" s="1"/>
  <c r="L435" i="13"/>
  <c r="L446" i="14" s="1"/>
  <c r="J435" i="13"/>
  <c r="J446" i="14" s="1"/>
  <c r="I435" i="13"/>
  <c r="I446" i="14" s="1"/>
  <c r="G435" i="13"/>
  <c r="G446" i="14" s="1"/>
  <c r="E435" i="13"/>
  <c r="E446" i="14" s="1"/>
  <c r="T434" i="13"/>
  <c r="T445" i="14" s="1"/>
  <c r="S434" i="13"/>
  <c r="S445" i="14" s="1"/>
  <c r="R434" i="13"/>
  <c r="R445" i="14" s="1"/>
  <c r="Q434" i="13"/>
  <c r="Q445" i="14" s="1"/>
  <c r="O434" i="13"/>
  <c r="O445" i="14" s="1"/>
  <c r="N434" i="13"/>
  <c r="N445" i="14" s="1"/>
  <c r="M434" i="13"/>
  <c r="M445" i="14" s="1"/>
  <c r="L434" i="13"/>
  <c r="L445" i="14" s="1"/>
  <c r="J434" i="13"/>
  <c r="J445" i="14" s="1"/>
  <c r="I434" i="13"/>
  <c r="I445" i="14" s="1"/>
  <c r="G434" i="13"/>
  <c r="G445" i="14" s="1"/>
  <c r="E434" i="13"/>
  <c r="E445" i="14" s="1"/>
  <c r="T433" i="13"/>
  <c r="T444" i="14" s="1"/>
  <c r="S433" i="13"/>
  <c r="S444" i="14" s="1"/>
  <c r="R433" i="13"/>
  <c r="R444" i="14" s="1"/>
  <c r="Q433" i="13"/>
  <c r="Q444" i="14" s="1"/>
  <c r="O433" i="13"/>
  <c r="O444" i="14" s="1"/>
  <c r="N433" i="13"/>
  <c r="N444" i="14" s="1"/>
  <c r="M433" i="13"/>
  <c r="M444" i="14" s="1"/>
  <c r="L433" i="13"/>
  <c r="L444" i="14" s="1"/>
  <c r="J433" i="13"/>
  <c r="J444" i="14" s="1"/>
  <c r="I433" i="13"/>
  <c r="I444" i="14" s="1"/>
  <c r="G433" i="13"/>
  <c r="G444" i="14" s="1"/>
  <c r="E433" i="13"/>
  <c r="E444" i="14" s="1"/>
  <c r="T432" i="13"/>
  <c r="T443" i="14" s="1"/>
  <c r="S432" i="13"/>
  <c r="S443" i="14" s="1"/>
  <c r="R432" i="13"/>
  <c r="R443" i="14" s="1"/>
  <c r="Q432" i="13"/>
  <c r="Q443" i="14" s="1"/>
  <c r="O432" i="13"/>
  <c r="O443" i="14" s="1"/>
  <c r="N432" i="13"/>
  <c r="N443" i="14" s="1"/>
  <c r="M432" i="13"/>
  <c r="M443" i="14" s="1"/>
  <c r="L432" i="13"/>
  <c r="L443" i="14" s="1"/>
  <c r="J432" i="13"/>
  <c r="J443" i="14" s="1"/>
  <c r="I432" i="13"/>
  <c r="I443" i="14" s="1"/>
  <c r="G432" i="13"/>
  <c r="G443" i="14" s="1"/>
  <c r="E432" i="13"/>
  <c r="E443" i="14" s="1"/>
  <c r="T431" i="13"/>
  <c r="T442" i="14" s="1"/>
  <c r="S431" i="13"/>
  <c r="S442" i="14" s="1"/>
  <c r="R431" i="13"/>
  <c r="R442" i="14" s="1"/>
  <c r="Q431" i="13"/>
  <c r="Q442" i="14" s="1"/>
  <c r="O431" i="13"/>
  <c r="O442" i="14" s="1"/>
  <c r="N431" i="13"/>
  <c r="N442" i="14" s="1"/>
  <c r="M431" i="13"/>
  <c r="M442" i="14" s="1"/>
  <c r="L431" i="13"/>
  <c r="L442" i="14" s="1"/>
  <c r="J431" i="13"/>
  <c r="J442" i="14" s="1"/>
  <c r="I431" i="13"/>
  <c r="I442" i="14" s="1"/>
  <c r="G431" i="13"/>
  <c r="G442" i="14" s="1"/>
  <c r="E431" i="13"/>
  <c r="E442" i="14" s="1"/>
  <c r="T430" i="13"/>
  <c r="T441" i="14" s="1"/>
  <c r="S430" i="13"/>
  <c r="S441" i="14" s="1"/>
  <c r="R430" i="13"/>
  <c r="R441" i="14" s="1"/>
  <c r="Q430" i="13"/>
  <c r="Q441" i="14" s="1"/>
  <c r="O430" i="13"/>
  <c r="O441" i="14" s="1"/>
  <c r="N430" i="13"/>
  <c r="N441" i="14" s="1"/>
  <c r="M430" i="13"/>
  <c r="M441" i="14" s="1"/>
  <c r="L430" i="13"/>
  <c r="L441" i="14" s="1"/>
  <c r="J430" i="13"/>
  <c r="J441" i="14" s="1"/>
  <c r="I430" i="13"/>
  <c r="I441" i="14" s="1"/>
  <c r="G430" i="13"/>
  <c r="G441" i="14" s="1"/>
  <c r="E430" i="13"/>
  <c r="E441" i="14" s="1"/>
  <c r="T429" i="13"/>
  <c r="T440" i="14" s="1"/>
  <c r="S429" i="13"/>
  <c r="S440" i="14" s="1"/>
  <c r="R429" i="13"/>
  <c r="R440" i="14" s="1"/>
  <c r="Q429" i="13"/>
  <c r="Q440" i="14" s="1"/>
  <c r="O429" i="13"/>
  <c r="O440" i="14" s="1"/>
  <c r="N429" i="13"/>
  <c r="N440" i="14" s="1"/>
  <c r="M429" i="13"/>
  <c r="M440" i="14" s="1"/>
  <c r="L429" i="13"/>
  <c r="L440" i="14" s="1"/>
  <c r="J429" i="13"/>
  <c r="J440" i="14" s="1"/>
  <c r="I429" i="13"/>
  <c r="I440" i="14" s="1"/>
  <c r="G429" i="13"/>
  <c r="G440" i="14" s="1"/>
  <c r="E429" i="13"/>
  <c r="E440" i="14" s="1"/>
  <c r="T428" i="13"/>
  <c r="T439" i="14" s="1"/>
  <c r="S428" i="13"/>
  <c r="S439" i="14" s="1"/>
  <c r="R428" i="13"/>
  <c r="R439" i="14" s="1"/>
  <c r="Q428" i="13"/>
  <c r="Q439" i="14" s="1"/>
  <c r="O428" i="13"/>
  <c r="O439" i="14" s="1"/>
  <c r="N428" i="13"/>
  <c r="N439" i="14" s="1"/>
  <c r="M428" i="13"/>
  <c r="M439" i="14" s="1"/>
  <c r="L428" i="13"/>
  <c r="L439" i="14" s="1"/>
  <c r="J428" i="13"/>
  <c r="J439" i="14" s="1"/>
  <c r="I428" i="13"/>
  <c r="I439" i="14" s="1"/>
  <c r="G428" i="13"/>
  <c r="G439" i="14" s="1"/>
  <c r="E428" i="13"/>
  <c r="E439" i="14" s="1"/>
  <c r="T427" i="13"/>
  <c r="T438" i="14" s="1"/>
  <c r="S427" i="13"/>
  <c r="S438" i="14" s="1"/>
  <c r="R427" i="13"/>
  <c r="R438" i="14" s="1"/>
  <c r="Q427" i="13"/>
  <c r="Q438" i="14" s="1"/>
  <c r="O427" i="13"/>
  <c r="O438" i="14" s="1"/>
  <c r="N427" i="13"/>
  <c r="N438" i="14" s="1"/>
  <c r="M427" i="13"/>
  <c r="M438" i="14" s="1"/>
  <c r="L427" i="13"/>
  <c r="L438" i="14" s="1"/>
  <c r="J427" i="13"/>
  <c r="J438" i="14" s="1"/>
  <c r="I427" i="13"/>
  <c r="I438" i="14" s="1"/>
  <c r="G427" i="13"/>
  <c r="G438" i="14" s="1"/>
  <c r="E427" i="13"/>
  <c r="E438" i="14" s="1"/>
  <c r="T426" i="13"/>
  <c r="T437" i="14" s="1"/>
  <c r="S426" i="13"/>
  <c r="S437" i="14" s="1"/>
  <c r="R426" i="13"/>
  <c r="R437" i="14" s="1"/>
  <c r="Q426" i="13"/>
  <c r="Q437" i="14" s="1"/>
  <c r="O426" i="13"/>
  <c r="O437" i="14" s="1"/>
  <c r="N426" i="13"/>
  <c r="N437" i="14" s="1"/>
  <c r="M426" i="13"/>
  <c r="M437" i="14" s="1"/>
  <c r="L426" i="13"/>
  <c r="L437" i="14" s="1"/>
  <c r="J426" i="13"/>
  <c r="J437" i="14" s="1"/>
  <c r="I426" i="13"/>
  <c r="I437" i="14" s="1"/>
  <c r="G426" i="13"/>
  <c r="G437" i="14" s="1"/>
  <c r="E426" i="13"/>
  <c r="E437" i="14" s="1"/>
  <c r="T425" i="13"/>
  <c r="T436" i="14" s="1"/>
  <c r="S425" i="13"/>
  <c r="S436" i="14" s="1"/>
  <c r="R425" i="13"/>
  <c r="R436" i="14" s="1"/>
  <c r="Q425" i="13"/>
  <c r="Q436" i="14" s="1"/>
  <c r="O425" i="13"/>
  <c r="O436" i="14" s="1"/>
  <c r="N425" i="13"/>
  <c r="N436" i="14" s="1"/>
  <c r="M425" i="13"/>
  <c r="M436" i="14" s="1"/>
  <c r="L425" i="13"/>
  <c r="L436" i="14" s="1"/>
  <c r="J425" i="13"/>
  <c r="J436" i="14" s="1"/>
  <c r="I425" i="13"/>
  <c r="I436" i="14" s="1"/>
  <c r="G425" i="13"/>
  <c r="G436" i="14" s="1"/>
  <c r="E425" i="13"/>
  <c r="E436" i="14" s="1"/>
  <c r="T424" i="13"/>
  <c r="T435" i="14" s="1"/>
  <c r="S424" i="13"/>
  <c r="S435" i="14" s="1"/>
  <c r="R424" i="13"/>
  <c r="R435" i="14" s="1"/>
  <c r="Q424" i="13"/>
  <c r="Q435" i="14" s="1"/>
  <c r="O424" i="13"/>
  <c r="O435" i="14" s="1"/>
  <c r="N424" i="13"/>
  <c r="N435" i="14" s="1"/>
  <c r="M424" i="13"/>
  <c r="M435" i="14" s="1"/>
  <c r="L424" i="13"/>
  <c r="L435" i="14" s="1"/>
  <c r="J424" i="13"/>
  <c r="J435" i="14" s="1"/>
  <c r="I424" i="13"/>
  <c r="I435" i="14" s="1"/>
  <c r="G424" i="13"/>
  <c r="G435" i="14" s="1"/>
  <c r="E424" i="13"/>
  <c r="E435" i="14" s="1"/>
  <c r="T423" i="13"/>
  <c r="T434" i="14" s="1"/>
  <c r="S423" i="13"/>
  <c r="S434" i="14" s="1"/>
  <c r="R423" i="13"/>
  <c r="R434" i="14" s="1"/>
  <c r="Q423" i="13"/>
  <c r="Q434" i="14" s="1"/>
  <c r="O423" i="13"/>
  <c r="O434" i="14" s="1"/>
  <c r="N423" i="13"/>
  <c r="N434" i="14" s="1"/>
  <c r="M423" i="13"/>
  <c r="M434" i="14" s="1"/>
  <c r="L423" i="13"/>
  <c r="L434" i="14" s="1"/>
  <c r="J423" i="13"/>
  <c r="J434" i="14" s="1"/>
  <c r="I423" i="13"/>
  <c r="I434" i="14" s="1"/>
  <c r="G423" i="13"/>
  <c r="G434" i="14" s="1"/>
  <c r="E423" i="13"/>
  <c r="E434" i="14" s="1"/>
  <c r="T422" i="13"/>
  <c r="T433" i="14" s="1"/>
  <c r="S422" i="13"/>
  <c r="S433" i="14" s="1"/>
  <c r="R422" i="13"/>
  <c r="R433" i="14" s="1"/>
  <c r="Q422" i="13"/>
  <c r="Q433" i="14" s="1"/>
  <c r="O422" i="13"/>
  <c r="O433" i="14" s="1"/>
  <c r="N422" i="13"/>
  <c r="N433" i="14" s="1"/>
  <c r="M422" i="13"/>
  <c r="M433" i="14" s="1"/>
  <c r="L422" i="13"/>
  <c r="L433" i="14" s="1"/>
  <c r="J422" i="13"/>
  <c r="J433" i="14" s="1"/>
  <c r="I422" i="13"/>
  <c r="I433" i="14" s="1"/>
  <c r="G422" i="13"/>
  <c r="G433" i="14" s="1"/>
  <c r="E422" i="13"/>
  <c r="E433" i="14" s="1"/>
  <c r="T421" i="13"/>
  <c r="T432" i="14" s="1"/>
  <c r="S421" i="13"/>
  <c r="S432" i="14" s="1"/>
  <c r="R421" i="13"/>
  <c r="R432" i="14" s="1"/>
  <c r="Q421" i="13"/>
  <c r="Q432" i="14" s="1"/>
  <c r="O421" i="13"/>
  <c r="O432" i="14" s="1"/>
  <c r="N421" i="13"/>
  <c r="N432" i="14" s="1"/>
  <c r="M421" i="13"/>
  <c r="M432" i="14" s="1"/>
  <c r="L421" i="13"/>
  <c r="L432" i="14" s="1"/>
  <c r="J421" i="13"/>
  <c r="J432" i="14" s="1"/>
  <c r="I421" i="13"/>
  <c r="I432" i="14" s="1"/>
  <c r="G421" i="13"/>
  <c r="G432" i="14" s="1"/>
  <c r="E421" i="13"/>
  <c r="E432" i="14" s="1"/>
  <c r="T420" i="13"/>
  <c r="T431" i="14" s="1"/>
  <c r="S420" i="13"/>
  <c r="S431" i="14" s="1"/>
  <c r="R420" i="13"/>
  <c r="R431" i="14" s="1"/>
  <c r="Q420" i="13"/>
  <c r="Q431" i="14" s="1"/>
  <c r="O420" i="13"/>
  <c r="O431" i="14" s="1"/>
  <c r="N420" i="13"/>
  <c r="N431" i="14" s="1"/>
  <c r="M420" i="13"/>
  <c r="M431" i="14" s="1"/>
  <c r="L420" i="13"/>
  <c r="L431" i="14" s="1"/>
  <c r="J420" i="13"/>
  <c r="J431" i="14" s="1"/>
  <c r="I420" i="13"/>
  <c r="I431" i="14" s="1"/>
  <c r="G420" i="13"/>
  <c r="G431" i="14" s="1"/>
  <c r="E420" i="13"/>
  <c r="E431" i="14" s="1"/>
  <c r="T419" i="13"/>
  <c r="T430" i="14" s="1"/>
  <c r="S419" i="13"/>
  <c r="S430" i="14" s="1"/>
  <c r="R419" i="13"/>
  <c r="R430" i="14" s="1"/>
  <c r="Q419" i="13"/>
  <c r="Q430" i="14" s="1"/>
  <c r="O419" i="13"/>
  <c r="O430" i="14" s="1"/>
  <c r="N419" i="13"/>
  <c r="N430" i="14" s="1"/>
  <c r="M419" i="13"/>
  <c r="M430" i="14" s="1"/>
  <c r="L419" i="13"/>
  <c r="L430" i="14" s="1"/>
  <c r="J419" i="13"/>
  <c r="J430" i="14" s="1"/>
  <c r="I419" i="13"/>
  <c r="I430" i="14" s="1"/>
  <c r="G419" i="13"/>
  <c r="G430" i="14" s="1"/>
  <c r="E419" i="13"/>
  <c r="E430" i="14" s="1"/>
  <c r="T418" i="13"/>
  <c r="T429" i="14" s="1"/>
  <c r="S418" i="13"/>
  <c r="S429" i="14" s="1"/>
  <c r="R418" i="13"/>
  <c r="R429" i="14" s="1"/>
  <c r="Q418" i="13"/>
  <c r="Q429" i="14" s="1"/>
  <c r="O418" i="13"/>
  <c r="O429" i="14" s="1"/>
  <c r="N418" i="13"/>
  <c r="N429" i="14" s="1"/>
  <c r="M418" i="13"/>
  <c r="M429" i="14" s="1"/>
  <c r="L418" i="13"/>
  <c r="L429" i="14" s="1"/>
  <c r="J418" i="13"/>
  <c r="J429" i="14" s="1"/>
  <c r="I418" i="13"/>
  <c r="I429" i="14" s="1"/>
  <c r="G418" i="13"/>
  <c r="G429" i="14" s="1"/>
  <c r="E418" i="13"/>
  <c r="E429" i="14" s="1"/>
  <c r="T417" i="13"/>
  <c r="T428" i="14" s="1"/>
  <c r="S417" i="13"/>
  <c r="S428" i="14" s="1"/>
  <c r="R417" i="13"/>
  <c r="R428" i="14" s="1"/>
  <c r="Q417" i="13"/>
  <c r="Q428" i="14" s="1"/>
  <c r="O417" i="13"/>
  <c r="O428" i="14" s="1"/>
  <c r="N417" i="13"/>
  <c r="N428" i="14" s="1"/>
  <c r="M417" i="13"/>
  <c r="M428" i="14" s="1"/>
  <c r="L417" i="13"/>
  <c r="L428" i="14" s="1"/>
  <c r="J417" i="13"/>
  <c r="J428" i="14" s="1"/>
  <c r="I417" i="13"/>
  <c r="I428" i="14" s="1"/>
  <c r="G417" i="13"/>
  <c r="G428" i="14" s="1"/>
  <c r="E417" i="13"/>
  <c r="E428" i="14" s="1"/>
  <c r="T416" i="13"/>
  <c r="T427" i="14" s="1"/>
  <c r="S416" i="13"/>
  <c r="S427" i="14" s="1"/>
  <c r="R416" i="13"/>
  <c r="R427" i="14" s="1"/>
  <c r="Q416" i="13"/>
  <c r="Q427" i="14" s="1"/>
  <c r="O416" i="13"/>
  <c r="O427" i="14" s="1"/>
  <c r="N416" i="13"/>
  <c r="N427" i="14" s="1"/>
  <c r="M416" i="13"/>
  <c r="M427" i="14" s="1"/>
  <c r="L416" i="13"/>
  <c r="L427" i="14" s="1"/>
  <c r="J416" i="13"/>
  <c r="J427" i="14" s="1"/>
  <c r="I416" i="13"/>
  <c r="I427" i="14" s="1"/>
  <c r="G416" i="13"/>
  <c r="G427" i="14" s="1"/>
  <c r="E416" i="13"/>
  <c r="E427" i="14" s="1"/>
  <c r="T415" i="13"/>
  <c r="T426" i="14" s="1"/>
  <c r="S415" i="13"/>
  <c r="S426" i="14" s="1"/>
  <c r="R415" i="13"/>
  <c r="R426" i="14" s="1"/>
  <c r="Q415" i="13"/>
  <c r="Q426" i="14" s="1"/>
  <c r="O415" i="13"/>
  <c r="O426" i="14" s="1"/>
  <c r="N415" i="13"/>
  <c r="N426" i="14" s="1"/>
  <c r="M415" i="13"/>
  <c r="M426" i="14" s="1"/>
  <c r="L415" i="13"/>
  <c r="L426" i="14" s="1"/>
  <c r="J415" i="13"/>
  <c r="J426" i="14" s="1"/>
  <c r="I415" i="13"/>
  <c r="I426" i="14" s="1"/>
  <c r="G415" i="13"/>
  <c r="G426" i="14" s="1"/>
  <c r="E415" i="13"/>
  <c r="E426" i="14" s="1"/>
  <c r="T414" i="13"/>
  <c r="T425" i="14" s="1"/>
  <c r="S414" i="13"/>
  <c r="S425" i="14" s="1"/>
  <c r="R414" i="13"/>
  <c r="R425" i="14" s="1"/>
  <c r="Q414" i="13"/>
  <c r="Q425" i="14" s="1"/>
  <c r="O414" i="13"/>
  <c r="O425" i="14" s="1"/>
  <c r="N414" i="13"/>
  <c r="N425" i="14" s="1"/>
  <c r="M414" i="13"/>
  <c r="M425" i="14" s="1"/>
  <c r="L414" i="13"/>
  <c r="L425" i="14" s="1"/>
  <c r="J414" i="13"/>
  <c r="J425" i="14" s="1"/>
  <c r="I414" i="13"/>
  <c r="I425" i="14" s="1"/>
  <c r="G414" i="13"/>
  <c r="G425" i="14" s="1"/>
  <c r="E414" i="13"/>
  <c r="E425" i="14" s="1"/>
  <c r="T413" i="13"/>
  <c r="T424" i="14" s="1"/>
  <c r="S413" i="13"/>
  <c r="S424" i="14" s="1"/>
  <c r="R413" i="13"/>
  <c r="R424" i="14" s="1"/>
  <c r="Q413" i="13"/>
  <c r="Q424" i="14" s="1"/>
  <c r="O413" i="13"/>
  <c r="O424" i="14" s="1"/>
  <c r="N413" i="13"/>
  <c r="N424" i="14" s="1"/>
  <c r="M413" i="13"/>
  <c r="M424" i="14" s="1"/>
  <c r="L413" i="13"/>
  <c r="L424" i="14" s="1"/>
  <c r="J413" i="13"/>
  <c r="J424" i="14" s="1"/>
  <c r="I413" i="13"/>
  <c r="I424" i="14" s="1"/>
  <c r="G413" i="13"/>
  <c r="G424" i="14" s="1"/>
  <c r="E413" i="13"/>
  <c r="E424" i="14" s="1"/>
  <c r="T412" i="13"/>
  <c r="T423" i="14" s="1"/>
  <c r="S412" i="13"/>
  <c r="S423" i="14" s="1"/>
  <c r="R412" i="13"/>
  <c r="R423" i="14" s="1"/>
  <c r="Q412" i="13"/>
  <c r="Q423" i="14" s="1"/>
  <c r="O412" i="13"/>
  <c r="O423" i="14" s="1"/>
  <c r="N412" i="13"/>
  <c r="N423" i="14" s="1"/>
  <c r="M412" i="13"/>
  <c r="M423" i="14" s="1"/>
  <c r="L412" i="13"/>
  <c r="L423" i="14" s="1"/>
  <c r="J412" i="13"/>
  <c r="J423" i="14" s="1"/>
  <c r="I412" i="13"/>
  <c r="I423" i="14" s="1"/>
  <c r="G412" i="13"/>
  <c r="G423" i="14" s="1"/>
  <c r="E412" i="13"/>
  <c r="E423" i="14" s="1"/>
  <c r="T411" i="13"/>
  <c r="T422" i="14" s="1"/>
  <c r="S411" i="13"/>
  <c r="S422" i="14" s="1"/>
  <c r="R411" i="13"/>
  <c r="R422" i="14" s="1"/>
  <c r="Q411" i="13"/>
  <c r="Q422" i="14" s="1"/>
  <c r="O411" i="13"/>
  <c r="O422" i="14" s="1"/>
  <c r="N411" i="13"/>
  <c r="N422" i="14" s="1"/>
  <c r="M411" i="13"/>
  <c r="M422" i="14" s="1"/>
  <c r="L411" i="13"/>
  <c r="L422" i="14" s="1"/>
  <c r="J411" i="13"/>
  <c r="J422" i="14" s="1"/>
  <c r="I411" i="13"/>
  <c r="I422" i="14" s="1"/>
  <c r="G411" i="13"/>
  <c r="G422" i="14" s="1"/>
  <c r="E411" i="13"/>
  <c r="E422" i="14" s="1"/>
  <c r="T410" i="13"/>
  <c r="T421" i="14" s="1"/>
  <c r="S410" i="13"/>
  <c r="S421" i="14" s="1"/>
  <c r="R410" i="13"/>
  <c r="R421" i="14" s="1"/>
  <c r="Q410" i="13"/>
  <c r="Q421" i="14" s="1"/>
  <c r="O410" i="13"/>
  <c r="O421" i="14" s="1"/>
  <c r="N410" i="13"/>
  <c r="N421" i="14" s="1"/>
  <c r="M410" i="13"/>
  <c r="M421" i="14" s="1"/>
  <c r="L410" i="13"/>
  <c r="L421" i="14" s="1"/>
  <c r="J410" i="13"/>
  <c r="J421" i="14" s="1"/>
  <c r="I410" i="13"/>
  <c r="I421" i="14" s="1"/>
  <c r="G410" i="13"/>
  <c r="G421" i="14" s="1"/>
  <c r="E410" i="13"/>
  <c r="E421" i="14" s="1"/>
  <c r="T409" i="13"/>
  <c r="T420" i="14" s="1"/>
  <c r="S409" i="13"/>
  <c r="S420" i="14" s="1"/>
  <c r="R409" i="13"/>
  <c r="R420" i="14" s="1"/>
  <c r="Q409" i="13"/>
  <c r="Q420" i="14" s="1"/>
  <c r="O409" i="13"/>
  <c r="O420" i="14" s="1"/>
  <c r="N409" i="13"/>
  <c r="N420" i="14" s="1"/>
  <c r="M409" i="13"/>
  <c r="M420" i="14" s="1"/>
  <c r="L409" i="13"/>
  <c r="L420" i="14" s="1"/>
  <c r="J409" i="13"/>
  <c r="J420" i="14" s="1"/>
  <c r="I409" i="13"/>
  <c r="I420" i="14" s="1"/>
  <c r="G409" i="13"/>
  <c r="G420" i="14" s="1"/>
  <c r="E409" i="13"/>
  <c r="E420" i="14" s="1"/>
  <c r="T408" i="13"/>
  <c r="T419" i="14" s="1"/>
  <c r="S408" i="13"/>
  <c r="S419" i="14" s="1"/>
  <c r="R408" i="13"/>
  <c r="R419" i="14" s="1"/>
  <c r="Q408" i="13"/>
  <c r="Q419" i="14" s="1"/>
  <c r="O408" i="13"/>
  <c r="O419" i="14" s="1"/>
  <c r="N408" i="13"/>
  <c r="N419" i="14" s="1"/>
  <c r="M408" i="13"/>
  <c r="M419" i="14" s="1"/>
  <c r="L408" i="13"/>
  <c r="L419" i="14" s="1"/>
  <c r="J408" i="13"/>
  <c r="J419" i="14" s="1"/>
  <c r="I408" i="13"/>
  <c r="I419" i="14" s="1"/>
  <c r="G408" i="13"/>
  <c r="G419" i="14" s="1"/>
  <c r="E408" i="13"/>
  <c r="E419" i="14" s="1"/>
  <c r="T407" i="13"/>
  <c r="T418" i="14" s="1"/>
  <c r="S407" i="13"/>
  <c r="S418" i="14" s="1"/>
  <c r="R407" i="13"/>
  <c r="R418" i="14" s="1"/>
  <c r="Q407" i="13"/>
  <c r="Q418" i="14" s="1"/>
  <c r="O407" i="13"/>
  <c r="O418" i="14" s="1"/>
  <c r="N407" i="13"/>
  <c r="N418" i="14" s="1"/>
  <c r="M407" i="13"/>
  <c r="M418" i="14" s="1"/>
  <c r="L407" i="13"/>
  <c r="L418" i="14" s="1"/>
  <c r="J407" i="13"/>
  <c r="J418" i="14" s="1"/>
  <c r="I407" i="13"/>
  <c r="I418" i="14" s="1"/>
  <c r="G407" i="13"/>
  <c r="G418" i="14" s="1"/>
  <c r="E407" i="13"/>
  <c r="E418" i="14" s="1"/>
  <c r="T406" i="13"/>
  <c r="T417" i="14" s="1"/>
  <c r="S406" i="13"/>
  <c r="S417" i="14" s="1"/>
  <c r="R406" i="13"/>
  <c r="R417" i="14" s="1"/>
  <c r="Q406" i="13"/>
  <c r="Q417" i="14" s="1"/>
  <c r="O406" i="13"/>
  <c r="O417" i="14" s="1"/>
  <c r="N406" i="13"/>
  <c r="N417" i="14" s="1"/>
  <c r="M406" i="13"/>
  <c r="M417" i="14" s="1"/>
  <c r="L406" i="13"/>
  <c r="L417" i="14" s="1"/>
  <c r="J406" i="13"/>
  <c r="J417" i="14" s="1"/>
  <c r="I406" i="13"/>
  <c r="I417" i="14" s="1"/>
  <c r="G406" i="13"/>
  <c r="G417" i="14" s="1"/>
  <c r="E406" i="13"/>
  <c r="E417" i="14" s="1"/>
  <c r="T405" i="13"/>
  <c r="T416" i="14" s="1"/>
  <c r="S405" i="13"/>
  <c r="S416" i="14" s="1"/>
  <c r="R405" i="13"/>
  <c r="R416" i="14" s="1"/>
  <c r="Q405" i="13"/>
  <c r="Q416" i="14" s="1"/>
  <c r="O405" i="13"/>
  <c r="O416" i="14" s="1"/>
  <c r="N405" i="13"/>
  <c r="N416" i="14" s="1"/>
  <c r="M405" i="13"/>
  <c r="M416" i="14" s="1"/>
  <c r="L405" i="13"/>
  <c r="L416" i="14" s="1"/>
  <c r="J405" i="13"/>
  <c r="J416" i="14" s="1"/>
  <c r="I405" i="13"/>
  <c r="I416" i="14" s="1"/>
  <c r="G405" i="13"/>
  <c r="G416" i="14" s="1"/>
  <c r="E405" i="13"/>
  <c r="E416" i="14" s="1"/>
  <c r="T404" i="13"/>
  <c r="T415" i="14" s="1"/>
  <c r="S404" i="13"/>
  <c r="S415" i="14" s="1"/>
  <c r="R404" i="13"/>
  <c r="R415" i="14" s="1"/>
  <c r="Q404" i="13"/>
  <c r="Q415" i="14" s="1"/>
  <c r="O404" i="13"/>
  <c r="O415" i="14" s="1"/>
  <c r="N404" i="13"/>
  <c r="N415" i="14" s="1"/>
  <c r="M404" i="13"/>
  <c r="M415" i="14" s="1"/>
  <c r="L404" i="13"/>
  <c r="L415" i="14" s="1"/>
  <c r="J404" i="13"/>
  <c r="J415" i="14" s="1"/>
  <c r="I404" i="13"/>
  <c r="I415" i="14" s="1"/>
  <c r="G404" i="13"/>
  <c r="G415" i="14" s="1"/>
  <c r="E404" i="13"/>
  <c r="E415" i="14" s="1"/>
  <c r="T403" i="13"/>
  <c r="T414" i="14" s="1"/>
  <c r="S403" i="13"/>
  <c r="S414" i="14" s="1"/>
  <c r="R403" i="13"/>
  <c r="R414" i="14" s="1"/>
  <c r="Q403" i="13"/>
  <c r="Q414" i="14" s="1"/>
  <c r="O403" i="13"/>
  <c r="O414" i="14" s="1"/>
  <c r="N403" i="13"/>
  <c r="N414" i="14" s="1"/>
  <c r="M403" i="13"/>
  <c r="M414" i="14" s="1"/>
  <c r="L403" i="13"/>
  <c r="L414" i="14" s="1"/>
  <c r="J403" i="13"/>
  <c r="J414" i="14" s="1"/>
  <c r="I403" i="13"/>
  <c r="I414" i="14" s="1"/>
  <c r="G403" i="13"/>
  <c r="G414" i="14" s="1"/>
  <c r="E403" i="13"/>
  <c r="E414" i="14" s="1"/>
  <c r="T402" i="13"/>
  <c r="T413" i="14" s="1"/>
  <c r="S402" i="13"/>
  <c r="S413" i="14" s="1"/>
  <c r="R402" i="13"/>
  <c r="R413" i="14" s="1"/>
  <c r="Q402" i="13"/>
  <c r="Q413" i="14" s="1"/>
  <c r="O402" i="13"/>
  <c r="O413" i="14" s="1"/>
  <c r="N402" i="13"/>
  <c r="N413" i="14" s="1"/>
  <c r="M402" i="13"/>
  <c r="M413" i="14" s="1"/>
  <c r="L402" i="13"/>
  <c r="L413" i="14" s="1"/>
  <c r="J402" i="13"/>
  <c r="J413" i="14" s="1"/>
  <c r="I402" i="13"/>
  <c r="I413" i="14" s="1"/>
  <c r="G402" i="13"/>
  <c r="G413" i="14" s="1"/>
  <c r="E402" i="13"/>
  <c r="E413" i="14" s="1"/>
  <c r="T401" i="13"/>
  <c r="T412" i="14" s="1"/>
  <c r="S401" i="13"/>
  <c r="S412" i="14" s="1"/>
  <c r="R401" i="13"/>
  <c r="R412" i="14" s="1"/>
  <c r="Q401" i="13"/>
  <c r="Q412" i="14" s="1"/>
  <c r="O401" i="13"/>
  <c r="O412" i="14" s="1"/>
  <c r="N401" i="13"/>
  <c r="N412" i="14" s="1"/>
  <c r="M401" i="13"/>
  <c r="M412" i="14" s="1"/>
  <c r="L401" i="13"/>
  <c r="L412" i="14" s="1"/>
  <c r="J401" i="13"/>
  <c r="J412" i="14" s="1"/>
  <c r="I401" i="13"/>
  <c r="I412" i="14" s="1"/>
  <c r="G401" i="13"/>
  <c r="G412" i="14" s="1"/>
  <c r="E401" i="13"/>
  <c r="E412" i="14" s="1"/>
  <c r="T400" i="13"/>
  <c r="T411" i="14" s="1"/>
  <c r="S400" i="13"/>
  <c r="S411" i="14" s="1"/>
  <c r="R400" i="13"/>
  <c r="R411" i="14" s="1"/>
  <c r="Q400" i="13"/>
  <c r="Q411" i="14" s="1"/>
  <c r="O400" i="13"/>
  <c r="O411" i="14" s="1"/>
  <c r="N400" i="13"/>
  <c r="N411" i="14" s="1"/>
  <c r="M400" i="13"/>
  <c r="M411" i="14" s="1"/>
  <c r="L400" i="13"/>
  <c r="L411" i="14" s="1"/>
  <c r="J400" i="13"/>
  <c r="J411" i="14" s="1"/>
  <c r="I400" i="13"/>
  <c r="I411" i="14" s="1"/>
  <c r="G400" i="13"/>
  <c r="G411" i="14" s="1"/>
  <c r="E400" i="13"/>
  <c r="E411" i="14" s="1"/>
  <c r="T399" i="13"/>
  <c r="T410" i="14" s="1"/>
  <c r="S399" i="13"/>
  <c r="S410" i="14" s="1"/>
  <c r="R399" i="13"/>
  <c r="R410" i="14" s="1"/>
  <c r="Q399" i="13"/>
  <c r="Q410" i="14" s="1"/>
  <c r="O399" i="13"/>
  <c r="O410" i="14" s="1"/>
  <c r="N399" i="13"/>
  <c r="N410" i="14" s="1"/>
  <c r="M399" i="13"/>
  <c r="M410" i="14" s="1"/>
  <c r="L399" i="13"/>
  <c r="L410" i="14" s="1"/>
  <c r="J399" i="13"/>
  <c r="J410" i="14" s="1"/>
  <c r="I399" i="13"/>
  <c r="I410" i="14" s="1"/>
  <c r="G399" i="13"/>
  <c r="G410" i="14" s="1"/>
  <c r="E399" i="13"/>
  <c r="E410" i="14" s="1"/>
  <c r="T398" i="13"/>
  <c r="T409" i="14" s="1"/>
  <c r="S398" i="13"/>
  <c r="S409" i="14" s="1"/>
  <c r="R398" i="13"/>
  <c r="R409" i="14" s="1"/>
  <c r="Q398" i="13"/>
  <c r="Q409" i="14" s="1"/>
  <c r="O398" i="13"/>
  <c r="O409" i="14" s="1"/>
  <c r="N398" i="13"/>
  <c r="N409" i="14" s="1"/>
  <c r="M398" i="13"/>
  <c r="M409" i="14" s="1"/>
  <c r="L398" i="13"/>
  <c r="L409" i="14" s="1"/>
  <c r="J398" i="13"/>
  <c r="J409" i="14" s="1"/>
  <c r="I398" i="13"/>
  <c r="I409" i="14" s="1"/>
  <c r="G398" i="13"/>
  <c r="G409" i="14" s="1"/>
  <c r="E398" i="13"/>
  <c r="E409" i="14" s="1"/>
  <c r="T397" i="13"/>
  <c r="T408" i="14" s="1"/>
  <c r="S397" i="13"/>
  <c r="S408" i="14" s="1"/>
  <c r="R397" i="13"/>
  <c r="R408" i="14" s="1"/>
  <c r="Q397" i="13"/>
  <c r="Q408" i="14" s="1"/>
  <c r="O397" i="13"/>
  <c r="O408" i="14" s="1"/>
  <c r="N397" i="13"/>
  <c r="N408" i="14" s="1"/>
  <c r="M397" i="13"/>
  <c r="M408" i="14" s="1"/>
  <c r="L397" i="13"/>
  <c r="L408" i="14" s="1"/>
  <c r="J397" i="13"/>
  <c r="J408" i="14" s="1"/>
  <c r="I397" i="13"/>
  <c r="I408" i="14" s="1"/>
  <c r="G397" i="13"/>
  <c r="G408" i="14" s="1"/>
  <c r="E397" i="13"/>
  <c r="E408" i="14" s="1"/>
  <c r="T396" i="13"/>
  <c r="T407" i="14" s="1"/>
  <c r="S396" i="13"/>
  <c r="S407" i="14" s="1"/>
  <c r="R396" i="13"/>
  <c r="R407" i="14" s="1"/>
  <c r="Q396" i="13"/>
  <c r="Q407" i="14" s="1"/>
  <c r="O396" i="13"/>
  <c r="O407" i="14" s="1"/>
  <c r="N396" i="13"/>
  <c r="N407" i="14" s="1"/>
  <c r="M396" i="13"/>
  <c r="M407" i="14" s="1"/>
  <c r="L396" i="13"/>
  <c r="L407" i="14" s="1"/>
  <c r="J396" i="13"/>
  <c r="J407" i="14" s="1"/>
  <c r="I396" i="13"/>
  <c r="I407" i="14" s="1"/>
  <c r="G396" i="13"/>
  <c r="G407" i="14" s="1"/>
  <c r="E396" i="13"/>
  <c r="E407" i="14" s="1"/>
  <c r="T395" i="13"/>
  <c r="T406" i="14" s="1"/>
  <c r="S395" i="13"/>
  <c r="S406" i="14" s="1"/>
  <c r="R395" i="13"/>
  <c r="R406" i="14" s="1"/>
  <c r="Q395" i="13"/>
  <c r="Q406" i="14" s="1"/>
  <c r="O395" i="13"/>
  <c r="O406" i="14" s="1"/>
  <c r="N395" i="13"/>
  <c r="N406" i="14" s="1"/>
  <c r="M395" i="13"/>
  <c r="M406" i="14" s="1"/>
  <c r="L395" i="13"/>
  <c r="L406" i="14" s="1"/>
  <c r="J395" i="13"/>
  <c r="J406" i="14" s="1"/>
  <c r="I395" i="13"/>
  <c r="I406" i="14" s="1"/>
  <c r="G395" i="13"/>
  <c r="G406" i="14" s="1"/>
  <c r="E395" i="13"/>
  <c r="E406" i="14" s="1"/>
  <c r="T394" i="13"/>
  <c r="T405" i="14" s="1"/>
  <c r="S394" i="13"/>
  <c r="S405" i="14" s="1"/>
  <c r="R394" i="13"/>
  <c r="R405" i="14" s="1"/>
  <c r="Q394" i="13"/>
  <c r="Q405" i="14" s="1"/>
  <c r="O394" i="13"/>
  <c r="O405" i="14" s="1"/>
  <c r="N394" i="13"/>
  <c r="N405" i="14" s="1"/>
  <c r="M394" i="13"/>
  <c r="M405" i="14" s="1"/>
  <c r="L394" i="13"/>
  <c r="L405" i="14" s="1"/>
  <c r="J394" i="13"/>
  <c r="J405" i="14" s="1"/>
  <c r="I394" i="13"/>
  <c r="I405" i="14" s="1"/>
  <c r="G394" i="13"/>
  <c r="G405" i="14" s="1"/>
  <c r="E394" i="13"/>
  <c r="E405" i="14" s="1"/>
  <c r="T393" i="13"/>
  <c r="T404" i="14" s="1"/>
  <c r="S393" i="13"/>
  <c r="S404" i="14" s="1"/>
  <c r="R393" i="13"/>
  <c r="R404" i="14" s="1"/>
  <c r="Q393" i="13"/>
  <c r="Q404" i="14" s="1"/>
  <c r="O393" i="13"/>
  <c r="O404" i="14" s="1"/>
  <c r="N393" i="13"/>
  <c r="N404" i="14" s="1"/>
  <c r="M393" i="13"/>
  <c r="M404" i="14" s="1"/>
  <c r="L393" i="13"/>
  <c r="L404" i="14" s="1"/>
  <c r="J393" i="13"/>
  <c r="J404" i="14" s="1"/>
  <c r="I393" i="13"/>
  <c r="I404" i="14" s="1"/>
  <c r="G393" i="13"/>
  <c r="G404" i="14" s="1"/>
  <c r="E393" i="13"/>
  <c r="E404" i="14" s="1"/>
  <c r="T392" i="13"/>
  <c r="T403" i="14" s="1"/>
  <c r="S392" i="13"/>
  <c r="S403" i="14" s="1"/>
  <c r="R392" i="13"/>
  <c r="R403" i="14" s="1"/>
  <c r="Q392" i="13"/>
  <c r="Q403" i="14" s="1"/>
  <c r="O392" i="13"/>
  <c r="O403" i="14" s="1"/>
  <c r="N392" i="13"/>
  <c r="N403" i="14" s="1"/>
  <c r="M392" i="13"/>
  <c r="M403" i="14" s="1"/>
  <c r="L392" i="13"/>
  <c r="L403" i="14" s="1"/>
  <c r="J392" i="13"/>
  <c r="J403" i="14" s="1"/>
  <c r="I392" i="13"/>
  <c r="I403" i="14" s="1"/>
  <c r="G392" i="13"/>
  <c r="G403" i="14" s="1"/>
  <c r="E392" i="13"/>
  <c r="E403" i="14" s="1"/>
  <c r="T391" i="13"/>
  <c r="T402" i="14" s="1"/>
  <c r="S391" i="13"/>
  <c r="S402" i="14" s="1"/>
  <c r="R391" i="13"/>
  <c r="R402" i="14" s="1"/>
  <c r="Q391" i="13"/>
  <c r="Q402" i="14" s="1"/>
  <c r="O391" i="13"/>
  <c r="O402" i="14" s="1"/>
  <c r="N391" i="13"/>
  <c r="N402" i="14" s="1"/>
  <c r="M391" i="13"/>
  <c r="M402" i="14" s="1"/>
  <c r="L391" i="13"/>
  <c r="L402" i="14" s="1"/>
  <c r="J391" i="13"/>
  <c r="J402" i="14" s="1"/>
  <c r="I391" i="13"/>
  <c r="I402" i="14" s="1"/>
  <c r="G391" i="13"/>
  <c r="G402" i="14" s="1"/>
  <c r="E391" i="13"/>
  <c r="E402" i="14" s="1"/>
  <c r="T390" i="13"/>
  <c r="T401" i="14" s="1"/>
  <c r="S390" i="13"/>
  <c r="S401" i="14" s="1"/>
  <c r="R390" i="13"/>
  <c r="R401" i="14" s="1"/>
  <c r="Q390" i="13"/>
  <c r="Q401" i="14" s="1"/>
  <c r="O390" i="13"/>
  <c r="O401" i="14" s="1"/>
  <c r="N390" i="13"/>
  <c r="N401" i="14" s="1"/>
  <c r="M390" i="13"/>
  <c r="M401" i="14" s="1"/>
  <c r="L390" i="13"/>
  <c r="L401" i="14" s="1"/>
  <c r="J390" i="13"/>
  <c r="J401" i="14" s="1"/>
  <c r="I390" i="13"/>
  <c r="I401" i="14" s="1"/>
  <c r="G390" i="13"/>
  <c r="G401" i="14" s="1"/>
  <c r="E390" i="13"/>
  <c r="E401" i="14" s="1"/>
  <c r="T389" i="13"/>
  <c r="T400" i="14" s="1"/>
  <c r="S389" i="13"/>
  <c r="S400" i="14" s="1"/>
  <c r="R389" i="13"/>
  <c r="R400" i="14" s="1"/>
  <c r="Q389" i="13"/>
  <c r="Q400" i="14" s="1"/>
  <c r="O389" i="13"/>
  <c r="O400" i="14" s="1"/>
  <c r="N389" i="13"/>
  <c r="N400" i="14" s="1"/>
  <c r="M389" i="13"/>
  <c r="M400" i="14" s="1"/>
  <c r="L389" i="13"/>
  <c r="L400" i="14" s="1"/>
  <c r="J389" i="13"/>
  <c r="J400" i="14" s="1"/>
  <c r="I389" i="13"/>
  <c r="I400" i="14" s="1"/>
  <c r="G389" i="13"/>
  <c r="G400" i="14" s="1"/>
  <c r="E389" i="13"/>
  <c r="E400" i="14" s="1"/>
  <c r="T388" i="13"/>
  <c r="T399" i="14" s="1"/>
  <c r="S388" i="13"/>
  <c r="S399" i="14" s="1"/>
  <c r="R388" i="13"/>
  <c r="R399" i="14" s="1"/>
  <c r="Q388" i="13"/>
  <c r="Q399" i="14" s="1"/>
  <c r="O388" i="13"/>
  <c r="O399" i="14" s="1"/>
  <c r="N388" i="13"/>
  <c r="N399" i="14" s="1"/>
  <c r="M388" i="13"/>
  <c r="M399" i="14" s="1"/>
  <c r="L388" i="13"/>
  <c r="L399" i="14" s="1"/>
  <c r="J388" i="13"/>
  <c r="J399" i="14" s="1"/>
  <c r="I388" i="13"/>
  <c r="I399" i="14" s="1"/>
  <c r="G388" i="13"/>
  <c r="G399" i="14" s="1"/>
  <c r="E388" i="13"/>
  <c r="E399" i="14" s="1"/>
  <c r="T387" i="13"/>
  <c r="T398" i="14" s="1"/>
  <c r="S387" i="13"/>
  <c r="S398" i="14" s="1"/>
  <c r="R387" i="13"/>
  <c r="R398" i="14" s="1"/>
  <c r="Q387" i="13"/>
  <c r="Q398" i="14" s="1"/>
  <c r="O387" i="13"/>
  <c r="O398" i="14" s="1"/>
  <c r="N387" i="13"/>
  <c r="N398" i="14" s="1"/>
  <c r="M387" i="13"/>
  <c r="M398" i="14" s="1"/>
  <c r="L387" i="13"/>
  <c r="L398" i="14" s="1"/>
  <c r="J387" i="13"/>
  <c r="J398" i="14" s="1"/>
  <c r="I387" i="13"/>
  <c r="I398" i="14" s="1"/>
  <c r="G387" i="13"/>
  <c r="G398" i="14" s="1"/>
  <c r="E387" i="13"/>
  <c r="E398" i="14" s="1"/>
  <c r="T386" i="13"/>
  <c r="T397" i="14" s="1"/>
  <c r="S386" i="13"/>
  <c r="S397" i="14" s="1"/>
  <c r="R386" i="13"/>
  <c r="R397" i="14" s="1"/>
  <c r="Q386" i="13"/>
  <c r="Q397" i="14" s="1"/>
  <c r="O386" i="13"/>
  <c r="O397" i="14" s="1"/>
  <c r="N386" i="13"/>
  <c r="N397" i="14" s="1"/>
  <c r="M386" i="13"/>
  <c r="M397" i="14" s="1"/>
  <c r="L386" i="13"/>
  <c r="L397" i="14" s="1"/>
  <c r="J386" i="13"/>
  <c r="J397" i="14" s="1"/>
  <c r="I386" i="13"/>
  <c r="I397" i="14" s="1"/>
  <c r="G386" i="13"/>
  <c r="G397" i="14" s="1"/>
  <c r="E386" i="13"/>
  <c r="E397" i="14" s="1"/>
  <c r="T385" i="13"/>
  <c r="T396" i="14" s="1"/>
  <c r="S385" i="13"/>
  <c r="S396" i="14" s="1"/>
  <c r="R385" i="13"/>
  <c r="R396" i="14" s="1"/>
  <c r="Q385" i="13"/>
  <c r="Q396" i="14" s="1"/>
  <c r="O385" i="13"/>
  <c r="O396" i="14" s="1"/>
  <c r="N385" i="13"/>
  <c r="N396" i="14" s="1"/>
  <c r="M385" i="13"/>
  <c r="M396" i="14" s="1"/>
  <c r="L385" i="13"/>
  <c r="L396" i="14" s="1"/>
  <c r="J385" i="13"/>
  <c r="J396" i="14" s="1"/>
  <c r="I385" i="13"/>
  <c r="I396" i="14" s="1"/>
  <c r="G385" i="13"/>
  <c r="G396" i="14" s="1"/>
  <c r="E385" i="13"/>
  <c r="E396" i="14" s="1"/>
  <c r="T384" i="13"/>
  <c r="T395" i="14" s="1"/>
  <c r="S384" i="13"/>
  <c r="S395" i="14" s="1"/>
  <c r="R384" i="13"/>
  <c r="R395" i="14" s="1"/>
  <c r="Q384" i="13"/>
  <c r="Q395" i="14" s="1"/>
  <c r="O384" i="13"/>
  <c r="O395" i="14" s="1"/>
  <c r="N384" i="13"/>
  <c r="N395" i="14" s="1"/>
  <c r="M384" i="13"/>
  <c r="M395" i="14" s="1"/>
  <c r="L384" i="13"/>
  <c r="L395" i="14" s="1"/>
  <c r="J384" i="13"/>
  <c r="J395" i="14" s="1"/>
  <c r="I384" i="13"/>
  <c r="I395" i="14" s="1"/>
  <c r="G384" i="13"/>
  <c r="G395" i="14" s="1"/>
  <c r="E384" i="13"/>
  <c r="E395" i="14" s="1"/>
  <c r="T383" i="13"/>
  <c r="T394" i="14" s="1"/>
  <c r="S383" i="13"/>
  <c r="S394" i="14" s="1"/>
  <c r="R383" i="13"/>
  <c r="R394" i="14" s="1"/>
  <c r="Q383" i="13"/>
  <c r="Q394" i="14" s="1"/>
  <c r="O383" i="13"/>
  <c r="O394" i="14" s="1"/>
  <c r="N383" i="13"/>
  <c r="N394" i="14" s="1"/>
  <c r="M383" i="13"/>
  <c r="M394" i="14" s="1"/>
  <c r="L383" i="13"/>
  <c r="L394" i="14" s="1"/>
  <c r="J383" i="13"/>
  <c r="J394" i="14" s="1"/>
  <c r="I383" i="13"/>
  <c r="I394" i="14" s="1"/>
  <c r="G383" i="13"/>
  <c r="G394" i="14" s="1"/>
  <c r="E383" i="13"/>
  <c r="E394" i="14" s="1"/>
  <c r="T382" i="13"/>
  <c r="T393" i="14" s="1"/>
  <c r="S382" i="13"/>
  <c r="S393" i="14" s="1"/>
  <c r="R382" i="13"/>
  <c r="R393" i="14" s="1"/>
  <c r="Q382" i="13"/>
  <c r="Q393" i="14" s="1"/>
  <c r="O382" i="13"/>
  <c r="O393" i="14" s="1"/>
  <c r="N382" i="13"/>
  <c r="N393" i="14" s="1"/>
  <c r="M382" i="13"/>
  <c r="M393" i="14" s="1"/>
  <c r="L382" i="13"/>
  <c r="L393" i="14" s="1"/>
  <c r="J382" i="13"/>
  <c r="J393" i="14" s="1"/>
  <c r="I382" i="13"/>
  <c r="I393" i="14" s="1"/>
  <c r="G382" i="13"/>
  <c r="G393" i="14" s="1"/>
  <c r="E382" i="13"/>
  <c r="E393" i="14" s="1"/>
  <c r="T381" i="13"/>
  <c r="T392" i="14" s="1"/>
  <c r="S381" i="13"/>
  <c r="S392" i="14" s="1"/>
  <c r="R381" i="13"/>
  <c r="R392" i="14" s="1"/>
  <c r="Q381" i="13"/>
  <c r="Q392" i="14" s="1"/>
  <c r="O381" i="13"/>
  <c r="O392" i="14" s="1"/>
  <c r="N381" i="13"/>
  <c r="N392" i="14" s="1"/>
  <c r="M381" i="13"/>
  <c r="M392" i="14" s="1"/>
  <c r="L381" i="13"/>
  <c r="L392" i="14" s="1"/>
  <c r="J381" i="13"/>
  <c r="J392" i="14" s="1"/>
  <c r="I381" i="13"/>
  <c r="I392" i="14" s="1"/>
  <c r="G381" i="13"/>
  <c r="G392" i="14" s="1"/>
  <c r="E381" i="13"/>
  <c r="E392" i="14" s="1"/>
  <c r="T380" i="13"/>
  <c r="T391" i="14" s="1"/>
  <c r="S380" i="13"/>
  <c r="S391" i="14" s="1"/>
  <c r="R380" i="13"/>
  <c r="R391" i="14" s="1"/>
  <c r="Q380" i="13"/>
  <c r="Q391" i="14" s="1"/>
  <c r="O380" i="13"/>
  <c r="O391" i="14" s="1"/>
  <c r="N380" i="13"/>
  <c r="N391" i="14" s="1"/>
  <c r="M380" i="13"/>
  <c r="M391" i="14" s="1"/>
  <c r="L380" i="13"/>
  <c r="L391" i="14" s="1"/>
  <c r="J380" i="13"/>
  <c r="J391" i="14" s="1"/>
  <c r="I380" i="13"/>
  <c r="I391" i="14" s="1"/>
  <c r="G380" i="13"/>
  <c r="G391" i="14" s="1"/>
  <c r="E380" i="13"/>
  <c r="E391" i="14" s="1"/>
  <c r="T379" i="13"/>
  <c r="T390" i="14" s="1"/>
  <c r="S379" i="13"/>
  <c r="S390" i="14" s="1"/>
  <c r="R379" i="13"/>
  <c r="R390" i="14" s="1"/>
  <c r="Q379" i="13"/>
  <c r="Q390" i="14" s="1"/>
  <c r="O379" i="13"/>
  <c r="O390" i="14" s="1"/>
  <c r="N379" i="13"/>
  <c r="N390" i="14" s="1"/>
  <c r="M379" i="13"/>
  <c r="M390" i="14" s="1"/>
  <c r="L379" i="13"/>
  <c r="L390" i="14" s="1"/>
  <c r="J379" i="13"/>
  <c r="J390" i="14" s="1"/>
  <c r="I379" i="13"/>
  <c r="I390" i="14" s="1"/>
  <c r="G379" i="13"/>
  <c r="G390" i="14" s="1"/>
  <c r="E379" i="13"/>
  <c r="E390" i="14" s="1"/>
  <c r="T378" i="13"/>
  <c r="T389" i="14" s="1"/>
  <c r="S378" i="13"/>
  <c r="S389" i="14" s="1"/>
  <c r="R378" i="13"/>
  <c r="R389" i="14" s="1"/>
  <c r="Q378" i="13"/>
  <c r="Q389" i="14" s="1"/>
  <c r="O378" i="13"/>
  <c r="O389" i="14" s="1"/>
  <c r="N378" i="13"/>
  <c r="N389" i="14" s="1"/>
  <c r="M378" i="13"/>
  <c r="M389" i="14" s="1"/>
  <c r="L378" i="13"/>
  <c r="L389" i="14" s="1"/>
  <c r="J378" i="13"/>
  <c r="J389" i="14" s="1"/>
  <c r="I378" i="13"/>
  <c r="I389" i="14" s="1"/>
  <c r="G378" i="13"/>
  <c r="G389" i="14" s="1"/>
  <c r="E378" i="13"/>
  <c r="E389" i="14" s="1"/>
  <c r="T377" i="13"/>
  <c r="T388" i="14" s="1"/>
  <c r="S377" i="13"/>
  <c r="S388" i="14" s="1"/>
  <c r="R377" i="13"/>
  <c r="R388" i="14" s="1"/>
  <c r="Q377" i="13"/>
  <c r="Q388" i="14" s="1"/>
  <c r="O377" i="13"/>
  <c r="O388" i="14" s="1"/>
  <c r="N377" i="13"/>
  <c r="N388" i="14" s="1"/>
  <c r="M377" i="13"/>
  <c r="M388" i="14" s="1"/>
  <c r="L377" i="13"/>
  <c r="L388" i="14" s="1"/>
  <c r="J377" i="13"/>
  <c r="J388" i="14" s="1"/>
  <c r="I377" i="13"/>
  <c r="I388" i="14" s="1"/>
  <c r="G377" i="13"/>
  <c r="G388" i="14" s="1"/>
  <c r="E377" i="13"/>
  <c r="E388" i="14" s="1"/>
  <c r="T376" i="13"/>
  <c r="T387" i="14" s="1"/>
  <c r="S376" i="13"/>
  <c r="S387" i="14" s="1"/>
  <c r="R376" i="13"/>
  <c r="R387" i="14" s="1"/>
  <c r="Q376" i="13"/>
  <c r="Q387" i="14" s="1"/>
  <c r="O376" i="13"/>
  <c r="O387" i="14" s="1"/>
  <c r="N376" i="13"/>
  <c r="N387" i="14" s="1"/>
  <c r="M376" i="13"/>
  <c r="M387" i="14" s="1"/>
  <c r="L376" i="13"/>
  <c r="L387" i="14" s="1"/>
  <c r="J376" i="13"/>
  <c r="J387" i="14" s="1"/>
  <c r="I376" i="13"/>
  <c r="I387" i="14" s="1"/>
  <c r="G376" i="13"/>
  <c r="G387" i="14" s="1"/>
  <c r="E376" i="13"/>
  <c r="E387" i="14" s="1"/>
  <c r="T375" i="13"/>
  <c r="T386" i="14" s="1"/>
  <c r="S375" i="13"/>
  <c r="S386" i="14" s="1"/>
  <c r="R375" i="13"/>
  <c r="R386" i="14" s="1"/>
  <c r="Q375" i="13"/>
  <c r="Q386" i="14" s="1"/>
  <c r="O375" i="13"/>
  <c r="O386" i="14" s="1"/>
  <c r="N375" i="13"/>
  <c r="N386" i="14" s="1"/>
  <c r="M375" i="13"/>
  <c r="M386" i="14" s="1"/>
  <c r="L375" i="13"/>
  <c r="L386" i="14" s="1"/>
  <c r="J375" i="13"/>
  <c r="J386" i="14" s="1"/>
  <c r="I375" i="13"/>
  <c r="I386" i="14" s="1"/>
  <c r="G375" i="13"/>
  <c r="G386" i="14" s="1"/>
  <c r="E375" i="13"/>
  <c r="E386" i="14" s="1"/>
  <c r="T374" i="13"/>
  <c r="T385" i="14" s="1"/>
  <c r="S374" i="13"/>
  <c r="S385" i="14" s="1"/>
  <c r="R374" i="13"/>
  <c r="R385" i="14" s="1"/>
  <c r="Q374" i="13"/>
  <c r="Q385" i="14" s="1"/>
  <c r="O374" i="13"/>
  <c r="O385" i="14" s="1"/>
  <c r="N374" i="13"/>
  <c r="N385" i="14" s="1"/>
  <c r="M374" i="13"/>
  <c r="M385" i="14" s="1"/>
  <c r="L374" i="13"/>
  <c r="L385" i="14" s="1"/>
  <c r="J374" i="13"/>
  <c r="J385" i="14" s="1"/>
  <c r="I374" i="13"/>
  <c r="I385" i="14" s="1"/>
  <c r="G374" i="13"/>
  <c r="G385" i="14" s="1"/>
  <c r="E374" i="13"/>
  <c r="E385" i="14" s="1"/>
  <c r="T373" i="13"/>
  <c r="T384" i="14" s="1"/>
  <c r="S373" i="13"/>
  <c r="S384" i="14" s="1"/>
  <c r="R373" i="13"/>
  <c r="R384" i="14" s="1"/>
  <c r="Q373" i="13"/>
  <c r="Q384" i="14" s="1"/>
  <c r="O373" i="13"/>
  <c r="O384" i="14" s="1"/>
  <c r="N373" i="13"/>
  <c r="N384" i="14" s="1"/>
  <c r="M373" i="13"/>
  <c r="M384" i="14" s="1"/>
  <c r="L373" i="13"/>
  <c r="L384" i="14" s="1"/>
  <c r="J373" i="13"/>
  <c r="J384" i="14" s="1"/>
  <c r="I373" i="13"/>
  <c r="I384" i="14" s="1"/>
  <c r="G373" i="13"/>
  <c r="G384" i="14" s="1"/>
  <c r="E373" i="13"/>
  <c r="E384" i="14" s="1"/>
  <c r="T372" i="13"/>
  <c r="T383" i="14" s="1"/>
  <c r="S372" i="13"/>
  <c r="S383" i="14" s="1"/>
  <c r="R372" i="13"/>
  <c r="R383" i="14" s="1"/>
  <c r="Q372" i="13"/>
  <c r="Q383" i="14" s="1"/>
  <c r="O372" i="13"/>
  <c r="O383" i="14" s="1"/>
  <c r="N372" i="13"/>
  <c r="N383" i="14" s="1"/>
  <c r="M372" i="13"/>
  <c r="M383" i="14" s="1"/>
  <c r="L372" i="13"/>
  <c r="L383" i="14" s="1"/>
  <c r="J372" i="13"/>
  <c r="J383" i="14" s="1"/>
  <c r="I372" i="13"/>
  <c r="I383" i="14" s="1"/>
  <c r="G372" i="13"/>
  <c r="G383" i="14" s="1"/>
  <c r="E372" i="13"/>
  <c r="E383" i="14" s="1"/>
  <c r="T371" i="13"/>
  <c r="T382" i="14" s="1"/>
  <c r="S371" i="13"/>
  <c r="S382" i="14" s="1"/>
  <c r="R371" i="13"/>
  <c r="R382" i="14" s="1"/>
  <c r="Q371" i="13"/>
  <c r="Q382" i="14" s="1"/>
  <c r="O371" i="13"/>
  <c r="O382" i="14" s="1"/>
  <c r="N371" i="13"/>
  <c r="N382" i="14" s="1"/>
  <c r="M371" i="13"/>
  <c r="M382" i="14" s="1"/>
  <c r="L371" i="13"/>
  <c r="L382" i="14" s="1"/>
  <c r="J371" i="13"/>
  <c r="J382" i="14" s="1"/>
  <c r="I371" i="13"/>
  <c r="I382" i="14" s="1"/>
  <c r="G371" i="13"/>
  <c r="G382" i="14" s="1"/>
  <c r="E371" i="13"/>
  <c r="E382" i="14" s="1"/>
  <c r="T370" i="13"/>
  <c r="T381" i="14" s="1"/>
  <c r="S370" i="13"/>
  <c r="S381" i="14" s="1"/>
  <c r="R370" i="13"/>
  <c r="R381" i="14" s="1"/>
  <c r="Q370" i="13"/>
  <c r="Q381" i="14" s="1"/>
  <c r="O370" i="13"/>
  <c r="O381" i="14" s="1"/>
  <c r="N370" i="13"/>
  <c r="N381" i="14" s="1"/>
  <c r="M370" i="13"/>
  <c r="M381" i="14" s="1"/>
  <c r="L370" i="13"/>
  <c r="L381" i="14" s="1"/>
  <c r="J370" i="13"/>
  <c r="J381" i="14" s="1"/>
  <c r="I370" i="13"/>
  <c r="I381" i="14" s="1"/>
  <c r="G370" i="13"/>
  <c r="G381" i="14" s="1"/>
  <c r="E370" i="13"/>
  <c r="E381" i="14" s="1"/>
  <c r="T369" i="13"/>
  <c r="T380" i="14" s="1"/>
  <c r="S369" i="13"/>
  <c r="S380" i="14" s="1"/>
  <c r="R369" i="13"/>
  <c r="R380" i="14" s="1"/>
  <c r="Q369" i="13"/>
  <c r="Q380" i="14" s="1"/>
  <c r="O369" i="13"/>
  <c r="O380" i="14" s="1"/>
  <c r="N369" i="13"/>
  <c r="N380" i="14" s="1"/>
  <c r="M369" i="13"/>
  <c r="M380" i="14" s="1"/>
  <c r="L369" i="13"/>
  <c r="L380" i="14" s="1"/>
  <c r="J369" i="13"/>
  <c r="J380" i="14" s="1"/>
  <c r="I369" i="13"/>
  <c r="I380" i="14" s="1"/>
  <c r="G369" i="13"/>
  <c r="G380" i="14" s="1"/>
  <c r="E369" i="13"/>
  <c r="E380" i="14" s="1"/>
  <c r="T368" i="13"/>
  <c r="T379" i="14" s="1"/>
  <c r="S368" i="13"/>
  <c r="S379" i="14" s="1"/>
  <c r="R368" i="13"/>
  <c r="R379" i="14" s="1"/>
  <c r="Q368" i="13"/>
  <c r="Q379" i="14" s="1"/>
  <c r="O368" i="13"/>
  <c r="O379" i="14" s="1"/>
  <c r="N368" i="13"/>
  <c r="N379" i="14" s="1"/>
  <c r="M368" i="13"/>
  <c r="M379" i="14" s="1"/>
  <c r="L368" i="13"/>
  <c r="L379" i="14" s="1"/>
  <c r="J368" i="13"/>
  <c r="J379" i="14" s="1"/>
  <c r="I368" i="13"/>
  <c r="I379" i="14" s="1"/>
  <c r="G368" i="13"/>
  <c r="G379" i="14" s="1"/>
  <c r="E368" i="13"/>
  <c r="E379" i="14" s="1"/>
  <c r="T367" i="13"/>
  <c r="T378" i="14" s="1"/>
  <c r="S367" i="13"/>
  <c r="S378" i="14" s="1"/>
  <c r="R367" i="13"/>
  <c r="R378" i="14" s="1"/>
  <c r="Q367" i="13"/>
  <c r="Q378" i="14" s="1"/>
  <c r="O367" i="13"/>
  <c r="O378" i="14" s="1"/>
  <c r="N367" i="13"/>
  <c r="N378" i="14" s="1"/>
  <c r="M367" i="13"/>
  <c r="M378" i="14" s="1"/>
  <c r="L367" i="13"/>
  <c r="L378" i="14" s="1"/>
  <c r="J367" i="13"/>
  <c r="J378" i="14" s="1"/>
  <c r="I367" i="13"/>
  <c r="I378" i="14" s="1"/>
  <c r="G367" i="13"/>
  <c r="G378" i="14" s="1"/>
  <c r="E367" i="13"/>
  <c r="E378" i="14" s="1"/>
  <c r="T366" i="13"/>
  <c r="T377" i="14" s="1"/>
  <c r="S366" i="13"/>
  <c r="S377" i="14" s="1"/>
  <c r="R366" i="13"/>
  <c r="R377" i="14" s="1"/>
  <c r="Q366" i="13"/>
  <c r="Q377" i="14" s="1"/>
  <c r="O366" i="13"/>
  <c r="O377" i="14" s="1"/>
  <c r="N366" i="13"/>
  <c r="N377" i="14" s="1"/>
  <c r="M366" i="13"/>
  <c r="M377" i="14" s="1"/>
  <c r="L366" i="13"/>
  <c r="L377" i="14" s="1"/>
  <c r="J366" i="13"/>
  <c r="J377" i="14" s="1"/>
  <c r="I366" i="13"/>
  <c r="I377" i="14" s="1"/>
  <c r="G366" i="13"/>
  <c r="G377" i="14" s="1"/>
  <c r="E366" i="13"/>
  <c r="E377" i="14" s="1"/>
  <c r="T365" i="13"/>
  <c r="T376" i="14" s="1"/>
  <c r="S365" i="13"/>
  <c r="S376" i="14" s="1"/>
  <c r="R365" i="13"/>
  <c r="R376" i="14" s="1"/>
  <c r="Q365" i="13"/>
  <c r="Q376" i="14" s="1"/>
  <c r="O365" i="13"/>
  <c r="O376" i="14" s="1"/>
  <c r="N365" i="13"/>
  <c r="N376" i="14" s="1"/>
  <c r="M365" i="13"/>
  <c r="M376" i="14" s="1"/>
  <c r="L365" i="13"/>
  <c r="L376" i="14" s="1"/>
  <c r="J365" i="13"/>
  <c r="J376" i="14" s="1"/>
  <c r="I365" i="13"/>
  <c r="I376" i="14" s="1"/>
  <c r="G365" i="13"/>
  <c r="G376" i="14" s="1"/>
  <c r="E365" i="13"/>
  <c r="E376" i="14" s="1"/>
  <c r="T364" i="13"/>
  <c r="T375" i="14" s="1"/>
  <c r="S364" i="13"/>
  <c r="S375" i="14" s="1"/>
  <c r="R364" i="13"/>
  <c r="R375" i="14" s="1"/>
  <c r="Q364" i="13"/>
  <c r="Q375" i="14" s="1"/>
  <c r="O364" i="13"/>
  <c r="O375" i="14" s="1"/>
  <c r="N364" i="13"/>
  <c r="N375" i="14" s="1"/>
  <c r="M364" i="13"/>
  <c r="M375" i="14" s="1"/>
  <c r="L364" i="13"/>
  <c r="L375" i="14" s="1"/>
  <c r="J364" i="13"/>
  <c r="J375" i="14" s="1"/>
  <c r="I364" i="13"/>
  <c r="I375" i="14" s="1"/>
  <c r="G364" i="13"/>
  <c r="G375" i="14" s="1"/>
  <c r="E364" i="13"/>
  <c r="E375" i="14" s="1"/>
  <c r="T363" i="13"/>
  <c r="T374" i="14" s="1"/>
  <c r="S363" i="13"/>
  <c r="S374" i="14" s="1"/>
  <c r="R363" i="13"/>
  <c r="R374" i="14" s="1"/>
  <c r="Q363" i="13"/>
  <c r="Q374" i="14" s="1"/>
  <c r="O363" i="13"/>
  <c r="O374" i="14" s="1"/>
  <c r="N363" i="13"/>
  <c r="N374" i="14" s="1"/>
  <c r="M363" i="13"/>
  <c r="M374" i="14" s="1"/>
  <c r="L363" i="13"/>
  <c r="L374" i="14" s="1"/>
  <c r="J363" i="13"/>
  <c r="J374" i="14" s="1"/>
  <c r="I363" i="13"/>
  <c r="I374" i="14" s="1"/>
  <c r="G363" i="13"/>
  <c r="G374" i="14" s="1"/>
  <c r="E363" i="13"/>
  <c r="E374" i="14" s="1"/>
  <c r="T362" i="13"/>
  <c r="T373" i="14" s="1"/>
  <c r="S362" i="13"/>
  <c r="S373" i="14" s="1"/>
  <c r="R362" i="13"/>
  <c r="R373" i="14" s="1"/>
  <c r="Q362" i="13"/>
  <c r="Q373" i="14" s="1"/>
  <c r="O362" i="13"/>
  <c r="O373" i="14" s="1"/>
  <c r="N362" i="13"/>
  <c r="N373" i="14" s="1"/>
  <c r="M362" i="13"/>
  <c r="M373" i="14" s="1"/>
  <c r="L362" i="13"/>
  <c r="L373" i="14" s="1"/>
  <c r="J362" i="13"/>
  <c r="J373" i="14" s="1"/>
  <c r="I362" i="13"/>
  <c r="I373" i="14" s="1"/>
  <c r="G362" i="13"/>
  <c r="G373" i="14" s="1"/>
  <c r="E362" i="13"/>
  <c r="E373" i="14" s="1"/>
  <c r="T361" i="13"/>
  <c r="T372" i="14" s="1"/>
  <c r="S361" i="13"/>
  <c r="S372" i="14" s="1"/>
  <c r="R361" i="13"/>
  <c r="R372" i="14" s="1"/>
  <c r="Q361" i="13"/>
  <c r="Q372" i="14" s="1"/>
  <c r="O361" i="13"/>
  <c r="O372" i="14" s="1"/>
  <c r="N361" i="13"/>
  <c r="N372" i="14" s="1"/>
  <c r="M361" i="13"/>
  <c r="M372" i="14" s="1"/>
  <c r="L361" i="13"/>
  <c r="L372" i="14" s="1"/>
  <c r="J361" i="13"/>
  <c r="J372" i="14" s="1"/>
  <c r="I361" i="13"/>
  <c r="I372" i="14" s="1"/>
  <c r="G361" i="13"/>
  <c r="G372" i="14" s="1"/>
  <c r="E361" i="13"/>
  <c r="E372" i="14" s="1"/>
  <c r="T360" i="13"/>
  <c r="T371" i="14" s="1"/>
  <c r="S360" i="13"/>
  <c r="S371" i="14" s="1"/>
  <c r="R360" i="13"/>
  <c r="R371" i="14" s="1"/>
  <c r="Q360" i="13"/>
  <c r="Q371" i="14" s="1"/>
  <c r="O360" i="13"/>
  <c r="O371" i="14" s="1"/>
  <c r="N360" i="13"/>
  <c r="N371" i="14" s="1"/>
  <c r="M360" i="13"/>
  <c r="M371" i="14" s="1"/>
  <c r="L360" i="13"/>
  <c r="L371" i="14" s="1"/>
  <c r="J360" i="13"/>
  <c r="J371" i="14" s="1"/>
  <c r="I360" i="13"/>
  <c r="I371" i="14" s="1"/>
  <c r="G360" i="13"/>
  <c r="G371" i="14" s="1"/>
  <c r="E360" i="13"/>
  <c r="E371" i="14" s="1"/>
  <c r="T359" i="13"/>
  <c r="T370" i="14" s="1"/>
  <c r="S359" i="13"/>
  <c r="S370" i="14" s="1"/>
  <c r="R359" i="13"/>
  <c r="R370" i="14" s="1"/>
  <c r="Q359" i="13"/>
  <c r="Q370" i="14" s="1"/>
  <c r="O359" i="13"/>
  <c r="O370" i="14" s="1"/>
  <c r="N359" i="13"/>
  <c r="N370" i="14" s="1"/>
  <c r="M359" i="13"/>
  <c r="M370" i="14" s="1"/>
  <c r="L359" i="13"/>
  <c r="L370" i="14" s="1"/>
  <c r="J359" i="13"/>
  <c r="J370" i="14" s="1"/>
  <c r="I359" i="13"/>
  <c r="I370" i="14" s="1"/>
  <c r="G359" i="13"/>
  <c r="G370" i="14" s="1"/>
  <c r="E359" i="13"/>
  <c r="E370" i="14" s="1"/>
  <c r="T358" i="13"/>
  <c r="T369" i="14" s="1"/>
  <c r="S358" i="13"/>
  <c r="S369" i="14" s="1"/>
  <c r="R358" i="13"/>
  <c r="R369" i="14" s="1"/>
  <c r="Q358" i="13"/>
  <c r="Q369" i="14" s="1"/>
  <c r="O358" i="13"/>
  <c r="O369" i="14" s="1"/>
  <c r="N358" i="13"/>
  <c r="N369" i="14" s="1"/>
  <c r="M358" i="13"/>
  <c r="M369" i="14" s="1"/>
  <c r="L358" i="13"/>
  <c r="L369" i="14" s="1"/>
  <c r="J358" i="13"/>
  <c r="J369" i="14" s="1"/>
  <c r="I358" i="13"/>
  <c r="I369" i="14" s="1"/>
  <c r="G358" i="13"/>
  <c r="G369" i="14" s="1"/>
  <c r="E358" i="13"/>
  <c r="E369" i="14" s="1"/>
  <c r="T357" i="13"/>
  <c r="T368" i="14" s="1"/>
  <c r="S357" i="13"/>
  <c r="S368" i="14" s="1"/>
  <c r="R357" i="13"/>
  <c r="R368" i="14" s="1"/>
  <c r="Q357" i="13"/>
  <c r="Q368" i="14" s="1"/>
  <c r="O357" i="13"/>
  <c r="O368" i="14" s="1"/>
  <c r="N357" i="13"/>
  <c r="N368" i="14" s="1"/>
  <c r="M357" i="13"/>
  <c r="M368" i="14" s="1"/>
  <c r="L357" i="13"/>
  <c r="L368" i="14" s="1"/>
  <c r="J357" i="13"/>
  <c r="J368" i="14" s="1"/>
  <c r="I357" i="13"/>
  <c r="I368" i="14" s="1"/>
  <c r="G357" i="13"/>
  <c r="G368" i="14" s="1"/>
  <c r="E357" i="13"/>
  <c r="E368" i="14" s="1"/>
  <c r="T356" i="13"/>
  <c r="T367" i="14" s="1"/>
  <c r="S356" i="13"/>
  <c r="S367" i="14" s="1"/>
  <c r="R356" i="13"/>
  <c r="R367" i="14" s="1"/>
  <c r="Q356" i="13"/>
  <c r="Q367" i="14" s="1"/>
  <c r="O356" i="13"/>
  <c r="O367" i="14" s="1"/>
  <c r="N356" i="13"/>
  <c r="N367" i="14" s="1"/>
  <c r="M356" i="13"/>
  <c r="M367" i="14" s="1"/>
  <c r="L356" i="13"/>
  <c r="L367" i="14" s="1"/>
  <c r="J356" i="13"/>
  <c r="J367" i="14" s="1"/>
  <c r="I356" i="13"/>
  <c r="I367" i="14" s="1"/>
  <c r="G356" i="13"/>
  <c r="G367" i="14" s="1"/>
  <c r="E356" i="13"/>
  <c r="E367" i="14" s="1"/>
  <c r="T355" i="13"/>
  <c r="T366" i="14" s="1"/>
  <c r="S355" i="13"/>
  <c r="S366" i="14" s="1"/>
  <c r="R355" i="13"/>
  <c r="R366" i="14" s="1"/>
  <c r="Q355" i="13"/>
  <c r="Q366" i="14" s="1"/>
  <c r="O355" i="13"/>
  <c r="O366" i="14" s="1"/>
  <c r="N355" i="13"/>
  <c r="N366" i="14" s="1"/>
  <c r="M355" i="13"/>
  <c r="M366" i="14" s="1"/>
  <c r="L355" i="13"/>
  <c r="L366" i="14" s="1"/>
  <c r="J355" i="13"/>
  <c r="J366" i="14" s="1"/>
  <c r="I355" i="13"/>
  <c r="I366" i="14" s="1"/>
  <c r="G355" i="13"/>
  <c r="G366" i="14" s="1"/>
  <c r="E355" i="13"/>
  <c r="E366" i="14" s="1"/>
  <c r="T354" i="13"/>
  <c r="T365" i="14" s="1"/>
  <c r="S354" i="13"/>
  <c r="S365" i="14" s="1"/>
  <c r="R354" i="13"/>
  <c r="R365" i="14" s="1"/>
  <c r="Q354" i="13"/>
  <c r="Q365" i="14" s="1"/>
  <c r="O354" i="13"/>
  <c r="O365" i="14" s="1"/>
  <c r="N354" i="13"/>
  <c r="N365" i="14" s="1"/>
  <c r="M354" i="13"/>
  <c r="M365" i="14" s="1"/>
  <c r="L354" i="13"/>
  <c r="L365" i="14" s="1"/>
  <c r="J354" i="13"/>
  <c r="J365" i="14" s="1"/>
  <c r="I354" i="13"/>
  <c r="I365" i="14" s="1"/>
  <c r="G354" i="13"/>
  <c r="G365" i="14" s="1"/>
  <c r="E354" i="13"/>
  <c r="E365" i="14" s="1"/>
  <c r="T353" i="13"/>
  <c r="T364" i="14" s="1"/>
  <c r="S353" i="13"/>
  <c r="S364" i="14" s="1"/>
  <c r="R353" i="13"/>
  <c r="R364" i="14" s="1"/>
  <c r="Q353" i="13"/>
  <c r="Q364" i="14" s="1"/>
  <c r="O353" i="13"/>
  <c r="O364" i="14" s="1"/>
  <c r="N353" i="13"/>
  <c r="N364" i="14" s="1"/>
  <c r="M353" i="13"/>
  <c r="M364" i="14" s="1"/>
  <c r="L353" i="13"/>
  <c r="L364" i="14" s="1"/>
  <c r="J353" i="13"/>
  <c r="J364" i="14" s="1"/>
  <c r="I353" i="13"/>
  <c r="I364" i="14" s="1"/>
  <c r="G353" i="13"/>
  <c r="G364" i="14" s="1"/>
  <c r="E353" i="13"/>
  <c r="E364" i="14" s="1"/>
  <c r="T352" i="13"/>
  <c r="T363" i="14" s="1"/>
  <c r="S352" i="13"/>
  <c r="S363" i="14" s="1"/>
  <c r="R352" i="13"/>
  <c r="R363" i="14" s="1"/>
  <c r="Q352" i="13"/>
  <c r="Q363" i="14" s="1"/>
  <c r="O352" i="13"/>
  <c r="O363" i="14" s="1"/>
  <c r="N352" i="13"/>
  <c r="N363" i="14" s="1"/>
  <c r="M352" i="13"/>
  <c r="M363" i="14" s="1"/>
  <c r="L352" i="13"/>
  <c r="L363" i="14" s="1"/>
  <c r="J352" i="13"/>
  <c r="J363" i="14" s="1"/>
  <c r="I352" i="13"/>
  <c r="I363" i="14" s="1"/>
  <c r="G352" i="13"/>
  <c r="G363" i="14" s="1"/>
  <c r="E352" i="13"/>
  <c r="E363" i="14" s="1"/>
  <c r="T351" i="13"/>
  <c r="T362" i="14" s="1"/>
  <c r="S351" i="13"/>
  <c r="S362" i="14" s="1"/>
  <c r="R351" i="13"/>
  <c r="R362" i="14" s="1"/>
  <c r="Q351" i="13"/>
  <c r="Q362" i="14" s="1"/>
  <c r="O351" i="13"/>
  <c r="O362" i="14" s="1"/>
  <c r="N351" i="13"/>
  <c r="N362" i="14" s="1"/>
  <c r="M351" i="13"/>
  <c r="M362" i="14" s="1"/>
  <c r="L351" i="13"/>
  <c r="L362" i="14" s="1"/>
  <c r="J351" i="13"/>
  <c r="J362" i="14" s="1"/>
  <c r="I351" i="13"/>
  <c r="I362" i="14" s="1"/>
  <c r="G351" i="13"/>
  <c r="G362" i="14" s="1"/>
  <c r="E351" i="13"/>
  <c r="E362" i="14" s="1"/>
  <c r="T350" i="13"/>
  <c r="T361" i="14" s="1"/>
  <c r="S350" i="13"/>
  <c r="S361" i="14" s="1"/>
  <c r="R350" i="13"/>
  <c r="R361" i="14" s="1"/>
  <c r="Q350" i="13"/>
  <c r="Q361" i="14" s="1"/>
  <c r="O350" i="13"/>
  <c r="O361" i="14" s="1"/>
  <c r="N350" i="13"/>
  <c r="N361" i="14" s="1"/>
  <c r="M350" i="13"/>
  <c r="M361" i="14" s="1"/>
  <c r="L350" i="13"/>
  <c r="L361" i="14" s="1"/>
  <c r="J350" i="13"/>
  <c r="J361" i="14" s="1"/>
  <c r="I350" i="13"/>
  <c r="I361" i="14" s="1"/>
  <c r="G350" i="13"/>
  <c r="G361" i="14" s="1"/>
  <c r="E350" i="13"/>
  <c r="E361" i="14" s="1"/>
  <c r="T349" i="13"/>
  <c r="T360" i="14" s="1"/>
  <c r="S349" i="13"/>
  <c r="S360" i="14" s="1"/>
  <c r="R349" i="13"/>
  <c r="R360" i="14" s="1"/>
  <c r="Q349" i="13"/>
  <c r="Q360" i="14" s="1"/>
  <c r="O349" i="13"/>
  <c r="O360" i="14" s="1"/>
  <c r="N349" i="13"/>
  <c r="N360" i="14" s="1"/>
  <c r="M349" i="13"/>
  <c r="M360" i="14" s="1"/>
  <c r="L349" i="13"/>
  <c r="L360" i="14" s="1"/>
  <c r="J349" i="13"/>
  <c r="J360" i="14" s="1"/>
  <c r="I349" i="13"/>
  <c r="I360" i="14" s="1"/>
  <c r="G349" i="13"/>
  <c r="G360" i="14" s="1"/>
  <c r="E349" i="13"/>
  <c r="E360" i="14" s="1"/>
  <c r="T348" i="13"/>
  <c r="T359" i="14" s="1"/>
  <c r="S348" i="13"/>
  <c r="S359" i="14" s="1"/>
  <c r="R348" i="13"/>
  <c r="R359" i="14" s="1"/>
  <c r="Q348" i="13"/>
  <c r="Q359" i="14" s="1"/>
  <c r="O348" i="13"/>
  <c r="O359" i="14" s="1"/>
  <c r="N348" i="13"/>
  <c r="N359" i="14" s="1"/>
  <c r="M348" i="13"/>
  <c r="M359" i="14" s="1"/>
  <c r="L348" i="13"/>
  <c r="L359" i="14" s="1"/>
  <c r="J348" i="13"/>
  <c r="J359" i="14" s="1"/>
  <c r="I348" i="13"/>
  <c r="I359" i="14" s="1"/>
  <c r="G348" i="13"/>
  <c r="G359" i="14" s="1"/>
  <c r="E348" i="13"/>
  <c r="E359" i="14" s="1"/>
  <c r="T347" i="13"/>
  <c r="T358" i="14" s="1"/>
  <c r="S347" i="13"/>
  <c r="S358" i="14" s="1"/>
  <c r="R347" i="13"/>
  <c r="R358" i="14" s="1"/>
  <c r="Q347" i="13"/>
  <c r="Q358" i="14" s="1"/>
  <c r="O347" i="13"/>
  <c r="O358" i="14" s="1"/>
  <c r="N347" i="13"/>
  <c r="N358" i="14" s="1"/>
  <c r="M347" i="13"/>
  <c r="M358" i="14" s="1"/>
  <c r="L347" i="13"/>
  <c r="L358" i="14" s="1"/>
  <c r="J347" i="13"/>
  <c r="J358" i="14" s="1"/>
  <c r="I347" i="13"/>
  <c r="I358" i="14" s="1"/>
  <c r="G347" i="13"/>
  <c r="G358" i="14" s="1"/>
  <c r="E347" i="13"/>
  <c r="E358" i="14" s="1"/>
  <c r="T346" i="13"/>
  <c r="T357" i="14" s="1"/>
  <c r="S346" i="13"/>
  <c r="S357" i="14" s="1"/>
  <c r="R346" i="13"/>
  <c r="R357" i="14" s="1"/>
  <c r="Q346" i="13"/>
  <c r="Q357" i="14" s="1"/>
  <c r="O346" i="13"/>
  <c r="O357" i="14" s="1"/>
  <c r="N346" i="13"/>
  <c r="N357" i="14" s="1"/>
  <c r="M346" i="13"/>
  <c r="M357" i="14" s="1"/>
  <c r="L346" i="13"/>
  <c r="L357" i="14" s="1"/>
  <c r="J346" i="13"/>
  <c r="J357" i="14" s="1"/>
  <c r="I346" i="13"/>
  <c r="I357" i="14" s="1"/>
  <c r="G346" i="13"/>
  <c r="G357" i="14" s="1"/>
  <c r="E346" i="13"/>
  <c r="E357" i="14" s="1"/>
  <c r="T345" i="13"/>
  <c r="T356" i="14" s="1"/>
  <c r="S345" i="13"/>
  <c r="S356" i="14" s="1"/>
  <c r="R345" i="13"/>
  <c r="R356" i="14" s="1"/>
  <c r="Q345" i="13"/>
  <c r="Q356" i="14" s="1"/>
  <c r="O345" i="13"/>
  <c r="O356" i="14" s="1"/>
  <c r="N345" i="13"/>
  <c r="N356" i="14" s="1"/>
  <c r="M345" i="13"/>
  <c r="M356" i="14" s="1"/>
  <c r="L345" i="13"/>
  <c r="L356" i="14" s="1"/>
  <c r="J345" i="13"/>
  <c r="J356" i="14" s="1"/>
  <c r="I345" i="13"/>
  <c r="I356" i="14" s="1"/>
  <c r="G345" i="13"/>
  <c r="G356" i="14" s="1"/>
  <c r="E345" i="13"/>
  <c r="E356" i="14" s="1"/>
  <c r="T344" i="13"/>
  <c r="T355" i="14" s="1"/>
  <c r="S344" i="13"/>
  <c r="S355" i="14" s="1"/>
  <c r="R344" i="13"/>
  <c r="R355" i="14" s="1"/>
  <c r="Q344" i="13"/>
  <c r="Q355" i="14" s="1"/>
  <c r="O344" i="13"/>
  <c r="O355" i="14" s="1"/>
  <c r="N344" i="13"/>
  <c r="N355" i="14" s="1"/>
  <c r="M344" i="13"/>
  <c r="M355" i="14" s="1"/>
  <c r="L344" i="13"/>
  <c r="L355" i="14" s="1"/>
  <c r="J344" i="13"/>
  <c r="J355" i="14" s="1"/>
  <c r="I344" i="13"/>
  <c r="I355" i="14" s="1"/>
  <c r="G344" i="13"/>
  <c r="G355" i="14" s="1"/>
  <c r="E344" i="13"/>
  <c r="E355" i="14" s="1"/>
  <c r="T343" i="13"/>
  <c r="T354" i="14" s="1"/>
  <c r="S343" i="13"/>
  <c r="S354" i="14" s="1"/>
  <c r="R343" i="13"/>
  <c r="R354" i="14" s="1"/>
  <c r="Q343" i="13"/>
  <c r="Q354" i="14" s="1"/>
  <c r="O343" i="13"/>
  <c r="O354" i="14" s="1"/>
  <c r="N343" i="13"/>
  <c r="N354" i="14" s="1"/>
  <c r="M343" i="13"/>
  <c r="M354" i="14" s="1"/>
  <c r="L343" i="13"/>
  <c r="L354" i="14" s="1"/>
  <c r="J343" i="13"/>
  <c r="J354" i="14" s="1"/>
  <c r="I343" i="13"/>
  <c r="I354" i="14" s="1"/>
  <c r="G343" i="13"/>
  <c r="G354" i="14" s="1"/>
  <c r="E343" i="13"/>
  <c r="E354" i="14" s="1"/>
  <c r="T342" i="13"/>
  <c r="T353" i="14" s="1"/>
  <c r="S342" i="13"/>
  <c r="S353" i="14" s="1"/>
  <c r="R342" i="13"/>
  <c r="R353" i="14" s="1"/>
  <c r="Q342" i="13"/>
  <c r="Q353" i="14" s="1"/>
  <c r="O342" i="13"/>
  <c r="O353" i="14" s="1"/>
  <c r="N342" i="13"/>
  <c r="N353" i="14" s="1"/>
  <c r="M342" i="13"/>
  <c r="M353" i="14" s="1"/>
  <c r="L342" i="13"/>
  <c r="L353" i="14" s="1"/>
  <c r="J342" i="13"/>
  <c r="J353" i="14" s="1"/>
  <c r="I342" i="13"/>
  <c r="I353" i="14" s="1"/>
  <c r="G342" i="13"/>
  <c r="G353" i="14" s="1"/>
  <c r="E342" i="13"/>
  <c r="E353" i="14" s="1"/>
  <c r="T341" i="13"/>
  <c r="T352" i="14" s="1"/>
  <c r="S341" i="13"/>
  <c r="S352" i="14" s="1"/>
  <c r="R341" i="13"/>
  <c r="R352" i="14" s="1"/>
  <c r="Q341" i="13"/>
  <c r="Q352" i="14" s="1"/>
  <c r="O341" i="13"/>
  <c r="O352" i="14" s="1"/>
  <c r="N341" i="13"/>
  <c r="N352" i="14" s="1"/>
  <c r="M341" i="13"/>
  <c r="M352" i="14" s="1"/>
  <c r="L341" i="13"/>
  <c r="L352" i="14" s="1"/>
  <c r="J341" i="13"/>
  <c r="J352" i="14" s="1"/>
  <c r="I341" i="13"/>
  <c r="I352" i="14" s="1"/>
  <c r="G341" i="13"/>
  <c r="G352" i="14" s="1"/>
  <c r="E341" i="13"/>
  <c r="E352" i="14" s="1"/>
  <c r="T340" i="13"/>
  <c r="T351" i="14" s="1"/>
  <c r="S340" i="13"/>
  <c r="S351" i="14" s="1"/>
  <c r="R340" i="13"/>
  <c r="R351" i="14" s="1"/>
  <c r="Q340" i="13"/>
  <c r="Q351" i="14" s="1"/>
  <c r="O340" i="13"/>
  <c r="O351" i="14" s="1"/>
  <c r="N340" i="13"/>
  <c r="N351" i="14" s="1"/>
  <c r="M340" i="13"/>
  <c r="M351" i="14" s="1"/>
  <c r="L340" i="13"/>
  <c r="L351" i="14" s="1"/>
  <c r="J340" i="13"/>
  <c r="J351" i="14" s="1"/>
  <c r="I340" i="13"/>
  <c r="I351" i="14" s="1"/>
  <c r="G340" i="13"/>
  <c r="G351" i="14" s="1"/>
  <c r="E340" i="13"/>
  <c r="E351" i="14" s="1"/>
  <c r="T339" i="13"/>
  <c r="T350" i="14" s="1"/>
  <c r="S339" i="13"/>
  <c r="S350" i="14" s="1"/>
  <c r="R339" i="13"/>
  <c r="R350" i="14" s="1"/>
  <c r="Q339" i="13"/>
  <c r="Q350" i="14" s="1"/>
  <c r="O339" i="13"/>
  <c r="O350" i="14" s="1"/>
  <c r="N339" i="13"/>
  <c r="N350" i="14" s="1"/>
  <c r="M339" i="13"/>
  <c r="M350" i="14" s="1"/>
  <c r="L339" i="13"/>
  <c r="L350" i="14" s="1"/>
  <c r="J339" i="13"/>
  <c r="J350" i="14" s="1"/>
  <c r="I339" i="13"/>
  <c r="I350" i="14" s="1"/>
  <c r="G339" i="13"/>
  <c r="G350" i="14" s="1"/>
  <c r="E339" i="13"/>
  <c r="E350" i="14" s="1"/>
  <c r="T338" i="13"/>
  <c r="T349" i="14" s="1"/>
  <c r="S338" i="13"/>
  <c r="S349" i="14" s="1"/>
  <c r="R338" i="13"/>
  <c r="R349" i="14" s="1"/>
  <c r="Q338" i="13"/>
  <c r="Q349" i="14" s="1"/>
  <c r="O338" i="13"/>
  <c r="O349" i="14" s="1"/>
  <c r="N338" i="13"/>
  <c r="N349" i="14" s="1"/>
  <c r="M338" i="13"/>
  <c r="M349" i="14" s="1"/>
  <c r="L338" i="13"/>
  <c r="L349" i="14" s="1"/>
  <c r="J338" i="13"/>
  <c r="J349" i="14" s="1"/>
  <c r="I338" i="13"/>
  <c r="I349" i="14" s="1"/>
  <c r="G338" i="13"/>
  <c r="G349" i="14" s="1"/>
  <c r="E338" i="13"/>
  <c r="E349" i="14" s="1"/>
  <c r="T337" i="13"/>
  <c r="T348" i="14" s="1"/>
  <c r="S337" i="13"/>
  <c r="S348" i="14" s="1"/>
  <c r="R337" i="13"/>
  <c r="R348" i="14" s="1"/>
  <c r="Q337" i="13"/>
  <c r="Q348" i="14" s="1"/>
  <c r="O337" i="13"/>
  <c r="O348" i="14" s="1"/>
  <c r="N337" i="13"/>
  <c r="N348" i="14" s="1"/>
  <c r="M337" i="13"/>
  <c r="M348" i="14" s="1"/>
  <c r="L337" i="13"/>
  <c r="L348" i="14" s="1"/>
  <c r="J337" i="13"/>
  <c r="J348" i="14" s="1"/>
  <c r="I337" i="13"/>
  <c r="I348" i="14" s="1"/>
  <c r="G337" i="13"/>
  <c r="G348" i="14" s="1"/>
  <c r="E337" i="13"/>
  <c r="E348" i="14" s="1"/>
  <c r="T336" i="13"/>
  <c r="T347" i="14" s="1"/>
  <c r="S336" i="13"/>
  <c r="S347" i="14" s="1"/>
  <c r="R336" i="13"/>
  <c r="R347" i="14" s="1"/>
  <c r="Q336" i="13"/>
  <c r="Q347" i="14" s="1"/>
  <c r="O336" i="13"/>
  <c r="O347" i="14" s="1"/>
  <c r="N336" i="13"/>
  <c r="N347" i="14" s="1"/>
  <c r="M336" i="13"/>
  <c r="M347" i="14" s="1"/>
  <c r="L336" i="13"/>
  <c r="L347" i="14" s="1"/>
  <c r="J336" i="13"/>
  <c r="J347" i="14" s="1"/>
  <c r="I336" i="13"/>
  <c r="I347" i="14" s="1"/>
  <c r="G336" i="13"/>
  <c r="G347" i="14" s="1"/>
  <c r="E336" i="13"/>
  <c r="E347" i="14" s="1"/>
  <c r="T335" i="13"/>
  <c r="T346" i="14" s="1"/>
  <c r="S335" i="13"/>
  <c r="S346" i="14" s="1"/>
  <c r="R335" i="13"/>
  <c r="R346" i="14" s="1"/>
  <c r="Q335" i="13"/>
  <c r="Q346" i="14" s="1"/>
  <c r="O335" i="13"/>
  <c r="O346" i="14" s="1"/>
  <c r="N335" i="13"/>
  <c r="N346" i="14" s="1"/>
  <c r="M335" i="13"/>
  <c r="M346" i="14" s="1"/>
  <c r="L335" i="13"/>
  <c r="L346" i="14" s="1"/>
  <c r="J335" i="13"/>
  <c r="J346" i="14" s="1"/>
  <c r="I335" i="13"/>
  <c r="I346" i="14" s="1"/>
  <c r="G335" i="13"/>
  <c r="G346" i="14" s="1"/>
  <c r="E335" i="13"/>
  <c r="E346" i="14" s="1"/>
  <c r="T334" i="13"/>
  <c r="T345" i="14" s="1"/>
  <c r="S334" i="13"/>
  <c r="S345" i="14" s="1"/>
  <c r="R334" i="13"/>
  <c r="R345" i="14" s="1"/>
  <c r="Q334" i="13"/>
  <c r="Q345" i="14" s="1"/>
  <c r="O334" i="13"/>
  <c r="O345" i="14" s="1"/>
  <c r="N334" i="13"/>
  <c r="N345" i="14" s="1"/>
  <c r="M334" i="13"/>
  <c r="M345" i="14" s="1"/>
  <c r="L334" i="13"/>
  <c r="L345" i="14" s="1"/>
  <c r="J334" i="13"/>
  <c r="J345" i="14" s="1"/>
  <c r="I334" i="13"/>
  <c r="I345" i="14" s="1"/>
  <c r="G334" i="13"/>
  <c r="G345" i="14" s="1"/>
  <c r="E334" i="13"/>
  <c r="E345" i="14" s="1"/>
  <c r="T333" i="13"/>
  <c r="T344" i="14" s="1"/>
  <c r="S333" i="13"/>
  <c r="S344" i="14" s="1"/>
  <c r="R333" i="13"/>
  <c r="R344" i="14" s="1"/>
  <c r="Q333" i="13"/>
  <c r="Q344" i="14" s="1"/>
  <c r="O333" i="13"/>
  <c r="O344" i="14" s="1"/>
  <c r="N333" i="13"/>
  <c r="N344" i="14" s="1"/>
  <c r="M333" i="13"/>
  <c r="M344" i="14" s="1"/>
  <c r="L333" i="13"/>
  <c r="L344" i="14" s="1"/>
  <c r="J333" i="13"/>
  <c r="J344" i="14" s="1"/>
  <c r="I333" i="13"/>
  <c r="I344" i="14" s="1"/>
  <c r="G333" i="13"/>
  <c r="G344" i="14" s="1"/>
  <c r="E333" i="13"/>
  <c r="E344" i="14" s="1"/>
  <c r="T332" i="13"/>
  <c r="T343" i="14" s="1"/>
  <c r="S332" i="13"/>
  <c r="S343" i="14" s="1"/>
  <c r="R332" i="13"/>
  <c r="R343" i="14" s="1"/>
  <c r="Q332" i="13"/>
  <c r="Q343" i="14" s="1"/>
  <c r="O332" i="13"/>
  <c r="O343" i="14" s="1"/>
  <c r="N332" i="13"/>
  <c r="N343" i="14" s="1"/>
  <c r="M332" i="13"/>
  <c r="M343" i="14" s="1"/>
  <c r="L332" i="13"/>
  <c r="L343" i="14" s="1"/>
  <c r="J332" i="13"/>
  <c r="J343" i="14" s="1"/>
  <c r="I332" i="13"/>
  <c r="I343" i="14" s="1"/>
  <c r="G332" i="13"/>
  <c r="G343" i="14" s="1"/>
  <c r="E332" i="13"/>
  <c r="E343" i="14" s="1"/>
  <c r="T331" i="13"/>
  <c r="T342" i="14" s="1"/>
  <c r="S331" i="13"/>
  <c r="S342" i="14" s="1"/>
  <c r="R331" i="13"/>
  <c r="R342" i="14" s="1"/>
  <c r="Q331" i="13"/>
  <c r="Q342" i="14" s="1"/>
  <c r="O331" i="13"/>
  <c r="O342" i="14" s="1"/>
  <c r="N331" i="13"/>
  <c r="N342" i="14" s="1"/>
  <c r="M331" i="13"/>
  <c r="M342" i="14" s="1"/>
  <c r="L331" i="13"/>
  <c r="L342" i="14" s="1"/>
  <c r="J331" i="13"/>
  <c r="J342" i="14" s="1"/>
  <c r="I331" i="13"/>
  <c r="I342" i="14" s="1"/>
  <c r="G331" i="13"/>
  <c r="G342" i="14" s="1"/>
  <c r="E331" i="13"/>
  <c r="E342" i="14" s="1"/>
  <c r="T330" i="13"/>
  <c r="T341" i="14" s="1"/>
  <c r="S330" i="13"/>
  <c r="S341" i="14" s="1"/>
  <c r="R330" i="13"/>
  <c r="R341" i="14" s="1"/>
  <c r="Q330" i="13"/>
  <c r="Q341" i="14" s="1"/>
  <c r="O330" i="13"/>
  <c r="O341" i="14" s="1"/>
  <c r="N330" i="13"/>
  <c r="N341" i="14" s="1"/>
  <c r="M330" i="13"/>
  <c r="M341" i="14" s="1"/>
  <c r="L330" i="13"/>
  <c r="L341" i="14" s="1"/>
  <c r="J330" i="13"/>
  <c r="J341" i="14" s="1"/>
  <c r="I330" i="13"/>
  <c r="I341" i="14" s="1"/>
  <c r="G330" i="13"/>
  <c r="G341" i="14" s="1"/>
  <c r="E330" i="13"/>
  <c r="E341" i="14" s="1"/>
  <c r="T329" i="13"/>
  <c r="T340" i="14" s="1"/>
  <c r="S329" i="13"/>
  <c r="S340" i="14" s="1"/>
  <c r="R329" i="13"/>
  <c r="R340" i="14" s="1"/>
  <c r="Q329" i="13"/>
  <c r="Q340" i="14" s="1"/>
  <c r="O329" i="13"/>
  <c r="O340" i="14" s="1"/>
  <c r="N329" i="13"/>
  <c r="N340" i="14" s="1"/>
  <c r="M329" i="13"/>
  <c r="M340" i="14" s="1"/>
  <c r="L329" i="13"/>
  <c r="L340" i="14" s="1"/>
  <c r="J329" i="13"/>
  <c r="J340" i="14" s="1"/>
  <c r="I329" i="13"/>
  <c r="I340" i="14" s="1"/>
  <c r="G329" i="13"/>
  <c r="G340" i="14" s="1"/>
  <c r="E329" i="13"/>
  <c r="E340" i="14" s="1"/>
  <c r="T328" i="13"/>
  <c r="T339" i="14" s="1"/>
  <c r="S328" i="13"/>
  <c r="S339" i="14" s="1"/>
  <c r="R328" i="13"/>
  <c r="R339" i="14" s="1"/>
  <c r="Q328" i="13"/>
  <c r="Q339" i="14" s="1"/>
  <c r="O328" i="13"/>
  <c r="O339" i="14" s="1"/>
  <c r="N328" i="13"/>
  <c r="N339" i="14" s="1"/>
  <c r="M328" i="13"/>
  <c r="M339" i="14" s="1"/>
  <c r="L328" i="13"/>
  <c r="L339" i="14" s="1"/>
  <c r="J328" i="13"/>
  <c r="J339" i="14" s="1"/>
  <c r="I328" i="13"/>
  <c r="I339" i="14" s="1"/>
  <c r="G328" i="13"/>
  <c r="G339" i="14" s="1"/>
  <c r="E328" i="13"/>
  <c r="E339" i="14" s="1"/>
  <c r="T327" i="13"/>
  <c r="T338" i="14" s="1"/>
  <c r="S327" i="13"/>
  <c r="S338" i="14" s="1"/>
  <c r="R327" i="13"/>
  <c r="R338" i="14" s="1"/>
  <c r="Q327" i="13"/>
  <c r="Q338" i="14" s="1"/>
  <c r="O327" i="13"/>
  <c r="O338" i="14" s="1"/>
  <c r="N327" i="13"/>
  <c r="N338" i="14" s="1"/>
  <c r="M327" i="13"/>
  <c r="M338" i="14" s="1"/>
  <c r="L327" i="13"/>
  <c r="L338" i="14" s="1"/>
  <c r="J327" i="13"/>
  <c r="J338" i="14" s="1"/>
  <c r="I327" i="13"/>
  <c r="I338" i="14" s="1"/>
  <c r="G327" i="13"/>
  <c r="G338" i="14" s="1"/>
  <c r="E327" i="13"/>
  <c r="E338" i="14" s="1"/>
  <c r="T326" i="13"/>
  <c r="T337" i="14" s="1"/>
  <c r="S326" i="13"/>
  <c r="S337" i="14" s="1"/>
  <c r="R326" i="13"/>
  <c r="R337" i="14" s="1"/>
  <c r="Q326" i="13"/>
  <c r="Q337" i="14" s="1"/>
  <c r="O326" i="13"/>
  <c r="O337" i="14" s="1"/>
  <c r="N326" i="13"/>
  <c r="N337" i="14" s="1"/>
  <c r="M326" i="13"/>
  <c r="M337" i="14" s="1"/>
  <c r="L326" i="13"/>
  <c r="L337" i="14" s="1"/>
  <c r="J326" i="13"/>
  <c r="J337" i="14" s="1"/>
  <c r="I326" i="13"/>
  <c r="I337" i="14" s="1"/>
  <c r="G326" i="13"/>
  <c r="G337" i="14" s="1"/>
  <c r="E326" i="13"/>
  <c r="E337" i="14" s="1"/>
  <c r="T325" i="13"/>
  <c r="T336" i="14" s="1"/>
  <c r="S325" i="13"/>
  <c r="S336" i="14" s="1"/>
  <c r="R325" i="13"/>
  <c r="R336" i="14" s="1"/>
  <c r="Q325" i="13"/>
  <c r="Q336" i="14" s="1"/>
  <c r="O325" i="13"/>
  <c r="O336" i="14" s="1"/>
  <c r="N325" i="13"/>
  <c r="N336" i="14" s="1"/>
  <c r="M325" i="13"/>
  <c r="M336" i="14" s="1"/>
  <c r="L325" i="13"/>
  <c r="L336" i="14" s="1"/>
  <c r="J325" i="13"/>
  <c r="J336" i="14" s="1"/>
  <c r="I325" i="13"/>
  <c r="I336" i="14" s="1"/>
  <c r="G325" i="13"/>
  <c r="G336" i="14" s="1"/>
  <c r="E325" i="13"/>
  <c r="E336" i="14" s="1"/>
  <c r="T324" i="13"/>
  <c r="T335" i="14" s="1"/>
  <c r="S324" i="13"/>
  <c r="S335" i="14" s="1"/>
  <c r="R324" i="13"/>
  <c r="R335" i="14" s="1"/>
  <c r="Q324" i="13"/>
  <c r="Q335" i="14" s="1"/>
  <c r="O324" i="13"/>
  <c r="O335" i="14" s="1"/>
  <c r="N324" i="13"/>
  <c r="N335" i="14" s="1"/>
  <c r="M324" i="13"/>
  <c r="M335" i="14" s="1"/>
  <c r="L324" i="13"/>
  <c r="L335" i="14" s="1"/>
  <c r="J324" i="13"/>
  <c r="J335" i="14" s="1"/>
  <c r="I324" i="13"/>
  <c r="I335" i="14" s="1"/>
  <c r="G324" i="13"/>
  <c r="G335" i="14" s="1"/>
  <c r="E324" i="13"/>
  <c r="E335" i="14" s="1"/>
  <c r="T323" i="13"/>
  <c r="T334" i="14" s="1"/>
  <c r="S323" i="13"/>
  <c r="S334" i="14" s="1"/>
  <c r="R323" i="13"/>
  <c r="R334" i="14" s="1"/>
  <c r="Q323" i="13"/>
  <c r="Q334" i="14" s="1"/>
  <c r="O323" i="13"/>
  <c r="O334" i="14" s="1"/>
  <c r="N323" i="13"/>
  <c r="N334" i="14" s="1"/>
  <c r="M323" i="13"/>
  <c r="M334" i="14" s="1"/>
  <c r="L323" i="13"/>
  <c r="L334" i="14" s="1"/>
  <c r="J323" i="13"/>
  <c r="J334" i="14" s="1"/>
  <c r="I323" i="13"/>
  <c r="I334" i="14" s="1"/>
  <c r="G323" i="13"/>
  <c r="G334" i="14" s="1"/>
  <c r="E323" i="13"/>
  <c r="E334" i="14" s="1"/>
  <c r="T322" i="13"/>
  <c r="T333" i="14" s="1"/>
  <c r="S322" i="13"/>
  <c r="S333" i="14" s="1"/>
  <c r="R322" i="13"/>
  <c r="R333" i="14" s="1"/>
  <c r="Q322" i="13"/>
  <c r="Q333" i="14" s="1"/>
  <c r="O322" i="13"/>
  <c r="O333" i="14" s="1"/>
  <c r="N322" i="13"/>
  <c r="N333" i="14" s="1"/>
  <c r="M322" i="13"/>
  <c r="M333" i="14" s="1"/>
  <c r="L322" i="13"/>
  <c r="L333" i="14" s="1"/>
  <c r="J322" i="13"/>
  <c r="J333" i="14" s="1"/>
  <c r="I322" i="13"/>
  <c r="I333" i="14" s="1"/>
  <c r="G322" i="13"/>
  <c r="G333" i="14" s="1"/>
  <c r="E322" i="13"/>
  <c r="E333" i="14" s="1"/>
  <c r="T321" i="13"/>
  <c r="T332" i="14" s="1"/>
  <c r="S321" i="13"/>
  <c r="S332" i="14" s="1"/>
  <c r="R321" i="13"/>
  <c r="R332" i="14" s="1"/>
  <c r="Q321" i="13"/>
  <c r="Q332" i="14" s="1"/>
  <c r="O321" i="13"/>
  <c r="O332" i="14" s="1"/>
  <c r="N321" i="13"/>
  <c r="N332" i="14" s="1"/>
  <c r="M321" i="13"/>
  <c r="M332" i="14" s="1"/>
  <c r="L321" i="13"/>
  <c r="L332" i="14" s="1"/>
  <c r="J321" i="13"/>
  <c r="J332" i="14" s="1"/>
  <c r="I321" i="13"/>
  <c r="I332" i="14" s="1"/>
  <c r="G321" i="13"/>
  <c r="G332" i="14" s="1"/>
  <c r="E321" i="13"/>
  <c r="E332" i="14" s="1"/>
  <c r="T320" i="13"/>
  <c r="T331" i="14" s="1"/>
  <c r="S320" i="13"/>
  <c r="S331" i="14" s="1"/>
  <c r="R320" i="13"/>
  <c r="R331" i="14" s="1"/>
  <c r="Q320" i="13"/>
  <c r="Q331" i="14" s="1"/>
  <c r="O320" i="13"/>
  <c r="O331" i="14" s="1"/>
  <c r="N320" i="13"/>
  <c r="N331" i="14" s="1"/>
  <c r="M320" i="13"/>
  <c r="M331" i="14" s="1"/>
  <c r="L320" i="13"/>
  <c r="L331" i="14" s="1"/>
  <c r="J320" i="13"/>
  <c r="J331" i="14" s="1"/>
  <c r="I320" i="13"/>
  <c r="I331" i="14" s="1"/>
  <c r="G320" i="13"/>
  <c r="G331" i="14" s="1"/>
  <c r="E320" i="13"/>
  <c r="E331" i="14" s="1"/>
  <c r="T319" i="13"/>
  <c r="T330" i="14" s="1"/>
  <c r="S319" i="13"/>
  <c r="S330" i="14" s="1"/>
  <c r="R319" i="13"/>
  <c r="R330" i="14" s="1"/>
  <c r="Q319" i="13"/>
  <c r="Q330" i="14" s="1"/>
  <c r="O319" i="13"/>
  <c r="O330" i="14" s="1"/>
  <c r="N319" i="13"/>
  <c r="N330" i="14" s="1"/>
  <c r="M319" i="13"/>
  <c r="M330" i="14" s="1"/>
  <c r="L319" i="13"/>
  <c r="L330" i="14" s="1"/>
  <c r="J319" i="13"/>
  <c r="J330" i="14" s="1"/>
  <c r="I319" i="13"/>
  <c r="I330" i="14" s="1"/>
  <c r="G319" i="13"/>
  <c r="G330" i="14" s="1"/>
  <c r="E319" i="13"/>
  <c r="E330" i="14" s="1"/>
  <c r="T318" i="13"/>
  <c r="T329" i="14" s="1"/>
  <c r="S318" i="13"/>
  <c r="S329" i="14" s="1"/>
  <c r="R318" i="13"/>
  <c r="R329" i="14" s="1"/>
  <c r="Q318" i="13"/>
  <c r="Q329" i="14" s="1"/>
  <c r="O318" i="13"/>
  <c r="O329" i="14" s="1"/>
  <c r="N318" i="13"/>
  <c r="N329" i="14" s="1"/>
  <c r="M318" i="13"/>
  <c r="M329" i="14" s="1"/>
  <c r="L318" i="13"/>
  <c r="L329" i="14" s="1"/>
  <c r="J318" i="13"/>
  <c r="J329" i="14" s="1"/>
  <c r="I318" i="13"/>
  <c r="I329" i="14" s="1"/>
  <c r="G318" i="13"/>
  <c r="G329" i="14" s="1"/>
  <c r="E318" i="13"/>
  <c r="E329" i="14" s="1"/>
  <c r="T317" i="13"/>
  <c r="T328" i="14" s="1"/>
  <c r="S317" i="13"/>
  <c r="S328" i="14" s="1"/>
  <c r="R317" i="13"/>
  <c r="R328" i="14" s="1"/>
  <c r="Q317" i="13"/>
  <c r="Q328" i="14" s="1"/>
  <c r="O317" i="13"/>
  <c r="O328" i="14" s="1"/>
  <c r="N317" i="13"/>
  <c r="N328" i="14" s="1"/>
  <c r="M317" i="13"/>
  <c r="M328" i="14" s="1"/>
  <c r="L317" i="13"/>
  <c r="L328" i="14" s="1"/>
  <c r="J317" i="13"/>
  <c r="J328" i="14" s="1"/>
  <c r="I317" i="13"/>
  <c r="I328" i="14" s="1"/>
  <c r="G317" i="13"/>
  <c r="G328" i="14" s="1"/>
  <c r="E317" i="13"/>
  <c r="E328" i="14" s="1"/>
  <c r="T316" i="13"/>
  <c r="T327" i="14" s="1"/>
  <c r="S316" i="13"/>
  <c r="S327" i="14" s="1"/>
  <c r="R316" i="13"/>
  <c r="R327" i="14" s="1"/>
  <c r="Q316" i="13"/>
  <c r="Q327" i="14" s="1"/>
  <c r="O316" i="13"/>
  <c r="O327" i="14" s="1"/>
  <c r="N316" i="13"/>
  <c r="N327" i="14" s="1"/>
  <c r="M316" i="13"/>
  <c r="M327" i="14" s="1"/>
  <c r="L316" i="13"/>
  <c r="L327" i="14" s="1"/>
  <c r="J316" i="13"/>
  <c r="J327" i="14" s="1"/>
  <c r="I316" i="13"/>
  <c r="I327" i="14" s="1"/>
  <c r="G316" i="13"/>
  <c r="G327" i="14" s="1"/>
  <c r="E316" i="13"/>
  <c r="E327" i="14" s="1"/>
  <c r="T315" i="13"/>
  <c r="T326" i="14" s="1"/>
  <c r="S315" i="13"/>
  <c r="S326" i="14" s="1"/>
  <c r="R315" i="13"/>
  <c r="R326" i="14" s="1"/>
  <c r="Q315" i="13"/>
  <c r="Q326" i="14" s="1"/>
  <c r="O315" i="13"/>
  <c r="O326" i="14" s="1"/>
  <c r="N315" i="13"/>
  <c r="N326" i="14" s="1"/>
  <c r="M315" i="13"/>
  <c r="M326" i="14" s="1"/>
  <c r="L315" i="13"/>
  <c r="L326" i="14" s="1"/>
  <c r="J315" i="13"/>
  <c r="J326" i="14" s="1"/>
  <c r="I315" i="13"/>
  <c r="I326" i="14" s="1"/>
  <c r="G315" i="13"/>
  <c r="G326" i="14" s="1"/>
  <c r="E315" i="13"/>
  <c r="E326" i="14" s="1"/>
  <c r="T314" i="13"/>
  <c r="T325" i="14" s="1"/>
  <c r="S314" i="13"/>
  <c r="S325" i="14" s="1"/>
  <c r="R314" i="13"/>
  <c r="R325" i="14" s="1"/>
  <c r="Q314" i="13"/>
  <c r="Q325" i="14" s="1"/>
  <c r="O314" i="13"/>
  <c r="O325" i="14" s="1"/>
  <c r="N314" i="13"/>
  <c r="N325" i="14" s="1"/>
  <c r="M314" i="13"/>
  <c r="M325" i="14" s="1"/>
  <c r="L314" i="13"/>
  <c r="L325" i="14" s="1"/>
  <c r="J314" i="13"/>
  <c r="J325" i="14" s="1"/>
  <c r="I314" i="13"/>
  <c r="I325" i="14" s="1"/>
  <c r="G314" i="13"/>
  <c r="G325" i="14" s="1"/>
  <c r="E314" i="13"/>
  <c r="E325" i="14" s="1"/>
  <c r="T313" i="13"/>
  <c r="T324" i="14" s="1"/>
  <c r="S313" i="13"/>
  <c r="S324" i="14" s="1"/>
  <c r="R313" i="13"/>
  <c r="R324" i="14" s="1"/>
  <c r="Q313" i="13"/>
  <c r="Q324" i="14" s="1"/>
  <c r="O313" i="13"/>
  <c r="O324" i="14" s="1"/>
  <c r="N313" i="13"/>
  <c r="N324" i="14" s="1"/>
  <c r="M313" i="13"/>
  <c r="M324" i="14" s="1"/>
  <c r="L313" i="13"/>
  <c r="L324" i="14" s="1"/>
  <c r="J313" i="13"/>
  <c r="J324" i="14" s="1"/>
  <c r="I313" i="13"/>
  <c r="I324" i="14" s="1"/>
  <c r="G313" i="13"/>
  <c r="G324" i="14" s="1"/>
  <c r="E313" i="13"/>
  <c r="E324" i="14" s="1"/>
  <c r="T312" i="13"/>
  <c r="T323" i="14" s="1"/>
  <c r="S312" i="13"/>
  <c r="S323" i="14" s="1"/>
  <c r="R312" i="13"/>
  <c r="R323" i="14" s="1"/>
  <c r="Q312" i="13"/>
  <c r="Q323" i="14" s="1"/>
  <c r="O312" i="13"/>
  <c r="O323" i="14" s="1"/>
  <c r="N312" i="13"/>
  <c r="N323" i="14" s="1"/>
  <c r="M312" i="13"/>
  <c r="M323" i="14" s="1"/>
  <c r="L312" i="13"/>
  <c r="L323" i="14" s="1"/>
  <c r="J312" i="13"/>
  <c r="J323" i="14" s="1"/>
  <c r="I312" i="13"/>
  <c r="I323" i="14" s="1"/>
  <c r="G312" i="13"/>
  <c r="G323" i="14" s="1"/>
  <c r="E312" i="13"/>
  <c r="E323" i="14" s="1"/>
  <c r="T311" i="13"/>
  <c r="T322" i="14" s="1"/>
  <c r="S311" i="13"/>
  <c r="S322" i="14" s="1"/>
  <c r="R311" i="13"/>
  <c r="R322" i="14" s="1"/>
  <c r="Q311" i="13"/>
  <c r="Q322" i="14" s="1"/>
  <c r="O311" i="13"/>
  <c r="O322" i="14" s="1"/>
  <c r="N311" i="13"/>
  <c r="N322" i="14" s="1"/>
  <c r="M311" i="13"/>
  <c r="M322" i="14" s="1"/>
  <c r="L311" i="13"/>
  <c r="L322" i="14" s="1"/>
  <c r="J311" i="13"/>
  <c r="J322" i="14" s="1"/>
  <c r="I311" i="13"/>
  <c r="I322" i="14" s="1"/>
  <c r="G311" i="13"/>
  <c r="G322" i="14" s="1"/>
  <c r="E311" i="13"/>
  <c r="E322" i="14" s="1"/>
  <c r="T310" i="13"/>
  <c r="T321" i="14" s="1"/>
  <c r="S310" i="13"/>
  <c r="S321" i="14" s="1"/>
  <c r="R310" i="13"/>
  <c r="R321" i="14" s="1"/>
  <c r="Q310" i="13"/>
  <c r="Q321" i="14" s="1"/>
  <c r="O310" i="13"/>
  <c r="O321" i="14" s="1"/>
  <c r="N310" i="13"/>
  <c r="N321" i="14" s="1"/>
  <c r="M310" i="13"/>
  <c r="M321" i="14" s="1"/>
  <c r="L310" i="13"/>
  <c r="L321" i="14" s="1"/>
  <c r="J310" i="13"/>
  <c r="J321" i="14" s="1"/>
  <c r="I310" i="13"/>
  <c r="I321" i="14" s="1"/>
  <c r="G310" i="13"/>
  <c r="G321" i="14" s="1"/>
  <c r="E310" i="13"/>
  <c r="E321" i="14" s="1"/>
  <c r="T309" i="13"/>
  <c r="T320" i="14" s="1"/>
  <c r="S309" i="13"/>
  <c r="S320" i="14" s="1"/>
  <c r="R309" i="13"/>
  <c r="R320" i="14" s="1"/>
  <c r="Q309" i="13"/>
  <c r="Q320" i="14" s="1"/>
  <c r="O309" i="13"/>
  <c r="O320" i="14" s="1"/>
  <c r="N309" i="13"/>
  <c r="N320" i="14" s="1"/>
  <c r="M309" i="13"/>
  <c r="M320" i="14" s="1"/>
  <c r="L309" i="13"/>
  <c r="L320" i="14" s="1"/>
  <c r="J309" i="13"/>
  <c r="J320" i="14" s="1"/>
  <c r="I309" i="13"/>
  <c r="I320" i="14" s="1"/>
  <c r="G309" i="13"/>
  <c r="G320" i="14" s="1"/>
  <c r="E309" i="13"/>
  <c r="E320" i="14" s="1"/>
  <c r="T308" i="13"/>
  <c r="T319" i="14" s="1"/>
  <c r="S308" i="13"/>
  <c r="S319" i="14" s="1"/>
  <c r="R308" i="13"/>
  <c r="R319" i="14" s="1"/>
  <c r="Q308" i="13"/>
  <c r="Q319" i="14" s="1"/>
  <c r="O308" i="13"/>
  <c r="O319" i="14" s="1"/>
  <c r="N308" i="13"/>
  <c r="N319" i="14" s="1"/>
  <c r="M308" i="13"/>
  <c r="M319" i="14" s="1"/>
  <c r="L308" i="13"/>
  <c r="L319" i="14" s="1"/>
  <c r="J308" i="13"/>
  <c r="J319" i="14" s="1"/>
  <c r="I308" i="13"/>
  <c r="I319" i="14" s="1"/>
  <c r="G308" i="13"/>
  <c r="G319" i="14" s="1"/>
  <c r="E308" i="13"/>
  <c r="E319" i="14" s="1"/>
  <c r="T307" i="13"/>
  <c r="T318" i="14" s="1"/>
  <c r="S307" i="13"/>
  <c r="S318" i="14" s="1"/>
  <c r="R307" i="13"/>
  <c r="R318" i="14" s="1"/>
  <c r="Q307" i="13"/>
  <c r="Q318" i="14" s="1"/>
  <c r="O307" i="13"/>
  <c r="O318" i="14" s="1"/>
  <c r="N307" i="13"/>
  <c r="N318" i="14" s="1"/>
  <c r="M307" i="13"/>
  <c r="M318" i="14" s="1"/>
  <c r="L307" i="13"/>
  <c r="L318" i="14" s="1"/>
  <c r="J307" i="13"/>
  <c r="J318" i="14" s="1"/>
  <c r="I307" i="13"/>
  <c r="I318" i="14" s="1"/>
  <c r="G307" i="13"/>
  <c r="G318" i="14" s="1"/>
  <c r="E307" i="13"/>
  <c r="E318" i="14" s="1"/>
  <c r="T306" i="13"/>
  <c r="T317" i="14" s="1"/>
  <c r="S306" i="13"/>
  <c r="S317" i="14" s="1"/>
  <c r="R306" i="13"/>
  <c r="R317" i="14" s="1"/>
  <c r="Q306" i="13"/>
  <c r="Q317" i="14" s="1"/>
  <c r="O306" i="13"/>
  <c r="O317" i="14" s="1"/>
  <c r="N306" i="13"/>
  <c r="N317" i="14" s="1"/>
  <c r="M306" i="13"/>
  <c r="M317" i="14" s="1"/>
  <c r="L306" i="13"/>
  <c r="L317" i="14" s="1"/>
  <c r="J306" i="13"/>
  <c r="J317" i="14" s="1"/>
  <c r="I306" i="13"/>
  <c r="I317" i="14" s="1"/>
  <c r="G306" i="13"/>
  <c r="G317" i="14" s="1"/>
  <c r="E306" i="13"/>
  <c r="E317" i="14" s="1"/>
  <c r="T305" i="13"/>
  <c r="T316" i="14" s="1"/>
  <c r="S305" i="13"/>
  <c r="S316" i="14" s="1"/>
  <c r="R305" i="13"/>
  <c r="R316" i="14" s="1"/>
  <c r="Q305" i="13"/>
  <c r="Q316" i="14" s="1"/>
  <c r="O305" i="13"/>
  <c r="O316" i="14" s="1"/>
  <c r="N305" i="13"/>
  <c r="N316" i="14" s="1"/>
  <c r="M305" i="13"/>
  <c r="M316" i="14" s="1"/>
  <c r="L305" i="13"/>
  <c r="L316" i="14" s="1"/>
  <c r="J305" i="13"/>
  <c r="J316" i="14" s="1"/>
  <c r="I305" i="13"/>
  <c r="I316" i="14" s="1"/>
  <c r="G305" i="13"/>
  <c r="G316" i="14" s="1"/>
  <c r="E305" i="13"/>
  <c r="E316" i="14" s="1"/>
  <c r="T304" i="13"/>
  <c r="T315" i="14" s="1"/>
  <c r="S304" i="13"/>
  <c r="S315" i="14" s="1"/>
  <c r="R304" i="13"/>
  <c r="R315" i="14" s="1"/>
  <c r="Q304" i="13"/>
  <c r="Q315" i="14" s="1"/>
  <c r="O304" i="13"/>
  <c r="O315" i="14" s="1"/>
  <c r="N304" i="13"/>
  <c r="N315" i="14" s="1"/>
  <c r="M304" i="13"/>
  <c r="M315" i="14" s="1"/>
  <c r="L304" i="13"/>
  <c r="L315" i="14" s="1"/>
  <c r="J304" i="13"/>
  <c r="J315" i="14" s="1"/>
  <c r="I304" i="13"/>
  <c r="I315" i="14" s="1"/>
  <c r="G304" i="13"/>
  <c r="G315" i="14" s="1"/>
  <c r="E304" i="13"/>
  <c r="E315" i="14" s="1"/>
  <c r="T303" i="13"/>
  <c r="T314" i="14" s="1"/>
  <c r="S303" i="13"/>
  <c r="S314" i="14" s="1"/>
  <c r="R303" i="13"/>
  <c r="R314" i="14" s="1"/>
  <c r="Q303" i="13"/>
  <c r="Q314" i="14" s="1"/>
  <c r="O303" i="13"/>
  <c r="O314" i="14" s="1"/>
  <c r="N303" i="13"/>
  <c r="N314" i="14" s="1"/>
  <c r="M303" i="13"/>
  <c r="M314" i="14" s="1"/>
  <c r="L303" i="13"/>
  <c r="L314" i="14" s="1"/>
  <c r="J303" i="13"/>
  <c r="J314" i="14" s="1"/>
  <c r="I303" i="13"/>
  <c r="I314" i="14" s="1"/>
  <c r="G303" i="13"/>
  <c r="G314" i="14" s="1"/>
  <c r="E303" i="13"/>
  <c r="E314" i="14" s="1"/>
  <c r="T302" i="13"/>
  <c r="T313" i="14" s="1"/>
  <c r="S302" i="13"/>
  <c r="S313" i="14" s="1"/>
  <c r="R302" i="13"/>
  <c r="R313" i="14" s="1"/>
  <c r="Q302" i="13"/>
  <c r="Q313" i="14" s="1"/>
  <c r="O302" i="13"/>
  <c r="O313" i="14" s="1"/>
  <c r="N302" i="13"/>
  <c r="N313" i="14" s="1"/>
  <c r="M302" i="13"/>
  <c r="M313" i="14" s="1"/>
  <c r="L302" i="13"/>
  <c r="L313" i="14" s="1"/>
  <c r="J302" i="13"/>
  <c r="J313" i="14" s="1"/>
  <c r="I302" i="13"/>
  <c r="I313" i="14" s="1"/>
  <c r="G302" i="13"/>
  <c r="G313" i="14" s="1"/>
  <c r="E302" i="13"/>
  <c r="E313" i="14" s="1"/>
  <c r="T301" i="13"/>
  <c r="T312" i="14" s="1"/>
  <c r="S301" i="13"/>
  <c r="S312" i="14" s="1"/>
  <c r="R301" i="13"/>
  <c r="R312" i="14" s="1"/>
  <c r="Q301" i="13"/>
  <c r="Q312" i="14" s="1"/>
  <c r="O301" i="13"/>
  <c r="O312" i="14" s="1"/>
  <c r="N301" i="13"/>
  <c r="N312" i="14" s="1"/>
  <c r="M301" i="13"/>
  <c r="M312" i="14" s="1"/>
  <c r="L301" i="13"/>
  <c r="L312" i="14" s="1"/>
  <c r="J301" i="13"/>
  <c r="J312" i="14" s="1"/>
  <c r="I301" i="13"/>
  <c r="I312" i="14" s="1"/>
  <c r="G301" i="13"/>
  <c r="G312" i="14" s="1"/>
  <c r="E301" i="13"/>
  <c r="E312" i="14" s="1"/>
  <c r="T300" i="13"/>
  <c r="T311" i="14" s="1"/>
  <c r="S300" i="13"/>
  <c r="S311" i="14" s="1"/>
  <c r="R300" i="13"/>
  <c r="R311" i="14" s="1"/>
  <c r="Q300" i="13"/>
  <c r="Q311" i="14" s="1"/>
  <c r="O300" i="13"/>
  <c r="O311" i="14" s="1"/>
  <c r="N300" i="13"/>
  <c r="N311" i="14" s="1"/>
  <c r="M300" i="13"/>
  <c r="M311" i="14" s="1"/>
  <c r="L300" i="13"/>
  <c r="L311" i="14" s="1"/>
  <c r="J300" i="13"/>
  <c r="J311" i="14" s="1"/>
  <c r="I300" i="13"/>
  <c r="I311" i="14" s="1"/>
  <c r="G300" i="13"/>
  <c r="G311" i="14" s="1"/>
  <c r="E300" i="13"/>
  <c r="E311" i="14" s="1"/>
  <c r="T299" i="13"/>
  <c r="T310" i="14" s="1"/>
  <c r="S299" i="13"/>
  <c r="S310" i="14" s="1"/>
  <c r="R299" i="13"/>
  <c r="R310" i="14" s="1"/>
  <c r="Q299" i="13"/>
  <c r="Q310" i="14" s="1"/>
  <c r="O299" i="13"/>
  <c r="O310" i="14" s="1"/>
  <c r="N299" i="13"/>
  <c r="N310" i="14" s="1"/>
  <c r="M299" i="13"/>
  <c r="M310" i="14" s="1"/>
  <c r="L299" i="13"/>
  <c r="L310" i="14" s="1"/>
  <c r="J299" i="13"/>
  <c r="J310" i="14" s="1"/>
  <c r="I299" i="13"/>
  <c r="I310" i="14" s="1"/>
  <c r="G299" i="13"/>
  <c r="G310" i="14" s="1"/>
  <c r="E299" i="13"/>
  <c r="E310" i="14" s="1"/>
  <c r="T298" i="13"/>
  <c r="T309" i="14" s="1"/>
  <c r="S298" i="13"/>
  <c r="S309" i="14" s="1"/>
  <c r="R298" i="13"/>
  <c r="R309" i="14" s="1"/>
  <c r="Q298" i="13"/>
  <c r="Q309" i="14" s="1"/>
  <c r="O298" i="13"/>
  <c r="O309" i="14" s="1"/>
  <c r="N298" i="13"/>
  <c r="N309" i="14" s="1"/>
  <c r="M298" i="13"/>
  <c r="M309" i="14" s="1"/>
  <c r="L298" i="13"/>
  <c r="L309" i="14" s="1"/>
  <c r="J298" i="13"/>
  <c r="J309" i="14" s="1"/>
  <c r="I298" i="13"/>
  <c r="I309" i="14" s="1"/>
  <c r="G298" i="13"/>
  <c r="G309" i="14" s="1"/>
  <c r="E298" i="13"/>
  <c r="E309" i="14" s="1"/>
  <c r="T297" i="13"/>
  <c r="T308" i="14" s="1"/>
  <c r="S297" i="13"/>
  <c r="S308" i="14" s="1"/>
  <c r="R297" i="13"/>
  <c r="R308" i="14" s="1"/>
  <c r="Q297" i="13"/>
  <c r="Q308" i="14" s="1"/>
  <c r="O297" i="13"/>
  <c r="O308" i="14" s="1"/>
  <c r="N297" i="13"/>
  <c r="N308" i="14" s="1"/>
  <c r="M297" i="13"/>
  <c r="M308" i="14" s="1"/>
  <c r="L297" i="13"/>
  <c r="L308" i="14" s="1"/>
  <c r="J297" i="13"/>
  <c r="J308" i="14" s="1"/>
  <c r="I297" i="13"/>
  <c r="I308" i="14" s="1"/>
  <c r="G297" i="13"/>
  <c r="G308" i="14" s="1"/>
  <c r="E297" i="13"/>
  <c r="E308" i="14" s="1"/>
  <c r="T296" i="13"/>
  <c r="T307" i="14" s="1"/>
  <c r="S296" i="13"/>
  <c r="S307" i="14" s="1"/>
  <c r="R296" i="13"/>
  <c r="R307" i="14" s="1"/>
  <c r="Q296" i="13"/>
  <c r="Q307" i="14" s="1"/>
  <c r="O296" i="13"/>
  <c r="O307" i="14" s="1"/>
  <c r="N296" i="13"/>
  <c r="N307" i="14" s="1"/>
  <c r="M296" i="13"/>
  <c r="M307" i="14" s="1"/>
  <c r="L296" i="13"/>
  <c r="L307" i="14" s="1"/>
  <c r="J296" i="13"/>
  <c r="J307" i="14" s="1"/>
  <c r="I296" i="13"/>
  <c r="I307" i="14" s="1"/>
  <c r="G296" i="13"/>
  <c r="G307" i="14" s="1"/>
  <c r="E296" i="13"/>
  <c r="E307" i="14" s="1"/>
  <c r="T295" i="13"/>
  <c r="T306" i="14" s="1"/>
  <c r="S295" i="13"/>
  <c r="S306" i="14" s="1"/>
  <c r="R295" i="13"/>
  <c r="R306" i="14" s="1"/>
  <c r="Q295" i="13"/>
  <c r="Q306" i="14" s="1"/>
  <c r="O295" i="13"/>
  <c r="O306" i="14" s="1"/>
  <c r="N295" i="13"/>
  <c r="N306" i="14" s="1"/>
  <c r="M295" i="13"/>
  <c r="M306" i="14" s="1"/>
  <c r="L295" i="13"/>
  <c r="L306" i="14" s="1"/>
  <c r="J295" i="13"/>
  <c r="J306" i="14" s="1"/>
  <c r="I295" i="13"/>
  <c r="I306" i="14" s="1"/>
  <c r="G295" i="13"/>
  <c r="G306" i="14" s="1"/>
  <c r="E295" i="13"/>
  <c r="E306" i="14" s="1"/>
  <c r="T294" i="13"/>
  <c r="T305" i="14" s="1"/>
  <c r="S294" i="13"/>
  <c r="S305" i="14" s="1"/>
  <c r="R294" i="13"/>
  <c r="R305" i="14" s="1"/>
  <c r="Q294" i="13"/>
  <c r="Q305" i="14" s="1"/>
  <c r="O294" i="13"/>
  <c r="O305" i="14" s="1"/>
  <c r="N294" i="13"/>
  <c r="N305" i="14" s="1"/>
  <c r="M294" i="13"/>
  <c r="M305" i="14" s="1"/>
  <c r="L294" i="13"/>
  <c r="L305" i="14" s="1"/>
  <c r="J294" i="13"/>
  <c r="J305" i="14" s="1"/>
  <c r="I294" i="13"/>
  <c r="I305" i="14" s="1"/>
  <c r="G294" i="13"/>
  <c r="G305" i="14" s="1"/>
  <c r="E294" i="13"/>
  <c r="E305" i="14" s="1"/>
  <c r="T293" i="13"/>
  <c r="T304" i="14" s="1"/>
  <c r="S293" i="13"/>
  <c r="S304" i="14" s="1"/>
  <c r="R293" i="13"/>
  <c r="R304" i="14" s="1"/>
  <c r="Q293" i="13"/>
  <c r="Q304" i="14" s="1"/>
  <c r="O293" i="13"/>
  <c r="O304" i="14" s="1"/>
  <c r="N293" i="13"/>
  <c r="N304" i="14" s="1"/>
  <c r="M293" i="13"/>
  <c r="M304" i="14" s="1"/>
  <c r="L293" i="13"/>
  <c r="L304" i="14" s="1"/>
  <c r="J293" i="13"/>
  <c r="J304" i="14" s="1"/>
  <c r="I293" i="13"/>
  <c r="I304" i="14" s="1"/>
  <c r="G293" i="13"/>
  <c r="G304" i="14" s="1"/>
  <c r="E293" i="13"/>
  <c r="E304" i="14" s="1"/>
  <c r="T292" i="13"/>
  <c r="T303" i="14" s="1"/>
  <c r="S292" i="13"/>
  <c r="S303" i="14" s="1"/>
  <c r="R292" i="13"/>
  <c r="R303" i="14" s="1"/>
  <c r="Q292" i="13"/>
  <c r="Q303" i="14" s="1"/>
  <c r="O292" i="13"/>
  <c r="O303" i="14" s="1"/>
  <c r="N292" i="13"/>
  <c r="N303" i="14" s="1"/>
  <c r="M292" i="13"/>
  <c r="M303" i="14" s="1"/>
  <c r="L292" i="13"/>
  <c r="L303" i="14" s="1"/>
  <c r="J292" i="13"/>
  <c r="J303" i="14" s="1"/>
  <c r="I292" i="13"/>
  <c r="I303" i="14" s="1"/>
  <c r="G292" i="13"/>
  <c r="G303" i="14" s="1"/>
  <c r="E292" i="13"/>
  <c r="E303" i="14" s="1"/>
  <c r="T291" i="13"/>
  <c r="T302" i="14" s="1"/>
  <c r="S291" i="13"/>
  <c r="S302" i="14" s="1"/>
  <c r="R291" i="13"/>
  <c r="R302" i="14" s="1"/>
  <c r="Q291" i="13"/>
  <c r="Q302" i="14" s="1"/>
  <c r="O291" i="13"/>
  <c r="O302" i="14" s="1"/>
  <c r="N291" i="13"/>
  <c r="N302" i="14" s="1"/>
  <c r="M291" i="13"/>
  <c r="M302" i="14" s="1"/>
  <c r="L291" i="13"/>
  <c r="L302" i="14" s="1"/>
  <c r="J291" i="13"/>
  <c r="J302" i="14" s="1"/>
  <c r="I291" i="13"/>
  <c r="I302" i="14" s="1"/>
  <c r="G291" i="13"/>
  <c r="G302" i="14" s="1"/>
  <c r="E291" i="13"/>
  <c r="E302" i="14" s="1"/>
  <c r="T290" i="13"/>
  <c r="T301" i="14" s="1"/>
  <c r="S290" i="13"/>
  <c r="S301" i="14" s="1"/>
  <c r="R290" i="13"/>
  <c r="R301" i="14" s="1"/>
  <c r="Q290" i="13"/>
  <c r="Q301" i="14" s="1"/>
  <c r="O290" i="13"/>
  <c r="O301" i="14" s="1"/>
  <c r="N290" i="13"/>
  <c r="N301" i="14" s="1"/>
  <c r="M290" i="13"/>
  <c r="M301" i="14" s="1"/>
  <c r="L290" i="13"/>
  <c r="L301" i="14" s="1"/>
  <c r="J290" i="13"/>
  <c r="J301" i="14" s="1"/>
  <c r="I290" i="13"/>
  <c r="I301" i="14" s="1"/>
  <c r="G290" i="13"/>
  <c r="G301" i="14" s="1"/>
  <c r="E290" i="13"/>
  <c r="E301" i="14" s="1"/>
  <c r="T289" i="13"/>
  <c r="T300" i="14" s="1"/>
  <c r="S289" i="13"/>
  <c r="S300" i="14" s="1"/>
  <c r="R289" i="13"/>
  <c r="R300" i="14" s="1"/>
  <c r="Q289" i="13"/>
  <c r="Q300" i="14" s="1"/>
  <c r="O289" i="13"/>
  <c r="O300" i="14" s="1"/>
  <c r="N289" i="13"/>
  <c r="N300" i="14" s="1"/>
  <c r="M289" i="13"/>
  <c r="M300" i="14" s="1"/>
  <c r="L289" i="13"/>
  <c r="L300" i="14" s="1"/>
  <c r="J289" i="13"/>
  <c r="J300" i="14" s="1"/>
  <c r="I289" i="13"/>
  <c r="I300" i="14" s="1"/>
  <c r="G289" i="13"/>
  <c r="G300" i="14" s="1"/>
  <c r="E289" i="13"/>
  <c r="E300" i="14" s="1"/>
  <c r="T288" i="13"/>
  <c r="T299" i="14" s="1"/>
  <c r="S288" i="13"/>
  <c r="S299" i="14" s="1"/>
  <c r="R288" i="13"/>
  <c r="R299" i="14" s="1"/>
  <c r="Q288" i="13"/>
  <c r="Q299" i="14" s="1"/>
  <c r="O288" i="13"/>
  <c r="O299" i="14" s="1"/>
  <c r="N288" i="13"/>
  <c r="N299" i="14" s="1"/>
  <c r="M288" i="13"/>
  <c r="M299" i="14" s="1"/>
  <c r="L288" i="13"/>
  <c r="L299" i="14" s="1"/>
  <c r="J288" i="13"/>
  <c r="J299" i="14" s="1"/>
  <c r="I288" i="13"/>
  <c r="I299" i="14" s="1"/>
  <c r="G288" i="13"/>
  <c r="G299" i="14" s="1"/>
  <c r="E288" i="13"/>
  <c r="E299" i="14" s="1"/>
  <c r="T287" i="13"/>
  <c r="T298" i="14" s="1"/>
  <c r="S287" i="13"/>
  <c r="S298" i="14" s="1"/>
  <c r="R287" i="13"/>
  <c r="R298" i="14" s="1"/>
  <c r="Q287" i="13"/>
  <c r="Q298" i="14" s="1"/>
  <c r="O287" i="13"/>
  <c r="O298" i="14" s="1"/>
  <c r="N287" i="13"/>
  <c r="N298" i="14" s="1"/>
  <c r="M287" i="13"/>
  <c r="M298" i="14" s="1"/>
  <c r="L287" i="13"/>
  <c r="L298" i="14" s="1"/>
  <c r="J287" i="13"/>
  <c r="J298" i="14" s="1"/>
  <c r="I287" i="13"/>
  <c r="I298" i="14" s="1"/>
  <c r="G287" i="13"/>
  <c r="G298" i="14" s="1"/>
  <c r="E287" i="13"/>
  <c r="E298" i="14" s="1"/>
  <c r="T286" i="13"/>
  <c r="T297" i="14" s="1"/>
  <c r="S286" i="13"/>
  <c r="S297" i="14" s="1"/>
  <c r="R286" i="13"/>
  <c r="R297" i="14" s="1"/>
  <c r="Q286" i="13"/>
  <c r="Q297" i="14" s="1"/>
  <c r="O286" i="13"/>
  <c r="O297" i="14" s="1"/>
  <c r="N286" i="13"/>
  <c r="N297" i="14" s="1"/>
  <c r="M286" i="13"/>
  <c r="M297" i="14" s="1"/>
  <c r="L286" i="13"/>
  <c r="L297" i="14" s="1"/>
  <c r="J286" i="13"/>
  <c r="J297" i="14" s="1"/>
  <c r="I286" i="13"/>
  <c r="I297" i="14" s="1"/>
  <c r="G286" i="13"/>
  <c r="G297" i="14" s="1"/>
  <c r="E286" i="13"/>
  <c r="E297" i="14" s="1"/>
  <c r="T285" i="13"/>
  <c r="T296" i="14" s="1"/>
  <c r="S285" i="13"/>
  <c r="S296" i="14" s="1"/>
  <c r="R285" i="13"/>
  <c r="R296" i="14" s="1"/>
  <c r="Q285" i="13"/>
  <c r="Q296" i="14" s="1"/>
  <c r="O285" i="13"/>
  <c r="O296" i="14" s="1"/>
  <c r="N285" i="13"/>
  <c r="N296" i="14" s="1"/>
  <c r="M285" i="13"/>
  <c r="M296" i="14" s="1"/>
  <c r="L285" i="13"/>
  <c r="L296" i="14" s="1"/>
  <c r="J285" i="13"/>
  <c r="J296" i="14" s="1"/>
  <c r="I285" i="13"/>
  <c r="I296" i="14" s="1"/>
  <c r="G285" i="13"/>
  <c r="G296" i="14" s="1"/>
  <c r="E285" i="13"/>
  <c r="E296" i="14" s="1"/>
  <c r="T284" i="13"/>
  <c r="T295" i="14" s="1"/>
  <c r="S284" i="13"/>
  <c r="S295" i="14" s="1"/>
  <c r="R284" i="13"/>
  <c r="R295" i="14" s="1"/>
  <c r="Q284" i="13"/>
  <c r="Q295" i="14" s="1"/>
  <c r="O284" i="13"/>
  <c r="O295" i="14" s="1"/>
  <c r="N284" i="13"/>
  <c r="N295" i="14" s="1"/>
  <c r="M284" i="13"/>
  <c r="M295" i="14" s="1"/>
  <c r="L284" i="13"/>
  <c r="L295" i="14" s="1"/>
  <c r="J284" i="13"/>
  <c r="J295" i="14" s="1"/>
  <c r="I284" i="13"/>
  <c r="I295" i="14" s="1"/>
  <c r="G284" i="13"/>
  <c r="G295" i="14" s="1"/>
  <c r="E284" i="13"/>
  <c r="E295" i="14" s="1"/>
  <c r="T283" i="13"/>
  <c r="T294" i="14" s="1"/>
  <c r="S283" i="13"/>
  <c r="S294" i="14" s="1"/>
  <c r="R283" i="13"/>
  <c r="R294" i="14" s="1"/>
  <c r="Q283" i="13"/>
  <c r="Q294" i="14" s="1"/>
  <c r="O283" i="13"/>
  <c r="O294" i="14" s="1"/>
  <c r="N283" i="13"/>
  <c r="N294" i="14" s="1"/>
  <c r="M283" i="13"/>
  <c r="M294" i="14" s="1"/>
  <c r="L283" i="13"/>
  <c r="L294" i="14" s="1"/>
  <c r="J283" i="13"/>
  <c r="J294" i="14" s="1"/>
  <c r="I283" i="13"/>
  <c r="I294" i="14" s="1"/>
  <c r="G283" i="13"/>
  <c r="G294" i="14" s="1"/>
  <c r="E283" i="13"/>
  <c r="E294" i="14" s="1"/>
  <c r="T282" i="13"/>
  <c r="T293" i="14" s="1"/>
  <c r="S282" i="13"/>
  <c r="S293" i="14" s="1"/>
  <c r="R282" i="13"/>
  <c r="R293" i="14" s="1"/>
  <c r="Q282" i="13"/>
  <c r="Q293" i="14" s="1"/>
  <c r="O282" i="13"/>
  <c r="O293" i="14" s="1"/>
  <c r="N282" i="13"/>
  <c r="N293" i="14" s="1"/>
  <c r="M282" i="13"/>
  <c r="M293" i="14" s="1"/>
  <c r="L282" i="13"/>
  <c r="L293" i="14" s="1"/>
  <c r="J282" i="13"/>
  <c r="J293" i="14" s="1"/>
  <c r="I282" i="13"/>
  <c r="I293" i="14" s="1"/>
  <c r="G282" i="13"/>
  <c r="G293" i="14" s="1"/>
  <c r="E282" i="13"/>
  <c r="E293" i="14" s="1"/>
  <c r="T281" i="13"/>
  <c r="T292" i="14" s="1"/>
  <c r="S281" i="13"/>
  <c r="S292" i="14" s="1"/>
  <c r="R281" i="13"/>
  <c r="R292" i="14" s="1"/>
  <c r="Q281" i="13"/>
  <c r="Q292" i="14" s="1"/>
  <c r="O281" i="13"/>
  <c r="O292" i="14" s="1"/>
  <c r="N281" i="13"/>
  <c r="N292" i="14" s="1"/>
  <c r="M281" i="13"/>
  <c r="M292" i="14" s="1"/>
  <c r="L281" i="13"/>
  <c r="L292" i="14" s="1"/>
  <c r="J281" i="13"/>
  <c r="J292" i="14" s="1"/>
  <c r="I281" i="13"/>
  <c r="I292" i="14" s="1"/>
  <c r="G281" i="13"/>
  <c r="G292" i="14" s="1"/>
  <c r="E281" i="13"/>
  <c r="E292" i="14" s="1"/>
  <c r="T280" i="13"/>
  <c r="T291" i="14" s="1"/>
  <c r="S280" i="13"/>
  <c r="S291" i="14" s="1"/>
  <c r="R280" i="13"/>
  <c r="R291" i="14" s="1"/>
  <c r="Q280" i="13"/>
  <c r="Q291" i="14" s="1"/>
  <c r="O280" i="13"/>
  <c r="O291" i="14" s="1"/>
  <c r="N280" i="13"/>
  <c r="N291" i="14" s="1"/>
  <c r="M280" i="13"/>
  <c r="M291" i="14" s="1"/>
  <c r="L280" i="13"/>
  <c r="L291" i="14" s="1"/>
  <c r="J280" i="13"/>
  <c r="J291" i="14" s="1"/>
  <c r="I280" i="13"/>
  <c r="I291" i="14" s="1"/>
  <c r="G280" i="13"/>
  <c r="G291" i="14" s="1"/>
  <c r="E280" i="13"/>
  <c r="E291" i="14" s="1"/>
  <c r="T279" i="13"/>
  <c r="T290" i="14" s="1"/>
  <c r="S279" i="13"/>
  <c r="S290" i="14" s="1"/>
  <c r="R279" i="13"/>
  <c r="R290" i="14" s="1"/>
  <c r="Q279" i="13"/>
  <c r="Q290" i="14" s="1"/>
  <c r="O279" i="13"/>
  <c r="O290" i="14" s="1"/>
  <c r="N279" i="13"/>
  <c r="N290" i="14" s="1"/>
  <c r="M279" i="13"/>
  <c r="M290" i="14" s="1"/>
  <c r="L279" i="13"/>
  <c r="L290" i="14" s="1"/>
  <c r="J279" i="13"/>
  <c r="J290" i="14" s="1"/>
  <c r="I279" i="13"/>
  <c r="I290" i="14" s="1"/>
  <c r="G279" i="13"/>
  <c r="G290" i="14" s="1"/>
  <c r="E279" i="13"/>
  <c r="E290" i="14" s="1"/>
  <c r="T278" i="13"/>
  <c r="T289" i="14" s="1"/>
  <c r="S278" i="13"/>
  <c r="S289" i="14" s="1"/>
  <c r="R278" i="13"/>
  <c r="R289" i="14" s="1"/>
  <c r="Q278" i="13"/>
  <c r="Q289" i="14" s="1"/>
  <c r="O278" i="13"/>
  <c r="O289" i="14" s="1"/>
  <c r="N278" i="13"/>
  <c r="N289" i="14" s="1"/>
  <c r="M278" i="13"/>
  <c r="M289" i="14" s="1"/>
  <c r="L278" i="13"/>
  <c r="L289" i="14" s="1"/>
  <c r="J278" i="13"/>
  <c r="J289" i="14" s="1"/>
  <c r="I278" i="13"/>
  <c r="I289" i="14" s="1"/>
  <c r="G278" i="13"/>
  <c r="G289" i="14" s="1"/>
  <c r="E278" i="13"/>
  <c r="E289" i="14" s="1"/>
  <c r="T277" i="13"/>
  <c r="T288" i="14" s="1"/>
  <c r="S277" i="13"/>
  <c r="S288" i="14" s="1"/>
  <c r="R277" i="13"/>
  <c r="R288" i="14" s="1"/>
  <c r="Q277" i="13"/>
  <c r="Q288" i="14" s="1"/>
  <c r="O277" i="13"/>
  <c r="O288" i="14" s="1"/>
  <c r="N277" i="13"/>
  <c r="N288" i="14" s="1"/>
  <c r="M277" i="13"/>
  <c r="M288" i="14" s="1"/>
  <c r="L277" i="13"/>
  <c r="L288" i="14" s="1"/>
  <c r="J277" i="13"/>
  <c r="J288" i="14" s="1"/>
  <c r="I277" i="13"/>
  <c r="I288" i="14" s="1"/>
  <c r="G277" i="13"/>
  <c r="G288" i="14" s="1"/>
  <c r="E277" i="13"/>
  <c r="E288" i="14" s="1"/>
  <c r="T276" i="13"/>
  <c r="T287" i="14" s="1"/>
  <c r="S276" i="13"/>
  <c r="S287" i="14" s="1"/>
  <c r="R276" i="13"/>
  <c r="R287" i="14" s="1"/>
  <c r="Q276" i="13"/>
  <c r="Q287" i="14" s="1"/>
  <c r="O276" i="13"/>
  <c r="O287" i="14" s="1"/>
  <c r="N276" i="13"/>
  <c r="N287" i="14" s="1"/>
  <c r="M276" i="13"/>
  <c r="M287" i="14" s="1"/>
  <c r="L276" i="13"/>
  <c r="L287" i="14" s="1"/>
  <c r="J276" i="13"/>
  <c r="J287" i="14" s="1"/>
  <c r="I276" i="13"/>
  <c r="I287" i="14" s="1"/>
  <c r="G276" i="13"/>
  <c r="G287" i="14" s="1"/>
  <c r="E276" i="13"/>
  <c r="E287" i="14" s="1"/>
  <c r="T275" i="13"/>
  <c r="T286" i="14" s="1"/>
  <c r="S275" i="13"/>
  <c r="S286" i="14" s="1"/>
  <c r="R275" i="13"/>
  <c r="R286" i="14" s="1"/>
  <c r="Q275" i="13"/>
  <c r="Q286" i="14" s="1"/>
  <c r="O275" i="13"/>
  <c r="O286" i="14" s="1"/>
  <c r="N275" i="13"/>
  <c r="N286" i="14" s="1"/>
  <c r="M275" i="13"/>
  <c r="M286" i="14" s="1"/>
  <c r="L275" i="13"/>
  <c r="L286" i="14" s="1"/>
  <c r="J275" i="13"/>
  <c r="J286" i="14" s="1"/>
  <c r="I275" i="13"/>
  <c r="I286" i="14" s="1"/>
  <c r="G275" i="13"/>
  <c r="G286" i="14" s="1"/>
  <c r="E275" i="13"/>
  <c r="E286" i="14" s="1"/>
  <c r="T274" i="13"/>
  <c r="T285" i="14" s="1"/>
  <c r="S274" i="13"/>
  <c r="S285" i="14" s="1"/>
  <c r="R274" i="13"/>
  <c r="R285" i="14" s="1"/>
  <c r="Q274" i="13"/>
  <c r="Q285" i="14" s="1"/>
  <c r="O274" i="13"/>
  <c r="O285" i="14" s="1"/>
  <c r="N274" i="13"/>
  <c r="N285" i="14" s="1"/>
  <c r="M274" i="13"/>
  <c r="M285" i="14" s="1"/>
  <c r="L274" i="13"/>
  <c r="L285" i="14" s="1"/>
  <c r="J274" i="13"/>
  <c r="J285" i="14" s="1"/>
  <c r="I274" i="13"/>
  <c r="I285" i="14" s="1"/>
  <c r="G274" i="13"/>
  <c r="G285" i="14" s="1"/>
  <c r="E274" i="13"/>
  <c r="E285" i="14" s="1"/>
  <c r="T273" i="13"/>
  <c r="T284" i="14" s="1"/>
  <c r="S273" i="13"/>
  <c r="S284" i="14" s="1"/>
  <c r="R273" i="13"/>
  <c r="R284" i="14" s="1"/>
  <c r="Q273" i="13"/>
  <c r="Q284" i="14" s="1"/>
  <c r="O273" i="13"/>
  <c r="O284" i="14" s="1"/>
  <c r="N273" i="13"/>
  <c r="N284" i="14" s="1"/>
  <c r="M273" i="13"/>
  <c r="M284" i="14" s="1"/>
  <c r="L273" i="13"/>
  <c r="L284" i="14" s="1"/>
  <c r="J273" i="13"/>
  <c r="J284" i="14" s="1"/>
  <c r="I273" i="13"/>
  <c r="I284" i="14" s="1"/>
  <c r="G273" i="13"/>
  <c r="G284" i="14" s="1"/>
  <c r="E273" i="13"/>
  <c r="E284" i="14" s="1"/>
  <c r="T272" i="13"/>
  <c r="T283" i="14" s="1"/>
  <c r="S272" i="13"/>
  <c r="S283" i="14" s="1"/>
  <c r="R272" i="13"/>
  <c r="R283" i="14" s="1"/>
  <c r="Q272" i="13"/>
  <c r="Q283" i="14" s="1"/>
  <c r="O272" i="13"/>
  <c r="O283" i="14" s="1"/>
  <c r="N272" i="13"/>
  <c r="N283" i="14" s="1"/>
  <c r="M272" i="13"/>
  <c r="M283" i="14" s="1"/>
  <c r="L272" i="13"/>
  <c r="L283" i="14" s="1"/>
  <c r="J272" i="13"/>
  <c r="J283" i="14" s="1"/>
  <c r="I272" i="13"/>
  <c r="I283" i="14" s="1"/>
  <c r="G272" i="13"/>
  <c r="G283" i="14" s="1"/>
  <c r="E272" i="13"/>
  <c r="E283" i="14" s="1"/>
  <c r="T271" i="13"/>
  <c r="T282" i="14" s="1"/>
  <c r="S271" i="13"/>
  <c r="S282" i="14" s="1"/>
  <c r="R271" i="13"/>
  <c r="R282" i="14" s="1"/>
  <c r="Q271" i="13"/>
  <c r="Q282" i="14" s="1"/>
  <c r="O271" i="13"/>
  <c r="O282" i="14" s="1"/>
  <c r="N271" i="13"/>
  <c r="N282" i="14" s="1"/>
  <c r="M271" i="13"/>
  <c r="M282" i="14" s="1"/>
  <c r="L271" i="13"/>
  <c r="L282" i="14" s="1"/>
  <c r="J271" i="13"/>
  <c r="J282" i="14" s="1"/>
  <c r="I271" i="13"/>
  <c r="I282" i="14" s="1"/>
  <c r="G271" i="13"/>
  <c r="G282" i="14" s="1"/>
  <c r="E271" i="13"/>
  <c r="E282" i="14" s="1"/>
  <c r="T270" i="13"/>
  <c r="T281" i="14" s="1"/>
  <c r="S270" i="13"/>
  <c r="S281" i="14" s="1"/>
  <c r="R270" i="13"/>
  <c r="R281" i="14" s="1"/>
  <c r="Q270" i="13"/>
  <c r="Q281" i="14" s="1"/>
  <c r="O270" i="13"/>
  <c r="O281" i="14" s="1"/>
  <c r="N270" i="13"/>
  <c r="N281" i="14" s="1"/>
  <c r="M270" i="13"/>
  <c r="M281" i="14" s="1"/>
  <c r="L270" i="13"/>
  <c r="L281" i="14" s="1"/>
  <c r="J270" i="13"/>
  <c r="J281" i="14" s="1"/>
  <c r="I270" i="13"/>
  <c r="I281" i="14" s="1"/>
  <c r="G270" i="13"/>
  <c r="G281" i="14" s="1"/>
  <c r="E270" i="13"/>
  <c r="E281" i="14" s="1"/>
  <c r="T269" i="13"/>
  <c r="T280" i="14" s="1"/>
  <c r="S269" i="13"/>
  <c r="S280" i="14" s="1"/>
  <c r="R269" i="13"/>
  <c r="R280" i="14" s="1"/>
  <c r="Q269" i="13"/>
  <c r="Q280" i="14" s="1"/>
  <c r="O269" i="13"/>
  <c r="O280" i="14" s="1"/>
  <c r="N269" i="13"/>
  <c r="N280" i="14" s="1"/>
  <c r="M269" i="13"/>
  <c r="M280" i="14" s="1"/>
  <c r="L269" i="13"/>
  <c r="L280" i="14" s="1"/>
  <c r="J269" i="13"/>
  <c r="J280" i="14" s="1"/>
  <c r="I269" i="13"/>
  <c r="I280" i="14" s="1"/>
  <c r="G269" i="13"/>
  <c r="G280" i="14" s="1"/>
  <c r="E269" i="13"/>
  <c r="E280" i="14" s="1"/>
  <c r="T268" i="13"/>
  <c r="T279" i="14" s="1"/>
  <c r="S268" i="13"/>
  <c r="S279" i="14" s="1"/>
  <c r="R268" i="13"/>
  <c r="R279" i="14" s="1"/>
  <c r="Q268" i="13"/>
  <c r="Q279" i="14" s="1"/>
  <c r="O268" i="13"/>
  <c r="O279" i="14" s="1"/>
  <c r="N268" i="13"/>
  <c r="N279" i="14" s="1"/>
  <c r="M268" i="13"/>
  <c r="M279" i="14" s="1"/>
  <c r="L268" i="13"/>
  <c r="L279" i="14" s="1"/>
  <c r="J268" i="13"/>
  <c r="J279" i="14" s="1"/>
  <c r="I268" i="13"/>
  <c r="I279" i="14" s="1"/>
  <c r="G268" i="13"/>
  <c r="G279" i="14" s="1"/>
  <c r="E268" i="13"/>
  <c r="E279" i="14" s="1"/>
  <c r="T267" i="13"/>
  <c r="T278" i="14" s="1"/>
  <c r="S267" i="13"/>
  <c r="S278" i="14" s="1"/>
  <c r="R267" i="13"/>
  <c r="R278" i="14" s="1"/>
  <c r="Q267" i="13"/>
  <c r="Q278" i="14" s="1"/>
  <c r="O267" i="13"/>
  <c r="O278" i="14" s="1"/>
  <c r="N267" i="13"/>
  <c r="N278" i="14" s="1"/>
  <c r="M267" i="13"/>
  <c r="M278" i="14" s="1"/>
  <c r="L267" i="13"/>
  <c r="L278" i="14" s="1"/>
  <c r="J267" i="13"/>
  <c r="J278" i="14" s="1"/>
  <c r="I267" i="13"/>
  <c r="I278" i="14" s="1"/>
  <c r="G267" i="13"/>
  <c r="G278" i="14" s="1"/>
  <c r="E267" i="13"/>
  <c r="E278" i="14" s="1"/>
  <c r="T266" i="13"/>
  <c r="T277" i="14" s="1"/>
  <c r="S266" i="13"/>
  <c r="S277" i="14" s="1"/>
  <c r="R266" i="13"/>
  <c r="R277" i="14" s="1"/>
  <c r="Q266" i="13"/>
  <c r="Q277" i="14" s="1"/>
  <c r="O266" i="13"/>
  <c r="O277" i="14" s="1"/>
  <c r="N266" i="13"/>
  <c r="N277" i="14" s="1"/>
  <c r="M266" i="13"/>
  <c r="M277" i="14" s="1"/>
  <c r="L266" i="13"/>
  <c r="L277" i="14" s="1"/>
  <c r="J266" i="13"/>
  <c r="J277" i="14" s="1"/>
  <c r="I266" i="13"/>
  <c r="I277" i="14" s="1"/>
  <c r="G266" i="13"/>
  <c r="G277" i="14" s="1"/>
  <c r="E266" i="13"/>
  <c r="E277" i="14" s="1"/>
  <c r="T265" i="13"/>
  <c r="T276" i="14" s="1"/>
  <c r="S265" i="13"/>
  <c r="S276" i="14" s="1"/>
  <c r="R265" i="13"/>
  <c r="R276" i="14" s="1"/>
  <c r="Q265" i="13"/>
  <c r="Q276" i="14" s="1"/>
  <c r="O265" i="13"/>
  <c r="O276" i="14" s="1"/>
  <c r="N265" i="13"/>
  <c r="N276" i="14" s="1"/>
  <c r="M265" i="13"/>
  <c r="M276" i="14" s="1"/>
  <c r="L265" i="13"/>
  <c r="L276" i="14" s="1"/>
  <c r="J265" i="13"/>
  <c r="J276" i="14" s="1"/>
  <c r="I265" i="13"/>
  <c r="I276" i="14" s="1"/>
  <c r="G265" i="13"/>
  <c r="G276" i="14" s="1"/>
  <c r="E265" i="13"/>
  <c r="E276" i="14" s="1"/>
  <c r="T264" i="13"/>
  <c r="T275" i="14" s="1"/>
  <c r="S264" i="13"/>
  <c r="S275" i="14" s="1"/>
  <c r="R264" i="13"/>
  <c r="R275" i="14" s="1"/>
  <c r="Q264" i="13"/>
  <c r="Q275" i="14" s="1"/>
  <c r="O264" i="13"/>
  <c r="O275" i="14" s="1"/>
  <c r="N264" i="13"/>
  <c r="N275" i="14" s="1"/>
  <c r="M264" i="13"/>
  <c r="M275" i="14" s="1"/>
  <c r="L264" i="13"/>
  <c r="L275" i="14" s="1"/>
  <c r="J264" i="13"/>
  <c r="J275" i="14" s="1"/>
  <c r="I264" i="13"/>
  <c r="I275" i="14" s="1"/>
  <c r="G264" i="13"/>
  <c r="G275" i="14" s="1"/>
  <c r="E264" i="13"/>
  <c r="E275" i="14" s="1"/>
  <c r="T263" i="13"/>
  <c r="T274" i="14" s="1"/>
  <c r="S263" i="13"/>
  <c r="S274" i="14" s="1"/>
  <c r="R263" i="13"/>
  <c r="R274" i="14" s="1"/>
  <c r="Q263" i="13"/>
  <c r="Q274" i="14" s="1"/>
  <c r="O263" i="13"/>
  <c r="O274" i="14" s="1"/>
  <c r="N263" i="13"/>
  <c r="N274" i="14" s="1"/>
  <c r="M263" i="13"/>
  <c r="M274" i="14" s="1"/>
  <c r="L263" i="13"/>
  <c r="L274" i="14" s="1"/>
  <c r="J263" i="13"/>
  <c r="J274" i="14" s="1"/>
  <c r="I263" i="13"/>
  <c r="I274" i="14" s="1"/>
  <c r="G263" i="13"/>
  <c r="G274" i="14" s="1"/>
  <c r="E263" i="13"/>
  <c r="E274" i="14" s="1"/>
  <c r="T262" i="13"/>
  <c r="T273" i="14" s="1"/>
  <c r="S262" i="13"/>
  <c r="S273" i="14" s="1"/>
  <c r="R262" i="13"/>
  <c r="R273" i="14" s="1"/>
  <c r="Q262" i="13"/>
  <c r="Q273" i="14" s="1"/>
  <c r="O262" i="13"/>
  <c r="O273" i="14" s="1"/>
  <c r="N262" i="13"/>
  <c r="N273" i="14" s="1"/>
  <c r="M262" i="13"/>
  <c r="M273" i="14" s="1"/>
  <c r="L262" i="13"/>
  <c r="L273" i="14" s="1"/>
  <c r="J262" i="13"/>
  <c r="J273" i="14" s="1"/>
  <c r="I262" i="13"/>
  <c r="I273" i="14" s="1"/>
  <c r="G262" i="13"/>
  <c r="G273" i="14" s="1"/>
  <c r="E262" i="13"/>
  <c r="E273" i="14" s="1"/>
  <c r="T261" i="13"/>
  <c r="T272" i="14" s="1"/>
  <c r="S261" i="13"/>
  <c r="S272" i="14" s="1"/>
  <c r="R261" i="13"/>
  <c r="R272" i="14" s="1"/>
  <c r="Q261" i="13"/>
  <c r="Q272" i="14" s="1"/>
  <c r="O261" i="13"/>
  <c r="O272" i="14" s="1"/>
  <c r="N261" i="13"/>
  <c r="N272" i="14" s="1"/>
  <c r="M261" i="13"/>
  <c r="M272" i="14" s="1"/>
  <c r="L261" i="13"/>
  <c r="L272" i="14" s="1"/>
  <c r="J261" i="13"/>
  <c r="J272" i="14" s="1"/>
  <c r="I261" i="13"/>
  <c r="I272" i="14" s="1"/>
  <c r="G261" i="13"/>
  <c r="G272" i="14" s="1"/>
  <c r="E261" i="13"/>
  <c r="E272" i="14" s="1"/>
  <c r="T260" i="13"/>
  <c r="T271" i="14" s="1"/>
  <c r="S260" i="13"/>
  <c r="S271" i="14" s="1"/>
  <c r="R260" i="13"/>
  <c r="R271" i="14" s="1"/>
  <c r="Q260" i="13"/>
  <c r="Q271" i="14" s="1"/>
  <c r="O260" i="13"/>
  <c r="O271" i="14" s="1"/>
  <c r="N260" i="13"/>
  <c r="N271" i="14" s="1"/>
  <c r="M260" i="13"/>
  <c r="M271" i="14" s="1"/>
  <c r="L260" i="13"/>
  <c r="L271" i="14" s="1"/>
  <c r="J260" i="13"/>
  <c r="J271" i="14" s="1"/>
  <c r="I260" i="13"/>
  <c r="I271" i="14" s="1"/>
  <c r="G260" i="13"/>
  <c r="G271" i="14" s="1"/>
  <c r="E260" i="13"/>
  <c r="E271" i="14" s="1"/>
  <c r="T259" i="13"/>
  <c r="T270" i="14" s="1"/>
  <c r="S259" i="13"/>
  <c r="S270" i="14" s="1"/>
  <c r="R259" i="13"/>
  <c r="R270" i="14" s="1"/>
  <c r="Q259" i="13"/>
  <c r="Q270" i="14" s="1"/>
  <c r="O259" i="13"/>
  <c r="O270" i="14" s="1"/>
  <c r="N259" i="13"/>
  <c r="N270" i="14" s="1"/>
  <c r="M259" i="13"/>
  <c r="M270" i="14" s="1"/>
  <c r="L259" i="13"/>
  <c r="L270" i="14" s="1"/>
  <c r="J259" i="13"/>
  <c r="J270" i="14" s="1"/>
  <c r="I259" i="13"/>
  <c r="I270" i="14" s="1"/>
  <c r="G259" i="13"/>
  <c r="G270" i="14" s="1"/>
  <c r="E259" i="13"/>
  <c r="E270" i="14" s="1"/>
  <c r="T258" i="13"/>
  <c r="T269" i="14" s="1"/>
  <c r="S258" i="13"/>
  <c r="S269" i="14" s="1"/>
  <c r="R258" i="13"/>
  <c r="R269" i="14" s="1"/>
  <c r="Q258" i="13"/>
  <c r="Q269" i="14" s="1"/>
  <c r="O258" i="13"/>
  <c r="O269" i="14" s="1"/>
  <c r="N258" i="13"/>
  <c r="N269" i="14" s="1"/>
  <c r="M258" i="13"/>
  <c r="M269" i="14" s="1"/>
  <c r="L258" i="13"/>
  <c r="L269" i="14" s="1"/>
  <c r="J258" i="13"/>
  <c r="J269" i="14" s="1"/>
  <c r="I258" i="13"/>
  <c r="I269" i="14" s="1"/>
  <c r="G258" i="13"/>
  <c r="G269" i="14" s="1"/>
  <c r="E258" i="13"/>
  <c r="E269" i="14" s="1"/>
  <c r="T257" i="13"/>
  <c r="T268" i="14" s="1"/>
  <c r="S257" i="13"/>
  <c r="S268" i="14" s="1"/>
  <c r="R257" i="13"/>
  <c r="R268" i="14" s="1"/>
  <c r="Q257" i="13"/>
  <c r="Q268" i="14" s="1"/>
  <c r="O257" i="13"/>
  <c r="O268" i="14" s="1"/>
  <c r="N257" i="13"/>
  <c r="N268" i="14" s="1"/>
  <c r="M257" i="13"/>
  <c r="M268" i="14" s="1"/>
  <c r="L257" i="13"/>
  <c r="L268" i="14" s="1"/>
  <c r="J257" i="13"/>
  <c r="J268" i="14" s="1"/>
  <c r="I257" i="13"/>
  <c r="I268" i="14" s="1"/>
  <c r="G257" i="13"/>
  <c r="G268" i="14" s="1"/>
  <c r="E257" i="13"/>
  <c r="E268" i="14" s="1"/>
  <c r="T256" i="13"/>
  <c r="T267" i="14" s="1"/>
  <c r="S256" i="13"/>
  <c r="S267" i="14" s="1"/>
  <c r="R256" i="13"/>
  <c r="R267" i="14" s="1"/>
  <c r="Q256" i="13"/>
  <c r="Q267" i="14" s="1"/>
  <c r="O256" i="13"/>
  <c r="O267" i="14" s="1"/>
  <c r="N256" i="13"/>
  <c r="N267" i="14" s="1"/>
  <c r="M256" i="13"/>
  <c r="M267" i="14" s="1"/>
  <c r="L256" i="13"/>
  <c r="L267" i="14" s="1"/>
  <c r="J256" i="13"/>
  <c r="J267" i="14" s="1"/>
  <c r="I256" i="13"/>
  <c r="I267" i="14" s="1"/>
  <c r="G256" i="13"/>
  <c r="G267" i="14" s="1"/>
  <c r="E256" i="13"/>
  <c r="E267" i="14" s="1"/>
  <c r="T255" i="13"/>
  <c r="T266" i="14" s="1"/>
  <c r="S255" i="13"/>
  <c r="S266" i="14" s="1"/>
  <c r="R255" i="13"/>
  <c r="R266" i="14" s="1"/>
  <c r="Q255" i="13"/>
  <c r="Q266" i="14" s="1"/>
  <c r="O255" i="13"/>
  <c r="O266" i="14" s="1"/>
  <c r="N255" i="13"/>
  <c r="N266" i="14" s="1"/>
  <c r="M255" i="13"/>
  <c r="M266" i="14" s="1"/>
  <c r="L255" i="13"/>
  <c r="L266" i="14" s="1"/>
  <c r="J255" i="13"/>
  <c r="J266" i="14" s="1"/>
  <c r="I255" i="13"/>
  <c r="I266" i="14" s="1"/>
  <c r="G255" i="13"/>
  <c r="G266" i="14" s="1"/>
  <c r="E255" i="13"/>
  <c r="E266" i="14" s="1"/>
  <c r="T254" i="13"/>
  <c r="T265" i="14" s="1"/>
  <c r="S254" i="13"/>
  <c r="S265" i="14" s="1"/>
  <c r="R254" i="13"/>
  <c r="R265" i="14" s="1"/>
  <c r="Q254" i="13"/>
  <c r="Q265" i="14" s="1"/>
  <c r="O254" i="13"/>
  <c r="O265" i="14" s="1"/>
  <c r="N254" i="13"/>
  <c r="N265" i="14" s="1"/>
  <c r="M254" i="13"/>
  <c r="M265" i="14" s="1"/>
  <c r="L254" i="13"/>
  <c r="L265" i="14" s="1"/>
  <c r="J254" i="13"/>
  <c r="J265" i="14" s="1"/>
  <c r="I254" i="13"/>
  <c r="I265" i="14" s="1"/>
  <c r="G254" i="13"/>
  <c r="G265" i="14" s="1"/>
  <c r="E254" i="13"/>
  <c r="E265" i="14" s="1"/>
  <c r="T253" i="13"/>
  <c r="T264" i="14" s="1"/>
  <c r="S253" i="13"/>
  <c r="S264" i="14" s="1"/>
  <c r="R253" i="13"/>
  <c r="R264" i="14" s="1"/>
  <c r="Q253" i="13"/>
  <c r="Q264" i="14" s="1"/>
  <c r="O253" i="13"/>
  <c r="O264" i="14" s="1"/>
  <c r="N253" i="13"/>
  <c r="N264" i="14" s="1"/>
  <c r="M253" i="13"/>
  <c r="M264" i="14" s="1"/>
  <c r="L253" i="13"/>
  <c r="L264" i="14" s="1"/>
  <c r="J253" i="13"/>
  <c r="J264" i="14" s="1"/>
  <c r="I253" i="13"/>
  <c r="I264" i="14" s="1"/>
  <c r="G253" i="13"/>
  <c r="G264" i="14" s="1"/>
  <c r="E253" i="13"/>
  <c r="E264" i="14" s="1"/>
  <c r="T252" i="13"/>
  <c r="T263" i="14" s="1"/>
  <c r="S252" i="13"/>
  <c r="S263" i="14" s="1"/>
  <c r="R252" i="13"/>
  <c r="R263" i="14" s="1"/>
  <c r="Q252" i="13"/>
  <c r="Q263" i="14" s="1"/>
  <c r="O252" i="13"/>
  <c r="O263" i="14" s="1"/>
  <c r="N252" i="13"/>
  <c r="N263" i="14" s="1"/>
  <c r="M252" i="13"/>
  <c r="M263" i="14" s="1"/>
  <c r="L252" i="13"/>
  <c r="L263" i="14" s="1"/>
  <c r="J252" i="13"/>
  <c r="J263" i="14" s="1"/>
  <c r="I252" i="13"/>
  <c r="I263" i="14" s="1"/>
  <c r="G252" i="13"/>
  <c r="G263" i="14" s="1"/>
  <c r="E252" i="13"/>
  <c r="E263" i="14" s="1"/>
  <c r="T251" i="13"/>
  <c r="T262" i="14" s="1"/>
  <c r="S251" i="13"/>
  <c r="S262" i="14" s="1"/>
  <c r="R251" i="13"/>
  <c r="R262" i="14" s="1"/>
  <c r="Q251" i="13"/>
  <c r="Q262" i="14" s="1"/>
  <c r="O251" i="13"/>
  <c r="O262" i="14" s="1"/>
  <c r="N251" i="13"/>
  <c r="N262" i="14" s="1"/>
  <c r="M251" i="13"/>
  <c r="M262" i="14" s="1"/>
  <c r="L251" i="13"/>
  <c r="L262" i="14" s="1"/>
  <c r="J251" i="13"/>
  <c r="J262" i="14" s="1"/>
  <c r="I251" i="13"/>
  <c r="I262" i="14" s="1"/>
  <c r="G251" i="13"/>
  <c r="G262" i="14" s="1"/>
  <c r="E251" i="13"/>
  <c r="E262" i="14" s="1"/>
  <c r="T250" i="13"/>
  <c r="T261" i="14" s="1"/>
  <c r="S250" i="13"/>
  <c r="S261" i="14" s="1"/>
  <c r="R250" i="13"/>
  <c r="R261" i="14" s="1"/>
  <c r="Q250" i="13"/>
  <c r="Q261" i="14" s="1"/>
  <c r="O250" i="13"/>
  <c r="O261" i="14" s="1"/>
  <c r="N250" i="13"/>
  <c r="N261" i="14" s="1"/>
  <c r="M250" i="13"/>
  <c r="M261" i="14" s="1"/>
  <c r="L250" i="13"/>
  <c r="L261" i="14" s="1"/>
  <c r="J250" i="13"/>
  <c r="J261" i="14" s="1"/>
  <c r="I250" i="13"/>
  <c r="I261" i="14" s="1"/>
  <c r="G250" i="13"/>
  <c r="G261" i="14" s="1"/>
  <c r="E250" i="13"/>
  <c r="E261" i="14" s="1"/>
  <c r="T249" i="13"/>
  <c r="T260" i="14" s="1"/>
  <c r="S249" i="13"/>
  <c r="S260" i="14" s="1"/>
  <c r="R249" i="13"/>
  <c r="R260" i="14" s="1"/>
  <c r="Q249" i="13"/>
  <c r="Q260" i="14" s="1"/>
  <c r="O249" i="13"/>
  <c r="O260" i="14" s="1"/>
  <c r="N249" i="13"/>
  <c r="N260" i="14" s="1"/>
  <c r="M249" i="13"/>
  <c r="M260" i="14" s="1"/>
  <c r="L249" i="13"/>
  <c r="L260" i="14" s="1"/>
  <c r="J249" i="13"/>
  <c r="J260" i="14" s="1"/>
  <c r="I249" i="13"/>
  <c r="I260" i="14" s="1"/>
  <c r="G249" i="13"/>
  <c r="G260" i="14" s="1"/>
  <c r="E249" i="13"/>
  <c r="E260" i="14" s="1"/>
  <c r="T248" i="13"/>
  <c r="T259" i="14" s="1"/>
  <c r="S248" i="13"/>
  <c r="S259" i="14" s="1"/>
  <c r="R248" i="13"/>
  <c r="R259" i="14" s="1"/>
  <c r="Q248" i="13"/>
  <c r="Q259" i="14" s="1"/>
  <c r="O248" i="13"/>
  <c r="O259" i="14" s="1"/>
  <c r="N248" i="13"/>
  <c r="N259" i="14" s="1"/>
  <c r="M248" i="13"/>
  <c r="M259" i="14" s="1"/>
  <c r="L248" i="13"/>
  <c r="L259" i="14" s="1"/>
  <c r="J248" i="13"/>
  <c r="J259" i="14" s="1"/>
  <c r="I248" i="13"/>
  <c r="I259" i="14" s="1"/>
  <c r="G248" i="13"/>
  <c r="G259" i="14" s="1"/>
  <c r="E248" i="13"/>
  <c r="E259" i="14" s="1"/>
  <c r="T247" i="13"/>
  <c r="T258" i="14" s="1"/>
  <c r="S247" i="13"/>
  <c r="S258" i="14" s="1"/>
  <c r="R247" i="13"/>
  <c r="R258" i="14" s="1"/>
  <c r="Q247" i="13"/>
  <c r="Q258" i="14" s="1"/>
  <c r="O247" i="13"/>
  <c r="O258" i="14" s="1"/>
  <c r="N247" i="13"/>
  <c r="N258" i="14" s="1"/>
  <c r="M247" i="13"/>
  <c r="M258" i="14" s="1"/>
  <c r="L247" i="13"/>
  <c r="L258" i="14" s="1"/>
  <c r="J247" i="13"/>
  <c r="J258" i="14" s="1"/>
  <c r="I247" i="13"/>
  <c r="I258" i="14" s="1"/>
  <c r="G247" i="13"/>
  <c r="G258" i="14" s="1"/>
  <c r="E247" i="13"/>
  <c r="E258" i="14" s="1"/>
  <c r="T246" i="13"/>
  <c r="T257" i="14" s="1"/>
  <c r="S246" i="13"/>
  <c r="S257" i="14" s="1"/>
  <c r="R246" i="13"/>
  <c r="R257" i="14" s="1"/>
  <c r="Q246" i="13"/>
  <c r="Q257" i="14" s="1"/>
  <c r="O246" i="13"/>
  <c r="O257" i="14" s="1"/>
  <c r="N246" i="13"/>
  <c r="N257" i="14" s="1"/>
  <c r="M246" i="13"/>
  <c r="M257" i="14" s="1"/>
  <c r="L246" i="13"/>
  <c r="L257" i="14" s="1"/>
  <c r="J246" i="13"/>
  <c r="J257" i="14" s="1"/>
  <c r="I246" i="13"/>
  <c r="I257" i="14" s="1"/>
  <c r="G246" i="13"/>
  <c r="G257" i="14" s="1"/>
  <c r="E246" i="13"/>
  <c r="E257" i="14" s="1"/>
  <c r="T245" i="13"/>
  <c r="T256" i="14" s="1"/>
  <c r="S245" i="13"/>
  <c r="S256" i="14" s="1"/>
  <c r="R245" i="13"/>
  <c r="R256" i="14" s="1"/>
  <c r="Q245" i="13"/>
  <c r="Q256" i="14" s="1"/>
  <c r="O245" i="13"/>
  <c r="O256" i="14" s="1"/>
  <c r="N245" i="13"/>
  <c r="N256" i="14" s="1"/>
  <c r="M245" i="13"/>
  <c r="M256" i="14" s="1"/>
  <c r="L245" i="13"/>
  <c r="L256" i="14" s="1"/>
  <c r="J245" i="13"/>
  <c r="J256" i="14" s="1"/>
  <c r="I245" i="13"/>
  <c r="I256" i="14" s="1"/>
  <c r="G245" i="13"/>
  <c r="G256" i="14" s="1"/>
  <c r="E245" i="13"/>
  <c r="E256" i="14" s="1"/>
  <c r="T244" i="13"/>
  <c r="T255" i="14" s="1"/>
  <c r="S244" i="13"/>
  <c r="S255" i="14" s="1"/>
  <c r="R244" i="13"/>
  <c r="R255" i="14" s="1"/>
  <c r="Q244" i="13"/>
  <c r="Q255" i="14" s="1"/>
  <c r="O244" i="13"/>
  <c r="O255" i="14" s="1"/>
  <c r="N244" i="13"/>
  <c r="N255" i="14" s="1"/>
  <c r="M244" i="13"/>
  <c r="M255" i="14" s="1"/>
  <c r="L244" i="13"/>
  <c r="L255" i="14" s="1"/>
  <c r="J244" i="13"/>
  <c r="J255" i="14" s="1"/>
  <c r="I244" i="13"/>
  <c r="I255" i="14" s="1"/>
  <c r="G244" i="13"/>
  <c r="G255" i="14" s="1"/>
  <c r="E244" i="13"/>
  <c r="E255" i="14" s="1"/>
  <c r="T243" i="13"/>
  <c r="T254" i="14" s="1"/>
  <c r="S243" i="13"/>
  <c r="S254" i="14" s="1"/>
  <c r="R243" i="13"/>
  <c r="R254" i="14" s="1"/>
  <c r="Q243" i="13"/>
  <c r="Q254" i="14" s="1"/>
  <c r="O243" i="13"/>
  <c r="O254" i="14" s="1"/>
  <c r="N243" i="13"/>
  <c r="N254" i="14" s="1"/>
  <c r="M243" i="13"/>
  <c r="M254" i="14" s="1"/>
  <c r="L243" i="13"/>
  <c r="L254" i="14" s="1"/>
  <c r="J243" i="13"/>
  <c r="J254" i="14" s="1"/>
  <c r="I243" i="13"/>
  <c r="I254" i="14" s="1"/>
  <c r="G243" i="13"/>
  <c r="G254" i="14" s="1"/>
  <c r="E243" i="13"/>
  <c r="E254" i="14" s="1"/>
  <c r="T242" i="13"/>
  <c r="T253" i="14" s="1"/>
  <c r="S242" i="13"/>
  <c r="S253" i="14" s="1"/>
  <c r="R242" i="13"/>
  <c r="R253" i="14" s="1"/>
  <c r="Q242" i="13"/>
  <c r="Q253" i="14" s="1"/>
  <c r="O242" i="13"/>
  <c r="O253" i="14" s="1"/>
  <c r="N242" i="13"/>
  <c r="N253" i="14" s="1"/>
  <c r="M242" i="13"/>
  <c r="M253" i="14" s="1"/>
  <c r="L242" i="13"/>
  <c r="L253" i="14" s="1"/>
  <c r="J242" i="13"/>
  <c r="J253" i="14" s="1"/>
  <c r="I242" i="13"/>
  <c r="I253" i="14" s="1"/>
  <c r="G242" i="13"/>
  <c r="G253" i="14" s="1"/>
  <c r="E242" i="13"/>
  <c r="E253" i="14" s="1"/>
  <c r="T241" i="13"/>
  <c r="T252" i="14" s="1"/>
  <c r="S241" i="13"/>
  <c r="S252" i="14" s="1"/>
  <c r="R241" i="13"/>
  <c r="R252" i="14" s="1"/>
  <c r="Q241" i="13"/>
  <c r="Q252" i="14" s="1"/>
  <c r="O241" i="13"/>
  <c r="O252" i="14" s="1"/>
  <c r="N241" i="13"/>
  <c r="N252" i="14" s="1"/>
  <c r="M241" i="13"/>
  <c r="M252" i="14" s="1"/>
  <c r="L241" i="13"/>
  <c r="L252" i="14" s="1"/>
  <c r="J241" i="13"/>
  <c r="J252" i="14" s="1"/>
  <c r="I241" i="13"/>
  <c r="I252" i="14" s="1"/>
  <c r="G241" i="13"/>
  <c r="G252" i="14" s="1"/>
  <c r="E241" i="13"/>
  <c r="E252" i="14" s="1"/>
  <c r="T240" i="13"/>
  <c r="T251" i="14" s="1"/>
  <c r="S240" i="13"/>
  <c r="S251" i="14" s="1"/>
  <c r="R240" i="13"/>
  <c r="R251" i="14" s="1"/>
  <c r="Q240" i="13"/>
  <c r="Q251" i="14" s="1"/>
  <c r="O240" i="13"/>
  <c r="O251" i="14" s="1"/>
  <c r="N240" i="13"/>
  <c r="N251" i="14" s="1"/>
  <c r="M240" i="13"/>
  <c r="M251" i="14" s="1"/>
  <c r="L240" i="13"/>
  <c r="L251" i="14" s="1"/>
  <c r="J240" i="13"/>
  <c r="J251" i="14" s="1"/>
  <c r="I240" i="13"/>
  <c r="I251" i="14" s="1"/>
  <c r="G240" i="13"/>
  <c r="G251" i="14" s="1"/>
  <c r="E240" i="13"/>
  <c r="E251" i="14" s="1"/>
  <c r="T239" i="13"/>
  <c r="T250" i="14" s="1"/>
  <c r="S239" i="13"/>
  <c r="S250" i="14" s="1"/>
  <c r="R239" i="13"/>
  <c r="R250" i="14" s="1"/>
  <c r="Q239" i="13"/>
  <c r="Q250" i="14" s="1"/>
  <c r="O239" i="13"/>
  <c r="O250" i="14" s="1"/>
  <c r="N239" i="13"/>
  <c r="N250" i="14" s="1"/>
  <c r="M239" i="13"/>
  <c r="M250" i="14" s="1"/>
  <c r="L239" i="13"/>
  <c r="L250" i="14" s="1"/>
  <c r="J239" i="13"/>
  <c r="J250" i="14" s="1"/>
  <c r="I239" i="13"/>
  <c r="I250" i="14" s="1"/>
  <c r="G239" i="13"/>
  <c r="G250" i="14" s="1"/>
  <c r="E239" i="13"/>
  <c r="E250" i="14" s="1"/>
  <c r="T238" i="13"/>
  <c r="T249" i="14" s="1"/>
  <c r="S238" i="13"/>
  <c r="S249" i="14" s="1"/>
  <c r="R238" i="13"/>
  <c r="R249" i="14" s="1"/>
  <c r="Q238" i="13"/>
  <c r="Q249" i="14" s="1"/>
  <c r="O238" i="13"/>
  <c r="O249" i="14" s="1"/>
  <c r="N238" i="13"/>
  <c r="N249" i="14" s="1"/>
  <c r="M238" i="13"/>
  <c r="M249" i="14" s="1"/>
  <c r="L238" i="13"/>
  <c r="L249" i="14" s="1"/>
  <c r="J238" i="13"/>
  <c r="J249" i="14" s="1"/>
  <c r="I238" i="13"/>
  <c r="I249" i="14" s="1"/>
  <c r="G238" i="13"/>
  <c r="G249" i="14" s="1"/>
  <c r="E238" i="13"/>
  <c r="E249" i="14" s="1"/>
  <c r="T237" i="13"/>
  <c r="T248" i="14" s="1"/>
  <c r="S237" i="13"/>
  <c r="S248" i="14" s="1"/>
  <c r="R237" i="13"/>
  <c r="R248" i="14" s="1"/>
  <c r="Q237" i="13"/>
  <c r="Q248" i="14" s="1"/>
  <c r="O237" i="13"/>
  <c r="O248" i="14" s="1"/>
  <c r="N237" i="13"/>
  <c r="N248" i="14" s="1"/>
  <c r="M237" i="13"/>
  <c r="M248" i="14" s="1"/>
  <c r="L237" i="13"/>
  <c r="L248" i="14" s="1"/>
  <c r="J237" i="13"/>
  <c r="J248" i="14" s="1"/>
  <c r="I237" i="13"/>
  <c r="I248" i="14" s="1"/>
  <c r="G237" i="13"/>
  <c r="G248" i="14" s="1"/>
  <c r="E237" i="13"/>
  <c r="E248" i="14" s="1"/>
  <c r="T236" i="13"/>
  <c r="T247" i="14" s="1"/>
  <c r="S236" i="13"/>
  <c r="S247" i="14" s="1"/>
  <c r="R236" i="13"/>
  <c r="R247" i="14" s="1"/>
  <c r="Q236" i="13"/>
  <c r="Q247" i="14" s="1"/>
  <c r="O236" i="13"/>
  <c r="O247" i="14" s="1"/>
  <c r="N236" i="13"/>
  <c r="N247" i="14" s="1"/>
  <c r="M236" i="13"/>
  <c r="M247" i="14" s="1"/>
  <c r="L236" i="13"/>
  <c r="L247" i="14" s="1"/>
  <c r="J236" i="13"/>
  <c r="J247" i="14" s="1"/>
  <c r="I236" i="13"/>
  <c r="I247" i="14" s="1"/>
  <c r="G236" i="13"/>
  <c r="G247" i="14" s="1"/>
  <c r="E236" i="13"/>
  <c r="E247" i="14" s="1"/>
  <c r="T235" i="13"/>
  <c r="T246" i="14" s="1"/>
  <c r="S235" i="13"/>
  <c r="S246" i="14" s="1"/>
  <c r="R235" i="13"/>
  <c r="R246" i="14" s="1"/>
  <c r="Q235" i="13"/>
  <c r="Q246" i="14" s="1"/>
  <c r="O235" i="13"/>
  <c r="O246" i="14" s="1"/>
  <c r="N235" i="13"/>
  <c r="N246" i="14" s="1"/>
  <c r="M235" i="13"/>
  <c r="M246" i="14" s="1"/>
  <c r="L235" i="13"/>
  <c r="L246" i="14" s="1"/>
  <c r="J235" i="13"/>
  <c r="J246" i="14" s="1"/>
  <c r="I235" i="13"/>
  <c r="I246" i="14" s="1"/>
  <c r="G235" i="13"/>
  <c r="G246" i="14" s="1"/>
  <c r="E235" i="13"/>
  <c r="E246" i="14" s="1"/>
  <c r="T234" i="13"/>
  <c r="T245" i="14" s="1"/>
  <c r="S234" i="13"/>
  <c r="S245" i="14" s="1"/>
  <c r="R234" i="13"/>
  <c r="R245" i="14" s="1"/>
  <c r="Q234" i="13"/>
  <c r="Q245" i="14" s="1"/>
  <c r="O234" i="13"/>
  <c r="O245" i="14" s="1"/>
  <c r="N234" i="13"/>
  <c r="N245" i="14" s="1"/>
  <c r="M234" i="13"/>
  <c r="M245" i="14" s="1"/>
  <c r="L234" i="13"/>
  <c r="L245" i="14" s="1"/>
  <c r="J234" i="13"/>
  <c r="J245" i="14" s="1"/>
  <c r="I234" i="13"/>
  <c r="I245" i="14" s="1"/>
  <c r="G234" i="13"/>
  <c r="G245" i="14" s="1"/>
  <c r="E234" i="13"/>
  <c r="E245" i="14" s="1"/>
  <c r="T233" i="13"/>
  <c r="T244" i="14" s="1"/>
  <c r="S233" i="13"/>
  <c r="S244" i="14" s="1"/>
  <c r="R233" i="13"/>
  <c r="R244" i="14" s="1"/>
  <c r="Q233" i="13"/>
  <c r="Q244" i="14" s="1"/>
  <c r="O233" i="13"/>
  <c r="O244" i="14" s="1"/>
  <c r="N233" i="13"/>
  <c r="N244" i="14" s="1"/>
  <c r="M233" i="13"/>
  <c r="M244" i="14" s="1"/>
  <c r="L233" i="13"/>
  <c r="L244" i="14" s="1"/>
  <c r="J233" i="13"/>
  <c r="J244" i="14" s="1"/>
  <c r="I233" i="13"/>
  <c r="I244" i="14" s="1"/>
  <c r="G233" i="13"/>
  <c r="G244" i="14" s="1"/>
  <c r="E233" i="13"/>
  <c r="E244" i="14" s="1"/>
  <c r="T232" i="13"/>
  <c r="T243" i="14" s="1"/>
  <c r="S232" i="13"/>
  <c r="S243" i="14" s="1"/>
  <c r="R232" i="13"/>
  <c r="R243" i="14" s="1"/>
  <c r="Q232" i="13"/>
  <c r="Q243" i="14" s="1"/>
  <c r="O232" i="13"/>
  <c r="O243" i="14" s="1"/>
  <c r="N232" i="13"/>
  <c r="N243" i="14" s="1"/>
  <c r="M232" i="13"/>
  <c r="M243" i="14" s="1"/>
  <c r="L232" i="13"/>
  <c r="L243" i="14" s="1"/>
  <c r="J232" i="13"/>
  <c r="J243" i="14" s="1"/>
  <c r="I232" i="13"/>
  <c r="I243" i="14" s="1"/>
  <c r="G232" i="13"/>
  <c r="G243" i="14" s="1"/>
  <c r="E232" i="13"/>
  <c r="E243" i="14" s="1"/>
  <c r="T231" i="13"/>
  <c r="T242" i="14" s="1"/>
  <c r="S231" i="13"/>
  <c r="S242" i="14" s="1"/>
  <c r="R231" i="13"/>
  <c r="R242" i="14" s="1"/>
  <c r="Q231" i="13"/>
  <c r="Q242" i="14" s="1"/>
  <c r="O231" i="13"/>
  <c r="O242" i="14" s="1"/>
  <c r="N231" i="13"/>
  <c r="N242" i="14" s="1"/>
  <c r="M231" i="13"/>
  <c r="M242" i="14" s="1"/>
  <c r="L231" i="13"/>
  <c r="L242" i="14" s="1"/>
  <c r="J231" i="13"/>
  <c r="J242" i="14" s="1"/>
  <c r="I231" i="13"/>
  <c r="I242" i="14" s="1"/>
  <c r="G231" i="13"/>
  <c r="G242" i="14" s="1"/>
  <c r="E231" i="13"/>
  <c r="E242" i="14" s="1"/>
  <c r="T230" i="13"/>
  <c r="T241" i="14" s="1"/>
  <c r="S230" i="13"/>
  <c r="S241" i="14" s="1"/>
  <c r="R230" i="13"/>
  <c r="R241" i="14" s="1"/>
  <c r="Q230" i="13"/>
  <c r="Q241" i="14" s="1"/>
  <c r="O230" i="13"/>
  <c r="O241" i="14" s="1"/>
  <c r="N230" i="13"/>
  <c r="N241" i="14" s="1"/>
  <c r="M230" i="13"/>
  <c r="M241" i="14" s="1"/>
  <c r="L230" i="13"/>
  <c r="L241" i="14" s="1"/>
  <c r="J230" i="13"/>
  <c r="J241" i="14" s="1"/>
  <c r="I230" i="13"/>
  <c r="I241" i="14" s="1"/>
  <c r="G230" i="13"/>
  <c r="G241" i="14" s="1"/>
  <c r="E230" i="13"/>
  <c r="E241" i="14" s="1"/>
  <c r="T229" i="13"/>
  <c r="T240" i="14" s="1"/>
  <c r="S229" i="13"/>
  <c r="S240" i="14" s="1"/>
  <c r="R229" i="13"/>
  <c r="R240" i="14" s="1"/>
  <c r="Q229" i="13"/>
  <c r="Q240" i="14" s="1"/>
  <c r="O229" i="13"/>
  <c r="O240" i="14" s="1"/>
  <c r="N229" i="13"/>
  <c r="N240" i="14" s="1"/>
  <c r="M229" i="13"/>
  <c r="M240" i="14" s="1"/>
  <c r="L229" i="13"/>
  <c r="L240" i="14" s="1"/>
  <c r="J229" i="13"/>
  <c r="J240" i="14" s="1"/>
  <c r="I229" i="13"/>
  <c r="I240" i="14" s="1"/>
  <c r="G229" i="13"/>
  <c r="G240" i="14" s="1"/>
  <c r="E229" i="13"/>
  <c r="E240" i="14" s="1"/>
  <c r="T228" i="13"/>
  <c r="T239" i="14" s="1"/>
  <c r="S228" i="13"/>
  <c r="S239" i="14" s="1"/>
  <c r="R228" i="13"/>
  <c r="R239" i="14" s="1"/>
  <c r="Q228" i="13"/>
  <c r="Q239" i="14" s="1"/>
  <c r="O228" i="13"/>
  <c r="O239" i="14" s="1"/>
  <c r="N228" i="13"/>
  <c r="N239" i="14" s="1"/>
  <c r="M228" i="13"/>
  <c r="M239" i="14" s="1"/>
  <c r="L228" i="13"/>
  <c r="L239" i="14" s="1"/>
  <c r="J228" i="13"/>
  <c r="J239" i="14" s="1"/>
  <c r="I228" i="13"/>
  <c r="I239" i="14" s="1"/>
  <c r="G228" i="13"/>
  <c r="G239" i="14" s="1"/>
  <c r="E228" i="13"/>
  <c r="E239" i="14" s="1"/>
  <c r="T227" i="13"/>
  <c r="T238" i="14" s="1"/>
  <c r="S227" i="13"/>
  <c r="S238" i="14" s="1"/>
  <c r="R227" i="13"/>
  <c r="R238" i="14" s="1"/>
  <c r="Q227" i="13"/>
  <c r="Q238" i="14" s="1"/>
  <c r="O227" i="13"/>
  <c r="O238" i="14" s="1"/>
  <c r="N227" i="13"/>
  <c r="N238" i="14" s="1"/>
  <c r="M227" i="13"/>
  <c r="M238" i="14" s="1"/>
  <c r="L227" i="13"/>
  <c r="L238" i="14" s="1"/>
  <c r="J227" i="13"/>
  <c r="J238" i="14" s="1"/>
  <c r="I227" i="13"/>
  <c r="I238" i="14" s="1"/>
  <c r="G227" i="13"/>
  <c r="G238" i="14" s="1"/>
  <c r="E227" i="13"/>
  <c r="E238" i="14" s="1"/>
  <c r="T226" i="13"/>
  <c r="T237" i="14" s="1"/>
  <c r="S226" i="13"/>
  <c r="S237" i="14" s="1"/>
  <c r="R226" i="13"/>
  <c r="R237" i="14" s="1"/>
  <c r="Q226" i="13"/>
  <c r="Q237" i="14" s="1"/>
  <c r="O226" i="13"/>
  <c r="O237" i="14" s="1"/>
  <c r="N226" i="13"/>
  <c r="N237" i="14" s="1"/>
  <c r="M226" i="13"/>
  <c r="M237" i="14" s="1"/>
  <c r="L226" i="13"/>
  <c r="L237" i="14" s="1"/>
  <c r="J226" i="13"/>
  <c r="J237" i="14" s="1"/>
  <c r="I226" i="13"/>
  <c r="I237" i="14" s="1"/>
  <c r="G226" i="13"/>
  <c r="G237" i="14" s="1"/>
  <c r="E226" i="13"/>
  <c r="E237" i="14" s="1"/>
  <c r="T225" i="13"/>
  <c r="T236" i="14" s="1"/>
  <c r="S225" i="13"/>
  <c r="S236" i="14" s="1"/>
  <c r="R225" i="13"/>
  <c r="R236" i="14" s="1"/>
  <c r="Q225" i="13"/>
  <c r="Q236" i="14" s="1"/>
  <c r="O225" i="13"/>
  <c r="O236" i="14" s="1"/>
  <c r="N225" i="13"/>
  <c r="N236" i="14" s="1"/>
  <c r="M225" i="13"/>
  <c r="M236" i="14" s="1"/>
  <c r="L225" i="13"/>
  <c r="L236" i="14" s="1"/>
  <c r="J225" i="13"/>
  <c r="J236" i="14" s="1"/>
  <c r="I225" i="13"/>
  <c r="I236" i="14" s="1"/>
  <c r="G225" i="13"/>
  <c r="G236" i="14" s="1"/>
  <c r="E225" i="13"/>
  <c r="E236" i="14" s="1"/>
  <c r="T224" i="13"/>
  <c r="T235" i="14" s="1"/>
  <c r="S224" i="13"/>
  <c r="S235" i="14" s="1"/>
  <c r="R224" i="13"/>
  <c r="R235" i="14" s="1"/>
  <c r="Q224" i="13"/>
  <c r="Q235" i="14" s="1"/>
  <c r="O224" i="13"/>
  <c r="O235" i="14" s="1"/>
  <c r="N224" i="13"/>
  <c r="N235" i="14" s="1"/>
  <c r="M224" i="13"/>
  <c r="M235" i="14" s="1"/>
  <c r="L224" i="13"/>
  <c r="L235" i="14" s="1"/>
  <c r="J224" i="13"/>
  <c r="J235" i="14" s="1"/>
  <c r="I224" i="13"/>
  <c r="I235" i="14" s="1"/>
  <c r="G224" i="13"/>
  <c r="G235" i="14" s="1"/>
  <c r="E224" i="13"/>
  <c r="E235" i="14" s="1"/>
  <c r="T223" i="13"/>
  <c r="T234" i="14" s="1"/>
  <c r="S223" i="13"/>
  <c r="S234" i="14" s="1"/>
  <c r="R223" i="13"/>
  <c r="R234" i="14" s="1"/>
  <c r="Q223" i="13"/>
  <c r="Q234" i="14" s="1"/>
  <c r="O223" i="13"/>
  <c r="O234" i="14" s="1"/>
  <c r="N223" i="13"/>
  <c r="N234" i="14" s="1"/>
  <c r="M223" i="13"/>
  <c r="M234" i="14" s="1"/>
  <c r="L223" i="13"/>
  <c r="L234" i="14" s="1"/>
  <c r="J223" i="13"/>
  <c r="J234" i="14" s="1"/>
  <c r="I223" i="13"/>
  <c r="I234" i="14" s="1"/>
  <c r="G223" i="13"/>
  <c r="G234" i="14" s="1"/>
  <c r="E223" i="13"/>
  <c r="E234" i="14" s="1"/>
  <c r="T222" i="13"/>
  <c r="T233" i="14" s="1"/>
  <c r="S222" i="13"/>
  <c r="S233" i="14" s="1"/>
  <c r="R222" i="13"/>
  <c r="R233" i="14" s="1"/>
  <c r="Q222" i="13"/>
  <c r="Q233" i="14" s="1"/>
  <c r="O222" i="13"/>
  <c r="O233" i="14" s="1"/>
  <c r="N222" i="13"/>
  <c r="N233" i="14" s="1"/>
  <c r="M222" i="13"/>
  <c r="M233" i="14" s="1"/>
  <c r="L222" i="13"/>
  <c r="L233" i="14" s="1"/>
  <c r="J222" i="13"/>
  <c r="J233" i="14" s="1"/>
  <c r="I222" i="13"/>
  <c r="I233" i="14" s="1"/>
  <c r="G222" i="13"/>
  <c r="G233" i="14" s="1"/>
  <c r="E222" i="13"/>
  <c r="E233" i="14" s="1"/>
  <c r="T221" i="13"/>
  <c r="T232" i="14" s="1"/>
  <c r="S221" i="13"/>
  <c r="S232" i="14" s="1"/>
  <c r="R221" i="13"/>
  <c r="R232" i="14" s="1"/>
  <c r="Q221" i="13"/>
  <c r="Q232" i="14" s="1"/>
  <c r="O221" i="13"/>
  <c r="O232" i="14" s="1"/>
  <c r="N221" i="13"/>
  <c r="N232" i="14" s="1"/>
  <c r="M221" i="13"/>
  <c r="M232" i="14" s="1"/>
  <c r="L221" i="13"/>
  <c r="L232" i="14" s="1"/>
  <c r="J221" i="13"/>
  <c r="J232" i="14" s="1"/>
  <c r="I221" i="13"/>
  <c r="I232" i="14" s="1"/>
  <c r="G221" i="13"/>
  <c r="G232" i="14" s="1"/>
  <c r="E221" i="13"/>
  <c r="E232" i="14" s="1"/>
  <c r="T220" i="13"/>
  <c r="T231" i="14" s="1"/>
  <c r="S220" i="13"/>
  <c r="S231" i="14" s="1"/>
  <c r="R220" i="13"/>
  <c r="R231" i="14" s="1"/>
  <c r="Q220" i="13"/>
  <c r="Q231" i="14" s="1"/>
  <c r="O220" i="13"/>
  <c r="O231" i="14" s="1"/>
  <c r="N220" i="13"/>
  <c r="N231" i="14" s="1"/>
  <c r="M220" i="13"/>
  <c r="M231" i="14" s="1"/>
  <c r="L220" i="13"/>
  <c r="L231" i="14" s="1"/>
  <c r="J220" i="13"/>
  <c r="J231" i="14" s="1"/>
  <c r="I220" i="13"/>
  <c r="I231" i="14" s="1"/>
  <c r="G220" i="13"/>
  <c r="G231" i="14" s="1"/>
  <c r="E220" i="13"/>
  <c r="E231" i="14" s="1"/>
  <c r="T219" i="13"/>
  <c r="T230" i="14" s="1"/>
  <c r="S219" i="13"/>
  <c r="S230" i="14" s="1"/>
  <c r="R219" i="13"/>
  <c r="R230" i="14" s="1"/>
  <c r="Q219" i="13"/>
  <c r="Q230" i="14" s="1"/>
  <c r="O219" i="13"/>
  <c r="O230" i="14" s="1"/>
  <c r="N219" i="13"/>
  <c r="N230" i="14" s="1"/>
  <c r="M219" i="13"/>
  <c r="M230" i="14" s="1"/>
  <c r="L219" i="13"/>
  <c r="L230" i="14" s="1"/>
  <c r="J219" i="13"/>
  <c r="J230" i="14" s="1"/>
  <c r="I219" i="13"/>
  <c r="I230" i="14" s="1"/>
  <c r="G219" i="13"/>
  <c r="G230" i="14" s="1"/>
  <c r="E219" i="13"/>
  <c r="E230" i="14" s="1"/>
  <c r="T218" i="13"/>
  <c r="T229" i="14" s="1"/>
  <c r="S218" i="13"/>
  <c r="S229" i="14" s="1"/>
  <c r="R218" i="13"/>
  <c r="R229" i="14" s="1"/>
  <c r="Q218" i="13"/>
  <c r="Q229" i="14" s="1"/>
  <c r="O218" i="13"/>
  <c r="O229" i="14" s="1"/>
  <c r="N218" i="13"/>
  <c r="N229" i="14" s="1"/>
  <c r="M218" i="13"/>
  <c r="M229" i="14" s="1"/>
  <c r="L218" i="13"/>
  <c r="L229" i="14" s="1"/>
  <c r="J218" i="13"/>
  <c r="J229" i="14" s="1"/>
  <c r="I218" i="13"/>
  <c r="I229" i="14" s="1"/>
  <c r="G218" i="13"/>
  <c r="G229" i="14" s="1"/>
  <c r="E218" i="13"/>
  <c r="E229" i="14" s="1"/>
  <c r="T217" i="13"/>
  <c r="T228" i="14" s="1"/>
  <c r="S217" i="13"/>
  <c r="S228" i="14" s="1"/>
  <c r="R217" i="13"/>
  <c r="R228" i="14" s="1"/>
  <c r="Q217" i="13"/>
  <c r="Q228" i="14" s="1"/>
  <c r="O217" i="13"/>
  <c r="O228" i="14" s="1"/>
  <c r="N217" i="13"/>
  <c r="N228" i="14" s="1"/>
  <c r="M217" i="13"/>
  <c r="M228" i="14" s="1"/>
  <c r="L217" i="13"/>
  <c r="L228" i="14" s="1"/>
  <c r="J217" i="13"/>
  <c r="J228" i="14" s="1"/>
  <c r="I217" i="13"/>
  <c r="I228" i="14" s="1"/>
  <c r="G217" i="13"/>
  <c r="G228" i="14" s="1"/>
  <c r="E217" i="13"/>
  <c r="E228" i="14" s="1"/>
  <c r="T216" i="13"/>
  <c r="T227" i="14" s="1"/>
  <c r="S216" i="13"/>
  <c r="S227" i="14" s="1"/>
  <c r="R216" i="13"/>
  <c r="R227" i="14" s="1"/>
  <c r="Q216" i="13"/>
  <c r="Q227" i="14" s="1"/>
  <c r="O216" i="13"/>
  <c r="O227" i="14" s="1"/>
  <c r="N216" i="13"/>
  <c r="N227" i="14" s="1"/>
  <c r="M216" i="13"/>
  <c r="M227" i="14" s="1"/>
  <c r="L216" i="13"/>
  <c r="L227" i="14" s="1"/>
  <c r="J216" i="13"/>
  <c r="J227" i="14" s="1"/>
  <c r="I216" i="13"/>
  <c r="I227" i="14" s="1"/>
  <c r="G216" i="13"/>
  <c r="G227" i="14" s="1"/>
  <c r="E216" i="13"/>
  <c r="E227" i="14" s="1"/>
  <c r="T215" i="13"/>
  <c r="T226" i="14" s="1"/>
  <c r="S215" i="13"/>
  <c r="S226" i="14" s="1"/>
  <c r="R215" i="13"/>
  <c r="R226" i="14" s="1"/>
  <c r="Q215" i="13"/>
  <c r="Q226" i="14" s="1"/>
  <c r="O215" i="13"/>
  <c r="O226" i="14" s="1"/>
  <c r="N215" i="13"/>
  <c r="N226" i="14" s="1"/>
  <c r="M215" i="13"/>
  <c r="M226" i="14" s="1"/>
  <c r="L215" i="13"/>
  <c r="L226" i="14" s="1"/>
  <c r="J215" i="13"/>
  <c r="J226" i="14" s="1"/>
  <c r="I215" i="13"/>
  <c r="I226" i="14" s="1"/>
  <c r="G215" i="13"/>
  <c r="G226" i="14" s="1"/>
  <c r="E215" i="13"/>
  <c r="E226" i="14" s="1"/>
  <c r="T214" i="13"/>
  <c r="T225" i="14" s="1"/>
  <c r="S214" i="13"/>
  <c r="S225" i="14" s="1"/>
  <c r="R214" i="13"/>
  <c r="R225" i="14" s="1"/>
  <c r="Q214" i="13"/>
  <c r="Q225" i="14" s="1"/>
  <c r="O214" i="13"/>
  <c r="O225" i="14" s="1"/>
  <c r="N214" i="13"/>
  <c r="N225" i="14" s="1"/>
  <c r="M214" i="13"/>
  <c r="M225" i="14" s="1"/>
  <c r="L214" i="13"/>
  <c r="L225" i="14" s="1"/>
  <c r="J214" i="13"/>
  <c r="J225" i="14" s="1"/>
  <c r="I214" i="13"/>
  <c r="I225" i="14" s="1"/>
  <c r="G214" i="13"/>
  <c r="G225" i="14" s="1"/>
  <c r="E214" i="13"/>
  <c r="E225" i="14" s="1"/>
  <c r="T213" i="13"/>
  <c r="T224" i="14" s="1"/>
  <c r="S213" i="13"/>
  <c r="S224" i="14" s="1"/>
  <c r="R213" i="13"/>
  <c r="R224" i="14" s="1"/>
  <c r="Q213" i="13"/>
  <c r="Q224" i="14" s="1"/>
  <c r="O213" i="13"/>
  <c r="O224" i="14" s="1"/>
  <c r="N213" i="13"/>
  <c r="N224" i="14" s="1"/>
  <c r="M213" i="13"/>
  <c r="M224" i="14" s="1"/>
  <c r="L213" i="13"/>
  <c r="L224" i="14" s="1"/>
  <c r="J213" i="13"/>
  <c r="J224" i="14" s="1"/>
  <c r="I213" i="13"/>
  <c r="I224" i="14" s="1"/>
  <c r="G213" i="13"/>
  <c r="G224" i="14" s="1"/>
  <c r="E213" i="13"/>
  <c r="E224" i="14" s="1"/>
  <c r="T212" i="13"/>
  <c r="T223" i="14" s="1"/>
  <c r="S212" i="13"/>
  <c r="S223" i="14" s="1"/>
  <c r="R212" i="13"/>
  <c r="R223" i="14" s="1"/>
  <c r="Q212" i="13"/>
  <c r="Q223" i="14" s="1"/>
  <c r="O212" i="13"/>
  <c r="O223" i="14" s="1"/>
  <c r="N212" i="13"/>
  <c r="N223" i="14" s="1"/>
  <c r="M212" i="13"/>
  <c r="M223" i="14" s="1"/>
  <c r="L212" i="13"/>
  <c r="L223" i="14" s="1"/>
  <c r="J212" i="13"/>
  <c r="J223" i="14" s="1"/>
  <c r="I212" i="13"/>
  <c r="I223" i="14" s="1"/>
  <c r="G212" i="13"/>
  <c r="G223" i="14" s="1"/>
  <c r="E212" i="13"/>
  <c r="E223" i="14" s="1"/>
  <c r="T211" i="13"/>
  <c r="T222" i="14" s="1"/>
  <c r="S211" i="13"/>
  <c r="S222" i="14" s="1"/>
  <c r="R211" i="13"/>
  <c r="R222" i="14" s="1"/>
  <c r="Q211" i="13"/>
  <c r="Q222" i="14" s="1"/>
  <c r="O211" i="13"/>
  <c r="O222" i="14" s="1"/>
  <c r="N211" i="13"/>
  <c r="N222" i="14" s="1"/>
  <c r="M211" i="13"/>
  <c r="M222" i="14" s="1"/>
  <c r="L211" i="13"/>
  <c r="L222" i="14" s="1"/>
  <c r="J211" i="13"/>
  <c r="J222" i="14" s="1"/>
  <c r="I211" i="13"/>
  <c r="I222" i="14" s="1"/>
  <c r="G211" i="13"/>
  <c r="G222" i="14" s="1"/>
  <c r="E211" i="13"/>
  <c r="E222" i="14" s="1"/>
  <c r="T210" i="13"/>
  <c r="T221" i="14" s="1"/>
  <c r="S210" i="13"/>
  <c r="S221" i="14" s="1"/>
  <c r="R210" i="13"/>
  <c r="R221" i="14" s="1"/>
  <c r="Q210" i="13"/>
  <c r="Q221" i="14" s="1"/>
  <c r="O210" i="13"/>
  <c r="O221" i="14" s="1"/>
  <c r="N210" i="13"/>
  <c r="N221" i="14" s="1"/>
  <c r="M210" i="13"/>
  <c r="M221" i="14" s="1"/>
  <c r="L210" i="13"/>
  <c r="L221" i="14" s="1"/>
  <c r="J210" i="13"/>
  <c r="J221" i="14" s="1"/>
  <c r="I210" i="13"/>
  <c r="I221" i="14" s="1"/>
  <c r="G210" i="13"/>
  <c r="G221" i="14" s="1"/>
  <c r="E210" i="13"/>
  <c r="E221" i="14" s="1"/>
  <c r="T209" i="13"/>
  <c r="T220" i="14" s="1"/>
  <c r="S209" i="13"/>
  <c r="S220" i="14" s="1"/>
  <c r="R209" i="13"/>
  <c r="R220" i="14" s="1"/>
  <c r="Q209" i="13"/>
  <c r="Q220" i="14" s="1"/>
  <c r="O209" i="13"/>
  <c r="O220" i="14" s="1"/>
  <c r="N209" i="13"/>
  <c r="N220" i="14" s="1"/>
  <c r="M209" i="13"/>
  <c r="M220" i="14" s="1"/>
  <c r="L209" i="13"/>
  <c r="L220" i="14" s="1"/>
  <c r="J209" i="13"/>
  <c r="J220" i="14" s="1"/>
  <c r="I209" i="13"/>
  <c r="I220" i="14" s="1"/>
  <c r="G209" i="13"/>
  <c r="G220" i="14" s="1"/>
  <c r="E209" i="13"/>
  <c r="E220" i="14" s="1"/>
  <c r="T208" i="13"/>
  <c r="T219" i="14" s="1"/>
  <c r="S208" i="13"/>
  <c r="S219" i="14" s="1"/>
  <c r="R208" i="13"/>
  <c r="R219" i="14" s="1"/>
  <c r="Q208" i="13"/>
  <c r="Q219" i="14" s="1"/>
  <c r="O208" i="13"/>
  <c r="O219" i="14" s="1"/>
  <c r="N208" i="13"/>
  <c r="N219" i="14" s="1"/>
  <c r="M208" i="13"/>
  <c r="M219" i="14" s="1"/>
  <c r="L208" i="13"/>
  <c r="L219" i="14" s="1"/>
  <c r="J208" i="13"/>
  <c r="J219" i="14" s="1"/>
  <c r="I208" i="13"/>
  <c r="I219" i="14" s="1"/>
  <c r="G208" i="13"/>
  <c r="G219" i="14" s="1"/>
  <c r="E208" i="13"/>
  <c r="E219" i="14" s="1"/>
  <c r="T207" i="13"/>
  <c r="T218" i="14" s="1"/>
  <c r="S207" i="13"/>
  <c r="S218" i="14" s="1"/>
  <c r="R207" i="13"/>
  <c r="R218" i="14" s="1"/>
  <c r="Q207" i="13"/>
  <c r="Q218" i="14" s="1"/>
  <c r="O207" i="13"/>
  <c r="O218" i="14" s="1"/>
  <c r="N207" i="13"/>
  <c r="N218" i="14" s="1"/>
  <c r="M207" i="13"/>
  <c r="M218" i="14" s="1"/>
  <c r="L207" i="13"/>
  <c r="L218" i="14" s="1"/>
  <c r="J207" i="13"/>
  <c r="J218" i="14" s="1"/>
  <c r="I207" i="13"/>
  <c r="I218" i="14" s="1"/>
  <c r="G207" i="13"/>
  <c r="G218" i="14" s="1"/>
  <c r="E207" i="13"/>
  <c r="E218" i="14" s="1"/>
  <c r="T206" i="13"/>
  <c r="T217" i="14" s="1"/>
  <c r="S206" i="13"/>
  <c r="S217" i="14" s="1"/>
  <c r="R206" i="13"/>
  <c r="R217" i="14" s="1"/>
  <c r="Q206" i="13"/>
  <c r="Q217" i="14" s="1"/>
  <c r="O206" i="13"/>
  <c r="O217" i="14" s="1"/>
  <c r="N206" i="13"/>
  <c r="N217" i="14" s="1"/>
  <c r="M206" i="13"/>
  <c r="M217" i="14" s="1"/>
  <c r="L206" i="13"/>
  <c r="L217" i="14" s="1"/>
  <c r="J206" i="13"/>
  <c r="J217" i="14" s="1"/>
  <c r="I206" i="13"/>
  <c r="I217" i="14" s="1"/>
  <c r="G206" i="13"/>
  <c r="G217" i="14" s="1"/>
  <c r="E206" i="13"/>
  <c r="E217" i="14" s="1"/>
  <c r="T205" i="13"/>
  <c r="T216" i="14" s="1"/>
  <c r="S205" i="13"/>
  <c r="S216" i="14" s="1"/>
  <c r="R205" i="13"/>
  <c r="R216" i="14" s="1"/>
  <c r="Q205" i="13"/>
  <c r="Q216" i="14" s="1"/>
  <c r="O205" i="13"/>
  <c r="O216" i="14" s="1"/>
  <c r="N205" i="13"/>
  <c r="N216" i="14" s="1"/>
  <c r="M205" i="13"/>
  <c r="M216" i="14" s="1"/>
  <c r="L205" i="13"/>
  <c r="L216" i="14" s="1"/>
  <c r="J205" i="13"/>
  <c r="J216" i="14" s="1"/>
  <c r="I205" i="13"/>
  <c r="I216" i="14" s="1"/>
  <c r="G205" i="13"/>
  <c r="G216" i="14" s="1"/>
  <c r="E205" i="13"/>
  <c r="E216" i="14" s="1"/>
  <c r="T204" i="13"/>
  <c r="T215" i="14" s="1"/>
  <c r="S204" i="13"/>
  <c r="S215" i="14" s="1"/>
  <c r="R204" i="13"/>
  <c r="R215" i="14" s="1"/>
  <c r="Q204" i="13"/>
  <c r="Q215" i="14" s="1"/>
  <c r="O204" i="13"/>
  <c r="O215" i="14" s="1"/>
  <c r="N204" i="13"/>
  <c r="N215" i="14" s="1"/>
  <c r="M204" i="13"/>
  <c r="M215" i="14" s="1"/>
  <c r="L204" i="13"/>
  <c r="L215" i="14" s="1"/>
  <c r="J204" i="13"/>
  <c r="J215" i="14" s="1"/>
  <c r="I204" i="13"/>
  <c r="I215" i="14" s="1"/>
  <c r="G204" i="13"/>
  <c r="G215" i="14" s="1"/>
  <c r="E204" i="13"/>
  <c r="E215" i="14" s="1"/>
  <c r="T203" i="13"/>
  <c r="T214" i="14" s="1"/>
  <c r="S203" i="13"/>
  <c r="S214" i="14" s="1"/>
  <c r="R203" i="13"/>
  <c r="R214" i="14" s="1"/>
  <c r="Q203" i="13"/>
  <c r="Q214" i="14" s="1"/>
  <c r="O203" i="13"/>
  <c r="O214" i="14" s="1"/>
  <c r="N203" i="13"/>
  <c r="N214" i="14" s="1"/>
  <c r="M203" i="13"/>
  <c r="M214" i="14" s="1"/>
  <c r="L203" i="13"/>
  <c r="L214" i="14" s="1"/>
  <c r="J203" i="13"/>
  <c r="J214" i="14" s="1"/>
  <c r="I203" i="13"/>
  <c r="I214" i="14" s="1"/>
  <c r="G203" i="13"/>
  <c r="G214" i="14" s="1"/>
  <c r="E203" i="13"/>
  <c r="E214" i="14" s="1"/>
  <c r="T202" i="13"/>
  <c r="T213" i="14" s="1"/>
  <c r="S202" i="13"/>
  <c r="S213" i="14" s="1"/>
  <c r="R202" i="13"/>
  <c r="R213" i="14" s="1"/>
  <c r="Q202" i="13"/>
  <c r="Q213" i="14" s="1"/>
  <c r="O202" i="13"/>
  <c r="O213" i="14" s="1"/>
  <c r="N202" i="13"/>
  <c r="N213" i="14" s="1"/>
  <c r="M202" i="13"/>
  <c r="M213" i="14" s="1"/>
  <c r="L202" i="13"/>
  <c r="L213" i="14" s="1"/>
  <c r="J202" i="13"/>
  <c r="J213" i="14" s="1"/>
  <c r="I202" i="13"/>
  <c r="I213" i="14" s="1"/>
  <c r="G202" i="13"/>
  <c r="G213" i="14" s="1"/>
  <c r="E202" i="13"/>
  <c r="E213" i="14" s="1"/>
  <c r="T201" i="13"/>
  <c r="T212" i="14" s="1"/>
  <c r="S201" i="13"/>
  <c r="S212" i="14" s="1"/>
  <c r="R201" i="13"/>
  <c r="R212" i="14" s="1"/>
  <c r="Q201" i="13"/>
  <c r="Q212" i="14" s="1"/>
  <c r="O201" i="13"/>
  <c r="O212" i="14" s="1"/>
  <c r="N201" i="13"/>
  <c r="N212" i="14" s="1"/>
  <c r="M201" i="13"/>
  <c r="M212" i="14" s="1"/>
  <c r="L201" i="13"/>
  <c r="L212" i="14" s="1"/>
  <c r="J201" i="13"/>
  <c r="J212" i="14" s="1"/>
  <c r="I201" i="13"/>
  <c r="I212" i="14" s="1"/>
  <c r="G201" i="13"/>
  <c r="G212" i="14" s="1"/>
  <c r="E201" i="13"/>
  <c r="E212" i="14" s="1"/>
  <c r="T200" i="13"/>
  <c r="T211" i="14" s="1"/>
  <c r="S200" i="13"/>
  <c r="S211" i="14" s="1"/>
  <c r="R200" i="13"/>
  <c r="R211" i="14" s="1"/>
  <c r="Q200" i="13"/>
  <c r="Q211" i="14" s="1"/>
  <c r="O200" i="13"/>
  <c r="O211" i="14" s="1"/>
  <c r="N200" i="13"/>
  <c r="N211" i="14" s="1"/>
  <c r="M200" i="13"/>
  <c r="M211" i="14" s="1"/>
  <c r="L200" i="13"/>
  <c r="L211" i="14" s="1"/>
  <c r="J200" i="13"/>
  <c r="J211" i="14" s="1"/>
  <c r="I200" i="13"/>
  <c r="I211" i="14" s="1"/>
  <c r="G200" i="13"/>
  <c r="G211" i="14" s="1"/>
  <c r="E200" i="13"/>
  <c r="E211" i="14" s="1"/>
  <c r="T199" i="13"/>
  <c r="T210" i="14" s="1"/>
  <c r="S199" i="13"/>
  <c r="S210" i="14" s="1"/>
  <c r="R199" i="13"/>
  <c r="R210" i="14" s="1"/>
  <c r="Q199" i="13"/>
  <c r="Q210" i="14" s="1"/>
  <c r="O199" i="13"/>
  <c r="O210" i="14" s="1"/>
  <c r="N199" i="13"/>
  <c r="N210" i="14" s="1"/>
  <c r="M199" i="13"/>
  <c r="M210" i="14" s="1"/>
  <c r="L199" i="13"/>
  <c r="L210" i="14" s="1"/>
  <c r="J199" i="13"/>
  <c r="J210" i="14" s="1"/>
  <c r="I199" i="13"/>
  <c r="I210" i="14" s="1"/>
  <c r="G199" i="13"/>
  <c r="G210" i="14" s="1"/>
  <c r="E199" i="13"/>
  <c r="E210" i="14" s="1"/>
  <c r="T198" i="13"/>
  <c r="T209" i="14" s="1"/>
  <c r="S198" i="13"/>
  <c r="S209" i="14" s="1"/>
  <c r="R198" i="13"/>
  <c r="R209" i="14" s="1"/>
  <c r="Q198" i="13"/>
  <c r="Q209" i="14" s="1"/>
  <c r="O198" i="13"/>
  <c r="O209" i="14" s="1"/>
  <c r="N198" i="13"/>
  <c r="N209" i="14" s="1"/>
  <c r="M198" i="13"/>
  <c r="M209" i="14" s="1"/>
  <c r="L198" i="13"/>
  <c r="L209" i="14" s="1"/>
  <c r="J198" i="13"/>
  <c r="J209" i="14" s="1"/>
  <c r="I198" i="13"/>
  <c r="I209" i="14" s="1"/>
  <c r="G198" i="13"/>
  <c r="G209" i="14" s="1"/>
  <c r="E198" i="13"/>
  <c r="E209" i="14" s="1"/>
  <c r="T197" i="13"/>
  <c r="T208" i="14" s="1"/>
  <c r="S197" i="13"/>
  <c r="S208" i="14" s="1"/>
  <c r="R197" i="13"/>
  <c r="R208" i="14" s="1"/>
  <c r="Q197" i="13"/>
  <c r="Q208" i="14" s="1"/>
  <c r="O197" i="13"/>
  <c r="O208" i="14" s="1"/>
  <c r="N197" i="13"/>
  <c r="N208" i="14" s="1"/>
  <c r="M197" i="13"/>
  <c r="M208" i="14" s="1"/>
  <c r="L197" i="13"/>
  <c r="L208" i="14" s="1"/>
  <c r="J197" i="13"/>
  <c r="J208" i="14" s="1"/>
  <c r="I197" i="13"/>
  <c r="I208" i="14" s="1"/>
  <c r="G197" i="13"/>
  <c r="G208" i="14" s="1"/>
  <c r="E197" i="13"/>
  <c r="E208" i="14" s="1"/>
  <c r="T196" i="13"/>
  <c r="T207" i="14" s="1"/>
  <c r="S196" i="13"/>
  <c r="S207" i="14" s="1"/>
  <c r="R196" i="13"/>
  <c r="R207" i="14" s="1"/>
  <c r="Q196" i="13"/>
  <c r="Q207" i="14" s="1"/>
  <c r="O196" i="13"/>
  <c r="O207" i="14" s="1"/>
  <c r="N196" i="13"/>
  <c r="N207" i="14" s="1"/>
  <c r="M196" i="13"/>
  <c r="M207" i="14" s="1"/>
  <c r="L196" i="13"/>
  <c r="L207" i="14" s="1"/>
  <c r="J196" i="13"/>
  <c r="J207" i="14" s="1"/>
  <c r="I196" i="13"/>
  <c r="I207" i="14" s="1"/>
  <c r="G196" i="13"/>
  <c r="G207" i="14" s="1"/>
  <c r="E196" i="13"/>
  <c r="E207" i="14" s="1"/>
  <c r="T195" i="13"/>
  <c r="T206" i="14" s="1"/>
  <c r="S195" i="13"/>
  <c r="S206" i="14" s="1"/>
  <c r="R195" i="13"/>
  <c r="R206" i="14" s="1"/>
  <c r="Q195" i="13"/>
  <c r="Q206" i="14" s="1"/>
  <c r="O195" i="13"/>
  <c r="O206" i="14" s="1"/>
  <c r="N195" i="13"/>
  <c r="N206" i="14" s="1"/>
  <c r="M195" i="13"/>
  <c r="M206" i="14" s="1"/>
  <c r="L195" i="13"/>
  <c r="L206" i="14" s="1"/>
  <c r="J195" i="13"/>
  <c r="J206" i="14" s="1"/>
  <c r="I195" i="13"/>
  <c r="I206" i="14" s="1"/>
  <c r="G195" i="13"/>
  <c r="G206" i="14" s="1"/>
  <c r="E195" i="13"/>
  <c r="E206" i="14" s="1"/>
  <c r="T194" i="13"/>
  <c r="T205" i="14" s="1"/>
  <c r="S194" i="13"/>
  <c r="S205" i="14" s="1"/>
  <c r="R194" i="13"/>
  <c r="R205" i="14" s="1"/>
  <c r="Q194" i="13"/>
  <c r="Q205" i="14" s="1"/>
  <c r="O194" i="13"/>
  <c r="O205" i="14" s="1"/>
  <c r="N194" i="13"/>
  <c r="N205" i="14" s="1"/>
  <c r="M194" i="13"/>
  <c r="M205" i="14" s="1"/>
  <c r="L194" i="13"/>
  <c r="L205" i="14" s="1"/>
  <c r="J194" i="13"/>
  <c r="J205" i="14" s="1"/>
  <c r="I194" i="13"/>
  <c r="I205" i="14" s="1"/>
  <c r="G194" i="13"/>
  <c r="G205" i="14" s="1"/>
  <c r="E194" i="13"/>
  <c r="E205" i="14" s="1"/>
  <c r="T193" i="13"/>
  <c r="T204" i="14" s="1"/>
  <c r="S193" i="13"/>
  <c r="S204" i="14" s="1"/>
  <c r="R193" i="13"/>
  <c r="R204" i="14" s="1"/>
  <c r="Q193" i="13"/>
  <c r="Q204" i="14" s="1"/>
  <c r="O193" i="13"/>
  <c r="O204" i="14" s="1"/>
  <c r="N193" i="13"/>
  <c r="N204" i="14" s="1"/>
  <c r="M193" i="13"/>
  <c r="M204" i="14" s="1"/>
  <c r="L193" i="13"/>
  <c r="L204" i="14" s="1"/>
  <c r="J193" i="13"/>
  <c r="J204" i="14" s="1"/>
  <c r="I193" i="13"/>
  <c r="I204" i="14" s="1"/>
  <c r="G193" i="13"/>
  <c r="G204" i="14" s="1"/>
  <c r="E193" i="13"/>
  <c r="E204" i="14" s="1"/>
  <c r="T192" i="13"/>
  <c r="T203" i="14" s="1"/>
  <c r="S192" i="13"/>
  <c r="S203" i="14" s="1"/>
  <c r="R192" i="13"/>
  <c r="R203" i="14" s="1"/>
  <c r="Q192" i="13"/>
  <c r="Q203" i="14" s="1"/>
  <c r="O192" i="13"/>
  <c r="O203" i="14" s="1"/>
  <c r="N192" i="13"/>
  <c r="N203" i="14" s="1"/>
  <c r="M192" i="13"/>
  <c r="M203" i="14" s="1"/>
  <c r="L192" i="13"/>
  <c r="L203" i="14" s="1"/>
  <c r="J192" i="13"/>
  <c r="J203" i="14" s="1"/>
  <c r="I192" i="13"/>
  <c r="I203" i="14" s="1"/>
  <c r="G192" i="13"/>
  <c r="G203" i="14" s="1"/>
  <c r="E192" i="13"/>
  <c r="E203" i="14" s="1"/>
  <c r="T191" i="13"/>
  <c r="T202" i="14" s="1"/>
  <c r="S191" i="13"/>
  <c r="S202" i="14" s="1"/>
  <c r="R191" i="13"/>
  <c r="R202" i="14" s="1"/>
  <c r="Q191" i="13"/>
  <c r="Q202" i="14" s="1"/>
  <c r="O191" i="13"/>
  <c r="O202" i="14" s="1"/>
  <c r="N191" i="13"/>
  <c r="N202" i="14" s="1"/>
  <c r="M191" i="13"/>
  <c r="M202" i="14" s="1"/>
  <c r="L191" i="13"/>
  <c r="L202" i="14" s="1"/>
  <c r="J191" i="13"/>
  <c r="J202" i="14" s="1"/>
  <c r="I191" i="13"/>
  <c r="I202" i="14" s="1"/>
  <c r="G191" i="13"/>
  <c r="G202" i="14" s="1"/>
  <c r="E191" i="13"/>
  <c r="E202" i="14" s="1"/>
  <c r="T190" i="13"/>
  <c r="T201" i="14" s="1"/>
  <c r="S190" i="13"/>
  <c r="S201" i="14" s="1"/>
  <c r="R190" i="13"/>
  <c r="R201" i="14" s="1"/>
  <c r="Q190" i="13"/>
  <c r="Q201" i="14" s="1"/>
  <c r="O190" i="13"/>
  <c r="O201" i="14" s="1"/>
  <c r="N190" i="13"/>
  <c r="N201" i="14" s="1"/>
  <c r="M190" i="13"/>
  <c r="M201" i="14" s="1"/>
  <c r="L190" i="13"/>
  <c r="L201" i="14" s="1"/>
  <c r="J190" i="13"/>
  <c r="J201" i="14" s="1"/>
  <c r="I190" i="13"/>
  <c r="I201" i="14" s="1"/>
  <c r="G190" i="13"/>
  <c r="G201" i="14" s="1"/>
  <c r="E190" i="13"/>
  <c r="E201" i="14" s="1"/>
  <c r="T189" i="13"/>
  <c r="T200" i="14" s="1"/>
  <c r="S189" i="13"/>
  <c r="S200" i="14" s="1"/>
  <c r="R189" i="13"/>
  <c r="R200" i="14" s="1"/>
  <c r="Q189" i="13"/>
  <c r="Q200" i="14" s="1"/>
  <c r="O189" i="13"/>
  <c r="O200" i="14" s="1"/>
  <c r="N189" i="13"/>
  <c r="N200" i="14" s="1"/>
  <c r="M189" i="13"/>
  <c r="M200" i="14" s="1"/>
  <c r="L189" i="13"/>
  <c r="L200" i="14" s="1"/>
  <c r="J189" i="13"/>
  <c r="J200" i="14" s="1"/>
  <c r="I189" i="13"/>
  <c r="I200" i="14" s="1"/>
  <c r="G189" i="13"/>
  <c r="G200" i="14" s="1"/>
  <c r="E189" i="13"/>
  <c r="E200" i="14" s="1"/>
  <c r="T188" i="13"/>
  <c r="T199" i="14" s="1"/>
  <c r="S188" i="13"/>
  <c r="S199" i="14" s="1"/>
  <c r="R188" i="13"/>
  <c r="R199" i="14" s="1"/>
  <c r="Q188" i="13"/>
  <c r="Q199" i="14" s="1"/>
  <c r="O188" i="13"/>
  <c r="O199" i="14" s="1"/>
  <c r="N188" i="13"/>
  <c r="N199" i="14" s="1"/>
  <c r="M188" i="13"/>
  <c r="M199" i="14" s="1"/>
  <c r="L188" i="13"/>
  <c r="L199" i="14" s="1"/>
  <c r="J188" i="13"/>
  <c r="J199" i="14" s="1"/>
  <c r="I188" i="13"/>
  <c r="I199" i="14" s="1"/>
  <c r="G188" i="13"/>
  <c r="G199" i="14" s="1"/>
  <c r="E188" i="13"/>
  <c r="E199" i="14" s="1"/>
  <c r="T187" i="13"/>
  <c r="T198" i="14" s="1"/>
  <c r="S187" i="13"/>
  <c r="S198" i="14" s="1"/>
  <c r="R187" i="13"/>
  <c r="R198" i="14" s="1"/>
  <c r="Q187" i="13"/>
  <c r="Q198" i="14" s="1"/>
  <c r="O187" i="13"/>
  <c r="O198" i="14" s="1"/>
  <c r="N187" i="13"/>
  <c r="N198" i="14" s="1"/>
  <c r="M187" i="13"/>
  <c r="M198" i="14" s="1"/>
  <c r="L187" i="13"/>
  <c r="L198" i="14" s="1"/>
  <c r="J187" i="13"/>
  <c r="J198" i="14" s="1"/>
  <c r="I187" i="13"/>
  <c r="I198" i="14" s="1"/>
  <c r="G187" i="13"/>
  <c r="G198" i="14" s="1"/>
  <c r="E187" i="13"/>
  <c r="E198" i="14" s="1"/>
  <c r="T186" i="13"/>
  <c r="T197" i="14" s="1"/>
  <c r="S186" i="13"/>
  <c r="S197" i="14" s="1"/>
  <c r="R186" i="13"/>
  <c r="R197" i="14" s="1"/>
  <c r="Q186" i="13"/>
  <c r="Q197" i="14" s="1"/>
  <c r="O186" i="13"/>
  <c r="O197" i="14" s="1"/>
  <c r="N186" i="13"/>
  <c r="N197" i="14" s="1"/>
  <c r="M186" i="13"/>
  <c r="M197" i="14" s="1"/>
  <c r="L186" i="13"/>
  <c r="L197" i="14" s="1"/>
  <c r="J186" i="13"/>
  <c r="J197" i="14" s="1"/>
  <c r="I186" i="13"/>
  <c r="I197" i="14" s="1"/>
  <c r="G186" i="13"/>
  <c r="G197" i="14" s="1"/>
  <c r="E186" i="13"/>
  <c r="E197" i="14" s="1"/>
  <c r="T185" i="13"/>
  <c r="T196" i="14" s="1"/>
  <c r="S185" i="13"/>
  <c r="S196" i="14" s="1"/>
  <c r="R185" i="13"/>
  <c r="R196" i="14" s="1"/>
  <c r="Q185" i="13"/>
  <c r="Q196" i="14" s="1"/>
  <c r="O185" i="13"/>
  <c r="O196" i="14" s="1"/>
  <c r="N185" i="13"/>
  <c r="N196" i="14" s="1"/>
  <c r="M185" i="13"/>
  <c r="M196" i="14" s="1"/>
  <c r="L185" i="13"/>
  <c r="L196" i="14" s="1"/>
  <c r="J185" i="13"/>
  <c r="J196" i="14" s="1"/>
  <c r="I185" i="13"/>
  <c r="I196" i="14" s="1"/>
  <c r="G185" i="13"/>
  <c r="G196" i="14" s="1"/>
  <c r="E185" i="13"/>
  <c r="E196" i="14" s="1"/>
  <c r="T184" i="13"/>
  <c r="T195" i="14" s="1"/>
  <c r="S184" i="13"/>
  <c r="S195" i="14" s="1"/>
  <c r="R184" i="13"/>
  <c r="R195" i="14" s="1"/>
  <c r="Q184" i="13"/>
  <c r="Q195" i="14" s="1"/>
  <c r="O184" i="13"/>
  <c r="O195" i="14" s="1"/>
  <c r="N184" i="13"/>
  <c r="N195" i="14" s="1"/>
  <c r="M184" i="13"/>
  <c r="M195" i="14" s="1"/>
  <c r="L184" i="13"/>
  <c r="L195" i="14" s="1"/>
  <c r="J184" i="13"/>
  <c r="J195" i="14" s="1"/>
  <c r="I184" i="13"/>
  <c r="I195" i="14" s="1"/>
  <c r="G184" i="13"/>
  <c r="G195" i="14" s="1"/>
  <c r="E184" i="13"/>
  <c r="E195" i="14" s="1"/>
  <c r="T183" i="13"/>
  <c r="T194" i="14" s="1"/>
  <c r="S183" i="13"/>
  <c r="S194" i="14" s="1"/>
  <c r="R183" i="13"/>
  <c r="R194" i="14" s="1"/>
  <c r="Q183" i="13"/>
  <c r="Q194" i="14" s="1"/>
  <c r="O183" i="13"/>
  <c r="O194" i="14" s="1"/>
  <c r="N183" i="13"/>
  <c r="N194" i="14" s="1"/>
  <c r="M183" i="13"/>
  <c r="M194" i="14" s="1"/>
  <c r="L183" i="13"/>
  <c r="L194" i="14" s="1"/>
  <c r="J183" i="13"/>
  <c r="J194" i="14" s="1"/>
  <c r="I183" i="13"/>
  <c r="I194" i="14" s="1"/>
  <c r="G183" i="13"/>
  <c r="G194" i="14" s="1"/>
  <c r="E183" i="13"/>
  <c r="E194" i="14" s="1"/>
  <c r="T182" i="13"/>
  <c r="T193" i="14" s="1"/>
  <c r="S182" i="13"/>
  <c r="S193" i="14" s="1"/>
  <c r="R182" i="13"/>
  <c r="R193" i="14" s="1"/>
  <c r="Q182" i="13"/>
  <c r="Q193" i="14" s="1"/>
  <c r="O182" i="13"/>
  <c r="O193" i="14" s="1"/>
  <c r="N182" i="13"/>
  <c r="N193" i="14" s="1"/>
  <c r="M182" i="13"/>
  <c r="M193" i="14" s="1"/>
  <c r="L182" i="13"/>
  <c r="L193" i="14" s="1"/>
  <c r="J182" i="13"/>
  <c r="J193" i="14" s="1"/>
  <c r="I182" i="13"/>
  <c r="I193" i="14" s="1"/>
  <c r="G182" i="13"/>
  <c r="G193" i="14" s="1"/>
  <c r="E182" i="13"/>
  <c r="E193" i="14" s="1"/>
  <c r="T181" i="13"/>
  <c r="T192" i="14" s="1"/>
  <c r="S181" i="13"/>
  <c r="S192" i="14" s="1"/>
  <c r="R181" i="13"/>
  <c r="R192" i="14" s="1"/>
  <c r="Q181" i="13"/>
  <c r="Q192" i="14" s="1"/>
  <c r="O181" i="13"/>
  <c r="O192" i="14" s="1"/>
  <c r="N181" i="13"/>
  <c r="N192" i="14" s="1"/>
  <c r="M181" i="13"/>
  <c r="M192" i="14" s="1"/>
  <c r="L181" i="13"/>
  <c r="L192" i="14" s="1"/>
  <c r="J181" i="13"/>
  <c r="J192" i="14" s="1"/>
  <c r="I181" i="13"/>
  <c r="I192" i="14" s="1"/>
  <c r="G181" i="13"/>
  <c r="G192" i="14" s="1"/>
  <c r="E181" i="13"/>
  <c r="E192" i="14" s="1"/>
  <c r="T180" i="13"/>
  <c r="T191" i="14" s="1"/>
  <c r="S180" i="13"/>
  <c r="S191" i="14" s="1"/>
  <c r="R180" i="13"/>
  <c r="R191" i="14" s="1"/>
  <c r="Q180" i="13"/>
  <c r="Q191" i="14" s="1"/>
  <c r="O180" i="13"/>
  <c r="O191" i="14" s="1"/>
  <c r="N180" i="13"/>
  <c r="N191" i="14" s="1"/>
  <c r="M180" i="13"/>
  <c r="M191" i="14" s="1"/>
  <c r="L180" i="13"/>
  <c r="L191" i="14" s="1"/>
  <c r="J180" i="13"/>
  <c r="J191" i="14" s="1"/>
  <c r="I180" i="13"/>
  <c r="I191" i="14" s="1"/>
  <c r="G180" i="13"/>
  <c r="G191" i="14" s="1"/>
  <c r="E180" i="13"/>
  <c r="E191" i="14" s="1"/>
  <c r="T179" i="13"/>
  <c r="T190" i="14" s="1"/>
  <c r="S179" i="13"/>
  <c r="S190" i="14" s="1"/>
  <c r="R179" i="13"/>
  <c r="R190" i="14" s="1"/>
  <c r="Q179" i="13"/>
  <c r="Q190" i="14" s="1"/>
  <c r="O179" i="13"/>
  <c r="O190" i="14" s="1"/>
  <c r="N179" i="13"/>
  <c r="N190" i="14" s="1"/>
  <c r="M179" i="13"/>
  <c r="M190" i="14" s="1"/>
  <c r="L179" i="13"/>
  <c r="L190" i="14" s="1"/>
  <c r="J179" i="13"/>
  <c r="J190" i="14" s="1"/>
  <c r="I179" i="13"/>
  <c r="I190" i="14" s="1"/>
  <c r="G179" i="13"/>
  <c r="G190" i="14" s="1"/>
  <c r="E179" i="13"/>
  <c r="E190" i="14" s="1"/>
  <c r="T178" i="13"/>
  <c r="T189" i="14" s="1"/>
  <c r="S178" i="13"/>
  <c r="S189" i="14" s="1"/>
  <c r="R178" i="13"/>
  <c r="R189" i="14" s="1"/>
  <c r="Q178" i="13"/>
  <c r="Q189" i="14" s="1"/>
  <c r="O178" i="13"/>
  <c r="O189" i="14" s="1"/>
  <c r="N178" i="13"/>
  <c r="N189" i="14" s="1"/>
  <c r="M178" i="13"/>
  <c r="M189" i="14" s="1"/>
  <c r="L178" i="13"/>
  <c r="L189" i="14" s="1"/>
  <c r="J178" i="13"/>
  <c r="J189" i="14" s="1"/>
  <c r="I178" i="13"/>
  <c r="I189" i="14" s="1"/>
  <c r="G178" i="13"/>
  <c r="G189" i="14" s="1"/>
  <c r="E178" i="13"/>
  <c r="E189" i="14" s="1"/>
  <c r="T177" i="13"/>
  <c r="T188" i="14" s="1"/>
  <c r="S177" i="13"/>
  <c r="S188" i="14" s="1"/>
  <c r="R177" i="13"/>
  <c r="R188" i="14" s="1"/>
  <c r="Q177" i="13"/>
  <c r="Q188" i="14" s="1"/>
  <c r="O177" i="13"/>
  <c r="O188" i="14" s="1"/>
  <c r="N177" i="13"/>
  <c r="N188" i="14" s="1"/>
  <c r="M177" i="13"/>
  <c r="M188" i="14" s="1"/>
  <c r="L177" i="13"/>
  <c r="L188" i="14" s="1"/>
  <c r="J177" i="13"/>
  <c r="J188" i="14" s="1"/>
  <c r="I177" i="13"/>
  <c r="I188" i="14" s="1"/>
  <c r="G177" i="13"/>
  <c r="G188" i="14" s="1"/>
  <c r="E177" i="13"/>
  <c r="E188" i="14" s="1"/>
  <c r="T176" i="13"/>
  <c r="T187" i="14" s="1"/>
  <c r="S176" i="13"/>
  <c r="S187" i="14" s="1"/>
  <c r="R176" i="13"/>
  <c r="R187" i="14" s="1"/>
  <c r="Q176" i="13"/>
  <c r="Q187" i="14" s="1"/>
  <c r="O176" i="13"/>
  <c r="O187" i="14" s="1"/>
  <c r="N176" i="13"/>
  <c r="N187" i="14" s="1"/>
  <c r="M176" i="13"/>
  <c r="M187" i="14" s="1"/>
  <c r="L176" i="13"/>
  <c r="L187" i="14" s="1"/>
  <c r="J176" i="13"/>
  <c r="J187" i="14" s="1"/>
  <c r="I176" i="13"/>
  <c r="I187" i="14" s="1"/>
  <c r="G176" i="13"/>
  <c r="G187" i="14" s="1"/>
  <c r="E176" i="13"/>
  <c r="E187" i="14" s="1"/>
  <c r="T175" i="13"/>
  <c r="T186" i="14" s="1"/>
  <c r="S175" i="13"/>
  <c r="S186" i="14" s="1"/>
  <c r="R175" i="13"/>
  <c r="R186" i="14" s="1"/>
  <c r="Q175" i="13"/>
  <c r="Q186" i="14" s="1"/>
  <c r="O175" i="13"/>
  <c r="O186" i="14" s="1"/>
  <c r="N175" i="13"/>
  <c r="N186" i="14" s="1"/>
  <c r="M175" i="13"/>
  <c r="M186" i="14" s="1"/>
  <c r="L175" i="13"/>
  <c r="L186" i="14" s="1"/>
  <c r="J175" i="13"/>
  <c r="J186" i="14" s="1"/>
  <c r="I175" i="13"/>
  <c r="I186" i="14" s="1"/>
  <c r="G175" i="13"/>
  <c r="G186" i="14" s="1"/>
  <c r="E175" i="13"/>
  <c r="E186" i="14" s="1"/>
  <c r="T174" i="13"/>
  <c r="T185" i="14" s="1"/>
  <c r="S174" i="13"/>
  <c r="S185" i="14" s="1"/>
  <c r="R174" i="13"/>
  <c r="R185" i="14" s="1"/>
  <c r="Q174" i="13"/>
  <c r="Q185" i="14" s="1"/>
  <c r="O174" i="13"/>
  <c r="O185" i="14" s="1"/>
  <c r="N174" i="13"/>
  <c r="N185" i="14" s="1"/>
  <c r="M174" i="13"/>
  <c r="M185" i="14" s="1"/>
  <c r="L174" i="13"/>
  <c r="L185" i="14" s="1"/>
  <c r="J174" i="13"/>
  <c r="J185" i="14" s="1"/>
  <c r="I174" i="13"/>
  <c r="I185" i="14" s="1"/>
  <c r="G174" i="13"/>
  <c r="G185" i="14" s="1"/>
  <c r="E174" i="13"/>
  <c r="E185" i="14" s="1"/>
  <c r="T173" i="13"/>
  <c r="T184" i="14" s="1"/>
  <c r="S173" i="13"/>
  <c r="S184" i="14" s="1"/>
  <c r="R173" i="13"/>
  <c r="R184" i="14" s="1"/>
  <c r="Q173" i="13"/>
  <c r="Q184" i="14" s="1"/>
  <c r="O173" i="13"/>
  <c r="O184" i="14" s="1"/>
  <c r="N173" i="13"/>
  <c r="N184" i="14" s="1"/>
  <c r="M173" i="13"/>
  <c r="M184" i="14" s="1"/>
  <c r="L173" i="13"/>
  <c r="L184" i="14" s="1"/>
  <c r="J173" i="13"/>
  <c r="J184" i="14" s="1"/>
  <c r="I173" i="13"/>
  <c r="I184" i="14" s="1"/>
  <c r="G173" i="13"/>
  <c r="G184" i="14" s="1"/>
  <c r="E173" i="13"/>
  <c r="E184" i="14" s="1"/>
  <c r="T172" i="13"/>
  <c r="T183" i="14" s="1"/>
  <c r="S172" i="13"/>
  <c r="S183" i="14" s="1"/>
  <c r="R172" i="13"/>
  <c r="R183" i="14" s="1"/>
  <c r="Q172" i="13"/>
  <c r="Q183" i="14" s="1"/>
  <c r="O172" i="13"/>
  <c r="O183" i="14" s="1"/>
  <c r="N172" i="13"/>
  <c r="N183" i="14" s="1"/>
  <c r="M172" i="13"/>
  <c r="M183" i="14" s="1"/>
  <c r="L172" i="13"/>
  <c r="L183" i="14" s="1"/>
  <c r="J172" i="13"/>
  <c r="J183" i="14" s="1"/>
  <c r="I172" i="13"/>
  <c r="I183" i="14" s="1"/>
  <c r="G172" i="13"/>
  <c r="G183" i="14" s="1"/>
  <c r="E172" i="13"/>
  <c r="E183" i="14" s="1"/>
  <c r="T171" i="13"/>
  <c r="T182" i="14" s="1"/>
  <c r="S171" i="13"/>
  <c r="S182" i="14" s="1"/>
  <c r="R171" i="13"/>
  <c r="R182" i="14" s="1"/>
  <c r="Q171" i="13"/>
  <c r="Q182" i="14" s="1"/>
  <c r="O171" i="13"/>
  <c r="O182" i="14" s="1"/>
  <c r="N171" i="13"/>
  <c r="N182" i="14" s="1"/>
  <c r="M171" i="13"/>
  <c r="M182" i="14" s="1"/>
  <c r="L171" i="13"/>
  <c r="L182" i="14" s="1"/>
  <c r="J171" i="13"/>
  <c r="J182" i="14" s="1"/>
  <c r="I171" i="13"/>
  <c r="I182" i="14" s="1"/>
  <c r="G171" i="13"/>
  <c r="G182" i="14" s="1"/>
  <c r="E171" i="13"/>
  <c r="E182" i="14" s="1"/>
  <c r="T170" i="13"/>
  <c r="T181" i="14" s="1"/>
  <c r="S170" i="13"/>
  <c r="S181" i="14" s="1"/>
  <c r="R170" i="13"/>
  <c r="R181" i="14" s="1"/>
  <c r="Q170" i="13"/>
  <c r="Q181" i="14" s="1"/>
  <c r="O170" i="13"/>
  <c r="O181" i="14" s="1"/>
  <c r="N170" i="13"/>
  <c r="N181" i="14" s="1"/>
  <c r="M170" i="13"/>
  <c r="M181" i="14" s="1"/>
  <c r="L170" i="13"/>
  <c r="L181" i="14" s="1"/>
  <c r="J170" i="13"/>
  <c r="J181" i="14" s="1"/>
  <c r="I170" i="13"/>
  <c r="I181" i="14" s="1"/>
  <c r="G170" i="13"/>
  <c r="G181" i="14" s="1"/>
  <c r="E170" i="13"/>
  <c r="E181" i="14" s="1"/>
  <c r="T169" i="13"/>
  <c r="T180" i="14" s="1"/>
  <c r="S169" i="13"/>
  <c r="S180" i="14" s="1"/>
  <c r="R169" i="13"/>
  <c r="R180" i="14" s="1"/>
  <c r="Q169" i="13"/>
  <c r="Q180" i="14" s="1"/>
  <c r="O169" i="13"/>
  <c r="O180" i="14" s="1"/>
  <c r="N169" i="13"/>
  <c r="N180" i="14" s="1"/>
  <c r="M169" i="13"/>
  <c r="M180" i="14" s="1"/>
  <c r="L169" i="13"/>
  <c r="L180" i="14" s="1"/>
  <c r="J169" i="13"/>
  <c r="J180" i="14" s="1"/>
  <c r="I169" i="13"/>
  <c r="I180" i="14" s="1"/>
  <c r="G169" i="13"/>
  <c r="G180" i="14" s="1"/>
  <c r="E169" i="13"/>
  <c r="E180" i="14" s="1"/>
  <c r="T168" i="13"/>
  <c r="T179" i="14" s="1"/>
  <c r="S168" i="13"/>
  <c r="S179" i="14" s="1"/>
  <c r="R168" i="13"/>
  <c r="R179" i="14" s="1"/>
  <c r="Q168" i="13"/>
  <c r="Q179" i="14" s="1"/>
  <c r="O168" i="13"/>
  <c r="O179" i="14" s="1"/>
  <c r="N168" i="13"/>
  <c r="N179" i="14" s="1"/>
  <c r="M168" i="13"/>
  <c r="M179" i="14" s="1"/>
  <c r="L168" i="13"/>
  <c r="L179" i="14" s="1"/>
  <c r="J168" i="13"/>
  <c r="J179" i="14" s="1"/>
  <c r="I168" i="13"/>
  <c r="I179" i="14" s="1"/>
  <c r="G168" i="13"/>
  <c r="G179" i="14" s="1"/>
  <c r="E168" i="13"/>
  <c r="E179" i="14" s="1"/>
  <c r="T167" i="13"/>
  <c r="T178" i="14" s="1"/>
  <c r="S167" i="13"/>
  <c r="S178" i="14" s="1"/>
  <c r="R167" i="13"/>
  <c r="R178" i="14" s="1"/>
  <c r="Q167" i="13"/>
  <c r="Q178" i="14" s="1"/>
  <c r="O167" i="13"/>
  <c r="O178" i="14" s="1"/>
  <c r="N167" i="13"/>
  <c r="N178" i="14" s="1"/>
  <c r="M167" i="13"/>
  <c r="M178" i="14" s="1"/>
  <c r="L167" i="13"/>
  <c r="L178" i="14" s="1"/>
  <c r="J167" i="13"/>
  <c r="J178" i="14" s="1"/>
  <c r="I167" i="13"/>
  <c r="I178" i="14" s="1"/>
  <c r="G167" i="13"/>
  <c r="G178" i="14" s="1"/>
  <c r="E167" i="13"/>
  <c r="E178" i="14" s="1"/>
  <c r="T166" i="13"/>
  <c r="T177" i="14" s="1"/>
  <c r="S166" i="13"/>
  <c r="S177" i="14" s="1"/>
  <c r="R166" i="13"/>
  <c r="R177" i="14" s="1"/>
  <c r="Q166" i="13"/>
  <c r="Q177" i="14" s="1"/>
  <c r="O166" i="13"/>
  <c r="O177" i="14" s="1"/>
  <c r="N166" i="13"/>
  <c r="N177" i="14" s="1"/>
  <c r="M166" i="13"/>
  <c r="M177" i="14" s="1"/>
  <c r="L166" i="13"/>
  <c r="L177" i="14" s="1"/>
  <c r="J166" i="13"/>
  <c r="J177" i="14" s="1"/>
  <c r="I166" i="13"/>
  <c r="I177" i="14" s="1"/>
  <c r="G166" i="13"/>
  <c r="G177" i="14" s="1"/>
  <c r="E166" i="13"/>
  <c r="E177" i="14" s="1"/>
  <c r="T165" i="13"/>
  <c r="T176" i="14" s="1"/>
  <c r="S165" i="13"/>
  <c r="S176" i="14" s="1"/>
  <c r="R165" i="13"/>
  <c r="R176" i="14" s="1"/>
  <c r="Q165" i="13"/>
  <c r="Q176" i="14" s="1"/>
  <c r="O165" i="13"/>
  <c r="O176" i="14" s="1"/>
  <c r="N165" i="13"/>
  <c r="N176" i="14" s="1"/>
  <c r="M165" i="13"/>
  <c r="M176" i="14" s="1"/>
  <c r="L165" i="13"/>
  <c r="L176" i="14" s="1"/>
  <c r="J165" i="13"/>
  <c r="J176" i="14" s="1"/>
  <c r="I165" i="13"/>
  <c r="I176" i="14" s="1"/>
  <c r="G165" i="13"/>
  <c r="G176" i="14" s="1"/>
  <c r="E165" i="13"/>
  <c r="E176" i="14" s="1"/>
  <c r="T164" i="13"/>
  <c r="T175" i="14" s="1"/>
  <c r="S164" i="13"/>
  <c r="S175" i="14" s="1"/>
  <c r="R164" i="13"/>
  <c r="R175" i="14" s="1"/>
  <c r="Q164" i="13"/>
  <c r="Q175" i="14" s="1"/>
  <c r="O164" i="13"/>
  <c r="O175" i="14" s="1"/>
  <c r="N164" i="13"/>
  <c r="N175" i="14" s="1"/>
  <c r="M164" i="13"/>
  <c r="M175" i="14" s="1"/>
  <c r="L164" i="13"/>
  <c r="L175" i="14" s="1"/>
  <c r="J164" i="13"/>
  <c r="J175" i="14" s="1"/>
  <c r="I164" i="13"/>
  <c r="I175" i="14" s="1"/>
  <c r="G164" i="13"/>
  <c r="G175" i="14" s="1"/>
  <c r="E164" i="13"/>
  <c r="E175" i="14" s="1"/>
  <c r="T163" i="13"/>
  <c r="T174" i="14" s="1"/>
  <c r="S163" i="13"/>
  <c r="S174" i="14" s="1"/>
  <c r="R163" i="13"/>
  <c r="R174" i="14" s="1"/>
  <c r="Q163" i="13"/>
  <c r="Q174" i="14" s="1"/>
  <c r="O163" i="13"/>
  <c r="O174" i="14" s="1"/>
  <c r="N163" i="13"/>
  <c r="N174" i="14" s="1"/>
  <c r="M163" i="13"/>
  <c r="M174" i="14" s="1"/>
  <c r="L163" i="13"/>
  <c r="L174" i="14" s="1"/>
  <c r="J163" i="13"/>
  <c r="J174" i="14" s="1"/>
  <c r="I163" i="13"/>
  <c r="I174" i="14" s="1"/>
  <c r="G163" i="13"/>
  <c r="G174" i="14" s="1"/>
  <c r="E163" i="13"/>
  <c r="E174" i="14" s="1"/>
  <c r="T162" i="13"/>
  <c r="T173" i="14" s="1"/>
  <c r="S162" i="13"/>
  <c r="S173" i="14" s="1"/>
  <c r="R162" i="13"/>
  <c r="R173" i="14" s="1"/>
  <c r="Q162" i="13"/>
  <c r="Q173" i="14" s="1"/>
  <c r="O162" i="13"/>
  <c r="O173" i="14" s="1"/>
  <c r="N162" i="13"/>
  <c r="N173" i="14" s="1"/>
  <c r="M162" i="13"/>
  <c r="M173" i="14" s="1"/>
  <c r="L162" i="13"/>
  <c r="L173" i="14" s="1"/>
  <c r="J162" i="13"/>
  <c r="J173" i="14" s="1"/>
  <c r="I162" i="13"/>
  <c r="I173" i="14" s="1"/>
  <c r="G162" i="13"/>
  <c r="G173" i="14" s="1"/>
  <c r="E162" i="13"/>
  <c r="E173" i="14" s="1"/>
  <c r="T161" i="13"/>
  <c r="T172" i="14" s="1"/>
  <c r="S161" i="13"/>
  <c r="S172" i="14" s="1"/>
  <c r="R161" i="13"/>
  <c r="R172" i="14" s="1"/>
  <c r="Q161" i="13"/>
  <c r="Q172" i="14" s="1"/>
  <c r="O161" i="13"/>
  <c r="O172" i="14" s="1"/>
  <c r="N161" i="13"/>
  <c r="N172" i="14" s="1"/>
  <c r="M161" i="13"/>
  <c r="M172" i="14" s="1"/>
  <c r="L161" i="13"/>
  <c r="L172" i="14" s="1"/>
  <c r="J161" i="13"/>
  <c r="J172" i="14" s="1"/>
  <c r="I161" i="13"/>
  <c r="I172" i="14" s="1"/>
  <c r="G161" i="13"/>
  <c r="G172" i="14" s="1"/>
  <c r="E161" i="13"/>
  <c r="E172" i="14" s="1"/>
  <c r="T160" i="13"/>
  <c r="T171" i="14" s="1"/>
  <c r="S160" i="13"/>
  <c r="S171" i="14" s="1"/>
  <c r="R160" i="13"/>
  <c r="R171" i="14" s="1"/>
  <c r="Q160" i="13"/>
  <c r="Q171" i="14" s="1"/>
  <c r="O160" i="13"/>
  <c r="O171" i="14" s="1"/>
  <c r="N160" i="13"/>
  <c r="N171" i="14" s="1"/>
  <c r="M160" i="13"/>
  <c r="M171" i="14" s="1"/>
  <c r="L160" i="13"/>
  <c r="L171" i="14" s="1"/>
  <c r="J160" i="13"/>
  <c r="J171" i="14" s="1"/>
  <c r="I160" i="13"/>
  <c r="I171" i="14" s="1"/>
  <c r="G160" i="13"/>
  <c r="G171" i="14" s="1"/>
  <c r="E160" i="13"/>
  <c r="E171" i="14" s="1"/>
  <c r="T159" i="13"/>
  <c r="T170" i="14" s="1"/>
  <c r="S159" i="13"/>
  <c r="S170" i="14" s="1"/>
  <c r="R159" i="13"/>
  <c r="R170" i="14" s="1"/>
  <c r="Q159" i="13"/>
  <c r="Q170" i="14" s="1"/>
  <c r="O159" i="13"/>
  <c r="O170" i="14" s="1"/>
  <c r="N159" i="13"/>
  <c r="N170" i="14" s="1"/>
  <c r="M159" i="13"/>
  <c r="M170" i="14" s="1"/>
  <c r="L159" i="13"/>
  <c r="L170" i="14" s="1"/>
  <c r="J159" i="13"/>
  <c r="J170" i="14" s="1"/>
  <c r="I159" i="13"/>
  <c r="I170" i="14" s="1"/>
  <c r="G159" i="13"/>
  <c r="G170" i="14" s="1"/>
  <c r="E159" i="13"/>
  <c r="E170" i="14" s="1"/>
  <c r="T158" i="13"/>
  <c r="T169" i="14" s="1"/>
  <c r="S158" i="13"/>
  <c r="S169" i="14" s="1"/>
  <c r="R158" i="13"/>
  <c r="R169" i="14" s="1"/>
  <c r="Q158" i="13"/>
  <c r="Q169" i="14" s="1"/>
  <c r="O158" i="13"/>
  <c r="O169" i="14" s="1"/>
  <c r="N158" i="13"/>
  <c r="N169" i="14" s="1"/>
  <c r="M158" i="13"/>
  <c r="M169" i="14" s="1"/>
  <c r="L158" i="13"/>
  <c r="L169" i="14" s="1"/>
  <c r="J158" i="13"/>
  <c r="J169" i="14" s="1"/>
  <c r="I158" i="13"/>
  <c r="I169" i="14" s="1"/>
  <c r="G158" i="13"/>
  <c r="G169" i="14" s="1"/>
  <c r="E158" i="13"/>
  <c r="E169" i="14" s="1"/>
  <c r="T157" i="13"/>
  <c r="T168" i="14" s="1"/>
  <c r="S157" i="13"/>
  <c r="S168" i="14" s="1"/>
  <c r="R157" i="13"/>
  <c r="R168" i="14" s="1"/>
  <c r="Q157" i="13"/>
  <c r="Q168" i="14" s="1"/>
  <c r="O157" i="13"/>
  <c r="O168" i="14" s="1"/>
  <c r="N157" i="13"/>
  <c r="N168" i="14" s="1"/>
  <c r="M157" i="13"/>
  <c r="M168" i="14" s="1"/>
  <c r="L157" i="13"/>
  <c r="L168" i="14" s="1"/>
  <c r="J157" i="13"/>
  <c r="J168" i="14" s="1"/>
  <c r="I157" i="13"/>
  <c r="I168" i="14" s="1"/>
  <c r="G157" i="13"/>
  <c r="G168" i="14" s="1"/>
  <c r="E157" i="13"/>
  <c r="E168" i="14" s="1"/>
  <c r="T156" i="13"/>
  <c r="T167" i="14" s="1"/>
  <c r="S156" i="13"/>
  <c r="S167" i="14" s="1"/>
  <c r="R156" i="13"/>
  <c r="R167" i="14" s="1"/>
  <c r="Q156" i="13"/>
  <c r="Q167" i="14" s="1"/>
  <c r="O156" i="13"/>
  <c r="O167" i="14" s="1"/>
  <c r="N156" i="13"/>
  <c r="N167" i="14" s="1"/>
  <c r="M156" i="13"/>
  <c r="M167" i="14" s="1"/>
  <c r="L156" i="13"/>
  <c r="L167" i="14" s="1"/>
  <c r="J156" i="13"/>
  <c r="J167" i="14" s="1"/>
  <c r="I156" i="13"/>
  <c r="I167" i="14" s="1"/>
  <c r="G156" i="13"/>
  <c r="G167" i="14" s="1"/>
  <c r="E156" i="13"/>
  <c r="E167" i="14" s="1"/>
  <c r="T155" i="13"/>
  <c r="T166" i="14" s="1"/>
  <c r="S155" i="13"/>
  <c r="S166" i="14" s="1"/>
  <c r="R155" i="13"/>
  <c r="R166" i="14" s="1"/>
  <c r="Q155" i="13"/>
  <c r="Q166" i="14" s="1"/>
  <c r="O155" i="13"/>
  <c r="O166" i="14" s="1"/>
  <c r="N155" i="13"/>
  <c r="N166" i="14" s="1"/>
  <c r="M155" i="13"/>
  <c r="M166" i="14" s="1"/>
  <c r="L155" i="13"/>
  <c r="L166" i="14" s="1"/>
  <c r="J155" i="13"/>
  <c r="J166" i="14" s="1"/>
  <c r="I155" i="13"/>
  <c r="I166" i="14" s="1"/>
  <c r="G155" i="13"/>
  <c r="G166" i="14" s="1"/>
  <c r="E155" i="13"/>
  <c r="E166" i="14" s="1"/>
  <c r="T154" i="13"/>
  <c r="T165" i="14" s="1"/>
  <c r="S154" i="13"/>
  <c r="S165" i="14" s="1"/>
  <c r="R154" i="13"/>
  <c r="R165" i="14" s="1"/>
  <c r="Q154" i="13"/>
  <c r="Q165" i="14" s="1"/>
  <c r="O154" i="13"/>
  <c r="O165" i="14" s="1"/>
  <c r="N154" i="13"/>
  <c r="N165" i="14" s="1"/>
  <c r="M154" i="13"/>
  <c r="M165" i="14" s="1"/>
  <c r="L154" i="13"/>
  <c r="L165" i="14" s="1"/>
  <c r="J154" i="13"/>
  <c r="J165" i="14" s="1"/>
  <c r="I154" i="13"/>
  <c r="I165" i="14" s="1"/>
  <c r="G154" i="13"/>
  <c r="G165" i="14" s="1"/>
  <c r="E154" i="13"/>
  <c r="E165" i="14" s="1"/>
  <c r="T153" i="13"/>
  <c r="T164" i="14" s="1"/>
  <c r="S153" i="13"/>
  <c r="S164" i="14" s="1"/>
  <c r="R153" i="13"/>
  <c r="R164" i="14" s="1"/>
  <c r="Q153" i="13"/>
  <c r="Q164" i="14" s="1"/>
  <c r="O153" i="13"/>
  <c r="O164" i="14" s="1"/>
  <c r="N153" i="13"/>
  <c r="N164" i="14" s="1"/>
  <c r="M153" i="13"/>
  <c r="M164" i="14" s="1"/>
  <c r="L153" i="13"/>
  <c r="L164" i="14" s="1"/>
  <c r="J153" i="13"/>
  <c r="J164" i="14" s="1"/>
  <c r="I153" i="13"/>
  <c r="I164" i="14" s="1"/>
  <c r="G153" i="13"/>
  <c r="G164" i="14" s="1"/>
  <c r="E153" i="13"/>
  <c r="E164" i="14" s="1"/>
  <c r="T152" i="13"/>
  <c r="T163" i="14" s="1"/>
  <c r="S152" i="13"/>
  <c r="S163" i="14" s="1"/>
  <c r="R152" i="13"/>
  <c r="R163" i="14" s="1"/>
  <c r="Q152" i="13"/>
  <c r="Q163" i="14" s="1"/>
  <c r="O152" i="13"/>
  <c r="O163" i="14" s="1"/>
  <c r="N152" i="13"/>
  <c r="N163" i="14" s="1"/>
  <c r="M152" i="13"/>
  <c r="M163" i="14" s="1"/>
  <c r="L152" i="13"/>
  <c r="L163" i="14" s="1"/>
  <c r="J152" i="13"/>
  <c r="J163" i="14" s="1"/>
  <c r="I152" i="13"/>
  <c r="I163" i="14" s="1"/>
  <c r="G152" i="13"/>
  <c r="G163" i="14" s="1"/>
  <c r="E152" i="13"/>
  <c r="E163" i="14" s="1"/>
  <c r="T151" i="13"/>
  <c r="T162" i="14" s="1"/>
  <c r="S151" i="13"/>
  <c r="S162" i="14" s="1"/>
  <c r="R151" i="13"/>
  <c r="R162" i="14" s="1"/>
  <c r="Q151" i="13"/>
  <c r="Q162" i="14" s="1"/>
  <c r="O151" i="13"/>
  <c r="O162" i="14" s="1"/>
  <c r="N151" i="13"/>
  <c r="N162" i="14" s="1"/>
  <c r="M151" i="13"/>
  <c r="M162" i="14" s="1"/>
  <c r="L151" i="13"/>
  <c r="L162" i="14" s="1"/>
  <c r="J151" i="13"/>
  <c r="J162" i="14" s="1"/>
  <c r="I151" i="13"/>
  <c r="I162" i="14" s="1"/>
  <c r="G151" i="13"/>
  <c r="G162" i="14" s="1"/>
  <c r="E151" i="13"/>
  <c r="E162" i="14" s="1"/>
  <c r="T150" i="13"/>
  <c r="T161" i="14" s="1"/>
  <c r="S150" i="13"/>
  <c r="S161" i="14" s="1"/>
  <c r="R150" i="13"/>
  <c r="R161" i="14" s="1"/>
  <c r="Q150" i="13"/>
  <c r="Q161" i="14" s="1"/>
  <c r="O150" i="13"/>
  <c r="O161" i="14" s="1"/>
  <c r="N150" i="13"/>
  <c r="N161" i="14" s="1"/>
  <c r="M150" i="13"/>
  <c r="M161" i="14" s="1"/>
  <c r="L150" i="13"/>
  <c r="L161" i="14" s="1"/>
  <c r="J150" i="13"/>
  <c r="J161" i="14" s="1"/>
  <c r="I150" i="13"/>
  <c r="I161" i="14" s="1"/>
  <c r="G150" i="13"/>
  <c r="G161" i="14" s="1"/>
  <c r="E150" i="13"/>
  <c r="E161" i="14" s="1"/>
  <c r="T149" i="13"/>
  <c r="T160" i="14" s="1"/>
  <c r="S149" i="13"/>
  <c r="S160" i="14" s="1"/>
  <c r="R149" i="13"/>
  <c r="R160" i="14" s="1"/>
  <c r="Q149" i="13"/>
  <c r="Q160" i="14" s="1"/>
  <c r="O149" i="13"/>
  <c r="O160" i="14" s="1"/>
  <c r="N149" i="13"/>
  <c r="N160" i="14" s="1"/>
  <c r="M149" i="13"/>
  <c r="M160" i="14" s="1"/>
  <c r="L149" i="13"/>
  <c r="L160" i="14" s="1"/>
  <c r="J149" i="13"/>
  <c r="J160" i="14" s="1"/>
  <c r="I149" i="13"/>
  <c r="I160" i="14" s="1"/>
  <c r="G149" i="13"/>
  <c r="G160" i="14" s="1"/>
  <c r="E149" i="13"/>
  <c r="E160" i="14" s="1"/>
  <c r="T148" i="13"/>
  <c r="T159" i="14" s="1"/>
  <c r="S148" i="13"/>
  <c r="S159" i="14" s="1"/>
  <c r="R148" i="13"/>
  <c r="R159" i="14" s="1"/>
  <c r="Q148" i="13"/>
  <c r="Q159" i="14" s="1"/>
  <c r="O148" i="13"/>
  <c r="O159" i="14" s="1"/>
  <c r="N148" i="13"/>
  <c r="N159" i="14" s="1"/>
  <c r="M148" i="13"/>
  <c r="M159" i="14" s="1"/>
  <c r="L148" i="13"/>
  <c r="L159" i="14" s="1"/>
  <c r="J148" i="13"/>
  <c r="J159" i="14" s="1"/>
  <c r="I148" i="13"/>
  <c r="I159" i="14" s="1"/>
  <c r="G148" i="13"/>
  <c r="G159" i="14" s="1"/>
  <c r="E148" i="13"/>
  <c r="E159" i="14" s="1"/>
  <c r="T147" i="13"/>
  <c r="T158" i="14" s="1"/>
  <c r="S147" i="13"/>
  <c r="S158" i="14" s="1"/>
  <c r="R147" i="13"/>
  <c r="R158" i="14" s="1"/>
  <c r="Q147" i="13"/>
  <c r="Q158" i="14" s="1"/>
  <c r="O147" i="13"/>
  <c r="O158" i="14" s="1"/>
  <c r="N147" i="13"/>
  <c r="N158" i="14" s="1"/>
  <c r="M147" i="13"/>
  <c r="M158" i="14" s="1"/>
  <c r="L147" i="13"/>
  <c r="L158" i="14" s="1"/>
  <c r="J147" i="13"/>
  <c r="J158" i="14" s="1"/>
  <c r="I147" i="13"/>
  <c r="I158" i="14" s="1"/>
  <c r="G147" i="13"/>
  <c r="G158" i="14" s="1"/>
  <c r="E147" i="13"/>
  <c r="E158" i="14" s="1"/>
  <c r="T146" i="13"/>
  <c r="T157" i="14" s="1"/>
  <c r="S146" i="13"/>
  <c r="S157" i="14" s="1"/>
  <c r="R146" i="13"/>
  <c r="R157" i="14" s="1"/>
  <c r="Q146" i="13"/>
  <c r="Q157" i="14" s="1"/>
  <c r="O146" i="13"/>
  <c r="O157" i="14" s="1"/>
  <c r="N146" i="13"/>
  <c r="N157" i="14" s="1"/>
  <c r="M146" i="13"/>
  <c r="M157" i="14" s="1"/>
  <c r="L146" i="13"/>
  <c r="L157" i="14" s="1"/>
  <c r="J146" i="13"/>
  <c r="J157" i="14" s="1"/>
  <c r="I146" i="13"/>
  <c r="I157" i="14" s="1"/>
  <c r="G146" i="13"/>
  <c r="G157" i="14" s="1"/>
  <c r="E146" i="13"/>
  <c r="E157" i="14" s="1"/>
  <c r="T145" i="13"/>
  <c r="T156" i="14" s="1"/>
  <c r="S145" i="13"/>
  <c r="S156" i="14" s="1"/>
  <c r="R145" i="13"/>
  <c r="R156" i="14" s="1"/>
  <c r="Q145" i="13"/>
  <c r="Q156" i="14" s="1"/>
  <c r="O145" i="13"/>
  <c r="O156" i="14" s="1"/>
  <c r="N145" i="13"/>
  <c r="N156" i="14" s="1"/>
  <c r="M145" i="13"/>
  <c r="M156" i="14" s="1"/>
  <c r="L145" i="13"/>
  <c r="L156" i="14" s="1"/>
  <c r="J145" i="13"/>
  <c r="J156" i="14" s="1"/>
  <c r="I145" i="13"/>
  <c r="I156" i="14" s="1"/>
  <c r="G145" i="13"/>
  <c r="G156" i="14" s="1"/>
  <c r="E145" i="13"/>
  <c r="E156" i="14" s="1"/>
  <c r="T144" i="13"/>
  <c r="T155" i="14" s="1"/>
  <c r="S144" i="13"/>
  <c r="S155" i="14" s="1"/>
  <c r="R144" i="13"/>
  <c r="R155" i="14" s="1"/>
  <c r="Q144" i="13"/>
  <c r="Q155" i="14" s="1"/>
  <c r="O144" i="13"/>
  <c r="O155" i="14" s="1"/>
  <c r="N144" i="13"/>
  <c r="N155" i="14" s="1"/>
  <c r="M144" i="13"/>
  <c r="M155" i="14" s="1"/>
  <c r="L144" i="13"/>
  <c r="L155" i="14" s="1"/>
  <c r="J144" i="13"/>
  <c r="J155" i="14" s="1"/>
  <c r="I144" i="13"/>
  <c r="I155" i="14" s="1"/>
  <c r="G144" i="13"/>
  <c r="G155" i="14" s="1"/>
  <c r="E144" i="13"/>
  <c r="E155" i="14" s="1"/>
  <c r="T143" i="13"/>
  <c r="T154" i="14" s="1"/>
  <c r="S143" i="13"/>
  <c r="S154" i="14" s="1"/>
  <c r="R143" i="13"/>
  <c r="R154" i="14" s="1"/>
  <c r="Q143" i="13"/>
  <c r="Q154" i="14" s="1"/>
  <c r="O143" i="13"/>
  <c r="O154" i="14" s="1"/>
  <c r="N143" i="13"/>
  <c r="N154" i="14" s="1"/>
  <c r="M143" i="13"/>
  <c r="M154" i="14" s="1"/>
  <c r="L143" i="13"/>
  <c r="L154" i="14" s="1"/>
  <c r="J143" i="13"/>
  <c r="J154" i="14" s="1"/>
  <c r="I143" i="13"/>
  <c r="I154" i="14" s="1"/>
  <c r="G143" i="13"/>
  <c r="G154" i="14" s="1"/>
  <c r="E143" i="13"/>
  <c r="E154" i="14" s="1"/>
  <c r="T142" i="13"/>
  <c r="T153" i="14" s="1"/>
  <c r="S142" i="13"/>
  <c r="S153" i="14" s="1"/>
  <c r="R142" i="13"/>
  <c r="R153" i="14" s="1"/>
  <c r="Q142" i="13"/>
  <c r="Q153" i="14" s="1"/>
  <c r="O142" i="13"/>
  <c r="O153" i="14" s="1"/>
  <c r="N142" i="13"/>
  <c r="N153" i="14" s="1"/>
  <c r="M142" i="13"/>
  <c r="M153" i="14" s="1"/>
  <c r="L142" i="13"/>
  <c r="L153" i="14" s="1"/>
  <c r="J142" i="13"/>
  <c r="J153" i="14" s="1"/>
  <c r="I142" i="13"/>
  <c r="I153" i="14" s="1"/>
  <c r="G142" i="13"/>
  <c r="G153" i="14" s="1"/>
  <c r="E142" i="13"/>
  <c r="E153" i="14" s="1"/>
  <c r="T141" i="13"/>
  <c r="T152" i="14" s="1"/>
  <c r="S141" i="13"/>
  <c r="S152" i="14" s="1"/>
  <c r="R141" i="13"/>
  <c r="R152" i="14" s="1"/>
  <c r="Q141" i="13"/>
  <c r="Q152" i="14" s="1"/>
  <c r="O141" i="13"/>
  <c r="O152" i="14" s="1"/>
  <c r="N141" i="13"/>
  <c r="N152" i="14" s="1"/>
  <c r="M141" i="13"/>
  <c r="M152" i="14" s="1"/>
  <c r="L141" i="13"/>
  <c r="L152" i="14" s="1"/>
  <c r="J141" i="13"/>
  <c r="J152" i="14" s="1"/>
  <c r="I141" i="13"/>
  <c r="I152" i="14" s="1"/>
  <c r="G141" i="13"/>
  <c r="G152" i="14" s="1"/>
  <c r="E141" i="13"/>
  <c r="E152" i="14" s="1"/>
  <c r="T140" i="13"/>
  <c r="T151" i="14" s="1"/>
  <c r="S140" i="13"/>
  <c r="S151" i="14" s="1"/>
  <c r="R140" i="13"/>
  <c r="R151" i="14" s="1"/>
  <c r="Q140" i="13"/>
  <c r="Q151" i="14" s="1"/>
  <c r="O140" i="13"/>
  <c r="O151" i="14" s="1"/>
  <c r="N140" i="13"/>
  <c r="N151" i="14" s="1"/>
  <c r="M140" i="13"/>
  <c r="M151" i="14" s="1"/>
  <c r="L140" i="13"/>
  <c r="L151" i="14" s="1"/>
  <c r="J140" i="13"/>
  <c r="J151" i="14" s="1"/>
  <c r="I140" i="13"/>
  <c r="I151" i="14" s="1"/>
  <c r="G140" i="13"/>
  <c r="G151" i="14" s="1"/>
  <c r="E140" i="13"/>
  <c r="E151" i="14" s="1"/>
  <c r="T139" i="13"/>
  <c r="T150" i="14" s="1"/>
  <c r="S139" i="13"/>
  <c r="S150" i="14" s="1"/>
  <c r="R139" i="13"/>
  <c r="R150" i="14" s="1"/>
  <c r="Q139" i="13"/>
  <c r="Q150" i="14" s="1"/>
  <c r="O139" i="13"/>
  <c r="O150" i="14" s="1"/>
  <c r="N139" i="13"/>
  <c r="N150" i="14" s="1"/>
  <c r="M139" i="13"/>
  <c r="M150" i="14" s="1"/>
  <c r="L139" i="13"/>
  <c r="L150" i="14" s="1"/>
  <c r="J139" i="13"/>
  <c r="J150" i="14" s="1"/>
  <c r="I139" i="13"/>
  <c r="I150" i="14" s="1"/>
  <c r="G139" i="13"/>
  <c r="G150" i="14" s="1"/>
  <c r="E139" i="13"/>
  <c r="E150" i="14" s="1"/>
  <c r="T138" i="13"/>
  <c r="T149" i="14" s="1"/>
  <c r="S138" i="13"/>
  <c r="S149" i="14" s="1"/>
  <c r="R138" i="13"/>
  <c r="R149" i="14" s="1"/>
  <c r="Q138" i="13"/>
  <c r="Q149" i="14" s="1"/>
  <c r="O138" i="13"/>
  <c r="O149" i="14" s="1"/>
  <c r="N138" i="13"/>
  <c r="N149" i="14" s="1"/>
  <c r="M138" i="13"/>
  <c r="M149" i="14" s="1"/>
  <c r="L138" i="13"/>
  <c r="L149" i="14" s="1"/>
  <c r="J138" i="13"/>
  <c r="J149" i="14" s="1"/>
  <c r="I138" i="13"/>
  <c r="I149" i="14" s="1"/>
  <c r="G138" i="13"/>
  <c r="G149" i="14" s="1"/>
  <c r="E138" i="13"/>
  <c r="E149" i="14" s="1"/>
  <c r="T137" i="13"/>
  <c r="T148" i="14" s="1"/>
  <c r="S137" i="13"/>
  <c r="S148" i="14" s="1"/>
  <c r="R137" i="13"/>
  <c r="R148" i="14" s="1"/>
  <c r="Q137" i="13"/>
  <c r="Q148" i="14" s="1"/>
  <c r="O137" i="13"/>
  <c r="O148" i="14" s="1"/>
  <c r="N137" i="13"/>
  <c r="N148" i="14" s="1"/>
  <c r="M137" i="13"/>
  <c r="M148" i="14" s="1"/>
  <c r="L137" i="13"/>
  <c r="L148" i="14" s="1"/>
  <c r="J137" i="13"/>
  <c r="J148" i="14" s="1"/>
  <c r="I137" i="13"/>
  <c r="I148" i="14" s="1"/>
  <c r="G137" i="13"/>
  <c r="G148" i="14" s="1"/>
  <c r="E137" i="13"/>
  <c r="E148" i="14" s="1"/>
  <c r="T136" i="13"/>
  <c r="T147" i="14" s="1"/>
  <c r="S136" i="13"/>
  <c r="S147" i="14" s="1"/>
  <c r="R136" i="13"/>
  <c r="R147" i="14" s="1"/>
  <c r="Q136" i="13"/>
  <c r="Q147" i="14" s="1"/>
  <c r="O136" i="13"/>
  <c r="O147" i="14" s="1"/>
  <c r="N136" i="13"/>
  <c r="N147" i="14" s="1"/>
  <c r="M136" i="13"/>
  <c r="M147" i="14" s="1"/>
  <c r="L136" i="13"/>
  <c r="L147" i="14" s="1"/>
  <c r="J136" i="13"/>
  <c r="J147" i="14" s="1"/>
  <c r="I136" i="13"/>
  <c r="I147" i="14" s="1"/>
  <c r="G136" i="13"/>
  <c r="G147" i="14" s="1"/>
  <c r="E136" i="13"/>
  <c r="E147" i="14" s="1"/>
  <c r="T135" i="13"/>
  <c r="T146" i="14" s="1"/>
  <c r="S135" i="13"/>
  <c r="S146" i="14" s="1"/>
  <c r="R135" i="13"/>
  <c r="R146" i="14" s="1"/>
  <c r="Q135" i="13"/>
  <c r="Q146" i="14" s="1"/>
  <c r="O135" i="13"/>
  <c r="O146" i="14" s="1"/>
  <c r="N135" i="13"/>
  <c r="N146" i="14" s="1"/>
  <c r="M135" i="13"/>
  <c r="M146" i="14" s="1"/>
  <c r="L135" i="13"/>
  <c r="L146" i="14" s="1"/>
  <c r="J135" i="13"/>
  <c r="J146" i="14" s="1"/>
  <c r="I135" i="13"/>
  <c r="I146" i="14" s="1"/>
  <c r="G135" i="13"/>
  <c r="G146" i="14" s="1"/>
  <c r="E135" i="13"/>
  <c r="E146" i="14" s="1"/>
  <c r="T134" i="13"/>
  <c r="T145" i="14" s="1"/>
  <c r="S134" i="13"/>
  <c r="S145" i="14" s="1"/>
  <c r="R134" i="13"/>
  <c r="R145" i="14" s="1"/>
  <c r="Q134" i="13"/>
  <c r="Q145" i="14" s="1"/>
  <c r="O134" i="13"/>
  <c r="O145" i="14" s="1"/>
  <c r="N134" i="13"/>
  <c r="N145" i="14" s="1"/>
  <c r="M134" i="13"/>
  <c r="M145" i="14" s="1"/>
  <c r="L134" i="13"/>
  <c r="L145" i="14" s="1"/>
  <c r="J134" i="13"/>
  <c r="J145" i="14" s="1"/>
  <c r="I134" i="13"/>
  <c r="I145" i="14" s="1"/>
  <c r="G134" i="13"/>
  <c r="G145" i="14" s="1"/>
  <c r="E134" i="13"/>
  <c r="E145" i="14" s="1"/>
  <c r="T133" i="13"/>
  <c r="T144" i="14" s="1"/>
  <c r="S133" i="13"/>
  <c r="S144" i="14" s="1"/>
  <c r="R133" i="13"/>
  <c r="R144" i="14" s="1"/>
  <c r="Q133" i="13"/>
  <c r="Q144" i="14" s="1"/>
  <c r="O133" i="13"/>
  <c r="O144" i="14" s="1"/>
  <c r="N133" i="13"/>
  <c r="N144" i="14" s="1"/>
  <c r="M133" i="13"/>
  <c r="M144" i="14" s="1"/>
  <c r="L133" i="13"/>
  <c r="L144" i="14" s="1"/>
  <c r="J133" i="13"/>
  <c r="J144" i="14" s="1"/>
  <c r="I133" i="13"/>
  <c r="I144" i="14" s="1"/>
  <c r="G133" i="13"/>
  <c r="G144" i="14" s="1"/>
  <c r="E133" i="13"/>
  <c r="E144" i="14" s="1"/>
  <c r="T132" i="13"/>
  <c r="T143" i="14" s="1"/>
  <c r="S132" i="13"/>
  <c r="S143" i="14" s="1"/>
  <c r="R132" i="13"/>
  <c r="R143" i="14" s="1"/>
  <c r="Q132" i="13"/>
  <c r="Q143" i="14" s="1"/>
  <c r="O132" i="13"/>
  <c r="O143" i="14" s="1"/>
  <c r="N132" i="13"/>
  <c r="N143" i="14" s="1"/>
  <c r="M132" i="13"/>
  <c r="M143" i="14" s="1"/>
  <c r="L132" i="13"/>
  <c r="L143" i="14" s="1"/>
  <c r="J132" i="13"/>
  <c r="J143" i="14" s="1"/>
  <c r="I132" i="13"/>
  <c r="I143" i="14" s="1"/>
  <c r="G132" i="13"/>
  <c r="G143" i="14" s="1"/>
  <c r="E132" i="13"/>
  <c r="E143" i="14" s="1"/>
  <c r="T131" i="13"/>
  <c r="T142" i="14" s="1"/>
  <c r="S131" i="13"/>
  <c r="S142" i="14" s="1"/>
  <c r="R131" i="13"/>
  <c r="R142" i="14" s="1"/>
  <c r="Q131" i="13"/>
  <c r="Q142" i="14" s="1"/>
  <c r="O131" i="13"/>
  <c r="O142" i="14" s="1"/>
  <c r="N131" i="13"/>
  <c r="N142" i="14" s="1"/>
  <c r="M131" i="13"/>
  <c r="M142" i="14" s="1"/>
  <c r="L131" i="13"/>
  <c r="L142" i="14" s="1"/>
  <c r="J131" i="13"/>
  <c r="J142" i="14" s="1"/>
  <c r="I131" i="13"/>
  <c r="I142" i="14" s="1"/>
  <c r="G131" i="13"/>
  <c r="G142" i="14" s="1"/>
  <c r="E131" i="13"/>
  <c r="E142" i="14" s="1"/>
  <c r="T130" i="13"/>
  <c r="T141" i="14" s="1"/>
  <c r="S130" i="13"/>
  <c r="S141" i="14" s="1"/>
  <c r="R130" i="13"/>
  <c r="R141" i="14" s="1"/>
  <c r="Q130" i="13"/>
  <c r="Q141" i="14" s="1"/>
  <c r="O130" i="13"/>
  <c r="O141" i="14" s="1"/>
  <c r="N130" i="13"/>
  <c r="N141" i="14" s="1"/>
  <c r="M130" i="13"/>
  <c r="M141" i="14" s="1"/>
  <c r="L130" i="13"/>
  <c r="L141" i="14" s="1"/>
  <c r="J130" i="13"/>
  <c r="J141" i="14" s="1"/>
  <c r="I130" i="13"/>
  <c r="I141" i="14" s="1"/>
  <c r="G130" i="13"/>
  <c r="G141" i="14" s="1"/>
  <c r="E130" i="13"/>
  <c r="E141" i="14" s="1"/>
  <c r="T129" i="13"/>
  <c r="T140" i="14" s="1"/>
  <c r="S129" i="13"/>
  <c r="S140" i="14" s="1"/>
  <c r="R129" i="13"/>
  <c r="R140" i="14" s="1"/>
  <c r="Q129" i="13"/>
  <c r="Q140" i="14" s="1"/>
  <c r="O129" i="13"/>
  <c r="O140" i="14" s="1"/>
  <c r="N129" i="13"/>
  <c r="N140" i="14" s="1"/>
  <c r="M129" i="13"/>
  <c r="M140" i="14" s="1"/>
  <c r="L129" i="13"/>
  <c r="L140" i="14" s="1"/>
  <c r="J129" i="13"/>
  <c r="J140" i="14" s="1"/>
  <c r="I129" i="13"/>
  <c r="I140" i="14" s="1"/>
  <c r="G129" i="13"/>
  <c r="G140" i="14" s="1"/>
  <c r="E129" i="13"/>
  <c r="E140" i="14" s="1"/>
  <c r="T128" i="13"/>
  <c r="T139" i="14" s="1"/>
  <c r="S128" i="13"/>
  <c r="S139" i="14" s="1"/>
  <c r="R128" i="13"/>
  <c r="R139" i="14" s="1"/>
  <c r="Q128" i="13"/>
  <c r="Q139" i="14" s="1"/>
  <c r="O128" i="13"/>
  <c r="O139" i="14" s="1"/>
  <c r="N128" i="13"/>
  <c r="N139" i="14" s="1"/>
  <c r="M128" i="13"/>
  <c r="M139" i="14" s="1"/>
  <c r="L128" i="13"/>
  <c r="L139" i="14" s="1"/>
  <c r="J128" i="13"/>
  <c r="J139" i="14" s="1"/>
  <c r="I128" i="13"/>
  <c r="I139" i="14" s="1"/>
  <c r="G128" i="13"/>
  <c r="G139" i="14" s="1"/>
  <c r="E128" i="13"/>
  <c r="E139" i="14" s="1"/>
  <c r="T127" i="13"/>
  <c r="T138" i="14" s="1"/>
  <c r="S127" i="13"/>
  <c r="S138" i="14" s="1"/>
  <c r="R127" i="13"/>
  <c r="R138" i="14" s="1"/>
  <c r="Q127" i="13"/>
  <c r="Q138" i="14" s="1"/>
  <c r="O127" i="13"/>
  <c r="O138" i="14" s="1"/>
  <c r="N127" i="13"/>
  <c r="N138" i="14" s="1"/>
  <c r="M127" i="13"/>
  <c r="M138" i="14" s="1"/>
  <c r="L127" i="13"/>
  <c r="L138" i="14" s="1"/>
  <c r="J127" i="13"/>
  <c r="J138" i="14" s="1"/>
  <c r="I127" i="13"/>
  <c r="I138" i="14" s="1"/>
  <c r="G127" i="13"/>
  <c r="G138" i="14" s="1"/>
  <c r="E127" i="13"/>
  <c r="E138" i="14" s="1"/>
  <c r="T126" i="13"/>
  <c r="T137" i="14" s="1"/>
  <c r="S126" i="13"/>
  <c r="S137" i="14" s="1"/>
  <c r="R126" i="13"/>
  <c r="R137" i="14" s="1"/>
  <c r="Q126" i="13"/>
  <c r="Q137" i="14" s="1"/>
  <c r="O126" i="13"/>
  <c r="O137" i="14" s="1"/>
  <c r="N126" i="13"/>
  <c r="N137" i="14" s="1"/>
  <c r="M126" i="13"/>
  <c r="M137" i="14" s="1"/>
  <c r="L126" i="13"/>
  <c r="L137" i="14" s="1"/>
  <c r="J126" i="13"/>
  <c r="J137" i="14" s="1"/>
  <c r="I126" i="13"/>
  <c r="I137" i="14" s="1"/>
  <c r="G126" i="13"/>
  <c r="G137" i="14" s="1"/>
  <c r="E126" i="13"/>
  <c r="E137" i="14" s="1"/>
  <c r="T125" i="13"/>
  <c r="T136" i="14" s="1"/>
  <c r="S125" i="13"/>
  <c r="S136" i="14" s="1"/>
  <c r="R125" i="13"/>
  <c r="R136" i="14" s="1"/>
  <c r="Q125" i="13"/>
  <c r="Q136" i="14" s="1"/>
  <c r="O125" i="13"/>
  <c r="O136" i="14" s="1"/>
  <c r="N125" i="13"/>
  <c r="N136" i="14" s="1"/>
  <c r="M125" i="13"/>
  <c r="M136" i="14" s="1"/>
  <c r="L125" i="13"/>
  <c r="L136" i="14" s="1"/>
  <c r="J125" i="13"/>
  <c r="J136" i="14" s="1"/>
  <c r="I125" i="13"/>
  <c r="I136" i="14" s="1"/>
  <c r="G125" i="13"/>
  <c r="G136" i="14" s="1"/>
  <c r="E125" i="13"/>
  <c r="E136" i="14" s="1"/>
  <c r="T124" i="13"/>
  <c r="T135" i="14" s="1"/>
  <c r="S124" i="13"/>
  <c r="S135" i="14" s="1"/>
  <c r="R124" i="13"/>
  <c r="R135" i="14" s="1"/>
  <c r="Q124" i="13"/>
  <c r="Q135" i="14" s="1"/>
  <c r="O124" i="13"/>
  <c r="O135" i="14" s="1"/>
  <c r="N124" i="13"/>
  <c r="N135" i="14" s="1"/>
  <c r="M124" i="13"/>
  <c r="M135" i="14" s="1"/>
  <c r="L124" i="13"/>
  <c r="L135" i="14" s="1"/>
  <c r="J124" i="13"/>
  <c r="J135" i="14" s="1"/>
  <c r="I124" i="13"/>
  <c r="I135" i="14" s="1"/>
  <c r="G124" i="13"/>
  <c r="G135" i="14" s="1"/>
  <c r="E124" i="13"/>
  <c r="E135" i="14" s="1"/>
  <c r="T123" i="13"/>
  <c r="T134" i="14" s="1"/>
  <c r="S123" i="13"/>
  <c r="S134" i="14" s="1"/>
  <c r="R123" i="13"/>
  <c r="R134" i="14" s="1"/>
  <c r="Q123" i="13"/>
  <c r="Q134" i="14" s="1"/>
  <c r="O123" i="13"/>
  <c r="O134" i="14" s="1"/>
  <c r="N123" i="13"/>
  <c r="N134" i="14" s="1"/>
  <c r="M123" i="13"/>
  <c r="M134" i="14" s="1"/>
  <c r="L123" i="13"/>
  <c r="L134" i="14" s="1"/>
  <c r="J123" i="13"/>
  <c r="J134" i="14" s="1"/>
  <c r="I123" i="13"/>
  <c r="I134" i="14" s="1"/>
  <c r="G123" i="13"/>
  <c r="G134" i="14" s="1"/>
  <c r="E123" i="13"/>
  <c r="E134" i="14" s="1"/>
  <c r="T122" i="13"/>
  <c r="T133" i="14" s="1"/>
  <c r="S122" i="13"/>
  <c r="S133" i="14" s="1"/>
  <c r="R122" i="13"/>
  <c r="R133" i="14" s="1"/>
  <c r="Q122" i="13"/>
  <c r="Q133" i="14" s="1"/>
  <c r="O122" i="13"/>
  <c r="O133" i="14" s="1"/>
  <c r="N122" i="13"/>
  <c r="N133" i="14" s="1"/>
  <c r="M122" i="13"/>
  <c r="M133" i="14" s="1"/>
  <c r="L122" i="13"/>
  <c r="L133" i="14" s="1"/>
  <c r="J122" i="13"/>
  <c r="J133" i="14" s="1"/>
  <c r="I122" i="13"/>
  <c r="I133" i="14" s="1"/>
  <c r="G122" i="13"/>
  <c r="G133" i="14" s="1"/>
  <c r="E122" i="13"/>
  <c r="E133" i="14" s="1"/>
  <c r="T121" i="13"/>
  <c r="T132" i="14" s="1"/>
  <c r="S121" i="13"/>
  <c r="S132" i="14" s="1"/>
  <c r="R121" i="13"/>
  <c r="R132" i="14" s="1"/>
  <c r="Q121" i="13"/>
  <c r="Q132" i="14" s="1"/>
  <c r="O121" i="13"/>
  <c r="O132" i="14" s="1"/>
  <c r="N121" i="13"/>
  <c r="N132" i="14" s="1"/>
  <c r="M121" i="13"/>
  <c r="M132" i="14" s="1"/>
  <c r="L121" i="13"/>
  <c r="L132" i="14" s="1"/>
  <c r="J121" i="13"/>
  <c r="J132" i="14" s="1"/>
  <c r="I121" i="13"/>
  <c r="I132" i="14" s="1"/>
  <c r="G121" i="13"/>
  <c r="G132" i="14" s="1"/>
  <c r="E121" i="13"/>
  <c r="E132" i="14" s="1"/>
  <c r="T120" i="13"/>
  <c r="T131" i="14" s="1"/>
  <c r="S120" i="13"/>
  <c r="S131" i="14" s="1"/>
  <c r="R120" i="13"/>
  <c r="R131" i="14" s="1"/>
  <c r="Q120" i="13"/>
  <c r="Q131" i="14" s="1"/>
  <c r="O120" i="13"/>
  <c r="O131" i="14" s="1"/>
  <c r="N120" i="13"/>
  <c r="N131" i="14" s="1"/>
  <c r="M120" i="13"/>
  <c r="M131" i="14" s="1"/>
  <c r="L120" i="13"/>
  <c r="L131" i="14" s="1"/>
  <c r="J120" i="13"/>
  <c r="J131" i="14" s="1"/>
  <c r="I120" i="13"/>
  <c r="I131" i="14" s="1"/>
  <c r="G120" i="13"/>
  <c r="G131" i="14" s="1"/>
  <c r="E120" i="13"/>
  <c r="E131" i="14" s="1"/>
  <c r="T119" i="13"/>
  <c r="T130" i="14" s="1"/>
  <c r="S119" i="13"/>
  <c r="S130" i="14" s="1"/>
  <c r="R119" i="13"/>
  <c r="R130" i="14" s="1"/>
  <c r="Q119" i="13"/>
  <c r="Q130" i="14" s="1"/>
  <c r="O119" i="13"/>
  <c r="O130" i="14" s="1"/>
  <c r="N119" i="13"/>
  <c r="N130" i="14" s="1"/>
  <c r="M119" i="13"/>
  <c r="M130" i="14" s="1"/>
  <c r="L119" i="13"/>
  <c r="L130" i="14" s="1"/>
  <c r="J119" i="13"/>
  <c r="J130" i="14" s="1"/>
  <c r="I119" i="13"/>
  <c r="I130" i="14" s="1"/>
  <c r="G119" i="13"/>
  <c r="G130" i="14" s="1"/>
  <c r="E119" i="13"/>
  <c r="E130" i="14" s="1"/>
  <c r="T118" i="13"/>
  <c r="T129" i="14" s="1"/>
  <c r="S118" i="13"/>
  <c r="S129" i="14" s="1"/>
  <c r="R118" i="13"/>
  <c r="R129" i="14" s="1"/>
  <c r="Q118" i="13"/>
  <c r="Q129" i="14" s="1"/>
  <c r="O118" i="13"/>
  <c r="O129" i="14" s="1"/>
  <c r="N118" i="13"/>
  <c r="N129" i="14" s="1"/>
  <c r="M118" i="13"/>
  <c r="M129" i="14" s="1"/>
  <c r="L118" i="13"/>
  <c r="L129" i="14" s="1"/>
  <c r="J118" i="13"/>
  <c r="J129" i="14" s="1"/>
  <c r="I118" i="13"/>
  <c r="I129" i="14" s="1"/>
  <c r="G118" i="13"/>
  <c r="G129" i="14" s="1"/>
  <c r="E118" i="13"/>
  <c r="E129" i="14" s="1"/>
  <c r="T117" i="13"/>
  <c r="T128" i="14" s="1"/>
  <c r="S117" i="13"/>
  <c r="S128" i="14" s="1"/>
  <c r="R117" i="13"/>
  <c r="R128" i="14" s="1"/>
  <c r="Q117" i="13"/>
  <c r="Q128" i="14" s="1"/>
  <c r="O117" i="13"/>
  <c r="O128" i="14" s="1"/>
  <c r="N117" i="13"/>
  <c r="N128" i="14" s="1"/>
  <c r="M117" i="13"/>
  <c r="M128" i="14" s="1"/>
  <c r="L117" i="13"/>
  <c r="L128" i="14" s="1"/>
  <c r="J117" i="13"/>
  <c r="J128" i="14" s="1"/>
  <c r="I117" i="13"/>
  <c r="I128" i="14" s="1"/>
  <c r="G117" i="13"/>
  <c r="G128" i="14" s="1"/>
  <c r="E117" i="13"/>
  <c r="E128" i="14" s="1"/>
  <c r="T116" i="13"/>
  <c r="T127" i="14" s="1"/>
  <c r="S116" i="13"/>
  <c r="S127" i="14" s="1"/>
  <c r="R116" i="13"/>
  <c r="R127" i="14" s="1"/>
  <c r="Q116" i="13"/>
  <c r="Q127" i="14" s="1"/>
  <c r="O116" i="13"/>
  <c r="O127" i="14" s="1"/>
  <c r="N116" i="13"/>
  <c r="N127" i="14" s="1"/>
  <c r="M116" i="13"/>
  <c r="M127" i="14" s="1"/>
  <c r="L116" i="13"/>
  <c r="L127" i="14" s="1"/>
  <c r="J116" i="13"/>
  <c r="J127" i="14" s="1"/>
  <c r="I116" i="13"/>
  <c r="I127" i="14" s="1"/>
  <c r="G116" i="13"/>
  <c r="G127" i="14" s="1"/>
  <c r="E116" i="13"/>
  <c r="E127" i="14" s="1"/>
  <c r="T115" i="13"/>
  <c r="T126" i="14" s="1"/>
  <c r="S115" i="13"/>
  <c r="S126" i="14" s="1"/>
  <c r="R115" i="13"/>
  <c r="R126" i="14" s="1"/>
  <c r="Q115" i="13"/>
  <c r="Q126" i="14" s="1"/>
  <c r="O115" i="13"/>
  <c r="O126" i="14" s="1"/>
  <c r="N115" i="13"/>
  <c r="N126" i="14" s="1"/>
  <c r="M115" i="13"/>
  <c r="M126" i="14" s="1"/>
  <c r="L115" i="13"/>
  <c r="L126" i="14" s="1"/>
  <c r="J115" i="13"/>
  <c r="J126" i="14" s="1"/>
  <c r="I115" i="13"/>
  <c r="I126" i="14" s="1"/>
  <c r="G115" i="13"/>
  <c r="G126" i="14" s="1"/>
  <c r="E115" i="13"/>
  <c r="E126" i="14" s="1"/>
  <c r="T114" i="13"/>
  <c r="T125" i="14" s="1"/>
  <c r="S114" i="13"/>
  <c r="S125" i="14" s="1"/>
  <c r="R114" i="13"/>
  <c r="R125" i="14" s="1"/>
  <c r="Q114" i="13"/>
  <c r="Q125" i="14" s="1"/>
  <c r="O114" i="13"/>
  <c r="O125" i="14" s="1"/>
  <c r="N114" i="13"/>
  <c r="N125" i="14" s="1"/>
  <c r="M114" i="13"/>
  <c r="M125" i="14" s="1"/>
  <c r="L114" i="13"/>
  <c r="L125" i="14" s="1"/>
  <c r="J114" i="13"/>
  <c r="J125" i="14" s="1"/>
  <c r="I114" i="13"/>
  <c r="I125" i="14" s="1"/>
  <c r="G114" i="13"/>
  <c r="G125" i="14" s="1"/>
  <c r="E114" i="13"/>
  <c r="E125" i="14" s="1"/>
  <c r="T113" i="13"/>
  <c r="T124" i="14" s="1"/>
  <c r="S113" i="13"/>
  <c r="S124" i="14" s="1"/>
  <c r="R113" i="13"/>
  <c r="R124" i="14" s="1"/>
  <c r="Q113" i="13"/>
  <c r="Q124" i="14" s="1"/>
  <c r="O113" i="13"/>
  <c r="O124" i="14" s="1"/>
  <c r="N113" i="13"/>
  <c r="N124" i="14" s="1"/>
  <c r="M113" i="13"/>
  <c r="M124" i="14" s="1"/>
  <c r="L113" i="13"/>
  <c r="L124" i="14" s="1"/>
  <c r="J113" i="13"/>
  <c r="J124" i="14" s="1"/>
  <c r="I113" i="13"/>
  <c r="I124" i="14" s="1"/>
  <c r="G113" i="13"/>
  <c r="G124" i="14" s="1"/>
  <c r="E113" i="13"/>
  <c r="E124" i="14" s="1"/>
  <c r="T112" i="13"/>
  <c r="T123" i="14" s="1"/>
  <c r="S112" i="13"/>
  <c r="S123" i="14" s="1"/>
  <c r="R112" i="13"/>
  <c r="R123" i="14" s="1"/>
  <c r="Q112" i="13"/>
  <c r="Q123" i="14" s="1"/>
  <c r="O112" i="13"/>
  <c r="O123" i="14" s="1"/>
  <c r="N112" i="13"/>
  <c r="N123" i="14" s="1"/>
  <c r="M112" i="13"/>
  <c r="M123" i="14" s="1"/>
  <c r="L112" i="13"/>
  <c r="L123" i="14" s="1"/>
  <c r="J112" i="13"/>
  <c r="J123" i="14" s="1"/>
  <c r="I112" i="13"/>
  <c r="I123" i="14" s="1"/>
  <c r="G112" i="13"/>
  <c r="G123" i="14" s="1"/>
  <c r="E112" i="13"/>
  <c r="E123" i="14" s="1"/>
  <c r="T111" i="13"/>
  <c r="T122" i="14" s="1"/>
  <c r="S111" i="13"/>
  <c r="S122" i="14" s="1"/>
  <c r="R111" i="13"/>
  <c r="R122" i="14" s="1"/>
  <c r="Q111" i="13"/>
  <c r="Q122" i="14" s="1"/>
  <c r="O111" i="13"/>
  <c r="O122" i="14" s="1"/>
  <c r="N111" i="13"/>
  <c r="N122" i="14" s="1"/>
  <c r="M111" i="13"/>
  <c r="M122" i="14" s="1"/>
  <c r="L111" i="13"/>
  <c r="L122" i="14" s="1"/>
  <c r="J111" i="13"/>
  <c r="J122" i="14" s="1"/>
  <c r="I111" i="13"/>
  <c r="I122" i="14" s="1"/>
  <c r="G111" i="13"/>
  <c r="G122" i="14" s="1"/>
  <c r="E111" i="13"/>
  <c r="E122" i="14" s="1"/>
  <c r="T110" i="13"/>
  <c r="T121" i="14" s="1"/>
  <c r="S110" i="13"/>
  <c r="S121" i="14" s="1"/>
  <c r="R110" i="13"/>
  <c r="R121" i="14" s="1"/>
  <c r="Q110" i="13"/>
  <c r="Q121" i="14" s="1"/>
  <c r="O110" i="13"/>
  <c r="O121" i="14" s="1"/>
  <c r="N110" i="13"/>
  <c r="N121" i="14" s="1"/>
  <c r="M110" i="13"/>
  <c r="M121" i="14" s="1"/>
  <c r="L110" i="13"/>
  <c r="L121" i="14" s="1"/>
  <c r="J110" i="13"/>
  <c r="J121" i="14" s="1"/>
  <c r="I110" i="13"/>
  <c r="I121" i="14" s="1"/>
  <c r="G110" i="13"/>
  <c r="G121" i="14" s="1"/>
  <c r="E110" i="13"/>
  <c r="E121" i="14" s="1"/>
  <c r="T109" i="13"/>
  <c r="T120" i="14" s="1"/>
  <c r="S109" i="13"/>
  <c r="S120" i="14" s="1"/>
  <c r="R109" i="13"/>
  <c r="R120" i="14" s="1"/>
  <c r="Q109" i="13"/>
  <c r="Q120" i="14" s="1"/>
  <c r="O109" i="13"/>
  <c r="O120" i="14" s="1"/>
  <c r="N109" i="13"/>
  <c r="N120" i="14" s="1"/>
  <c r="M109" i="13"/>
  <c r="M120" i="14" s="1"/>
  <c r="L109" i="13"/>
  <c r="L120" i="14" s="1"/>
  <c r="J109" i="13"/>
  <c r="J120" i="14" s="1"/>
  <c r="I109" i="13"/>
  <c r="I120" i="14" s="1"/>
  <c r="G109" i="13"/>
  <c r="G120" i="14" s="1"/>
  <c r="E109" i="13"/>
  <c r="E120" i="14" s="1"/>
  <c r="T108" i="13"/>
  <c r="T119" i="14" s="1"/>
  <c r="S108" i="13"/>
  <c r="S119" i="14" s="1"/>
  <c r="R108" i="13"/>
  <c r="R119" i="14" s="1"/>
  <c r="Q108" i="13"/>
  <c r="Q119" i="14" s="1"/>
  <c r="O108" i="13"/>
  <c r="O119" i="14" s="1"/>
  <c r="N108" i="13"/>
  <c r="N119" i="14" s="1"/>
  <c r="M108" i="13"/>
  <c r="M119" i="14" s="1"/>
  <c r="L108" i="13"/>
  <c r="L119" i="14" s="1"/>
  <c r="J108" i="13"/>
  <c r="J119" i="14" s="1"/>
  <c r="I108" i="13"/>
  <c r="I119" i="14" s="1"/>
  <c r="G108" i="13"/>
  <c r="G119" i="14" s="1"/>
  <c r="E108" i="13"/>
  <c r="E119" i="14" s="1"/>
  <c r="T107" i="13"/>
  <c r="T118" i="14" s="1"/>
  <c r="S107" i="13"/>
  <c r="S118" i="14" s="1"/>
  <c r="R107" i="13"/>
  <c r="R118" i="14" s="1"/>
  <c r="Q107" i="13"/>
  <c r="Q118" i="14" s="1"/>
  <c r="O107" i="13"/>
  <c r="O118" i="14" s="1"/>
  <c r="N107" i="13"/>
  <c r="N118" i="14" s="1"/>
  <c r="M107" i="13"/>
  <c r="M118" i="14" s="1"/>
  <c r="L107" i="13"/>
  <c r="L118" i="14" s="1"/>
  <c r="J107" i="13"/>
  <c r="J118" i="14" s="1"/>
  <c r="I107" i="13"/>
  <c r="I118" i="14" s="1"/>
  <c r="G107" i="13"/>
  <c r="G118" i="14" s="1"/>
  <c r="E107" i="13"/>
  <c r="E118" i="14" s="1"/>
  <c r="T106" i="13"/>
  <c r="T117" i="14" s="1"/>
  <c r="S106" i="13"/>
  <c r="S117" i="14" s="1"/>
  <c r="R106" i="13"/>
  <c r="R117" i="14" s="1"/>
  <c r="Q106" i="13"/>
  <c r="Q117" i="14" s="1"/>
  <c r="O106" i="13"/>
  <c r="O117" i="14" s="1"/>
  <c r="N106" i="13"/>
  <c r="N117" i="14" s="1"/>
  <c r="M106" i="13"/>
  <c r="M117" i="14" s="1"/>
  <c r="L106" i="13"/>
  <c r="L117" i="14" s="1"/>
  <c r="J106" i="13"/>
  <c r="J117" i="14" s="1"/>
  <c r="I106" i="13"/>
  <c r="I117" i="14" s="1"/>
  <c r="G106" i="13"/>
  <c r="G117" i="14" s="1"/>
  <c r="E106" i="13"/>
  <c r="E117" i="14" s="1"/>
  <c r="T105" i="13"/>
  <c r="T116" i="14" s="1"/>
  <c r="S105" i="13"/>
  <c r="S116" i="14" s="1"/>
  <c r="R105" i="13"/>
  <c r="R116" i="14" s="1"/>
  <c r="Q105" i="13"/>
  <c r="Q116" i="14" s="1"/>
  <c r="O105" i="13"/>
  <c r="O116" i="14" s="1"/>
  <c r="N105" i="13"/>
  <c r="N116" i="14" s="1"/>
  <c r="M105" i="13"/>
  <c r="M116" i="14" s="1"/>
  <c r="L105" i="13"/>
  <c r="L116" i="14" s="1"/>
  <c r="J105" i="13"/>
  <c r="J116" i="14" s="1"/>
  <c r="I105" i="13"/>
  <c r="I116" i="14" s="1"/>
  <c r="G105" i="13"/>
  <c r="G116" i="14" s="1"/>
  <c r="E105" i="13"/>
  <c r="E116" i="14" s="1"/>
  <c r="T104" i="13"/>
  <c r="T115" i="14" s="1"/>
  <c r="S104" i="13"/>
  <c r="S115" i="14" s="1"/>
  <c r="R104" i="13"/>
  <c r="R115" i="14" s="1"/>
  <c r="Q104" i="13"/>
  <c r="Q115" i="14" s="1"/>
  <c r="O104" i="13"/>
  <c r="O115" i="14" s="1"/>
  <c r="N104" i="13"/>
  <c r="N115" i="14" s="1"/>
  <c r="M104" i="13"/>
  <c r="M115" i="14" s="1"/>
  <c r="L104" i="13"/>
  <c r="L115" i="14" s="1"/>
  <c r="J104" i="13"/>
  <c r="J115" i="14" s="1"/>
  <c r="I104" i="13"/>
  <c r="I115" i="14" s="1"/>
  <c r="G104" i="13"/>
  <c r="G115" i="14" s="1"/>
  <c r="E104" i="13"/>
  <c r="E115" i="14" s="1"/>
  <c r="T103" i="13"/>
  <c r="T114" i="14" s="1"/>
  <c r="S103" i="13"/>
  <c r="S114" i="14" s="1"/>
  <c r="R103" i="13"/>
  <c r="R114" i="14" s="1"/>
  <c r="Q103" i="13"/>
  <c r="Q114" i="14" s="1"/>
  <c r="O103" i="13"/>
  <c r="O114" i="14" s="1"/>
  <c r="N103" i="13"/>
  <c r="N114" i="14" s="1"/>
  <c r="M103" i="13"/>
  <c r="M114" i="14" s="1"/>
  <c r="L103" i="13"/>
  <c r="L114" i="14" s="1"/>
  <c r="J103" i="13"/>
  <c r="J114" i="14" s="1"/>
  <c r="I103" i="13"/>
  <c r="I114" i="14" s="1"/>
  <c r="G103" i="13"/>
  <c r="G114" i="14" s="1"/>
  <c r="E103" i="13"/>
  <c r="E114" i="14" s="1"/>
  <c r="T102" i="13"/>
  <c r="T113" i="14" s="1"/>
  <c r="S102" i="13"/>
  <c r="S113" i="14" s="1"/>
  <c r="R102" i="13"/>
  <c r="R113" i="14" s="1"/>
  <c r="Q102" i="13"/>
  <c r="Q113" i="14" s="1"/>
  <c r="O102" i="13"/>
  <c r="O113" i="14" s="1"/>
  <c r="N102" i="13"/>
  <c r="N113" i="14" s="1"/>
  <c r="M102" i="13"/>
  <c r="M113" i="14" s="1"/>
  <c r="L102" i="13"/>
  <c r="L113" i="14" s="1"/>
  <c r="J102" i="13"/>
  <c r="J113" i="14" s="1"/>
  <c r="I102" i="13"/>
  <c r="I113" i="14" s="1"/>
  <c r="G102" i="13"/>
  <c r="G113" i="14" s="1"/>
  <c r="E102" i="13"/>
  <c r="E113" i="14" s="1"/>
  <c r="T101" i="13"/>
  <c r="T112" i="14" s="1"/>
  <c r="S101" i="13"/>
  <c r="S112" i="14" s="1"/>
  <c r="R101" i="13"/>
  <c r="R112" i="14" s="1"/>
  <c r="Q101" i="13"/>
  <c r="Q112" i="14" s="1"/>
  <c r="O101" i="13"/>
  <c r="O112" i="14" s="1"/>
  <c r="N101" i="13"/>
  <c r="N112" i="14" s="1"/>
  <c r="M101" i="13"/>
  <c r="M112" i="14" s="1"/>
  <c r="L101" i="13"/>
  <c r="L112" i="14" s="1"/>
  <c r="J101" i="13"/>
  <c r="J112" i="14" s="1"/>
  <c r="I101" i="13"/>
  <c r="I112" i="14" s="1"/>
  <c r="G101" i="13"/>
  <c r="G112" i="14" s="1"/>
  <c r="E101" i="13"/>
  <c r="E112" i="14" s="1"/>
  <c r="T100" i="13"/>
  <c r="T111" i="14" s="1"/>
  <c r="S100" i="13"/>
  <c r="S111" i="14" s="1"/>
  <c r="R100" i="13"/>
  <c r="R111" i="14" s="1"/>
  <c r="Q100" i="13"/>
  <c r="Q111" i="14" s="1"/>
  <c r="O100" i="13"/>
  <c r="O111" i="14" s="1"/>
  <c r="N100" i="13"/>
  <c r="N111" i="14" s="1"/>
  <c r="M100" i="13"/>
  <c r="M111" i="14" s="1"/>
  <c r="L100" i="13"/>
  <c r="L111" i="14" s="1"/>
  <c r="J100" i="13"/>
  <c r="J111" i="14" s="1"/>
  <c r="I100" i="13"/>
  <c r="I111" i="14" s="1"/>
  <c r="G100" i="13"/>
  <c r="G111" i="14" s="1"/>
  <c r="E100" i="13"/>
  <c r="E111" i="14" s="1"/>
  <c r="T99" i="13"/>
  <c r="T110" i="14" s="1"/>
  <c r="S99" i="13"/>
  <c r="S110" i="14" s="1"/>
  <c r="R99" i="13"/>
  <c r="R110" i="14" s="1"/>
  <c r="Q99" i="13"/>
  <c r="Q110" i="14" s="1"/>
  <c r="O99" i="13"/>
  <c r="O110" i="14" s="1"/>
  <c r="N99" i="13"/>
  <c r="N110" i="14" s="1"/>
  <c r="M99" i="13"/>
  <c r="M110" i="14" s="1"/>
  <c r="L99" i="13"/>
  <c r="L110" i="14" s="1"/>
  <c r="J99" i="13"/>
  <c r="J110" i="14" s="1"/>
  <c r="I99" i="13"/>
  <c r="I110" i="14" s="1"/>
  <c r="G99" i="13"/>
  <c r="G110" i="14" s="1"/>
  <c r="E99" i="13"/>
  <c r="E110" i="14" s="1"/>
  <c r="T98" i="13"/>
  <c r="T109" i="14" s="1"/>
  <c r="S98" i="13"/>
  <c r="S109" i="14" s="1"/>
  <c r="R98" i="13"/>
  <c r="R109" i="14" s="1"/>
  <c r="Q98" i="13"/>
  <c r="Q109" i="14" s="1"/>
  <c r="O98" i="13"/>
  <c r="O109" i="14" s="1"/>
  <c r="N98" i="13"/>
  <c r="N109" i="14" s="1"/>
  <c r="M98" i="13"/>
  <c r="M109" i="14" s="1"/>
  <c r="L98" i="13"/>
  <c r="L109" i="14" s="1"/>
  <c r="J98" i="13"/>
  <c r="J109" i="14" s="1"/>
  <c r="I98" i="13"/>
  <c r="I109" i="14" s="1"/>
  <c r="G98" i="13"/>
  <c r="G109" i="14" s="1"/>
  <c r="E98" i="13"/>
  <c r="E109" i="14" s="1"/>
  <c r="T97" i="13"/>
  <c r="T108" i="14" s="1"/>
  <c r="S97" i="13"/>
  <c r="S108" i="14" s="1"/>
  <c r="R97" i="13"/>
  <c r="R108" i="14" s="1"/>
  <c r="Q97" i="13"/>
  <c r="Q108" i="14" s="1"/>
  <c r="O97" i="13"/>
  <c r="O108" i="14" s="1"/>
  <c r="N97" i="13"/>
  <c r="N108" i="14" s="1"/>
  <c r="M97" i="13"/>
  <c r="M108" i="14" s="1"/>
  <c r="L97" i="13"/>
  <c r="L108" i="14" s="1"/>
  <c r="J97" i="13"/>
  <c r="J108" i="14" s="1"/>
  <c r="I97" i="13"/>
  <c r="I108" i="14" s="1"/>
  <c r="G97" i="13"/>
  <c r="G108" i="14" s="1"/>
  <c r="E97" i="13"/>
  <c r="E108" i="14" s="1"/>
  <c r="T96" i="13"/>
  <c r="T107" i="14" s="1"/>
  <c r="S96" i="13"/>
  <c r="S107" i="14" s="1"/>
  <c r="R96" i="13"/>
  <c r="R107" i="14" s="1"/>
  <c r="Q96" i="13"/>
  <c r="Q107" i="14" s="1"/>
  <c r="O96" i="13"/>
  <c r="O107" i="14" s="1"/>
  <c r="N96" i="13"/>
  <c r="N107" i="14" s="1"/>
  <c r="M96" i="13"/>
  <c r="M107" i="14" s="1"/>
  <c r="L96" i="13"/>
  <c r="L107" i="14" s="1"/>
  <c r="J96" i="13"/>
  <c r="J107" i="14" s="1"/>
  <c r="I96" i="13"/>
  <c r="I107" i="14" s="1"/>
  <c r="G96" i="13"/>
  <c r="G107" i="14" s="1"/>
  <c r="E96" i="13"/>
  <c r="E107" i="14" s="1"/>
  <c r="T95" i="13"/>
  <c r="T106" i="14" s="1"/>
  <c r="S95" i="13"/>
  <c r="S106" i="14" s="1"/>
  <c r="R95" i="13"/>
  <c r="R106" i="14" s="1"/>
  <c r="Q95" i="13"/>
  <c r="Q106" i="14" s="1"/>
  <c r="O95" i="13"/>
  <c r="O106" i="14" s="1"/>
  <c r="N95" i="13"/>
  <c r="N106" i="14" s="1"/>
  <c r="M95" i="13"/>
  <c r="M106" i="14" s="1"/>
  <c r="L95" i="13"/>
  <c r="L106" i="14" s="1"/>
  <c r="J95" i="13"/>
  <c r="J106" i="14" s="1"/>
  <c r="I95" i="13"/>
  <c r="I106" i="14" s="1"/>
  <c r="G95" i="13"/>
  <c r="G106" i="14" s="1"/>
  <c r="E95" i="13"/>
  <c r="E106" i="14" s="1"/>
  <c r="T94" i="13"/>
  <c r="T105" i="14" s="1"/>
  <c r="S94" i="13"/>
  <c r="S105" i="14" s="1"/>
  <c r="R94" i="13"/>
  <c r="R105" i="14" s="1"/>
  <c r="Q94" i="13"/>
  <c r="Q105" i="14" s="1"/>
  <c r="O94" i="13"/>
  <c r="O105" i="14" s="1"/>
  <c r="N94" i="13"/>
  <c r="N105" i="14" s="1"/>
  <c r="M94" i="13"/>
  <c r="M105" i="14" s="1"/>
  <c r="L94" i="13"/>
  <c r="L105" i="14" s="1"/>
  <c r="J94" i="13"/>
  <c r="J105" i="14" s="1"/>
  <c r="I94" i="13"/>
  <c r="I105" i="14" s="1"/>
  <c r="G94" i="13"/>
  <c r="G105" i="14" s="1"/>
  <c r="E94" i="13"/>
  <c r="E105" i="14" s="1"/>
  <c r="T93" i="13"/>
  <c r="T104" i="14" s="1"/>
  <c r="S93" i="13"/>
  <c r="S104" i="14" s="1"/>
  <c r="R93" i="13"/>
  <c r="R104" i="14" s="1"/>
  <c r="Q93" i="13"/>
  <c r="Q104" i="14" s="1"/>
  <c r="O93" i="13"/>
  <c r="O104" i="14" s="1"/>
  <c r="N93" i="13"/>
  <c r="N104" i="14" s="1"/>
  <c r="M93" i="13"/>
  <c r="M104" i="14" s="1"/>
  <c r="L93" i="13"/>
  <c r="L104" i="14" s="1"/>
  <c r="J93" i="13"/>
  <c r="J104" i="14" s="1"/>
  <c r="I93" i="13"/>
  <c r="I104" i="14" s="1"/>
  <c r="G93" i="13"/>
  <c r="G104" i="14" s="1"/>
  <c r="E93" i="13"/>
  <c r="E104" i="14" s="1"/>
  <c r="T92" i="13"/>
  <c r="T103" i="14" s="1"/>
  <c r="S92" i="13"/>
  <c r="S103" i="14" s="1"/>
  <c r="R92" i="13"/>
  <c r="R103" i="14" s="1"/>
  <c r="Q92" i="13"/>
  <c r="Q103" i="14" s="1"/>
  <c r="O92" i="13"/>
  <c r="O103" i="14" s="1"/>
  <c r="N92" i="13"/>
  <c r="N103" i="14" s="1"/>
  <c r="M92" i="13"/>
  <c r="M103" i="14" s="1"/>
  <c r="L92" i="13"/>
  <c r="L103" i="14" s="1"/>
  <c r="J92" i="13"/>
  <c r="J103" i="14" s="1"/>
  <c r="I92" i="13"/>
  <c r="I103" i="14" s="1"/>
  <c r="G92" i="13"/>
  <c r="G103" i="14" s="1"/>
  <c r="E92" i="13"/>
  <c r="E103" i="14" s="1"/>
  <c r="T91" i="13"/>
  <c r="T102" i="14" s="1"/>
  <c r="S91" i="13"/>
  <c r="S102" i="14" s="1"/>
  <c r="R91" i="13"/>
  <c r="R102" i="14" s="1"/>
  <c r="Q91" i="13"/>
  <c r="Q102" i="14" s="1"/>
  <c r="O91" i="13"/>
  <c r="O102" i="14" s="1"/>
  <c r="N91" i="13"/>
  <c r="N102" i="14" s="1"/>
  <c r="M91" i="13"/>
  <c r="M102" i="14" s="1"/>
  <c r="L91" i="13"/>
  <c r="L102" i="14" s="1"/>
  <c r="J91" i="13"/>
  <c r="J102" i="14" s="1"/>
  <c r="I91" i="13"/>
  <c r="I102" i="14" s="1"/>
  <c r="G91" i="13"/>
  <c r="G102" i="14" s="1"/>
  <c r="E91" i="13"/>
  <c r="E102" i="14" s="1"/>
  <c r="T90" i="13"/>
  <c r="T101" i="14" s="1"/>
  <c r="S90" i="13"/>
  <c r="S101" i="14" s="1"/>
  <c r="R90" i="13"/>
  <c r="R101" i="14" s="1"/>
  <c r="Q90" i="13"/>
  <c r="Q101" i="14" s="1"/>
  <c r="O90" i="13"/>
  <c r="O101" i="14" s="1"/>
  <c r="N90" i="13"/>
  <c r="N101" i="14" s="1"/>
  <c r="M90" i="13"/>
  <c r="M101" i="14" s="1"/>
  <c r="L90" i="13"/>
  <c r="L101" i="14" s="1"/>
  <c r="J90" i="13"/>
  <c r="J101" i="14" s="1"/>
  <c r="I90" i="13"/>
  <c r="I101" i="14" s="1"/>
  <c r="G90" i="13"/>
  <c r="G101" i="14" s="1"/>
  <c r="E90" i="13"/>
  <c r="E101" i="14" s="1"/>
  <c r="T89" i="13"/>
  <c r="T100" i="14" s="1"/>
  <c r="S89" i="13"/>
  <c r="S100" i="14" s="1"/>
  <c r="R89" i="13"/>
  <c r="R100" i="14" s="1"/>
  <c r="Q89" i="13"/>
  <c r="Q100" i="14" s="1"/>
  <c r="O89" i="13"/>
  <c r="O100" i="14" s="1"/>
  <c r="N89" i="13"/>
  <c r="N100" i="14" s="1"/>
  <c r="M89" i="13"/>
  <c r="M100" i="14" s="1"/>
  <c r="L89" i="13"/>
  <c r="L100" i="14" s="1"/>
  <c r="J89" i="13"/>
  <c r="J100" i="14" s="1"/>
  <c r="I89" i="13"/>
  <c r="I100" i="14" s="1"/>
  <c r="G89" i="13"/>
  <c r="G100" i="14" s="1"/>
  <c r="E89" i="13"/>
  <c r="E100" i="14" s="1"/>
  <c r="T88" i="13"/>
  <c r="T99" i="14" s="1"/>
  <c r="S88" i="13"/>
  <c r="S99" i="14" s="1"/>
  <c r="R88" i="13"/>
  <c r="R99" i="14" s="1"/>
  <c r="Q88" i="13"/>
  <c r="Q99" i="14" s="1"/>
  <c r="O88" i="13"/>
  <c r="O99" i="14" s="1"/>
  <c r="N88" i="13"/>
  <c r="N99" i="14" s="1"/>
  <c r="M88" i="13"/>
  <c r="M99" i="14" s="1"/>
  <c r="L88" i="13"/>
  <c r="L99" i="14" s="1"/>
  <c r="J88" i="13"/>
  <c r="J99" i="14" s="1"/>
  <c r="I88" i="13"/>
  <c r="I99" i="14" s="1"/>
  <c r="G88" i="13"/>
  <c r="G99" i="14" s="1"/>
  <c r="E88" i="13"/>
  <c r="E99" i="14" s="1"/>
  <c r="T87" i="13"/>
  <c r="T98" i="14" s="1"/>
  <c r="S87" i="13"/>
  <c r="S98" i="14" s="1"/>
  <c r="R87" i="13"/>
  <c r="R98" i="14" s="1"/>
  <c r="Q87" i="13"/>
  <c r="Q98" i="14" s="1"/>
  <c r="O87" i="13"/>
  <c r="O98" i="14" s="1"/>
  <c r="N87" i="13"/>
  <c r="N98" i="14" s="1"/>
  <c r="M87" i="13"/>
  <c r="M98" i="14" s="1"/>
  <c r="L87" i="13"/>
  <c r="L98" i="14" s="1"/>
  <c r="J87" i="13"/>
  <c r="J98" i="14" s="1"/>
  <c r="I87" i="13"/>
  <c r="I98" i="14" s="1"/>
  <c r="G87" i="13"/>
  <c r="G98" i="14" s="1"/>
  <c r="E87" i="13"/>
  <c r="E98" i="14" s="1"/>
  <c r="T86" i="13"/>
  <c r="T97" i="14" s="1"/>
  <c r="S86" i="13"/>
  <c r="S97" i="14" s="1"/>
  <c r="R86" i="13"/>
  <c r="R97" i="14" s="1"/>
  <c r="Q86" i="13"/>
  <c r="Q97" i="14" s="1"/>
  <c r="O86" i="13"/>
  <c r="O97" i="14" s="1"/>
  <c r="N86" i="13"/>
  <c r="N97" i="14" s="1"/>
  <c r="M86" i="13"/>
  <c r="M97" i="14" s="1"/>
  <c r="L86" i="13"/>
  <c r="L97" i="14" s="1"/>
  <c r="J86" i="13"/>
  <c r="J97" i="14" s="1"/>
  <c r="I86" i="13"/>
  <c r="I97" i="14" s="1"/>
  <c r="G86" i="13"/>
  <c r="G97" i="14" s="1"/>
  <c r="E86" i="13"/>
  <c r="E97" i="14" s="1"/>
  <c r="T85" i="13"/>
  <c r="T96" i="14" s="1"/>
  <c r="S85" i="13"/>
  <c r="S96" i="14" s="1"/>
  <c r="R85" i="13"/>
  <c r="R96" i="14" s="1"/>
  <c r="Q85" i="13"/>
  <c r="Q96" i="14" s="1"/>
  <c r="O85" i="13"/>
  <c r="O96" i="14" s="1"/>
  <c r="N85" i="13"/>
  <c r="N96" i="14" s="1"/>
  <c r="M85" i="13"/>
  <c r="M96" i="14" s="1"/>
  <c r="L85" i="13"/>
  <c r="L96" i="14" s="1"/>
  <c r="J85" i="13"/>
  <c r="J96" i="14" s="1"/>
  <c r="I85" i="13"/>
  <c r="I96" i="14" s="1"/>
  <c r="G85" i="13"/>
  <c r="G96" i="14" s="1"/>
  <c r="E85" i="13"/>
  <c r="E96" i="14" s="1"/>
  <c r="T84" i="13"/>
  <c r="T95" i="14" s="1"/>
  <c r="S84" i="13"/>
  <c r="S95" i="14" s="1"/>
  <c r="R84" i="13"/>
  <c r="R95" i="14" s="1"/>
  <c r="Q84" i="13"/>
  <c r="Q95" i="14" s="1"/>
  <c r="O84" i="13"/>
  <c r="O95" i="14" s="1"/>
  <c r="N84" i="13"/>
  <c r="N95" i="14" s="1"/>
  <c r="M84" i="13"/>
  <c r="M95" i="14" s="1"/>
  <c r="L84" i="13"/>
  <c r="L95" i="14" s="1"/>
  <c r="J84" i="13"/>
  <c r="J95" i="14" s="1"/>
  <c r="I84" i="13"/>
  <c r="I95" i="14" s="1"/>
  <c r="G84" i="13"/>
  <c r="G95" i="14" s="1"/>
  <c r="E84" i="13"/>
  <c r="E95" i="14" s="1"/>
  <c r="T83" i="13"/>
  <c r="T94" i="14" s="1"/>
  <c r="S83" i="13"/>
  <c r="S94" i="14" s="1"/>
  <c r="R83" i="13"/>
  <c r="R94" i="14" s="1"/>
  <c r="Q83" i="13"/>
  <c r="Q94" i="14" s="1"/>
  <c r="O83" i="13"/>
  <c r="O94" i="14" s="1"/>
  <c r="N83" i="13"/>
  <c r="N94" i="14" s="1"/>
  <c r="M83" i="13"/>
  <c r="M94" i="14" s="1"/>
  <c r="L83" i="13"/>
  <c r="L94" i="14" s="1"/>
  <c r="J83" i="13"/>
  <c r="J94" i="14" s="1"/>
  <c r="I83" i="13"/>
  <c r="I94" i="14" s="1"/>
  <c r="G83" i="13"/>
  <c r="G94" i="14" s="1"/>
  <c r="E83" i="13"/>
  <c r="E94" i="14" s="1"/>
  <c r="T82" i="13"/>
  <c r="T93" i="14" s="1"/>
  <c r="S82" i="13"/>
  <c r="S93" i="14" s="1"/>
  <c r="R82" i="13"/>
  <c r="R93" i="14" s="1"/>
  <c r="Q82" i="13"/>
  <c r="Q93" i="14" s="1"/>
  <c r="O82" i="13"/>
  <c r="O93" i="14" s="1"/>
  <c r="N82" i="13"/>
  <c r="N93" i="14" s="1"/>
  <c r="M82" i="13"/>
  <c r="M93" i="14" s="1"/>
  <c r="L82" i="13"/>
  <c r="L93" i="14" s="1"/>
  <c r="J82" i="13"/>
  <c r="J93" i="14" s="1"/>
  <c r="I82" i="13"/>
  <c r="I93" i="14" s="1"/>
  <c r="G82" i="13"/>
  <c r="G93" i="14" s="1"/>
  <c r="E82" i="13"/>
  <c r="E93" i="14" s="1"/>
  <c r="T81" i="13"/>
  <c r="T92" i="14" s="1"/>
  <c r="S81" i="13"/>
  <c r="S92" i="14" s="1"/>
  <c r="R81" i="13"/>
  <c r="R92" i="14" s="1"/>
  <c r="Q81" i="13"/>
  <c r="Q92" i="14" s="1"/>
  <c r="O81" i="13"/>
  <c r="O92" i="14" s="1"/>
  <c r="N81" i="13"/>
  <c r="N92" i="14" s="1"/>
  <c r="M81" i="13"/>
  <c r="M92" i="14" s="1"/>
  <c r="L81" i="13"/>
  <c r="L92" i="14" s="1"/>
  <c r="J81" i="13"/>
  <c r="J92" i="14" s="1"/>
  <c r="I81" i="13"/>
  <c r="I92" i="14" s="1"/>
  <c r="G81" i="13"/>
  <c r="G92" i="14" s="1"/>
  <c r="E81" i="13"/>
  <c r="E92" i="14" s="1"/>
  <c r="T80" i="13"/>
  <c r="T91" i="14" s="1"/>
  <c r="S80" i="13"/>
  <c r="S91" i="14" s="1"/>
  <c r="R80" i="13"/>
  <c r="R91" i="14" s="1"/>
  <c r="Q80" i="13"/>
  <c r="Q91" i="14" s="1"/>
  <c r="O80" i="13"/>
  <c r="O91" i="14" s="1"/>
  <c r="N80" i="13"/>
  <c r="N91" i="14" s="1"/>
  <c r="M80" i="13"/>
  <c r="M91" i="14" s="1"/>
  <c r="L80" i="13"/>
  <c r="L91" i="14" s="1"/>
  <c r="J80" i="13"/>
  <c r="J91" i="14" s="1"/>
  <c r="I80" i="13"/>
  <c r="I91" i="14" s="1"/>
  <c r="G80" i="13"/>
  <c r="G91" i="14" s="1"/>
  <c r="E80" i="13"/>
  <c r="E91" i="14" s="1"/>
  <c r="T79" i="13"/>
  <c r="T90" i="14" s="1"/>
  <c r="S79" i="13"/>
  <c r="S90" i="14" s="1"/>
  <c r="R79" i="13"/>
  <c r="R90" i="14" s="1"/>
  <c r="Q79" i="13"/>
  <c r="Q90" i="14" s="1"/>
  <c r="O79" i="13"/>
  <c r="O90" i="14" s="1"/>
  <c r="N79" i="13"/>
  <c r="N90" i="14" s="1"/>
  <c r="M79" i="13"/>
  <c r="M90" i="14" s="1"/>
  <c r="L79" i="13"/>
  <c r="L90" i="14" s="1"/>
  <c r="J79" i="13"/>
  <c r="J90" i="14" s="1"/>
  <c r="I79" i="13"/>
  <c r="I90" i="14" s="1"/>
  <c r="G79" i="13"/>
  <c r="G90" i="14" s="1"/>
  <c r="E79" i="13"/>
  <c r="E90" i="14" s="1"/>
  <c r="T78" i="13"/>
  <c r="T89" i="14" s="1"/>
  <c r="S78" i="13"/>
  <c r="S89" i="14" s="1"/>
  <c r="R78" i="13"/>
  <c r="R89" i="14" s="1"/>
  <c r="Q78" i="13"/>
  <c r="Q89" i="14" s="1"/>
  <c r="O78" i="13"/>
  <c r="O89" i="14" s="1"/>
  <c r="N78" i="13"/>
  <c r="N89" i="14" s="1"/>
  <c r="M78" i="13"/>
  <c r="M89" i="14" s="1"/>
  <c r="L78" i="13"/>
  <c r="L89" i="14" s="1"/>
  <c r="J78" i="13"/>
  <c r="J89" i="14" s="1"/>
  <c r="I78" i="13"/>
  <c r="I89" i="14" s="1"/>
  <c r="G78" i="13"/>
  <c r="G89" i="14" s="1"/>
  <c r="E78" i="13"/>
  <c r="E89" i="14" s="1"/>
  <c r="T77" i="13"/>
  <c r="T88" i="14" s="1"/>
  <c r="S77" i="13"/>
  <c r="S88" i="14" s="1"/>
  <c r="R77" i="13"/>
  <c r="R88" i="14" s="1"/>
  <c r="Q77" i="13"/>
  <c r="Q88" i="14" s="1"/>
  <c r="O77" i="13"/>
  <c r="O88" i="14" s="1"/>
  <c r="N77" i="13"/>
  <c r="N88" i="14" s="1"/>
  <c r="M77" i="13"/>
  <c r="M88" i="14" s="1"/>
  <c r="L77" i="13"/>
  <c r="L88" i="14" s="1"/>
  <c r="J77" i="13"/>
  <c r="J88" i="14" s="1"/>
  <c r="I77" i="13"/>
  <c r="I88" i="14" s="1"/>
  <c r="G77" i="13"/>
  <c r="G88" i="14" s="1"/>
  <c r="E77" i="13"/>
  <c r="E88" i="14" s="1"/>
  <c r="T76" i="13"/>
  <c r="T87" i="14" s="1"/>
  <c r="S76" i="13"/>
  <c r="S87" i="14" s="1"/>
  <c r="R76" i="13"/>
  <c r="R87" i="14" s="1"/>
  <c r="Q76" i="13"/>
  <c r="Q87" i="14" s="1"/>
  <c r="O76" i="13"/>
  <c r="O87" i="14" s="1"/>
  <c r="N76" i="13"/>
  <c r="N87" i="14" s="1"/>
  <c r="M76" i="13"/>
  <c r="M87" i="14" s="1"/>
  <c r="L76" i="13"/>
  <c r="L87" i="14" s="1"/>
  <c r="J76" i="13"/>
  <c r="J87" i="14" s="1"/>
  <c r="I76" i="13"/>
  <c r="I87" i="14" s="1"/>
  <c r="G76" i="13"/>
  <c r="G87" i="14" s="1"/>
  <c r="E76" i="13"/>
  <c r="E87" i="14" s="1"/>
  <c r="T75" i="13"/>
  <c r="T86" i="14" s="1"/>
  <c r="S75" i="13"/>
  <c r="S86" i="14" s="1"/>
  <c r="R75" i="13"/>
  <c r="R86" i="14" s="1"/>
  <c r="Q75" i="13"/>
  <c r="Q86" i="14" s="1"/>
  <c r="O75" i="13"/>
  <c r="O86" i="14" s="1"/>
  <c r="N75" i="13"/>
  <c r="N86" i="14" s="1"/>
  <c r="M75" i="13"/>
  <c r="M86" i="14" s="1"/>
  <c r="L75" i="13"/>
  <c r="L86" i="14" s="1"/>
  <c r="J75" i="13"/>
  <c r="J86" i="14" s="1"/>
  <c r="I75" i="13"/>
  <c r="I86" i="14" s="1"/>
  <c r="G75" i="13"/>
  <c r="G86" i="14" s="1"/>
  <c r="E75" i="13"/>
  <c r="E86" i="14" s="1"/>
  <c r="T74" i="13"/>
  <c r="T85" i="14" s="1"/>
  <c r="S74" i="13"/>
  <c r="S85" i="14" s="1"/>
  <c r="R74" i="13"/>
  <c r="R85" i="14" s="1"/>
  <c r="Q74" i="13"/>
  <c r="Q85" i="14" s="1"/>
  <c r="O74" i="13"/>
  <c r="O85" i="14" s="1"/>
  <c r="N74" i="13"/>
  <c r="N85" i="14" s="1"/>
  <c r="M74" i="13"/>
  <c r="M85" i="14" s="1"/>
  <c r="L74" i="13"/>
  <c r="L85" i="14" s="1"/>
  <c r="J74" i="13"/>
  <c r="J85" i="14" s="1"/>
  <c r="I74" i="13"/>
  <c r="I85" i="14" s="1"/>
  <c r="G74" i="13"/>
  <c r="G85" i="14" s="1"/>
  <c r="E74" i="13"/>
  <c r="E85" i="14" s="1"/>
  <c r="T73" i="13"/>
  <c r="T84" i="14" s="1"/>
  <c r="S73" i="13"/>
  <c r="S84" i="14" s="1"/>
  <c r="R73" i="13"/>
  <c r="R84" i="14" s="1"/>
  <c r="Q73" i="13"/>
  <c r="Q84" i="14" s="1"/>
  <c r="O73" i="13"/>
  <c r="O84" i="14" s="1"/>
  <c r="N73" i="13"/>
  <c r="N84" i="14" s="1"/>
  <c r="M73" i="13"/>
  <c r="M84" i="14" s="1"/>
  <c r="L73" i="13"/>
  <c r="L84" i="14" s="1"/>
  <c r="J73" i="13"/>
  <c r="J84" i="14" s="1"/>
  <c r="I73" i="13"/>
  <c r="I84" i="14" s="1"/>
  <c r="G73" i="13"/>
  <c r="G84" i="14" s="1"/>
  <c r="E73" i="13"/>
  <c r="E84" i="14" s="1"/>
  <c r="T72" i="13"/>
  <c r="T83" i="14" s="1"/>
  <c r="S72" i="13"/>
  <c r="S83" i="14" s="1"/>
  <c r="R72" i="13"/>
  <c r="R83" i="14" s="1"/>
  <c r="Q72" i="13"/>
  <c r="Q83" i="14" s="1"/>
  <c r="O72" i="13"/>
  <c r="O83" i="14" s="1"/>
  <c r="N72" i="13"/>
  <c r="N83" i="14" s="1"/>
  <c r="M72" i="13"/>
  <c r="M83" i="14" s="1"/>
  <c r="L72" i="13"/>
  <c r="L83" i="14" s="1"/>
  <c r="J72" i="13"/>
  <c r="J83" i="14" s="1"/>
  <c r="I72" i="13"/>
  <c r="I83" i="14" s="1"/>
  <c r="G72" i="13"/>
  <c r="G83" i="14" s="1"/>
  <c r="E72" i="13"/>
  <c r="E83" i="14" s="1"/>
  <c r="T71" i="13"/>
  <c r="T82" i="14" s="1"/>
  <c r="S71" i="13"/>
  <c r="S82" i="14" s="1"/>
  <c r="R71" i="13"/>
  <c r="R82" i="14" s="1"/>
  <c r="Q71" i="13"/>
  <c r="Q82" i="14" s="1"/>
  <c r="O71" i="13"/>
  <c r="O82" i="14" s="1"/>
  <c r="N71" i="13"/>
  <c r="N82" i="14" s="1"/>
  <c r="M71" i="13"/>
  <c r="M82" i="14" s="1"/>
  <c r="L71" i="13"/>
  <c r="L82" i="14" s="1"/>
  <c r="J71" i="13"/>
  <c r="J82" i="14" s="1"/>
  <c r="I71" i="13"/>
  <c r="I82" i="14" s="1"/>
  <c r="G71" i="13"/>
  <c r="G82" i="14" s="1"/>
  <c r="E71" i="13"/>
  <c r="E82" i="14" s="1"/>
  <c r="T70" i="13"/>
  <c r="T81" i="14" s="1"/>
  <c r="S70" i="13"/>
  <c r="S81" i="14" s="1"/>
  <c r="R70" i="13"/>
  <c r="R81" i="14" s="1"/>
  <c r="Q70" i="13"/>
  <c r="Q81" i="14" s="1"/>
  <c r="O70" i="13"/>
  <c r="O81" i="14" s="1"/>
  <c r="N70" i="13"/>
  <c r="N81" i="14" s="1"/>
  <c r="M70" i="13"/>
  <c r="M81" i="14" s="1"/>
  <c r="L70" i="13"/>
  <c r="L81" i="14" s="1"/>
  <c r="J70" i="13"/>
  <c r="J81" i="14" s="1"/>
  <c r="I70" i="13"/>
  <c r="I81" i="14" s="1"/>
  <c r="G70" i="13"/>
  <c r="G81" i="14" s="1"/>
  <c r="E70" i="13"/>
  <c r="E81" i="14" s="1"/>
  <c r="T69" i="13"/>
  <c r="T80" i="14" s="1"/>
  <c r="S69" i="13"/>
  <c r="S80" i="14" s="1"/>
  <c r="R69" i="13"/>
  <c r="R80" i="14" s="1"/>
  <c r="Q69" i="13"/>
  <c r="Q80" i="14" s="1"/>
  <c r="O69" i="13"/>
  <c r="O80" i="14" s="1"/>
  <c r="N69" i="13"/>
  <c r="N80" i="14" s="1"/>
  <c r="M69" i="13"/>
  <c r="M80" i="14" s="1"/>
  <c r="L69" i="13"/>
  <c r="L80" i="14" s="1"/>
  <c r="J69" i="13"/>
  <c r="J80" i="14" s="1"/>
  <c r="I69" i="13"/>
  <c r="I80" i="14" s="1"/>
  <c r="G69" i="13"/>
  <c r="G80" i="14" s="1"/>
  <c r="E69" i="13"/>
  <c r="E80" i="14" s="1"/>
  <c r="T68" i="13"/>
  <c r="T79" i="14" s="1"/>
  <c r="S68" i="13"/>
  <c r="S79" i="14" s="1"/>
  <c r="R68" i="13"/>
  <c r="R79" i="14" s="1"/>
  <c r="Q68" i="13"/>
  <c r="Q79" i="14" s="1"/>
  <c r="O68" i="13"/>
  <c r="O79" i="14" s="1"/>
  <c r="N68" i="13"/>
  <c r="N79" i="14" s="1"/>
  <c r="M68" i="13"/>
  <c r="M79" i="14" s="1"/>
  <c r="L68" i="13"/>
  <c r="L79" i="14" s="1"/>
  <c r="J68" i="13"/>
  <c r="J79" i="14" s="1"/>
  <c r="I68" i="13"/>
  <c r="I79" i="14" s="1"/>
  <c r="G68" i="13"/>
  <c r="G79" i="14" s="1"/>
  <c r="E68" i="13"/>
  <c r="E79" i="14" s="1"/>
  <c r="T67" i="13"/>
  <c r="T78" i="14" s="1"/>
  <c r="S67" i="13"/>
  <c r="S78" i="14" s="1"/>
  <c r="R67" i="13"/>
  <c r="R78" i="14" s="1"/>
  <c r="Q67" i="13"/>
  <c r="Q78" i="14" s="1"/>
  <c r="O67" i="13"/>
  <c r="O78" i="14" s="1"/>
  <c r="N67" i="13"/>
  <c r="N78" i="14" s="1"/>
  <c r="M67" i="13"/>
  <c r="M78" i="14" s="1"/>
  <c r="L67" i="13"/>
  <c r="L78" i="14" s="1"/>
  <c r="J67" i="13"/>
  <c r="J78" i="14" s="1"/>
  <c r="I67" i="13"/>
  <c r="I78" i="14" s="1"/>
  <c r="G67" i="13"/>
  <c r="G78" i="14" s="1"/>
  <c r="E67" i="13"/>
  <c r="E78" i="14" s="1"/>
  <c r="T66" i="13"/>
  <c r="T77" i="14" s="1"/>
  <c r="S66" i="13"/>
  <c r="S77" i="14" s="1"/>
  <c r="R66" i="13"/>
  <c r="R77" i="14" s="1"/>
  <c r="Q66" i="13"/>
  <c r="Q77" i="14" s="1"/>
  <c r="O66" i="13"/>
  <c r="O77" i="14" s="1"/>
  <c r="N66" i="13"/>
  <c r="N77" i="14" s="1"/>
  <c r="M66" i="13"/>
  <c r="M77" i="14" s="1"/>
  <c r="L66" i="13"/>
  <c r="L77" i="14" s="1"/>
  <c r="J66" i="13"/>
  <c r="J77" i="14" s="1"/>
  <c r="I66" i="13"/>
  <c r="I77" i="14" s="1"/>
  <c r="G66" i="13"/>
  <c r="G77" i="14" s="1"/>
  <c r="E66" i="13"/>
  <c r="E77" i="14" s="1"/>
  <c r="T65" i="13"/>
  <c r="T76" i="14" s="1"/>
  <c r="S65" i="13"/>
  <c r="S76" i="14" s="1"/>
  <c r="R65" i="13"/>
  <c r="R76" i="14" s="1"/>
  <c r="Q65" i="13"/>
  <c r="Q76" i="14" s="1"/>
  <c r="O65" i="13"/>
  <c r="O76" i="14" s="1"/>
  <c r="N65" i="13"/>
  <c r="N76" i="14" s="1"/>
  <c r="M65" i="13"/>
  <c r="M76" i="14" s="1"/>
  <c r="L65" i="13"/>
  <c r="L76" i="14" s="1"/>
  <c r="J65" i="13"/>
  <c r="J76" i="14" s="1"/>
  <c r="I65" i="13"/>
  <c r="I76" i="14" s="1"/>
  <c r="G65" i="13"/>
  <c r="G76" i="14" s="1"/>
  <c r="E65" i="13"/>
  <c r="E76" i="14" s="1"/>
  <c r="T64" i="13"/>
  <c r="T75" i="14" s="1"/>
  <c r="S64" i="13"/>
  <c r="S75" i="14" s="1"/>
  <c r="R64" i="13"/>
  <c r="R75" i="14" s="1"/>
  <c r="Q64" i="13"/>
  <c r="Q75" i="14" s="1"/>
  <c r="O64" i="13"/>
  <c r="O75" i="14" s="1"/>
  <c r="N64" i="13"/>
  <c r="N75" i="14" s="1"/>
  <c r="M64" i="13"/>
  <c r="M75" i="14" s="1"/>
  <c r="L64" i="13"/>
  <c r="L75" i="14" s="1"/>
  <c r="J64" i="13"/>
  <c r="J75" i="14" s="1"/>
  <c r="I64" i="13"/>
  <c r="I75" i="14" s="1"/>
  <c r="G64" i="13"/>
  <c r="G75" i="14" s="1"/>
  <c r="E64" i="13"/>
  <c r="E75" i="14" s="1"/>
  <c r="T63" i="13"/>
  <c r="T74" i="14" s="1"/>
  <c r="S63" i="13"/>
  <c r="S74" i="14" s="1"/>
  <c r="R63" i="13"/>
  <c r="R74" i="14" s="1"/>
  <c r="Q63" i="13"/>
  <c r="Q74" i="14" s="1"/>
  <c r="O63" i="13"/>
  <c r="O74" i="14" s="1"/>
  <c r="N63" i="13"/>
  <c r="N74" i="14" s="1"/>
  <c r="M63" i="13"/>
  <c r="M74" i="14" s="1"/>
  <c r="L63" i="13"/>
  <c r="L74" i="14" s="1"/>
  <c r="J63" i="13"/>
  <c r="J74" i="14" s="1"/>
  <c r="I63" i="13"/>
  <c r="I74" i="14" s="1"/>
  <c r="G63" i="13"/>
  <c r="G74" i="14" s="1"/>
  <c r="E63" i="13"/>
  <c r="E74" i="14" s="1"/>
  <c r="T62" i="13"/>
  <c r="T73" i="14" s="1"/>
  <c r="S62" i="13"/>
  <c r="S73" i="14" s="1"/>
  <c r="R62" i="13"/>
  <c r="R73" i="14" s="1"/>
  <c r="Q62" i="13"/>
  <c r="Q73" i="14" s="1"/>
  <c r="O62" i="13"/>
  <c r="O73" i="14" s="1"/>
  <c r="N62" i="13"/>
  <c r="N73" i="14" s="1"/>
  <c r="M62" i="13"/>
  <c r="M73" i="14" s="1"/>
  <c r="L62" i="13"/>
  <c r="L73" i="14" s="1"/>
  <c r="J62" i="13"/>
  <c r="J73" i="14" s="1"/>
  <c r="I62" i="13"/>
  <c r="I73" i="14" s="1"/>
  <c r="G62" i="13"/>
  <c r="G73" i="14" s="1"/>
  <c r="E62" i="13"/>
  <c r="E73" i="14" s="1"/>
  <c r="T61" i="13"/>
  <c r="T72" i="14" s="1"/>
  <c r="S61" i="13"/>
  <c r="S72" i="14" s="1"/>
  <c r="R61" i="13"/>
  <c r="R72" i="14" s="1"/>
  <c r="Q61" i="13"/>
  <c r="Q72" i="14" s="1"/>
  <c r="O61" i="13"/>
  <c r="O72" i="14" s="1"/>
  <c r="N61" i="13"/>
  <c r="N72" i="14" s="1"/>
  <c r="M61" i="13"/>
  <c r="M72" i="14" s="1"/>
  <c r="L61" i="13"/>
  <c r="L72" i="14" s="1"/>
  <c r="J61" i="13"/>
  <c r="J72" i="14" s="1"/>
  <c r="I61" i="13"/>
  <c r="I72" i="14" s="1"/>
  <c r="G61" i="13"/>
  <c r="G72" i="14" s="1"/>
  <c r="E61" i="13"/>
  <c r="E72" i="14" s="1"/>
  <c r="T60" i="13"/>
  <c r="T71" i="14" s="1"/>
  <c r="S60" i="13"/>
  <c r="S71" i="14" s="1"/>
  <c r="R60" i="13"/>
  <c r="R71" i="14" s="1"/>
  <c r="Q60" i="13"/>
  <c r="Q71" i="14" s="1"/>
  <c r="O60" i="13"/>
  <c r="O71" i="14" s="1"/>
  <c r="N60" i="13"/>
  <c r="N71" i="14" s="1"/>
  <c r="M60" i="13"/>
  <c r="M71" i="14" s="1"/>
  <c r="L60" i="13"/>
  <c r="L71" i="14" s="1"/>
  <c r="J60" i="13"/>
  <c r="J71" i="14" s="1"/>
  <c r="I60" i="13"/>
  <c r="I71" i="14" s="1"/>
  <c r="G60" i="13"/>
  <c r="G71" i="14" s="1"/>
  <c r="E60" i="13"/>
  <c r="E71" i="14" s="1"/>
  <c r="T59" i="13"/>
  <c r="T70" i="14" s="1"/>
  <c r="S59" i="13"/>
  <c r="S70" i="14" s="1"/>
  <c r="R59" i="13"/>
  <c r="R70" i="14" s="1"/>
  <c r="Q59" i="13"/>
  <c r="Q70" i="14" s="1"/>
  <c r="O59" i="13"/>
  <c r="O70" i="14" s="1"/>
  <c r="N59" i="13"/>
  <c r="N70" i="14" s="1"/>
  <c r="M59" i="13"/>
  <c r="M70" i="14" s="1"/>
  <c r="L59" i="13"/>
  <c r="L70" i="14" s="1"/>
  <c r="J59" i="13"/>
  <c r="J70" i="14" s="1"/>
  <c r="I59" i="13"/>
  <c r="I70" i="14" s="1"/>
  <c r="G59" i="13"/>
  <c r="G70" i="14" s="1"/>
  <c r="E59" i="13"/>
  <c r="E70" i="14" s="1"/>
  <c r="T58" i="13"/>
  <c r="T69" i="14" s="1"/>
  <c r="S58" i="13"/>
  <c r="S69" i="14" s="1"/>
  <c r="R58" i="13"/>
  <c r="R69" i="14" s="1"/>
  <c r="Q58" i="13"/>
  <c r="Q69" i="14" s="1"/>
  <c r="O58" i="13"/>
  <c r="O69" i="14" s="1"/>
  <c r="N58" i="13"/>
  <c r="N69" i="14" s="1"/>
  <c r="M58" i="13"/>
  <c r="M69" i="14" s="1"/>
  <c r="L58" i="13"/>
  <c r="L69" i="14" s="1"/>
  <c r="J58" i="13"/>
  <c r="J69" i="14" s="1"/>
  <c r="I58" i="13"/>
  <c r="I69" i="14" s="1"/>
  <c r="G58" i="13"/>
  <c r="G69" i="14" s="1"/>
  <c r="E58" i="13"/>
  <c r="E69" i="14" s="1"/>
  <c r="T57" i="13"/>
  <c r="T68" i="14" s="1"/>
  <c r="S57" i="13"/>
  <c r="S68" i="14" s="1"/>
  <c r="R57" i="13"/>
  <c r="R68" i="14" s="1"/>
  <c r="Q57" i="13"/>
  <c r="Q68" i="14" s="1"/>
  <c r="O57" i="13"/>
  <c r="O68" i="14" s="1"/>
  <c r="N57" i="13"/>
  <c r="N68" i="14" s="1"/>
  <c r="M57" i="13"/>
  <c r="M68" i="14" s="1"/>
  <c r="L57" i="13"/>
  <c r="L68" i="14" s="1"/>
  <c r="J57" i="13"/>
  <c r="J68" i="14" s="1"/>
  <c r="I57" i="13"/>
  <c r="I68" i="14" s="1"/>
  <c r="G57" i="13"/>
  <c r="G68" i="14" s="1"/>
  <c r="E57" i="13"/>
  <c r="E68" i="14" s="1"/>
  <c r="T56" i="13"/>
  <c r="T67" i="14" s="1"/>
  <c r="S56" i="13"/>
  <c r="S67" i="14" s="1"/>
  <c r="R56" i="13"/>
  <c r="R67" i="14" s="1"/>
  <c r="Q56" i="13"/>
  <c r="Q67" i="14" s="1"/>
  <c r="O56" i="13"/>
  <c r="O67" i="14" s="1"/>
  <c r="N56" i="13"/>
  <c r="N67" i="14" s="1"/>
  <c r="M56" i="13"/>
  <c r="M67" i="14" s="1"/>
  <c r="L56" i="13"/>
  <c r="L67" i="14" s="1"/>
  <c r="J56" i="13"/>
  <c r="J67" i="14" s="1"/>
  <c r="I56" i="13"/>
  <c r="I67" i="14" s="1"/>
  <c r="G56" i="13"/>
  <c r="G67" i="14" s="1"/>
  <c r="E56" i="13"/>
  <c r="E67" i="14" s="1"/>
  <c r="T55" i="13"/>
  <c r="T66" i="14" s="1"/>
  <c r="S55" i="13"/>
  <c r="S66" i="14" s="1"/>
  <c r="R55" i="13"/>
  <c r="R66" i="14" s="1"/>
  <c r="Q55" i="13"/>
  <c r="Q66" i="14" s="1"/>
  <c r="O55" i="13"/>
  <c r="O66" i="14" s="1"/>
  <c r="N55" i="13"/>
  <c r="N66" i="14" s="1"/>
  <c r="M55" i="13"/>
  <c r="M66" i="14" s="1"/>
  <c r="L55" i="13"/>
  <c r="L66" i="14" s="1"/>
  <c r="J55" i="13"/>
  <c r="J66" i="14" s="1"/>
  <c r="I55" i="13"/>
  <c r="I66" i="14" s="1"/>
  <c r="G55" i="13"/>
  <c r="G66" i="14" s="1"/>
  <c r="E55" i="13"/>
  <c r="E66" i="14" s="1"/>
  <c r="T54" i="13"/>
  <c r="T65" i="14" s="1"/>
  <c r="S54" i="13"/>
  <c r="S65" i="14" s="1"/>
  <c r="R54" i="13"/>
  <c r="R65" i="14" s="1"/>
  <c r="Q54" i="13"/>
  <c r="Q65" i="14" s="1"/>
  <c r="O54" i="13"/>
  <c r="O65" i="14" s="1"/>
  <c r="N54" i="13"/>
  <c r="N65" i="14" s="1"/>
  <c r="M54" i="13"/>
  <c r="M65" i="14" s="1"/>
  <c r="L54" i="13"/>
  <c r="L65" i="14" s="1"/>
  <c r="J54" i="13"/>
  <c r="J65" i="14" s="1"/>
  <c r="I54" i="13"/>
  <c r="I65" i="14" s="1"/>
  <c r="G54" i="13"/>
  <c r="G65" i="14" s="1"/>
  <c r="E54" i="13"/>
  <c r="E65" i="14" s="1"/>
  <c r="T53" i="13"/>
  <c r="T64" i="14" s="1"/>
  <c r="S53" i="13"/>
  <c r="S64" i="14" s="1"/>
  <c r="R53" i="13"/>
  <c r="R64" i="14" s="1"/>
  <c r="Q53" i="13"/>
  <c r="Q64" i="14" s="1"/>
  <c r="O53" i="13"/>
  <c r="O64" i="14" s="1"/>
  <c r="N53" i="13"/>
  <c r="N64" i="14" s="1"/>
  <c r="M53" i="13"/>
  <c r="M64" i="14" s="1"/>
  <c r="L53" i="13"/>
  <c r="L64" i="14" s="1"/>
  <c r="J53" i="13"/>
  <c r="J64" i="14" s="1"/>
  <c r="I53" i="13"/>
  <c r="I64" i="14" s="1"/>
  <c r="G53" i="13"/>
  <c r="G64" i="14" s="1"/>
  <c r="E53" i="13"/>
  <c r="E64" i="14" s="1"/>
  <c r="T52" i="13"/>
  <c r="T63" i="14" s="1"/>
  <c r="S52" i="13"/>
  <c r="S63" i="14" s="1"/>
  <c r="R52" i="13"/>
  <c r="R63" i="14" s="1"/>
  <c r="Q52" i="13"/>
  <c r="Q63" i="14" s="1"/>
  <c r="O52" i="13"/>
  <c r="O63" i="14" s="1"/>
  <c r="N52" i="13"/>
  <c r="N63" i="14" s="1"/>
  <c r="M52" i="13"/>
  <c r="M63" i="14" s="1"/>
  <c r="L52" i="13"/>
  <c r="L63" i="14" s="1"/>
  <c r="J52" i="13"/>
  <c r="J63" i="14" s="1"/>
  <c r="I52" i="13"/>
  <c r="I63" i="14" s="1"/>
  <c r="G52" i="13"/>
  <c r="G63" i="14" s="1"/>
  <c r="E52" i="13"/>
  <c r="E63" i="14" s="1"/>
  <c r="T51" i="13"/>
  <c r="T62" i="14" s="1"/>
  <c r="S51" i="13"/>
  <c r="S62" i="14" s="1"/>
  <c r="R51" i="13"/>
  <c r="R62" i="14" s="1"/>
  <c r="Q51" i="13"/>
  <c r="Q62" i="14" s="1"/>
  <c r="O51" i="13"/>
  <c r="O62" i="14" s="1"/>
  <c r="N51" i="13"/>
  <c r="N62" i="14" s="1"/>
  <c r="M51" i="13"/>
  <c r="M62" i="14" s="1"/>
  <c r="L51" i="13"/>
  <c r="L62" i="14" s="1"/>
  <c r="J51" i="13"/>
  <c r="J62" i="14" s="1"/>
  <c r="I51" i="13"/>
  <c r="I62" i="14" s="1"/>
  <c r="G51" i="13"/>
  <c r="G62" i="14" s="1"/>
  <c r="E51" i="13"/>
  <c r="E62" i="14" s="1"/>
  <c r="T50" i="13"/>
  <c r="T61" i="14" s="1"/>
  <c r="S50" i="13"/>
  <c r="S61" i="14" s="1"/>
  <c r="R50" i="13"/>
  <c r="R61" i="14" s="1"/>
  <c r="Q50" i="13"/>
  <c r="Q61" i="14" s="1"/>
  <c r="O50" i="13"/>
  <c r="O61" i="14" s="1"/>
  <c r="N50" i="13"/>
  <c r="N61" i="14" s="1"/>
  <c r="M50" i="13"/>
  <c r="M61" i="14" s="1"/>
  <c r="L50" i="13"/>
  <c r="L61" i="14" s="1"/>
  <c r="J50" i="13"/>
  <c r="J61" i="14" s="1"/>
  <c r="I50" i="13"/>
  <c r="I61" i="14" s="1"/>
  <c r="G50" i="13"/>
  <c r="G61" i="14" s="1"/>
  <c r="E50" i="13"/>
  <c r="E61" i="14" s="1"/>
  <c r="T49" i="13"/>
  <c r="T60" i="14" s="1"/>
  <c r="S49" i="13"/>
  <c r="S60" i="14" s="1"/>
  <c r="R49" i="13"/>
  <c r="R60" i="14" s="1"/>
  <c r="Q49" i="13"/>
  <c r="Q60" i="14" s="1"/>
  <c r="O49" i="13"/>
  <c r="O60" i="14" s="1"/>
  <c r="N49" i="13"/>
  <c r="N60" i="14" s="1"/>
  <c r="M49" i="13"/>
  <c r="M60" i="14" s="1"/>
  <c r="L49" i="13"/>
  <c r="L60" i="14" s="1"/>
  <c r="J49" i="13"/>
  <c r="J60" i="14" s="1"/>
  <c r="I49" i="13"/>
  <c r="I60" i="14" s="1"/>
  <c r="G49" i="13"/>
  <c r="G60" i="14" s="1"/>
  <c r="E49" i="13"/>
  <c r="E60" i="14" s="1"/>
  <c r="T48" i="13"/>
  <c r="T59" i="14" s="1"/>
  <c r="S48" i="13"/>
  <c r="S59" i="14" s="1"/>
  <c r="R48" i="13"/>
  <c r="R59" i="14" s="1"/>
  <c r="Q48" i="13"/>
  <c r="Q59" i="14" s="1"/>
  <c r="O48" i="13"/>
  <c r="O59" i="14" s="1"/>
  <c r="N48" i="13"/>
  <c r="N59" i="14" s="1"/>
  <c r="M48" i="13"/>
  <c r="M59" i="14" s="1"/>
  <c r="L48" i="13"/>
  <c r="L59" i="14" s="1"/>
  <c r="J48" i="13"/>
  <c r="J59" i="14" s="1"/>
  <c r="I48" i="13"/>
  <c r="I59" i="14" s="1"/>
  <c r="G48" i="13"/>
  <c r="G59" i="14" s="1"/>
  <c r="E48" i="13"/>
  <c r="E59" i="14" s="1"/>
  <c r="T47" i="13"/>
  <c r="T58" i="14" s="1"/>
  <c r="S47" i="13"/>
  <c r="S58" i="14" s="1"/>
  <c r="R47" i="13"/>
  <c r="R58" i="14" s="1"/>
  <c r="Q47" i="13"/>
  <c r="Q58" i="14" s="1"/>
  <c r="O47" i="13"/>
  <c r="O58" i="14" s="1"/>
  <c r="N47" i="13"/>
  <c r="N58" i="14" s="1"/>
  <c r="M47" i="13"/>
  <c r="M58" i="14" s="1"/>
  <c r="L47" i="13"/>
  <c r="L58" i="14" s="1"/>
  <c r="J47" i="13"/>
  <c r="J58" i="14" s="1"/>
  <c r="I47" i="13"/>
  <c r="I58" i="14" s="1"/>
  <c r="G47" i="13"/>
  <c r="G58" i="14" s="1"/>
  <c r="E47" i="13"/>
  <c r="E58" i="14" s="1"/>
  <c r="T46" i="13"/>
  <c r="T57" i="14" s="1"/>
  <c r="S46" i="13"/>
  <c r="S57" i="14" s="1"/>
  <c r="R46" i="13"/>
  <c r="R57" i="14" s="1"/>
  <c r="Q46" i="13"/>
  <c r="Q57" i="14" s="1"/>
  <c r="O46" i="13"/>
  <c r="O57" i="14" s="1"/>
  <c r="N46" i="13"/>
  <c r="N57" i="14" s="1"/>
  <c r="M46" i="13"/>
  <c r="M57" i="14" s="1"/>
  <c r="L46" i="13"/>
  <c r="L57" i="14" s="1"/>
  <c r="J46" i="13"/>
  <c r="J57" i="14" s="1"/>
  <c r="I46" i="13"/>
  <c r="I57" i="14" s="1"/>
  <c r="G46" i="13"/>
  <c r="G57" i="14" s="1"/>
  <c r="E46" i="13"/>
  <c r="E57" i="14" s="1"/>
  <c r="T45" i="13"/>
  <c r="T56" i="14" s="1"/>
  <c r="S45" i="13"/>
  <c r="S56" i="14" s="1"/>
  <c r="R45" i="13"/>
  <c r="R56" i="14" s="1"/>
  <c r="Q45" i="13"/>
  <c r="Q56" i="14" s="1"/>
  <c r="O45" i="13"/>
  <c r="O56" i="14" s="1"/>
  <c r="N45" i="13"/>
  <c r="N56" i="14" s="1"/>
  <c r="M45" i="13"/>
  <c r="M56" i="14" s="1"/>
  <c r="L45" i="13"/>
  <c r="L56" i="14" s="1"/>
  <c r="J45" i="13"/>
  <c r="J56" i="14" s="1"/>
  <c r="I45" i="13"/>
  <c r="I56" i="14" s="1"/>
  <c r="G45" i="13"/>
  <c r="G56" i="14" s="1"/>
  <c r="E45" i="13"/>
  <c r="E56" i="14" s="1"/>
  <c r="T44" i="13"/>
  <c r="T55" i="14" s="1"/>
  <c r="S44" i="13"/>
  <c r="S55" i="14" s="1"/>
  <c r="R44" i="13"/>
  <c r="R55" i="14" s="1"/>
  <c r="Q44" i="13"/>
  <c r="Q55" i="14" s="1"/>
  <c r="O44" i="13"/>
  <c r="O55" i="14" s="1"/>
  <c r="N44" i="13"/>
  <c r="N55" i="14" s="1"/>
  <c r="M44" i="13"/>
  <c r="M55" i="14" s="1"/>
  <c r="L44" i="13"/>
  <c r="L55" i="14" s="1"/>
  <c r="J44" i="13"/>
  <c r="J55" i="14" s="1"/>
  <c r="I44" i="13"/>
  <c r="I55" i="14" s="1"/>
  <c r="G44" i="13"/>
  <c r="G55" i="14" s="1"/>
  <c r="E44" i="13"/>
  <c r="E55" i="14" s="1"/>
  <c r="T43" i="13"/>
  <c r="T54" i="14" s="1"/>
  <c r="S43" i="13"/>
  <c r="S54" i="14" s="1"/>
  <c r="R43" i="13"/>
  <c r="R54" i="14" s="1"/>
  <c r="Q43" i="13"/>
  <c r="Q54" i="14" s="1"/>
  <c r="O43" i="13"/>
  <c r="O54" i="14" s="1"/>
  <c r="N43" i="13"/>
  <c r="N54" i="14" s="1"/>
  <c r="M43" i="13"/>
  <c r="M54" i="14" s="1"/>
  <c r="L43" i="13"/>
  <c r="L54" i="14" s="1"/>
  <c r="J43" i="13"/>
  <c r="J54" i="14" s="1"/>
  <c r="I43" i="13"/>
  <c r="I54" i="14" s="1"/>
  <c r="G43" i="13"/>
  <c r="G54" i="14" s="1"/>
  <c r="E43" i="13"/>
  <c r="E54" i="14" s="1"/>
  <c r="T42" i="13"/>
  <c r="T53" i="14" s="1"/>
  <c r="S42" i="13"/>
  <c r="S53" i="14" s="1"/>
  <c r="R42" i="13"/>
  <c r="R53" i="14" s="1"/>
  <c r="Q42" i="13"/>
  <c r="Q53" i="14" s="1"/>
  <c r="O42" i="13"/>
  <c r="O53" i="14" s="1"/>
  <c r="N42" i="13"/>
  <c r="N53" i="14" s="1"/>
  <c r="M42" i="13"/>
  <c r="M53" i="14" s="1"/>
  <c r="L42" i="13"/>
  <c r="L53" i="14" s="1"/>
  <c r="J42" i="13"/>
  <c r="J53" i="14" s="1"/>
  <c r="I42" i="13"/>
  <c r="I53" i="14" s="1"/>
  <c r="G42" i="13"/>
  <c r="G53" i="14" s="1"/>
  <c r="E42" i="13"/>
  <c r="E53" i="14" s="1"/>
  <c r="T41" i="13"/>
  <c r="T52" i="14" s="1"/>
  <c r="S41" i="13"/>
  <c r="S52" i="14" s="1"/>
  <c r="R41" i="13"/>
  <c r="R52" i="14" s="1"/>
  <c r="Q41" i="13"/>
  <c r="Q52" i="14" s="1"/>
  <c r="O41" i="13"/>
  <c r="O52" i="14" s="1"/>
  <c r="N41" i="13"/>
  <c r="N52" i="14" s="1"/>
  <c r="M41" i="13"/>
  <c r="M52" i="14" s="1"/>
  <c r="L41" i="13"/>
  <c r="L52" i="14" s="1"/>
  <c r="J41" i="13"/>
  <c r="J52" i="14" s="1"/>
  <c r="I41" i="13"/>
  <c r="I52" i="14" s="1"/>
  <c r="G41" i="13"/>
  <c r="G52" i="14" s="1"/>
  <c r="E41" i="13"/>
  <c r="E52" i="14" s="1"/>
  <c r="T40" i="13"/>
  <c r="T51" i="14" s="1"/>
  <c r="S40" i="13"/>
  <c r="S51" i="14" s="1"/>
  <c r="R40" i="13"/>
  <c r="R51" i="14" s="1"/>
  <c r="Q40" i="13"/>
  <c r="Q51" i="14" s="1"/>
  <c r="O40" i="13"/>
  <c r="O51" i="14" s="1"/>
  <c r="N40" i="13"/>
  <c r="N51" i="14" s="1"/>
  <c r="M40" i="13"/>
  <c r="M51" i="14" s="1"/>
  <c r="L40" i="13"/>
  <c r="L51" i="14" s="1"/>
  <c r="J40" i="13"/>
  <c r="J51" i="14" s="1"/>
  <c r="I40" i="13"/>
  <c r="I51" i="14" s="1"/>
  <c r="G40" i="13"/>
  <c r="G51" i="14" s="1"/>
  <c r="E40" i="13"/>
  <c r="E51" i="14" s="1"/>
  <c r="T39" i="13"/>
  <c r="T50" i="14" s="1"/>
  <c r="S39" i="13"/>
  <c r="S50" i="14" s="1"/>
  <c r="R39" i="13"/>
  <c r="R50" i="14" s="1"/>
  <c r="Q39" i="13"/>
  <c r="Q50" i="14" s="1"/>
  <c r="O39" i="13"/>
  <c r="O50" i="14" s="1"/>
  <c r="N39" i="13"/>
  <c r="N50" i="14" s="1"/>
  <c r="M39" i="13"/>
  <c r="M50" i="14" s="1"/>
  <c r="L39" i="13"/>
  <c r="L50" i="14" s="1"/>
  <c r="J39" i="13"/>
  <c r="J50" i="14" s="1"/>
  <c r="I39" i="13"/>
  <c r="I50" i="14" s="1"/>
  <c r="G39" i="13"/>
  <c r="G50" i="14" s="1"/>
  <c r="E39" i="13"/>
  <c r="E50" i="14" s="1"/>
  <c r="T38" i="13"/>
  <c r="T49" i="14" s="1"/>
  <c r="S38" i="13"/>
  <c r="S49" i="14" s="1"/>
  <c r="R38" i="13"/>
  <c r="R49" i="14" s="1"/>
  <c r="Q38" i="13"/>
  <c r="Q49" i="14" s="1"/>
  <c r="O38" i="13"/>
  <c r="O49" i="14" s="1"/>
  <c r="N38" i="13"/>
  <c r="N49" i="14" s="1"/>
  <c r="M38" i="13"/>
  <c r="M49" i="14" s="1"/>
  <c r="L38" i="13"/>
  <c r="L49" i="14" s="1"/>
  <c r="J38" i="13"/>
  <c r="J49" i="14" s="1"/>
  <c r="I38" i="13"/>
  <c r="I49" i="14" s="1"/>
  <c r="G38" i="13"/>
  <c r="G49" i="14" s="1"/>
  <c r="E38" i="13"/>
  <c r="E49" i="14" s="1"/>
  <c r="T37" i="13"/>
  <c r="T48" i="14" s="1"/>
  <c r="S37" i="13"/>
  <c r="S48" i="14" s="1"/>
  <c r="R37" i="13"/>
  <c r="R48" i="14" s="1"/>
  <c r="Q37" i="13"/>
  <c r="Q48" i="14" s="1"/>
  <c r="O37" i="13"/>
  <c r="O48" i="14" s="1"/>
  <c r="N37" i="13"/>
  <c r="N48" i="14" s="1"/>
  <c r="M37" i="13"/>
  <c r="M48" i="14" s="1"/>
  <c r="L37" i="13"/>
  <c r="L48" i="14" s="1"/>
  <c r="J37" i="13"/>
  <c r="J48" i="14" s="1"/>
  <c r="I37" i="13"/>
  <c r="I48" i="14" s="1"/>
  <c r="G37" i="13"/>
  <c r="G48" i="14" s="1"/>
  <c r="E37" i="13"/>
  <c r="E48" i="14" s="1"/>
  <c r="T36" i="13"/>
  <c r="T47" i="14" s="1"/>
  <c r="S36" i="13"/>
  <c r="S47" i="14" s="1"/>
  <c r="R36" i="13"/>
  <c r="R47" i="14" s="1"/>
  <c r="Q36" i="13"/>
  <c r="Q47" i="14" s="1"/>
  <c r="O36" i="13"/>
  <c r="O47" i="14" s="1"/>
  <c r="N36" i="13"/>
  <c r="N47" i="14" s="1"/>
  <c r="M36" i="13"/>
  <c r="M47" i="14" s="1"/>
  <c r="L36" i="13"/>
  <c r="L47" i="14" s="1"/>
  <c r="J36" i="13"/>
  <c r="J47" i="14" s="1"/>
  <c r="I36" i="13"/>
  <c r="I47" i="14" s="1"/>
  <c r="G36" i="13"/>
  <c r="G47" i="14" s="1"/>
  <c r="E36" i="13"/>
  <c r="E47" i="14" s="1"/>
  <c r="T35" i="13"/>
  <c r="T46" i="14" s="1"/>
  <c r="S35" i="13"/>
  <c r="S46" i="14" s="1"/>
  <c r="R35" i="13"/>
  <c r="R46" i="14" s="1"/>
  <c r="Q35" i="13"/>
  <c r="Q46" i="14" s="1"/>
  <c r="O35" i="13"/>
  <c r="O46" i="14" s="1"/>
  <c r="N35" i="13"/>
  <c r="N46" i="14" s="1"/>
  <c r="M35" i="13"/>
  <c r="M46" i="14" s="1"/>
  <c r="L35" i="13"/>
  <c r="L46" i="14" s="1"/>
  <c r="J35" i="13"/>
  <c r="J46" i="14" s="1"/>
  <c r="I35" i="13"/>
  <c r="I46" i="14" s="1"/>
  <c r="G35" i="13"/>
  <c r="G46" i="14" s="1"/>
  <c r="E35" i="13"/>
  <c r="E46" i="14" s="1"/>
  <c r="T34" i="13"/>
  <c r="T45" i="14" s="1"/>
  <c r="S34" i="13"/>
  <c r="S45" i="14" s="1"/>
  <c r="R34" i="13"/>
  <c r="R45" i="14" s="1"/>
  <c r="Q34" i="13"/>
  <c r="Q45" i="14" s="1"/>
  <c r="O34" i="13"/>
  <c r="O45" i="14" s="1"/>
  <c r="N34" i="13"/>
  <c r="N45" i="14" s="1"/>
  <c r="M34" i="13"/>
  <c r="M45" i="14" s="1"/>
  <c r="L34" i="13"/>
  <c r="L45" i="14" s="1"/>
  <c r="J34" i="13"/>
  <c r="J45" i="14" s="1"/>
  <c r="I34" i="13"/>
  <c r="I45" i="14" s="1"/>
  <c r="G34" i="13"/>
  <c r="G45" i="14" s="1"/>
  <c r="E34" i="13"/>
  <c r="E45" i="14" s="1"/>
  <c r="T33" i="13"/>
  <c r="T44" i="14" s="1"/>
  <c r="S33" i="13"/>
  <c r="S44" i="14" s="1"/>
  <c r="R33" i="13"/>
  <c r="R44" i="14" s="1"/>
  <c r="Q33" i="13"/>
  <c r="Q44" i="14" s="1"/>
  <c r="O33" i="13"/>
  <c r="O44" i="14" s="1"/>
  <c r="N33" i="13"/>
  <c r="N44" i="14" s="1"/>
  <c r="M33" i="13"/>
  <c r="M44" i="14" s="1"/>
  <c r="L33" i="13"/>
  <c r="L44" i="14" s="1"/>
  <c r="J33" i="13"/>
  <c r="J44" i="14" s="1"/>
  <c r="I33" i="13"/>
  <c r="I44" i="14" s="1"/>
  <c r="G33" i="13"/>
  <c r="G44" i="14" s="1"/>
  <c r="E33" i="13"/>
  <c r="E44" i="14" s="1"/>
  <c r="T32" i="13"/>
  <c r="T43" i="14" s="1"/>
  <c r="S32" i="13"/>
  <c r="S43" i="14" s="1"/>
  <c r="R32" i="13"/>
  <c r="R43" i="14" s="1"/>
  <c r="Q32" i="13"/>
  <c r="Q43" i="14" s="1"/>
  <c r="O32" i="13"/>
  <c r="O43" i="14" s="1"/>
  <c r="N32" i="13"/>
  <c r="N43" i="14" s="1"/>
  <c r="M32" i="13"/>
  <c r="M43" i="14" s="1"/>
  <c r="L32" i="13"/>
  <c r="L43" i="14" s="1"/>
  <c r="J32" i="13"/>
  <c r="J43" i="14" s="1"/>
  <c r="I32" i="13"/>
  <c r="I43" i="14" s="1"/>
  <c r="G32" i="13"/>
  <c r="G43" i="14" s="1"/>
  <c r="E32" i="13"/>
  <c r="E43" i="14" s="1"/>
  <c r="T31" i="13"/>
  <c r="T42" i="14" s="1"/>
  <c r="S31" i="13"/>
  <c r="S42" i="14" s="1"/>
  <c r="R31" i="13"/>
  <c r="R42" i="14" s="1"/>
  <c r="Q31" i="13"/>
  <c r="Q42" i="14" s="1"/>
  <c r="O31" i="13"/>
  <c r="O42" i="14" s="1"/>
  <c r="N31" i="13"/>
  <c r="N42" i="14" s="1"/>
  <c r="M31" i="13"/>
  <c r="M42" i="14" s="1"/>
  <c r="L31" i="13"/>
  <c r="L42" i="14" s="1"/>
  <c r="J31" i="13"/>
  <c r="J42" i="14" s="1"/>
  <c r="I31" i="13"/>
  <c r="I42" i="14" s="1"/>
  <c r="G31" i="13"/>
  <c r="G42" i="14" s="1"/>
  <c r="E31" i="13"/>
  <c r="E42" i="14" s="1"/>
  <c r="T30" i="13"/>
  <c r="T41" i="14" s="1"/>
  <c r="S30" i="13"/>
  <c r="S41" i="14" s="1"/>
  <c r="R30" i="13"/>
  <c r="R41" i="14" s="1"/>
  <c r="Q30" i="13"/>
  <c r="Q41" i="14" s="1"/>
  <c r="O30" i="13"/>
  <c r="O41" i="14" s="1"/>
  <c r="N30" i="13"/>
  <c r="N41" i="14" s="1"/>
  <c r="M30" i="13"/>
  <c r="M41" i="14" s="1"/>
  <c r="L30" i="13"/>
  <c r="L41" i="14" s="1"/>
  <c r="J30" i="13"/>
  <c r="J41" i="14" s="1"/>
  <c r="I30" i="13"/>
  <c r="I41" i="14" s="1"/>
  <c r="G30" i="13"/>
  <c r="G41" i="14" s="1"/>
  <c r="E30" i="13"/>
  <c r="E41" i="14" s="1"/>
  <c r="T29" i="13"/>
  <c r="T40" i="14" s="1"/>
  <c r="S29" i="13"/>
  <c r="S40" i="14" s="1"/>
  <c r="R29" i="13"/>
  <c r="R40" i="14" s="1"/>
  <c r="Q29" i="13"/>
  <c r="Q40" i="14" s="1"/>
  <c r="O29" i="13"/>
  <c r="O40" i="14" s="1"/>
  <c r="N29" i="13"/>
  <c r="N40" i="14" s="1"/>
  <c r="M29" i="13"/>
  <c r="M40" i="14" s="1"/>
  <c r="L29" i="13"/>
  <c r="L40" i="14" s="1"/>
  <c r="J29" i="13"/>
  <c r="J40" i="14" s="1"/>
  <c r="I29" i="13"/>
  <c r="I40" i="14" s="1"/>
  <c r="G29" i="13"/>
  <c r="G40" i="14" s="1"/>
  <c r="E29" i="13"/>
  <c r="E40" i="14" s="1"/>
  <c r="T28" i="13"/>
  <c r="T39" i="14" s="1"/>
  <c r="S28" i="13"/>
  <c r="S39" i="14" s="1"/>
  <c r="R28" i="13"/>
  <c r="R39" i="14" s="1"/>
  <c r="Q28" i="13"/>
  <c r="Q39" i="14" s="1"/>
  <c r="O28" i="13"/>
  <c r="O39" i="14" s="1"/>
  <c r="N28" i="13"/>
  <c r="N39" i="14" s="1"/>
  <c r="M28" i="13"/>
  <c r="M39" i="14" s="1"/>
  <c r="L28" i="13"/>
  <c r="L39" i="14" s="1"/>
  <c r="J28" i="13"/>
  <c r="J39" i="14" s="1"/>
  <c r="I28" i="13"/>
  <c r="I39" i="14" s="1"/>
  <c r="G28" i="13"/>
  <c r="G39" i="14" s="1"/>
  <c r="E28" i="13"/>
  <c r="E39" i="14" s="1"/>
  <c r="T27" i="13"/>
  <c r="T38" i="14" s="1"/>
  <c r="S27" i="13"/>
  <c r="S38" i="14" s="1"/>
  <c r="R27" i="13"/>
  <c r="R38" i="14" s="1"/>
  <c r="Q27" i="13"/>
  <c r="Q38" i="14" s="1"/>
  <c r="O27" i="13"/>
  <c r="O38" i="14" s="1"/>
  <c r="N27" i="13"/>
  <c r="N38" i="14" s="1"/>
  <c r="M27" i="13"/>
  <c r="M38" i="14" s="1"/>
  <c r="L27" i="13"/>
  <c r="L38" i="14" s="1"/>
  <c r="J27" i="13"/>
  <c r="J38" i="14" s="1"/>
  <c r="I27" i="13"/>
  <c r="I38" i="14" s="1"/>
  <c r="G27" i="13"/>
  <c r="G38" i="14" s="1"/>
  <c r="E27" i="13"/>
  <c r="E38" i="14" s="1"/>
  <c r="T26" i="13"/>
  <c r="T37" i="14" s="1"/>
  <c r="S26" i="13"/>
  <c r="S37" i="14" s="1"/>
  <c r="R26" i="13"/>
  <c r="R37" i="14" s="1"/>
  <c r="Q26" i="13"/>
  <c r="Q37" i="14" s="1"/>
  <c r="O26" i="13"/>
  <c r="O37" i="14" s="1"/>
  <c r="N26" i="13"/>
  <c r="N37" i="14" s="1"/>
  <c r="M26" i="13"/>
  <c r="M37" i="14" s="1"/>
  <c r="L26" i="13"/>
  <c r="L37" i="14" s="1"/>
  <c r="J26" i="13"/>
  <c r="J37" i="14" s="1"/>
  <c r="I26" i="13"/>
  <c r="I37" i="14" s="1"/>
  <c r="G26" i="13"/>
  <c r="G37" i="14" s="1"/>
  <c r="E26" i="13"/>
  <c r="E37" i="14" s="1"/>
  <c r="T25" i="13"/>
  <c r="T36" i="14" s="1"/>
  <c r="S25" i="13"/>
  <c r="S36" i="14" s="1"/>
  <c r="R25" i="13"/>
  <c r="R36" i="14" s="1"/>
  <c r="Q25" i="13"/>
  <c r="Q36" i="14" s="1"/>
  <c r="O25" i="13"/>
  <c r="O36" i="14" s="1"/>
  <c r="N25" i="13"/>
  <c r="N36" i="14" s="1"/>
  <c r="M25" i="13"/>
  <c r="M36" i="14" s="1"/>
  <c r="L25" i="13"/>
  <c r="L36" i="14" s="1"/>
  <c r="J25" i="13"/>
  <c r="J36" i="14" s="1"/>
  <c r="I25" i="13"/>
  <c r="I36" i="14" s="1"/>
  <c r="G25" i="13"/>
  <c r="G36" i="14" s="1"/>
  <c r="E25" i="13"/>
  <c r="E36" i="14" s="1"/>
  <c r="T24" i="13"/>
  <c r="T35" i="14" s="1"/>
  <c r="S24" i="13"/>
  <c r="S35" i="14" s="1"/>
  <c r="R24" i="13"/>
  <c r="R35" i="14" s="1"/>
  <c r="Q24" i="13"/>
  <c r="Q35" i="14" s="1"/>
  <c r="O24" i="13"/>
  <c r="O35" i="14" s="1"/>
  <c r="N24" i="13"/>
  <c r="N35" i="14" s="1"/>
  <c r="M24" i="13"/>
  <c r="M35" i="14" s="1"/>
  <c r="L24" i="13"/>
  <c r="L35" i="14" s="1"/>
  <c r="J24" i="13"/>
  <c r="J35" i="14" s="1"/>
  <c r="I24" i="13"/>
  <c r="I35" i="14" s="1"/>
  <c r="G24" i="13"/>
  <c r="G35" i="14" s="1"/>
  <c r="E24" i="13"/>
  <c r="E35" i="14" s="1"/>
  <c r="T23" i="13"/>
  <c r="T34" i="14" s="1"/>
  <c r="S23" i="13"/>
  <c r="S34" i="14" s="1"/>
  <c r="R23" i="13"/>
  <c r="R34" i="14" s="1"/>
  <c r="Q23" i="13"/>
  <c r="Q34" i="14" s="1"/>
  <c r="O23" i="13"/>
  <c r="O34" i="14" s="1"/>
  <c r="N23" i="13"/>
  <c r="N34" i="14" s="1"/>
  <c r="M23" i="13"/>
  <c r="M34" i="14" s="1"/>
  <c r="L23" i="13"/>
  <c r="L34" i="14" s="1"/>
  <c r="J23" i="13"/>
  <c r="J34" i="14" s="1"/>
  <c r="I23" i="13"/>
  <c r="I34" i="14" s="1"/>
  <c r="G23" i="13"/>
  <c r="G34" i="14" s="1"/>
  <c r="E23" i="13"/>
  <c r="E34" i="14" s="1"/>
  <c r="T22" i="13"/>
  <c r="T33" i="14" s="1"/>
  <c r="S22" i="13"/>
  <c r="S33" i="14" s="1"/>
  <c r="R22" i="13"/>
  <c r="R33" i="14" s="1"/>
  <c r="Q22" i="13"/>
  <c r="Q33" i="14" s="1"/>
  <c r="O22" i="13"/>
  <c r="O33" i="14" s="1"/>
  <c r="N22" i="13"/>
  <c r="N33" i="14" s="1"/>
  <c r="M22" i="13"/>
  <c r="M33" i="14" s="1"/>
  <c r="L22" i="13"/>
  <c r="L33" i="14" s="1"/>
  <c r="J22" i="13"/>
  <c r="J33" i="14" s="1"/>
  <c r="I22" i="13"/>
  <c r="I33" i="14" s="1"/>
  <c r="G22" i="13"/>
  <c r="G33" i="14" s="1"/>
  <c r="E22" i="13"/>
  <c r="E33" i="14" s="1"/>
  <c r="T21" i="13"/>
  <c r="T32" i="14" s="1"/>
  <c r="S21" i="13"/>
  <c r="S32" i="14" s="1"/>
  <c r="R21" i="13"/>
  <c r="R32" i="14" s="1"/>
  <c r="Q21" i="13"/>
  <c r="Q32" i="14" s="1"/>
  <c r="O21" i="13"/>
  <c r="O32" i="14" s="1"/>
  <c r="N21" i="13"/>
  <c r="N32" i="14" s="1"/>
  <c r="M21" i="13"/>
  <c r="M32" i="14" s="1"/>
  <c r="L21" i="13"/>
  <c r="L32" i="14" s="1"/>
  <c r="J21" i="13"/>
  <c r="J32" i="14" s="1"/>
  <c r="I21" i="13"/>
  <c r="I32" i="14" s="1"/>
  <c r="G21" i="13"/>
  <c r="G32" i="14" s="1"/>
  <c r="E21" i="13"/>
  <c r="E32" i="14" s="1"/>
  <c r="T20" i="13"/>
  <c r="T31" i="14" s="1"/>
  <c r="S20" i="13"/>
  <c r="S31" i="14" s="1"/>
  <c r="R20" i="13"/>
  <c r="R31" i="14" s="1"/>
  <c r="Q20" i="13"/>
  <c r="Q31" i="14" s="1"/>
  <c r="O20" i="13"/>
  <c r="O31" i="14" s="1"/>
  <c r="N20" i="13"/>
  <c r="N31" i="14" s="1"/>
  <c r="M20" i="13"/>
  <c r="M31" i="14" s="1"/>
  <c r="L20" i="13"/>
  <c r="L31" i="14" s="1"/>
  <c r="J20" i="13"/>
  <c r="J31" i="14" s="1"/>
  <c r="I20" i="13"/>
  <c r="I31" i="14" s="1"/>
  <c r="G20" i="13"/>
  <c r="G31" i="14" s="1"/>
  <c r="E20" i="13"/>
  <c r="E31" i="14" s="1"/>
  <c r="T19" i="13"/>
  <c r="T30" i="14" s="1"/>
  <c r="S19" i="13"/>
  <c r="S30" i="14" s="1"/>
  <c r="R19" i="13"/>
  <c r="R30" i="14" s="1"/>
  <c r="Q19" i="13"/>
  <c r="Q30" i="14" s="1"/>
  <c r="O19" i="13"/>
  <c r="O30" i="14" s="1"/>
  <c r="N19" i="13"/>
  <c r="N30" i="14" s="1"/>
  <c r="M19" i="13"/>
  <c r="M30" i="14" s="1"/>
  <c r="L19" i="13"/>
  <c r="L30" i="14" s="1"/>
  <c r="J19" i="13"/>
  <c r="J30" i="14" s="1"/>
  <c r="I19" i="13"/>
  <c r="I30" i="14" s="1"/>
  <c r="G19" i="13"/>
  <c r="G30" i="14" s="1"/>
  <c r="E19" i="13"/>
  <c r="E30" i="14" s="1"/>
  <c r="T18" i="13"/>
  <c r="T29" i="14" s="1"/>
  <c r="S18" i="13"/>
  <c r="S29" i="14" s="1"/>
  <c r="R18" i="13"/>
  <c r="R29" i="14" s="1"/>
  <c r="Q18" i="13"/>
  <c r="Q29" i="14" s="1"/>
  <c r="O18" i="13"/>
  <c r="O29" i="14" s="1"/>
  <c r="N18" i="13"/>
  <c r="N29" i="14" s="1"/>
  <c r="M18" i="13"/>
  <c r="M29" i="14" s="1"/>
  <c r="L18" i="13"/>
  <c r="L29" i="14" s="1"/>
  <c r="J18" i="13"/>
  <c r="J29" i="14" s="1"/>
  <c r="I18" i="13"/>
  <c r="I29" i="14" s="1"/>
  <c r="G18" i="13"/>
  <c r="G29" i="14" s="1"/>
  <c r="E18" i="13"/>
  <c r="E29" i="14" s="1"/>
  <c r="T17" i="13"/>
  <c r="T28" i="14" s="1"/>
  <c r="S17" i="13"/>
  <c r="S28" i="14" s="1"/>
  <c r="R17" i="13"/>
  <c r="R28" i="14" s="1"/>
  <c r="Q17" i="13"/>
  <c r="Q28" i="14" s="1"/>
  <c r="O17" i="13"/>
  <c r="O28" i="14" s="1"/>
  <c r="N17" i="13"/>
  <c r="N28" i="14" s="1"/>
  <c r="M17" i="13"/>
  <c r="M28" i="14" s="1"/>
  <c r="L17" i="13"/>
  <c r="L28" i="14" s="1"/>
  <c r="J17" i="13"/>
  <c r="J28" i="14" s="1"/>
  <c r="I17" i="13"/>
  <c r="I28" i="14" s="1"/>
  <c r="G17" i="13"/>
  <c r="G28" i="14" s="1"/>
  <c r="E17" i="13"/>
  <c r="E28" i="14" s="1"/>
  <c r="T16" i="13"/>
  <c r="T27" i="14" s="1"/>
  <c r="S16" i="13"/>
  <c r="S27" i="14" s="1"/>
  <c r="R16" i="13"/>
  <c r="R27" i="14" s="1"/>
  <c r="Q16" i="13"/>
  <c r="Q27" i="14" s="1"/>
  <c r="O16" i="13"/>
  <c r="O27" i="14" s="1"/>
  <c r="N16" i="13"/>
  <c r="N27" i="14" s="1"/>
  <c r="M16" i="13"/>
  <c r="M27" i="14" s="1"/>
  <c r="L16" i="13"/>
  <c r="L27" i="14" s="1"/>
  <c r="J16" i="13"/>
  <c r="J27" i="14" s="1"/>
  <c r="I16" i="13"/>
  <c r="I27" i="14" s="1"/>
  <c r="G16" i="13"/>
  <c r="G27" i="14" s="1"/>
  <c r="E16" i="13"/>
  <c r="E27" i="14" s="1"/>
  <c r="T15" i="13"/>
  <c r="T26" i="14" s="1"/>
  <c r="S15" i="13"/>
  <c r="S26" i="14" s="1"/>
  <c r="R15" i="13"/>
  <c r="R26" i="14" s="1"/>
  <c r="Q15" i="13"/>
  <c r="Q26" i="14" s="1"/>
  <c r="O15" i="13"/>
  <c r="O26" i="14" s="1"/>
  <c r="N15" i="13"/>
  <c r="N26" i="14" s="1"/>
  <c r="M15" i="13"/>
  <c r="M26" i="14" s="1"/>
  <c r="L15" i="13"/>
  <c r="L26" i="14" s="1"/>
  <c r="J15" i="13"/>
  <c r="J26" i="14" s="1"/>
  <c r="I15" i="13"/>
  <c r="I26" i="14" s="1"/>
  <c r="G15" i="13"/>
  <c r="G26" i="14" s="1"/>
  <c r="E15" i="13"/>
  <c r="E26" i="14" s="1"/>
  <c r="T14" i="13"/>
  <c r="T25" i="14" s="1"/>
  <c r="S14" i="13"/>
  <c r="S25" i="14" s="1"/>
  <c r="R14" i="13"/>
  <c r="R25" i="14" s="1"/>
  <c r="Q14" i="13"/>
  <c r="Q25" i="14" s="1"/>
  <c r="O14" i="13"/>
  <c r="O25" i="14" s="1"/>
  <c r="N14" i="13"/>
  <c r="N25" i="14" s="1"/>
  <c r="M14" i="13"/>
  <c r="M25" i="14" s="1"/>
  <c r="L14" i="13"/>
  <c r="L25" i="14" s="1"/>
  <c r="J14" i="13"/>
  <c r="J25" i="14" s="1"/>
  <c r="I14" i="13"/>
  <c r="I25" i="14" s="1"/>
  <c r="G14" i="13"/>
  <c r="G25" i="14" s="1"/>
  <c r="E14" i="13"/>
  <c r="E25" i="14" s="1"/>
  <c r="T13" i="13"/>
  <c r="T24" i="14" s="1"/>
  <c r="S13" i="13"/>
  <c r="S24" i="14" s="1"/>
  <c r="R13" i="13"/>
  <c r="R24" i="14" s="1"/>
  <c r="Q13" i="13"/>
  <c r="Q24" i="14" s="1"/>
  <c r="O13" i="13"/>
  <c r="O24" i="14" s="1"/>
  <c r="N13" i="13"/>
  <c r="N24" i="14" s="1"/>
  <c r="M13" i="13"/>
  <c r="M24" i="14" s="1"/>
  <c r="L13" i="13"/>
  <c r="L24" i="14" s="1"/>
  <c r="J13" i="13"/>
  <c r="J24" i="14" s="1"/>
  <c r="I13" i="13"/>
  <c r="I24" i="14" s="1"/>
  <c r="G13" i="13"/>
  <c r="G24" i="14" s="1"/>
  <c r="E13" i="13"/>
  <c r="E24" i="14" s="1"/>
  <c r="T12" i="13"/>
  <c r="T23" i="14" s="1"/>
  <c r="S12" i="13"/>
  <c r="S23" i="14" s="1"/>
  <c r="R12" i="13"/>
  <c r="R23" i="14" s="1"/>
  <c r="Q12" i="13"/>
  <c r="Q23" i="14" s="1"/>
  <c r="O12" i="13"/>
  <c r="O23" i="14" s="1"/>
  <c r="N12" i="13"/>
  <c r="N23" i="14" s="1"/>
  <c r="M12" i="13"/>
  <c r="M23" i="14" s="1"/>
  <c r="L12" i="13"/>
  <c r="L23" i="14" s="1"/>
  <c r="J12" i="13"/>
  <c r="J23" i="14" s="1"/>
  <c r="I12" i="13"/>
  <c r="I23" i="14" s="1"/>
  <c r="G12" i="13"/>
  <c r="G23" i="14" s="1"/>
  <c r="E12" i="13"/>
  <c r="E23" i="14" s="1"/>
  <c r="T11" i="13"/>
  <c r="T22" i="14" s="1"/>
  <c r="S11" i="13"/>
  <c r="S22" i="14" s="1"/>
  <c r="R11" i="13"/>
  <c r="R22" i="14" s="1"/>
  <c r="Q11" i="13"/>
  <c r="Q22" i="14" s="1"/>
  <c r="O11" i="13"/>
  <c r="O22" i="14" s="1"/>
  <c r="N11" i="13"/>
  <c r="N22" i="14" s="1"/>
  <c r="M11" i="13"/>
  <c r="M22" i="14" s="1"/>
  <c r="L11" i="13"/>
  <c r="L22" i="14" s="1"/>
  <c r="J11" i="13"/>
  <c r="J22" i="14" s="1"/>
  <c r="I11" i="13"/>
  <c r="I22" i="14" s="1"/>
  <c r="G11" i="13"/>
  <c r="G22" i="14" s="1"/>
  <c r="E11" i="13"/>
  <c r="E22" i="14" s="1"/>
  <c r="T10" i="13"/>
  <c r="T21" i="14" s="1"/>
  <c r="S10" i="13"/>
  <c r="S21" i="14" s="1"/>
  <c r="R10" i="13"/>
  <c r="R21" i="14" s="1"/>
  <c r="Q10" i="13"/>
  <c r="Q21" i="14" s="1"/>
  <c r="O10" i="13"/>
  <c r="O21" i="14" s="1"/>
  <c r="N10" i="13"/>
  <c r="N21" i="14" s="1"/>
  <c r="M10" i="13"/>
  <c r="M21" i="14" s="1"/>
  <c r="L10" i="13"/>
  <c r="L21" i="14" s="1"/>
  <c r="J10" i="13"/>
  <c r="J21" i="14" s="1"/>
  <c r="I10" i="13"/>
  <c r="I21" i="14" s="1"/>
  <c r="G10" i="13"/>
  <c r="G21" i="14" s="1"/>
  <c r="E10" i="13"/>
  <c r="E21" i="14" s="1"/>
  <c r="T9" i="13"/>
  <c r="T20" i="14" s="1"/>
  <c r="S9" i="13"/>
  <c r="S20" i="14" s="1"/>
  <c r="R9" i="13"/>
  <c r="R20" i="14" s="1"/>
  <c r="Q9" i="13"/>
  <c r="Q20" i="14" s="1"/>
  <c r="O9" i="13"/>
  <c r="O20" i="14" s="1"/>
  <c r="N9" i="13"/>
  <c r="N20" i="14" s="1"/>
  <c r="M9" i="13"/>
  <c r="M20" i="14" s="1"/>
  <c r="L9" i="13"/>
  <c r="L20" i="14" s="1"/>
  <c r="J9" i="13"/>
  <c r="J20" i="14" s="1"/>
  <c r="I9" i="13"/>
  <c r="I20" i="14" s="1"/>
  <c r="G9" i="13"/>
  <c r="G20" i="14" s="1"/>
  <c r="E9" i="13"/>
  <c r="E20" i="14" s="1"/>
  <c r="T8" i="13"/>
  <c r="T19" i="14" s="1"/>
  <c r="S8" i="13"/>
  <c r="S19" i="14" s="1"/>
  <c r="R8" i="13"/>
  <c r="R19" i="14" s="1"/>
  <c r="Q8" i="13"/>
  <c r="Q19" i="14" s="1"/>
  <c r="O8" i="13"/>
  <c r="O19" i="14" s="1"/>
  <c r="N8" i="13"/>
  <c r="N19" i="14" s="1"/>
  <c r="M8" i="13"/>
  <c r="M19" i="14" s="1"/>
  <c r="L8" i="13"/>
  <c r="L19" i="14" s="1"/>
  <c r="J8" i="13"/>
  <c r="J19" i="14" s="1"/>
  <c r="I8" i="13"/>
  <c r="I19" i="14" s="1"/>
  <c r="G8" i="13"/>
  <c r="G19" i="14" s="1"/>
  <c r="E8" i="13"/>
  <c r="E19" i="14" s="1"/>
  <c r="B8" i="13"/>
  <c r="B19" i="14" s="1"/>
  <c r="T509" i="12"/>
  <c r="S509" i="12"/>
  <c r="R509" i="12"/>
  <c r="Q509" i="12"/>
  <c r="O509" i="12"/>
  <c r="AI508" i="12" s="1"/>
  <c r="N509" i="12"/>
  <c r="M509" i="12"/>
  <c r="L509" i="12"/>
  <c r="J509" i="12"/>
  <c r="I509" i="12"/>
  <c r="G509" i="12"/>
  <c r="E509" i="12"/>
  <c r="AO508" i="12"/>
  <c r="AJ508" i="12"/>
  <c r="AH508" i="12"/>
  <c r="AE508" i="12"/>
  <c r="AB508" i="12"/>
  <c r="Z508" i="12"/>
  <c r="X508" i="12"/>
  <c r="W508" i="12"/>
  <c r="V508" i="12"/>
  <c r="T508" i="12"/>
  <c r="AN508" i="12" s="1"/>
  <c r="S508" i="12"/>
  <c r="AM508" i="12" s="1"/>
  <c r="R508" i="12"/>
  <c r="AL508" i="12" s="1"/>
  <c r="Q508" i="12"/>
  <c r="O508" i="12"/>
  <c r="N508" i="12"/>
  <c r="M508" i="12"/>
  <c r="AG508" i="12" s="1"/>
  <c r="L508" i="12"/>
  <c r="AF508" i="12" s="1"/>
  <c r="J508" i="12"/>
  <c r="AD508" i="12" s="1"/>
  <c r="I508" i="12"/>
  <c r="AC508" i="12" s="1"/>
  <c r="G508" i="12"/>
  <c r="E508" i="12"/>
  <c r="AO507" i="12"/>
  <c r="AJ507" i="12"/>
  <c r="AI507" i="12"/>
  <c r="AE507" i="12"/>
  <c r="AB507" i="12"/>
  <c r="Z507" i="12"/>
  <c r="X507" i="12"/>
  <c r="W507" i="12"/>
  <c r="V507" i="12"/>
  <c r="T507" i="12"/>
  <c r="AN507" i="12" s="1"/>
  <c r="S507" i="12"/>
  <c r="AM507" i="12" s="1"/>
  <c r="R507" i="12"/>
  <c r="Q507" i="12"/>
  <c r="O507" i="12"/>
  <c r="N507" i="12"/>
  <c r="AH507" i="12" s="1"/>
  <c r="M507" i="12"/>
  <c r="AG507" i="12" s="1"/>
  <c r="L507" i="12"/>
  <c r="AF507" i="12" s="1"/>
  <c r="J507" i="12"/>
  <c r="AD507" i="12" s="1"/>
  <c r="I507" i="12"/>
  <c r="AC507" i="12" s="1"/>
  <c r="G507" i="12"/>
  <c r="E507" i="12"/>
  <c r="Y507" i="12" s="1"/>
  <c r="AO506" i="12"/>
  <c r="AK506" i="12"/>
  <c r="AJ506" i="12"/>
  <c r="AE506" i="12"/>
  <c r="AB506" i="12"/>
  <c r="Z506" i="12"/>
  <c r="Y506" i="12"/>
  <c r="X506" i="12"/>
  <c r="W506" i="12"/>
  <c r="V506" i="12"/>
  <c r="T506" i="12"/>
  <c r="AN506" i="12" s="1"/>
  <c r="S506" i="12"/>
  <c r="R506" i="12"/>
  <c r="Q506" i="12"/>
  <c r="O506" i="12"/>
  <c r="AI506" i="12" s="1"/>
  <c r="N506" i="12"/>
  <c r="AH506" i="12" s="1"/>
  <c r="M506" i="12"/>
  <c r="AG506" i="12" s="1"/>
  <c r="L506" i="12"/>
  <c r="AF506" i="12" s="1"/>
  <c r="J506" i="12"/>
  <c r="AD506" i="12" s="1"/>
  <c r="I506" i="12"/>
  <c r="AC505" i="12" s="1"/>
  <c r="G506" i="12"/>
  <c r="E506" i="12"/>
  <c r="AO505" i="12"/>
  <c r="AL505" i="12"/>
  <c r="AK505" i="12"/>
  <c r="AJ505" i="12"/>
  <c r="AE505" i="12"/>
  <c r="AB505" i="12"/>
  <c r="Z505" i="12"/>
  <c r="Y505" i="12"/>
  <c r="X505" i="12"/>
  <c r="W505" i="12"/>
  <c r="V505" i="12"/>
  <c r="T505" i="12"/>
  <c r="S505" i="12"/>
  <c r="R505" i="12"/>
  <c r="Q505" i="12"/>
  <c r="O505" i="12"/>
  <c r="AI505" i="12" s="1"/>
  <c r="N505" i="12"/>
  <c r="AH505" i="12" s="1"/>
  <c r="M505" i="12"/>
  <c r="AG505" i="12" s="1"/>
  <c r="L505" i="12"/>
  <c r="AF505" i="12" s="1"/>
  <c r="J505" i="12"/>
  <c r="I505" i="12"/>
  <c r="G505" i="12"/>
  <c r="AA505" i="12" s="1"/>
  <c r="E505" i="12"/>
  <c r="AO504" i="12"/>
  <c r="AM504" i="12"/>
  <c r="AL504" i="12"/>
  <c r="AJ504" i="12"/>
  <c r="AE504" i="12"/>
  <c r="AC504" i="12"/>
  <c r="AB504" i="12"/>
  <c r="Z504" i="12"/>
  <c r="X504" i="12"/>
  <c r="W504" i="12"/>
  <c r="V504" i="12"/>
  <c r="T504" i="12"/>
  <c r="S504" i="12"/>
  <c r="R504" i="12"/>
  <c r="Q504" i="12"/>
  <c r="AK504" i="12" s="1"/>
  <c r="O504" i="12"/>
  <c r="AI504" i="12" s="1"/>
  <c r="N504" i="12"/>
  <c r="AH504" i="12" s="1"/>
  <c r="M504" i="12"/>
  <c r="AG504" i="12" s="1"/>
  <c r="L504" i="12"/>
  <c r="J504" i="12"/>
  <c r="I504" i="12"/>
  <c r="G504" i="12"/>
  <c r="AA504" i="12" s="1"/>
  <c r="E504" i="12"/>
  <c r="Y504" i="12" s="1"/>
  <c r="AO503" i="12"/>
  <c r="AN503" i="12"/>
  <c r="AM503" i="12"/>
  <c r="AJ503" i="12"/>
  <c r="AE503" i="12"/>
  <c r="AD503" i="12"/>
  <c r="AB503" i="12"/>
  <c r="Z503" i="12"/>
  <c r="Y503" i="12"/>
  <c r="X503" i="12"/>
  <c r="W503" i="12"/>
  <c r="V503" i="12"/>
  <c r="T503" i="12"/>
  <c r="S503" i="12"/>
  <c r="R503" i="12"/>
  <c r="AL503" i="12" s="1"/>
  <c r="Q503" i="12"/>
  <c r="AK503" i="12" s="1"/>
  <c r="O503" i="12"/>
  <c r="AI503" i="12" s="1"/>
  <c r="N503" i="12"/>
  <c r="M503" i="12"/>
  <c r="AG502" i="12" s="1"/>
  <c r="L503" i="12"/>
  <c r="J503" i="12"/>
  <c r="I503" i="12"/>
  <c r="AC503" i="12" s="1"/>
  <c r="G503" i="12"/>
  <c r="AA503" i="12" s="1"/>
  <c r="E503" i="12"/>
  <c r="AO502" i="12"/>
  <c r="AN502" i="12"/>
  <c r="AJ502" i="12"/>
  <c r="AF502" i="12"/>
  <c r="AE502" i="12"/>
  <c r="AB502" i="12"/>
  <c r="Z502" i="12"/>
  <c r="Y502" i="12"/>
  <c r="X502" i="12"/>
  <c r="W502" i="12"/>
  <c r="V502" i="12"/>
  <c r="T502" i="12"/>
  <c r="S502" i="12"/>
  <c r="AM502" i="12" s="1"/>
  <c r="R502" i="12"/>
  <c r="AL502" i="12" s="1"/>
  <c r="Q502" i="12"/>
  <c r="AK502" i="12" s="1"/>
  <c r="O502" i="12"/>
  <c r="N502" i="12"/>
  <c r="M502" i="12"/>
  <c r="L502" i="12"/>
  <c r="J502" i="12"/>
  <c r="AD502" i="12" s="1"/>
  <c r="I502" i="12"/>
  <c r="AC502" i="12" s="1"/>
  <c r="G502" i="12"/>
  <c r="AA502" i="12" s="1"/>
  <c r="E502" i="12"/>
  <c r="Y501" i="12" s="1"/>
  <c r="AO501" i="12"/>
  <c r="AJ501" i="12"/>
  <c r="AH501" i="12"/>
  <c r="AG501" i="12"/>
  <c r="AE501" i="12"/>
  <c r="AB501" i="12"/>
  <c r="Z501" i="12"/>
  <c r="X501" i="12"/>
  <c r="W501" i="12"/>
  <c r="V501" i="12"/>
  <c r="T501" i="12"/>
  <c r="AN501" i="12" s="1"/>
  <c r="S501" i="12"/>
  <c r="AM501" i="12" s="1"/>
  <c r="R501" i="12"/>
  <c r="AL501" i="12" s="1"/>
  <c r="Q501" i="12"/>
  <c r="O501" i="12"/>
  <c r="N501" i="12"/>
  <c r="M501" i="12"/>
  <c r="L501" i="12"/>
  <c r="AF501" i="12" s="1"/>
  <c r="J501" i="12"/>
  <c r="AD501" i="12" s="1"/>
  <c r="I501" i="12"/>
  <c r="AC501" i="12" s="1"/>
  <c r="G501" i="12"/>
  <c r="AA501" i="12" s="1"/>
  <c r="E501" i="12"/>
  <c r="AO500" i="12"/>
  <c r="AJ500" i="12"/>
  <c r="AI500" i="12"/>
  <c r="AH500" i="12"/>
  <c r="AE500" i="12"/>
  <c r="AB500" i="12"/>
  <c r="Z500" i="12"/>
  <c r="X500" i="12"/>
  <c r="W500" i="12"/>
  <c r="V500" i="12"/>
  <c r="T500" i="12"/>
  <c r="AN500" i="12" s="1"/>
  <c r="S500" i="12"/>
  <c r="AM500" i="12" s="1"/>
  <c r="R500" i="12"/>
  <c r="AL500" i="12" s="1"/>
  <c r="Q500" i="12"/>
  <c r="AK500" i="12" s="1"/>
  <c r="O500" i="12"/>
  <c r="N500" i="12"/>
  <c r="M500" i="12"/>
  <c r="AG500" i="12" s="1"/>
  <c r="L500" i="12"/>
  <c r="AF500" i="12" s="1"/>
  <c r="J500" i="12"/>
  <c r="AD500" i="12" s="1"/>
  <c r="I500" i="12"/>
  <c r="AC500" i="12" s="1"/>
  <c r="G500" i="12"/>
  <c r="AA499" i="12" s="1"/>
  <c r="E500" i="12"/>
  <c r="Y500" i="12" s="1"/>
  <c r="AO499" i="12"/>
  <c r="AK499" i="12"/>
  <c r="AJ499" i="12"/>
  <c r="AI499" i="12"/>
  <c r="AE499" i="12"/>
  <c r="AB499" i="12"/>
  <c r="Z499" i="12"/>
  <c r="X499" i="12"/>
  <c r="W499" i="12"/>
  <c r="V499" i="12"/>
  <c r="T499" i="12"/>
  <c r="AN499" i="12" s="1"/>
  <c r="S499" i="12"/>
  <c r="AM499" i="12" s="1"/>
  <c r="R499" i="12"/>
  <c r="Q499" i="12"/>
  <c r="O499" i="12"/>
  <c r="N499" i="12"/>
  <c r="AH499" i="12" s="1"/>
  <c r="M499" i="12"/>
  <c r="AG499" i="12" s="1"/>
  <c r="L499" i="12"/>
  <c r="AF499" i="12" s="1"/>
  <c r="J499" i="12"/>
  <c r="AD499" i="12" s="1"/>
  <c r="I499" i="12"/>
  <c r="AC499" i="12" s="1"/>
  <c r="G499" i="12"/>
  <c r="E499" i="12"/>
  <c r="Y499" i="12" s="1"/>
  <c r="AO498" i="12"/>
  <c r="AM498" i="12"/>
  <c r="AL498" i="12"/>
  <c r="AK498" i="12"/>
  <c r="AJ498" i="12"/>
  <c r="AE498" i="12"/>
  <c r="AB498" i="12"/>
  <c r="Z498" i="12"/>
  <c r="Y498" i="12"/>
  <c r="X498" i="12"/>
  <c r="W498" i="12"/>
  <c r="V498" i="12"/>
  <c r="T498" i="12"/>
  <c r="S498" i="12"/>
  <c r="AM497" i="12" s="1"/>
  <c r="R498" i="12"/>
  <c r="Q498" i="12"/>
  <c r="O498" i="12"/>
  <c r="AI498" i="12" s="1"/>
  <c r="N498" i="12"/>
  <c r="AH498" i="12" s="1"/>
  <c r="M498" i="12"/>
  <c r="L498" i="12"/>
  <c r="AF498" i="12" s="1"/>
  <c r="J498" i="12"/>
  <c r="AD498" i="12" s="1"/>
  <c r="I498" i="12"/>
  <c r="AC498" i="12" s="1"/>
  <c r="G498" i="12"/>
  <c r="AA498" i="12" s="1"/>
  <c r="E498" i="12"/>
  <c r="AO497" i="12"/>
  <c r="AL497" i="12"/>
  <c r="AJ497" i="12"/>
  <c r="AG497" i="12"/>
  <c r="AF497" i="12"/>
  <c r="AE497" i="12"/>
  <c r="AB497" i="12"/>
  <c r="Z497" i="12"/>
  <c r="Y497" i="12"/>
  <c r="X497" i="12"/>
  <c r="W497" i="12"/>
  <c r="V497" i="12"/>
  <c r="T497" i="12"/>
  <c r="AN497" i="12" s="1"/>
  <c r="S497" i="12"/>
  <c r="R497" i="12"/>
  <c r="Q497" i="12"/>
  <c r="AK497" i="12" s="1"/>
  <c r="O497" i="12"/>
  <c r="AI497" i="12" s="1"/>
  <c r="N497" i="12"/>
  <c r="AH497" i="12" s="1"/>
  <c r="M497" i="12"/>
  <c r="L497" i="12"/>
  <c r="J497" i="12"/>
  <c r="AD496" i="12" s="1"/>
  <c r="I497" i="12"/>
  <c r="G497" i="12"/>
  <c r="AA497" i="12" s="1"/>
  <c r="E497" i="12"/>
  <c r="AO496" i="12"/>
  <c r="AN496" i="12"/>
  <c r="AM496" i="12"/>
  <c r="AL496" i="12"/>
  <c r="AJ496" i="12"/>
  <c r="AE496" i="12"/>
  <c r="AB496" i="12"/>
  <c r="Z496" i="12"/>
  <c r="X496" i="12"/>
  <c r="W496" i="12"/>
  <c r="V496" i="12"/>
  <c r="T496" i="12"/>
  <c r="S496" i="12"/>
  <c r="R496" i="12"/>
  <c r="Q496" i="12"/>
  <c r="AK496" i="12" s="1"/>
  <c r="O496" i="12"/>
  <c r="AI496" i="12" s="1"/>
  <c r="N496" i="12"/>
  <c r="AH496" i="12" s="1"/>
  <c r="M496" i="12"/>
  <c r="AG496" i="12" s="1"/>
  <c r="L496" i="12"/>
  <c r="J496" i="12"/>
  <c r="I496" i="12"/>
  <c r="AC496" i="12" s="1"/>
  <c r="G496" i="12"/>
  <c r="AA496" i="12" s="1"/>
  <c r="E496" i="12"/>
  <c r="Y496" i="12" s="1"/>
  <c r="AO495" i="12"/>
  <c r="AN495" i="12"/>
  <c r="AM495" i="12"/>
  <c r="AJ495" i="12"/>
  <c r="AE495" i="12"/>
  <c r="AB495" i="12"/>
  <c r="Z495" i="12"/>
  <c r="Y495" i="12"/>
  <c r="X495" i="12"/>
  <c r="W495" i="12"/>
  <c r="V495" i="12"/>
  <c r="T495" i="12"/>
  <c r="S495" i="12"/>
  <c r="R495" i="12"/>
  <c r="AL495" i="12" s="1"/>
  <c r="Q495" i="12"/>
  <c r="AK495" i="12" s="1"/>
  <c r="O495" i="12"/>
  <c r="AI495" i="12" s="1"/>
  <c r="N495" i="12"/>
  <c r="AH495" i="12" s="1"/>
  <c r="M495" i="12"/>
  <c r="AG495" i="12" s="1"/>
  <c r="L495" i="12"/>
  <c r="J495" i="12"/>
  <c r="AD495" i="12" s="1"/>
  <c r="I495" i="12"/>
  <c r="AC495" i="12" s="1"/>
  <c r="G495" i="12"/>
  <c r="AA495" i="12" s="1"/>
  <c r="E495" i="12"/>
  <c r="AO494" i="12"/>
  <c r="AJ494" i="12"/>
  <c r="AI494" i="12"/>
  <c r="AH494" i="12"/>
  <c r="AG494" i="12"/>
  <c r="AF494" i="12"/>
  <c r="AE494" i="12"/>
  <c r="AB494" i="12"/>
  <c r="Z494" i="12"/>
  <c r="X494" i="12"/>
  <c r="W494" i="12"/>
  <c r="V494" i="12"/>
  <c r="T494" i="12"/>
  <c r="AN494" i="12" s="1"/>
  <c r="S494" i="12"/>
  <c r="R494" i="12"/>
  <c r="Q494" i="12"/>
  <c r="AK494" i="12" s="1"/>
  <c r="O494" i="12"/>
  <c r="N494" i="12"/>
  <c r="AH493" i="12" s="1"/>
  <c r="M494" i="12"/>
  <c r="L494" i="12"/>
  <c r="J494" i="12"/>
  <c r="AD494" i="12" s="1"/>
  <c r="I494" i="12"/>
  <c r="AC494" i="12" s="1"/>
  <c r="G494" i="12"/>
  <c r="AA494" i="12" s="1"/>
  <c r="E494" i="12"/>
  <c r="AO493" i="12"/>
  <c r="AL493" i="12"/>
  <c r="AJ493" i="12"/>
  <c r="AG493" i="12"/>
  <c r="AE493" i="12"/>
  <c r="AC493" i="12"/>
  <c r="AB493" i="12"/>
  <c r="Z493" i="12"/>
  <c r="X493" i="12"/>
  <c r="W493" i="12"/>
  <c r="V493" i="12"/>
  <c r="T493" i="12"/>
  <c r="AN493" i="12" s="1"/>
  <c r="S493" i="12"/>
  <c r="R493" i="12"/>
  <c r="Q493" i="12"/>
  <c r="AK493" i="12" s="1"/>
  <c r="O493" i="12"/>
  <c r="AI493" i="12" s="1"/>
  <c r="N493" i="12"/>
  <c r="M493" i="12"/>
  <c r="L493" i="12"/>
  <c r="AF493" i="12" s="1"/>
  <c r="J493" i="12"/>
  <c r="AD493" i="12" s="1"/>
  <c r="I493" i="12"/>
  <c r="G493" i="12"/>
  <c r="AA493" i="12" s="1"/>
  <c r="E493" i="12"/>
  <c r="AO492" i="12"/>
  <c r="AJ492" i="12"/>
  <c r="AI492" i="12"/>
  <c r="AH492" i="12"/>
  <c r="AE492" i="12"/>
  <c r="AB492" i="12"/>
  <c r="AA492" i="12"/>
  <c r="Z492" i="12"/>
  <c r="X492" i="12"/>
  <c r="W492" i="12"/>
  <c r="V492" i="12"/>
  <c r="T492" i="12"/>
  <c r="AN492" i="12" s="1"/>
  <c r="S492" i="12"/>
  <c r="AM492" i="12" s="1"/>
  <c r="R492" i="12"/>
  <c r="AL492" i="12" s="1"/>
  <c r="Q492" i="12"/>
  <c r="AK492" i="12" s="1"/>
  <c r="O492" i="12"/>
  <c r="N492" i="12"/>
  <c r="M492" i="12"/>
  <c r="AG492" i="12" s="1"/>
  <c r="L492" i="12"/>
  <c r="J492" i="12"/>
  <c r="AD492" i="12" s="1"/>
  <c r="I492" i="12"/>
  <c r="AC492" i="12" s="1"/>
  <c r="G492" i="12"/>
  <c r="E492" i="12"/>
  <c r="Y492" i="12" s="1"/>
  <c r="AO491" i="12"/>
  <c r="AK491" i="12"/>
  <c r="AJ491" i="12"/>
  <c r="AI491" i="12"/>
  <c r="AF491" i="12"/>
  <c r="AE491" i="12"/>
  <c r="AB491" i="12"/>
  <c r="AA491" i="12"/>
  <c r="Z491" i="12"/>
  <c r="X491" i="12"/>
  <c r="W491" i="12"/>
  <c r="V491" i="12"/>
  <c r="T491" i="12"/>
  <c r="AN491" i="12" s="1"/>
  <c r="S491" i="12"/>
  <c r="AM491" i="12" s="1"/>
  <c r="R491" i="12"/>
  <c r="AL491" i="12" s="1"/>
  <c r="Q491" i="12"/>
  <c r="O491" i="12"/>
  <c r="N491" i="12"/>
  <c r="AH491" i="12" s="1"/>
  <c r="M491" i="12"/>
  <c r="AG491" i="12" s="1"/>
  <c r="L491" i="12"/>
  <c r="J491" i="12"/>
  <c r="AD491" i="12" s="1"/>
  <c r="I491" i="12"/>
  <c r="AC491" i="12" s="1"/>
  <c r="G491" i="12"/>
  <c r="E491" i="12"/>
  <c r="Y491" i="12" s="1"/>
  <c r="AO490" i="12"/>
  <c r="AN490" i="12"/>
  <c r="AM490" i="12"/>
  <c r="AJ490" i="12"/>
  <c r="AG490" i="12"/>
  <c r="AF490" i="12"/>
  <c r="AE490" i="12"/>
  <c r="AD490" i="12"/>
  <c r="AB490" i="12"/>
  <c r="Z490" i="12"/>
  <c r="X490" i="12"/>
  <c r="W490" i="12"/>
  <c r="V490" i="12"/>
  <c r="T490" i="12"/>
  <c r="S490" i="12"/>
  <c r="R490" i="12"/>
  <c r="AL490" i="12" s="1"/>
  <c r="Q490" i="12"/>
  <c r="AK490" i="12" s="1"/>
  <c r="O490" i="12"/>
  <c r="AI490" i="12" s="1"/>
  <c r="N490" i="12"/>
  <c r="AH490" i="12" s="1"/>
  <c r="M490" i="12"/>
  <c r="L490" i="12"/>
  <c r="AF489" i="12" s="1"/>
  <c r="J490" i="12"/>
  <c r="I490" i="12"/>
  <c r="AC490" i="12" s="1"/>
  <c r="G490" i="12"/>
  <c r="AA490" i="12" s="1"/>
  <c r="E490" i="12"/>
  <c r="AO489" i="12"/>
  <c r="AN489" i="12"/>
  <c r="AM489" i="12"/>
  <c r="AJ489" i="12"/>
  <c r="AH489" i="12"/>
  <c r="AG489" i="12"/>
  <c r="AE489" i="12"/>
  <c r="AB489" i="12"/>
  <c r="Z489" i="12"/>
  <c r="Y489" i="12"/>
  <c r="X489" i="12"/>
  <c r="W489" i="12"/>
  <c r="V489" i="12"/>
  <c r="T489" i="12"/>
  <c r="S489" i="12"/>
  <c r="R489" i="12"/>
  <c r="AL489" i="12" s="1"/>
  <c r="Q489" i="12"/>
  <c r="AK489" i="12" s="1"/>
  <c r="O489" i="12"/>
  <c r="AI489" i="12" s="1"/>
  <c r="N489" i="12"/>
  <c r="M489" i="12"/>
  <c r="AG488" i="12" s="1"/>
  <c r="L489" i="12"/>
  <c r="J489" i="12"/>
  <c r="AD489" i="12" s="1"/>
  <c r="I489" i="12"/>
  <c r="AC489" i="12" s="1"/>
  <c r="G489" i="12"/>
  <c r="AA489" i="12" s="1"/>
  <c r="E489" i="12"/>
  <c r="AO488" i="12"/>
  <c r="AN488" i="12"/>
  <c r="AJ488" i="12"/>
  <c r="AI488" i="12"/>
  <c r="AH488" i="12"/>
  <c r="AF488" i="12"/>
  <c r="AE488" i="12"/>
  <c r="AB488" i="12"/>
  <c r="AA488" i="12"/>
  <c r="Z488" i="12"/>
  <c r="X488" i="12"/>
  <c r="W488" i="12"/>
  <c r="V488" i="12"/>
  <c r="T488" i="12"/>
  <c r="S488" i="12"/>
  <c r="AM488" i="12" s="1"/>
  <c r="R488" i="12"/>
  <c r="AL488" i="12" s="1"/>
  <c r="Q488" i="12"/>
  <c r="AK488" i="12" s="1"/>
  <c r="O488" i="12"/>
  <c r="N488" i="12"/>
  <c r="AH487" i="12" s="1"/>
  <c r="M488" i="12"/>
  <c r="L488" i="12"/>
  <c r="J488" i="12"/>
  <c r="AD488" i="12" s="1"/>
  <c r="I488" i="12"/>
  <c r="AC488" i="12" s="1"/>
  <c r="G488" i="12"/>
  <c r="E488" i="12"/>
  <c r="AO487" i="12"/>
  <c r="AJ487" i="12"/>
  <c r="AI487" i="12"/>
  <c r="AG487" i="12"/>
  <c r="AE487" i="12"/>
  <c r="AB487" i="12"/>
  <c r="Z487" i="12"/>
  <c r="X487" i="12"/>
  <c r="W487" i="12"/>
  <c r="V487" i="12"/>
  <c r="T487" i="12"/>
  <c r="AN487" i="12" s="1"/>
  <c r="S487" i="12"/>
  <c r="AM487" i="12" s="1"/>
  <c r="R487" i="12"/>
  <c r="AL487" i="12" s="1"/>
  <c r="Q487" i="12"/>
  <c r="AK487" i="12" s="1"/>
  <c r="O487" i="12"/>
  <c r="AI486" i="12" s="1"/>
  <c r="N487" i="12"/>
  <c r="M487" i="12"/>
  <c r="L487" i="12"/>
  <c r="AF487" i="12" s="1"/>
  <c r="J487" i="12"/>
  <c r="AD487" i="12" s="1"/>
  <c r="I487" i="12"/>
  <c r="AC487" i="12" s="1"/>
  <c r="G487" i="12"/>
  <c r="AA487" i="12" s="1"/>
  <c r="E487" i="12"/>
  <c r="AO486" i="12"/>
  <c r="AJ486" i="12"/>
  <c r="AH486" i="12"/>
  <c r="AE486" i="12"/>
  <c r="AC486" i="12"/>
  <c r="AB486" i="12"/>
  <c r="Z486" i="12"/>
  <c r="X486" i="12"/>
  <c r="W486" i="12"/>
  <c r="V486" i="12"/>
  <c r="T486" i="12"/>
  <c r="AN486" i="12" s="1"/>
  <c r="S486" i="12"/>
  <c r="AM486" i="12" s="1"/>
  <c r="R486" i="12"/>
  <c r="AL486" i="12" s="1"/>
  <c r="Q486" i="12"/>
  <c r="AK486" i="12" s="1"/>
  <c r="O486" i="12"/>
  <c r="N486" i="12"/>
  <c r="M486" i="12"/>
  <c r="AG486" i="12" s="1"/>
  <c r="L486" i="12"/>
  <c r="AF486" i="12" s="1"/>
  <c r="J486" i="12"/>
  <c r="AD486" i="12" s="1"/>
  <c r="I486" i="12"/>
  <c r="G486" i="12"/>
  <c r="AA486" i="12" s="1"/>
  <c r="E486" i="12"/>
  <c r="AO485" i="12"/>
  <c r="AL485" i="12"/>
  <c r="AJ485" i="12"/>
  <c r="AI485" i="12"/>
  <c r="AE485" i="12"/>
  <c r="AC485" i="12"/>
  <c r="AB485" i="12"/>
  <c r="AA485" i="12"/>
  <c r="Z485" i="12"/>
  <c r="X485" i="12"/>
  <c r="W485" i="12"/>
  <c r="V485" i="12"/>
  <c r="T485" i="12"/>
  <c r="AN485" i="12" s="1"/>
  <c r="S485" i="12"/>
  <c r="AM485" i="12" s="1"/>
  <c r="R485" i="12"/>
  <c r="Q485" i="12"/>
  <c r="O485" i="12"/>
  <c r="N485" i="12"/>
  <c r="AH485" i="12" s="1"/>
  <c r="M485" i="12"/>
  <c r="AG485" i="12" s="1"/>
  <c r="L485" i="12"/>
  <c r="AF485" i="12" s="1"/>
  <c r="J485" i="12"/>
  <c r="AD485" i="12" s="1"/>
  <c r="I485" i="12"/>
  <c r="G485" i="12"/>
  <c r="E485" i="12"/>
  <c r="AO484" i="12"/>
  <c r="AL484" i="12"/>
  <c r="AK484" i="12"/>
  <c r="AJ484" i="12"/>
  <c r="AE484" i="12"/>
  <c r="AB484" i="12"/>
  <c r="Z484" i="12"/>
  <c r="X484" i="12"/>
  <c r="W484" i="12"/>
  <c r="V484" i="12"/>
  <c r="T484" i="12"/>
  <c r="AN484" i="12" s="1"/>
  <c r="S484" i="12"/>
  <c r="R484" i="12"/>
  <c r="Q484" i="12"/>
  <c r="O484" i="12"/>
  <c r="AI484" i="12" s="1"/>
  <c r="N484" i="12"/>
  <c r="AH484" i="12" s="1"/>
  <c r="M484" i="12"/>
  <c r="AG484" i="12" s="1"/>
  <c r="L484" i="12"/>
  <c r="AF484" i="12" s="1"/>
  <c r="J484" i="12"/>
  <c r="I484" i="12"/>
  <c r="AC484" i="12" s="1"/>
  <c r="G484" i="12"/>
  <c r="AA484" i="12" s="1"/>
  <c r="E484" i="12"/>
  <c r="Y484" i="12" s="1"/>
  <c r="AO483" i="12"/>
  <c r="AN483" i="12"/>
  <c r="AL483" i="12"/>
  <c r="AK483" i="12"/>
  <c r="AJ483" i="12"/>
  <c r="AE483" i="12"/>
  <c r="AB483" i="12"/>
  <c r="Z483" i="12"/>
  <c r="Y483" i="12"/>
  <c r="X483" i="12"/>
  <c r="W483" i="12"/>
  <c r="V483" i="12"/>
  <c r="T483" i="12"/>
  <c r="AN482" i="12" s="1"/>
  <c r="S483" i="12"/>
  <c r="R483" i="12"/>
  <c r="Q483" i="12"/>
  <c r="O483" i="12"/>
  <c r="AI483" i="12" s="1"/>
  <c r="N483" i="12"/>
  <c r="AH483" i="12" s="1"/>
  <c r="M483" i="12"/>
  <c r="AG483" i="12" s="1"/>
  <c r="L483" i="12"/>
  <c r="J483" i="12"/>
  <c r="AD483" i="12" s="1"/>
  <c r="I483" i="12"/>
  <c r="G483" i="12"/>
  <c r="AA483" i="12" s="1"/>
  <c r="E483" i="12"/>
  <c r="AO482" i="12"/>
  <c r="AM482" i="12"/>
  <c r="AL482" i="12"/>
  <c r="AJ482" i="12"/>
  <c r="AG482" i="12"/>
  <c r="AE482" i="12"/>
  <c r="AB482" i="12"/>
  <c r="Z482" i="12"/>
  <c r="Y482" i="12"/>
  <c r="X482" i="12"/>
  <c r="W482" i="12"/>
  <c r="V482" i="12"/>
  <c r="T482" i="12"/>
  <c r="S482" i="12"/>
  <c r="R482" i="12"/>
  <c r="Q482" i="12"/>
  <c r="AK482" i="12" s="1"/>
  <c r="O482" i="12"/>
  <c r="AI482" i="12" s="1"/>
  <c r="N482" i="12"/>
  <c r="AH482" i="12" s="1"/>
  <c r="M482" i="12"/>
  <c r="L482" i="12"/>
  <c r="AF481" i="12" s="1"/>
  <c r="J482" i="12"/>
  <c r="I482" i="12"/>
  <c r="AC482" i="12" s="1"/>
  <c r="G482" i="12"/>
  <c r="AA482" i="12" s="1"/>
  <c r="E482" i="12"/>
  <c r="AO481" i="12"/>
  <c r="AN481" i="12"/>
  <c r="AM481" i="12"/>
  <c r="AJ481" i="12"/>
  <c r="AG481" i="12"/>
  <c r="AE481" i="12"/>
  <c r="AC481" i="12"/>
  <c r="AB481" i="12"/>
  <c r="Z481" i="12"/>
  <c r="X481" i="12"/>
  <c r="W481" i="12"/>
  <c r="V481" i="12"/>
  <c r="T481" i="12"/>
  <c r="S481" i="12"/>
  <c r="R481" i="12"/>
  <c r="AL481" i="12" s="1"/>
  <c r="Q481" i="12"/>
  <c r="AK481" i="12" s="1"/>
  <c r="O481" i="12"/>
  <c r="AI481" i="12" s="1"/>
  <c r="N481" i="12"/>
  <c r="M481" i="12"/>
  <c r="AG480" i="12" s="1"/>
  <c r="L481" i="12"/>
  <c r="J481" i="12"/>
  <c r="AD481" i="12" s="1"/>
  <c r="I481" i="12"/>
  <c r="G481" i="12"/>
  <c r="AA481" i="12" s="1"/>
  <c r="E481" i="12"/>
  <c r="Y481" i="12" s="1"/>
  <c r="AO480" i="12"/>
  <c r="AN480" i="12"/>
  <c r="AJ480" i="12"/>
  <c r="AI480" i="12"/>
  <c r="AF480" i="12"/>
  <c r="AE480" i="12"/>
  <c r="AD480" i="12"/>
  <c r="AB480" i="12"/>
  <c r="AA480" i="12"/>
  <c r="Z480" i="12"/>
  <c r="X480" i="12"/>
  <c r="W480" i="12"/>
  <c r="V480" i="12"/>
  <c r="T480" i="12"/>
  <c r="S480" i="12"/>
  <c r="AM480" i="12" s="1"/>
  <c r="R480" i="12"/>
  <c r="AL480" i="12" s="1"/>
  <c r="Q480" i="12"/>
  <c r="O480" i="12"/>
  <c r="N480" i="12"/>
  <c r="M480" i="12"/>
  <c r="L480" i="12"/>
  <c r="J480" i="12"/>
  <c r="I480" i="12"/>
  <c r="AC480" i="12" s="1"/>
  <c r="G480" i="12"/>
  <c r="E480" i="12"/>
  <c r="AO479" i="12"/>
  <c r="AJ479" i="12"/>
  <c r="AG479" i="12"/>
  <c r="AE479" i="12"/>
  <c r="AB479" i="12"/>
  <c r="Z479" i="12"/>
  <c r="Y479" i="12"/>
  <c r="X479" i="12"/>
  <c r="W479" i="12"/>
  <c r="V479" i="12"/>
  <c r="T479" i="12"/>
  <c r="AN479" i="12" s="1"/>
  <c r="S479" i="12"/>
  <c r="AM479" i="12" s="1"/>
  <c r="R479" i="12"/>
  <c r="AL479" i="12" s="1"/>
  <c r="Q479" i="12"/>
  <c r="AK479" i="12" s="1"/>
  <c r="O479" i="12"/>
  <c r="AI478" i="12" s="1"/>
  <c r="N479" i="12"/>
  <c r="M479" i="12"/>
  <c r="L479" i="12"/>
  <c r="AF479" i="12" s="1"/>
  <c r="J479" i="12"/>
  <c r="AD479" i="12" s="1"/>
  <c r="I479" i="12"/>
  <c r="AC479" i="12" s="1"/>
  <c r="G479" i="12"/>
  <c r="AA479" i="12" s="1"/>
  <c r="E479" i="12"/>
  <c r="AO478" i="12"/>
  <c r="AJ478" i="12"/>
  <c r="AH478" i="12"/>
  <c r="AE478" i="12"/>
  <c r="AB478" i="12"/>
  <c r="Z478" i="12"/>
  <c r="X478" i="12"/>
  <c r="W478" i="12"/>
  <c r="V478" i="12"/>
  <c r="T478" i="12"/>
  <c r="AN478" i="12" s="1"/>
  <c r="S478" i="12"/>
  <c r="AM478" i="12" s="1"/>
  <c r="R478" i="12"/>
  <c r="AL478" i="12" s="1"/>
  <c r="Q478" i="12"/>
  <c r="AK478" i="12" s="1"/>
  <c r="O478" i="12"/>
  <c r="N478" i="12"/>
  <c r="M478" i="12"/>
  <c r="AG478" i="12" s="1"/>
  <c r="L478" i="12"/>
  <c r="AF478" i="12" s="1"/>
  <c r="J478" i="12"/>
  <c r="AD478" i="12" s="1"/>
  <c r="I478" i="12"/>
  <c r="AC478" i="12" s="1"/>
  <c r="G478" i="12"/>
  <c r="AA478" i="12" s="1"/>
  <c r="E478" i="12"/>
  <c r="AO477" i="12"/>
  <c r="AL477" i="12"/>
  <c r="AJ477" i="12"/>
  <c r="AI477" i="12"/>
  <c r="AE477" i="12"/>
  <c r="AB477" i="12"/>
  <c r="AA477" i="12"/>
  <c r="Z477" i="12"/>
  <c r="X477" i="12"/>
  <c r="W477" i="12"/>
  <c r="V477" i="12"/>
  <c r="T477" i="12"/>
  <c r="S477" i="12"/>
  <c r="R477" i="12"/>
  <c r="Q477" i="12"/>
  <c r="O477" i="12"/>
  <c r="N477" i="12"/>
  <c r="AH477" i="12" s="1"/>
  <c r="M477" i="12"/>
  <c r="AG477" i="12" s="1"/>
  <c r="L477" i="12"/>
  <c r="AF477" i="12" s="1"/>
  <c r="J477" i="12"/>
  <c r="AD477" i="12" s="1"/>
  <c r="I477" i="12"/>
  <c r="G477" i="12"/>
  <c r="E477" i="12"/>
  <c r="AO476" i="12"/>
  <c r="AM476" i="12"/>
  <c r="AL476" i="12"/>
  <c r="AK476" i="12"/>
  <c r="AJ476" i="12"/>
  <c r="AE476" i="12"/>
  <c r="AD476" i="12"/>
  <c r="AB476" i="12"/>
  <c r="Z476" i="12"/>
  <c r="X476" i="12"/>
  <c r="W476" i="12"/>
  <c r="V476" i="12"/>
  <c r="T476" i="12"/>
  <c r="AN476" i="12" s="1"/>
  <c r="S476" i="12"/>
  <c r="R476" i="12"/>
  <c r="Q476" i="12"/>
  <c r="O476" i="12"/>
  <c r="AI476" i="12" s="1"/>
  <c r="N476" i="12"/>
  <c r="AH476" i="12" s="1"/>
  <c r="M476" i="12"/>
  <c r="AG476" i="12" s="1"/>
  <c r="L476" i="12"/>
  <c r="AF476" i="12" s="1"/>
  <c r="J476" i="12"/>
  <c r="I476" i="12"/>
  <c r="AC476" i="12" s="1"/>
  <c r="G476" i="12"/>
  <c r="AA476" i="12" s="1"/>
  <c r="E476" i="12"/>
  <c r="Y476" i="12" s="1"/>
  <c r="AO475" i="12"/>
  <c r="AM475" i="12"/>
  <c r="AL475" i="12"/>
  <c r="AK475" i="12"/>
  <c r="AJ475" i="12"/>
  <c r="AE475" i="12"/>
  <c r="AB475" i="12"/>
  <c r="Z475" i="12"/>
  <c r="Y475" i="12"/>
  <c r="X475" i="12"/>
  <c r="W475" i="12"/>
  <c r="V475" i="12"/>
  <c r="T475" i="12"/>
  <c r="S475" i="12"/>
  <c r="R475" i="12"/>
  <c r="Q475" i="12"/>
  <c r="O475" i="12"/>
  <c r="AI475" i="12" s="1"/>
  <c r="N475" i="12"/>
  <c r="AH475" i="12" s="1"/>
  <c r="M475" i="12"/>
  <c r="L475" i="12"/>
  <c r="J475" i="12"/>
  <c r="I475" i="12"/>
  <c r="G475" i="12"/>
  <c r="AA475" i="12" s="1"/>
  <c r="E475" i="12"/>
  <c r="AO474" i="12"/>
  <c r="AM474" i="12"/>
  <c r="AL474" i="12"/>
  <c r="AJ474" i="12"/>
  <c r="AE474" i="12"/>
  <c r="AB474" i="12"/>
  <c r="Z474" i="12"/>
  <c r="Y474" i="12"/>
  <c r="X474" i="12"/>
  <c r="W474" i="12"/>
  <c r="V474" i="12"/>
  <c r="T474" i="12"/>
  <c r="S474" i="12"/>
  <c r="R474" i="12"/>
  <c r="Q474" i="12"/>
  <c r="AK474" i="12" s="1"/>
  <c r="O474" i="12"/>
  <c r="AI474" i="12" s="1"/>
  <c r="N474" i="12"/>
  <c r="M474" i="12"/>
  <c r="L474" i="12"/>
  <c r="AF473" i="12" s="1"/>
  <c r="J474" i="12"/>
  <c r="I474" i="12"/>
  <c r="AC474" i="12" s="1"/>
  <c r="G474" i="12"/>
  <c r="AA474" i="12" s="1"/>
  <c r="E474" i="12"/>
  <c r="AO473" i="12"/>
  <c r="AN473" i="12"/>
  <c r="AM473" i="12"/>
  <c r="AJ473" i="12"/>
  <c r="AE473" i="12"/>
  <c r="AC473" i="12"/>
  <c r="AB473" i="12"/>
  <c r="Z473" i="12"/>
  <c r="Y473" i="12"/>
  <c r="X473" i="12"/>
  <c r="W473" i="12"/>
  <c r="V473" i="12"/>
  <c r="T473" i="12"/>
  <c r="S473" i="12"/>
  <c r="R473" i="12"/>
  <c r="AL473" i="12" s="1"/>
  <c r="Q473" i="12"/>
  <c r="AK473" i="12" s="1"/>
  <c r="O473" i="12"/>
  <c r="AI473" i="12" s="1"/>
  <c r="N473" i="12"/>
  <c r="M473" i="12"/>
  <c r="AG472" i="12" s="1"/>
  <c r="L473" i="12"/>
  <c r="J473" i="12"/>
  <c r="AD473" i="12" s="1"/>
  <c r="I473" i="12"/>
  <c r="G473" i="12"/>
  <c r="AA473" i="12" s="1"/>
  <c r="E473" i="12"/>
  <c r="AO472" i="12"/>
  <c r="AN472" i="12"/>
  <c r="AJ472" i="12"/>
  <c r="AH472" i="12"/>
  <c r="AF472" i="12"/>
  <c r="AE472" i="12"/>
  <c r="AD472" i="12"/>
  <c r="AB472" i="12"/>
  <c r="Z472" i="12"/>
  <c r="X472" i="12"/>
  <c r="W472" i="12"/>
  <c r="V472" i="12"/>
  <c r="T472" i="12"/>
  <c r="S472" i="12"/>
  <c r="AM472" i="12" s="1"/>
  <c r="R472" i="12"/>
  <c r="AL472" i="12" s="1"/>
  <c r="Q472" i="12"/>
  <c r="AK472" i="12" s="1"/>
  <c r="O472" i="12"/>
  <c r="N472" i="12"/>
  <c r="AH471" i="12" s="1"/>
  <c r="M472" i="12"/>
  <c r="L472" i="12"/>
  <c r="J472" i="12"/>
  <c r="I472" i="12"/>
  <c r="AC472" i="12" s="1"/>
  <c r="G472" i="12"/>
  <c r="AA472" i="12" s="1"/>
  <c r="E472" i="12"/>
  <c r="Y472" i="12" s="1"/>
  <c r="AO471" i="12"/>
  <c r="AJ471" i="12"/>
  <c r="AI471" i="12"/>
  <c r="AG471" i="12"/>
  <c r="AE471" i="12"/>
  <c r="AB471" i="12"/>
  <c r="Z471" i="12"/>
  <c r="X471" i="12"/>
  <c r="W471" i="12"/>
  <c r="V471" i="12"/>
  <c r="T471" i="12"/>
  <c r="AN471" i="12" s="1"/>
  <c r="S471" i="12"/>
  <c r="AM471" i="12" s="1"/>
  <c r="R471" i="12"/>
  <c r="AL471" i="12" s="1"/>
  <c r="Q471" i="12"/>
  <c r="AK471" i="12" s="1"/>
  <c r="O471" i="12"/>
  <c r="AI470" i="12" s="1"/>
  <c r="N471" i="12"/>
  <c r="M471" i="12"/>
  <c r="L471" i="12"/>
  <c r="AF471" i="12" s="1"/>
  <c r="J471" i="12"/>
  <c r="AD471" i="12" s="1"/>
  <c r="I471" i="12"/>
  <c r="AC471" i="12" s="1"/>
  <c r="G471" i="12"/>
  <c r="AA471" i="12" s="1"/>
  <c r="E471" i="12"/>
  <c r="AO470" i="12"/>
  <c r="AJ470" i="12"/>
  <c r="AH470" i="12"/>
  <c r="AE470" i="12"/>
  <c r="AC470" i="12"/>
  <c r="AB470" i="12"/>
  <c r="Z470" i="12"/>
  <c r="X470" i="12"/>
  <c r="W470" i="12"/>
  <c r="V470" i="12"/>
  <c r="T470" i="12"/>
  <c r="AN470" i="12" s="1"/>
  <c r="S470" i="12"/>
  <c r="AM470" i="12" s="1"/>
  <c r="R470" i="12"/>
  <c r="Q470" i="12"/>
  <c r="AK470" i="12" s="1"/>
  <c r="O470" i="12"/>
  <c r="N470" i="12"/>
  <c r="M470" i="12"/>
  <c r="AG470" i="12" s="1"/>
  <c r="L470" i="12"/>
  <c r="AF470" i="12" s="1"/>
  <c r="J470" i="12"/>
  <c r="AD470" i="12" s="1"/>
  <c r="I470" i="12"/>
  <c r="G470" i="12"/>
  <c r="E470" i="12"/>
  <c r="AO469" i="12"/>
  <c r="AL469" i="12"/>
  <c r="AJ469" i="12"/>
  <c r="AI469" i="12"/>
  <c r="AE469" i="12"/>
  <c r="AB469" i="12"/>
  <c r="AA469" i="12"/>
  <c r="Z469" i="12"/>
  <c r="X469" i="12"/>
  <c r="W469" i="12"/>
  <c r="V469" i="12"/>
  <c r="T469" i="12"/>
  <c r="AN469" i="12" s="1"/>
  <c r="S469" i="12"/>
  <c r="AM469" i="12" s="1"/>
  <c r="R469" i="12"/>
  <c r="AL468" i="12" s="1"/>
  <c r="Q469" i="12"/>
  <c r="O469" i="12"/>
  <c r="N469" i="12"/>
  <c r="AH469" i="12" s="1"/>
  <c r="M469" i="12"/>
  <c r="AG469" i="12" s="1"/>
  <c r="L469" i="12"/>
  <c r="AF469" i="12" s="1"/>
  <c r="J469" i="12"/>
  <c r="AD469" i="12" s="1"/>
  <c r="I469" i="12"/>
  <c r="AC469" i="12" s="1"/>
  <c r="G469" i="12"/>
  <c r="E469" i="12"/>
  <c r="AO468" i="12"/>
  <c r="AM468" i="12"/>
  <c r="AK468" i="12"/>
  <c r="AJ468" i="12"/>
  <c r="AE468" i="12"/>
  <c r="AB468" i="12"/>
  <c r="Z468" i="12"/>
  <c r="X468" i="12"/>
  <c r="W468" i="12"/>
  <c r="V468" i="12"/>
  <c r="T468" i="12"/>
  <c r="S468" i="12"/>
  <c r="R468" i="12"/>
  <c r="Q468" i="12"/>
  <c r="O468" i="12"/>
  <c r="AI468" i="12" s="1"/>
  <c r="N468" i="12"/>
  <c r="AH468" i="12" s="1"/>
  <c r="M468" i="12"/>
  <c r="AG468" i="12" s="1"/>
  <c r="L468" i="12"/>
  <c r="AF468" i="12" s="1"/>
  <c r="J468" i="12"/>
  <c r="I468" i="12"/>
  <c r="AC467" i="12" s="1"/>
  <c r="G468" i="12"/>
  <c r="AA468" i="12" s="1"/>
  <c r="E468" i="12"/>
  <c r="Y468" i="12" s="1"/>
  <c r="AO467" i="12"/>
  <c r="AM467" i="12"/>
  <c r="AL467" i="12"/>
  <c r="AK467" i="12"/>
  <c r="AJ467" i="12"/>
  <c r="AE467" i="12"/>
  <c r="AD467" i="12"/>
  <c r="AB467" i="12"/>
  <c r="Z467" i="12"/>
  <c r="Y467" i="12"/>
  <c r="X467" i="12"/>
  <c r="W467" i="12"/>
  <c r="V467" i="12"/>
  <c r="T467" i="12"/>
  <c r="S467" i="12"/>
  <c r="R467" i="12"/>
  <c r="Q467" i="12"/>
  <c r="O467" i="12"/>
  <c r="AI467" i="12" s="1"/>
  <c r="N467" i="12"/>
  <c r="AH467" i="12" s="1"/>
  <c r="M467" i="12"/>
  <c r="L467" i="12"/>
  <c r="J467" i="12"/>
  <c r="AD466" i="12" s="1"/>
  <c r="I467" i="12"/>
  <c r="G467" i="12"/>
  <c r="AA467" i="12" s="1"/>
  <c r="E467" i="12"/>
  <c r="AO466" i="12"/>
  <c r="AM466" i="12"/>
  <c r="AL466" i="12"/>
  <c r="AJ466" i="12"/>
  <c r="AE466" i="12"/>
  <c r="AB466" i="12"/>
  <c r="Z466" i="12"/>
  <c r="Y466" i="12"/>
  <c r="X466" i="12"/>
  <c r="W466" i="12"/>
  <c r="V466" i="12"/>
  <c r="T466" i="12"/>
  <c r="S466" i="12"/>
  <c r="R466" i="12"/>
  <c r="Q466" i="12"/>
  <c r="AK466" i="12" s="1"/>
  <c r="O466" i="12"/>
  <c r="AI466" i="12" s="1"/>
  <c r="N466" i="12"/>
  <c r="AH466" i="12" s="1"/>
  <c r="M466" i="12"/>
  <c r="AG466" i="12" s="1"/>
  <c r="L466" i="12"/>
  <c r="AF466" i="12" s="1"/>
  <c r="J466" i="12"/>
  <c r="I466" i="12"/>
  <c r="AC466" i="12" s="1"/>
  <c r="G466" i="12"/>
  <c r="AA466" i="12" s="1"/>
  <c r="E466" i="12"/>
  <c r="AO465" i="12"/>
  <c r="AN465" i="12"/>
  <c r="AM465" i="12"/>
  <c r="AJ465" i="12"/>
  <c r="AE465" i="12"/>
  <c r="AC465" i="12"/>
  <c r="AB465" i="12"/>
  <c r="Z465" i="12"/>
  <c r="Y465" i="12"/>
  <c r="X465" i="12"/>
  <c r="W465" i="12"/>
  <c r="V465" i="12"/>
  <c r="T465" i="12"/>
  <c r="S465" i="12"/>
  <c r="R465" i="12"/>
  <c r="AL465" i="12" s="1"/>
  <c r="Q465" i="12"/>
  <c r="AK465" i="12" s="1"/>
  <c r="O465" i="12"/>
  <c r="AI465" i="12" s="1"/>
  <c r="N465" i="12"/>
  <c r="AH465" i="12" s="1"/>
  <c r="M465" i="12"/>
  <c r="AG465" i="12" s="1"/>
  <c r="L465" i="12"/>
  <c r="J465" i="12"/>
  <c r="AD465" i="12" s="1"/>
  <c r="I465" i="12"/>
  <c r="G465" i="12"/>
  <c r="AA465" i="12" s="1"/>
  <c r="E465" i="12"/>
  <c r="AO464" i="12"/>
  <c r="AN464" i="12"/>
  <c r="AJ464" i="12"/>
  <c r="AH464" i="12"/>
  <c r="AG464" i="12"/>
  <c r="AF464" i="12"/>
  <c r="AE464" i="12"/>
  <c r="AD464" i="12"/>
  <c r="AB464" i="12"/>
  <c r="Z464" i="12"/>
  <c r="Y464" i="12"/>
  <c r="X464" i="12"/>
  <c r="W464" i="12"/>
  <c r="V464" i="12"/>
  <c r="T464" i="12"/>
  <c r="S464" i="12"/>
  <c r="AM464" i="12" s="1"/>
  <c r="R464" i="12"/>
  <c r="AL464" i="12" s="1"/>
  <c r="Q464" i="12"/>
  <c r="O464" i="12"/>
  <c r="AI464" i="12" s="1"/>
  <c r="N464" i="12"/>
  <c r="M464" i="12"/>
  <c r="L464" i="12"/>
  <c r="J464" i="12"/>
  <c r="I464" i="12"/>
  <c r="AC464" i="12" s="1"/>
  <c r="G464" i="12"/>
  <c r="AA464" i="12" s="1"/>
  <c r="E464" i="12"/>
  <c r="AO463" i="12"/>
  <c r="AJ463" i="12"/>
  <c r="AI463" i="12"/>
  <c r="AH463" i="12"/>
  <c r="AG463" i="12"/>
  <c r="AE463" i="12"/>
  <c r="AB463" i="12"/>
  <c r="Z463" i="12"/>
  <c r="Y463" i="12"/>
  <c r="X463" i="12"/>
  <c r="W463" i="12"/>
  <c r="V463" i="12"/>
  <c r="T463" i="12"/>
  <c r="AN463" i="12" s="1"/>
  <c r="S463" i="12"/>
  <c r="AM463" i="12" s="1"/>
  <c r="R463" i="12"/>
  <c r="AL463" i="12" s="1"/>
  <c r="Q463" i="12"/>
  <c r="O463" i="12"/>
  <c r="AI462" i="12" s="1"/>
  <c r="N463" i="12"/>
  <c r="M463" i="12"/>
  <c r="L463" i="12"/>
  <c r="AF463" i="12" s="1"/>
  <c r="J463" i="12"/>
  <c r="AD463" i="12" s="1"/>
  <c r="I463" i="12"/>
  <c r="AC463" i="12" s="1"/>
  <c r="G463" i="12"/>
  <c r="AA463" i="12" s="1"/>
  <c r="E463" i="12"/>
  <c r="AO462" i="12"/>
  <c r="AJ462" i="12"/>
  <c r="AH462" i="12"/>
  <c r="AE462" i="12"/>
  <c r="AB462" i="12"/>
  <c r="AA462" i="12"/>
  <c r="Z462" i="12"/>
  <c r="X462" i="12"/>
  <c r="W462" i="12"/>
  <c r="V462" i="12"/>
  <c r="T462" i="12"/>
  <c r="AN462" i="12" s="1"/>
  <c r="S462" i="12"/>
  <c r="R462" i="12"/>
  <c r="Q462" i="12"/>
  <c r="O462" i="12"/>
  <c r="N462" i="12"/>
  <c r="M462" i="12"/>
  <c r="AG462" i="12" s="1"/>
  <c r="L462" i="12"/>
  <c r="AF462" i="12" s="1"/>
  <c r="J462" i="12"/>
  <c r="AD462" i="12" s="1"/>
  <c r="I462" i="12"/>
  <c r="AC462" i="12" s="1"/>
  <c r="G462" i="12"/>
  <c r="E462" i="12"/>
  <c r="AO461" i="12"/>
  <c r="AJ461" i="12"/>
  <c r="AI461" i="12"/>
  <c r="AE461" i="12"/>
  <c r="AB461" i="12"/>
  <c r="Z461" i="12"/>
  <c r="X461" i="12"/>
  <c r="W461" i="12"/>
  <c r="V461" i="12"/>
  <c r="T461" i="12"/>
  <c r="S461" i="12"/>
  <c r="AM461" i="12" s="1"/>
  <c r="R461" i="12"/>
  <c r="AL461" i="12" s="1"/>
  <c r="Q461" i="12"/>
  <c r="O461" i="12"/>
  <c r="N461" i="12"/>
  <c r="AH461" i="12" s="1"/>
  <c r="M461" i="12"/>
  <c r="AG461" i="12" s="1"/>
  <c r="L461" i="12"/>
  <c r="AF461" i="12" s="1"/>
  <c r="J461" i="12"/>
  <c r="I461" i="12"/>
  <c r="AC461" i="12" s="1"/>
  <c r="G461" i="12"/>
  <c r="AA461" i="12" s="1"/>
  <c r="E461" i="12"/>
  <c r="AO460" i="12"/>
  <c r="AL460" i="12"/>
  <c r="AK460" i="12"/>
  <c r="AJ460" i="12"/>
  <c r="AE460" i="12"/>
  <c r="AB460" i="12"/>
  <c r="Z460" i="12"/>
  <c r="X460" i="12"/>
  <c r="W460" i="12"/>
  <c r="V460" i="12"/>
  <c r="T460" i="12"/>
  <c r="AN460" i="12" s="1"/>
  <c r="S460" i="12"/>
  <c r="R460" i="12"/>
  <c r="Q460" i="12"/>
  <c r="O460" i="12"/>
  <c r="AI460" i="12" s="1"/>
  <c r="N460" i="12"/>
  <c r="AH460" i="12" s="1"/>
  <c r="M460" i="12"/>
  <c r="AG460" i="12" s="1"/>
  <c r="L460" i="12"/>
  <c r="AF460" i="12" s="1"/>
  <c r="J460" i="12"/>
  <c r="AD460" i="12" s="1"/>
  <c r="I460" i="12"/>
  <c r="G460" i="12"/>
  <c r="E460" i="12"/>
  <c r="Y460" i="12" s="1"/>
  <c r="AO459" i="12"/>
  <c r="AL459" i="12"/>
  <c r="AK459" i="12"/>
  <c r="AJ459" i="12"/>
  <c r="AE459" i="12"/>
  <c r="AC459" i="12"/>
  <c r="AB459" i="12"/>
  <c r="Z459" i="12"/>
  <c r="Y459" i="12"/>
  <c r="X459" i="12"/>
  <c r="W459" i="12"/>
  <c r="V459" i="12"/>
  <c r="T459" i="12"/>
  <c r="S459" i="12"/>
  <c r="R459" i="12"/>
  <c r="Q459" i="12"/>
  <c r="O459" i="12"/>
  <c r="AI459" i="12" s="1"/>
  <c r="N459" i="12"/>
  <c r="AH459" i="12" s="1"/>
  <c r="M459" i="12"/>
  <c r="L459" i="12"/>
  <c r="AF459" i="12" s="1"/>
  <c r="J459" i="12"/>
  <c r="I459" i="12"/>
  <c r="G459" i="12"/>
  <c r="AA459" i="12" s="1"/>
  <c r="E459" i="12"/>
  <c r="AO458" i="12"/>
  <c r="AN458" i="12"/>
  <c r="AM458" i="12"/>
  <c r="AL458" i="12"/>
  <c r="AJ458" i="12"/>
  <c r="AG458" i="12"/>
  <c r="AE458" i="12"/>
  <c r="AD458" i="12"/>
  <c r="AB458" i="12"/>
  <c r="Z458" i="12"/>
  <c r="Y458" i="12"/>
  <c r="X458" i="12"/>
  <c r="W458" i="12"/>
  <c r="V458" i="12"/>
  <c r="T458" i="12"/>
  <c r="S458" i="12"/>
  <c r="R458" i="12"/>
  <c r="Q458" i="12"/>
  <c r="AK458" i="12" s="1"/>
  <c r="O458" i="12"/>
  <c r="AI458" i="12" s="1"/>
  <c r="N458" i="12"/>
  <c r="M458" i="12"/>
  <c r="L458" i="12"/>
  <c r="AF458" i="12" s="1"/>
  <c r="J458" i="12"/>
  <c r="I458" i="12"/>
  <c r="AC458" i="12" s="1"/>
  <c r="G458" i="12"/>
  <c r="AA458" i="12" s="1"/>
  <c r="E458" i="12"/>
  <c r="AO457" i="12"/>
  <c r="AN457" i="12"/>
  <c r="AM457" i="12"/>
  <c r="AJ457" i="12"/>
  <c r="AH457" i="12"/>
  <c r="AE457" i="12"/>
  <c r="AC457" i="12"/>
  <c r="AB457" i="12"/>
  <c r="Z457" i="12"/>
  <c r="Y457" i="12"/>
  <c r="X457" i="12"/>
  <c r="W457" i="12"/>
  <c r="V457" i="12"/>
  <c r="T457" i="12"/>
  <c r="S457" i="12"/>
  <c r="R457" i="12"/>
  <c r="AL457" i="12" s="1"/>
  <c r="Q457" i="12"/>
  <c r="AK457" i="12" s="1"/>
  <c r="O457" i="12"/>
  <c r="AI457" i="12" s="1"/>
  <c r="N457" i="12"/>
  <c r="M457" i="12"/>
  <c r="AG457" i="12" s="1"/>
  <c r="L457" i="12"/>
  <c r="J457" i="12"/>
  <c r="AD457" i="12" s="1"/>
  <c r="I457" i="12"/>
  <c r="G457" i="12"/>
  <c r="AA457" i="12" s="1"/>
  <c r="E457" i="12"/>
  <c r="AO456" i="12"/>
  <c r="AN456" i="12"/>
  <c r="AJ456" i="12"/>
  <c r="AG456" i="12"/>
  <c r="AF456" i="12"/>
  <c r="AE456" i="12"/>
  <c r="AD456" i="12"/>
  <c r="AB456" i="12"/>
  <c r="Z456" i="12"/>
  <c r="Y456" i="12"/>
  <c r="X456" i="12"/>
  <c r="W456" i="12"/>
  <c r="V456" i="12"/>
  <c r="T456" i="12"/>
  <c r="S456" i="12"/>
  <c r="AM456" i="12" s="1"/>
  <c r="R456" i="12"/>
  <c r="AL456" i="12" s="1"/>
  <c r="Q456" i="12"/>
  <c r="AK456" i="12" s="1"/>
  <c r="O456" i="12"/>
  <c r="AI456" i="12" s="1"/>
  <c r="N456" i="12"/>
  <c r="AH456" i="12" s="1"/>
  <c r="M456" i="12"/>
  <c r="L456" i="12"/>
  <c r="J456" i="12"/>
  <c r="I456" i="12"/>
  <c r="AC456" i="12" s="1"/>
  <c r="G456" i="12"/>
  <c r="AA456" i="12" s="1"/>
  <c r="E456" i="12"/>
  <c r="AO455" i="12"/>
  <c r="AJ455" i="12"/>
  <c r="AI455" i="12"/>
  <c r="AH455" i="12"/>
  <c r="AG455" i="12"/>
  <c r="AE455" i="12"/>
  <c r="AB455" i="12"/>
  <c r="Z455" i="12"/>
  <c r="X455" i="12"/>
  <c r="W455" i="12"/>
  <c r="V455" i="12"/>
  <c r="T455" i="12"/>
  <c r="AN455" i="12" s="1"/>
  <c r="S455" i="12"/>
  <c r="AM455" i="12" s="1"/>
  <c r="R455" i="12"/>
  <c r="AL455" i="12" s="1"/>
  <c r="Q455" i="12"/>
  <c r="AK455" i="12" s="1"/>
  <c r="O455" i="12"/>
  <c r="AI454" i="12" s="1"/>
  <c r="N455" i="12"/>
  <c r="M455" i="12"/>
  <c r="L455" i="12"/>
  <c r="AF455" i="12" s="1"/>
  <c r="J455" i="12"/>
  <c r="AD455" i="12" s="1"/>
  <c r="I455" i="12"/>
  <c r="AC455" i="12" s="1"/>
  <c r="G455" i="12"/>
  <c r="AA455" i="12" s="1"/>
  <c r="E455" i="12"/>
  <c r="Y455" i="12" s="1"/>
  <c r="AP455" i="12" s="1"/>
  <c r="AO454" i="12"/>
  <c r="AJ454" i="12"/>
  <c r="AH454" i="12"/>
  <c r="AE454" i="12"/>
  <c r="AB454" i="12"/>
  <c r="AA454" i="12"/>
  <c r="Z454" i="12"/>
  <c r="X454" i="12"/>
  <c r="W454" i="12"/>
  <c r="V454" i="12"/>
  <c r="T454" i="12"/>
  <c r="AN454" i="12" s="1"/>
  <c r="S454" i="12"/>
  <c r="AM454" i="12" s="1"/>
  <c r="R454" i="12"/>
  <c r="Q454" i="12"/>
  <c r="AK453" i="12" s="1"/>
  <c r="O454" i="12"/>
  <c r="N454" i="12"/>
  <c r="M454" i="12"/>
  <c r="AG454" i="12" s="1"/>
  <c r="L454" i="12"/>
  <c r="AF454" i="12" s="1"/>
  <c r="J454" i="12"/>
  <c r="AD454" i="12" s="1"/>
  <c r="I454" i="12"/>
  <c r="AC454" i="12" s="1"/>
  <c r="G454" i="12"/>
  <c r="E454" i="12"/>
  <c r="AO453" i="12"/>
  <c r="AJ453" i="12"/>
  <c r="AI453" i="12"/>
  <c r="AE453" i="12"/>
  <c r="AB453" i="12"/>
  <c r="Z453" i="12"/>
  <c r="X453" i="12"/>
  <c r="W453" i="12"/>
  <c r="V453" i="12"/>
  <c r="T453" i="12"/>
  <c r="S453" i="12"/>
  <c r="R453" i="12"/>
  <c r="Q453" i="12"/>
  <c r="O453" i="12"/>
  <c r="AI452" i="12" s="1"/>
  <c r="N453" i="12"/>
  <c r="AH453" i="12" s="1"/>
  <c r="M453" i="12"/>
  <c r="AG453" i="12" s="1"/>
  <c r="L453" i="12"/>
  <c r="AF453" i="12" s="1"/>
  <c r="J453" i="12"/>
  <c r="AD453" i="12" s="1"/>
  <c r="I453" i="12"/>
  <c r="G453" i="12"/>
  <c r="AA453" i="12" s="1"/>
  <c r="E453" i="12"/>
  <c r="AO452" i="12"/>
  <c r="AK452" i="12"/>
  <c r="AJ452" i="12"/>
  <c r="AE452" i="12"/>
  <c r="AD452" i="12"/>
  <c r="AB452" i="12"/>
  <c r="Z452" i="12"/>
  <c r="X452" i="12"/>
  <c r="W452" i="12"/>
  <c r="V452" i="12"/>
  <c r="T452" i="12"/>
  <c r="AN452" i="12" s="1"/>
  <c r="S452" i="12"/>
  <c r="AM452" i="12" s="1"/>
  <c r="R452" i="12"/>
  <c r="Q452" i="12"/>
  <c r="O452" i="12"/>
  <c r="N452" i="12"/>
  <c r="AH452" i="12" s="1"/>
  <c r="M452" i="12"/>
  <c r="AG452" i="12" s="1"/>
  <c r="L452" i="12"/>
  <c r="J452" i="12"/>
  <c r="I452" i="12"/>
  <c r="G452" i="12"/>
  <c r="E452" i="12"/>
  <c r="Y452" i="12" s="1"/>
  <c r="AO451" i="12"/>
  <c r="AL451" i="12"/>
  <c r="AK451" i="12"/>
  <c r="AJ451" i="12"/>
  <c r="AF451" i="12"/>
  <c r="AE451" i="12"/>
  <c r="AB451" i="12"/>
  <c r="Z451" i="12"/>
  <c r="Y451" i="12"/>
  <c r="X451" i="12"/>
  <c r="W451" i="12"/>
  <c r="V451" i="12"/>
  <c r="T451" i="12"/>
  <c r="S451" i="12"/>
  <c r="R451" i="12"/>
  <c r="Q451" i="12"/>
  <c r="O451" i="12"/>
  <c r="AI451" i="12" s="1"/>
  <c r="N451" i="12"/>
  <c r="AH451" i="12" s="1"/>
  <c r="M451" i="12"/>
  <c r="L451" i="12"/>
  <c r="J451" i="12"/>
  <c r="AD451" i="12" s="1"/>
  <c r="I451" i="12"/>
  <c r="G451" i="12"/>
  <c r="AA451" i="12" s="1"/>
  <c r="E451" i="12"/>
  <c r="AO450" i="12"/>
  <c r="AN450" i="12"/>
  <c r="AM450" i="12"/>
  <c r="AL450" i="12"/>
  <c r="AJ450" i="12"/>
  <c r="AE450" i="12"/>
  <c r="AD450" i="12"/>
  <c r="AB450" i="12"/>
  <c r="Z450" i="12"/>
  <c r="Y450" i="12"/>
  <c r="X450" i="12"/>
  <c r="W450" i="12"/>
  <c r="V450" i="12"/>
  <c r="T450" i="12"/>
  <c r="S450" i="12"/>
  <c r="R450" i="12"/>
  <c r="Q450" i="12"/>
  <c r="AK450" i="12" s="1"/>
  <c r="O450" i="12"/>
  <c r="AI450" i="12" s="1"/>
  <c r="N450" i="12"/>
  <c r="M450" i="12"/>
  <c r="AG450" i="12" s="1"/>
  <c r="L450" i="12"/>
  <c r="AF449" i="12" s="1"/>
  <c r="J450" i="12"/>
  <c r="I450" i="12"/>
  <c r="AC450" i="12" s="1"/>
  <c r="G450" i="12"/>
  <c r="AA450" i="12" s="1"/>
  <c r="E450" i="12"/>
  <c r="AO449" i="12"/>
  <c r="AN449" i="12"/>
  <c r="AM449" i="12"/>
  <c r="AJ449" i="12"/>
  <c r="AE449" i="12"/>
  <c r="AC449" i="12"/>
  <c r="AB449" i="12"/>
  <c r="Z449" i="12"/>
  <c r="X449" i="12"/>
  <c r="W449" i="12"/>
  <c r="V449" i="12"/>
  <c r="T449" i="12"/>
  <c r="S449" i="12"/>
  <c r="R449" i="12"/>
  <c r="AL449" i="12" s="1"/>
  <c r="Q449" i="12"/>
  <c r="AK449" i="12" s="1"/>
  <c r="O449" i="12"/>
  <c r="AI449" i="12" s="1"/>
  <c r="N449" i="12"/>
  <c r="AH449" i="12" s="1"/>
  <c r="M449" i="12"/>
  <c r="AG448" i="12" s="1"/>
  <c r="L449" i="12"/>
  <c r="J449" i="12"/>
  <c r="AD449" i="12" s="1"/>
  <c r="I449" i="12"/>
  <c r="G449" i="12"/>
  <c r="AA449" i="12" s="1"/>
  <c r="E449" i="12"/>
  <c r="AO448" i="12"/>
  <c r="AN448" i="12"/>
  <c r="AJ448" i="12"/>
  <c r="AF448" i="12"/>
  <c r="AE448" i="12"/>
  <c r="AD448" i="12"/>
  <c r="AB448" i="12"/>
  <c r="Z448" i="12"/>
  <c r="X448" i="12"/>
  <c r="W448" i="12"/>
  <c r="V448" i="12"/>
  <c r="T448" i="12"/>
  <c r="S448" i="12"/>
  <c r="AM448" i="12" s="1"/>
  <c r="R448" i="12"/>
  <c r="AL448" i="12" s="1"/>
  <c r="Q448" i="12"/>
  <c r="O448" i="12"/>
  <c r="AI448" i="12" s="1"/>
  <c r="N448" i="12"/>
  <c r="AH448" i="12" s="1"/>
  <c r="M448" i="12"/>
  <c r="L448" i="12"/>
  <c r="AF447" i="12" s="1"/>
  <c r="J448" i="12"/>
  <c r="I448" i="12"/>
  <c r="AC448" i="12" s="1"/>
  <c r="G448" i="12"/>
  <c r="AA448" i="12" s="1"/>
  <c r="E448" i="12"/>
  <c r="AO447" i="12"/>
  <c r="AJ447" i="12"/>
  <c r="AH447" i="12"/>
  <c r="AG447" i="12"/>
  <c r="AE447" i="12"/>
  <c r="AB447" i="12"/>
  <c r="Z447" i="12"/>
  <c r="Y447" i="12"/>
  <c r="X447" i="12"/>
  <c r="W447" i="12"/>
  <c r="V447" i="12"/>
  <c r="T447" i="12"/>
  <c r="AN447" i="12" s="1"/>
  <c r="S447" i="12"/>
  <c r="AM447" i="12" s="1"/>
  <c r="R447" i="12"/>
  <c r="Q447" i="12"/>
  <c r="AK447" i="12" s="1"/>
  <c r="O447" i="12"/>
  <c r="N447" i="12"/>
  <c r="M447" i="12"/>
  <c r="AG446" i="12" s="1"/>
  <c r="L447" i="12"/>
  <c r="J447" i="12"/>
  <c r="AD447" i="12" s="1"/>
  <c r="I447" i="12"/>
  <c r="AC447" i="12" s="1"/>
  <c r="G447" i="12"/>
  <c r="AA447" i="12" s="1"/>
  <c r="E447" i="12"/>
  <c r="AO446" i="12"/>
  <c r="AK446" i="12"/>
  <c r="AJ446" i="12"/>
  <c r="AH446" i="12"/>
  <c r="AE446" i="12"/>
  <c r="AB446" i="12"/>
  <c r="Z446" i="12"/>
  <c r="X446" i="12"/>
  <c r="W446" i="12"/>
  <c r="V446" i="12"/>
  <c r="T446" i="12"/>
  <c r="AN446" i="12" s="1"/>
  <c r="S446" i="12"/>
  <c r="AM446" i="12" s="1"/>
  <c r="R446" i="12"/>
  <c r="AL446" i="12" s="1"/>
  <c r="Q446" i="12"/>
  <c r="O446" i="12"/>
  <c r="N446" i="12"/>
  <c r="AH445" i="12" s="1"/>
  <c r="M446" i="12"/>
  <c r="L446" i="12"/>
  <c r="AF446" i="12" s="1"/>
  <c r="J446" i="12"/>
  <c r="AD446" i="12" s="1"/>
  <c r="I446" i="12"/>
  <c r="AC446" i="12" s="1"/>
  <c r="G446" i="12"/>
  <c r="AA446" i="12" s="1"/>
  <c r="E446" i="12"/>
  <c r="AO445" i="12"/>
  <c r="AL445" i="12"/>
  <c r="AK445" i="12"/>
  <c r="AJ445" i="12"/>
  <c r="AI445" i="12"/>
  <c r="AE445" i="12"/>
  <c r="AB445" i="12"/>
  <c r="AA445" i="12"/>
  <c r="Z445" i="12"/>
  <c r="X445" i="12"/>
  <c r="W445" i="12"/>
  <c r="V445" i="12"/>
  <c r="T445" i="12"/>
  <c r="AN445" i="12" s="1"/>
  <c r="S445" i="12"/>
  <c r="R445" i="12"/>
  <c r="AL444" i="12" s="1"/>
  <c r="Q445" i="12"/>
  <c r="O445" i="12"/>
  <c r="AI444" i="12" s="1"/>
  <c r="N445" i="12"/>
  <c r="M445" i="12"/>
  <c r="AG445" i="12" s="1"/>
  <c r="L445" i="12"/>
  <c r="AF445" i="12" s="1"/>
  <c r="J445" i="12"/>
  <c r="AD444" i="12" s="1"/>
  <c r="I445" i="12"/>
  <c r="AC445" i="12" s="1"/>
  <c r="G445" i="12"/>
  <c r="E445" i="12"/>
  <c r="AO444" i="12"/>
  <c r="AK444" i="12"/>
  <c r="AJ444" i="12"/>
  <c r="AE444" i="12"/>
  <c r="AC444" i="12"/>
  <c r="AB444" i="12"/>
  <c r="Z444" i="12"/>
  <c r="X444" i="12"/>
  <c r="W444" i="12"/>
  <c r="V444" i="12"/>
  <c r="T444" i="12"/>
  <c r="S444" i="12"/>
  <c r="AM443" i="12" s="1"/>
  <c r="R444" i="12"/>
  <c r="Q444" i="12"/>
  <c r="O444" i="12"/>
  <c r="N444" i="12"/>
  <c r="AH444" i="12" s="1"/>
  <c r="M444" i="12"/>
  <c r="AG444" i="12" s="1"/>
  <c r="L444" i="12"/>
  <c r="AF444" i="12" s="1"/>
  <c r="J444" i="12"/>
  <c r="I444" i="12"/>
  <c r="AC443" i="12" s="1"/>
  <c r="G444" i="12"/>
  <c r="AA444" i="12" s="1"/>
  <c r="E444" i="12"/>
  <c r="Y444" i="12" s="1"/>
  <c r="AO443" i="12"/>
  <c r="AN443" i="12"/>
  <c r="AL443" i="12"/>
  <c r="AK443" i="12"/>
  <c r="AJ443" i="12"/>
  <c r="AF443" i="12"/>
  <c r="AE443" i="12"/>
  <c r="AB443" i="12"/>
  <c r="Z443" i="12"/>
  <c r="Y443" i="12"/>
  <c r="X443" i="12"/>
  <c r="W443" i="12"/>
  <c r="V443" i="12"/>
  <c r="T443" i="12"/>
  <c r="S443" i="12"/>
  <c r="R443" i="12"/>
  <c r="Q443" i="12"/>
  <c r="O443" i="12"/>
  <c r="AI443" i="12" s="1"/>
  <c r="N443" i="12"/>
  <c r="AH443" i="12" s="1"/>
  <c r="M443" i="12"/>
  <c r="AG443" i="12" s="1"/>
  <c r="L443" i="12"/>
  <c r="J443" i="12"/>
  <c r="AD443" i="12" s="1"/>
  <c r="I443" i="12"/>
  <c r="G443" i="12"/>
  <c r="AA443" i="12" s="1"/>
  <c r="E443" i="12"/>
  <c r="AO442" i="12"/>
  <c r="AN442" i="12"/>
  <c r="AM442" i="12"/>
  <c r="AL442" i="12"/>
  <c r="AJ442" i="12"/>
  <c r="AE442" i="12"/>
  <c r="AD442" i="12"/>
  <c r="AB442" i="12"/>
  <c r="Z442" i="12"/>
  <c r="Y442" i="12"/>
  <c r="X442" i="12"/>
  <c r="W442" i="12"/>
  <c r="V442" i="12"/>
  <c r="T442" i="12"/>
  <c r="S442" i="12"/>
  <c r="R442" i="12"/>
  <c r="Q442" i="12"/>
  <c r="AK442" i="12" s="1"/>
  <c r="O442" i="12"/>
  <c r="AI442" i="12" s="1"/>
  <c r="N442" i="12"/>
  <c r="M442" i="12"/>
  <c r="L442" i="12"/>
  <c r="AF442" i="12" s="1"/>
  <c r="J442" i="12"/>
  <c r="I442" i="12"/>
  <c r="AC442" i="12" s="1"/>
  <c r="G442" i="12"/>
  <c r="AA442" i="12" s="1"/>
  <c r="E442" i="12"/>
  <c r="AO441" i="12"/>
  <c r="AN441" i="12"/>
  <c r="AM441" i="12"/>
  <c r="AJ441" i="12"/>
  <c r="AF441" i="12"/>
  <c r="AE441" i="12"/>
  <c r="AC441" i="12"/>
  <c r="AB441" i="12"/>
  <c r="Z441" i="12"/>
  <c r="Y441" i="12"/>
  <c r="X441" i="12"/>
  <c r="W441" i="12"/>
  <c r="V441" i="12"/>
  <c r="T441" i="12"/>
  <c r="S441" i="12"/>
  <c r="R441" i="12"/>
  <c r="AL441" i="12" s="1"/>
  <c r="Q441" i="12"/>
  <c r="AK441" i="12" s="1"/>
  <c r="O441" i="12"/>
  <c r="N441" i="12"/>
  <c r="AH441" i="12" s="1"/>
  <c r="M441" i="12"/>
  <c r="AG441" i="12" s="1"/>
  <c r="L441" i="12"/>
  <c r="J441" i="12"/>
  <c r="AD441" i="12" s="1"/>
  <c r="I441" i="12"/>
  <c r="G441" i="12"/>
  <c r="AA441" i="12" s="1"/>
  <c r="E441" i="12"/>
  <c r="AO440" i="12"/>
  <c r="AN440" i="12"/>
  <c r="AJ440" i="12"/>
  <c r="AF440" i="12"/>
  <c r="AE440" i="12"/>
  <c r="AD440" i="12"/>
  <c r="AB440" i="12"/>
  <c r="Z440" i="12"/>
  <c r="X440" i="12"/>
  <c r="W440" i="12"/>
  <c r="V440" i="12"/>
  <c r="T440" i="12"/>
  <c r="S440" i="12"/>
  <c r="AM440" i="12" s="1"/>
  <c r="R440" i="12"/>
  <c r="AL440" i="12" s="1"/>
  <c r="Q440" i="12"/>
  <c r="AK440" i="12" s="1"/>
  <c r="O440" i="12"/>
  <c r="N440" i="12"/>
  <c r="AH439" i="12" s="1"/>
  <c r="M440" i="12"/>
  <c r="L440" i="12"/>
  <c r="AF439" i="12" s="1"/>
  <c r="J440" i="12"/>
  <c r="I440" i="12"/>
  <c r="AC440" i="12" s="1"/>
  <c r="G440" i="12"/>
  <c r="AA440" i="12" s="1"/>
  <c r="E440" i="12"/>
  <c r="Y439" i="12" s="1"/>
  <c r="AO439" i="12"/>
  <c r="AJ439" i="12"/>
  <c r="AI439" i="12"/>
  <c r="AG439" i="12"/>
  <c r="AE439" i="12"/>
  <c r="AB439" i="12"/>
  <c r="Z439" i="12"/>
  <c r="X439" i="12"/>
  <c r="W439" i="12"/>
  <c r="V439" i="12"/>
  <c r="T439" i="12"/>
  <c r="AN439" i="12" s="1"/>
  <c r="S439" i="12"/>
  <c r="AM439" i="12" s="1"/>
  <c r="R439" i="12"/>
  <c r="Q439" i="12"/>
  <c r="O439" i="12"/>
  <c r="N439" i="12"/>
  <c r="M439" i="12"/>
  <c r="AG438" i="12" s="1"/>
  <c r="L439" i="12"/>
  <c r="J439" i="12"/>
  <c r="AD439" i="12" s="1"/>
  <c r="I439" i="12"/>
  <c r="AC439" i="12" s="1"/>
  <c r="G439" i="12"/>
  <c r="E439" i="12"/>
  <c r="AO438" i="12"/>
  <c r="AJ438" i="12"/>
  <c r="AI438" i="12"/>
  <c r="AH438" i="12"/>
  <c r="AE438" i="12"/>
  <c r="AB438" i="12"/>
  <c r="AA438" i="12"/>
  <c r="Z438" i="12"/>
  <c r="X438" i="12"/>
  <c r="W438" i="12"/>
  <c r="V438" i="12"/>
  <c r="T438" i="12"/>
  <c r="AN438" i="12" s="1"/>
  <c r="S438" i="12"/>
  <c r="R438" i="12"/>
  <c r="AL438" i="12" s="1"/>
  <c r="Q438" i="12"/>
  <c r="AK438" i="12" s="1"/>
  <c r="O438" i="12"/>
  <c r="N438" i="12"/>
  <c r="M438" i="12"/>
  <c r="L438" i="12"/>
  <c r="AF438" i="12" s="1"/>
  <c r="J438" i="12"/>
  <c r="AD438" i="12" s="1"/>
  <c r="I438" i="12"/>
  <c r="AC438" i="12" s="1"/>
  <c r="G438" i="12"/>
  <c r="E438" i="12"/>
  <c r="Y438" i="12" s="1"/>
  <c r="AO437" i="12"/>
  <c r="AK437" i="12"/>
  <c r="AJ437" i="12"/>
  <c r="AI437" i="12"/>
  <c r="AH437" i="12"/>
  <c r="AE437" i="12"/>
  <c r="AB437" i="12"/>
  <c r="AA437" i="12"/>
  <c r="Z437" i="12"/>
  <c r="X437" i="12"/>
  <c r="W437" i="12"/>
  <c r="V437" i="12"/>
  <c r="T437" i="12"/>
  <c r="AN437" i="12" s="1"/>
  <c r="S437" i="12"/>
  <c r="R437" i="12"/>
  <c r="AL437" i="12" s="1"/>
  <c r="Q437" i="12"/>
  <c r="O437" i="12"/>
  <c r="N437" i="12"/>
  <c r="M437" i="12"/>
  <c r="AG437" i="12" s="1"/>
  <c r="L437" i="12"/>
  <c r="AF437" i="12" s="1"/>
  <c r="J437" i="12"/>
  <c r="AD437" i="12" s="1"/>
  <c r="I437" i="12"/>
  <c r="AC437" i="12" s="1"/>
  <c r="G437" i="12"/>
  <c r="E437" i="12"/>
  <c r="Y437" i="12" s="1"/>
  <c r="AO436" i="12"/>
  <c r="AK436" i="12"/>
  <c r="AJ436" i="12"/>
  <c r="AI436" i="12"/>
  <c r="AE436" i="12"/>
  <c r="AB436" i="12"/>
  <c r="Z436" i="12"/>
  <c r="X436" i="12"/>
  <c r="W436" i="12"/>
  <c r="V436" i="12"/>
  <c r="T436" i="12"/>
  <c r="S436" i="12"/>
  <c r="AM436" i="12" s="1"/>
  <c r="R436" i="12"/>
  <c r="Q436" i="12"/>
  <c r="O436" i="12"/>
  <c r="N436" i="12"/>
  <c r="AH436" i="12" s="1"/>
  <c r="M436" i="12"/>
  <c r="AG436" i="12" s="1"/>
  <c r="L436" i="12"/>
  <c r="J436" i="12"/>
  <c r="AD435" i="12" s="1"/>
  <c r="I436" i="12"/>
  <c r="G436" i="12"/>
  <c r="AA436" i="12" s="1"/>
  <c r="E436" i="12"/>
  <c r="Y436" i="12" s="1"/>
  <c r="AO435" i="12"/>
  <c r="AL435" i="12"/>
  <c r="AK435" i="12"/>
  <c r="AJ435" i="12"/>
  <c r="AE435" i="12"/>
  <c r="AB435" i="12"/>
  <c r="Z435" i="12"/>
  <c r="X435" i="12"/>
  <c r="W435" i="12"/>
  <c r="V435" i="12"/>
  <c r="T435" i="12"/>
  <c r="S435" i="12"/>
  <c r="R435" i="12"/>
  <c r="Q435" i="12"/>
  <c r="O435" i="12"/>
  <c r="AI435" i="12" s="1"/>
  <c r="N435" i="12"/>
  <c r="AH435" i="12" s="1"/>
  <c r="M435" i="12"/>
  <c r="AG435" i="12" s="1"/>
  <c r="L435" i="12"/>
  <c r="AF435" i="12" s="1"/>
  <c r="J435" i="12"/>
  <c r="I435" i="12"/>
  <c r="G435" i="12"/>
  <c r="AA435" i="12" s="1"/>
  <c r="E435" i="12"/>
  <c r="Y435" i="12" s="1"/>
  <c r="AO434" i="12"/>
  <c r="AN434" i="12"/>
  <c r="AM434" i="12"/>
  <c r="AL434" i="12"/>
  <c r="AJ434" i="12"/>
  <c r="AE434" i="12"/>
  <c r="AD434" i="12"/>
  <c r="AB434" i="12"/>
  <c r="Z434" i="12"/>
  <c r="Y434" i="12"/>
  <c r="X434" i="12"/>
  <c r="W434" i="12"/>
  <c r="V434" i="12"/>
  <c r="T434" i="12"/>
  <c r="S434" i="12"/>
  <c r="R434" i="12"/>
  <c r="Q434" i="12"/>
  <c r="AK434" i="12" s="1"/>
  <c r="O434" i="12"/>
  <c r="AI434" i="12" s="1"/>
  <c r="N434" i="12"/>
  <c r="M434" i="12"/>
  <c r="L434" i="12"/>
  <c r="AF434" i="12" s="1"/>
  <c r="J434" i="12"/>
  <c r="I434" i="12"/>
  <c r="AC434" i="12" s="1"/>
  <c r="G434" i="12"/>
  <c r="AA434" i="12" s="1"/>
  <c r="E434" i="12"/>
  <c r="AO433" i="12"/>
  <c r="AN433" i="12"/>
  <c r="AM433" i="12"/>
  <c r="AJ433" i="12"/>
  <c r="AG433" i="12"/>
  <c r="AF433" i="12"/>
  <c r="AE433" i="12"/>
  <c r="AB433" i="12"/>
  <c r="Z433" i="12"/>
  <c r="Y433" i="12"/>
  <c r="X433" i="12"/>
  <c r="W433" i="12"/>
  <c r="V433" i="12"/>
  <c r="T433" i="12"/>
  <c r="S433" i="12"/>
  <c r="R433" i="12"/>
  <c r="AL433" i="12" s="1"/>
  <c r="Q433" i="12"/>
  <c r="AK433" i="12" s="1"/>
  <c r="O433" i="12"/>
  <c r="N433" i="12"/>
  <c r="AH433" i="12" s="1"/>
  <c r="M433" i="12"/>
  <c r="AG432" i="12" s="1"/>
  <c r="L433" i="12"/>
  <c r="J433" i="12"/>
  <c r="AD433" i="12" s="1"/>
  <c r="I433" i="12"/>
  <c r="AC433" i="12" s="1"/>
  <c r="G433" i="12"/>
  <c r="AA433" i="12" s="1"/>
  <c r="E433" i="12"/>
  <c r="AO432" i="12"/>
  <c r="AN432" i="12"/>
  <c r="AJ432" i="12"/>
  <c r="AI432" i="12"/>
  <c r="AF432" i="12"/>
  <c r="AE432" i="12"/>
  <c r="AB432" i="12"/>
  <c r="Z432" i="12"/>
  <c r="Y432" i="12"/>
  <c r="X432" i="12"/>
  <c r="W432" i="12"/>
  <c r="V432" i="12"/>
  <c r="T432" i="12"/>
  <c r="S432" i="12"/>
  <c r="AM432" i="12" s="1"/>
  <c r="R432" i="12"/>
  <c r="AL432" i="12" s="1"/>
  <c r="Q432" i="12"/>
  <c r="AK432" i="12" s="1"/>
  <c r="O432" i="12"/>
  <c r="AI431" i="12" s="1"/>
  <c r="N432" i="12"/>
  <c r="AH431" i="12" s="1"/>
  <c r="M432" i="12"/>
  <c r="L432" i="12"/>
  <c r="J432" i="12"/>
  <c r="AD432" i="12" s="1"/>
  <c r="I432" i="12"/>
  <c r="AC432" i="12" s="1"/>
  <c r="G432" i="12"/>
  <c r="AA432" i="12" s="1"/>
  <c r="E432" i="12"/>
  <c r="AO431" i="12"/>
  <c r="AJ431" i="12"/>
  <c r="AG431" i="12"/>
  <c r="AP431" i="12" s="1"/>
  <c r="AE431" i="12"/>
  <c r="AB431" i="12"/>
  <c r="AA431" i="12"/>
  <c r="Z431" i="12"/>
  <c r="X431" i="12"/>
  <c r="W431" i="12"/>
  <c r="V431" i="12"/>
  <c r="T431" i="12"/>
  <c r="AN431" i="12" s="1"/>
  <c r="S431" i="12"/>
  <c r="AM431" i="12" s="1"/>
  <c r="R431" i="12"/>
  <c r="AL431" i="12" s="1"/>
  <c r="Q431" i="12"/>
  <c r="AK431" i="12" s="1"/>
  <c r="O431" i="12"/>
  <c r="N431" i="12"/>
  <c r="M431" i="12"/>
  <c r="L431" i="12"/>
  <c r="AF431" i="12" s="1"/>
  <c r="J431" i="12"/>
  <c r="AD431" i="12" s="1"/>
  <c r="I431" i="12"/>
  <c r="AC431" i="12" s="1"/>
  <c r="G431" i="12"/>
  <c r="AA430" i="12" s="1"/>
  <c r="E431" i="12"/>
  <c r="Y431" i="12" s="1"/>
  <c r="AO430" i="12"/>
  <c r="AJ430" i="12"/>
  <c r="AI430" i="12"/>
  <c r="AH430" i="12"/>
  <c r="AE430" i="12"/>
  <c r="AB430" i="12"/>
  <c r="Z430" i="12"/>
  <c r="X430" i="12"/>
  <c r="W430" i="12"/>
  <c r="V430" i="12"/>
  <c r="T430" i="12"/>
  <c r="AN430" i="12" s="1"/>
  <c r="S430" i="12"/>
  <c r="AM430" i="12" s="1"/>
  <c r="R430" i="12"/>
  <c r="Q430" i="12"/>
  <c r="AK429" i="12" s="1"/>
  <c r="O430" i="12"/>
  <c r="N430" i="12"/>
  <c r="M430" i="12"/>
  <c r="AG430" i="12" s="1"/>
  <c r="L430" i="12"/>
  <c r="AF430" i="12" s="1"/>
  <c r="J430" i="12"/>
  <c r="AD430" i="12" s="1"/>
  <c r="I430" i="12"/>
  <c r="AC430" i="12" s="1"/>
  <c r="G430" i="12"/>
  <c r="E430" i="12"/>
  <c r="AO429" i="12"/>
  <c r="AL429" i="12"/>
  <c r="AJ429" i="12"/>
  <c r="AI429" i="12"/>
  <c r="AE429" i="12"/>
  <c r="AB429" i="12"/>
  <c r="AA429" i="12"/>
  <c r="Z429" i="12"/>
  <c r="X429" i="12"/>
  <c r="W429" i="12"/>
  <c r="V429" i="12"/>
  <c r="T429" i="12"/>
  <c r="S429" i="12"/>
  <c r="R429" i="12"/>
  <c r="Q429" i="12"/>
  <c r="O429" i="12"/>
  <c r="N429" i="12"/>
  <c r="AH429" i="12" s="1"/>
  <c r="M429" i="12"/>
  <c r="AG429" i="12" s="1"/>
  <c r="L429" i="12"/>
  <c r="AF429" i="12" s="1"/>
  <c r="J429" i="12"/>
  <c r="AD429" i="12" s="1"/>
  <c r="I429" i="12"/>
  <c r="AC429" i="12" s="1"/>
  <c r="G429" i="12"/>
  <c r="E429" i="12"/>
  <c r="Y429" i="12" s="1"/>
  <c r="AO428" i="12"/>
  <c r="AM428" i="12"/>
  <c r="AL428" i="12"/>
  <c r="AK428" i="12"/>
  <c r="AJ428" i="12"/>
  <c r="AE428" i="12"/>
  <c r="AD428" i="12"/>
  <c r="AC428" i="12"/>
  <c r="AB428" i="12"/>
  <c r="Z428" i="12"/>
  <c r="X428" i="12"/>
  <c r="W428" i="12"/>
  <c r="V428" i="12"/>
  <c r="T428" i="12"/>
  <c r="AN428" i="12" s="1"/>
  <c r="S428" i="12"/>
  <c r="R428" i="12"/>
  <c r="Q428" i="12"/>
  <c r="O428" i="12"/>
  <c r="AI428" i="12" s="1"/>
  <c r="N428" i="12"/>
  <c r="AH428" i="12" s="1"/>
  <c r="M428" i="12"/>
  <c r="AG428" i="12" s="1"/>
  <c r="L428" i="12"/>
  <c r="J428" i="12"/>
  <c r="I428" i="12"/>
  <c r="G428" i="12"/>
  <c r="AA428" i="12" s="1"/>
  <c r="E428" i="12"/>
  <c r="Y428" i="12" s="1"/>
  <c r="AO427" i="12"/>
  <c r="AN427" i="12"/>
  <c r="AM427" i="12"/>
  <c r="AL427" i="12"/>
  <c r="AK427" i="12"/>
  <c r="AJ427" i="12"/>
  <c r="AE427" i="12"/>
  <c r="AD427" i="12"/>
  <c r="AC427" i="12"/>
  <c r="AB427" i="12"/>
  <c r="Z427" i="12"/>
  <c r="X427" i="12"/>
  <c r="W427" i="12"/>
  <c r="V427" i="12"/>
  <c r="T427" i="12"/>
  <c r="S427" i="12"/>
  <c r="R427" i="12"/>
  <c r="Q427" i="12"/>
  <c r="O427" i="12"/>
  <c r="AI427" i="12" s="1"/>
  <c r="N427" i="12"/>
  <c r="AH427" i="12" s="1"/>
  <c r="M427" i="12"/>
  <c r="L427" i="12"/>
  <c r="AF427" i="12" s="1"/>
  <c r="J427" i="12"/>
  <c r="I427" i="12"/>
  <c r="G427" i="12"/>
  <c r="AA427" i="12" s="1"/>
  <c r="E427" i="12"/>
  <c r="Y427" i="12" s="1"/>
  <c r="AO426" i="12"/>
  <c r="AN426" i="12"/>
  <c r="AM426" i="12"/>
  <c r="AL426" i="12"/>
  <c r="AJ426" i="12"/>
  <c r="AE426" i="12"/>
  <c r="AD426" i="12"/>
  <c r="AB426" i="12"/>
  <c r="Z426" i="12"/>
  <c r="Y426" i="12"/>
  <c r="X426" i="12"/>
  <c r="W426" i="12"/>
  <c r="V426" i="12"/>
  <c r="T426" i="12"/>
  <c r="S426" i="12"/>
  <c r="R426" i="12"/>
  <c r="Q426" i="12"/>
  <c r="AK426" i="12" s="1"/>
  <c r="O426" i="12"/>
  <c r="AI426" i="12" s="1"/>
  <c r="N426" i="12"/>
  <c r="M426" i="12"/>
  <c r="AG426" i="12" s="1"/>
  <c r="L426" i="12"/>
  <c r="AF426" i="12" s="1"/>
  <c r="J426" i="12"/>
  <c r="I426" i="12"/>
  <c r="AC426" i="12" s="1"/>
  <c r="G426" i="12"/>
  <c r="AA426" i="12" s="1"/>
  <c r="E426" i="12"/>
  <c r="AO425" i="12"/>
  <c r="AN425" i="12"/>
  <c r="AM425" i="12"/>
  <c r="AL425" i="12"/>
  <c r="AJ425" i="12"/>
  <c r="AF425" i="12"/>
  <c r="AE425" i="12"/>
  <c r="AD425" i="12"/>
  <c r="AB425" i="12"/>
  <c r="Z425" i="12"/>
  <c r="X425" i="12"/>
  <c r="W425" i="12"/>
  <c r="V425" i="12"/>
  <c r="T425" i="12"/>
  <c r="S425" i="12"/>
  <c r="R425" i="12"/>
  <c r="Q425" i="12"/>
  <c r="AK425" i="12" s="1"/>
  <c r="O425" i="12"/>
  <c r="N425" i="12"/>
  <c r="AH425" i="12" s="1"/>
  <c r="M425" i="12"/>
  <c r="AG425" i="12" s="1"/>
  <c r="L425" i="12"/>
  <c r="J425" i="12"/>
  <c r="I425" i="12"/>
  <c r="AC425" i="12" s="1"/>
  <c r="G425" i="12"/>
  <c r="AA425" i="12" s="1"/>
  <c r="E425" i="12"/>
  <c r="Y425" i="12" s="1"/>
  <c r="AO424" i="12"/>
  <c r="AN424" i="12"/>
  <c r="AM424" i="12"/>
  <c r="AJ424" i="12"/>
  <c r="AH424" i="12"/>
  <c r="AG424" i="12"/>
  <c r="AF424" i="12"/>
  <c r="AE424" i="12"/>
  <c r="AC424" i="12"/>
  <c r="AB424" i="12"/>
  <c r="Z424" i="12"/>
  <c r="Y424" i="12"/>
  <c r="X424" i="12"/>
  <c r="W424" i="12"/>
  <c r="V424" i="12"/>
  <c r="T424" i="12"/>
  <c r="S424" i="12"/>
  <c r="R424" i="12"/>
  <c r="AL424" i="12" s="1"/>
  <c r="Q424" i="12"/>
  <c r="O424" i="12"/>
  <c r="AI424" i="12" s="1"/>
  <c r="N424" i="12"/>
  <c r="M424" i="12"/>
  <c r="L424" i="12"/>
  <c r="J424" i="12"/>
  <c r="AD424" i="12" s="1"/>
  <c r="I424" i="12"/>
  <c r="G424" i="12"/>
  <c r="AA424" i="12" s="1"/>
  <c r="E424" i="12"/>
  <c r="Y423" i="12" s="1"/>
  <c r="AO423" i="12"/>
  <c r="AN423" i="12"/>
  <c r="AJ423" i="12"/>
  <c r="AH423" i="12"/>
  <c r="AG423" i="12"/>
  <c r="AE423" i="12"/>
  <c r="AD423" i="12"/>
  <c r="AB423" i="12"/>
  <c r="Z423" i="12"/>
  <c r="X423" i="12"/>
  <c r="W423" i="12"/>
  <c r="V423" i="12"/>
  <c r="T423" i="12"/>
  <c r="S423" i="12"/>
  <c r="AM423" i="12" s="1"/>
  <c r="R423" i="12"/>
  <c r="AL423" i="12" s="1"/>
  <c r="Q423" i="12"/>
  <c r="O423" i="12"/>
  <c r="N423" i="12"/>
  <c r="M423" i="12"/>
  <c r="L423" i="12"/>
  <c r="AF423" i="12" s="1"/>
  <c r="J423" i="12"/>
  <c r="I423" i="12"/>
  <c r="AC423" i="12" s="1"/>
  <c r="G423" i="12"/>
  <c r="AA423" i="12" s="1"/>
  <c r="E423" i="12"/>
  <c r="AO422" i="12"/>
  <c r="AJ422" i="12"/>
  <c r="AI422" i="12"/>
  <c r="AH422" i="12"/>
  <c r="AE422" i="12"/>
  <c r="AB422" i="12"/>
  <c r="AA422" i="12"/>
  <c r="Z422" i="12"/>
  <c r="X422" i="12"/>
  <c r="W422" i="12"/>
  <c r="V422" i="12"/>
  <c r="T422" i="12"/>
  <c r="AN422" i="12" s="1"/>
  <c r="S422" i="12"/>
  <c r="R422" i="12"/>
  <c r="AL422" i="12" s="1"/>
  <c r="Q422" i="12"/>
  <c r="AK422" i="12" s="1"/>
  <c r="O422" i="12"/>
  <c r="N422" i="12"/>
  <c r="M422" i="12"/>
  <c r="AG422" i="12" s="1"/>
  <c r="L422" i="12"/>
  <c r="AF422" i="12" s="1"/>
  <c r="J422" i="12"/>
  <c r="AD422" i="12" s="1"/>
  <c r="I422" i="12"/>
  <c r="AC422" i="12" s="1"/>
  <c r="G422" i="12"/>
  <c r="E422" i="12"/>
  <c r="Y422" i="12" s="1"/>
  <c r="AO421" i="12"/>
  <c r="AL421" i="12"/>
  <c r="AK421" i="12"/>
  <c r="AJ421" i="12"/>
  <c r="AI421" i="12"/>
  <c r="AE421" i="12"/>
  <c r="AB421" i="12"/>
  <c r="AA421" i="12"/>
  <c r="Z421" i="12"/>
  <c r="X421" i="12"/>
  <c r="W421" i="12"/>
  <c r="V421" i="12"/>
  <c r="T421" i="12"/>
  <c r="AN421" i="12" s="1"/>
  <c r="S421" i="12"/>
  <c r="R421" i="12"/>
  <c r="Q421" i="12"/>
  <c r="O421" i="12"/>
  <c r="N421" i="12"/>
  <c r="AH421" i="12" s="1"/>
  <c r="M421" i="12"/>
  <c r="AG421" i="12" s="1"/>
  <c r="L421" i="12"/>
  <c r="AF421" i="12" s="1"/>
  <c r="J421" i="12"/>
  <c r="AD421" i="12" s="1"/>
  <c r="I421" i="12"/>
  <c r="AC420" i="12" s="1"/>
  <c r="G421" i="12"/>
  <c r="E421" i="12"/>
  <c r="AO420" i="12"/>
  <c r="AL420" i="12"/>
  <c r="AK420" i="12"/>
  <c r="AJ420" i="12"/>
  <c r="AE420" i="12"/>
  <c r="AB420" i="12"/>
  <c r="Z420" i="12"/>
  <c r="X420" i="12"/>
  <c r="W420" i="12"/>
  <c r="V420" i="12"/>
  <c r="T420" i="12"/>
  <c r="AN420" i="12" s="1"/>
  <c r="S420" i="12"/>
  <c r="R420" i="12"/>
  <c r="Q420" i="12"/>
  <c r="O420" i="12"/>
  <c r="AI420" i="12" s="1"/>
  <c r="N420" i="12"/>
  <c r="AH420" i="12" s="1"/>
  <c r="M420" i="12"/>
  <c r="AG420" i="12" s="1"/>
  <c r="L420" i="12"/>
  <c r="AF420" i="12" s="1"/>
  <c r="J420" i="12"/>
  <c r="AD420" i="12" s="1"/>
  <c r="I420" i="12"/>
  <c r="G420" i="12"/>
  <c r="AA420" i="12" s="1"/>
  <c r="E420" i="12"/>
  <c r="Y420" i="12" s="1"/>
  <c r="AO419" i="12"/>
  <c r="AM419" i="12"/>
  <c r="AL419" i="12"/>
  <c r="AK419" i="12"/>
  <c r="AJ419" i="12"/>
  <c r="AE419" i="12"/>
  <c r="AC419" i="12"/>
  <c r="AB419" i="12"/>
  <c r="Z419" i="12"/>
  <c r="X419" i="12"/>
  <c r="W419" i="12"/>
  <c r="V419" i="12"/>
  <c r="T419" i="12"/>
  <c r="AN419" i="12" s="1"/>
  <c r="S419" i="12"/>
  <c r="R419" i="12"/>
  <c r="Q419" i="12"/>
  <c r="O419" i="12"/>
  <c r="AI419" i="12" s="1"/>
  <c r="N419" i="12"/>
  <c r="AH419" i="12" s="1"/>
  <c r="M419" i="12"/>
  <c r="L419" i="12"/>
  <c r="AF419" i="12" s="1"/>
  <c r="J419" i="12"/>
  <c r="AD419" i="12" s="1"/>
  <c r="I419" i="12"/>
  <c r="G419" i="12"/>
  <c r="AA419" i="12" s="1"/>
  <c r="E419" i="12"/>
  <c r="Y419" i="12" s="1"/>
  <c r="AO418" i="12"/>
  <c r="AN418" i="12"/>
  <c r="AM418" i="12"/>
  <c r="AL418" i="12"/>
  <c r="AK418" i="12"/>
  <c r="AJ418" i="12"/>
  <c r="AF418" i="12"/>
  <c r="AE418" i="12"/>
  <c r="AD418" i="12"/>
  <c r="AC418" i="12"/>
  <c r="AB418" i="12"/>
  <c r="Z418" i="12"/>
  <c r="Y418" i="12"/>
  <c r="X418" i="12"/>
  <c r="W418" i="12"/>
  <c r="V418" i="12"/>
  <c r="T418" i="12"/>
  <c r="S418" i="12"/>
  <c r="R418" i="12"/>
  <c r="Q418" i="12"/>
  <c r="O418" i="12"/>
  <c r="AI418" i="12" s="1"/>
  <c r="N418" i="12"/>
  <c r="M418" i="12"/>
  <c r="AG418" i="12" s="1"/>
  <c r="L418" i="12"/>
  <c r="J418" i="12"/>
  <c r="I418" i="12"/>
  <c r="G418" i="12"/>
  <c r="AA418" i="12" s="1"/>
  <c r="E418" i="12"/>
  <c r="AO417" i="12"/>
  <c r="AN417" i="12"/>
  <c r="AM417" i="12"/>
  <c r="AL417" i="12"/>
  <c r="AJ417" i="12"/>
  <c r="AG417" i="12"/>
  <c r="AF417" i="12"/>
  <c r="AE417" i="12"/>
  <c r="AD417" i="12"/>
  <c r="AB417" i="12"/>
  <c r="Z417" i="12"/>
  <c r="X417" i="12"/>
  <c r="W417" i="12"/>
  <c r="V417" i="12"/>
  <c r="T417" i="12"/>
  <c r="S417" i="12"/>
  <c r="R417" i="12"/>
  <c r="Q417" i="12"/>
  <c r="AK417" i="12" s="1"/>
  <c r="O417" i="12"/>
  <c r="N417" i="12"/>
  <c r="AH417" i="12" s="1"/>
  <c r="M417" i="12"/>
  <c r="L417" i="12"/>
  <c r="J417" i="12"/>
  <c r="I417" i="12"/>
  <c r="AC417" i="12" s="1"/>
  <c r="G417" i="12"/>
  <c r="AA417" i="12" s="1"/>
  <c r="E417" i="12"/>
  <c r="Y417" i="12" s="1"/>
  <c r="AO416" i="12"/>
  <c r="AN416" i="12"/>
  <c r="AM416" i="12"/>
  <c r="AJ416" i="12"/>
  <c r="AI416" i="12"/>
  <c r="AG416" i="12"/>
  <c r="AF416" i="12"/>
  <c r="AE416" i="12"/>
  <c r="AC416" i="12"/>
  <c r="AB416" i="12"/>
  <c r="Z416" i="12"/>
  <c r="X416" i="12"/>
  <c r="W416" i="12"/>
  <c r="V416" i="12"/>
  <c r="T416" i="12"/>
  <c r="S416" i="12"/>
  <c r="R416" i="12"/>
  <c r="AL416" i="12" s="1"/>
  <c r="Q416" i="12"/>
  <c r="O416" i="12"/>
  <c r="N416" i="12"/>
  <c r="M416" i="12"/>
  <c r="L416" i="12"/>
  <c r="J416" i="12"/>
  <c r="AD416" i="12" s="1"/>
  <c r="I416" i="12"/>
  <c r="G416" i="12"/>
  <c r="AA416" i="12" s="1"/>
  <c r="E416" i="12"/>
  <c r="AO415" i="12"/>
  <c r="AN415" i="12"/>
  <c r="AJ415" i="12"/>
  <c r="AG415" i="12"/>
  <c r="AE415" i="12"/>
  <c r="AD415" i="12"/>
  <c r="AB415" i="12"/>
  <c r="Z415" i="12"/>
  <c r="Y415" i="12"/>
  <c r="X415" i="12"/>
  <c r="W415" i="12"/>
  <c r="V415" i="12"/>
  <c r="T415" i="12"/>
  <c r="S415" i="12"/>
  <c r="AM415" i="12" s="1"/>
  <c r="R415" i="12"/>
  <c r="AL415" i="12" s="1"/>
  <c r="Q415" i="12"/>
  <c r="O415" i="12"/>
  <c r="N415" i="12"/>
  <c r="M415" i="12"/>
  <c r="L415" i="12"/>
  <c r="AF415" i="12" s="1"/>
  <c r="J415" i="12"/>
  <c r="I415" i="12"/>
  <c r="AC415" i="12" s="1"/>
  <c r="G415" i="12"/>
  <c r="AA415" i="12" s="1"/>
  <c r="E415" i="12"/>
  <c r="AO414" i="12"/>
  <c r="AJ414" i="12"/>
  <c r="AH414" i="12"/>
  <c r="AE414" i="12"/>
  <c r="AB414" i="12"/>
  <c r="Z414" i="12"/>
  <c r="X414" i="12"/>
  <c r="W414" i="12"/>
  <c r="V414" i="12"/>
  <c r="T414" i="12"/>
  <c r="AN414" i="12" s="1"/>
  <c r="S414" i="12"/>
  <c r="R414" i="12"/>
  <c r="AL414" i="12" s="1"/>
  <c r="Q414" i="12"/>
  <c r="AK413" i="12" s="1"/>
  <c r="O414" i="12"/>
  <c r="N414" i="12"/>
  <c r="M414" i="12"/>
  <c r="AG414" i="12" s="1"/>
  <c r="L414" i="12"/>
  <c r="AF414" i="12" s="1"/>
  <c r="J414" i="12"/>
  <c r="AD414" i="12" s="1"/>
  <c r="I414" i="12"/>
  <c r="G414" i="12"/>
  <c r="AA414" i="12" s="1"/>
  <c r="E414" i="12"/>
  <c r="Y414" i="12" s="1"/>
  <c r="AO413" i="12"/>
  <c r="AJ413" i="12"/>
  <c r="AI413" i="12"/>
  <c r="AH413" i="12"/>
  <c r="AE413" i="12"/>
  <c r="AB413" i="12"/>
  <c r="Z413" i="12"/>
  <c r="X413" i="12"/>
  <c r="W413" i="12"/>
  <c r="V413" i="12"/>
  <c r="T413" i="12"/>
  <c r="AN413" i="12" s="1"/>
  <c r="S413" i="12"/>
  <c r="R413" i="12"/>
  <c r="AL412" i="12" s="1"/>
  <c r="Q413" i="12"/>
  <c r="O413" i="12"/>
  <c r="N413" i="12"/>
  <c r="M413" i="12"/>
  <c r="AG413" i="12" s="1"/>
  <c r="L413" i="12"/>
  <c r="AF413" i="12" s="1"/>
  <c r="J413" i="12"/>
  <c r="AD413" i="12" s="1"/>
  <c r="I413" i="12"/>
  <c r="AC413" i="12" s="1"/>
  <c r="G413" i="12"/>
  <c r="E413" i="12"/>
  <c r="AO412" i="12"/>
  <c r="AK412" i="12"/>
  <c r="AJ412" i="12"/>
  <c r="AI412" i="12"/>
  <c r="AE412" i="12"/>
  <c r="AC412" i="12"/>
  <c r="AB412" i="12"/>
  <c r="Z412" i="12"/>
  <c r="X412" i="12"/>
  <c r="W412" i="12"/>
  <c r="V412" i="12"/>
  <c r="T412" i="12"/>
  <c r="S412" i="12"/>
  <c r="AM412" i="12" s="1"/>
  <c r="R412" i="12"/>
  <c r="Q412" i="12"/>
  <c r="O412" i="12"/>
  <c r="N412" i="12"/>
  <c r="AH412" i="12" s="1"/>
  <c r="M412" i="12"/>
  <c r="AG412" i="12" s="1"/>
  <c r="L412" i="12"/>
  <c r="J412" i="12"/>
  <c r="AD412" i="12" s="1"/>
  <c r="I412" i="12"/>
  <c r="G412" i="12"/>
  <c r="AA412" i="12" s="1"/>
  <c r="E412" i="12"/>
  <c r="AO411" i="12"/>
  <c r="AN411" i="12"/>
  <c r="AM411" i="12"/>
  <c r="AL411" i="12"/>
  <c r="AK411" i="12"/>
  <c r="AJ411" i="12"/>
  <c r="AE411" i="12"/>
  <c r="AC411" i="12"/>
  <c r="AB411" i="12"/>
  <c r="Z411" i="12"/>
  <c r="X411" i="12"/>
  <c r="W411" i="12"/>
  <c r="V411" i="12"/>
  <c r="T411" i="12"/>
  <c r="S411" i="12"/>
  <c r="R411" i="12"/>
  <c r="Q411" i="12"/>
  <c r="O411" i="12"/>
  <c r="AI411" i="12" s="1"/>
  <c r="N411" i="12"/>
  <c r="AH411" i="12" s="1"/>
  <c r="M411" i="12"/>
  <c r="L411" i="12"/>
  <c r="J411" i="12"/>
  <c r="I411" i="12"/>
  <c r="G411" i="12"/>
  <c r="AA411" i="12" s="1"/>
  <c r="E411" i="12"/>
  <c r="Y411" i="12" s="1"/>
  <c r="AO410" i="12"/>
  <c r="AN410" i="12"/>
  <c r="AM410" i="12"/>
  <c r="AL410" i="12"/>
  <c r="AK410" i="12"/>
  <c r="AJ410" i="12"/>
  <c r="AG410" i="12"/>
  <c r="AE410" i="12"/>
  <c r="AD410" i="12"/>
  <c r="AC410" i="12"/>
  <c r="AB410" i="12"/>
  <c r="Z410" i="12"/>
  <c r="Y410" i="12"/>
  <c r="X410" i="12"/>
  <c r="W410" i="12"/>
  <c r="V410" i="12"/>
  <c r="T410" i="12"/>
  <c r="S410" i="12"/>
  <c r="R410" i="12"/>
  <c r="Q410" i="12"/>
  <c r="O410" i="12"/>
  <c r="AI410" i="12" s="1"/>
  <c r="N410" i="12"/>
  <c r="AH410" i="12" s="1"/>
  <c r="M410" i="12"/>
  <c r="L410" i="12"/>
  <c r="J410" i="12"/>
  <c r="I410" i="12"/>
  <c r="G410" i="12"/>
  <c r="AA410" i="12" s="1"/>
  <c r="E410" i="12"/>
  <c r="AO409" i="12"/>
  <c r="AN409" i="12"/>
  <c r="AM409" i="12"/>
  <c r="AL409" i="12"/>
  <c r="AJ409" i="12"/>
  <c r="AF409" i="12"/>
  <c r="AE409" i="12"/>
  <c r="AD409" i="12"/>
  <c r="AB409" i="12"/>
  <c r="Z409" i="12"/>
  <c r="X409" i="12"/>
  <c r="W409" i="12"/>
  <c r="V409" i="12"/>
  <c r="T409" i="12"/>
  <c r="S409" i="12"/>
  <c r="R409" i="12"/>
  <c r="Q409" i="12"/>
  <c r="AK409" i="12" s="1"/>
  <c r="O409" i="12"/>
  <c r="N409" i="12"/>
  <c r="AH409" i="12" s="1"/>
  <c r="M409" i="12"/>
  <c r="AG409" i="12" s="1"/>
  <c r="L409" i="12"/>
  <c r="J409" i="12"/>
  <c r="I409" i="12"/>
  <c r="AC409" i="12" s="1"/>
  <c r="G409" i="12"/>
  <c r="AA409" i="12" s="1"/>
  <c r="E409" i="12"/>
  <c r="Y409" i="12" s="1"/>
  <c r="AO408" i="12"/>
  <c r="AN408" i="12"/>
  <c r="AM408" i="12"/>
  <c r="AJ408" i="12"/>
  <c r="AI408" i="12"/>
  <c r="AG408" i="12"/>
  <c r="AF408" i="12"/>
  <c r="AE408" i="12"/>
  <c r="AC408" i="12"/>
  <c r="AB408" i="12"/>
  <c r="Z408" i="12"/>
  <c r="X408" i="12"/>
  <c r="W408" i="12"/>
  <c r="V408" i="12"/>
  <c r="T408" i="12"/>
  <c r="S408" i="12"/>
  <c r="R408" i="12"/>
  <c r="AL408" i="12" s="1"/>
  <c r="Q408" i="12"/>
  <c r="AK408" i="12" s="1"/>
  <c r="O408" i="12"/>
  <c r="N408" i="12"/>
  <c r="AH407" i="12" s="1"/>
  <c r="M408" i="12"/>
  <c r="L408" i="12"/>
  <c r="J408" i="12"/>
  <c r="AD408" i="12" s="1"/>
  <c r="I408" i="12"/>
  <c r="G408" i="12"/>
  <c r="AA408" i="12" s="1"/>
  <c r="E408" i="12"/>
  <c r="Y408" i="12" s="1"/>
  <c r="AO407" i="12"/>
  <c r="AN407" i="12"/>
  <c r="AJ407" i="12"/>
  <c r="AG407" i="12"/>
  <c r="AE407" i="12"/>
  <c r="AD407" i="12"/>
  <c r="AB407" i="12"/>
  <c r="Z407" i="12"/>
  <c r="X407" i="12"/>
  <c r="W407" i="12"/>
  <c r="V407" i="12"/>
  <c r="T407" i="12"/>
  <c r="S407" i="12"/>
  <c r="AM407" i="12" s="1"/>
  <c r="R407" i="12"/>
  <c r="Q407" i="12"/>
  <c r="AK407" i="12" s="1"/>
  <c r="O407" i="12"/>
  <c r="AI407" i="12" s="1"/>
  <c r="N407" i="12"/>
  <c r="M407" i="12"/>
  <c r="L407" i="12"/>
  <c r="AF407" i="12" s="1"/>
  <c r="J407" i="12"/>
  <c r="I407" i="12"/>
  <c r="AC407" i="12" s="1"/>
  <c r="G407" i="12"/>
  <c r="E407" i="12"/>
  <c r="Y407" i="12" s="1"/>
  <c r="AO406" i="12"/>
  <c r="AJ406" i="12"/>
  <c r="AI406" i="12"/>
  <c r="AH406" i="12"/>
  <c r="AE406" i="12"/>
  <c r="AB406" i="12"/>
  <c r="AA406" i="12"/>
  <c r="Z406" i="12"/>
  <c r="X406" i="12"/>
  <c r="W406" i="12"/>
  <c r="V406" i="12"/>
  <c r="T406" i="12"/>
  <c r="AN406" i="12" s="1"/>
  <c r="S406" i="12"/>
  <c r="AM406" i="12" s="1"/>
  <c r="R406" i="12"/>
  <c r="Q406" i="12"/>
  <c r="AK405" i="12" s="1"/>
  <c r="O406" i="12"/>
  <c r="N406" i="12"/>
  <c r="M406" i="12"/>
  <c r="AG406" i="12" s="1"/>
  <c r="L406" i="12"/>
  <c r="AF406" i="12" s="1"/>
  <c r="J406" i="12"/>
  <c r="AD406" i="12" s="1"/>
  <c r="I406" i="12"/>
  <c r="AC406" i="12" s="1"/>
  <c r="G406" i="12"/>
  <c r="E406" i="12"/>
  <c r="AO405" i="12"/>
  <c r="AJ405" i="12"/>
  <c r="AI405" i="12"/>
  <c r="AE405" i="12"/>
  <c r="AB405" i="12"/>
  <c r="Z405" i="12"/>
  <c r="X405" i="12"/>
  <c r="W405" i="12"/>
  <c r="V405" i="12"/>
  <c r="T405" i="12"/>
  <c r="S405" i="12"/>
  <c r="R405" i="12"/>
  <c r="Q405" i="12"/>
  <c r="O405" i="12"/>
  <c r="N405" i="12"/>
  <c r="AH405" i="12" s="1"/>
  <c r="M405" i="12"/>
  <c r="AG405" i="12" s="1"/>
  <c r="L405" i="12"/>
  <c r="AF405" i="12" s="1"/>
  <c r="J405" i="12"/>
  <c r="AD405" i="12" s="1"/>
  <c r="I405" i="12"/>
  <c r="AC405" i="12" s="1"/>
  <c r="G405" i="12"/>
  <c r="AA405" i="12" s="1"/>
  <c r="E405" i="12"/>
  <c r="Y405" i="12" s="1"/>
  <c r="AO404" i="12"/>
  <c r="AK404" i="12"/>
  <c r="AJ404" i="12"/>
  <c r="AE404" i="12"/>
  <c r="AD404" i="12"/>
  <c r="AB404" i="12"/>
  <c r="Z404" i="12"/>
  <c r="X404" i="12"/>
  <c r="W404" i="12"/>
  <c r="V404" i="12"/>
  <c r="T404" i="12"/>
  <c r="AN404" i="12" s="1"/>
  <c r="S404" i="12"/>
  <c r="AM404" i="12" s="1"/>
  <c r="R404" i="12"/>
  <c r="Q404" i="12"/>
  <c r="O404" i="12"/>
  <c r="AI404" i="12" s="1"/>
  <c r="N404" i="12"/>
  <c r="AH404" i="12" s="1"/>
  <c r="M404" i="12"/>
  <c r="AG404" i="12" s="1"/>
  <c r="L404" i="12"/>
  <c r="J404" i="12"/>
  <c r="I404" i="12"/>
  <c r="G404" i="12"/>
  <c r="E404" i="12"/>
  <c r="AO403" i="12"/>
  <c r="AM403" i="12"/>
  <c r="AL403" i="12"/>
  <c r="AK403" i="12"/>
  <c r="AJ403" i="12"/>
  <c r="AE403" i="12"/>
  <c r="AD403" i="12"/>
  <c r="AB403" i="12"/>
  <c r="Z403" i="12"/>
  <c r="X403" i="12"/>
  <c r="W403" i="12"/>
  <c r="V403" i="12"/>
  <c r="T403" i="12"/>
  <c r="S403" i="12"/>
  <c r="R403" i="12"/>
  <c r="Q403" i="12"/>
  <c r="O403" i="12"/>
  <c r="AI403" i="12" s="1"/>
  <c r="N403" i="12"/>
  <c r="AH403" i="12" s="1"/>
  <c r="M403" i="12"/>
  <c r="AG403" i="12" s="1"/>
  <c r="L403" i="12"/>
  <c r="AF403" i="12" s="1"/>
  <c r="J403" i="12"/>
  <c r="I403" i="12"/>
  <c r="G403" i="12"/>
  <c r="AA403" i="12" s="1"/>
  <c r="E403" i="12"/>
  <c r="Y403" i="12" s="1"/>
  <c r="AO402" i="12"/>
  <c r="AN402" i="12"/>
  <c r="AM402" i="12"/>
  <c r="AL402" i="12"/>
  <c r="AK402" i="12"/>
  <c r="AJ402" i="12"/>
  <c r="AF402" i="12"/>
  <c r="AE402" i="12"/>
  <c r="AD402" i="12"/>
  <c r="AC402" i="12"/>
  <c r="AB402" i="12"/>
  <c r="Z402" i="12"/>
  <c r="Y402" i="12"/>
  <c r="X402" i="12"/>
  <c r="W402" i="12"/>
  <c r="V402" i="12"/>
  <c r="T402" i="12"/>
  <c r="S402" i="12"/>
  <c r="R402" i="12"/>
  <c r="Q402" i="12"/>
  <c r="O402" i="12"/>
  <c r="AI402" i="12" s="1"/>
  <c r="N402" i="12"/>
  <c r="M402" i="12"/>
  <c r="AG402" i="12" s="1"/>
  <c r="L402" i="12"/>
  <c r="J402" i="12"/>
  <c r="I402" i="12"/>
  <c r="G402" i="12"/>
  <c r="AA402" i="12" s="1"/>
  <c r="E402" i="12"/>
  <c r="AO401" i="12"/>
  <c r="AN401" i="12"/>
  <c r="AM401" i="12"/>
  <c r="AL401" i="12"/>
  <c r="AJ401" i="12"/>
  <c r="AF401" i="12"/>
  <c r="AE401" i="12"/>
  <c r="AD401" i="12"/>
  <c r="AB401" i="12"/>
  <c r="Z401" i="12"/>
  <c r="Y401" i="12"/>
  <c r="X401" i="12"/>
  <c r="W401" i="12"/>
  <c r="V401" i="12"/>
  <c r="T401" i="12"/>
  <c r="S401" i="12"/>
  <c r="R401" i="12"/>
  <c r="Q401" i="12"/>
  <c r="AK401" i="12" s="1"/>
  <c r="O401" i="12"/>
  <c r="AI401" i="12" s="1"/>
  <c r="N401" i="12"/>
  <c r="AH401" i="12" s="1"/>
  <c r="M401" i="12"/>
  <c r="AG401" i="12" s="1"/>
  <c r="L401" i="12"/>
  <c r="J401" i="12"/>
  <c r="I401" i="12"/>
  <c r="AC401" i="12" s="1"/>
  <c r="G401" i="12"/>
  <c r="AA401" i="12" s="1"/>
  <c r="E401" i="12"/>
  <c r="AO400" i="12"/>
  <c r="AN400" i="12"/>
  <c r="AM400" i="12"/>
  <c r="AJ400" i="12"/>
  <c r="AI400" i="12"/>
  <c r="AG400" i="12"/>
  <c r="AF400" i="12"/>
  <c r="AE400" i="12"/>
  <c r="AC400" i="12"/>
  <c r="AB400" i="12"/>
  <c r="Z400" i="12"/>
  <c r="X400" i="12"/>
  <c r="W400" i="12"/>
  <c r="V400" i="12"/>
  <c r="T400" i="12"/>
  <c r="S400" i="12"/>
  <c r="R400" i="12"/>
  <c r="AL400" i="12" s="1"/>
  <c r="Q400" i="12"/>
  <c r="AK400" i="12" s="1"/>
  <c r="O400" i="12"/>
  <c r="N400" i="12"/>
  <c r="AH400" i="12" s="1"/>
  <c r="M400" i="12"/>
  <c r="L400" i="12"/>
  <c r="J400" i="12"/>
  <c r="AD400" i="12" s="1"/>
  <c r="I400" i="12"/>
  <c r="G400" i="12"/>
  <c r="AA400" i="12" s="1"/>
  <c r="E400" i="12"/>
  <c r="Y400" i="12" s="1"/>
  <c r="AP400" i="12" s="1"/>
  <c r="AO399" i="12"/>
  <c r="AN399" i="12"/>
  <c r="AJ399" i="12"/>
  <c r="AH399" i="12"/>
  <c r="AG399" i="12"/>
  <c r="AE399" i="12"/>
  <c r="AD399" i="12"/>
  <c r="AB399" i="12"/>
  <c r="Z399" i="12"/>
  <c r="X399" i="12"/>
  <c r="W399" i="12"/>
  <c r="V399" i="12"/>
  <c r="T399" i="12"/>
  <c r="S399" i="12"/>
  <c r="AM399" i="12" s="1"/>
  <c r="R399" i="12"/>
  <c r="AL399" i="12" s="1"/>
  <c r="Q399" i="12"/>
  <c r="O399" i="12"/>
  <c r="AI399" i="12" s="1"/>
  <c r="N399" i="12"/>
  <c r="M399" i="12"/>
  <c r="L399" i="12"/>
  <c r="AF399" i="12" s="1"/>
  <c r="J399" i="12"/>
  <c r="I399" i="12"/>
  <c r="AC399" i="12" s="1"/>
  <c r="G399" i="12"/>
  <c r="AA399" i="12" s="1"/>
  <c r="E399" i="12"/>
  <c r="AO398" i="12"/>
  <c r="AJ398" i="12"/>
  <c r="AI398" i="12"/>
  <c r="AH398" i="12"/>
  <c r="AG398" i="12"/>
  <c r="AE398" i="12"/>
  <c r="AB398" i="12"/>
  <c r="Z398" i="12"/>
  <c r="X398" i="12"/>
  <c r="W398" i="12"/>
  <c r="V398" i="12"/>
  <c r="T398" i="12"/>
  <c r="AN398" i="12" s="1"/>
  <c r="S398" i="12"/>
  <c r="R398" i="12"/>
  <c r="Q398" i="12"/>
  <c r="AK398" i="12" s="1"/>
  <c r="O398" i="12"/>
  <c r="N398" i="12"/>
  <c r="M398" i="12"/>
  <c r="L398" i="12"/>
  <c r="AF398" i="12" s="1"/>
  <c r="J398" i="12"/>
  <c r="AD398" i="12" s="1"/>
  <c r="I398" i="12"/>
  <c r="AC398" i="12" s="1"/>
  <c r="G398" i="12"/>
  <c r="AA398" i="12" s="1"/>
  <c r="E398" i="12"/>
  <c r="AO397" i="12"/>
  <c r="AK397" i="12"/>
  <c r="AJ397" i="12"/>
  <c r="AI397" i="12"/>
  <c r="AH397" i="12"/>
  <c r="AE397" i="12"/>
  <c r="AC397" i="12"/>
  <c r="AB397" i="12"/>
  <c r="Z397" i="12"/>
  <c r="X397" i="12"/>
  <c r="W397" i="12"/>
  <c r="V397" i="12"/>
  <c r="T397" i="12"/>
  <c r="S397" i="12"/>
  <c r="R397" i="12"/>
  <c r="AL397" i="12" s="1"/>
  <c r="Q397" i="12"/>
  <c r="O397" i="12"/>
  <c r="N397" i="12"/>
  <c r="M397" i="12"/>
  <c r="AG397" i="12" s="1"/>
  <c r="L397" i="12"/>
  <c r="AF397" i="12" s="1"/>
  <c r="J397" i="12"/>
  <c r="AD397" i="12" s="1"/>
  <c r="I397" i="12"/>
  <c r="G397" i="12"/>
  <c r="E397" i="12"/>
  <c r="Y397" i="12" s="1"/>
  <c r="AO396" i="12"/>
  <c r="AK396" i="12"/>
  <c r="AJ396" i="12"/>
  <c r="AI396" i="12"/>
  <c r="AE396" i="12"/>
  <c r="AD396" i="12"/>
  <c r="AC396" i="12"/>
  <c r="AB396" i="12"/>
  <c r="Z396" i="12"/>
  <c r="X396" i="12"/>
  <c r="W396" i="12"/>
  <c r="V396" i="12"/>
  <c r="T396" i="12"/>
  <c r="S396" i="12"/>
  <c r="AM395" i="12" s="1"/>
  <c r="R396" i="12"/>
  <c r="Q396" i="12"/>
  <c r="O396" i="12"/>
  <c r="N396" i="12"/>
  <c r="AH396" i="12" s="1"/>
  <c r="M396" i="12"/>
  <c r="AG396" i="12" s="1"/>
  <c r="L396" i="12"/>
  <c r="AF396" i="12" s="1"/>
  <c r="J396" i="12"/>
  <c r="I396" i="12"/>
  <c r="G396" i="12"/>
  <c r="AA396" i="12" s="1"/>
  <c r="E396" i="12"/>
  <c r="AO395" i="12"/>
  <c r="AL395" i="12"/>
  <c r="AK395" i="12"/>
  <c r="AJ395" i="12"/>
  <c r="AE395" i="12"/>
  <c r="AC395" i="12"/>
  <c r="AB395" i="12"/>
  <c r="Z395" i="12"/>
  <c r="X395" i="12"/>
  <c r="W395" i="12"/>
  <c r="V395" i="12"/>
  <c r="T395" i="12"/>
  <c r="AN394" i="12" s="1"/>
  <c r="S395" i="12"/>
  <c r="R395" i="12"/>
  <c r="Q395" i="12"/>
  <c r="O395" i="12"/>
  <c r="AI395" i="12" s="1"/>
  <c r="N395" i="12"/>
  <c r="AH395" i="12" s="1"/>
  <c r="M395" i="12"/>
  <c r="AG395" i="12" s="1"/>
  <c r="L395" i="12"/>
  <c r="AF395" i="12" s="1"/>
  <c r="J395" i="12"/>
  <c r="AD395" i="12" s="1"/>
  <c r="I395" i="12"/>
  <c r="G395" i="12"/>
  <c r="AA395" i="12" s="1"/>
  <c r="E395" i="12"/>
  <c r="Y395" i="12" s="1"/>
  <c r="AO394" i="12"/>
  <c r="AM394" i="12"/>
  <c r="AL394" i="12"/>
  <c r="AK394" i="12"/>
  <c r="AJ394" i="12"/>
  <c r="AG394" i="12"/>
  <c r="AE394" i="12"/>
  <c r="AC394" i="12"/>
  <c r="AB394" i="12"/>
  <c r="Z394" i="12"/>
  <c r="Y394" i="12"/>
  <c r="X394" i="12"/>
  <c r="W394" i="12"/>
  <c r="V394" i="12"/>
  <c r="T394" i="12"/>
  <c r="S394" i="12"/>
  <c r="R394" i="12"/>
  <c r="Q394" i="12"/>
  <c r="O394" i="12"/>
  <c r="AI394" i="12" s="1"/>
  <c r="N394" i="12"/>
  <c r="AH394" i="12" s="1"/>
  <c r="M394" i="12"/>
  <c r="L394" i="12"/>
  <c r="J394" i="12"/>
  <c r="AD394" i="12" s="1"/>
  <c r="I394" i="12"/>
  <c r="G394" i="12"/>
  <c r="AA394" i="12" s="1"/>
  <c r="E394" i="12"/>
  <c r="AO393" i="12"/>
  <c r="AN393" i="12"/>
  <c r="AM393" i="12"/>
  <c r="AL393" i="12"/>
  <c r="AJ393" i="12"/>
  <c r="AH393" i="12"/>
  <c r="AE393" i="12"/>
  <c r="AD393" i="12"/>
  <c r="AB393" i="12"/>
  <c r="Z393" i="12"/>
  <c r="Y393" i="12"/>
  <c r="X393" i="12"/>
  <c r="W393" i="12"/>
  <c r="V393" i="12"/>
  <c r="T393" i="12"/>
  <c r="S393" i="12"/>
  <c r="R393" i="12"/>
  <c r="Q393" i="12"/>
  <c r="AK393" i="12" s="1"/>
  <c r="O393" i="12"/>
  <c r="AI393" i="12" s="1"/>
  <c r="N393" i="12"/>
  <c r="M393" i="12"/>
  <c r="AG393" i="12" s="1"/>
  <c r="L393" i="12"/>
  <c r="AF393" i="12" s="1"/>
  <c r="J393" i="12"/>
  <c r="I393" i="12"/>
  <c r="AC393" i="12" s="1"/>
  <c r="G393" i="12"/>
  <c r="AA393" i="12" s="1"/>
  <c r="E393" i="12"/>
  <c r="AO392" i="12"/>
  <c r="AN392" i="12"/>
  <c r="AM392" i="12"/>
  <c r="AJ392" i="12"/>
  <c r="AF392" i="12"/>
  <c r="AE392" i="12"/>
  <c r="AB392" i="12"/>
  <c r="Z392" i="12"/>
  <c r="X392" i="12"/>
  <c r="W392" i="12"/>
  <c r="V392" i="12"/>
  <c r="T392" i="12"/>
  <c r="S392" i="12"/>
  <c r="R392" i="12"/>
  <c r="AL392" i="12" s="1"/>
  <c r="Q392" i="12"/>
  <c r="AK392" i="12" s="1"/>
  <c r="O392" i="12"/>
  <c r="AI392" i="12" s="1"/>
  <c r="N392" i="12"/>
  <c r="AH392" i="12" s="1"/>
  <c r="M392" i="12"/>
  <c r="AG392" i="12" s="1"/>
  <c r="L392" i="12"/>
  <c r="J392" i="12"/>
  <c r="AD392" i="12" s="1"/>
  <c r="I392" i="12"/>
  <c r="AC392" i="12" s="1"/>
  <c r="G392" i="12"/>
  <c r="AA392" i="12" s="1"/>
  <c r="E392" i="12"/>
  <c r="Y392" i="12" s="1"/>
  <c r="AO391" i="12"/>
  <c r="AN391" i="12"/>
  <c r="AJ391" i="12"/>
  <c r="AI391" i="12"/>
  <c r="AF391" i="12"/>
  <c r="AE391" i="12"/>
  <c r="AB391" i="12"/>
  <c r="Z391" i="12"/>
  <c r="Y391" i="12"/>
  <c r="X391" i="12"/>
  <c r="W391" i="12"/>
  <c r="V391" i="12"/>
  <c r="T391" i="12"/>
  <c r="S391" i="12"/>
  <c r="AM391" i="12" s="1"/>
  <c r="R391" i="12"/>
  <c r="AL391" i="12" s="1"/>
  <c r="Q391" i="12"/>
  <c r="AK391" i="12" s="1"/>
  <c r="O391" i="12"/>
  <c r="N391" i="12"/>
  <c r="AH391" i="12" s="1"/>
  <c r="M391" i="12"/>
  <c r="L391" i="12"/>
  <c r="J391" i="12"/>
  <c r="AD391" i="12" s="1"/>
  <c r="I391" i="12"/>
  <c r="AC391" i="12" s="1"/>
  <c r="G391" i="12"/>
  <c r="AA391" i="12" s="1"/>
  <c r="E391" i="12"/>
  <c r="AO390" i="12"/>
  <c r="AJ390" i="12"/>
  <c r="AH390" i="12"/>
  <c r="AE390" i="12"/>
  <c r="AC390" i="12"/>
  <c r="AB390" i="12"/>
  <c r="Z390" i="12"/>
  <c r="X390" i="12"/>
  <c r="W390" i="12"/>
  <c r="V390" i="12"/>
  <c r="T390" i="12"/>
  <c r="AN390" i="12" s="1"/>
  <c r="S390" i="12"/>
  <c r="R390" i="12"/>
  <c r="Q390" i="12"/>
  <c r="AK390" i="12" s="1"/>
  <c r="O390" i="12"/>
  <c r="AI390" i="12" s="1"/>
  <c r="N390" i="12"/>
  <c r="AH389" i="12" s="1"/>
  <c r="M390" i="12"/>
  <c r="AG390" i="12" s="1"/>
  <c r="L390" i="12"/>
  <c r="AF390" i="12" s="1"/>
  <c r="J390" i="12"/>
  <c r="AD390" i="12" s="1"/>
  <c r="I390" i="12"/>
  <c r="G390" i="12"/>
  <c r="AA390" i="12" s="1"/>
  <c r="E390" i="12"/>
  <c r="Y390" i="12" s="1"/>
  <c r="AO389" i="12"/>
  <c r="AL389" i="12"/>
  <c r="AK389" i="12"/>
  <c r="AJ389" i="12"/>
  <c r="AG389" i="12"/>
  <c r="AE389" i="12"/>
  <c r="AC389" i="12"/>
  <c r="AB389" i="12"/>
  <c r="Z389" i="12"/>
  <c r="Y389" i="12"/>
  <c r="X389" i="12"/>
  <c r="W389" i="12"/>
  <c r="V389" i="12"/>
  <c r="T389" i="12"/>
  <c r="S389" i="12"/>
  <c r="R389" i="12"/>
  <c r="Q389" i="12"/>
  <c r="O389" i="12"/>
  <c r="N389" i="12"/>
  <c r="M389" i="12"/>
  <c r="L389" i="12"/>
  <c r="AF389" i="12" s="1"/>
  <c r="J389" i="12"/>
  <c r="I389" i="12"/>
  <c r="G389" i="12"/>
  <c r="AA389" i="12" s="1"/>
  <c r="E389" i="12"/>
  <c r="AO388" i="12"/>
  <c r="AM388" i="12"/>
  <c r="AL388" i="12"/>
  <c r="AJ388" i="12"/>
  <c r="AH388" i="12"/>
  <c r="AE388" i="12"/>
  <c r="AD388" i="12"/>
  <c r="AB388" i="12"/>
  <c r="Z388" i="12"/>
  <c r="X388" i="12"/>
  <c r="W388" i="12"/>
  <c r="V388" i="12"/>
  <c r="T388" i="12"/>
  <c r="S388" i="12"/>
  <c r="R388" i="12"/>
  <c r="Q388" i="12"/>
  <c r="O388" i="12"/>
  <c r="N388" i="12"/>
  <c r="M388" i="12"/>
  <c r="AG388" i="12" s="1"/>
  <c r="L388" i="12"/>
  <c r="J388" i="12"/>
  <c r="I388" i="12"/>
  <c r="AC388" i="12" s="1"/>
  <c r="G388" i="12"/>
  <c r="AA388" i="12" s="1"/>
  <c r="E388" i="12"/>
  <c r="AO387" i="12"/>
  <c r="AN387" i="12"/>
  <c r="AM387" i="12"/>
  <c r="AJ387" i="12"/>
  <c r="AI387" i="12"/>
  <c r="AF387" i="12"/>
  <c r="AE387" i="12"/>
  <c r="AC387" i="12"/>
  <c r="AB387" i="12"/>
  <c r="Z387" i="12"/>
  <c r="X387" i="12"/>
  <c r="W387" i="12"/>
  <c r="V387" i="12"/>
  <c r="T387" i="12"/>
  <c r="S387" i="12"/>
  <c r="R387" i="12"/>
  <c r="Q387" i="12"/>
  <c r="O387" i="12"/>
  <c r="N387" i="12"/>
  <c r="AH387" i="12" s="1"/>
  <c r="M387" i="12"/>
  <c r="AG387" i="12" s="1"/>
  <c r="L387" i="12"/>
  <c r="J387" i="12"/>
  <c r="AD387" i="12" s="1"/>
  <c r="I387" i="12"/>
  <c r="G387" i="12"/>
  <c r="AA387" i="12" s="1"/>
  <c r="E387" i="12"/>
  <c r="AO386" i="12"/>
  <c r="AN386" i="12"/>
  <c r="AJ386" i="12"/>
  <c r="AG386" i="12"/>
  <c r="AF386" i="12"/>
  <c r="AE386" i="12"/>
  <c r="AD386" i="12"/>
  <c r="AB386" i="12"/>
  <c r="Z386" i="12"/>
  <c r="Y386" i="12"/>
  <c r="X386" i="12"/>
  <c r="W386" i="12"/>
  <c r="V386" i="12"/>
  <c r="T386" i="12"/>
  <c r="S386" i="12"/>
  <c r="R386" i="12"/>
  <c r="Q386" i="12"/>
  <c r="AK386" i="12" s="1"/>
  <c r="O386" i="12"/>
  <c r="AI386" i="12" s="1"/>
  <c r="N386" i="12"/>
  <c r="AH386" i="12" s="1"/>
  <c r="M386" i="12"/>
  <c r="L386" i="12"/>
  <c r="J386" i="12"/>
  <c r="I386" i="12"/>
  <c r="G386" i="12"/>
  <c r="E386" i="12"/>
  <c r="AO385" i="12"/>
  <c r="AK385" i="12"/>
  <c r="AJ385" i="12"/>
  <c r="AH385" i="12"/>
  <c r="AG385" i="12"/>
  <c r="AE385" i="12"/>
  <c r="AB385" i="12"/>
  <c r="Z385" i="12"/>
  <c r="X385" i="12"/>
  <c r="W385" i="12"/>
  <c r="V385" i="12"/>
  <c r="T385" i="12"/>
  <c r="S385" i="12"/>
  <c r="R385" i="12"/>
  <c r="AL385" i="12" s="1"/>
  <c r="Q385" i="12"/>
  <c r="O385" i="12"/>
  <c r="AI385" i="12" s="1"/>
  <c r="N385" i="12"/>
  <c r="M385" i="12"/>
  <c r="L385" i="12"/>
  <c r="AF385" i="12" s="1"/>
  <c r="J385" i="12"/>
  <c r="I385" i="12"/>
  <c r="G385" i="12"/>
  <c r="AA385" i="12" s="1"/>
  <c r="E385" i="12"/>
  <c r="Y385" i="12" s="1"/>
  <c r="AO384" i="12"/>
  <c r="AL384" i="12"/>
  <c r="AJ384" i="12"/>
  <c r="AI384" i="12"/>
  <c r="AH384" i="12"/>
  <c r="AE384" i="12"/>
  <c r="AB384" i="12"/>
  <c r="AA384" i="12"/>
  <c r="Z384" i="12"/>
  <c r="X384" i="12"/>
  <c r="W384" i="12"/>
  <c r="V384" i="12"/>
  <c r="T384" i="12"/>
  <c r="S384" i="12"/>
  <c r="AM384" i="12" s="1"/>
  <c r="R384" i="12"/>
  <c r="Q384" i="12"/>
  <c r="AK384" i="12" s="1"/>
  <c r="O384" i="12"/>
  <c r="N384" i="12"/>
  <c r="M384" i="12"/>
  <c r="AG384" i="12" s="1"/>
  <c r="L384" i="12"/>
  <c r="J384" i="12"/>
  <c r="I384" i="12"/>
  <c r="AC384" i="12" s="1"/>
  <c r="G384" i="12"/>
  <c r="E384" i="12"/>
  <c r="Y384" i="12" s="1"/>
  <c r="AO383" i="12"/>
  <c r="AJ383" i="12"/>
  <c r="AI383" i="12"/>
  <c r="AE383" i="12"/>
  <c r="AB383" i="12"/>
  <c r="Z383" i="12"/>
  <c r="X383" i="12"/>
  <c r="W383" i="12"/>
  <c r="V383" i="12"/>
  <c r="T383" i="12"/>
  <c r="AN383" i="12" s="1"/>
  <c r="S383" i="12"/>
  <c r="AM383" i="12" s="1"/>
  <c r="R383" i="12"/>
  <c r="AL383" i="12" s="1"/>
  <c r="Q383" i="12"/>
  <c r="O383" i="12"/>
  <c r="N383" i="12"/>
  <c r="AH383" i="12" s="1"/>
  <c r="M383" i="12"/>
  <c r="L383" i="12"/>
  <c r="J383" i="12"/>
  <c r="AD383" i="12" s="1"/>
  <c r="I383" i="12"/>
  <c r="G383" i="12"/>
  <c r="AA383" i="12" s="1"/>
  <c r="E383" i="12"/>
  <c r="AO382" i="12"/>
  <c r="AN382" i="12"/>
  <c r="AK382" i="12"/>
  <c r="AJ382" i="12"/>
  <c r="AF382" i="12"/>
  <c r="AE382" i="12"/>
  <c r="AB382" i="12"/>
  <c r="Z382" i="12"/>
  <c r="X382" i="12"/>
  <c r="W382" i="12"/>
  <c r="V382" i="12"/>
  <c r="T382" i="12"/>
  <c r="S382" i="12"/>
  <c r="R382" i="12"/>
  <c r="Q382" i="12"/>
  <c r="O382" i="12"/>
  <c r="AI382" i="12" s="1"/>
  <c r="N382" i="12"/>
  <c r="M382" i="12"/>
  <c r="L382" i="12"/>
  <c r="J382" i="12"/>
  <c r="AD382" i="12" s="1"/>
  <c r="I382" i="12"/>
  <c r="G382" i="12"/>
  <c r="AA382" i="12" s="1"/>
  <c r="E382" i="12"/>
  <c r="Y382" i="12" s="1"/>
  <c r="AO381" i="12"/>
  <c r="AL381" i="12"/>
  <c r="AK381" i="12"/>
  <c r="AJ381" i="12"/>
  <c r="AG381" i="12"/>
  <c r="AE381" i="12"/>
  <c r="AD381" i="12"/>
  <c r="AC381" i="12"/>
  <c r="AB381" i="12"/>
  <c r="Z381" i="12"/>
  <c r="Y381" i="12"/>
  <c r="X381" i="12"/>
  <c r="W381" i="12"/>
  <c r="V381" i="12"/>
  <c r="T381" i="12"/>
  <c r="AN381" i="12" s="1"/>
  <c r="S381" i="12"/>
  <c r="R381" i="12"/>
  <c r="Q381" i="12"/>
  <c r="O381" i="12"/>
  <c r="N381" i="12"/>
  <c r="M381" i="12"/>
  <c r="L381" i="12"/>
  <c r="AF381" i="12" s="1"/>
  <c r="J381" i="12"/>
  <c r="I381" i="12"/>
  <c r="G381" i="12"/>
  <c r="AA381" i="12" s="1"/>
  <c r="E381" i="12"/>
  <c r="AO380" i="12"/>
  <c r="AM380" i="12"/>
  <c r="AL380" i="12"/>
  <c r="AJ380" i="12"/>
  <c r="AH380" i="12"/>
  <c r="AE380" i="12"/>
  <c r="AD380" i="12"/>
  <c r="AB380" i="12"/>
  <c r="Z380" i="12"/>
  <c r="X380" i="12"/>
  <c r="W380" i="12"/>
  <c r="V380" i="12"/>
  <c r="T380" i="12"/>
  <c r="S380" i="12"/>
  <c r="R380" i="12"/>
  <c r="Q380" i="12"/>
  <c r="O380" i="12"/>
  <c r="N380" i="12"/>
  <c r="M380" i="12"/>
  <c r="AG380" i="12" s="1"/>
  <c r="L380" i="12"/>
  <c r="J380" i="12"/>
  <c r="I380" i="12"/>
  <c r="AC380" i="12" s="1"/>
  <c r="G380" i="12"/>
  <c r="AA380" i="12" s="1"/>
  <c r="E380" i="12"/>
  <c r="AO379" i="12"/>
  <c r="AN379" i="12"/>
  <c r="AM379" i="12"/>
  <c r="AJ379" i="12"/>
  <c r="AI379" i="12"/>
  <c r="AF379" i="12"/>
  <c r="AE379" i="12"/>
  <c r="AB379" i="12"/>
  <c r="Z379" i="12"/>
  <c r="X379" i="12"/>
  <c r="W379" i="12"/>
  <c r="V379" i="12"/>
  <c r="T379" i="12"/>
  <c r="S379" i="12"/>
  <c r="R379" i="12"/>
  <c r="Q379" i="12"/>
  <c r="O379" i="12"/>
  <c r="N379" i="12"/>
  <c r="AH379" i="12" s="1"/>
  <c r="M379" i="12"/>
  <c r="L379" i="12"/>
  <c r="J379" i="12"/>
  <c r="AD379" i="12" s="1"/>
  <c r="I379" i="12"/>
  <c r="AC379" i="12" s="1"/>
  <c r="G379" i="12"/>
  <c r="AA379" i="12" s="1"/>
  <c r="E379" i="12"/>
  <c r="AO378" i="12"/>
  <c r="AN378" i="12"/>
  <c r="AJ378" i="12"/>
  <c r="AG378" i="12"/>
  <c r="AF378" i="12"/>
  <c r="AE378" i="12"/>
  <c r="AB378" i="12"/>
  <c r="Z378" i="12"/>
  <c r="Y378" i="12"/>
  <c r="X378" i="12"/>
  <c r="W378" i="12"/>
  <c r="V378" i="12"/>
  <c r="T378" i="12"/>
  <c r="S378" i="12"/>
  <c r="R378" i="12"/>
  <c r="Q378" i="12"/>
  <c r="AK378" i="12" s="1"/>
  <c r="O378" i="12"/>
  <c r="AI378" i="12" s="1"/>
  <c r="N378" i="12"/>
  <c r="AH378" i="12" s="1"/>
  <c r="M378" i="12"/>
  <c r="L378" i="12"/>
  <c r="J378" i="12"/>
  <c r="AD378" i="12" s="1"/>
  <c r="I378" i="12"/>
  <c r="AC378" i="12" s="1"/>
  <c r="G378" i="12"/>
  <c r="AA378" i="12" s="1"/>
  <c r="E378" i="12"/>
  <c r="AO377" i="12"/>
  <c r="AK377" i="12"/>
  <c r="AJ377" i="12"/>
  <c r="AH377" i="12"/>
  <c r="AG377" i="12"/>
  <c r="AE377" i="12"/>
  <c r="AB377" i="12"/>
  <c r="Z377" i="12"/>
  <c r="X377" i="12"/>
  <c r="W377" i="12"/>
  <c r="V377" i="12"/>
  <c r="T377" i="12"/>
  <c r="S377" i="12"/>
  <c r="R377" i="12"/>
  <c r="AL377" i="12" s="1"/>
  <c r="Q377" i="12"/>
  <c r="O377" i="12"/>
  <c r="AI377" i="12" s="1"/>
  <c r="N377" i="12"/>
  <c r="M377" i="12"/>
  <c r="L377" i="12"/>
  <c r="AF377" i="12" s="1"/>
  <c r="J377" i="12"/>
  <c r="AD377" i="12" s="1"/>
  <c r="I377" i="12"/>
  <c r="G377" i="12"/>
  <c r="AA377" i="12" s="1"/>
  <c r="E377" i="12"/>
  <c r="Y377" i="12" s="1"/>
  <c r="AO376" i="12"/>
  <c r="AL376" i="12"/>
  <c r="AJ376" i="12"/>
  <c r="AI376" i="12"/>
  <c r="AH376" i="12"/>
  <c r="AE376" i="12"/>
  <c r="AB376" i="12"/>
  <c r="AA376" i="12"/>
  <c r="Z376" i="12"/>
  <c r="X376" i="12"/>
  <c r="W376" i="12"/>
  <c r="V376" i="12"/>
  <c r="T376" i="12"/>
  <c r="S376" i="12"/>
  <c r="AM376" i="12" s="1"/>
  <c r="R376" i="12"/>
  <c r="Q376" i="12"/>
  <c r="AK376" i="12" s="1"/>
  <c r="O376" i="12"/>
  <c r="N376" i="12"/>
  <c r="M376" i="12"/>
  <c r="AG376" i="12" s="1"/>
  <c r="L376" i="12"/>
  <c r="J376" i="12"/>
  <c r="I376" i="12"/>
  <c r="AC376" i="12" s="1"/>
  <c r="G376" i="12"/>
  <c r="E376" i="12"/>
  <c r="Y376" i="12" s="1"/>
  <c r="AO375" i="12"/>
  <c r="AJ375" i="12"/>
  <c r="AI375" i="12"/>
  <c r="AE375" i="12"/>
  <c r="AB375" i="12"/>
  <c r="Z375" i="12"/>
  <c r="X375" i="12"/>
  <c r="W375" i="12"/>
  <c r="V375" i="12"/>
  <c r="T375" i="12"/>
  <c r="AN375" i="12" s="1"/>
  <c r="S375" i="12"/>
  <c r="AM375" i="12" s="1"/>
  <c r="R375" i="12"/>
  <c r="AL375" i="12" s="1"/>
  <c r="Q375" i="12"/>
  <c r="O375" i="12"/>
  <c r="N375" i="12"/>
  <c r="AH375" i="12" s="1"/>
  <c r="M375" i="12"/>
  <c r="L375" i="12"/>
  <c r="J375" i="12"/>
  <c r="AD375" i="12" s="1"/>
  <c r="I375" i="12"/>
  <c r="AC375" i="12" s="1"/>
  <c r="G375" i="12"/>
  <c r="AA375" i="12" s="1"/>
  <c r="E375" i="12"/>
  <c r="AO374" i="12"/>
  <c r="AN374" i="12"/>
  <c r="AK374" i="12"/>
  <c r="AJ374" i="12"/>
  <c r="AF374" i="12"/>
  <c r="AE374" i="12"/>
  <c r="AB374" i="12"/>
  <c r="Z374" i="12"/>
  <c r="X374" i="12"/>
  <c r="W374" i="12"/>
  <c r="V374" i="12"/>
  <c r="T374" i="12"/>
  <c r="S374" i="12"/>
  <c r="AM374" i="12" s="1"/>
  <c r="R374" i="12"/>
  <c r="Q374" i="12"/>
  <c r="O374" i="12"/>
  <c r="AI374" i="12" s="1"/>
  <c r="N374" i="12"/>
  <c r="M374" i="12"/>
  <c r="L374" i="12"/>
  <c r="J374" i="12"/>
  <c r="AD374" i="12" s="1"/>
  <c r="I374" i="12"/>
  <c r="G374" i="12"/>
  <c r="AA374" i="12" s="1"/>
  <c r="E374" i="12"/>
  <c r="Y374" i="12" s="1"/>
  <c r="AO373" i="12"/>
  <c r="AL373" i="12"/>
  <c r="AK373" i="12"/>
  <c r="AJ373" i="12"/>
  <c r="AG373" i="12"/>
  <c r="AE373" i="12"/>
  <c r="AD373" i="12"/>
  <c r="AC373" i="12"/>
  <c r="AB373" i="12"/>
  <c r="Z373" i="12"/>
  <c r="Y373" i="12"/>
  <c r="X373" i="12"/>
  <c r="W373" i="12"/>
  <c r="V373" i="12"/>
  <c r="T373" i="12"/>
  <c r="AN373" i="12" s="1"/>
  <c r="S373" i="12"/>
  <c r="R373" i="12"/>
  <c r="Q373" i="12"/>
  <c r="O373" i="12"/>
  <c r="N373" i="12"/>
  <c r="M373" i="12"/>
  <c r="L373" i="12"/>
  <c r="AF373" i="12" s="1"/>
  <c r="J373" i="12"/>
  <c r="I373" i="12"/>
  <c r="G373" i="12"/>
  <c r="AA373" i="12" s="1"/>
  <c r="E373" i="12"/>
  <c r="AO372" i="12"/>
  <c r="AM372" i="12"/>
  <c r="AL372" i="12"/>
  <c r="AJ372" i="12"/>
  <c r="AH372" i="12"/>
  <c r="AE372" i="12"/>
  <c r="AD372" i="12"/>
  <c r="AB372" i="12"/>
  <c r="Z372" i="12"/>
  <c r="X372" i="12"/>
  <c r="W372" i="12"/>
  <c r="V372" i="12"/>
  <c r="T372" i="12"/>
  <c r="S372" i="12"/>
  <c r="R372" i="12"/>
  <c r="Q372" i="12"/>
  <c r="O372" i="12"/>
  <c r="N372" i="12"/>
  <c r="M372" i="12"/>
  <c r="AG372" i="12" s="1"/>
  <c r="L372" i="12"/>
  <c r="J372" i="12"/>
  <c r="I372" i="12"/>
  <c r="AC372" i="12" s="1"/>
  <c r="G372" i="12"/>
  <c r="AA372" i="12" s="1"/>
  <c r="E372" i="12"/>
  <c r="AO371" i="12"/>
  <c r="AN371" i="12"/>
  <c r="AM371" i="12"/>
  <c r="AJ371" i="12"/>
  <c r="AI371" i="12"/>
  <c r="AF371" i="12"/>
  <c r="AE371" i="12"/>
  <c r="AB371" i="12"/>
  <c r="Z371" i="12"/>
  <c r="X371" i="12"/>
  <c r="W371" i="12"/>
  <c r="V371" i="12"/>
  <c r="T371" i="12"/>
  <c r="S371" i="12"/>
  <c r="R371" i="12"/>
  <c r="Q371" i="12"/>
  <c r="O371" i="12"/>
  <c r="N371" i="12"/>
  <c r="AH371" i="12" s="1"/>
  <c r="M371" i="12"/>
  <c r="L371" i="12"/>
  <c r="J371" i="12"/>
  <c r="AD371" i="12" s="1"/>
  <c r="I371" i="12"/>
  <c r="AC371" i="12" s="1"/>
  <c r="G371" i="12"/>
  <c r="AA371" i="12" s="1"/>
  <c r="E371" i="12"/>
  <c r="AO370" i="12"/>
  <c r="AN370" i="12"/>
  <c r="AK370" i="12"/>
  <c r="AJ370" i="12"/>
  <c r="AG370" i="12"/>
  <c r="AF370" i="12"/>
  <c r="AE370" i="12"/>
  <c r="AB370" i="12"/>
  <c r="Z370" i="12"/>
  <c r="Y370" i="12"/>
  <c r="X370" i="12"/>
  <c r="W370" i="12"/>
  <c r="V370" i="12"/>
  <c r="T370" i="12"/>
  <c r="S370" i="12"/>
  <c r="R370" i="12"/>
  <c r="Q370" i="12"/>
  <c r="O370" i="12"/>
  <c r="AI370" i="12" s="1"/>
  <c r="N370" i="12"/>
  <c r="M370" i="12"/>
  <c r="L370" i="12"/>
  <c r="J370" i="12"/>
  <c r="AD370" i="12" s="1"/>
  <c r="I370" i="12"/>
  <c r="AC370" i="12" s="1"/>
  <c r="G370" i="12"/>
  <c r="E370" i="12"/>
  <c r="AO369" i="12"/>
  <c r="AL369" i="12"/>
  <c r="AK369" i="12"/>
  <c r="AJ369" i="12"/>
  <c r="AH369" i="12"/>
  <c r="AG369" i="12"/>
  <c r="AE369" i="12"/>
  <c r="AC369" i="12"/>
  <c r="AB369" i="12"/>
  <c r="Z369" i="12"/>
  <c r="Y369" i="12"/>
  <c r="X369" i="12"/>
  <c r="W369" i="12"/>
  <c r="V369" i="12"/>
  <c r="T369" i="12"/>
  <c r="S369" i="12"/>
  <c r="R369" i="12"/>
  <c r="Q369" i="12"/>
  <c r="O369" i="12"/>
  <c r="N369" i="12"/>
  <c r="M369" i="12"/>
  <c r="L369" i="12"/>
  <c r="AF369" i="12" s="1"/>
  <c r="J369" i="12"/>
  <c r="AD369" i="12" s="1"/>
  <c r="I369" i="12"/>
  <c r="G369" i="12"/>
  <c r="AA369" i="12" s="1"/>
  <c r="E369" i="12"/>
  <c r="AO368" i="12"/>
  <c r="AM368" i="12"/>
  <c r="AJ368" i="12"/>
  <c r="AI368" i="12"/>
  <c r="AH368" i="12"/>
  <c r="AE368" i="12"/>
  <c r="AD368" i="12"/>
  <c r="AB368" i="12"/>
  <c r="Z368" i="12"/>
  <c r="X368" i="12"/>
  <c r="W368" i="12"/>
  <c r="V368" i="12"/>
  <c r="T368" i="12"/>
  <c r="S368" i="12"/>
  <c r="R368" i="12"/>
  <c r="AL368" i="12" s="1"/>
  <c r="Q368" i="12"/>
  <c r="O368" i="12"/>
  <c r="N368" i="12"/>
  <c r="M368" i="12"/>
  <c r="AG368" i="12" s="1"/>
  <c r="L368" i="12"/>
  <c r="J368" i="12"/>
  <c r="I368" i="12"/>
  <c r="AC368" i="12" s="1"/>
  <c r="G368" i="12"/>
  <c r="AA368" i="12" s="1"/>
  <c r="E368" i="12"/>
  <c r="AO367" i="12"/>
  <c r="AN367" i="12"/>
  <c r="AM367" i="12"/>
  <c r="AJ367" i="12"/>
  <c r="AI367" i="12"/>
  <c r="AE367" i="12"/>
  <c r="AB367" i="12"/>
  <c r="Z367" i="12"/>
  <c r="X367" i="12"/>
  <c r="W367" i="12"/>
  <c r="V367" i="12"/>
  <c r="T367" i="12"/>
  <c r="S367" i="12"/>
  <c r="R367" i="12"/>
  <c r="Q367" i="12"/>
  <c r="O367" i="12"/>
  <c r="N367" i="12"/>
  <c r="AH367" i="12" s="1"/>
  <c r="M367" i="12"/>
  <c r="L367" i="12"/>
  <c r="J367" i="12"/>
  <c r="AD367" i="12" s="1"/>
  <c r="I367" i="12"/>
  <c r="AC367" i="12" s="1"/>
  <c r="G367" i="12"/>
  <c r="E367" i="12"/>
  <c r="AO366" i="12"/>
  <c r="AK366" i="12"/>
  <c r="AJ366" i="12"/>
  <c r="AF366" i="12"/>
  <c r="AE366" i="12"/>
  <c r="AB366" i="12"/>
  <c r="Z366" i="12"/>
  <c r="Y366" i="12"/>
  <c r="X366" i="12"/>
  <c r="W366" i="12"/>
  <c r="V366" i="12"/>
  <c r="T366" i="12"/>
  <c r="AN366" i="12" s="1"/>
  <c r="S366" i="12"/>
  <c r="R366" i="12"/>
  <c r="Q366" i="12"/>
  <c r="O366" i="12"/>
  <c r="AI366" i="12" s="1"/>
  <c r="N366" i="12"/>
  <c r="M366" i="12"/>
  <c r="L366" i="12"/>
  <c r="J366" i="12"/>
  <c r="AD366" i="12" s="1"/>
  <c r="I366" i="12"/>
  <c r="AC365" i="12" s="1"/>
  <c r="G366" i="12"/>
  <c r="E366" i="12"/>
  <c r="AO365" i="12"/>
  <c r="AL365" i="12"/>
  <c r="AK365" i="12"/>
  <c r="AJ365" i="12"/>
  <c r="AG365" i="12"/>
  <c r="AE365" i="12"/>
  <c r="AB365" i="12"/>
  <c r="Z365" i="12"/>
  <c r="Y365" i="12"/>
  <c r="X365" i="12"/>
  <c r="W365" i="12"/>
  <c r="V365" i="12"/>
  <c r="T365" i="12"/>
  <c r="S365" i="12"/>
  <c r="R365" i="12"/>
  <c r="Q365" i="12"/>
  <c r="O365" i="12"/>
  <c r="N365" i="12"/>
  <c r="M365" i="12"/>
  <c r="L365" i="12"/>
  <c r="AF365" i="12" s="1"/>
  <c r="J365" i="12"/>
  <c r="AD365" i="12" s="1"/>
  <c r="I365" i="12"/>
  <c r="G365" i="12"/>
  <c r="AA365" i="12" s="1"/>
  <c r="E365" i="12"/>
  <c r="AO364" i="12"/>
  <c r="AM364" i="12"/>
  <c r="AL364" i="12"/>
  <c r="AJ364" i="12"/>
  <c r="AH364" i="12"/>
  <c r="AE364" i="12"/>
  <c r="AD364" i="12"/>
  <c r="AB364" i="12"/>
  <c r="Z364" i="12"/>
  <c r="X364" i="12"/>
  <c r="W364" i="12"/>
  <c r="V364" i="12"/>
  <c r="T364" i="12"/>
  <c r="S364" i="12"/>
  <c r="R364" i="12"/>
  <c r="Q364" i="12"/>
  <c r="O364" i="12"/>
  <c r="N364" i="12"/>
  <c r="M364" i="12"/>
  <c r="AG364" i="12" s="1"/>
  <c r="L364" i="12"/>
  <c r="AF363" i="12" s="1"/>
  <c r="J364" i="12"/>
  <c r="I364" i="12"/>
  <c r="AC364" i="12" s="1"/>
  <c r="G364" i="12"/>
  <c r="AA364" i="12" s="1"/>
  <c r="E364" i="12"/>
  <c r="AO363" i="12"/>
  <c r="AN363" i="12"/>
  <c r="AM363" i="12"/>
  <c r="AJ363" i="12"/>
  <c r="AI363" i="12"/>
  <c r="AE363" i="12"/>
  <c r="AB363" i="12"/>
  <c r="Z363" i="12"/>
  <c r="X363" i="12"/>
  <c r="W363" i="12"/>
  <c r="V363" i="12"/>
  <c r="T363" i="12"/>
  <c r="S363" i="12"/>
  <c r="R363" i="12"/>
  <c r="Q363" i="12"/>
  <c r="O363" i="12"/>
  <c r="N363" i="12"/>
  <c r="AH363" i="12" s="1"/>
  <c r="M363" i="12"/>
  <c r="AG362" i="12" s="1"/>
  <c r="L363" i="12"/>
  <c r="J363" i="12"/>
  <c r="AD363" i="12" s="1"/>
  <c r="I363" i="12"/>
  <c r="AC363" i="12" s="1"/>
  <c r="G363" i="12"/>
  <c r="AA363" i="12" s="1"/>
  <c r="E363" i="12"/>
  <c r="AO362" i="12"/>
  <c r="AN362" i="12"/>
  <c r="AK362" i="12"/>
  <c r="AJ362" i="12"/>
  <c r="AF362" i="12"/>
  <c r="AE362" i="12"/>
  <c r="AB362" i="12"/>
  <c r="Z362" i="12"/>
  <c r="Y362" i="12"/>
  <c r="X362" i="12"/>
  <c r="W362" i="12"/>
  <c r="V362" i="12"/>
  <c r="T362" i="12"/>
  <c r="S362" i="12"/>
  <c r="R362" i="12"/>
  <c r="Q362" i="12"/>
  <c r="O362" i="12"/>
  <c r="AI362" i="12" s="1"/>
  <c r="N362" i="12"/>
  <c r="M362" i="12"/>
  <c r="L362" i="12"/>
  <c r="J362" i="12"/>
  <c r="AD362" i="12" s="1"/>
  <c r="I362" i="12"/>
  <c r="AC362" i="12" s="1"/>
  <c r="G362" i="12"/>
  <c r="E362" i="12"/>
  <c r="AO361" i="12"/>
  <c r="AL361" i="12"/>
  <c r="AJ361" i="12"/>
  <c r="AH361" i="12"/>
  <c r="AG361" i="12"/>
  <c r="AE361" i="12"/>
  <c r="AB361" i="12"/>
  <c r="Z361" i="12"/>
  <c r="Y361" i="12"/>
  <c r="X361" i="12"/>
  <c r="W361" i="12"/>
  <c r="V361" i="12"/>
  <c r="T361" i="12"/>
  <c r="S361" i="12"/>
  <c r="R361" i="12"/>
  <c r="Q361" i="12"/>
  <c r="AK361" i="12" s="1"/>
  <c r="O361" i="12"/>
  <c r="AI360" i="12" s="1"/>
  <c r="N361" i="12"/>
  <c r="M361" i="12"/>
  <c r="L361" i="12"/>
  <c r="AF361" i="12" s="1"/>
  <c r="J361" i="12"/>
  <c r="AD360" i="12" s="1"/>
  <c r="I361" i="12"/>
  <c r="G361" i="12"/>
  <c r="AA361" i="12" s="1"/>
  <c r="E361" i="12"/>
  <c r="AO360" i="12"/>
  <c r="AJ360" i="12"/>
  <c r="AE360" i="12"/>
  <c r="AB360" i="12"/>
  <c r="Z360" i="12"/>
  <c r="X360" i="12"/>
  <c r="W360" i="12"/>
  <c r="V360" i="12"/>
  <c r="T360" i="12"/>
  <c r="S360" i="12"/>
  <c r="AM360" i="12" s="1"/>
  <c r="R360" i="12"/>
  <c r="AL360" i="12" s="1"/>
  <c r="Q360" i="12"/>
  <c r="AK360" i="12" s="1"/>
  <c r="O360" i="12"/>
  <c r="N360" i="12"/>
  <c r="AH360" i="12" s="1"/>
  <c r="M360" i="12"/>
  <c r="AG360" i="12" s="1"/>
  <c r="L360" i="12"/>
  <c r="J360" i="12"/>
  <c r="I360" i="12"/>
  <c r="AC360" i="12" s="1"/>
  <c r="G360" i="12"/>
  <c r="AA360" i="12" s="1"/>
  <c r="E360" i="12"/>
  <c r="Y360" i="12" s="1"/>
  <c r="AO359" i="12"/>
  <c r="AK359" i="12"/>
  <c r="AJ359" i="12"/>
  <c r="AG359" i="12"/>
  <c r="AE359" i="12"/>
  <c r="AC359" i="12"/>
  <c r="AB359" i="12"/>
  <c r="Z359" i="12"/>
  <c r="Y359" i="12"/>
  <c r="X359" i="12"/>
  <c r="W359" i="12"/>
  <c r="V359" i="12"/>
  <c r="T359" i="12"/>
  <c r="AN359" i="12" s="1"/>
  <c r="S359" i="12"/>
  <c r="AM359" i="12" s="1"/>
  <c r="R359" i="12"/>
  <c r="Q359" i="12"/>
  <c r="O359" i="12"/>
  <c r="AI359" i="12" s="1"/>
  <c r="N359" i="12"/>
  <c r="AH358" i="12" s="1"/>
  <c r="M359" i="12"/>
  <c r="AG358" i="12" s="1"/>
  <c r="L359" i="12"/>
  <c r="J359" i="12"/>
  <c r="AD359" i="12" s="1"/>
  <c r="I359" i="12"/>
  <c r="G359" i="12"/>
  <c r="AA359" i="12" s="1"/>
  <c r="E359" i="12"/>
  <c r="AO358" i="12"/>
  <c r="AL358" i="12"/>
  <c r="AK358" i="12"/>
  <c r="AJ358" i="12"/>
  <c r="AF358" i="12"/>
  <c r="AE358" i="12"/>
  <c r="AB358" i="12"/>
  <c r="Z358" i="12"/>
  <c r="X358" i="12"/>
  <c r="W358" i="12"/>
  <c r="V358" i="12"/>
  <c r="T358" i="12"/>
  <c r="S358" i="12"/>
  <c r="R358" i="12"/>
  <c r="Q358" i="12"/>
  <c r="O358" i="12"/>
  <c r="N358" i="12"/>
  <c r="M358" i="12"/>
  <c r="L358" i="12"/>
  <c r="J358" i="12"/>
  <c r="I358" i="12"/>
  <c r="AC358" i="12" s="1"/>
  <c r="G358" i="12"/>
  <c r="AA358" i="12" s="1"/>
  <c r="E358" i="12"/>
  <c r="Y358" i="12" s="1"/>
  <c r="AO357" i="12"/>
  <c r="AM357" i="12"/>
  <c r="AL357" i="12"/>
  <c r="AJ357" i="12"/>
  <c r="AI357" i="12"/>
  <c r="AH357" i="12"/>
  <c r="AG357" i="12"/>
  <c r="AE357" i="12"/>
  <c r="AD357" i="12"/>
  <c r="AC357" i="12"/>
  <c r="AB357" i="12"/>
  <c r="Z357" i="12"/>
  <c r="X357" i="12"/>
  <c r="W357" i="12"/>
  <c r="V357" i="12"/>
  <c r="AP357" i="12" s="1"/>
  <c r="T357" i="12"/>
  <c r="AN357" i="12" s="1"/>
  <c r="S357" i="12"/>
  <c r="R357" i="12"/>
  <c r="Q357" i="12"/>
  <c r="AK357" i="12" s="1"/>
  <c r="O357" i="12"/>
  <c r="AI356" i="12" s="1"/>
  <c r="N357" i="12"/>
  <c r="M357" i="12"/>
  <c r="L357" i="12"/>
  <c r="AF357" i="12" s="1"/>
  <c r="J357" i="12"/>
  <c r="AD356" i="12" s="1"/>
  <c r="I357" i="12"/>
  <c r="G357" i="12"/>
  <c r="AA357" i="12" s="1"/>
  <c r="E357" i="12"/>
  <c r="Y357" i="12" s="1"/>
  <c r="AO356" i="12"/>
  <c r="AM356" i="12"/>
  <c r="AJ356" i="12"/>
  <c r="AH356" i="12"/>
  <c r="AE356" i="12"/>
  <c r="AB356" i="12"/>
  <c r="Z356" i="12"/>
  <c r="X356" i="12"/>
  <c r="W356" i="12"/>
  <c r="V356" i="12"/>
  <c r="T356" i="12"/>
  <c r="S356" i="12"/>
  <c r="R356" i="12"/>
  <c r="AL356" i="12" s="1"/>
  <c r="Q356" i="12"/>
  <c r="AK355" i="12" s="1"/>
  <c r="O356" i="12"/>
  <c r="N356" i="12"/>
  <c r="M356" i="12"/>
  <c r="L356" i="12"/>
  <c r="AF356" i="12" s="1"/>
  <c r="J356" i="12"/>
  <c r="I356" i="12"/>
  <c r="AC356" i="12" s="1"/>
  <c r="G356" i="12"/>
  <c r="AA356" i="12" s="1"/>
  <c r="E356" i="12"/>
  <c r="Y355" i="12" s="1"/>
  <c r="AO355" i="12"/>
  <c r="AM355" i="12"/>
  <c r="AJ355" i="12"/>
  <c r="AF355" i="12"/>
  <c r="AE355" i="12"/>
  <c r="AB355" i="12"/>
  <c r="Z355" i="12"/>
  <c r="X355" i="12"/>
  <c r="W355" i="12"/>
  <c r="V355" i="12"/>
  <c r="T355" i="12"/>
  <c r="AN355" i="12" s="1"/>
  <c r="S355" i="12"/>
  <c r="R355" i="12"/>
  <c r="Q355" i="12"/>
  <c r="O355" i="12"/>
  <c r="AI355" i="12" s="1"/>
  <c r="N355" i="12"/>
  <c r="AH355" i="12" s="1"/>
  <c r="M355" i="12"/>
  <c r="AG354" i="12" s="1"/>
  <c r="L355" i="12"/>
  <c r="J355" i="12"/>
  <c r="AD355" i="12" s="1"/>
  <c r="I355" i="12"/>
  <c r="AC355" i="12" s="1"/>
  <c r="G355" i="12"/>
  <c r="AA355" i="12" s="1"/>
  <c r="E355" i="12"/>
  <c r="AO354" i="12"/>
  <c r="AJ354" i="12"/>
  <c r="AE354" i="12"/>
  <c r="AB354" i="12"/>
  <c r="Z354" i="12"/>
  <c r="X354" i="12"/>
  <c r="W354" i="12"/>
  <c r="V354" i="12"/>
  <c r="T354" i="12"/>
  <c r="AN354" i="12" s="1"/>
  <c r="S354" i="12"/>
  <c r="AM353" i="12" s="1"/>
  <c r="R354" i="12"/>
  <c r="Q354" i="12"/>
  <c r="O354" i="12"/>
  <c r="AI354" i="12" s="1"/>
  <c r="N354" i="12"/>
  <c r="M354" i="12"/>
  <c r="L354" i="12"/>
  <c r="AF354" i="12" s="1"/>
  <c r="J354" i="12"/>
  <c r="AD354" i="12" s="1"/>
  <c r="I354" i="12"/>
  <c r="AC354" i="12" s="1"/>
  <c r="G354" i="12"/>
  <c r="E354" i="12"/>
  <c r="Y354" i="12" s="1"/>
  <c r="AO353" i="12"/>
  <c r="AL353" i="12"/>
  <c r="AJ353" i="12"/>
  <c r="AH353" i="12"/>
  <c r="AG353" i="12"/>
  <c r="AE353" i="12"/>
  <c r="AC353" i="12"/>
  <c r="AB353" i="12"/>
  <c r="Z353" i="12"/>
  <c r="X353" i="12"/>
  <c r="W353" i="12"/>
  <c r="V353" i="12"/>
  <c r="T353" i="12"/>
  <c r="AN353" i="12" s="1"/>
  <c r="S353" i="12"/>
  <c r="R353" i="12"/>
  <c r="Q353" i="12"/>
  <c r="O353" i="12"/>
  <c r="N353" i="12"/>
  <c r="M353" i="12"/>
  <c r="L353" i="12"/>
  <c r="J353" i="12"/>
  <c r="AD352" i="12" s="1"/>
  <c r="I353" i="12"/>
  <c r="G353" i="12"/>
  <c r="AA353" i="12" s="1"/>
  <c r="E353" i="12"/>
  <c r="AO352" i="12"/>
  <c r="AL352" i="12"/>
  <c r="AJ352" i="12"/>
  <c r="AH352" i="12"/>
  <c r="AE352" i="12"/>
  <c r="AB352" i="12"/>
  <c r="AA352" i="12"/>
  <c r="Z352" i="12"/>
  <c r="X352" i="12"/>
  <c r="W352" i="12"/>
  <c r="V352" i="12"/>
  <c r="T352" i="12"/>
  <c r="S352" i="12"/>
  <c r="AM352" i="12" s="1"/>
  <c r="R352" i="12"/>
  <c r="Q352" i="12"/>
  <c r="AK352" i="12" s="1"/>
  <c r="O352" i="12"/>
  <c r="N352" i="12"/>
  <c r="M352" i="12"/>
  <c r="AG352" i="12" s="1"/>
  <c r="L352" i="12"/>
  <c r="AF351" i="12" s="1"/>
  <c r="J352" i="12"/>
  <c r="I352" i="12"/>
  <c r="AC352" i="12" s="1"/>
  <c r="G352" i="12"/>
  <c r="E352" i="12"/>
  <c r="Y352" i="12" s="1"/>
  <c r="AO351" i="12"/>
  <c r="AK351" i="12"/>
  <c r="AJ351" i="12"/>
  <c r="AE351" i="12"/>
  <c r="AB351" i="12"/>
  <c r="AA351" i="12"/>
  <c r="Z351" i="12"/>
  <c r="X351" i="12"/>
  <c r="W351" i="12"/>
  <c r="V351" i="12"/>
  <c r="T351" i="12"/>
  <c r="AN351" i="12" s="1"/>
  <c r="S351" i="12"/>
  <c r="AM351" i="12" s="1"/>
  <c r="R351" i="12"/>
  <c r="Q351" i="12"/>
  <c r="O351" i="12"/>
  <c r="AI351" i="12" s="1"/>
  <c r="N351" i="12"/>
  <c r="M351" i="12"/>
  <c r="AG350" i="12" s="1"/>
  <c r="L351" i="12"/>
  <c r="J351" i="12"/>
  <c r="AD351" i="12" s="1"/>
  <c r="I351" i="12"/>
  <c r="AC351" i="12" s="1"/>
  <c r="G351" i="12"/>
  <c r="E351" i="12"/>
  <c r="AO350" i="12"/>
  <c r="AJ350" i="12"/>
  <c r="AH350" i="12"/>
  <c r="AF350" i="12"/>
  <c r="AE350" i="12"/>
  <c r="AB350" i="12"/>
  <c r="Z350" i="12"/>
  <c r="Y350" i="12"/>
  <c r="X350" i="12"/>
  <c r="W350" i="12"/>
  <c r="V350" i="12"/>
  <c r="T350" i="12"/>
  <c r="AN350" i="12" s="1"/>
  <c r="S350" i="12"/>
  <c r="AM350" i="12" s="1"/>
  <c r="R350" i="12"/>
  <c r="Q350" i="12"/>
  <c r="AK350" i="12" s="1"/>
  <c r="O350" i="12"/>
  <c r="AI350" i="12" s="1"/>
  <c r="N350" i="12"/>
  <c r="AH349" i="12" s="1"/>
  <c r="M350" i="12"/>
  <c r="L350" i="12"/>
  <c r="J350" i="12"/>
  <c r="AD350" i="12" s="1"/>
  <c r="I350" i="12"/>
  <c r="AC350" i="12" s="1"/>
  <c r="G350" i="12"/>
  <c r="E350" i="12"/>
  <c r="AO349" i="12"/>
  <c r="AK349" i="12"/>
  <c r="AJ349" i="12"/>
  <c r="AG349" i="12"/>
  <c r="AE349" i="12"/>
  <c r="AB349" i="12"/>
  <c r="Z349" i="12"/>
  <c r="Y349" i="12"/>
  <c r="X349" i="12"/>
  <c r="W349" i="12"/>
  <c r="V349" i="12"/>
  <c r="T349" i="12"/>
  <c r="S349" i="12"/>
  <c r="R349" i="12"/>
  <c r="AL349" i="12" s="1"/>
  <c r="Q349" i="12"/>
  <c r="O349" i="12"/>
  <c r="AI349" i="12" s="1"/>
  <c r="N349" i="12"/>
  <c r="M349" i="12"/>
  <c r="L349" i="12"/>
  <c r="AF349" i="12" s="1"/>
  <c r="J349" i="12"/>
  <c r="I349" i="12"/>
  <c r="G349" i="12"/>
  <c r="AA349" i="12" s="1"/>
  <c r="E349" i="12"/>
  <c r="AO348" i="12"/>
  <c r="AN348" i="12"/>
  <c r="AJ348" i="12"/>
  <c r="AI348" i="12"/>
  <c r="AE348" i="12"/>
  <c r="AD348" i="12"/>
  <c r="AB348" i="12"/>
  <c r="Z348" i="12"/>
  <c r="X348" i="12"/>
  <c r="W348" i="12"/>
  <c r="V348" i="12"/>
  <c r="T348" i="12"/>
  <c r="S348" i="12"/>
  <c r="AM348" i="12" s="1"/>
  <c r="R348" i="12"/>
  <c r="AL348" i="12" s="1"/>
  <c r="Q348" i="12"/>
  <c r="O348" i="12"/>
  <c r="N348" i="12"/>
  <c r="AH348" i="12" s="1"/>
  <c r="M348" i="12"/>
  <c r="L348" i="12"/>
  <c r="AF348" i="12" s="1"/>
  <c r="J348" i="12"/>
  <c r="I348" i="12"/>
  <c r="AC348" i="12" s="1"/>
  <c r="G348" i="12"/>
  <c r="AA348" i="12" s="1"/>
  <c r="E348" i="12"/>
  <c r="AO347" i="12"/>
  <c r="AK347" i="12"/>
  <c r="AJ347" i="12"/>
  <c r="AG347" i="12"/>
  <c r="AE347" i="12"/>
  <c r="AC347" i="12"/>
  <c r="AB347" i="12"/>
  <c r="Z347" i="12"/>
  <c r="Y347" i="12"/>
  <c r="X347" i="12"/>
  <c r="W347" i="12"/>
  <c r="V347" i="12"/>
  <c r="T347" i="12"/>
  <c r="AN347" i="12" s="1"/>
  <c r="S347" i="12"/>
  <c r="AM347" i="12" s="1"/>
  <c r="R347" i="12"/>
  <c r="AL347" i="12" s="1"/>
  <c r="Q347" i="12"/>
  <c r="O347" i="12"/>
  <c r="AI347" i="12" s="1"/>
  <c r="N347" i="12"/>
  <c r="M347" i="12"/>
  <c r="L347" i="12"/>
  <c r="J347" i="12"/>
  <c r="AD347" i="12" s="1"/>
  <c r="I347" i="12"/>
  <c r="G347" i="12"/>
  <c r="AA347" i="12" s="1"/>
  <c r="E347" i="12"/>
  <c r="AO346" i="12"/>
  <c r="AL346" i="12"/>
  <c r="AK346" i="12"/>
  <c r="AJ346" i="12"/>
  <c r="AG346" i="12"/>
  <c r="AF346" i="12"/>
  <c r="AE346" i="12"/>
  <c r="AB346" i="12"/>
  <c r="Z346" i="12"/>
  <c r="Y346" i="12"/>
  <c r="X346" i="12"/>
  <c r="W346" i="12"/>
  <c r="V346" i="12"/>
  <c r="T346" i="12"/>
  <c r="AN346" i="12" s="1"/>
  <c r="S346" i="12"/>
  <c r="AM346" i="12" s="1"/>
  <c r="R346" i="12"/>
  <c r="Q346" i="12"/>
  <c r="O346" i="12"/>
  <c r="N346" i="12"/>
  <c r="M346" i="12"/>
  <c r="L346" i="12"/>
  <c r="J346" i="12"/>
  <c r="AD346" i="12" s="1"/>
  <c r="I346" i="12"/>
  <c r="AC346" i="12" s="1"/>
  <c r="G346" i="12"/>
  <c r="AA346" i="12" s="1"/>
  <c r="E346" i="12"/>
  <c r="AO345" i="12"/>
  <c r="AJ345" i="12"/>
  <c r="AI345" i="12"/>
  <c r="AE345" i="12"/>
  <c r="AD345" i="12"/>
  <c r="AB345" i="12"/>
  <c r="Z345" i="12"/>
  <c r="X345" i="12"/>
  <c r="W345" i="12"/>
  <c r="V345" i="12"/>
  <c r="T345" i="12"/>
  <c r="AN345" i="12" s="1"/>
  <c r="S345" i="12"/>
  <c r="R345" i="12"/>
  <c r="AL345" i="12" s="1"/>
  <c r="Q345" i="12"/>
  <c r="AK345" i="12" s="1"/>
  <c r="O345" i="12"/>
  <c r="N345" i="12"/>
  <c r="M345" i="12"/>
  <c r="AG345" i="12" s="1"/>
  <c r="L345" i="12"/>
  <c r="AF345" i="12" s="1"/>
  <c r="J345" i="12"/>
  <c r="I345" i="12"/>
  <c r="G345" i="12"/>
  <c r="AA345" i="12" s="1"/>
  <c r="E345" i="12"/>
  <c r="Y345" i="12" s="1"/>
  <c r="AO344" i="12"/>
  <c r="AN344" i="12"/>
  <c r="AJ344" i="12"/>
  <c r="AI344" i="12"/>
  <c r="AE344" i="12"/>
  <c r="AD344" i="12"/>
  <c r="AB344" i="12"/>
  <c r="Z344" i="12"/>
  <c r="X344" i="12"/>
  <c r="W344" i="12"/>
  <c r="V344" i="12"/>
  <c r="T344" i="12"/>
  <c r="S344" i="12"/>
  <c r="AM344" i="12" s="1"/>
  <c r="R344" i="12"/>
  <c r="AL344" i="12" s="1"/>
  <c r="Q344" i="12"/>
  <c r="O344" i="12"/>
  <c r="N344" i="12"/>
  <c r="AH344" i="12" s="1"/>
  <c r="M344" i="12"/>
  <c r="AG343" i="12" s="1"/>
  <c r="L344" i="12"/>
  <c r="AF344" i="12" s="1"/>
  <c r="J344" i="12"/>
  <c r="I344" i="12"/>
  <c r="G344" i="12"/>
  <c r="AA344" i="12" s="1"/>
  <c r="E344" i="12"/>
  <c r="AO343" i="12"/>
  <c r="AK343" i="12"/>
  <c r="AJ343" i="12"/>
  <c r="AI343" i="12"/>
  <c r="AF343" i="12"/>
  <c r="AE343" i="12"/>
  <c r="AB343" i="12"/>
  <c r="Z343" i="12"/>
  <c r="Y343" i="12"/>
  <c r="X343" i="12"/>
  <c r="W343" i="12"/>
  <c r="V343" i="12"/>
  <c r="T343" i="12"/>
  <c r="AN343" i="12" s="1"/>
  <c r="S343" i="12"/>
  <c r="AM343" i="12" s="1"/>
  <c r="R343" i="12"/>
  <c r="AL342" i="12" s="1"/>
  <c r="Q343" i="12"/>
  <c r="O343" i="12"/>
  <c r="N343" i="12"/>
  <c r="M343" i="12"/>
  <c r="L343" i="12"/>
  <c r="J343" i="12"/>
  <c r="AD343" i="12" s="1"/>
  <c r="I343" i="12"/>
  <c r="G343" i="12"/>
  <c r="AA343" i="12" s="1"/>
  <c r="E343" i="12"/>
  <c r="AO342" i="12"/>
  <c r="AK342" i="12"/>
  <c r="AJ342" i="12"/>
  <c r="AG342" i="12"/>
  <c r="AF342" i="12"/>
  <c r="AE342" i="12"/>
  <c r="AB342" i="12"/>
  <c r="Z342" i="12"/>
  <c r="X342" i="12"/>
  <c r="W342" i="12"/>
  <c r="V342" i="12"/>
  <c r="T342" i="12"/>
  <c r="AN342" i="12" s="1"/>
  <c r="S342" i="12"/>
  <c r="R342" i="12"/>
  <c r="Q342" i="12"/>
  <c r="O342" i="12"/>
  <c r="N342" i="12"/>
  <c r="AH342" i="12" s="1"/>
  <c r="M342" i="12"/>
  <c r="L342" i="12"/>
  <c r="J342" i="12"/>
  <c r="AD342" i="12" s="1"/>
  <c r="I342" i="12"/>
  <c r="AC342" i="12" s="1"/>
  <c r="G342" i="12"/>
  <c r="AA342" i="12" s="1"/>
  <c r="E342" i="12"/>
  <c r="Y342" i="12" s="1"/>
  <c r="AO341" i="12"/>
  <c r="AM341" i="12"/>
  <c r="AL341" i="12"/>
  <c r="AJ341" i="12"/>
  <c r="AI341" i="12"/>
  <c r="AH341" i="12"/>
  <c r="AE341" i="12"/>
  <c r="AD341" i="12"/>
  <c r="AC341" i="12"/>
  <c r="AB341" i="12"/>
  <c r="Z341" i="12"/>
  <c r="X341" i="12"/>
  <c r="W341" i="12"/>
  <c r="V341" i="12"/>
  <c r="T341" i="12"/>
  <c r="AN341" i="12" s="1"/>
  <c r="S341" i="12"/>
  <c r="R341" i="12"/>
  <c r="Q341" i="12"/>
  <c r="AK341" i="12" s="1"/>
  <c r="O341" i="12"/>
  <c r="AI340" i="12" s="1"/>
  <c r="N341" i="12"/>
  <c r="M341" i="12"/>
  <c r="AG341" i="12" s="1"/>
  <c r="L341" i="12"/>
  <c r="AF341" i="12" s="1"/>
  <c r="J341" i="12"/>
  <c r="AD340" i="12" s="1"/>
  <c r="I341" i="12"/>
  <c r="G341" i="12"/>
  <c r="AA341" i="12" s="1"/>
  <c r="E341" i="12"/>
  <c r="Y341" i="12" s="1"/>
  <c r="AO340" i="12"/>
  <c r="AM340" i="12"/>
  <c r="AJ340" i="12"/>
  <c r="AH340" i="12"/>
  <c r="AE340" i="12"/>
  <c r="AB340" i="12"/>
  <c r="Z340" i="12"/>
  <c r="X340" i="12"/>
  <c r="W340" i="12"/>
  <c r="V340" i="12"/>
  <c r="T340" i="12"/>
  <c r="S340" i="12"/>
  <c r="R340" i="12"/>
  <c r="AL340" i="12" s="1"/>
  <c r="Q340" i="12"/>
  <c r="O340" i="12"/>
  <c r="N340" i="12"/>
  <c r="M340" i="12"/>
  <c r="AG340" i="12" s="1"/>
  <c r="L340" i="12"/>
  <c r="AF340" i="12" s="1"/>
  <c r="J340" i="12"/>
  <c r="I340" i="12"/>
  <c r="AC340" i="12" s="1"/>
  <c r="G340" i="12"/>
  <c r="AA340" i="12" s="1"/>
  <c r="E340" i="12"/>
  <c r="AO339" i="12"/>
  <c r="AK339" i="12"/>
  <c r="AJ339" i="12"/>
  <c r="AG339" i="12"/>
  <c r="AE339" i="12"/>
  <c r="AB339" i="12"/>
  <c r="Z339" i="12"/>
  <c r="X339" i="12"/>
  <c r="W339" i="12"/>
  <c r="V339" i="12"/>
  <c r="T339" i="12"/>
  <c r="AN339" i="12" s="1"/>
  <c r="S339" i="12"/>
  <c r="AM339" i="12" s="1"/>
  <c r="R339" i="12"/>
  <c r="AL338" i="12" s="1"/>
  <c r="Q339" i="12"/>
  <c r="O339" i="12"/>
  <c r="AI339" i="12" s="1"/>
  <c r="N339" i="12"/>
  <c r="M339" i="12"/>
  <c r="AG338" i="12" s="1"/>
  <c r="L339" i="12"/>
  <c r="J339" i="12"/>
  <c r="AD339" i="12" s="1"/>
  <c r="I339" i="12"/>
  <c r="AC339" i="12" s="1"/>
  <c r="G339" i="12"/>
  <c r="E339" i="12"/>
  <c r="AO338" i="12"/>
  <c r="AJ338" i="12"/>
  <c r="AE338" i="12"/>
  <c r="AB338" i="12"/>
  <c r="Z338" i="12"/>
  <c r="X338" i="12"/>
  <c r="W338" i="12"/>
  <c r="V338" i="12"/>
  <c r="T338" i="12"/>
  <c r="AN338" i="12" s="1"/>
  <c r="S338" i="12"/>
  <c r="R338" i="12"/>
  <c r="Q338" i="12"/>
  <c r="AK337" i="12" s="1"/>
  <c r="O338" i="12"/>
  <c r="AI338" i="12" s="1"/>
  <c r="N338" i="12"/>
  <c r="M338" i="12"/>
  <c r="L338" i="12"/>
  <c r="AF338" i="12" s="1"/>
  <c r="J338" i="12"/>
  <c r="AD338" i="12" s="1"/>
  <c r="I338" i="12"/>
  <c r="AC338" i="12" s="1"/>
  <c r="G338" i="12"/>
  <c r="E338" i="12"/>
  <c r="Y338" i="12" s="1"/>
  <c r="AO337" i="12"/>
  <c r="AM337" i="12"/>
  <c r="AL337" i="12"/>
  <c r="AJ337" i="12"/>
  <c r="AH337" i="12"/>
  <c r="AG337" i="12"/>
  <c r="AE337" i="12"/>
  <c r="AC337" i="12"/>
  <c r="AB337" i="12"/>
  <c r="Z337" i="12"/>
  <c r="Y337" i="12"/>
  <c r="X337" i="12"/>
  <c r="W337" i="12"/>
  <c r="V337" i="12"/>
  <c r="T337" i="12"/>
  <c r="S337" i="12"/>
  <c r="R337" i="12"/>
  <c r="Q337" i="12"/>
  <c r="O337" i="12"/>
  <c r="AI336" i="12" s="1"/>
  <c r="N337" i="12"/>
  <c r="M337" i="12"/>
  <c r="L337" i="12"/>
  <c r="J337" i="12"/>
  <c r="I337" i="12"/>
  <c r="G337" i="12"/>
  <c r="AA337" i="12" s="1"/>
  <c r="E337" i="12"/>
  <c r="AO336" i="12"/>
  <c r="AM336" i="12"/>
  <c r="AL336" i="12"/>
  <c r="AJ336" i="12"/>
  <c r="AE336" i="12"/>
  <c r="AB336" i="12"/>
  <c r="AA336" i="12"/>
  <c r="Z336" i="12"/>
  <c r="X336" i="12"/>
  <c r="W336" i="12"/>
  <c r="V336" i="12"/>
  <c r="T336" i="12"/>
  <c r="S336" i="12"/>
  <c r="R336" i="12"/>
  <c r="Q336" i="12"/>
  <c r="O336" i="12"/>
  <c r="N336" i="12"/>
  <c r="AH336" i="12" s="1"/>
  <c r="M336" i="12"/>
  <c r="L336" i="12"/>
  <c r="AF336" i="12" s="1"/>
  <c r="J336" i="12"/>
  <c r="I336" i="12"/>
  <c r="AC336" i="12" s="1"/>
  <c r="G336" i="12"/>
  <c r="E336" i="12"/>
  <c r="Y336" i="12" s="1"/>
  <c r="AO335" i="12"/>
  <c r="AJ335" i="12"/>
  <c r="AG335" i="12"/>
  <c r="AE335" i="12"/>
  <c r="AC335" i="12"/>
  <c r="AB335" i="12"/>
  <c r="Z335" i="12"/>
  <c r="Y335" i="12"/>
  <c r="X335" i="12"/>
  <c r="W335" i="12"/>
  <c r="V335" i="12"/>
  <c r="T335" i="12"/>
  <c r="AN335" i="12" s="1"/>
  <c r="S335" i="12"/>
  <c r="AM335" i="12" s="1"/>
  <c r="R335" i="12"/>
  <c r="Q335" i="12"/>
  <c r="O335" i="12"/>
  <c r="AI335" i="12" s="1"/>
  <c r="N335" i="12"/>
  <c r="AH335" i="12" s="1"/>
  <c r="M335" i="12"/>
  <c r="L335" i="12"/>
  <c r="J335" i="12"/>
  <c r="AD335" i="12" s="1"/>
  <c r="I335" i="12"/>
  <c r="G335" i="12"/>
  <c r="AA335" i="12" s="1"/>
  <c r="E335" i="12"/>
  <c r="AO334" i="12"/>
  <c r="AL334" i="12"/>
  <c r="AJ334" i="12"/>
  <c r="AH334" i="12"/>
  <c r="AG334" i="12"/>
  <c r="AE334" i="12"/>
  <c r="AD334" i="12"/>
  <c r="AC334" i="12"/>
  <c r="AB334" i="12"/>
  <c r="Z334" i="12"/>
  <c r="X334" i="12"/>
  <c r="W334" i="12"/>
  <c r="V334" i="12"/>
  <c r="T334" i="12"/>
  <c r="AN334" i="12" s="1"/>
  <c r="S334" i="12"/>
  <c r="AM334" i="12" s="1"/>
  <c r="R334" i="12"/>
  <c r="Q334" i="12"/>
  <c r="AK334" i="12" s="1"/>
  <c r="O334" i="12"/>
  <c r="N334" i="12"/>
  <c r="M334" i="12"/>
  <c r="L334" i="12"/>
  <c r="AF334" i="12" s="1"/>
  <c r="J334" i="12"/>
  <c r="I334" i="12"/>
  <c r="G334" i="12"/>
  <c r="AA334" i="12" s="1"/>
  <c r="E334" i="12"/>
  <c r="Y334" i="12" s="1"/>
  <c r="AO333" i="12"/>
  <c r="AM333" i="12"/>
  <c r="AJ333" i="12"/>
  <c r="AI333" i="12"/>
  <c r="AH333" i="12"/>
  <c r="AE333" i="12"/>
  <c r="AD333" i="12"/>
  <c r="AB333" i="12"/>
  <c r="Z333" i="12"/>
  <c r="X333" i="12"/>
  <c r="W333" i="12"/>
  <c r="V333" i="12"/>
  <c r="T333" i="12"/>
  <c r="AN333" i="12" s="1"/>
  <c r="S333" i="12"/>
  <c r="R333" i="12"/>
  <c r="AL333" i="12" s="1"/>
  <c r="Q333" i="12"/>
  <c r="O333" i="12"/>
  <c r="N333" i="12"/>
  <c r="M333" i="12"/>
  <c r="AG333" i="12" s="1"/>
  <c r="L333" i="12"/>
  <c r="J333" i="12"/>
  <c r="I333" i="12"/>
  <c r="AC333" i="12" s="1"/>
  <c r="G333" i="12"/>
  <c r="AA333" i="12" s="1"/>
  <c r="E333" i="12"/>
  <c r="AO332" i="12"/>
  <c r="AN332" i="12"/>
  <c r="AM332" i="12"/>
  <c r="AJ332" i="12"/>
  <c r="AI332" i="12"/>
  <c r="AE332" i="12"/>
  <c r="AB332" i="12"/>
  <c r="Z332" i="12"/>
  <c r="X332" i="12"/>
  <c r="W332" i="12"/>
  <c r="V332" i="12"/>
  <c r="T332" i="12"/>
  <c r="S332" i="12"/>
  <c r="R332" i="12"/>
  <c r="Q332" i="12"/>
  <c r="O332" i="12"/>
  <c r="N332" i="12"/>
  <c r="AH332" i="12" s="1"/>
  <c r="M332" i="12"/>
  <c r="L332" i="12"/>
  <c r="J332" i="12"/>
  <c r="AD332" i="12" s="1"/>
  <c r="I332" i="12"/>
  <c r="AC332" i="12" s="1"/>
  <c r="G332" i="12"/>
  <c r="E332" i="12"/>
  <c r="Y332" i="12" s="1"/>
  <c r="AO331" i="12"/>
  <c r="AK331" i="12"/>
  <c r="AJ331" i="12"/>
  <c r="AF331" i="12"/>
  <c r="AE331" i="12"/>
  <c r="AB331" i="12"/>
  <c r="Z331" i="12"/>
  <c r="Y331" i="12"/>
  <c r="X331" i="12"/>
  <c r="W331" i="12"/>
  <c r="V331" i="12"/>
  <c r="T331" i="12"/>
  <c r="AN331" i="12" s="1"/>
  <c r="S331" i="12"/>
  <c r="R331" i="12"/>
  <c r="Q331" i="12"/>
  <c r="O331" i="12"/>
  <c r="AI331" i="12" s="1"/>
  <c r="N331" i="12"/>
  <c r="M331" i="12"/>
  <c r="L331" i="12"/>
  <c r="J331" i="12"/>
  <c r="AD331" i="12" s="1"/>
  <c r="I331" i="12"/>
  <c r="G331" i="12"/>
  <c r="AA331" i="12" s="1"/>
  <c r="E331" i="12"/>
  <c r="AO330" i="12"/>
  <c r="AL330" i="12"/>
  <c r="AJ330" i="12"/>
  <c r="AG330" i="12"/>
  <c r="AE330" i="12"/>
  <c r="AC330" i="12"/>
  <c r="AB330" i="12"/>
  <c r="Z330" i="12"/>
  <c r="Y330" i="12"/>
  <c r="X330" i="12"/>
  <c r="W330" i="12"/>
  <c r="V330" i="12"/>
  <c r="T330" i="12"/>
  <c r="S330" i="12"/>
  <c r="R330" i="12"/>
  <c r="Q330" i="12"/>
  <c r="AK330" i="12" s="1"/>
  <c r="O330" i="12"/>
  <c r="N330" i="12"/>
  <c r="M330" i="12"/>
  <c r="L330" i="12"/>
  <c r="AF330" i="12" s="1"/>
  <c r="J330" i="12"/>
  <c r="I330" i="12"/>
  <c r="G330" i="12"/>
  <c r="AA330" i="12" s="1"/>
  <c r="E330" i="12"/>
  <c r="AO329" i="12"/>
  <c r="AM329" i="12"/>
  <c r="AJ329" i="12"/>
  <c r="AH329" i="12"/>
  <c r="AE329" i="12"/>
  <c r="AD329" i="12"/>
  <c r="AC329" i="12"/>
  <c r="AB329" i="12"/>
  <c r="Z329" i="12"/>
  <c r="X329" i="12"/>
  <c r="W329" i="12"/>
  <c r="V329" i="12"/>
  <c r="T329" i="12"/>
  <c r="S329" i="12"/>
  <c r="R329" i="12"/>
  <c r="AL329" i="12" s="1"/>
  <c r="Q329" i="12"/>
  <c r="AK329" i="12" s="1"/>
  <c r="O329" i="12"/>
  <c r="N329" i="12"/>
  <c r="M329" i="12"/>
  <c r="AG329" i="12" s="1"/>
  <c r="L329" i="12"/>
  <c r="J329" i="12"/>
  <c r="I329" i="12"/>
  <c r="G329" i="12"/>
  <c r="AA329" i="12" s="1"/>
  <c r="E329" i="12"/>
  <c r="AO328" i="12"/>
  <c r="AN328" i="12"/>
  <c r="AJ328" i="12"/>
  <c r="AI328" i="12"/>
  <c r="AF328" i="12"/>
  <c r="AE328" i="12"/>
  <c r="AD328" i="12"/>
  <c r="AB328" i="12"/>
  <c r="AA328" i="12"/>
  <c r="Z328" i="12"/>
  <c r="X328" i="12"/>
  <c r="W328" i="12"/>
  <c r="V328" i="12"/>
  <c r="T328" i="12"/>
  <c r="S328" i="12"/>
  <c r="AM328" i="12" s="1"/>
  <c r="R328" i="12"/>
  <c r="AL328" i="12" s="1"/>
  <c r="Q328" i="12"/>
  <c r="AK328" i="12" s="1"/>
  <c r="O328" i="12"/>
  <c r="N328" i="12"/>
  <c r="AH328" i="12" s="1"/>
  <c r="M328" i="12"/>
  <c r="L328" i="12"/>
  <c r="J328" i="12"/>
  <c r="I328" i="12"/>
  <c r="AC328" i="12" s="1"/>
  <c r="G328" i="12"/>
  <c r="E328" i="12"/>
  <c r="AO327" i="12"/>
  <c r="AK327" i="12"/>
  <c r="AJ327" i="12"/>
  <c r="AG327" i="12"/>
  <c r="AF327" i="12"/>
  <c r="AE327" i="12"/>
  <c r="AB327" i="12"/>
  <c r="Z327" i="12"/>
  <c r="Y327" i="12"/>
  <c r="X327" i="12"/>
  <c r="W327" i="12"/>
  <c r="V327" i="12"/>
  <c r="T327" i="12"/>
  <c r="AN327" i="12" s="1"/>
  <c r="S327" i="12"/>
  <c r="AM327" i="12" s="1"/>
  <c r="R327" i="12"/>
  <c r="AL327" i="12" s="1"/>
  <c r="Q327" i="12"/>
  <c r="O327" i="12"/>
  <c r="AI327" i="12" s="1"/>
  <c r="N327" i="12"/>
  <c r="AH327" i="12" s="1"/>
  <c r="M327" i="12"/>
  <c r="L327" i="12"/>
  <c r="J327" i="12"/>
  <c r="AD327" i="12" s="1"/>
  <c r="I327" i="12"/>
  <c r="AC327" i="12" s="1"/>
  <c r="G327" i="12"/>
  <c r="AA327" i="12" s="1"/>
  <c r="E327" i="12"/>
  <c r="AO326" i="12"/>
  <c r="AL326" i="12"/>
  <c r="AJ326" i="12"/>
  <c r="AH326" i="12"/>
  <c r="AG326" i="12"/>
  <c r="AE326" i="12"/>
  <c r="AC326" i="12"/>
  <c r="AB326" i="12"/>
  <c r="Z326" i="12"/>
  <c r="X326" i="12"/>
  <c r="W326" i="12"/>
  <c r="V326" i="12"/>
  <c r="T326" i="12"/>
  <c r="AN326" i="12" s="1"/>
  <c r="S326" i="12"/>
  <c r="AM326" i="12" s="1"/>
  <c r="R326" i="12"/>
  <c r="Q326" i="12"/>
  <c r="AK326" i="12" s="1"/>
  <c r="O326" i="12"/>
  <c r="AI326" i="12" s="1"/>
  <c r="N326" i="12"/>
  <c r="M326" i="12"/>
  <c r="L326" i="12"/>
  <c r="AF326" i="12" s="1"/>
  <c r="J326" i="12"/>
  <c r="AD326" i="12" s="1"/>
  <c r="I326" i="12"/>
  <c r="G326" i="12"/>
  <c r="AA326" i="12" s="1"/>
  <c r="E326" i="12"/>
  <c r="Y326" i="12" s="1"/>
  <c r="AP326" i="12" s="1"/>
  <c r="AO325" i="12"/>
  <c r="AM325" i="12"/>
  <c r="AJ325" i="12"/>
  <c r="AI325" i="12"/>
  <c r="AH325" i="12"/>
  <c r="AE325" i="12"/>
  <c r="AD325" i="12"/>
  <c r="AB325" i="12"/>
  <c r="AA325" i="12"/>
  <c r="Z325" i="12"/>
  <c r="X325" i="12"/>
  <c r="W325" i="12"/>
  <c r="V325" i="12"/>
  <c r="T325" i="12"/>
  <c r="S325" i="12"/>
  <c r="R325" i="12"/>
  <c r="AL325" i="12" s="1"/>
  <c r="Q325" i="12"/>
  <c r="O325" i="12"/>
  <c r="N325" i="12"/>
  <c r="M325" i="12"/>
  <c r="AG325" i="12" s="1"/>
  <c r="L325" i="12"/>
  <c r="J325" i="12"/>
  <c r="I325" i="12"/>
  <c r="AC325" i="12" s="1"/>
  <c r="G325" i="12"/>
  <c r="E325" i="12"/>
  <c r="AO324" i="12"/>
  <c r="AN324" i="12"/>
  <c r="AM324" i="12"/>
  <c r="AJ324" i="12"/>
  <c r="AI324" i="12"/>
  <c r="AE324" i="12"/>
  <c r="AB324" i="12"/>
  <c r="Z324" i="12"/>
  <c r="X324" i="12"/>
  <c r="W324" i="12"/>
  <c r="V324" i="12"/>
  <c r="T324" i="12"/>
  <c r="S324" i="12"/>
  <c r="R324" i="12"/>
  <c r="AL324" i="12" s="1"/>
  <c r="Q324" i="12"/>
  <c r="O324" i="12"/>
  <c r="N324" i="12"/>
  <c r="AH324" i="12" s="1"/>
  <c r="M324" i="12"/>
  <c r="L324" i="12"/>
  <c r="J324" i="12"/>
  <c r="AD324" i="12" s="1"/>
  <c r="I324" i="12"/>
  <c r="AC324" i="12" s="1"/>
  <c r="G324" i="12"/>
  <c r="AA324" i="12" s="1"/>
  <c r="E324" i="12"/>
  <c r="Y324" i="12" s="1"/>
  <c r="AO323" i="12"/>
  <c r="AK323" i="12"/>
  <c r="AJ323" i="12"/>
  <c r="AF323" i="12"/>
  <c r="AE323" i="12"/>
  <c r="AC323" i="12"/>
  <c r="AB323" i="12"/>
  <c r="Z323" i="12"/>
  <c r="Y323" i="12"/>
  <c r="X323" i="12"/>
  <c r="W323" i="12"/>
  <c r="V323" i="12"/>
  <c r="T323" i="12"/>
  <c r="AN323" i="12" s="1"/>
  <c r="S323" i="12"/>
  <c r="AM323" i="12" s="1"/>
  <c r="R323" i="12"/>
  <c r="Q323" i="12"/>
  <c r="O323" i="12"/>
  <c r="AI323" i="12" s="1"/>
  <c r="N323" i="12"/>
  <c r="M323" i="12"/>
  <c r="L323" i="12"/>
  <c r="J323" i="12"/>
  <c r="AD323" i="12" s="1"/>
  <c r="I323" i="12"/>
  <c r="G323" i="12"/>
  <c r="AA323" i="12" s="1"/>
  <c r="E323" i="12"/>
  <c r="AO322" i="12"/>
  <c r="AL322" i="12"/>
  <c r="AJ322" i="12"/>
  <c r="AG322" i="12"/>
  <c r="AE322" i="12"/>
  <c r="AD322" i="12"/>
  <c r="AC322" i="12"/>
  <c r="AB322" i="12"/>
  <c r="Z322" i="12"/>
  <c r="Y322" i="12"/>
  <c r="X322" i="12"/>
  <c r="W322" i="12"/>
  <c r="V322" i="12"/>
  <c r="T322" i="12"/>
  <c r="AN322" i="12" s="1"/>
  <c r="S322" i="12"/>
  <c r="R322" i="12"/>
  <c r="Q322" i="12"/>
  <c r="AK322" i="12" s="1"/>
  <c r="O322" i="12"/>
  <c r="N322" i="12"/>
  <c r="M322" i="12"/>
  <c r="L322" i="12"/>
  <c r="AF322" i="12" s="1"/>
  <c r="J322" i="12"/>
  <c r="I322" i="12"/>
  <c r="G322" i="12"/>
  <c r="AA322" i="12" s="1"/>
  <c r="E322" i="12"/>
  <c r="AO321" i="12"/>
  <c r="AM321" i="12"/>
  <c r="AJ321" i="12"/>
  <c r="AH321" i="12"/>
  <c r="AE321" i="12"/>
  <c r="AD321" i="12"/>
  <c r="AB321" i="12"/>
  <c r="Z321" i="12"/>
  <c r="X321" i="12"/>
  <c r="W321" i="12"/>
  <c r="V321" i="12"/>
  <c r="T321" i="12"/>
  <c r="S321" i="12"/>
  <c r="R321" i="12"/>
  <c r="AL321" i="12" s="1"/>
  <c r="Q321" i="12"/>
  <c r="AK321" i="12" s="1"/>
  <c r="O321" i="12"/>
  <c r="N321" i="12"/>
  <c r="M321" i="12"/>
  <c r="AG321" i="12" s="1"/>
  <c r="L321" i="12"/>
  <c r="AF321" i="12" s="1"/>
  <c r="J321" i="12"/>
  <c r="I321" i="12"/>
  <c r="AC321" i="12" s="1"/>
  <c r="G321" i="12"/>
  <c r="AA321" i="12" s="1"/>
  <c r="E321" i="12"/>
  <c r="AO320" i="12"/>
  <c r="AN320" i="12"/>
  <c r="AJ320" i="12"/>
  <c r="AI320" i="12"/>
  <c r="AF320" i="12"/>
  <c r="AE320" i="12"/>
  <c r="AB320" i="12"/>
  <c r="Z320" i="12"/>
  <c r="X320" i="12"/>
  <c r="W320" i="12"/>
  <c r="V320" i="12"/>
  <c r="T320" i="12"/>
  <c r="S320" i="12"/>
  <c r="AM320" i="12" s="1"/>
  <c r="R320" i="12"/>
  <c r="AL320" i="12" s="1"/>
  <c r="Q320" i="12"/>
  <c r="AK320" i="12" s="1"/>
  <c r="O320" i="12"/>
  <c r="N320" i="12"/>
  <c r="AH320" i="12" s="1"/>
  <c r="M320" i="12"/>
  <c r="AG320" i="12" s="1"/>
  <c r="L320" i="12"/>
  <c r="J320" i="12"/>
  <c r="AD320" i="12" s="1"/>
  <c r="I320" i="12"/>
  <c r="AC320" i="12" s="1"/>
  <c r="G320" i="12"/>
  <c r="AA320" i="12" s="1"/>
  <c r="E320" i="12"/>
  <c r="AO319" i="12"/>
  <c r="AK319" i="12"/>
  <c r="AJ319" i="12"/>
  <c r="AG319" i="12"/>
  <c r="AF319" i="12"/>
  <c r="AE319" i="12"/>
  <c r="AB319" i="12"/>
  <c r="Z319" i="12"/>
  <c r="Y319" i="12"/>
  <c r="X319" i="12"/>
  <c r="W319" i="12"/>
  <c r="V319" i="12"/>
  <c r="T319" i="12"/>
  <c r="AN319" i="12" s="1"/>
  <c r="S319" i="12"/>
  <c r="AM319" i="12" s="1"/>
  <c r="R319" i="12"/>
  <c r="AL319" i="12" s="1"/>
  <c r="Q319" i="12"/>
  <c r="O319" i="12"/>
  <c r="AI319" i="12" s="1"/>
  <c r="N319" i="12"/>
  <c r="AH319" i="12" s="1"/>
  <c r="M319" i="12"/>
  <c r="L319" i="12"/>
  <c r="J319" i="12"/>
  <c r="AD319" i="12" s="1"/>
  <c r="I319" i="12"/>
  <c r="AC319" i="12" s="1"/>
  <c r="G319" i="12"/>
  <c r="AA319" i="12" s="1"/>
  <c r="E319" i="12"/>
  <c r="AO318" i="12"/>
  <c r="AL318" i="12"/>
  <c r="AJ318" i="12"/>
  <c r="AH318" i="12"/>
  <c r="AG318" i="12"/>
  <c r="AE318" i="12"/>
  <c r="AB318" i="12"/>
  <c r="Z318" i="12"/>
  <c r="X318" i="12"/>
  <c r="W318" i="12"/>
  <c r="V318" i="12"/>
  <c r="T318" i="12"/>
  <c r="AN318" i="12" s="1"/>
  <c r="S318" i="12"/>
  <c r="R318" i="12"/>
  <c r="Q318" i="12"/>
  <c r="AK318" i="12" s="1"/>
  <c r="O318" i="12"/>
  <c r="AI318" i="12" s="1"/>
  <c r="N318" i="12"/>
  <c r="M318" i="12"/>
  <c r="L318" i="12"/>
  <c r="AF318" i="12" s="1"/>
  <c r="J318" i="12"/>
  <c r="AD318" i="12" s="1"/>
  <c r="I318" i="12"/>
  <c r="G318" i="12"/>
  <c r="AA318" i="12" s="1"/>
  <c r="E318" i="12"/>
  <c r="Y318" i="12" s="1"/>
  <c r="AO317" i="12"/>
  <c r="AM317" i="12"/>
  <c r="AJ317" i="12"/>
  <c r="AI317" i="12"/>
  <c r="AH317" i="12"/>
  <c r="AE317" i="12"/>
  <c r="AD317" i="12"/>
  <c r="AB317" i="12"/>
  <c r="Z317" i="12"/>
  <c r="X317" i="12"/>
  <c r="W317" i="12"/>
  <c r="V317" i="12"/>
  <c r="T317" i="12"/>
  <c r="S317" i="12"/>
  <c r="R317" i="12"/>
  <c r="AL317" i="12" s="1"/>
  <c r="Q317" i="12"/>
  <c r="O317" i="12"/>
  <c r="N317" i="12"/>
  <c r="M317" i="12"/>
  <c r="AG317" i="12" s="1"/>
  <c r="L317" i="12"/>
  <c r="J317" i="12"/>
  <c r="I317" i="12"/>
  <c r="AC317" i="12" s="1"/>
  <c r="G317" i="12"/>
  <c r="AA317" i="12" s="1"/>
  <c r="E317" i="12"/>
  <c r="AO316" i="12"/>
  <c r="AN316" i="12"/>
  <c r="AM316" i="12"/>
  <c r="AJ316" i="12"/>
  <c r="AI316" i="12"/>
  <c r="AE316" i="12"/>
  <c r="AB316" i="12"/>
  <c r="Z316" i="12"/>
  <c r="X316" i="12"/>
  <c r="W316" i="12"/>
  <c r="V316" i="12"/>
  <c r="T316" i="12"/>
  <c r="S316" i="12"/>
  <c r="R316" i="12"/>
  <c r="Q316" i="12"/>
  <c r="O316" i="12"/>
  <c r="N316" i="12"/>
  <c r="AH316" i="12" s="1"/>
  <c r="M316" i="12"/>
  <c r="L316" i="12"/>
  <c r="J316" i="12"/>
  <c r="AD316" i="12" s="1"/>
  <c r="I316" i="12"/>
  <c r="AC316" i="12" s="1"/>
  <c r="G316" i="12"/>
  <c r="E316" i="12"/>
  <c r="Y316" i="12" s="1"/>
  <c r="AO315" i="12"/>
  <c r="AN315" i="12"/>
  <c r="AK315" i="12"/>
  <c r="AJ315" i="12"/>
  <c r="AF315" i="12"/>
  <c r="AE315" i="12"/>
  <c r="AC315" i="12"/>
  <c r="AB315" i="12"/>
  <c r="Z315" i="12"/>
  <c r="Y315" i="12"/>
  <c r="X315" i="12"/>
  <c r="W315" i="12"/>
  <c r="V315" i="12"/>
  <c r="T315" i="12"/>
  <c r="S315" i="12"/>
  <c r="AM315" i="12" s="1"/>
  <c r="R315" i="12"/>
  <c r="Q315" i="12"/>
  <c r="O315" i="12"/>
  <c r="AI315" i="12" s="1"/>
  <c r="N315" i="12"/>
  <c r="M315" i="12"/>
  <c r="L315" i="12"/>
  <c r="J315" i="12"/>
  <c r="AD315" i="12" s="1"/>
  <c r="I315" i="12"/>
  <c r="G315" i="12"/>
  <c r="AA315" i="12" s="1"/>
  <c r="E315" i="12"/>
  <c r="AO314" i="12"/>
  <c r="AL314" i="12"/>
  <c r="AJ314" i="12"/>
  <c r="AG314" i="12"/>
  <c r="AE314" i="12"/>
  <c r="AD314" i="12"/>
  <c r="AC314" i="12"/>
  <c r="AB314" i="12"/>
  <c r="Z314" i="12"/>
  <c r="Y314" i="12"/>
  <c r="X314" i="12"/>
  <c r="W314" i="12"/>
  <c r="V314" i="12"/>
  <c r="T314" i="12"/>
  <c r="AN314" i="12" s="1"/>
  <c r="S314" i="12"/>
  <c r="R314" i="12"/>
  <c r="Q314" i="12"/>
  <c r="AK314" i="12" s="1"/>
  <c r="O314" i="12"/>
  <c r="N314" i="12"/>
  <c r="M314" i="12"/>
  <c r="L314" i="12"/>
  <c r="AF314" i="12" s="1"/>
  <c r="J314" i="12"/>
  <c r="I314" i="12"/>
  <c r="G314" i="12"/>
  <c r="AA314" i="12" s="1"/>
  <c r="E314" i="12"/>
  <c r="AO313" i="12"/>
  <c r="AM313" i="12"/>
  <c r="AJ313" i="12"/>
  <c r="AH313" i="12"/>
  <c r="AE313" i="12"/>
  <c r="AD313" i="12"/>
  <c r="AB313" i="12"/>
  <c r="Z313" i="12"/>
  <c r="X313" i="12"/>
  <c r="W313" i="12"/>
  <c r="V313" i="12"/>
  <c r="T313" i="12"/>
  <c r="S313" i="12"/>
  <c r="R313" i="12"/>
  <c r="AL313" i="12" s="1"/>
  <c r="Q313" i="12"/>
  <c r="O313" i="12"/>
  <c r="N313" i="12"/>
  <c r="M313" i="12"/>
  <c r="AG313" i="12" s="1"/>
  <c r="L313" i="12"/>
  <c r="AF313" i="12" s="1"/>
  <c r="J313" i="12"/>
  <c r="I313" i="12"/>
  <c r="AC313" i="12" s="1"/>
  <c r="G313" i="12"/>
  <c r="AA313" i="12" s="1"/>
  <c r="E313" i="12"/>
  <c r="AO312" i="12"/>
  <c r="AN312" i="12"/>
  <c r="AJ312" i="12"/>
  <c r="AI312" i="12"/>
  <c r="AF312" i="12"/>
  <c r="AE312" i="12"/>
  <c r="AB312" i="12"/>
  <c r="AA312" i="12"/>
  <c r="Z312" i="12"/>
  <c r="X312" i="12"/>
  <c r="W312" i="12"/>
  <c r="V312" i="12"/>
  <c r="T312" i="12"/>
  <c r="S312" i="12"/>
  <c r="AM312" i="12" s="1"/>
  <c r="R312" i="12"/>
  <c r="Q312" i="12"/>
  <c r="O312" i="12"/>
  <c r="N312" i="12"/>
  <c r="AH312" i="12" s="1"/>
  <c r="M312" i="12"/>
  <c r="AG312" i="12" s="1"/>
  <c r="L312" i="12"/>
  <c r="J312" i="12"/>
  <c r="AD312" i="12" s="1"/>
  <c r="I312" i="12"/>
  <c r="AC312" i="12" s="1"/>
  <c r="G312" i="12"/>
  <c r="E312" i="12"/>
  <c r="AO311" i="12"/>
  <c r="AK311" i="12"/>
  <c r="AJ311" i="12"/>
  <c r="AG311" i="12"/>
  <c r="AF311" i="12"/>
  <c r="AE311" i="12"/>
  <c r="AB311" i="12"/>
  <c r="Z311" i="12"/>
  <c r="Y311" i="12"/>
  <c r="X311" i="12"/>
  <c r="W311" i="12"/>
  <c r="V311" i="12"/>
  <c r="T311" i="12"/>
  <c r="AN311" i="12" s="1"/>
  <c r="S311" i="12"/>
  <c r="R311" i="12"/>
  <c r="Q311" i="12"/>
  <c r="O311" i="12"/>
  <c r="AI311" i="12" s="1"/>
  <c r="N311" i="12"/>
  <c r="AH311" i="12" s="1"/>
  <c r="M311" i="12"/>
  <c r="L311" i="12"/>
  <c r="J311" i="12"/>
  <c r="AD311" i="12" s="1"/>
  <c r="I311" i="12"/>
  <c r="AC311" i="12" s="1"/>
  <c r="G311" i="12"/>
  <c r="AA311" i="12" s="1"/>
  <c r="E311" i="12"/>
  <c r="AO310" i="12"/>
  <c r="AL310" i="12"/>
  <c r="AJ310" i="12"/>
  <c r="AH310" i="12"/>
  <c r="AG310" i="12"/>
  <c r="AE310" i="12"/>
  <c r="AB310" i="12"/>
  <c r="Z310" i="12"/>
  <c r="X310" i="12"/>
  <c r="W310" i="12"/>
  <c r="V310" i="12"/>
  <c r="T310" i="12"/>
  <c r="S310" i="12"/>
  <c r="R310" i="12"/>
  <c r="Q310" i="12"/>
  <c r="AK310" i="12" s="1"/>
  <c r="O310" i="12"/>
  <c r="N310" i="12"/>
  <c r="M310" i="12"/>
  <c r="L310" i="12"/>
  <c r="AF310" i="12" s="1"/>
  <c r="J310" i="12"/>
  <c r="AD310" i="12" s="1"/>
  <c r="I310" i="12"/>
  <c r="G310" i="12"/>
  <c r="AA310" i="12" s="1"/>
  <c r="E310" i="12"/>
  <c r="Y310" i="12" s="1"/>
  <c r="AO309" i="12"/>
  <c r="AM309" i="12"/>
  <c r="AL309" i="12"/>
  <c r="AJ309" i="12"/>
  <c r="AI309" i="12"/>
  <c r="AH309" i="12"/>
  <c r="AE309" i="12"/>
  <c r="AD309" i="12"/>
  <c r="AB309" i="12"/>
  <c r="Z309" i="12"/>
  <c r="X309" i="12"/>
  <c r="W309" i="12"/>
  <c r="V309" i="12"/>
  <c r="T309" i="12"/>
  <c r="S309" i="12"/>
  <c r="R309" i="12"/>
  <c r="Q309" i="12"/>
  <c r="O309" i="12"/>
  <c r="N309" i="12"/>
  <c r="M309" i="12"/>
  <c r="AG309" i="12" s="1"/>
  <c r="L309" i="12"/>
  <c r="J309" i="12"/>
  <c r="I309" i="12"/>
  <c r="AC309" i="12" s="1"/>
  <c r="G309" i="12"/>
  <c r="AA309" i="12" s="1"/>
  <c r="E309" i="12"/>
  <c r="AO308" i="12"/>
  <c r="AN308" i="12"/>
  <c r="AJ308" i="12"/>
  <c r="AI308" i="12"/>
  <c r="AE308" i="12"/>
  <c r="AB308" i="12"/>
  <c r="Z308" i="12"/>
  <c r="X308" i="12"/>
  <c r="W308" i="12"/>
  <c r="V308" i="12"/>
  <c r="T308" i="12"/>
  <c r="S308" i="12"/>
  <c r="AM308" i="12" s="1"/>
  <c r="R308" i="12"/>
  <c r="AL308" i="12" s="1"/>
  <c r="Q308" i="12"/>
  <c r="O308" i="12"/>
  <c r="N308" i="12"/>
  <c r="AH308" i="12" s="1"/>
  <c r="M308" i="12"/>
  <c r="L308" i="12"/>
  <c r="J308" i="12"/>
  <c r="AD308" i="12" s="1"/>
  <c r="I308" i="12"/>
  <c r="AC308" i="12" s="1"/>
  <c r="G308" i="12"/>
  <c r="AA308" i="12" s="1"/>
  <c r="E308" i="12"/>
  <c r="AO307" i="12"/>
  <c r="AN307" i="12"/>
  <c r="AK307" i="12"/>
  <c r="AJ307" i="12"/>
  <c r="AF307" i="12"/>
  <c r="AE307" i="12"/>
  <c r="AC307" i="12"/>
  <c r="AB307" i="12"/>
  <c r="Z307" i="12"/>
  <c r="Y307" i="12"/>
  <c r="X307" i="12"/>
  <c r="W307" i="12"/>
  <c r="V307" i="12"/>
  <c r="T307" i="12"/>
  <c r="S307" i="12"/>
  <c r="AM307" i="12" s="1"/>
  <c r="R307" i="12"/>
  <c r="Q307" i="12"/>
  <c r="O307" i="12"/>
  <c r="AI307" i="12" s="1"/>
  <c r="N307" i="12"/>
  <c r="M307" i="12"/>
  <c r="L307" i="12"/>
  <c r="J307" i="12"/>
  <c r="AD307" i="12" s="1"/>
  <c r="I307" i="12"/>
  <c r="G307" i="12"/>
  <c r="AA307" i="12" s="1"/>
  <c r="E307" i="12"/>
  <c r="AO306" i="12"/>
  <c r="AL306" i="12"/>
  <c r="AJ306" i="12"/>
  <c r="AG306" i="12"/>
  <c r="AE306" i="12"/>
  <c r="AD306" i="12"/>
  <c r="AC306" i="12"/>
  <c r="AB306" i="12"/>
  <c r="Z306" i="12"/>
  <c r="Y306" i="12"/>
  <c r="X306" i="12"/>
  <c r="W306" i="12"/>
  <c r="V306" i="12"/>
  <c r="T306" i="12"/>
  <c r="AN306" i="12" s="1"/>
  <c r="S306" i="12"/>
  <c r="R306" i="12"/>
  <c r="Q306" i="12"/>
  <c r="AK306" i="12" s="1"/>
  <c r="O306" i="12"/>
  <c r="N306" i="12"/>
  <c r="M306" i="12"/>
  <c r="L306" i="12"/>
  <c r="AF306" i="12" s="1"/>
  <c r="J306" i="12"/>
  <c r="I306" i="12"/>
  <c r="G306" i="12"/>
  <c r="AA306" i="12" s="1"/>
  <c r="E306" i="12"/>
  <c r="AO305" i="12"/>
  <c r="AM305" i="12"/>
  <c r="AJ305" i="12"/>
  <c r="AH305" i="12"/>
  <c r="AE305" i="12"/>
  <c r="AD305" i="12"/>
  <c r="AB305" i="12"/>
  <c r="Z305" i="12"/>
  <c r="X305" i="12"/>
  <c r="W305" i="12"/>
  <c r="V305" i="12"/>
  <c r="T305" i="12"/>
  <c r="S305" i="12"/>
  <c r="R305" i="12"/>
  <c r="AL305" i="12" s="1"/>
  <c r="Q305" i="12"/>
  <c r="O305" i="12"/>
  <c r="N305" i="12"/>
  <c r="M305" i="12"/>
  <c r="AG305" i="12" s="1"/>
  <c r="L305" i="12"/>
  <c r="AF305" i="12" s="1"/>
  <c r="J305" i="12"/>
  <c r="I305" i="12"/>
  <c r="AC305" i="12" s="1"/>
  <c r="G305" i="12"/>
  <c r="AA305" i="12" s="1"/>
  <c r="E305" i="12"/>
  <c r="AO304" i="12"/>
  <c r="AN304" i="12"/>
  <c r="AJ304" i="12"/>
  <c r="AI304" i="12"/>
  <c r="AF304" i="12"/>
  <c r="AE304" i="12"/>
  <c r="AB304" i="12"/>
  <c r="AA304" i="12"/>
  <c r="Z304" i="12"/>
  <c r="X304" i="12"/>
  <c r="W304" i="12"/>
  <c r="V304" i="12"/>
  <c r="T304" i="12"/>
  <c r="S304" i="12"/>
  <c r="AM304" i="12" s="1"/>
  <c r="R304" i="12"/>
  <c r="Q304" i="12"/>
  <c r="O304" i="12"/>
  <c r="N304" i="12"/>
  <c r="AH304" i="12" s="1"/>
  <c r="M304" i="12"/>
  <c r="AG304" i="12" s="1"/>
  <c r="L304" i="12"/>
  <c r="J304" i="12"/>
  <c r="AD304" i="12" s="1"/>
  <c r="I304" i="12"/>
  <c r="AC304" i="12" s="1"/>
  <c r="G304" i="12"/>
  <c r="E304" i="12"/>
  <c r="AO303" i="12"/>
  <c r="AK303" i="12"/>
  <c r="AJ303" i="12"/>
  <c r="AG303" i="12"/>
  <c r="AF303" i="12"/>
  <c r="AE303" i="12"/>
  <c r="AB303" i="12"/>
  <c r="Z303" i="12"/>
  <c r="Y303" i="12"/>
  <c r="X303" i="12"/>
  <c r="W303" i="12"/>
  <c r="V303" i="12"/>
  <c r="T303" i="12"/>
  <c r="AN303" i="12" s="1"/>
  <c r="S303" i="12"/>
  <c r="R303" i="12"/>
  <c r="Q303" i="12"/>
  <c r="O303" i="12"/>
  <c r="AI303" i="12" s="1"/>
  <c r="N303" i="12"/>
  <c r="AH303" i="12" s="1"/>
  <c r="M303" i="12"/>
  <c r="L303" i="12"/>
  <c r="J303" i="12"/>
  <c r="AD303" i="12" s="1"/>
  <c r="I303" i="12"/>
  <c r="AC303" i="12" s="1"/>
  <c r="G303" i="12"/>
  <c r="AA303" i="12" s="1"/>
  <c r="E303" i="12"/>
  <c r="AO302" i="12"/>
  <c r="AL302" i="12"/>
  <c r="AK302" i="12"/>
  <c r="AJ302" i="12"/>
  <c r="AH302" i="12"/>
  <c r="AG302" i="12"/>
  <c r="AE302" i="12"/>
  <c r="AC302" i="12"/>
  <c r="AB302" i="12"/>
  <c r="Z302" i="12"/>
  <c r="X302" i="12"/>
  <c r="W302" i="12"/>
  <c r="V302" i="12"/>
  <c r="T302" i="12"/>
  <c r="S302" i="12"/>
  <c r="R302" i="12"/>
  <c r="Q302" i="12"/>
  <c r="O302" i="12"/>
  <c r="N302" i="12"/>
  <c r="M302" i="12"/>
  <c r="L302" i="12"/>
  <c r="AF302" i="12" s="1"/>
  <c r="J302" i="12"/>
  <c r="AD302" i="12" s="1"/>
  <c r="I302" i="12"/>
  <c r="G302" i="12"/>
  <c r="AA302" i="12" s="1"/>
  <c r="E302" i="12"/>
  <c r="Y302" i="12" s="1"/>
  <c r="AO301" i="12"/>
  <c r="AM301" i="12"/>
  <c r="AJ301" i="12"/>
  <c r="AI301" i="12"/>
  <c r="AH301" i="12"/>
  <c r="AE301" i="12"/>
  <c r="AD301" i="12"/>
  <c r="AB301" i="12"/>
  <c r="Z301" i="12"/>
  <c r="X301" i="12"/>
  <c r="W301" i="12"/>
  <c r="V301" i="12"/>
  <c r="T301" i="12"/>
  <c r="S301" i="12"/>
  <c r="R301" i="12"/>
  <c r="AL301" i="12" s="1"/>
  <c r="Q301" i="12"/>
  <c r="AK301" i="12" s="1"/>
  <c r="O301" i="12"/>
  <c r="N301" i="12"/>
  <c r="M301" i="12"/>
  <c r="AG301" i="12" s="1"/>
  <c r="L301" i="12"/>
  <c r="J301" i="12"/>
  <c r="I301" i="12"/>
  <c r="AC301" i="12" s="1"/>
  <c r="G301" i="12"/>
  <c r="AA301" i="12" s="1"/>
  <c r="E301" i="12"/>
  <c r="Y301" i="12" s="1"/>
  <c r="AO300" i="12"/>
  <c r="AN300" i="12"/>
  <c r="AJ300" i="12"/>
  <c r="AI300" i="12"/>
  <c r="AE300" i="12"/>
  <c r="AB300" i="12"/>
  <c r="Z300" i="12"/>
  <c r="X300" i="12"/>
  <c r="W300" i="12"/>
  <c r="V300" i="12"/>
  <c r="T300" i="12"/>
  <c r="S300" i="12"/>
  <c r="AM300" i="12" s="1"/>
  <c r="R300" i="12"/>
  <c r="Q300" i="12"/>
  <c r="O300" i="12"/>
  <c r="N300" i="12"/>
  <c r="AH300" i="12" s="1"/>
  <c r="M300" i="12"/>
  <c r="L300" i="12"/>
  <c r="J300" i="12"/>
  <c r="AD300" i="12" s="1"/>
  <c r="I300" i="12"/>
  <c r="AC300" i="12" s="1"/>
  <c r="G300" i="12"/>
  <c r="E300" i="12"/>
  <c r="AO299" i="12"/>
  <c r="AK299" i="12"/>
  <c r="AJ299" i="12"/>
  <c r="AF299" i="12"/>
  <c r="AE299" i="12"/>
  <c r="AB299" i="12"/>
  <c r="Z299" i="12"/>
  <c r="Y299" i="12"/>
  <c r="X299" i="12"/>
  <c r="W299" i="12"/>
  <c r="V299" i="12"/>
  <c r="T299" i="12"/>
  <c r="AN299" i="12" s="1"/>
  <c r="S299" i="12"/>
  <c r="R299" i="12"/>
  <c r="Q299" i="12"/>
  <c r="O299" i="12"/>
  <c r="AI299" i="12" s="1"/>
  <c r="N299" i="12"/>
  <c r="M299" i="12"/>
  <c r="L299" i="12"/>
  <c r="J299" i="12"/>
  <c r="AD299" i="12" s="1"/>
  <c r="I299" i="12"/>
  <c r="G299" i="12"/>
  <c r="AA299" i="12" s="1"/>
  <c r="E299" i="12"/>
  <c r="AO298" i="12"/>
  <c r="AL298" i="12"/>
  <c r="AJ298" i="12"/>
  <c r="AG298" i="12"/>
  <c r="AE298" i="12"/>
  <c r="AC298" i="12"/>
  <c r="AB298" i="12"/>
  <c r="Z298" i="12"/>
  <c r="Y298" i="12"/>
  <c r="X298" i="12"/>
  <c r="W298" i="12"/>
  <c r="V298" i="12"/>
  <c r="T298" i="12"/>
  <c r="S298" i="12"/>
  <c r="R298" i="12"/>
  <c r="Q298" i="12"/>
  <c r="AK298" i="12" s="1"/>
  <c r="O298" i="12"/>
  <c r="N298" i="12"/>
  <c r="M298" i="12"/>
  <c r="L298" i="12"/>
  <c r="AF298" i="12" s="1"/>
  <c r="J298" i="12"/>
  <c r="I298" i="12"/>
  <c r="G298" i="12"/>
  <c r="AA298" i="12" s="1"/>
  <c r="E298" i="12"/>
  <c r="AO297" i="12"/>
  <c r="AM297" i="12"/>
  <c r="AJ297" i="12"/>
  <c r="AH297" i="12"/>
  <c r="AE297" i="12"/>
  <c r="AD297" i="12"/>
  <c r="AB297" i="12"/>
  <c r="Z297" i="12"/>
  <c r="X297" i="12"/>
  <c r="W297" i="12"/>
  <c r="V297" i="12"/>
  <c r="T297" i="12"/>
  <c r="S297" i="12"/>
  <c r="R297" i="12"/>
  <c r="AL297" i="12" s="1"/>
  <c r="Q297" i="12"/>
  <c r="O297" i="12"/>
  <c r="N297" i="12"/>
  <c r="M297" i="12"/>
  <c r="AG297" i="12" s="1"/>
  <c r="L297" i="12"/>
  <c r="AF297" i="12" s="1"/>
  <c r="J297" i="12"/>
  <c r="I297" i="12"/>
  <c r="AC297" i="12" s="1"/>
  <c r="G297" i="12"/>
  <c r="AA297" i="12" s="1"/>
  <c r="E297" i="12"/>
  <c r="AO296" i="12"/>
  <c r="AN296" i="12"/>
  <c r="AJ296" i="12"/>
  <c r="AI296" i="12"/>
  <c r="AF296" i="12"/>
  <c r="AE296" i="12"/>
  <c r="AB296" i="12"/>
  <c r="AA296" i="12"/>
  <c r="Z296" i="12"/>
  <c r="X296" i="12"/>
  <c r="W296" i="12"/>
  <c r="V296" i="12"/>
  <c r="T296" i="12"/>
  <c r="S296" i="12"/>
  <c r="AM296" i="12" s="1"/>
  <c r="R296" i="12"/>
  <c r="Q296" i="12"/>
  <c r="O296" i="12"/>
  <c r="N296" i="12"/>
  <c r="AH296" i="12" s="1"/>
  <c r="M296" i="12"/>
  <c r="AG296" i="12" s="1"/>
  <c r="L296" i="12"/>
  <c r="J296" i="12"/>
  <c r="AD296" i="12" s="1"/>
  <c r="I296" i="12"/>
  <c r="AC296" i="12" s="1"/>
  <c r="G296" i="12"/>
  <c r="E296" i="12"/>
  <c r="AO295" i="12"/>
  <c r="AK295" i="12"/>
  <c r="AJ295" i="12"/>
  <c r="AG295" i="12"/>
  <c r="AF295" i="12"/>
  <c r="AE295" i="12"/>
  <c r="AB295" i="12"/>
  <c r="Z295" i="12"/>
  <c r="Y295" i="12"/>
  <c r="X295" i="12"/>
  <c r="W295" i="12"/>
  <c r="V295" i="12"/>
  <c r="T295" i="12"/>
  <c r="AN295" i="12" s="1"/>
  <c r="S295" i="12"/>
  <c r="R295" i="12"/>
  <c r="Q295" i="12"/>
  <c r="O295" i="12"/>
  <c r="AI295" i="12" s="1"/>
  <c r="N295" i="12"/>
  <c r="AH295" i="12" s="1"/>
  <c r="M295" i="12"/>
  <c r="L295" i="12"/>
  <c r="J295" i="12"/>
  <c r="AD295" i="12" s="1"/>
  <c r="I295" i="12"/>
  <c r="AC295" i="12" s="1"/>
  <c r="G295" i="12"/>
  <c r="AA295" i="12" s="1"/>
  <c r="E295" i="12"/>
  <c r="AO294" i="12"/>
  <c r="AL294" i="12"/>
  <c r="AJ294" i="12"/>
  <c r="AH294" i="12"/>
  <c r="AG294" i="12"/>
  <c r="AE294" i="12"/>
  <c r="AC294" i="12"/>
  <c r="AB294" i="12"/>
  <c r="Z294" i="12"/>
  <c r="X294" i="12"/>
  <c r="W294" i="12"/>
  <c r="V294" i="12"/>
  <c r="T294" i="12"/>
  <c r="S294" i="12"/>
  <c r="R294" i="12"/>
  <c r="Q294" i="12"/>
  <c r="AK294" i="12" s="1"/>
  <c r="O294" i="12"/>
  <c r="AI294" i="12" s="1"/>
  <c r="N294" i="12"/>
  <c r="M294" i="12"/>
  <c r="L294" i="12"/>
  <c r="AF294" i="12" s="1"/>
  <c r="J294" i="12"/>
  <c r="AD294" i="12" s="1"/>
  <c r="I294" i="12"/>
  <c r="G294" i="12"/>
  <c r="AA294" i="12" s="1"/>
  <c r="E294" i="12"/>
  <c r="Y294" i="12" s="1"/>
  <c r="AO293" i="12"/>
  <c r="AM293" i="12"/>
  <c r="AL293" i="12"/>
  <c r="AJ293" i="12"/>
  <c r="AI293" i="12"/>
  <c r="AH293" i="12"/>
  <c r="AE293" i="12"/>
  <c r="AD293" i="12"/>
  <c r="AB293" i="12"/>
  <c r="AA293" i="12"/>
  <c r="Z293" i="12"/>
  <c r="X293" i="12"/>
  <c r="W293" i="12"/>
  <c r="V293" i="12"/>
  <c r="T293" i="12"/>
  <c r="S293" i="12"/>
  <c r="R293" i="12"/>
  <c r="Q293" i="12"/>
  <c r="O293" i="12"/>
  <c r="N293" i="12"/>
  <c r="M293" i="12"/>
  <c r="AG293" i="12" s="1"/>
  <c r="L293" i="12"/>
  <c r="J293" i="12"/>
  <c r="I293" i="12"/>
  <c r="AC293" i="12" s="1"/>
  <c r="G293" i="12"/>
  <c r="E293" i="12"/>
  <c r="AO292" i="12"/>
  <c r="AN292" i="12"/>
  <c r="AJ292" i="12"/>
  <c r="AI292" i="12"/>
  <c r="AF292" i="12"/>
  <c r="AE292" i="12"/>
  <c r="AB292" i="12"/>
  <c r="Z292" i="12"/>
  <c r="X292" i="12"/>
  <c r="W292" i="12"/>
  <c r="V292" i="12"/>
  <c r="T292" i="12"/>
  <c r="S292" i="12"/>
  <c r="AM292" i="12" s="1"/>
  <c r="R292" i="12"/>
  <c r="AL292" i="12" s="1"/>
  <c r="Q292" i="12"/>
  <c r="O292" i="12"/>
  <c r="N292" i="12"/>
  <c r="AH292" i="12" s="1"/>
  <c r="M292" i="12"/>
  <c r="AG292" i="12" s="1"/>
  <c r="L292" i="12"/>
  <c r="J292" i="12"/>
  <c r="AD292" i="12" s="1"/>
  <c r="I292" i="12"/>
  <c r="AC292" i="12" s="1"/>
  <c r="G292" i="12"/>
  <c r="AA292" i="12" s="1"/>
  <c r="E292" i="12"/>
  <c r="AO291" i="12"/>
  <c r="AN291" i="12"/>
  <c r="AK291" i="12"/>
  <c r="AJ291" i="12"/>
  <c r="AG291" i="12"/>
  <c r="AF291" i="12"/>
  <c r="AE291" i="12"/>
  <c r="AB291" i="12"/>
  <c r="Z291" i="12"/>
  <c r="Y291" i="12"/>
  <c r="X291" i="12"/>
  <c r="W291" i="12"/>
  <c r="V291" i="12"/>
  <c r="T291" i="12"/>
  <c r="S291" i="12"/>
  <c r="R291" i="12"/>
  <c r="Q291" i="12"/>
  <c r="O291" i="12"/>
  <c r="AI291" i="12" s="1"/>
  <c r="N291" i="12"/>
  <c r="M291" i="12"/>
  <c r="L291" i="12"/>
  <c r="J291" i="12"/>
  <c r="AD291" i="12" s="1"/>
  <c r="I291" i="12"/>
  <c r="G291" i="12"/>
  <c r="AA291" i="12" s="1"/>
  <c r="E291" i="12"/>
  <c r="AO290" i="12"/>
  <c r="AL290" i="12"/>
  <c r="AJ290" i="12"/>
  <c r="AH290" i="12"/>
  <c r="AG290" i="12"/>
  <c r="AE290" i="12"/>
  <c r="AD290" i="12"/>
  <c r="AC290" i="12"/>
  <c r="AB290" i="12"/>
  <c r="Z290" i="12"/>
  <c r="Y290" i="12"/>
  <c r="X290" i="12"/>
  <c r="W290" i="12"/>
  <c r="V290" i="12"/>
  <c r="T290" i="12"/>
  <c r="AN290" i="12" s="1"/>
  <c r="S290" i="12"/>
  <c r="R290" i="12"/>
  <c r="Q290" i="12"/>
  <c r="AK290" i="12" s="1"/>
  <c r="O290" i="12"/>
  <c r="AI290" i="12" s="1"/>
  <c r="N290" i="12"/>
  <c r="M290" i="12"/>
  <c r="L290" i="12"/>
  <c r="AF290" i="12" s="1"/>
  <c r="J290" i="12"/>
  <c r="I290" i="12"/>
  <c r="G290" i="12"/>
  <c r="AA290" i="12" s="1"/>
  <c r="E290" i="12"/>
  <c r="AO289" i="12"/>
  <c r="AM289" i="12"/>
  <c r="AJ289" i="12"/>
  <c r="AH289" i="12"/>
  <c r="AE289" i="12"/>
  <c r="AD289" i="12"/>
  <c r="AB289" i="12"/>
  <c r="Z289" i="12"/>
  <c r="X289" i="12"/>
  <c r="W289" i="12"/>
  <c r="V289" i="12"/>
  <c r="T289" i="12"/>
  <c r="S289" i="12"/>
  <c r="R289" i="12"/>
  <c r="AL289" i="12" s="1"/>
  <c r="Q289" i="12"/>
  <c r="O289" i="12"/>
  <c r="N289" i="12"/>
  <c r="M289" i="12"/>
  <c r="AG289" i="12" s="1"/>
  <c r="L289" i="12"/>
  <c r="J289" i="12"/>
  <c r="I289" i="12"/>
  <c r="AC289" i="12" s="1"/>
  <c r="G289" i="12"/>
  <c r="AA289" i="12" s="1"/>
  <c r="E289" i="12"/>
  <c r="AO288" i="12"/>
  <c r="AN288" i="12"/>
  <c r="AJ288" i="12"/>
  <c r="AI288" i="12"/>
  <c r="AF288" i="12"/>
  <c r="AE288" i="12"/>
  <c r="AB288" i="12"/>
  <c r="Z288" i="12"/>
  <c r="X288" i="12"/>
  <c r="W288" i="12"/>
  <c r="V288" i="12"/>
  <c r="T288" i="12"/>
  <c r="S288" i="12"/>
  <c r="AM288" i="12" s="1"/>
  <c r="R288" i="12"/>
  <c r="Q288" i="12"/>
  <c r="O288" i="12"/>
  <c r="N288" i="12"/>
  <c r="AH288" i="12" s="1"/>
  <c r="M288" i="12"/>
  <c r="AG288" i="12" s="1"/>
  <c r="L288" i="12"/>
  <c r="J288" i="12"/>
  <c r="AD288" i="12" s="1"/>
  <c r="I288" i="12"/>
  <c r="AC288" i="12" s="1"/>
  <c r="G288" i="12"/>
  <c r="AA288" i="12" s="1"/>
  <c r="E288" i="12"/>
  <c r="AO287" i="12"/>
  <c r="AK287" i="12"/>
  <c r="AJ287" i="12"/>
  <c r="AG287" i="12"/>
  <c r="AF287" i="12"/>
  <c r="AE287" i="12"/>
  <c r="AB287" i="12"/>
  <c r="Z287" i="12"/>
  <c r="Y287" i="12"/>
  <c r="X287" i="12"/>
  <c r="W287" i="12"/>
  <c r="V287" i="12"/>
  <c r="T287" i="12"/>
  <c r="AN287" i="12" s="1"/>
  <c r="S287" i="12"/>
  <c r="R287" i="12"/>
  <c r="Q287" i="12"/>
  <c r="O287" i="12"/>
  <c r="AI287" i="12" s="1"/>
  <c r="N287" i="12"/>
  <c r="AH287" i="12" s="1"/>
  <c r="M287" i="12"/>
  <c r="L287" i="12"/>
  <c r="J287" i="12"/>
  <c r="AD287" i="12" s="1"/>
  <c r="I287" i="12"/>
  <c r="AC286" i="12" s="1"/>
  <c r="G287" i="12"/>
  <c r="E287" i="12"/>
  <c r="AO286" i="12"/>
  <c r="AL286" i="12"/>
  <c r="AJ286" i="12"/>
  <c r="AH286" i="12"/>
  <c r="AG286" i="12"/>
  <c r="AE286" i="12"/>
  <c r="AB286" i="12"/>
  <c r="Z286" i="12"/>
  <c r="X286" i="12"/>
  <c r="W286" i="12"/>
  <c r="V286" i="12"/>
  <c r="T286" i="12"/>
  <c r="S286" i="12"/>
  <c r="R286" i="12"/>
  <c r="Q286" i="12"/>
  <c r="AK286" i="12" s="1"/>
  <c r="O286" i="12"/>
  <c r="N286" i="12"/>
  <c r="M286" i="12"/>
  <c r="L286" i="12"/>
  <c r="AF286" i="12" s="1"/>
  <c r="J286" i="12"/>
  <c r="AD285" i="12" s="1"/>
  <c r="I286" i="12"/>
  <c r="G286" i="12"/>
  <c r="AA286" i="12" s="1"/>
  <c r="E286" i="12"/>
  <c r="Y286" i="12" s="1"/>
  <c r="AO285" i="12"/>
  <c r="AM285" i="12"/>
  <c r="AL285" i="12"/>
  <c r="AJ285" i="12"/>
  <c r="AI285" i="12"/>
  <c r="AH285" i="12"/>
  <c r="AE285" i="12"/>
  <c r="AB285" i="12"/>
  <c r="AA285" i="12"/>
  <c r="Z285" i="12"/>
  <c r="X285" i="12"/>
  <c r="W285" i="12"/>
  <c r="V285" i="12"/>
  <c r="T285" i="12"/>
  <c r="S285" i="12"/>
  <c r="R285" i="12"/>
  <c r="Q285" i="12"/>
  <c r="AK285" i="12" s="1"/>
  <c r="O285" i="12"/>
  <c r="N285" i="12"/>
  <c r="M285" i="12"/>
  <c r="AG285" i="12" s="1"/>
  <c r="L285" i="12"/>
  <c r="AF285" i="12" s="1"/>
  <c r="J285" i="12"/>
  <c r="I285" i="12"/>
  <c r="AC285" i="12" s="1"/>
  <c r="G285" i="12"/>
  <c r="E285" i="12"/>
  <c r="Y285" i="12" s="1"/>
  <c r="AO284" i="12"/>
  <c r="AN284" i="12"/>
  <c r="AM284" i="12"/>
  <c r="AJ284" i="12"/>
  <c r="AI284" i="12"/>
  <c r="AE284" i="12"/>
  <c r="AB284" i="12"/>
  <c r="Z284" i="12"/>
  <c r="X284" i="12"/>
  <c r="W284" i="12"/>
  <c r="V284" i="12"/>
  <c r="T284" i="12"/>
  <c r="S284" i="12"/>
  <c r="R284" i="12"/>
  <c r="AL284" i="12" s="1"/>
  <c r="Q284" i="12"/>
  <c r="O284" i="12"/>
  <c r="N284" i="12"/>
  <c r="AH284" i="12" s="1"/>
  <c r="M284" i="12"/>
  <c r="AG284" i="12" s="1"/>
  <c r="L284" i="12"/>
  <c r="J284" i="12"/>
  <c r="AD284" i="12" s="1"/>
  <c r="I284" i="12"/>
  <c r="AC284" i="12" s="1"/>
  <c r="G284" i="12"/>
  <c r="AA284" i="12" s="1"/>
  <c r="E284" i="12"/>
  <c r="AO283" i="12"/>
  <c r="AN283" i="12"/>
  <c r="AK283" i="12"/>
  <c r="AJ283" i="12"/>
  <c r="AF283" i="12"/>
  <c r="AE283" i="12"/>
  <c r="AC283" i="12"/>
  <c r="AB283" i="12"/>
  <c r="Z283" i="12"/>
  <c r="Y283" i="12"/>
  <c r="X283" i="12"/>
  <c r="W283" i="12"/>
  <c r="V283" i="12"/>
  <c r="T283" i="12"/>
  <c r="S283" i="12"/>
  <c r="AM283" i="12" s="1"/>
  <c r="R283" i="12"/>
  <c r="Q283" i="12"/>
  <c r="O283" i="12"/>
  <c r="AI283" i="12" s="1"/>
  <c r="N283" i="12"/>
  <c r="AH283" i="12" s="1"/>
  <c r="M283" i="12"/>
  <c r="L283" i="12"/>
  <c r="J283" i="12"/>
  <c r="AD283" i="12" s="1"/>
  <c r="I283" i="12"/>
  <c r="G283" i="12"/>
  <c r="AA283" i="12" s="1"/>
  <c r="E283" i="12"/>
  <c r="AO282" i="12"/>
  <c r="AL282" i="12"/>
  <c r="AJ282" i="12"/>
  <c r="AG282" i="12"/>
  <c r="AE282" i="12"/>
  <c r="AD282" i="12"/>
  <c r="AC282" i="12"/>
  <c r="AB282" i="12"/>
  <c r="Z282" i="12"/>
  <c r="X282" i="12"/>
  <c r="W282" i="12"/>
  <c r="V282" i="12"/>
  <c r="T282" i="12"/>
  <c r="AN282" i="12" s="1"/>
  <c r="S282" i="12"/>
  <c r="R282" i="12"/>
  <c r="Q282" i="12"/>
  <c r="AK282" i="12" s="1"/>
  <c r="O282" i="12"/>
  <c r="N282" i="12"/>
  <c r="M282" i="12"/>
  <c r="L282" i="12"/>
  <c r="AF282" i="12" s="1"/>
  <c r="J282" i="12"/>
  <c r="I282" i="12"/>
  <c r="G282" i="12"/>
  <c r="AA282" i="12" s="1"/>
  <c r="E282" i="12"/>
  <c r="Y282" i="12" s="1"/>
  <c r="AO281" i="12"/>
  <c r="AM281" i="12"/>
  <c r="AJ281" i="12"/>
  <c r="AI281" i="12"/>
  <c r="AH281" i="12"/>
  <c r="AE281" i="12"/>
  <c r="AD281" i="12"/>
  <c r="AB281" i="12"/>
  <c r="Z281" i="12"/>
  <c r="X281" i="12"/>
  <c r="W281" i="12"/>
  <c r="V281" i="12"/>
  <c r="T281" i="12"/>
  <c r="S281" i="12"/>
  <c r="R281" i="12"/>
  <c r="AL281" i="12" s="1"/>
  <c r="Q281" i="12"/>
  <c r="O281" i="12"/>
  <c r="N281" i="12"/>
  <c r="M281" i="12"/>
  <c r="AG281" i="12" s="1"/>
  <c r="L281" i="12"/>
  <c r="J281" i="12"/>
  <c r="I281" i="12"/>
  <c r="AC281" i="12" s="1"/>
  <c r="G281" i="12"/>
  <c r="AA281" i="12" s="1"/>
  <c r="E281" i="12"/>
  <c r="AO280" i="12"/>
  <c r="AN280" i="12"/>
  <c r="AJ280" i="12"/>
  <c r="AI280" i="12"/>
  <c r="AF280" i="12"/>
  <c r="AE280" i="12"/>
  <c r="AB280" i="12"/>
  <c r="Z280" i="12"/>
  <c r="X280" i="12"/>
  <c r="W280" i="12"/>
  <c r="V280" i="12"/>
  <c r="T280" i="12"/>
  <c r="S280" i="12"/>
  <c r="AM280" i="12" s="1"/>
  <c r="R280" i="12"/>
  <c r="Q280" i="12"/>
  <c r="O280" i="12"/>
  <c r="N280" i="12"/>
  <c r="AH280" i="12" s="1"/>
  <c r="M280" i="12"/>
  <c r="AG280" i="12" s="1"/>
  <c r="L280" i="12"/>
  <c r="J280" i="12"/>
  <c r="AD280" i="12" s="1"/>
  <c r="I280" i="12"/>
  <c r="AC280" i="12" s="1"/>
  <c r="G280" i="12"/>
  <c r="AA280" i="12" s="1"/>
  <c r="E280" i="12"/>
  <c r="AO279" i="12"/>
  <c r="AK279" i="12"/>
  <c r="AJ279" i="12"/>
  <c r="AG279" i="12"/>
  <c r="AF279" i="12"/>
  <c r="AE279" i="12"/>
  <c r="AB279" i="12"/>
  <c r="Z279" i="12"/>
  <c r="Y279" i="12"/>
  <c r="X279" i="12"/>
  <c r="W279" i="12"/>
  <c r="V279" i="12"/>
  <c r="T279" i="12"/>
  <c r="AN279" i="12" s="1"/>
  <c r="S279" i="12"/>
  <c r="R279" i="12"/>
  <c r="Q279" i="12"/>
  <c r="O279" i="12"/>
  <c r="AI279" i="12" s="1"/>
  <c r="N279" i="12"/>
  <c r="M279" i="12"/>
  <c r="L279" i="12"/>
  <c r="J279" i="12"/>
  <c r="AD279" i="12" s="1"/>
  <c r="I279" i="12"/>
  <c r="AC279" i="12" s="1"/>
  <c r="G279" i="12"/>
  <c r="E279" i="12"/>
  <c r="AO278" i="12"/>
  <c r="AL278" i="12"/>
  <c r="AJ278" i="12"/>
  <c r="AH278" i="12"/>
  <c r="AG278" i="12"/>
  <c r="AE278" i="12"/>
  <c r="AD278" i="12"/>
  <c r="AC278" i="12"/>
  <c r="AB278" i="12"/>
  <c r="Z278" i="12"/>
  <c r="X278" i="12"/>
  <c r="W278" i="12"/>
  <c r="V278" i="12"/>
  <c r="T278" i="12"/>
  <c r="S278" i="12"/>
  <c r="R278" i="12"/>
  <c r="Q278" i="12"/>
  <c r="AK278" i="12" s="1"/>
  <c r="O278" i="12"/>
  <c r="N278" i="12"/>
  <c r="M278" i="12"/>
  <c r="L278" i="12"/>
  <c r="AF278" i="12" s="1"/>
  <c r="J278" i="12"/>
  <c r="AD277" i="12" s="1"/>
  <c r="I278" i="12"/>
  <c r="G278" i="12"/>
  <c r="AA278" i="12" s="1"/>
  <c r="E278" i="12"/>
  <c r="Y278" i="12" s="1"/>
  <c r="AO277" i="12"/>
  <c r="AM277" i="12"/>
  <c r="AJ277" i="12"/>
  <c r="AI277" i="12"/>
  <c r="AH277" i="12"/>
  <c r="AE277" i="12"/>
  <c r="AB277" i="12"/>
  <c r="Z277" i="12"/>
  <c r="X277" i="12"/>
  <c r="W277" i="12"/>
  <c r="V277" i="12"/>
  <c r="T277" i="12"/>
  <c r="S277" i="12"/>
  <c r="R277" i="12"/>
  <c r="AL277" i="12" s="1"/>
  <c r="Q277" i="12"/>
  <c r="O277" i="12"/>
  <c r="N277" i="12"/>
  <c r="M277" i="12"/>
  <c r="AG277" i="12" s="1"/>
  <c r="L277" i="12"/>
  <c r="AF277" i="12" s="1"/>
  <c r="J277" i="12"/>
  <c r="I277" i="12"/>
  <c r="AC277" i="12" s="1"/>
  <c r="G277" i="12"/>
  <c r="AA277" i="12" s="1"/>
  <c r="E277" i="12"/>
  <c r="AO276" i="12"/>
  <c r="AN276" i="12"/>
  <c r="AM276" i="12"/>
  <c r="AJ276" i="12"/>
  <c r="AI276" i="12"/>
  <c r="AF276" i="12"/>
  <c r="AE276" i="12"/>
  <c r="AB276" i="12"/>
  <c r="Z276" i="12"/>
  <c r="X276" i="12"/>
  <c r="W276" i="12"/>
  <c r="V276" i="12"/>
  <c r="T276" i="12"/>
  <c r="S276" i="12"/>
  <c r="R276" i="12"/>
  <c r="Q276" i="12"/>
  <c r="O276" i="12"/>
  <c r="N276" i="12"/>
  <c r="AH276" i="12" s="1"/>
  <c r="M276" i="12"/>
  <c r="L276" i="12"/>
  <c r="J276" i="12"/>
  <c r="AD276" i="12" s="1"/>
  <c r="I276" i="12"/>
  <c r="AC276" i="12" s="1"/>
  <c r="G276" i="12"/>
  <c r="AA276" i="12" s="1"/>
  <c r="E276" i="12"/>
  <c r="AO275" i="12"/>
  <c r="AN275" i="12"/>
  <c r="AK275" i="12"/>
  <c r="AJ275" i="12"/>
  <c r="AG275" i="12"/>
  <c r="AF275" i="12"/>
  <c r="AE275" i="12"/>
  <c r="AB275" i="12"/>
  <c r="Z275" i="12"/>
  <c r="Y275" i="12"/>
  <c r="X275" i="12"/>
  <c r="W275" i="12"/>
  <c r="V275" i="12"/>
  <c r="T275" i="12"/>
  <c r="S275" i="12"/>
  <c r="R275" i="12"/>
  <c r="Q275" i="12"/>
  <c r="O275" i="12"/>
  <c r="AI275" i="12" s="1"/>
  <c r="N275" i="12"/>
  <c r="M275" i="12"/>
  <c r="L275" i="12"/>
  <c r="J275" i="12"/>
  <c r="AD275" i="12" s="1"/>
  <c r="I275" i="12"/>
  <c r="AC275" i="12" s="1"/>
  <c r="G275" i="12"/>
  <c r="AA275" i="12" s="1"/>
  <c r="E275" i="12"/>
  <c r="AO274" i="12"/>
  <c r="AL274" i="12"/>
  <c r="AJ274" i="12"/>
  <c r="AG274" i="12"/>
  <c r="AE274" i="12"/>
  <c r="AC274" i="12"/>
  <c r="AB274" i="12"/>
  <c r="Z274" i="12"/>
  <c r="X274" i="12"/>
  <c r="W274" i="12"/>
  <c r="V274" i="12"/>
  <c r="T274" i="12"/>
  <c r="S274" i="12"/>
  <c r="R274" i="12"/>
  <c r="Q274" i="12"/>
  <c r="AK274" i="12" s="1"/>
  <c r="O274" i="12"/>
  <c r="N274" i="12"/>
  <c r="M274" i="12"/>
  <c r="L274" i="12"/>
  <c r="AF274" i="12" s="1"/>
  <c r="J274" i="12"/>
  <c r="AD273" i="12" s="1"/>
  <c r="I274" i="12"/>
  <c r="G274" i="12"/>
  <c r="AA274" i="12" s="1"/>
  <c r="E274" i="12"/>
  <c r="Y274" i="12" s="1"/>
  <c r="AO273" i="12"/>
  <c r="AM273" i="12"/>
  <c r="AL273" i="12"/>
  <c r="AJ273" i="12"/>
  <c r="AI273" i="12"/>
  <c r="AH273" i="12"/>
  <c r="AE273" i="12"/>
  <c r="AB273" i="12"/>
  <c r="AA273" i="12"/>
  <c r="Z273" i="12"/>
  <c r="X273" i="12"/>
  <c r="W273" i="12"/>
  <c r="V273" i="12"/>
  <c r="T273" i="12"/>
  <c r="S273" i="12"/>
  <c r="R273" i="12"/>
  <c r="Q273" i="12"/>
  <c r="O273" i="12"/>
  <c r="N273" i="12"/>
  <c r="M273" i="12"/>
  <c r="AG273" i="12" s="1"/>
  <c r="L273" i="12"/>
  <c r="J273" i="12"/>
  <c r="I273" i="12"/>
  <c r="AC273" i="12" s="1"/>
  <c r="G273" i="12"/>
  <c r="E273" i="12"/>
  <c r="AO272" i="12"/>
  <c r="AN272" i="12"/>
  <c r="AM272" i="12"/>
  <c r="AJ272" i="12"/>
  <c r="AI272" i="12"/>
  <c r="AE272" i="12"/>
  <c r="AB272" i="12"/>
  <c r="AA272" i="12"/>
  <c r="Z272" i="12"/>
  <c r="X272" i="12"/>
  <c r="W272" i="12"/>
  <c r="V272" i="12"/>
  <c r="T272" i="12"/>
  <c r="S272" i="12"/>
  <c r="R272" i="12"/>
  <c r="Q272" i="12"/>
  <c r="O272" i="12"/>
  <c r="N272" i="12"/>
  <c r="AH272" i="12" s="1"/>
  <c r="M272" i="12"/>
  <c r="L272" i="12"/>
  <c r="J272" i="12"/>
  <c r="AD272" i="12" s="1"/>
  <c r="I272" i="12"/>
  <c r="AC272" i="12" s="1"/>
  <c r="G272" i="12"/>
  <c r="E272" i="12"/>
  <c r="AO271" i="12"/>
  <c r="AN271" i="12"/>
  <c r="AK271" i="12"/>
  <c r="AJ271" i="12"/>
  <c r="AF271" i="12"/>
  <c r="AE271" i="12"/>
  <c r="AB271" i="12"/>
  <c r="Z271" i="12"/>
  <c r="Y271" i="12"/>
  <c r="X271" i="12"/>
  <c r="W271" i="12"/>
  <c r="V271" i="12"/>
  <c r="T271" i="12"/>
  <c r="S271" i="12"/>
  <c r="R271" i="12"/>
  <c r="Q271" i="12"/>
  <c r="O271" i="12"/>
  <c r="AI271" i="12" s="1"/>
  <c r="N271" i="12"/>
  <c r="M271" i="12"/>
  <c r="L271" i="12"/>
  <c r="J271" i="12"/>
  <c r="AD271" i="12" s="1"/>
  <c r="I271" i="12"/>
  <c r="AC270" i="12" s="1"/>
  <c r="G271" i="12"/>
  <c r="E271" i="12"/>
  <c r="AO270" i="12"/>
  <c r="AL270" i="12"/>
  <c r="AJ270" i="12"/>
  <c r="AH270" i="12"/>
  <c r="AG270" i="12"/>
  <c r="AE270" i="12"/>
  <c r="AB270" i="12"/>
  <c r="Z270" i="12"/>
  <c r="Y270" i="12"/>
  <c r="X270" i="12"/>
  <c r="W270" i="12"/>
  <c r="V270" i="12"/>
  <c r="T270" i="12"/>
  <c r="S270" i="12"/>
  <c r="R270" i="12"/>
  <c r="Q270" i="12"/>
  <c r="AK270" i="12" s="1"/>
  <c r="O270" i="12"/>
  <c r="AI270" i="12" s="1"/>
  <c r="N270" i="12"/>
  <c r="M270" i="12"/>
  <c r="L270" i="12"/>
  <c r="AF270" i="12" s="1"/>
  <c r="J270" i="12"/>
  <c r="AD270" i="12" s="1"/>
  <c r="I270" i="12"/>
  <c r="G270" i="12"/>
  <c r="AA270" i="12" s="1"/>
  <c r="E270" i="12"/>
  <c r="AO269" i="12"/>
  <c r="AM269" i="12"/>
  <c r="AJ269" i="12"/>
  <c r="AH269" i="12"/>
  <c r="AE269" i="12"/>
  <c r="AD269" i="12"/>
  <c r="AB269" i="12"/>
  <c r="Z269" i="12"/>
  <c r="X269" i="12"/>
  <c r="W269" i="12"/>
  <c r="V269" i="12"/>
  <c r="T269" i="12"/>
  <c r="S269" i="12"/>
  <c r="R269" i="12"/>
  <c r="AL269" i="12" s="1"/>
  <c r="Q269" i="12"/>
  <c r="O269" i="12"/>
  <c r="N269" i="12"/>
  <c r="M269" i="12"/>
  <c r="AG269" i="12" s="1"/>
  <c r="L269" i="12"/>
  <c r="J269" i="12"/>
  <c r="I269" i="12"/>
  <c r="AC269" i="12" s="1"/>
  <c r="G269" i="12"/>
  <c r="AA269" i="12" s="1"/>
  <c r="E269" i="12"/>
  <c r="AO268" i="12"/>
  <c r="AN268" i="12"/>
  <c r="AJ268" i="12"/>
  <c r="AI268" i="12"/>
  <c r="AF268" i="12"/>
  <c r="AE268" i="12"/>
  <c r="AB268" i="12"/>
  <c r="Z268" i="12"/>
  <c r="X268" i="12"/>
  <c r="W268" i="12"/>
  <c r="V268" i="12"/>
  <c r="T268" i="12"/>
  <c r="S268" i="12"/>
  <c r="AM268" i="12" s="1"/>
  <c r="R268" i="12"/>
  <c r="Q268" i="12"/>
  <c r="O268" i="12"/>
  <c r="N268" i="12"/>
  <c r="AH268" i="12" s="1"/>
  <c r="M268" i="12"/>
  <c r="L268" i="12"/>
  <c r="J268" i="12"/>
  <c r="AD268" i="12" s="1"/>
  <c r="I268" i="12"/>
  <c r="AC268" i="12" s="1"/>
  <c r="G268" i="12"/>
  <c r="E268" i="12"/>
  <c r="AO267" i="12"/>
  <c r="AN267" i="12"/>
  <c r="AK267" i="12"/>
  <c r="AJ267" i="12"/>
  <c r="AG267" i="12"/>
  <c r="AF267" i="12"/>
  <c r="AE267" i="12"/>
  <c r="AB267" i="12"/>
  <c r="Z267" i="12"/>
  <c r="Y267" i="12"/>
  <c r="X267" i="12"/>
  <c r="W267" i="12"/>
  <c r="V267" i="12"/>
  <c r="T267" i="12"/>
  <c r="S267" i="12"/>
  <c r="R267" i="12"/>
  <c r="Q267" i="12"/>
  <c r="O267" i="12"/>
  <c r="AI267" i="12" s="1"/>
  <c r="N267" i="12"/>
  <c r="M267" i="12"/>
  <c r="L267" i="12"/>
  <c r="J267" i="12"/>
  <c r="AD267" i="12" s="1"/>
  <c r="I267" i="12"/>
  <c r="AC266" i="12" s="1"/>
  <c r="G267" i="12"/>
  <c r="AA267" i="12" s="1"/>
  <c r="E267" i="12"/>
  <c r="AO266" i="12"/>
  <c r="AL266" i="12"/>
  <c r="AJ266" i="12"/>
  <c r="AH266" i="12"/>
  <c r="AG266" i="12"/>
  <c r="AE266" i="12"/>
  <c r="AB266" i="12"/>
  <c r="Z266" i="12"/>
  <c r="X266" i="12"/>
  <c r="W266" i="12"/>
  <c r="V266" i="12"/>
  <c r="T266" i="12"/>
  <c r="S266" i="12"/>
  <c r="R266" i="12"/>
  <c r="Q266" i="12"/>
  <c r="AK266" i="12" s="1"/>
  <c r="O266" i="12"/>
  <c r="AI266" i="12" s="1"/>
  <c r="N266" i="12"/>
  <c r="M266" i="12"/>
  <c r="L266" i="12"/>
  <c r="AF266" i="12" s="1"/>
  <c r="J266" i="12"/>
  <c r="AD266" i="12" s="1"/>
  <c r="I266" i="12"/>
  <c r="G266" i="12"/>
  <c r="AA266" i="12" s="1"/>
  <c r="E266" i="12"/>
  <c r="Y266" i="12" s="1"/>
  <c r="AO265" i="12"/>
  <c r="AM265" i="12"/>
  <c r="AJ265" i="12"/>
  <c r="AH265" i="12"/>
  <c r="AE265" i="12"/>
  <c r="AD265" i="12"/>
  <c r="AB265" i="12"/>
  <c r="Z265" i="12"/>
  <c r="X265" i="12"/>
  <c r="W265" i="12"/>
  <c r="V265" i="12"/>
  <c r="T265" i="12"/>
  <c r="S265" i="12"/>
  <c r="R265" i="12"/>
  <c r="AL265" i="12" s="1"/>
  <c r="Q265" i="12"/>
  <c r="O265" i="12"/>
  <c r="N265" i="12"/>
  <c r="M265" i="12"/>
  <c r="AG265" i="12" s="1"/>
  <c r="L265" i="12"/>
  <c r="AF265" i="12" s="1"/>
  <c r="J265" i="12"/>
  <c r="I265" i="12"/>
  <c r="AC265" i="12" s="1"/>
  <c r="G265" i="12"/>
  <c r="AA265" i="12" s="1"/>
  <c r="E265" i="12"/>
  <c r="AO264" i="12"/>
  <c r="AN264" i="12"/>
  <c r="AJ264" i="12"/>
  <c r="AI264" i="12"/>
  <c r="AF264" i="12"/>
  <c r="AE264" i="12"/>
  <c r="AB264" i="12"/>
  <c r="Z264" i="12"/>
  <c r="Y264" i="12"/>
  <c r="X264" i="12"/>
  <c r="W264" i="12"/>
  <c r="V264" i="12"/>
  <c r="T264" i="12"/>
  <c r="S264" i="12"/>
  <c r="AM264" i="12" s="1"/>
  <c r="R264" i="12"/>
  <c r="Q264" i="12"/>
  <c r="O264" i="12"/>
  <c r="N264" i="12"/>
  <c r="AH264" i="12" s="1"/>
  <c r="M264" i="12"/>
  <c r="AG263" i="12" s="1"/>
  <c r="L264" i="12"/>
  <c r="J264" i="12"/>
  <c r="AD264" i="12" s="1"/>
  <c r="I264" i="12"/>
  <c r="AC264" i="12" s="1"/>
  <c r="G264" i="12"/>
  <c r="AA264" i="12" s="1"/>
  <c r="E264" i="12"/>
  <c r="AO263" i="12"/>
  <c r="AJ263" i="12"/>
  <c r="AF263" i="12"/>
  <c r="AE263" i="12"/>
  <c r="AB263" i="12"/>
  <c r="Z263" i="12"/>
  <c r="X263" i="12"/>
  <c r="W263" i="12"/>
  <c r="V263" i="12"/>
  <c r="T263" i="12"/>
  <c r="AN263" i="12" s="1"/>
  <c r="S263" i="12"/>
  <c r="R263" i="12"/>
  <c r="Q263" i="12"/>
  <c r="AK263" i="12" s="1"/>
  <c r="O263" i="12"/>
  <c r="N263" i="12"/>
  <c r="AH263" i="12" s="1"/>
  <c r="M263" i="12"/>
  <c r="L263" i="12"/>
  <c r="J263" i="12"/>
  <c r="AD263" i="12" s="1"/>
  <c r="I263" i="12"/>
  <c r="AC262" i="12" s="1"/>
  <c r="G263" i="12"/>
  <c r="AA263" i="12" s="1"/>
  <c r="E263" i="12"/>
  <c r="Y263" i="12" s="1"/>
  <c r="AO262" i="12"/>
  <c r="AJ262" i="12"/>
  <c r="AI262" i="12"/>
  <c r="AG262" i="12"/>
  <c r="AE262" i="12"/>
  <c r="AB262" i="12"/>
  <c r="Z262" i="12"/>
  <c r="X262" i="12"/>
  <c r="W262" i="12"/>
  <c r="V262" i="12"/>
  <c r="T262" i="12"/>
  <c r="S262" i="12"/>
  <c r="R262" i="12"/>
  <c r="AL262" i="12" s="1"/>
  <c r="Q262" i="12"/>
  <c r="AK262" i="12" s="1"/>
  <c r="O262" i="12"/>
  <c r="AI261" i="12" s="1"/>
  <c r="N262" i="12"/>
  <c r="M262" i="12"/>
  <c r="L262" i="12"/>
  <c r="AF262" i="12" s="1"/>
  <c r="J262" i="12"/>
  <c r="I262" i="12"/>
  <c r="G262" i="12"/>
  <c r="AA262" i="12" s="1"/>
  <c r="E262" i="12"/>
  <c r="Y262" i="12" s="1"/>
  <c r="AO261" i="12"/>
  <c r="AJ261" i="12"/>
  <c r="AH261" i="12"/>
  <c r="AE261" i="12"/>
  <c r="AD261" i="12"/>
  <c r="AB261" i="12"/>
  <c r="Z261" i="12"/>
  <c r="X261" i="12"/>
  <c r="W261" i="12"/>
  <c r="V261" i="12"/>
  <c r="T261" i="12"/>
  <c r="S261" i="12"/>
  <c r="AM261" i="12" s="1"/>
  <c r="R261" i="12"/>
  <c r="AL261" i="12" s="1"/>
  <c r="Q261" i="12"/>
  <c r="O261" i="12"/>
  <c r="N261" i="12"/>
  <c r="M261" i="12"/>
  <c r="AG261" i="12" s="1"/>
  <c r="L261" i="12"/>
  <c r="AF261" i="12" s="1"/>
  <c r="J261" i="12"/>
  <c r="I261" i="12"/>
  <c r="AC261" i="12" s="1"/>
  <c r="G261" i="12"/>
  <c r="AA261" i="12" s="1"/>
  <c r="E261" i="12"/>
  <c r="AO260" i="12"/>
  <c r="AK260" i="12"/>
  <c r="AJ260" i="12"/>
  <c r="AI260" i="12"/>
  <c r="AF260" i="12"/>
  <c r="AE260" i="12"/>
  <c r="AB260" i="12"/>
  <c r="Z260" i="12"/>
  <c r="X260" i="12"/>
  <c r="W260" i="12"/>
  <c r="V260" i="12"/>
  <c r="T260" i="12"/>
  <c r="AN260" i="12" s="1"/>
  <c r="S260" i="12"/>
  <c r="AM260" i="12" s="1"/>
  <c r="R260" i="12"/>
  <c r="Q260" i="12"/>
  <c r="O260" i="12"/>
  <c r="N260" i="12"/>
  <c r="AH260" i="12" s="1"/>
  <c r="M260" i="12"/>
  <c r="AG260" i="12" s="1"/>
  <c r="L260" i="12"/>
  <c r="J260" i="12"/>
  <c r="AD260" i="12" s="1"/>
  <c r="I260" i="12"/>
  <c r="AC260" i="12" s="1"/>
  <c r="G260" i="12"/>
  <c r="AA260" i="12" s="1"/>
  <c r="E260" i="12"/>
  <c r="AO259" i="12"/>
  <c r="AN259" i="12"/>
  <c r="AL259" i="12"/>
  <c r="AJ259" i="12"/>
  <c r="AG259" i="12"/>
  <c r="AF259" i="12"/>
  <c r="AE259" i="12"/>
  <c r="AB259" i="12"/>
  <c r="Z259" i="12"/>
  <c r="X259" i="12"/>
  <c r="W259" i="12"/>
  <c r="V259" i="12"/>
  <c r="T259" i="12"/>
  <c r="S259" i="12"/>
  <c r="AM259" i="12" s="1"/>
  <c r="R259" i="12"/>
  <c r="Q259" i="12"/>
  <c r="AK258" i="12" s="1"/>
  <c r="O259" i="12"/>
  <c r="AI259" i="12" s="1"/>
  <c r="N259" i="12"/>
  <c r="M259" i="12"/>
  <c r="L259" i="12"/>
  <c r="J259" i="12"/>
  <c r="AD258" i="12" s="1"/>
  <c r="I259" i="12"/>
  <c r="AC258" i="12" s="1"/>
  <c r="G259" i="12"/>
  <c r="AA259" i="12" s="1"/>
  <c r="E259" i="12"/>
  <c r="Y259" i="12" s="1"/>
  <c r="AO258" i="12"/>
  <c r="AJ258" i="12"/>
  <c r="AH258" i="12"/>
  <c r="AE258" i="12"/>
  <c r="AB258" i="12"/>
  <c r="Z258" i="12"/>
  <c r="Y258" i="12"/>
  <c r="X258" i="12"/>
  <c r="W258" i="12"/>
  <c r="V258" i="12"/>
  <c r="T258" i="12"/>
  <c r="S258" i="12"/>
  <c r="R258" i="12"/>
  <c r="AL258" i="12" s="1"/>
  <c r="Q258" i="12"/>
  <c r="O258" i="12"/>
  <c r="AI258" i="12" s="1"/>
  <c r="N258" i="12"/>
  <c r="M258" i="12"/>
  <c r="AG258" i="12" s="1"/>
  <c r="L258" i="12"/>
  <c r="AF258" i="12" s="1"/>
  <c r="J258" i="12"/>
  <c r="I258" i="12"/>
  <c r="G258" i="12"/>
  <c r="AA258" i="12" s="1"/>
  <c r="E258" i="12"/>
  <c r="AO257" i="12"/>
  <c r="AK257" i="12"/>
  <c r="AJ257" i="12"/>
  <c r="AI257" i="12"/>
  <c r="AH257" i="12"/>
  <c r="AG257" i="12"/>
  <c r="AE257" i="12"/>
  <c r="AB257" i="12"/>
  <c r="Z257" i="12"/>
  <c r="X257" i="12"/>
  <c r="W257" i="12"/>
  <c r="V257" i="12"/>
  <c r="T257" i="12"/>
  <c r="AN257" i="12" s="1"/>
  <c r="S257" i="12"/>
  <c r="AM257" i="12" s="1"/>
  <c r="R257" i="12"/>
  <c r="Q257" i="12"/>
  <c r="AK256" i="12" s="1"/>
  <c r="O257" i="12"/>
  <c r="N257" i="12"/>
  <c r="M257" i="12"/>
  <c r="L257" i="12"/>
  <c r="J257" i="12"/>
  <c r="AD257" i="12" s="1"/>
  <c r="I257" i="12"/>
  <c r="AC257" i="12" s="1"/>
  <c r="G257" i="12"/>
  <c r="AA257" i="12" s="1"/>
  <c r="E257" i="12"/>
  <c r="Y256" i="12" s="1"/>
  <c r="AO256" i="12"/>
  <c r="AN256" i="12"/>
  <c r="AL256" i="12"/>
  <c r="AJ256" i="12"/>
  <c r="AG256" i="12"/>
  <c r="AF256" i="12"/>
  <c r="AE256" i="12"/>
  <c r="AD256" i="12"/>
  <c r="AB256" i="12"/>
  <c r="Z256" i="12"/>
  <c r="X256" i="12"/>
  <c r="W256" i="12"/>
  <c r="V256" i="12"/>
  <c r="T256" i="12"/>
  <c r="S256" i="12"/>
  <c r="AM256" i="12" s="1"/>
  <c r="R256" i="12"/>
  <c r="Q256" i="12"/>
  <c r="O256" i="12"/>
  <c r="AI256" i="12" s="1"/>
  <c r="N256" i="12"/>
  <c r="AH256" i="12" s="1"/>
  <c r="M256" i="12"/>
  <c r="L256" i="12"/>
  <c r="AF255" i="12" s="1"/>
  <c r="J256" i="12"/>
  <c r="I256" i="12"/>
  <c r="AC256" i="12" s="1"/>
  <c r="G256" i="12"/>
  <c r="AA256" i="12" s="1"/>
  <c r="E256" i="12"/>
  <c r="AO255" i="12"/>
  <c r="AJ255" i="12"/>
  <c r="AG255" i="12"/>
  <c r="AE255" i="12"/>
  <c r="AB255" i="12"/>
  <c r="Z255" i="12"/>
  <c r="X255" i="12"/>
  <c r="W255" i="12"/>
  <c r="V255" i="12"/>
  <c r="T255" i="12"/>
  <c r="AN255" i="12" s="1"/>
  <c r="S255" i="12"/>
  <c r="AM255" i="12" s="1"/>
  <c r="R255" i="12"/>
  <c r="AL255" i="12" s="1"/>
  <c r="Q255" i="12"/>
  <c r="AK255" i="12" s="1"/>
  <c r="O255" i="12"/>
  <c r="AI255" i="12" s="1"/>
  <c r="N255" i="12"/>
  <c r="M255" i="12"/>
  <c r="L255" i="12"/>
  <c r="J255" i="12"/>
  <c r="AD255" i="12" s="1"/>
  <c r="I255" i="12"/>
  <c r="AC255" i="12" s="1"/>
  <c r="G255" i="12"/>
  <c r="AA255" i="12" s="1"/>
  <c r="E255" i="12"/>
  <c r="Y254" i="12" s="1"/>
  <c r="AO254" i="12"/>
  <c r="AN254" i="12"/>
  <c r="AL254" i="12"/>
  <c r="AJ254" i="12"/>
  <c r="AG254" i="12"/>
  <c r="AF254" i="12"/>
  <c r="AE254" i="12"/>
  <c r="AD254" i="12"/>
  <c r="AB254" i="12"/>
  <c r="Z254" i="12"/>
  <c r="X254" i="12"/>
  <c r="W254" i="12"/>
  <c r="V254" i="12"/>
  <c r="T254" i="12"/>
  <c r="S254" i="12"/>
  <c r="AM254" i="12" s="1"/>
  <c r="R254" i="12"/>
  <c r="Q254" i="12"/>
  <c r="O254" i="12"/>
  <c r="AI254" i="12" s="1"/>
  <c r="N254" i="12"/>
  <c r="AH254" i="12" s="1"/>
  <c r="M254" i="12"/>
  <c r="L254" i="12"/>
  <c r="AF253" i="12" s="1"/>
  <c r="J254" i="12"/>
  <c r="I254" i="12"/>
  <c r="AC254" i="12" s="1"/>
  <c r="G254" i="12"/>
  <c r="AA254" i="12" s="1"/>
  <c r="E254" i="12"/>
  <c r="AO253" i="12"/>
  <c r="AJ253" i="12"/>
  <c r="AG253" i="12"/>
  <c r="AE253" i="12"/>
  <c r="AB253" i="12"/>
  <c r="Z253" i="12"/>
  <c r="X253" i="12"/>
  <c r="W253" i="12"/>
  <c r="V253" i="12"/>
  <c r="T253" i="12"/>
  <c r="AN253" i="12" s="1"/>
  <c r="S253" i="12"/>
  <c r="AM253" i="12" s="1"/>
  <c r="R253" i="12"/>
  <c r="AL253" i="12" s="1"/>
  <c r="Q253" i="12"/>
  <c r="AK253" i="12" s="1"/>
  <c r="O253" i="12"/>
  <c r="AI253" i="12" s="1"/>
  <c r="N253" i="12"/>
  <c r="M253" i="12"/>
  <c r="L253" i="12"/>
  <c r="J253" i="12"/>
  <c r="AD253" i="12" s="1"/>
  <c r="I253" i="12"/>
  <c r="AC253" i="12" s="1"/>
  <c r="G253" i="12"/>
  <c r="AA253" i="12" s="1"/>
  <c r="E253" i="12"/>
  <c r="Y252" i="12" s="1"/>
  <c r="AO252" i="12"/>
  <c r="AN252" i="12"/>
  <c r="AL252" i="12"/>
  <c r="AJ252" i="12"/>
  <c r="AG252" i="12"/>
  <c r="AF252" i="12"/>
  <c r="AE252" i="12"/>
  <c r="AD252" i="12"/>
  <c r="AB252" i="12"/>
  <c r="Z252" i="12"/>
  <c r="X252" i="12"/>
  <c r="W252" i="12"/>
  <c r="V252" i="12"/>
  <c r="T252" i="12"/>
  <c r="S252" i="12"/>
  <c r="AM252" i="12" s="1"/>
  <c r="R252" i="12"/>
  <c r="Q252" i="12"/>
  <c r="O252" i="12"/>
  <c r="AI252" i="12" s="1"/>
  <c r="N252" i="12"/>
  <c r="AH252" i="12" s="1"/>
  <c r="M252" i="12"/>
  <c r="L252" i="12"/>
  <c r="AF251" i="12" s="1"/>
  <c r="J252" i="12"/>
  <c r="I252" i="12"/>
  <c r="AC252" i="12" s="1"/>
  <c r="G252" i="12"/>
  <c r="AA252" i="12" s="1"/>
  <c r="E252" i="12"/>
  <c r="AO251" i="12"/>
  <c r="AJ251" i="12"/>
  <c r="AG251" i="12"/>
  <c r="AE251" i="12"/>
  <c r="AB251" i="12"/>
  <c r="Z251" i="12"/>
  <c r="X251" i="12"/>
  <c r="W251" i="12"/>
  <c r="V251" i="12"/>
  <c r="T251" i="12"/>
  <c r="AN251" i="12" s="1"/>
  <c r="S251" i="12"/>
  <c r="AM251" i="12" s="1"/>
  <c r="R251" i="12"/>
  <c r="AL251" i="12" s="1"/>
  <c r="Q251" i="12"/>
  <c r="AK251" i="12" s="1"/>
  <c r="O251" i="12"/>
  <c r="AI251" i="12" s="1"/>
  <c r="N251" i="12"/>
  <c r="M251" i="12"/>
  <c r="L251" i="12"/>
  <c r="J251" i="12"/>
  <c r="AD251" i="12" s="1"/>
  <c r="I251" i="12"/>
  <c r="AC251" i="12" s="1"/>
  <c r="G251" i="12"/>
  <c r="AA251" i="12" s="1"/>
  <c r="E251" i="12"/>
  <c r="Y250" i="12" s="1"/>
  <c r="AO250" i="12"/>
  <c r="AN250" i="12"/>
  <c r="AL250" i="12"/>
  <c r="AJ250" i="12"/>
  <c r="AG250" i="12"/>
  <c r="AF250" i="12"/>
  <c r="AE250" i="12"/>
  <c r="AD250" i="12"/>
  <c r="AB250" i="12"/>
  <c r="Z250" i="12"/>
  <c r="X250" i="12"/>
  <c r="W250" i="12"/>
  <c r="V250" i="12"/>
  <c r="T250" i="12"/>
  <c r="S250" i="12"/>
  <c r="AM250" i="12" s="1"/>
  <c r="R250" i="12"/>
  <c r="Q250" i="12"/>
  <c r="O250" i="12"/>
  <c r="AI250" i="12" s="1"/>
  <c r="N250" i="12"/>
  <c r="AH250" i="12" s="1"/>
  <c r="M250" i="12"/>
  <c r="L250" i="12"/>
  <c r="AF249" i="12" s="1"/>
  <c r="J250" i="12"/>
  <c r="I250" i="12"/>
  <c r="AC250" i="12" s="1"/>
  <c r="G250" i="12"/>
  <c r="AA250" i="12" s="1"/>
  <c r="E250" i="12"/>
  <c r="AO249" i="12"/>
  <c r="AJ249" i="12"/>
  <c r="AG249" i="12"/>
  <c r="AE249" i="12"/>
  <c r="AB249" i="12"/>
  <c r="Z249" i="12"/>
  <c r="X249" i="12"/>
  <c r="W249" i="12"/>
  <c r="V249" i="12"/>
  <c r="T249" i="12"/>
  <c r="AN249" i="12" s="1"/>
  <c r="S249" i="12"/>
  <c r="AM249" i="12" s="1"/>
  <c r="R249" i="12"/>
  <c r="AL249" i="12" s="1"/>
  <c r="Q249" i="12"/>
  <c r="AK249" i="12" s="1"/>
  <c r="O249" i="12"/>
  <c r="AI249" i="12" s="1"/>
  <c r="N249" i="12"/>
  <c r="M249" i="12"/>
  <c r="L249" i="12"/>
  <c r="J249" i="12"/>
  <c r="AD249" i="12" s="1"/>
  <c r="I249" i="12"/>
  <c r="AC249" i="12" s="1"/>
  <c r="G249" i="12"/>
  <c r="AA249" i="12" s="1"/>
  <c r="E249" i="12"/>
  <c r="Y248" i="12" s="1"/>
  <c r="AO248" i="12"/>
  <c r="AN248" i="12"/>
  <c r="AL248" i="12"/>
  <c r="AJ248" i="12"/>
  <c r="AG248" i="12"/>
  <c r="AF248" i="12"/>
  <c r="AE248" i="12"/>
  <c r="AD248" i="12"/>
  <c r="AB248" i="12"/>
  <c r="Z248" i="12"/>
  <c r="X248" i="12"/>
  <c r="W248" i="12"/>
  <c r="V248" i="12"/>
  <c r="T248" i="12"/>
  <c r="S248" i="12"/>
  <c r="AM248" i="12" s="1"/>
  <c r="R248" i="12"/>
  <c r="Q248" i="12"/>
  <c r="O248" i="12"/>
  <c r="AI248" i="12" s="1"/>
  <c r="N248" i="12"/>
  <c r="AH248" i="12" s="1"/>
  <c r="M248" i="12"/>
  <c r="L248" i="12"/>
  <c r="AF247" i="12" s="1"/>
  <c r="J248" i="12"/>
  <c r="I248" i="12"/>
  <c r="AC248" i="12" s="1"/>
  <c r="G248" i="12"/>
  <c r="AA248" i="12" s="1"/>
  <c r="E248" i="12"/>
  <c r="AO247" i="12"/>
  <c r="AJ247" i="12"/>
  <c r="AG247" i="12"/>
  <c r="AE247" i="12"/>
  <c r="AB247" i="12"/>
  <c r="Z247" i="12"/>
  <c r="X247" i="12"/>
  <c r="W247" i="12"/>
  <c r="V247" i="12"/>
  <c r="T247" i="12"/>
  <c r="AN247" i="12" s="1"/>
  <c r="S247" i="12"/>
  <c r="AM247" i="12" s="1"/>
  <c r="R247" i="12"/>
  <c r="AL247" i="12" s="1"/>
  <c r="Q247" i="12"/>
  <c r="AK247" i="12" s="1"/>
  <c r="O247" i="12"/>
  <c r="AI247" i="12" s="1"/>
  <c r="N247" i="12"/>
  <c r="M247" i="12"/>
  <c r="L247" i="12"/>
  <c r="J247" i="12"/>
  <c r="AD247" i="12" s="1"/>
  <c r="I247" i="12"/>
  <c r="AC247" i="12" s="1"/>
  <c r="G247" i="12"/>
  <c r="AA247" i="12" s="1"/>
  <c r="E247" i="12"/>
  <c r="Y246" i="12" s="1"/>
  <c r="AO246" i="12"/>
  <c r="AN246" i="12"/>
  <c r="AL246" i="12"/>
  <c r="AJ246" i="12"/>
  <c r="AG246" i="12"/>
  <c r="AF246" i="12"/>
  <c r="AE246" i="12"/>
  <c r="AD246" i="12"/>
  <c r="AB246" i="12"/>
  <c r="Z246" i="12"/>
  <c r="X246" i="12"/>
  <c r="W246" i="12"/>
  <c r="V246" i="12"/>
  <c r="T246" i="12"/>
  <c r="S246" i="12"/>
  <c r="AM246" i="12" s="1"/>
  <c r="R246" i="12"/>
  <c r="Q246" i="12"/>
  <c r="O246" i="12"/>
  <c r="AI246" i="12" s="1"/>
  <c r="N246" i="12"/>
  <c r="AH246" i="12" s="1"/>
  <c r="M246" i="12"/>
  <c r="L246" i="12"/>
  <c r="AF245" i="12" s="1"/>
  <c r="J246" i="12"/>
  <c r="I246" i="12"/>
  <c r="AC246" i="12" s="1"/>
  <c r="G246" i="12"/>
  <c r="AA246" i="12" s="1"/>
  <c r="E246" i="12"/>
  <c r="AO245" i="12"/>
  <c r="AJ245" i="12"/>
  <c r="AG245" i="12"/>
  <c r="AE245" i="12"/>
  <c r="AB245" i="12"/>
  <c r="Z245" i="12"/>
  <c r="X245" i="12"/>
  <c r="W245" i="12"/>
  <c r="V245" i="12"/>
  <c r="T245" i="12"/>
  <c r="AN245" i="12" s="1"/>
  <c r="S245" i="12"/>
  <c r="AM245" i="12" s="1"/>
  <c r="R245" i="12"/>
  <c r="AL245" i="12" s="1"/>
  <c r="Q245" i="12"/>
  <c r="AK245" i="12" s="1"/>
  <c r="O245" i="12"/>
  <c r="AI245" i="12" s="1"/>
  <c r="N245" i="12"/>
  <c r="M245" i="12"/>
  <c r="L245" i="12"/>
  <c r="J245" i="12"/>
  <c r="AD245" i="12" s="1"/>
  <c r="I245" i="12"/>
  <c r="AC245" i="12" s="1"/>
  <c r="G245" i="12"/>
  <c r="AA245" i="12" s="1"/>
  <c r="E245" i="12"/>
  <c r="Y244" i="12" s="1"/>
  <c r="AO244" i="12"/>
  <c r="AN244" i="12"/>
  <c r="AL244" i="12"/>
  <c r="AJ244" i="12"/>
  <c r="AG244" i="12"/>
  <c r="AF244" i="12"/>
  <c r="AE244" i="12"/>
  <c r="AD244" i="12"/>
  <c r="AB244" i="12"/>
  <c r="Z244" i="12"/>
  <c r="X244" i="12"/>
  <c r="W244" i="12"/>
  <c r="V244" i="12"/>
  <c r="T244" i="12"/>
  <c r="S244" i="12"/>
  <c r="AM244" i="12" s="1"/>
  <c r="R244" i="12"/>
  <c r="Q244" i="12"/>
  <c r="O244" i="12"/>
  <c r="AI244" i="12" s="1"/>
  <c r="N244" i="12"/>
  <c r="AH244" i="12" s="1"/>
  <c r="M244" i="12"/>
  <c r="AG243" i="12" s="1"/>
  <c r="L244" i="12"/>
  <c r="AF243" i="12" s="1"/>
  <c r="J244" i="12"/>
  <c r="I244" i="12"/>
  <c r="AC244" i="12" s="1"/>
  <c r="G244" i="12"/>
  <c r="AA244" i="12" s="1"/>
  <c r="E244" i="12"/>
  <c r="AO243" i="12"/>
  <c r="AJ243" i="12"/>
  <c r="AE243" i="12"/>
  <c r="AB243" i="12"/>
  <c r="Z243" i="12"/>
  <c r="X243" i="12"/>
  <c r="W243" i="12"/>
  <c r="V243" i="12"/>
  <c r="T243" i="12"/>
  <c r="AN243" i="12" s="1"/>
  <c r="S243" i="12"/>
  <c r="AM243" i="12" s="1"/>
  <c r="R243" i="12"/>
  <c r="AL243" i="12" s="1"/>
  <c r="Q243" i="12"/>
  <c r="AK243" i="12" s="1"/>
  <c r="O243" i="12"/>
  <c r="AI243" i="12" s="1"/>
  <c r="N243" i="12"/>
  <c r="M243" i="12"/>
  <c r="L243" i="12"/>
  <c r="J243" i="12"/>
  <c r="AD243" i="12" s="1"/>
  <c r="I243" i="12"/>
  <c r="AC243" i="12" s="1"/>
  <c r="G243" i="12"/>
  <c r="AA243" i="12" s="1"/>
  <c r="E243" i="12"/>
  <c r="Y242" i="12" s="1"/>
  <c r="AO242" i="12"/>
  <c r="AN242" i="12"/>
  <c r="AL242" i="12"/>
  <c r="AJ242" i="12"/>
  <c r="AG242" i="12"/>
  <c r="AF242" i="12"/>
  <c r="AE242" i="12"/>
  <c r="AD242" i="12"/>
  <c r="AB242" i="12"/>
  <c r="Z242" i="12"/>
  <c r="X242" i="12"/>
  <c r="W242" i="12"/>
  <c r="V242" i="12"/>
  <c r="T242" i="12"/>
  <c r="S242" i="12"/>
  <c r="AM242" i="12" s="1"/>
  <c r="R242" i="12"/>
  <c r="Q242" i="12"/>
  <c r="O242" i="12"/>
  <c r="AI242" i="12" s="1"/>
  <c r="N242" i="12"/>
  <c r="AH242" i="12" s="1"/>
  <c r="M242" i="12"/>
  <c r="AG241" i="12" s="1"/>
  <c r="L242" i="12"/>
  <c r="AF241" i="12" s="1"/>
  <c r="J242" i="12"/>
  <c r="I242" i="12"/>
  <c r="AC242" i="12" s="1"/>
  <c r="G242" i="12"/>
  <c r="AA242" i="12" s="1"/>
  <c r="E242" i="12"/>
  <c r="AO241" i="12"/>
  <c r="AJ241" i="12"/>
  <c r="AE241" i="12"/>
  <c r="AB241" i="12"/>
  <c r="Z241" i="12"/>
  <c r="X241" i="12"/>
  <c r="W241" i="12"/>
  <c r="V241" i="12"/>
  <c r="T241" i="12"/>
  <c r="AN241" i="12" s="1"/>
  <c r="S241" i="12"/>
  <c r="AM241" i="12" s="1"/>
  <c r="R241" i="12"/>
  <c r="AL241" i="12" s="1"/>
  <c r="Q241" i="12"/>
  <c r="AK241" i="12" s="1"/>
  <c r="O241" i="12"/>
  <c r="N241" i="12"/>
  <c r="M241" i="12"/>
  <c r="L241" i="12"/>
  <c r="J241" i="12"/>
  <c r="AD241" i="12" s="1"/>
  <c r="I241" i="12"/>
  <c r="AC241" i="12" s="1"/>
  <c r="G241" i="12"/>
  <c r="AA241" i="12" s="1"/>
  <c r="E241" i="12"/>
  <c r="Y240" i="12" s="1"/>
  <c r="AO240" i="12"/>
  <c r="AN240" i="12"/>
  <c r="AL240" i="12"/>
  <c r="AJ240" i="12"/>
  <c r="AG240" i="12"/>
  <c r="AF240" i="12"/>
  <c r="AE240" i="12"/>
  <c r="AD240" i="12"/>
  <c r="AB240" i="12"/>
  <c r="Z240" i="12"/>
  <c r="X240" i="12"/>
  <c r="W240" i="12"/>
  <c r="V240" i="12"/>
  <c r="T240" i="12"/>
  <c r="S240" i="12"/>
  <c r="AM240" i="12" s="1"/>
  <c r="R240" i="12"/>
  <c r="Q240" i="12"/>
  <c r="O240" i="12"/>
  <c r="AI240" i="12" s="1"/>
  <c r="N240" i="12"/>
  <c r="AH240" i="12" s="1"/>
  <c r="M240" i="12"/>
  <c r="AG239" i="12" s="1"/>
  <c r="L240" i="12"/>
  <c r="AF239" i="12" s="1"/>
  <c r="J240" i="12"/>
  <c r="I240" i="12"/>
  <c r="AC240" i="12" s="1"/>
  <c r="G240" i="12"/>
  <c r="AA240" i="12" s="1"/>
  <c r="E240" i="12"/>
  <c r="AO239" i="12"/>
  <c r="AJ239" i="12"/>
  <c r="AE239" i="12"/>
  <c r="AB239" i="12"/>
  <c r="Z239" i="12"/>
  <c r="X239" i="12"/>
  <c r="W239" i="12"/>
  <c r="V239" i="12"/>
  <c r="T239" i="12"/>
  <c r="AN239" i="12" s="1"/>
  <c r="S239" i="12"/>
  <c r="AM239" i="12" s="1"/>
  <c r="R239" i="12"/>
  <c r="AL239" i="12" s="1"/>
  <c r="Q239" i="12"/>
  <c r="AK239" i="12" s="1"/>
  <c r="O239" i="12"/>
  <c r="N239" i="12"/>
  <c r="M239" i="12"/>
  <c r="L239" i="12"/>
  <c r="J239" i="12"/>
  <c r="AD239" i="12" s="1"/>
  <c r="I239" i="12"/>
  <c r="AC239" i="12" s="1"/>
  <c r="G239" i="12"/>
  <c r="AA239" i="12" s="1"/>
  <c r="E239" i="12"/>
  <c r="Y238" i="12" s="1"/>
  <c r="AO238" i="12"/>
  <c r="AN238" i="12"/>
  <c r="AL238" i="12"/>
  <c r="AJ238" i="12"/>
  <c r="AG238" i="12"/>
  <c r="AF238" i="12"/>
  <c r="AE238" i="12"/>
  <c r="AD238" i="12"/>
  <c r="AB238" i="12"/>
  <c r="Z238" i="12"/>
  <c r="X238" i="12"/>
  <c r="W238" i="12"/>
  <c r="V238" i="12"/>
  <c r="T238" i="12"/>
  <c r="S238" i="12"/>
  <c r="AM238" i="12" s="1"/>
  <c r="R238" i="12"/>
  <c r="Q238" i="12"/>
  <c r="O238" i="12"/>
  <c r="AI238" i="12" s="1"/>
  <c r="N238" i="12"/>
  <c r="AH238" i="12" s="1"/>
  <c r="M238" i="12"/>
  <c r="AG237" i="12" s="1"/>
  <c r="L238" i="12"/>
  <c r="AF237" i="12" s="1"/>
  <c r="J238" i="12"/>
  <c r="I238" i="12"/>
  <c r="AC238" i="12" s="1"/>
  <c r="G238" i="12"/>
  <c r="AA238" i="12" s="1"/>
  <c r="E238" i="12"/>
  <c r="AO237" i="12"/>
  <c r="AJ237" i="12"/>
  <c r="AE237" i="12"/>
  <c r="AB237" i="12"/>
  <c r="Z237" i="12"/>
  <c r="X237" i="12"/>
  <c r="W237" i="12"/>
  <c r="V237" i="12"/>
  <c r="T237" i="12"/>
  <c r="AN237" i="12" s="1"/>
  <c r="S237" i="12"/>
  <c r="AM237" i="12" s="1"/>
  <c r="R237" i="12"/>
  <c r="AL237" i="12" s="1"/>
  <c r="Q237" i="12"/>
  <c r="AK237" i="12" s="1"/>
  <c r="O237" i="12"/>
  <c r="N237" i="12"/>
  <c r="M237" i="12"/>
  <c r="L237" i="12"/>
  <c r="J237" i="12"/>
  <c r="AD237" i="12" s="1"/>
  <c r="I237" i="12"/>
  <c r="AC237" i="12" s="1"/>
  <c r="G237" i="12"/>
  <c r="AA237" i="12" s="1"/>
  <c r="E237" i="12"/>
  <c r="Y236" i="12" s="1"/>
  <c r="AO236" i="12"/>
  <c r="AN236" i="12"/>
  <c r="AL236" i="12"/>
  <c r="AJ236" i="12"/>
  <c r="AG236" i="12"/>
  <c r="AF236" i="12"/>
  <c r="AE236" i="12"/>
  <c r="AD236" i="12"/>
  <c r="AB236" i="12"/>
  <c r="Z236" i="12"/>
  <c r="X236" i="12"/>
  <c r="W236" i="12"/>
  <c r="V236" i="12"/>
  <c r="T236" i="12"/>
  <c r="S236" i="12"/>
  <c r="AM236" i="12" s="1"/>
  <c r="R236" i="12"/>
  <c r="Q236" i="12"/>
  <c r="O236" i="12"/>
  <c r="AI236" i="12" s="1"/>
  <c r="N236" i="12"/>
  <c r="AH236" i="12" s="1"/>
  <c r="M236" i="12"/>
  <c r="AG235" i="12" s="1"/>
  <c r="L236" i="12"/>
  <c r="AF235" i="12" s="1"/>
  <c r="J236" i="12"/>
  <c r="I236" i="12"/>
  <c r="AC236" i="12" s="1"/>
  <c r="G236" i="12"/>
  <c r="AA236" i="12" s="1"/>
  <c r="E236" i="12"/>
  <c r="AO235" i="12"/>
  <c r="AJ235" i="12"/>
  <c r="AE235" i="12"/>
  <c r="AB235" i="12"/>
  <c r="Z235" i="12"/>
  <c r="X235" i="12"/>
  <c r="W235" i="12"/>
  <c r="V235" i="12"/>
  <c r="T235" i="12"/>
  <c r="AN235" i="12" s="1"/>
  <c r="S235" i="12"/>
  <c r="AM235" i="12" s="1"/>
  <c r="R235" i="12"/>
  <c r="AL235" i="12" s="1"/>
  <c r="Q235" i="12"/>
  <c r="AK235" i="12" s="1"/>
  <c r="O235" i="12"/>
  <c r="N235" i="12"/>
  <c r="M235" i="12"/>
  <c r="L235" i="12"/>
  <c r="J235" i="12"/>
  <c r="AD235" i="12" s="1"/>
  <c r="I235" i="12"/>
  <c r="AC235" i="12" s="1"/>
  <c r="G235" i="12"/>
  <c r="AA235" i="12" s="1"/>
  <c r="E235" i="12"/>
  <c r="Y234" i="12" s="1"/>
  <c r="AO234" i="12"/>
  <c r="AN234" i="12"/>
  <c r="AL234" i="12"/>
  <c r="AJ234" i="12"/>
  <c r="AG234" i="12"/>
  <c r="AF234" i="12"/>
  <c r="AE234" i="12"/>
  <c r="AD234" i="12"/>
  <c r="AB234" i="12"/>
  <c r="Z234" i="12"/>
  <c r="X234" i="12"/>
  <c r="W234" i="12"/>
  <c r="V234" i="12"/>
  <c r="T234" i="12"/>
  <c r="S234" i="12"/>
  <c r="AM234" i="12" s="1"/>
  <c r="R234" i="12"/>
  <c r="Q234" i="12"/>
  <c r="O234" i="12"/>
  <c r="AI234" i="12" s="1"/>
  <c r="N234" i="12"/>
  <c r="AH234" i="12" s="1"/>
  <c r="M234" i="12"/>
  <c r="AG233" i="12" s="1"/>
  <c r="L234" i="12"/>
  <c r="AF233" i="12" s="1"/>
  <c r="J234" i="12"/>
  <c r="I234" i="12"/>
  <c r="AC234" i="12" s="1"/>
  <c r="G234" i="12"/>
  <c r="AA234" i="12" s="1"/>
  <c r="E234" i="12"/>
  <c r="AO233" i="12"/>
  <c r="AJ233" i="12"/>
  <c r="AE233" i="12"/>
  <c r="AB233" i="12"/>
  <c r="Z233" i="12"/>
  <c r="X233" i="12"/>
  <c r="W233" i="12"/>
  <c r="V233" i="12"/>
  <c r="T233" i="12"/>
  <c r="AN233" i="12" s="1"/>
  <c r="S233" i="12"/>
  <c r="AM233" i="12" s="1"/>
  <c r="R233" i="12"/>
  <c r="AL233" i="12" s="1"/>
  <c r="Q233" i="12"/>
  <c r="AK233" i="12" s="1"/>
  <c r="O233" i="12"/>
  <c r="N233" i="12"/>
  <c r="M233" i="12"/>
  <c r="L233" i="12"/>
  <c r="J233" i="12"/>
  <c r="AD233" i="12" s="1"/>
  <c r="I233" i="12"/>
  <c r="AC233" i="12" s="1"/>
  <c r="G233" i="12"/>
  <c r="AA233" i="12" s="1"/>
  <c r="E233" i="12"/>
  <c r="Y232" i="12" s="1"/>
  <c r="AO232" i="12"/>
  <c r="AN232" i="12"/>
  <c r="AL232" i="12"/>
  <c r="AJ232" i="12"/>
  <c r="AG232" i="12"/>
  <c r="AF232" i="12"/>
  <c r="AE232" i="12"/>
  <c r="AD232" i="12"/>
  <c r="AB232" i="12"/>
  <c r="Z232" i="12"/>
  <c r="X232" i="12"/>
  <c r="W232" i="12"/>
  <c r="V232" i="12"/>
  <c r="T232" i="12"/>
  <c r="S232" i="12"/>
  <c r="AM232" i="12" s="1"/>
  <c r="R232" i="12"/>
  <c r="Q232" i="12"/>
  <c r="O232" i="12"/>
  <c r="AI232" i="12" s="1"/>
  <c r="N232" i="12"/>
  <c r="AH232" i="12" s="1"/>
  <c r="M232" i="12"/>
  <c r="AG231" i="12" s="1"/>
  <c r="L232" i="12"/>
  <c r="AF231" i="12" s="1"/>
  <c r="J232" i="12"/>
  <c r="I232" i="12"/>
  <c r="AC232" i="12" s="1"/>
  <c r="G232" i="12"/>
  <c r="AA232" i="12" s="1"/>
  <c r="E232" i="12"/>
  <c r="AO231" i="12"/>
  <c r="AJ231" i="12"/>
  <c r="AE231" i="12"/>
  <c r="AB231" i="12"/>
  <c r="Z231" i="12"/>
  <c r="X231" i="12"/>
  <c r="W231" i="12"/>
  <c r="V231" i="12"/>
  <c r="T231" i="12"/>
  <c r="AN231" i="12" s="1"/>
  <c r="S231" i="12"/>
  <c r="AM231" i="12" s="1"/>
  <c r="R231" i="12"/>
  <c r="AL231" i="12" s="1"/>
  <c r="Q231" i="12"/>
  <c r="AK231" i="12" s="1"/>
  <c r="O231" i="12"/>
  <c r="N231" i="12"/>
  <c r="M231" i="12"/>
  <c r="L231" i="12"/>
  <c r="J231" i="12"/>
  <c r="AD231" i="12" s="1"/>
  <c r="I231" i="12"/>
  <c r="AC231" i="12" s="1"/>
  <c r="G231" i="12"/>
  <c r="AA231" i="12" s="1"/>
  <c r="E231" i="12"/>
  <c r="Y230" i="12" s="1"/>
  <c r="AO230" i="12"/>
  <c r="AN230" i="12"/>
  <c r="AL230" i="12"/>
  <c r="AJ230" i="12"/>
  <c r="AG230" i="12"/>
  <c r="AF230" i="12"/>
  <c r="AE230" i="12"/>
  <c r="AD230" i="12"/>
  <c r="AB230" i="12"/>
  <c r="Z230" i="12"/>
  <c r="X230" i="12"/>
  <c r="W230" i="12"/>
  <c r="V230" i="12"/>
  <c r="T230" i="12"/>
  <c r="S230" i="12"/>
  <c r="AM230" i="12" s="1"/>
  <c r="R230" i="12"/>
  <c r="Q230" i="12"/>
  <c r="O230" i="12"/>
  <c r="AI230" i="12" s="1"/>
  <c r="N230" i="12"/>
  <c r="AH230" i="12" s="1"/>
  <c r="M230" i="12"/>
  <c r="AG229" i="12" s="1"/>
  <c r="L230" i="12"/>
  <c r="AF229" i="12" s="1"/>
  <c r="J230" i="12"/>
  <c r="I230" i="12"/>
  <c r="AC230" i="12" s="1"/>
  <c r="G230" i="12"/>
  <c r="AA230" i="12" s="1"/>
  <c r="E230" i="12"/>
  <c r="AO229" i="12"/>
  <c r="AJ229" i="12"/>
  <c r="AE229" i="12"/>
  <c r="AB229" i="12"/>
  <c r="Z229" i="12"/>
  <c r="X229" i="12"/>
  <c r="W229" i="12"/>
  <c r="V229" i="12"/>
  <c r="T229" i="12"/>
  <c r="AN229" i="12" s="1"/>
  <c r="S229" i="12"/>
  <c r="AM229" i="12" s="1"/>
  <c r="R229" i="12"/>
  <c r="AL229" i="12" s="1"/>
  <c r="Q229" i="12"/>
  <c r="AK229" i="12" s="1"/>
  <c r="O229" i="12"/>
  <c r="N229" i="12"/>
  <c r="M229" i="12"/>
  <c r="L229" i="12"/>
  <c r="J229" i="12"/>
  <c r="AD229" i="12" s="1"/>
  <c r="I229" i="12"/>
  <c r="AC229" i="12" s="1"/>
  <c r="G229" i="12"/>
  <c r="AA229" i="12" s="1"/>
  <c r="E229" i="12"/>
  <c r="Y228" i="12" s="1"/>
  <c r="AO228" i="12"/>
  <c r="AN228" i="12"/>
  <c r="AL228" i="12"/>
  <c r="AJ228" i="12"/>
  <c r="AG228" i="12"/>
  <c r="AF228" i="12"/>
  <c r="AE228" i="12"/>
  <c r="AD228" i="12"/>
  <c r="AB228" i="12"/>
  <c r="Z228" i="12"/>
  <c r="X228" i="12"/>
  <c r="W228" i="12"/>
  <c r="V228" i="12"/>
  <c r="T228" i="12"/>
  <c r="S228" i="12"/>
  <c r="AM228" i="12" s="1"/>
  <c r="R228" i="12"/>
  <c r="Q228" i="12"/>
  <c r="O228" i="12"/>
  <c r="AI228" i="12" s="1"/>
  <c r="N228" i="12"/>
  <c r="AH228" i="12" s="1"/>
  <c r="M228" i="12"/>
  <c r="AG227" i="12" s="1"/>
  <c r="L228" i="12"/>
  <c r="AF227" i="12" s="1"/>
  <c r="J228" i="12"/>
  <c r="I228" i="12"/>
  <c r="AC228" i="12" s="1"/>
  <c r="G228" i="12"/>
  <c r="AA228" i="12" s="1"/>
  <c r="E228" i="12"/>
  <c r="AO227" i="12"/>
  <c r="AJ227" i="12"/>
  <c r="AE227" i="12"/>
  <c r="AB227" i="12"/>
  <c r="Z227" i="12"/>
  <c r="X227" i="12"/>
  <c r="W227" i="12"/>
  <c r="V227" i="12"/>
  <c r="T227" i="12"/>
  <c r="AN227" i="12" s="1"/>
  <c r="S227" i="12"/>
  <c r="AM227" i="12" s="1"/>
  <c r="R227" i="12"/>
  <c r="AL227" i="12" s="1"/>
  <c r="Q227" i="12"/>
  <c r="AK227" i="12" s="1"/>
  <c r="O227" i="12"/>
  <c r="N227" i="12"/>
  <c r="M227" i="12"/>
  <c r="L227" i="12"/>
  <c r="J227" i="12"/>
  <c r="AD227" i="12" s="1"/>
  <c r="I227" i="12"/>
  <c r="AC227" i="12" s="1"/>
  <c r="G227" i="12"/>
  <c r="AA227" i="12" s="1"/>
  <c r="E227" i="12"/>
  <c r="Y226" i="12" s="1"/>
  <c r="AO226" i="12"/>
  <c r="AN226" i="12"/>
  <c r="AL226" i="12"/>
  <c r="AJ226" i="12"/>
  <c r="AG226" i="12"/>
  <c r="AF226" i="12"/>
  <c r="AE226" i="12"/>
  <c r="AD226" i="12"/>
  <c r="AB226" i="12"/>
  <c r="Z226" i="12"/>
  <c r="X226" i="12"/>
  <c r="W226" i="12"/>
  <c r="V226" i="12"/>
  <c r="T226" i="12"/>
  <c r="S226" i="12"/>
  <c r="AM226" i="12" s="1"/>
  <c r="R226" i="12"/>
  <c r="Q226" i="12"/>
  <c r="O226" i="12"/>
  <c r="AI226" i="12" s="1"/>
  <c r="N226" i="12"/>
  <c r="AH226" i="12" s="1"/>
  <c r="M226" i="12"/>
  <c r="AG225" i="12" s="1"/>
  <c r="L226" i="12"/>
  <c r="AF225" i="12" s="1"/>
  <c r="J226" i="12"/>
  <c r="I226" i="12"/>
  <c r="AC226" i="12" s="1"/>
  <c r="G226" i="12"/>
  <c r="AA226" i="12" s="1"/>
  <c r="E226" i="12"/>
  <c r="AO225" i="12"/>
  <c r="AJ225" i="12"/>
  <c r="AE225" i="12"/>
  <c r="AB225" i="12"/>
  <c r="Z225" i="12"/>
  <c r="X225" i="12"/>
  <c r="W225" i="12"/>
  <c r="V225" i="12"/>
  <c r="T225" i="12"/>
  <c r="AN225" i="12" s="1"/>
  <c r="S225" i="12"/>
  <c r="AM225" i="12" s="1"/>
  <c r="R225" i="12"/>
  <c r="AL225" i="12" s="1"/>
  <c r="Q225" i="12"/>
  <c r="AK225" i="12" s="1"/>
  <c r="O225" i="12"/>
  <c r="N225" i="12"/>
  <c r="M225" i="12"/>
  <c r="L225" i="12"/>
  <c r="J225" i="12"/>
  <c r="AD225" i="12" s="1"/>
  <c r="I225" i="12"/>
  <c r="AC225" i="12" s="1"/>
  <c r="G225" i="12"/>
  <c r="AA225" i="12" s="1"/>
  <c r="E225" i="12"/>
  <c r="Y224" i="12" s="1"/>
  <c r="AO224" i="12"/>
  <c r="AN224" i="12"/>
  <c r="AL224" i="12"/>
  <c r="AJ224" i="12"/>
  <c r="AG224" i="12"/>
  <c r="AF224" i="12"/>
  <c r="AE224" i="12"/>
  <c r="AD224" i="12"/>
  <c r="AB224" i="12"/>
  <c r="Z224" i="12"/>
  <c r="X224" i="12"/>
  <c r="W224" i="12"/>
  <c r="V224" i="12"/>
  <c r="T224" i="12"/>
  <c r="S224" i="12"/>
  <c r="AM224" i="12" s="1"/>
  <c r="R224" i="12"/>
  <c r="Q224" i="12"/>
  <c r="O224" i="12"/>
  <c r="AI224" i="12" s="1"/>
  <c r="N224" i="12"/>
  <c r="AH224" i="12" s="1"/>
  <c r="M224" i="12"/>
  <c r="AG223" i="12" s="1"/>
  <c r="L224" i="12"/>
  <c r="AF223" i="12" s="1"/>
  <c r="J224" i="12"/>
  <c r="I224" i="12"/>
  <c r="AC224" i="12" s="1"/>
  <c r="G224" i="12"/>
  <c r="AA224" i="12" s="1"/>
  <c r="E224" i="12"/>
  <c r="AO223" i="12"/>
  <c r="AJ223" i="12"/>
  <c r="AE223" i="12"/>
  <c r="AB223" i="12"/>
  <c r="Z223" i="12"/>
  <c r="X223" i="12"/>
  <c r="W223" i="12"/>
  <c r="V223" i="12"/>
  <c r="T223" i="12"/>
  <c r="AN223" i="12" s="1"/>
  <c r="S223" i="12"/>
  <c r="AM223" i="12" s="1"/>
  <c r="R223" i="12"/>
  <c r="AL223" i="12" s="1"/>
  <c r="Q223" i="12"/>
  <c r="AK223" i="12" s="1"/>
  <c r="O223" i="12"/>
  <c r="N223" i="12"/>
  <c r="M223" i="12"/>
  <c r="L223" i="12"/>
  <c r="J223" i="12"/>
  <c r="AD223" i="12" s="1"/>
  <c r="I223" i="12"/>
  <c r="AC223" i="12" s="1"/>
  <c r="G223" i="12"/>
  <c r="AA223" i="12" s="1"/>
  <c r="E223" i="12"/>
  <c r="Y222" i="12" s="1"/>
  <c r="AO222" i="12"/>
  <c r="AN222" i="12"/>
  <c r="AL222" i="12"/>
  <c r="AJ222" i="12"/>
  <c r="AG222" i="12"/>
  <c r="AF222" i="12"/>
  <c r="AE222" i="12"/>
  <c r="AD222" i="12"/>
  <c r="AB222" i="12"/>
  <c r="Z222" i="12"/>
  <c r="X222" i="12"/>
  <c r="W222" i="12"/>
  <c r="V222" i="12"/>
  <c r="T222" i="12"/>
  <c r="S222" i="12"/>
  <c r="AM222" i="12" s="1"/>
  <c r="R222" i="12"/>
  <c r="Q222" i="12"/>
  <c r="O222" i="12"/>
  <c r="AI222" i="12" s="1"/>
  <c r="N222" i="12"/>
  <c r="AH222" i="12" s="1"/>
  <c r="M222" i="12"/>
  <c r="AG221" i="12" s="1"/>
  <c r="L222" i="12"/>
  <c r="AF221" i="12" s="1"/>
  <c r="J222" i="12"/>
  <c r="I222" i="12"/>
  <c r="AC222" i="12" s="1"/>
  <c r="G222" i="12"/>
  <c r="AA222" i="12" s="1"/>
  <c r="E222" i="12"/>
  <c r="AO221" i="12"/>
  <c r="AJ221" i="12"/>
  <c r="AE221" i="12"/>
  <c r="AB221" i="12"/>
  <c r="Z221" i="12"/>
  <c r="X221" i="12"/>
  <c r="W221" i="12"/>
  <c r="V221" i="12"/>
  <c r="T221" i="12"/>
  <c r="AN221" i="12" s="1"/>
  <c r="S221" i="12"/>
  <c r="AM221" i="12" s="1"/>
  <c r="R221" i="12"/>
  <c r="AL221" i="12" s="1"/>
  <c r="Q221" i="12"/>
  <c r="AK221" i="12" s="1"/>
  <c r="O221" i="12"/>
  <c r="N221" i="12"/>
  <c r="M221" i="12"/>
  <c r="L221" i="12"/>
  <c r="J221" i="12"/>
  <c r="AD221" i="12" s="1"/>
  <c r="I221" i="12"/>
  <c r="AC221" i="12" s="1"/>
  <c r="G221" i="12"/>
  <c r="AA221" i="12" s="1"/>
  <c r="E221" i="12"/>
  <c r="Y220" i="12" s="1"/>
  <c r="AO220" i="12"/>
  <c r="AN220" i="12"/>
  <c r="AL220" i="12"/>
  <c r="AJ220" i="12"/>
  <c r="AG220" i="12"/>
  <c r="AF220" i="12"/>
  <c r="AE220" i="12"/>
  <c r="AD220" i="12"/>
  <c r="AB220" i="12"/>
  <c r="Z220" i="12"/>
  <c r="X220" i="12"/>
  <c r="W220" i="12"/>
  <c r="V220" i="12"/>
  <c r="T220" i="12"/>
  <c r="S220" i="12"/>
  <c r="AM220" i="12" s="1"/>
  <c r="R220" i="12"/>
  <c r="Q220" i="12"/>
  <c r="O220" i="12"/>
  <c r="AI220" i="12" s="1"/>
  <c r="N220" i="12"/>
  <c r="AH220" i="12" s="1"/>
  <c r="M220" i="12"/>
  <c r="AG219" i="12" s="1"/>
  <c r="L220" i="12"/>
  <c r="AF219" i="12" s="1"/>
  <c r="J220" i="12"/>
  <c r="I220" i="12"/>
  <c r="AC220" i="12" s="1"/>
  <c r="G220" i="12"/>
  <c r="AA220" i="12" s="1"/>
  <c r="E220" i="12"/>
  <c r="AO219" i="12"/>
  <c r="AJ219" i="12"/>
  <c r="AE219" i="12"/>
  <c r="AB219" i="12"/>
  <c r="Z219" i="12"/>
  <c r="X219" i="12"/>
  <c r="W219" i="12"/>
  <c r="V219" i="12"/>
  <c r="T219" i="12"/>
  <c r="AN219" i="12" s="1"/>
  <c r="S219" i="12"/>
  <c r="AM219" i="12" s="1"/>
  <c r="R219" i="12"/>
  <c r="AL219" i="12" s="1"/>
  <c r="Q219" i="12"/>
  <c r="AK219" i="12" s="1"/>
  <c r="O219" i="12"/>
  <c r="N219" i="12"/>
  <c r="M219" i="12"/>
  <c r="L219" i="12"/>
  <c r="J219" i="12"/>
  <c r="AD219" i="12" s="1"/>
  <c r="I219" i="12"/>
  <c r="AC219" i="12" s="1"/>
  <c r="G219" i="12"/>
  <c r="AA219" i="12" s="1"/>
  <c r="E219" i="12"/>
  <c r="Y218" i="12" s="1"/>
  <c r="AO218" i="12"/>
  <c r="AN218" i="12"/>
  <c r="AL218" i="12"/>
  <c r="AJ218" i="12"/>
  <c r="AG218" i="12"/>
  <c r="AF218" i="12"/>
  <c r="AE218" i="12"/>
  <c r="AD218" i="12"/>
  <c r="AB218" i="12"/>
  <c r="Z218" i="12"/>
  <c r="X218" i="12"/>
  <c r="W218" i="12"/>
  <c r="V218" i="12"/>
  <c r="T218" i="12"/>
  <c r="S218" i="12"/>
  <c r="AM218" i="12" s="1"/>
  <c r="R218" i="12"/>
  <c r="Q218" i="12"/>
  <c r="O218" i="12"/>
  <c r="AI218" i="12" s="1"/>
  <c r="N218" i="12"/>
  <c r="AH218" i="12" s="1"/>
  <c r="M218" i="12"/>
  <c r="AG217" i="12" s="1"/>
  <c r="L218" i="12"/>
  <c r="AF217" i="12" s="1"/>
  <c r="J218" i="12"/>
  <c r="I218" i="12"/>
  <c r="AC218" i="12" s="1"/>
  <c r="G218" i="12"/>
  <c r="AA218" i="12" s="1"/>
  <c r="E218" i="12"/>
  <c r="AO217" i="12"/>
  <c r="AJ217" i="12"/>
  <c r="AE217" i="12"/>
  <c r="AB217" i="12"/>
  <c r="Z217" i="12"/>
  <c r="X217" i="12"/>
  <c r="W217" i="12"/>
  <c r="V217" i="12"/>
  <c r="T217" i="12"/>
  <c r="AN217" i="12" s="1"/>
  <c r="S217" i="12"/>
  <c r="AM217" i="12" s="1"/>
  <c r="R217" i="12"/>
  <c r="AL217" i="12" s="1"/>
  <c r="Q217" i="12"/>
  <c r="AK217" i="12" s="1"/>
  <c r="O217" i="12"/>
  <c r="N217" i="12"/>
  <c r="M217" i="12"/>
  <c r="L217" i="12"/>
  <c r="J217" i="12"/>
  <c r="AD217" i="12" s="1"/>
  <c r="I217" i="12"/>
  <c r="AC217" i="12" s="1"/>
  <c r="G217" i="12"/>
  <c r="AA217" i="12" s="1"/>
  <c r="E217" i="12"/>
  <c r="Y216" i="12" s="1"/>
  <c r="AO216" i="12"/>
  <c r="AN216" i="12"/>
  <c r="AL216" i="12"/>
  <c r="AJ216" i="12"/>
  <c r="AG216" i="12"/>
  <c r="AF216" i="12"/>
  <c r="AE216" i="12"/>
  <c r="AD216" i="12"/>
  <c r="AB216" i="12"/>
  <c r="Z216" i="12"/>
  <c r="X216" i="12"/>
  <c r="W216" i="12"/>
  <c r="V216" i="12"/>
  <c r="T216" i="12"/>
  <c r="S216" i="12"/>
  <c r="AM216" i="12" s="1"/>
  <c r="R216" i="12"/>
  <c r="Q216" i="12"/>
  <c r="O216" i="12"/>
  <c r="AI216" i="12" s="1"/>
  <c r="N216" i="12"/>
  <c r="AH216" i="12" s="1"/>
  <c r="M216" i="12"/>
  <c r="L216" i="12"/>
  <c r="AF215" i="12" s="1"/>
  <c r="J216" i="12"/>
  <c r="I216" i="12"/>
  <c r="AC216" i="12" s="1"/>
  <c r="G216" i="12"/>
  <c r="AA216" i="12" s="1"/>
  <c r="E216" i="12"/>
  <c r="AO215" i="12"/>
  <c r="AJ215" i="12"/>
  <c r="AE215" i="12"/>
  <c r="AB215" i="12"/>
  <c r="Z215" i="12"/>
  <c r="X215" i="12"/>
  <c r="W215" i="12"/>
  <c r="V215" i="12"/>
  <c r="T215" i="12"/>
  <c r="AN215" i="12" s="1"/>
  <c r="S215" i="12"/>
  <c r="AM215" i="12" s="1"/>
  <c r="R215" i="12"/>
  <c r="AL215" i="12" s="1"/>
  <c r="Q215" i="12"/>
  <c r="AK215" i="12" s="1"/>
  <c r="O215" i="12"/>
  <c r="N215" i="12"/>
  <c r="M215" i="12"/>
  <c r="AG215" i="12" s="1"/>
  <c r="L215" i="12"/>
  <c r="J215" i="12"/>
  <c r="AD215" i="12" s="1"/>
  <c r="I215" i="12"/>
  <c r="AC215" i="12" s="1"/>
  <c r="G215" i="12"/>
  <c r="AA215" i="12" s="1"/>
  <c r="E215" i="12"/>
  <c r="Y214" i="12" s="1"/>
  <c r="AO214" i="12"/>
  <c r="AN214" i="12"/>
  <c r="AL214" i="12"/>
  <c r="AJ214" i="12"/>
  <c r="AG214" i="12"/>
  <c r="AF214" i="12"/>
  <c r="AE214" i="12"/>
  <c r="AD214" i="12"/>
  <c r="AB214" i="12"/>
  <c r="Z214" i="12"/>
  <c r="X214" i="12"/>
  <c r="W214" i="12"/>
  <c r="V214" i="12"/>
  <c r="T214" i="12"/>
  <c r="S214" i="12"/>
  <c r="AM214" i="12" s="1"/>
  <c r="R214" i="12"/>
  <c r="Q214" i="12"/>
  <c r="O214" i="12"/>
  <c r="AI214" i="12" s="1"/>
  <c r="N214" i="12"/>
  <c r="AH214" i="12" s="1"/>
  <c r="M214" i="12"/>
  <c r="L214" i="12"/>
  <c r="AF213" i="12" s="1"/>
  <c r="J214" i="12"/>
  <c r="I214" i="12"/>
  <c r="AC214" i="12" s="1"/>
  <c r="G214" i="12"/>
  <c r="AA214" i="12" s="1"/>
  <c r="E214" i="12"/>
  <c r="AO213" i="12"/>
  <c r="AJ213" i="12"/>
  <c r="AE213" i="12"/>
  <c r="AB213" i="12"/>
  <c r="Z213" i="12"/>
  <c r="X213" i="12"/>
  <c r="W213" i="12"/>
  <c r="V213" i="12"/>
  <c r="T213" i="12"/>
  <c r="AN213" i="12" s="1"/>
  <c r="S213" i="12"/>
  <c r="AM213" i="12" s="1"/>
  <c r="R213" i="12"/>
  <c r="AL213" i="12" s="1"/>
  <c r="Q213" i="12"/>
  <c r="AK213" i="12" s="1"/>
  <c r="O213" i="12"/>
  <c r="N213" i="12"/>
  <c r="M213" i="12"/>
  <c r="AG213" i="12" s="1"/>
  <c r="L213" i="12"/>
  <c r="J213" i="12"/>
  <c r="AD213" i="12" s="1"/>
  <c r="I213" i="12"/>
  <c r="AC213" i="12" s="1"/>
  <c r="G213" i="12"/>
  <c r="AA213" i="12" s="1"/>
  <c r="E213" i="12"/>
  <c r="Y212" i="12" s="1"/>
  <c r="AO212" i="12"/>
  <c r="AN212" i="12"/>
  <c r="AL212" i="12"/>
  <c r="AJ212" i="12"/>
  <c r="AG212" i="12"/>
  <c r="AF212" i="12"/>
  <c r="AE212" i="12"/>
  <c r="AD212" i="12"/>
  <c r="AB212" i="12"/>
  <c r="Z212" i="12"/>
  <c r="X212" i="12"/>
  <c r="W212" i="12"/>
  <c r="V212" i="12"/>
  <c r="T212" i="12"/>
  <c r="S212" i="12"/>
  <c r="AM212" i="12" s="1"/>
  <c r="R212" i="12"/>
  <c r="Q212" i="12"/>
  <c r="AK212" i="12" s="1"/>
  <c r="O212" i="12"/>
  <c r="AI212" i="12" s="1"/>
  <c r="N212" i="12"/>
  <c r="AH212" i="12" s="1"/>
  <c r="M212" i="12"/>
  <c r="L212" i="12"/>
  <c r="AF211" i="12" s="1"/>
  <c r="J212" i="12"/>
  <c r="I212" i="12"/>
  <c r="AC212" i="12" s="1"/>
  <c r="G212" i="12"/>
  <c r="AA212" i="12" s="1"/>
  <c r="E212" i="12"/>
  <c r="AO211" i="12"/>
  <c r="AJ211" i="12"/>
  <c r="AE211" i="12"/>
  <c r="AB211" i="12"/>
  <c r="Z211" i="12"/>
  <c r="X211" i="12"/>
  <c r="W211" i="12"/>
  <c r="V211" i="12"/>
  <c r="T211" i="12"/>
  <c r="AN211" i="12" s="1"/>
  <c r="S211" i="12"/>
  <c r="AM211" i="12" s="1"/>
  <c r="R211" i="12"/>
  <c r="AL211" i="12" s="1"/>
  <c r="Q211" i="12"/>
  <c r="AK211" i="12" s="1"/>
  <c r="O211" i="12"/>
  <c r="N211" i="12"/>
  <c r="M211" i="12"/>
  <c r="AG211" i="12" s="1"/>
  <c r="L211" i="12"/>
  <c r="J211" i="12"/>
  <c r="AD211" i="12" s="1"/>
  <c r="I211" i="12"/>
  <c r="AC211" i="12" s="1"/>
  <c r="G211" i="12"/>
  <c r="AA211" i="12" s="1"/>
  <c r="E211" i="12"/>
  <c r="Y210" i="12" s="1"/>
  <c r="AO210" i="12"/>
  <c r="AN210" i="12"/>
  <c r="AL210" i="12"/>
  <c r="AJ210" i="12"/>
  <c r="AG210" i="12"/>
  <c r="AF210" i="12"/>
  <c r="AE210" i="12"/>
  <c r="AD210" i="12"/>
  <c r="AB210" i="12"/>
  <c r="Z210" i="12"/>
  <c r="X210" i="12"/>
  <c r="W210" i="12"/>
  <c r="V210" i="12"/>
  <c r="AP210" i="12" s="1"/>
  <c r="T210" i="12"/>
  <c r="S210" i="12"/>
  <c r="AM210" i="12" s="1"/>
  <c r="R210" i="12"/>
  <c r="Q210" i="12"/>
  <c r="AK210" i="12" s="1"/>
  <c r="O210" i="12"/>
  <c r="AI210" i="12" s="1"/>
  <c r="N210" i="12"/>
  <c r="AH210" i="12" s="1"/>
  <c r="M210" i="12"/>
  <c r="L210" i="12"/>
  <c r="AF209" i="12" s="1"/>
  <c r="J210" i="12"/>
  <c r="I210" i="12"/>
  <c r="AC210" i="12" s="1"/>
  <c r="G210" i="12"/>
  <c r="AA210" i="12" s="1"/>
  <c r="E210" i="12"/>
  <c r="AO209" i="12"/>
  <c r="AJ209" i="12"/>
  <c r="AE209" i="12"/>
  <c r="AB209" i="12"/>
  <c r="Z209" i="12"/>
  <c r="X209" i="12"/>
  <c r="W209" i="12"/>
  <c r="V209" i="12"/>
  <c r="T209" i="12"/>
  <c r="AN209" i="12" s="1"/>
  <c r="S209" i="12"/>
  <c r="AM209" i="12" s="1"/>
  <c r="R209" i="12"/>
  <c r="AL209" i="12" s="1"/>
  <c r="Q209" i="12"/>
  <c r="AK209" i="12" s="1"/>
  <c r="O209" i="12"/>
  <c r="N209" i="12"/>
  <c r="M209" i="12"/>
  <c r="AG209" i="12" s="1"/>
  <c r="L209" i="12"/>
  <c r="J209" i="12"/>
  <c r="AD209" i="12" s="1"/>
  <c r="I209" i="12"/>
  <c r="AC209" i="12" s="1"/>
  <c r="G209" i="12"/>
  <c r="AA209" i="12" s="1"/>
  <c r="E209" i="12"/>
  <c r="Y208" i="12" s="1"/>
  <c r="AO208" i="12"/>
  <c r="AN208" i="12"/>
  <c r="AL208" i="12"/>
  <c r="AJ208" i="12"/>
  <c r="AG208" i="12"/>
  <c r="AF208" i="12"/>
  <c r="AE208" i="12"/>
  <c r="AD208" i="12"/>
  <c r="AB208" i="12"/>
  <c r="Z208" i="12"/>
  <c r="X208" i="12"/>
  <c r="W208" i="12"/>
  <c r="V208" i="12"/>
  <c r="T208" i="12"/>
  <c r="S208" i="12"/>
  <c r="AM208" i="12" s="1"/>
  <c r="R208" i="12"/>
  <c r="Q208" i="12"/>
  <c r="AK208" i="12" s="1"/>
  <c r="O208" i="12"/>
  <c r="AI208" i="12" s="1"/>
  <c r="N208" i="12"/>
  <c r="AH208" i="12" s="1"/>
  <c r="M208" i="12"/>
  <c r="L208" i="12"/>
  <c r="AF207" i="12" s="1"/>
  <c r="J208" i="12"/>
  <c r="I208" i="12"/>
  <c r="AC208" i="12" s="1"/>
  <c r="G208" i="12"/>
  <c r="AA208" i="12" s="1"/>
  <c r="E208" i="12"/>
  <c r="AO207" i="12"/>
  <c r="AJ207" i="12"/>
  <c r="AE207" i="12"/>
  <c r="AB207" i="12"/>
  <c r="Z207" i="12"/>
  <c r="X207" i="12"/>
  <c r="W207" i="12"/>
  <c r="V207" i="12"/>
  <c r="T207" i="12"/>
  <c r="AN207" i="12" s="1"/>
  <c r="S207" i="12"/>
  <c r="AM207" i="12" s="1"/>
  <c r="R207" i="12"/>
  <c r="AL207" i="12" s="1"/>
  <c r="Q207" i="12"/>
  <c r="AK207" i="12" s="1"/>
  <c r="O207" i="12"/>
  <c r="N207" i="12"/>
  <c r="M207" i="12"/>
  <c r="AG207" i="12" s="1"/>
  <c r="L207" i="12"/>
  <c r="J207" i="12"/>
  <c r="AD207" i="12" s="1"/>
  <c r="I207" i="12"/>
  <c r="AC207" i="12" s="1"/>
  <c r="G207" i="12"/>
  <c r="AA207" i="12" s="1"/>
  <c r="E207" i="12"/>
  <c r="Y206" i="12" s="1"/>
  <c r="AO206" i="12"/>
  <c r="AN206" i="12"/>
  <c r="AL206" i="12"/>
  <c r="AJ206" i="12"/>
  <c r="AG206" i="12"/>
  <c r="AF206" i="12"/>
  <c r="AE206" i="12"/>
  <c r="AD206" i="12"/>
  <c r="AB206" i="12"/>
  <c r="Z206" i="12"/>
  <c r="X206" i="12"/>
  <c r="W206" i="12"/>
  <c r="V206" i="12"/>
  <c r="T206" i="12"/>
  <c r="S206" i="12"/>
  <c r="AM206" i="12" s="1"/>
  <c r="R206" i="12"/>
  <c r="Q206" i="12"/>
  <c r="AK206" i="12" s="1"/>
  <c r="O206" i="12"/>
  <c r="AI206" i="12" s="1"/>
  <c r="N206" i="12"/>
  <c r="AH206" i="12" s="1"/>
  <c r="M206" i="12"/>
  <c r="L206" i="12"/>
  <c r="AF205" i="12" s="1"/>
  <c r="J206" i="12"/>
  <c r="I206" i="12"/>
  <c r="AC206" i="12" s="1"/>
  <c r="G206" i="12"/>
  <c r="AA206" i="12" s="1"/>
  <c r="E206" i="12"/>
  <c r="AO205" i="12"/>
  <c r="AJ205" i="12"/>
  <c r="AE205" i="12"/>
  <c r="AB205" i="12"/>
  <c r="Z205" i="12"/>
  <c r="X205" i="12"/>
  <c r="W205" i="12"/>
  <c r="V205" i="12"/>
  <c r="T205" i="12"/>
  <c r="AN205" i="12" s="1"/>
  <c r="S205" i="12"/>
  <c r="AM205" i="12" s="1"/>
  <c r="R205" i="12"/>
  <c r="AL205" i="12" s="1"/>
  <c r="Q205" i="12"/>
  <c r="AK205" i="12" s="1"/>
  <c r="O205" i="12"/>
  <c r="N205" i="12"/>
  <c r="M205" i="12"/>
  <c r="AG205" i="12" s="1"/>
  <c r="L205" i="12"/>
  <c r="J205" i="12"/>
  <c r="AD205" i="12" s="1"/>
  <c r="I205" i="12"/>
  <c r="AC205" i="12" s="1"/>
  <c r="G205" i="12"/>
  <c r="AA205" i="12" s="1"/>
  <c r="E205" i="12"/>
  <c r="Y204" i="12" s="1"/>
  <c r="AO204" i="12"/>
  <c r="AN204" i="12"/>
  <c r="AL204" i="12"/>
  <c r="AJ204" i="12"/>
  <c r="AG204" i="12"/>
  <c r="AF204" i="12"/>
  <c r="AE204" i="12"/>
  <c r="AD204" i="12"/>
  <c r="AB204" i="12"/>
  <c r="Z204" i="12"/>
  <c r="X204" i="12"/>
  <c r="W204" i="12"/>
  <c r="V204" i="12"/>
  <c r="T204" i="12"/>
  <c r="S204" i="12"/>
  <c r="AM204" i="12" s="1"/>
  <c r="R204" i="12"/>
  <c r="Q204" i="12"/>
  <c r="AK204" i="12" s="1"/>
  <c r="O204" i="12"/>
  <c r="AI204" i="12" s="1"/>
  <c r="N204" i="12"/>
  <c r="AH204" i="12" s="1"/>
  <c r="M204" i="12"/>
  <c r="L204" i="12"/>
  <c r="AF203" i="12" s="1"/>
  <c r="J204" i="12"/>
  <c r="I204" i="12"/>
  <c r="AC204" i="12" s="1"/>
  <c r="G204" i="12"/>
  <c r="AA204" i="12" s="1"/>
  <c r="E204" i="12"/>
  <c r="AO203" i="12"/>
  <c r="AJ203" i="12"/>
  <c r="AE203" i="12"/>
  <c r="AB203" i="12"/>
  <c r="Z203" i="12"/>
  <c r="X203" i="12"/>
  <c r="W203" i="12"/>
  <c r="V203" i="12"/>
  <c r="T203" i="12"/>
  <c r="AN203" i="12" s="1"/>
  <c r="S203" i="12"/>
  <c r="AM203" i="12" s="1"/>
  <c r="R203" i="12"/>
  <c r="AL203" i="12" s="1"/>
  <c r="Q203" i="12"/>
  <c r="AK203" i="12" s="1"/>
  <c r="O203" i="12"/>
  <c r="N203" i="12"/>
  <c r="M203" i="12"/>
  <c r="AG203" i="12" s="1"/>
  <c r="L203" i="12"/>
  <c r="J203" i="12"/>
  <c r="AD203" i="12" s="1"/>
  <c r="I203" i="12"/>
  <c r="AC203" i="12" s="1"/>
  <c r="G203" i="12"/>
  <c r="AA203" i="12" s="1"/>
  <c r="E203" i="12"/>
  <c r="Y202" i="12" s="1"/>
  <c r="AO202" i="12"/>
  <c r="AN202" i="12"/>
  <c r="AL202" i="12"/>
  <c r="AJ202" i="12"/>
  <c r="AG202" i="12"/>
  <c r="AF202" i="12"/>
  <c r="AE202" i="12"/>
  <c r="AD202" i="12"/>
  <c r="AB202" i="12"/>
  <c r="Z202" i="12"/>
  <c r="X202" i="12"/>
  <c r="W202" i="12"/>
  <c r="V202" i="12"/>
  <c r="T202" i="12"/>
  <c r="S202" i="12"/>
  <c r="AM202" i="12" s="1"/>
  <c r="R202" i="12"/>
  <c r="Q202" i="12"/>
  <c r="AK202" i="12" s="1"/>
  <c r="O202" i="12"/>
  <c r="AI202" i="12" s="1"/>
  <c r="N202" i="12"/>
  <c r="M202" i="12"/>
  <c r="L202" i="12"/>
  <c r="AF201" i="12" s="1"/>
  <c r="J202" i="12"/>
  <c r="I202" i="12"/>
  <c r="AC202" i="12" s="1"/>
  <c r="G202" i="12"/>
  <c r="AA202" i="12" s="1"/>
  <c r="E202" i="12"/>
  <c r="AO201" i="12"/>
  <c r="AJ201" i="12"/>
  <c r="AE201" i="12"/>
  <c r="AB201" i="12"/>
  <c r="Z201" i="12"/>
  <c r="X201" i="12"/>
  <c r="W201" i="12"/>
  <c r="V201" i="12"/>
  <c r="T201" i="12"/>
  <c r="AN201" i="12" s="1"/>
  <c r="S201" i="12"/>
  <c r="AM201" i="12" s="1"/>
  <c r="R201" i="12"/>
  <c r="AL201" i="12" s="1"/>
  <c r="Q201" i="12"/>
  <c r="AK201" i="12" s="1"/>
  <c r="O201" i="12"/>
  <c r="N201" i="12"/>
  <c r="M201" i="12"/>
  <c r="AG201" i="12" s="1"/>
  <c r="L201" i="12"/>
  <c r="J201" i="12"/>
  <c r="AD201" i="12" s="1"/>
  <c r="I201" i="12"/>
  <c r="AC201" i="12" s="1"/>
  <c r="G201" i="12"/>
  <c r="AA201" i="12" s="1"/>
  <c r="E201" i="12"/>
  <c r="Y200" i="12" s="1"/>
  <c r="AO200" i="12"/>
  <c r="AN200" i="12"/>
  <c r="AL200" i="12"/>
  <c r="AJ200" i="12"/>
  <c r="AG200" i="12"/>
  <c r="AF200" i="12"/>
  <c r="AE200" i="12"/>
  <c r="AD200" i="12"/>
  <c r="AB200" i="12"/>
  <c r="Z200" i="12"/>
  <c r="X200" i="12"/>
  <c r="W200" i="12"/>
  <c r="V200" i="12"/>
  <c r="T200" i="12"/>
  <c r="S200" i="12"/>
  <c r="R200" i="12"/>
  <c r="Q200" i="12"/>
  <c r="AK200" i="12" s="1"/>
  <c r="O200" i="12"/>
  <c r="AI200" i="12" s="1"/>
  <c r="N200" i="12"/>
  <c r="M200" i="12"/>
  <c r="L200" i="12"/>
  <c r="AF199" i="12" s="1"/>
  <c r="J200" i="12"/>
  <c r="I200" i="12"/>
  <c r="G200" i="12"/>
  <c r="AA200" i="12" s="1"/>
  <c r="E200" i="12"/>
  <c r="AO199" i="12"/>
  <c r="AJ199" i="12"/>
  <c r="AE199" i="12"/>
  <c r="AB199" i="12"/>
  <c r="Z199" i="12"/>
  <c r="X199" i="12"/>
  <c r="W199" i="12"/>
  <c r="V199" i="12"/>
  <c r="T199" i="12"/>
  <c r="AN199" i="12" s="1"/>
  <c r="S199" i="12"/>
  <c r="AM199" i="12" s="1"/>
  <c r="R199" i="12"/>
  <c r="AL199" i="12" s="1"/>
  <c r="Q199" i="12"/>
  <c r="AK199" i="12" s="1"/>
  <c r="O199" i="12"/>
  <c r="N199" i="12"/>
  <c r="M199" i="12"/>
  <c r="AG199" i="12" s="1"/>
  <c r="L199" i="12"/>
  <c r="J199" i="12"/>
  <c r="AD199" i="12" s="1"/>
  <c r="I199" i="12"/>
  <c r="AC199" i="12" s="1"/>
  <c r="G199" i="12"/>
  <c r="AA199" i="12" s="1"/>
  <c r="E199" i="12"/>
  <c r="Y198" i="12" s="1"/>
  <c r="AO198" i="12"/>
  <c r="AN198" i="12"/>
  <c r="AL198" i="12"/>
  <c r="AJ198" i="12"/>
  <c r="AG198" i="12"/>
  <c r="AF198" i="12"/>
  <c r="AE198" i="12"/>
  <c r="AD198" i="12"/>
  <c r="AB198" i="12"/>
  <c r="Z198" i="12"/>
  <c r="X198" i="12"/>
  <c r="W198" i="12"/>
  <c r="V198" i="12"/>
  <c r="T198" i="12"/>
  <c r="S198" i="12"/>
  <c r="AM198" i="12" s="1"/>
  <c r="R198" i="12"/>
  <c r="Q198" i="12"/>
  <c r="AK198" i="12" s="1"/>
  <c r="O198" i="12"/>
  <c r="AI198" i="12" s="1"/>
  <c r="N198" i="12"/>
  <c r="M198" i="12"/>
  <c r="L198" i="12"/>
  <c r="AF197" i="12" s="1"/>
  <c r="J198" i="12"/>
  <c r="I198" i="12"/>
  <c r="AC198" i="12" s="1"/>
  <c r="G198" i="12"/>
  <c r="AA198" i="12" s="1"/>
  <c r="E198" i="12"/>
  <c r="AO197" i="12"/>
  <c r="AJ197" i="12"/>
  <c r="AE197" i="12"/>
  <c r="AB197" i="12"/>
  <c r="Z197" i="12"/>
  <c r="X197" i="12"/>
  <c r="W197" i="12"/>
  <c r="V197" i="12"/>
  <c r="T197" i="12"/>
  <c r="AN197" i="12" s="1"/>
  <c r="S197" i="12"/>
  <c r="AM197" i="12" s="1"/>
  <c r="R197" i="12"/>
  <c r="AL197" i="12" s="1"/>
  <c r="Q197" i="12"/>
  <c r="AK197" i="12" s="1"/>
  <c r="O197" i="12"/>
  <c r="N197" i="12"/>
  <c r="M197" i="12"/>
  <c r="AG197" i="12" s="1"/>
  <c r="L197" i="12"/>
  <c r="J197" i="12"/>
  <c r="AD197" i="12" s="1"/>
  <c r="I197" i="12"/>
  <c r="AC197" i="12" s="1"/>
  <c r="G197" i="12"/>
  <c r="AA197" i="12" s="1"/>
  <c r="E197" i="12"/>
  <c r="Y196" i="12" s="1"/>
  <c r="AO196" i="12"/>
  <c r="AN196" i="12"/>
  <c r="AL196" i="12"/>
  <c r="AJ196" i="12"/>
  <c r="AG196" i="12"/>
  <c r="AF196" i="12"/>
  <c r="AE196" i="12"/>
  <c r="AD196" i="12"/>
  <c r="AB196" i="12"/>
  <c r="Z196" i="12"/>
  <c r="X196" i="12"/>
  <c r="W196" i="12"/>
  <c r="V196" i="12"/>
  <c r="T196" i="12"/>
  <c r="S196" i="12"/>
  <c r="AM196" i="12" s="1"/>
  <c r="R196" i="12"/>
  <c r="Q196" i="12"/>
  <c r="AK196" i="12" s="1"/>
  <c r="O196" i="12"/>
  <c r="AI196" i="12" s="1"/>
  <c r="N196" i="12"/>
  <c r="M196" i="12"/>
  <c r="L196" i="12"/>
  <c r="AF195" i="12" s="1"/>
  <c r="J196" i="12"/>
  <c r="I196" i="12"/>
  <c r="AC196" i="12" s="1"/>
  <c r="G196" i="12"/>
  <c r="AA196" i="12" s="1"/>
  <c r="E196" i="12"/>
  <c r="AO195" i="12"/>
  <c r="AJ195" i="12"/>
  <c r="AE195" i="12"/>
  <c r="AB195" i="12"/>
  <c r="Z195" i="12"/>
  <c r="X195" i="12"/>
  <c r="W195" i="12"/>
  <c r="V195" i="12"/>
  <c r="T195" i="12"/>
  <c r="AN195" i="12" s="1"/>
  <c r="S195" i="12"/>
  <c r="AM195" i="12" s="1"/>
  <c r="R195" i="12"/>
  <c r="AL195" i="12" s="1"/>
  <c r="Q195" i="12"/>
  <c r="AK195" i="12" s="1"/>
  <c r="O195" i="12"/>
  <c r="N195" i="12"/>
  <c r="M195" i="12"/>
  <c r="AG195" i="12" s="1"/>
  <c r="L195" i="12"/>
  <c r="J195" i="12"/>
  <c r="AD195" i="12" s="1"/>
  <c r="I195" i="12"/>
  <c r="AC195" i="12" s="1"/>
  <c r="G195" i="12"/>
  <c r="AA195" i="12" s="1"/>
  <c r="E195" i="12"/>
  <c r="Y194" i="12" s="1"/>
  <c r="AO194" i="12"/>
  <c r="AN194" i="12"/>
  <c r="AL194" i="12"/>
  <c r="AJ194" i="12"/>
  <c r="AG194" i="12"/>
  <c r="AF194" i="12"/>
  <c r="AE194" i="12"/>
  <c r="AD194" i="12"/>
  <c r="AB194" i="12"/>
  <c r="Z194" i="12"/>
  <c r="X194" i="12"/>
  <c r="W194" i="12"/>
  <c r="V194" i="12"/>
  <c r="T194" i="12"/>
  <c r="S194" i="12"/>
  <c r="R194" i="12"/>
  <c r="Q194" i="12"/>
  <c r="AK194" i="12" s="1"/>
  <c r="O194" i="12"/>
  <c r="AI194" i="12" s="1"/>
  <c r="N194" i="12"/>
  <c r="M194" i="12"/>
  <c r="L194" i="12"/>
  <c r="AF193" i="12" s="1"/>
  <c r="J194" i="12"/>
  <c r="I194" i="12"/>
  <c r="G194" i="12"/>
  <c r="AA194" i="12" s="1"/>
  <c r="E194" i="12"/>
  <c r="AO193" i="12"/>
  <c r="AJ193" i="12"/>
  <c r="AE193" i="12"/>
  <c r="AB193" i="12"/>
  <c r="Z193" i="12"/>
  <c r="X193" i="12"/>
  <c r="W193" i="12"/>
  <c r="V193" i="12"/>
  <c r="T193" i="12"/>
  <c r="AN193" i="12" s="1"/>
  <c r="S193" i="12"/>
  <c r="AM193" i="12" s="1"/>
  <c r="R193" i="12"/>
  <c r="AL193" i="12" s="1"/>
  <c r="Q193" i="12"/>
  <c r="AK193" i="12" s="1"/>
  <c r="O193" i="12"/>
  <c r="N193" i="12"/>
  <c r="M193" i="12"/>
  <c r="AG193" i="12" s="1"/>
  <c r="L193" i="12"/>
  <c r="J193" i="12"/>
  <c r="AD193" i="12" s="1"/>
  <c r="I193" i="12"/>
  <c r="AC193" i="12" s="1"/>
  <c r="G193" i="12"/>
  <c r="AA193" i="12" s="1"/>
  <c r="E193" i="12"/>
  <c r="Y192" i="12" s="1"/>
  <c r="AO192" i="12"/>
  <c r="AN192" i="12"/>
  <c r="AL192" i="12"/>
  <c r="AJ192" i="12"/>
  <c r="AG192" i="12"/>
  <c r="AF192" i="12"/>
  <c r="AE192" i="12"/>
  <c r="AD192" i="12"/>
  <c r="AB192" i="12"/>
  <c r="Z192" i="12"/>
  <c r="X192" i="12"/>
  <c r="W192" i="12"/>
  <c r="V192" i="12"/>
  <c r="T192" i="12"/>
  <c r="S192" i="12"/>
  <c r="R192" i="12"/>
  <c r="Q192" i="12"/>
  <c r="AK192" i="12" s="1"/>
  <c r="O192" i="12"/>
  <c r="AI192" i="12" s="1"/>
  <c r="N192" i="12"/>
  <c r="M192" i="12"/>
  <c r="L192" i="12"/>
  <c r="AF191" i="12" s="1"/>
  <c r="J192" i="12"/>
  <c r="I192" i="12"/>
  <c r="G192" i="12"/>
  <c r="AA192" i="12" s="1"/>
  <c r="E192" i="12"/>
  <c r="AO191" i="12"/>
  <c r="AJ191" i="12"/>
  <c r="AE191" i="12"/>
  <c r="AB191" i="12"/>
  <c r="Z191" i="12"/>
  <c r="X191" i="12"/>
  <c r="W191" i="12"/>
  <c r="V191" i="12"/>
  <c r="T191" i="12"/>
  <c r="AN191" i="12" s="1"/>
  <c r="S191" i="12"/>
  <c r="AM191" i="12" s="1"/>
  <c r="R191" i="12"/>
  <c r="AL191" i="12" s="1"/>
  <c r="Q191" i="12"/>
  <c r="AK191" i="12" s="1"/>
  <c r="O191" i="12"/>
  <c r="N191" i="12"/>
  <c r="M191" i="12"/>
  <c r="AG191" i="12" s="1"/>
  <c r="L191" i="12"/>
  <c r="J191" i="12"/>
  <c r="AD191" i="12" s="1"/>
  <c r="I191" i="12"/>
  <c r="AC191" i="12" s="1"/>
  <c r="G191" i="12"/>
  <c r="AA191" i="12" s="1"/>
  <c r="E191" i="12"/>
  <c r="AO190" i="12"/>
  <c r="AN190" i="12"/>
  <c r="AL190" i="12"/>
  <c r="AJ190" i="12"/>
  <c r="AG190" i="12"/>
  <c r="AF190" i="12"/>
  <c r="AE190" i="12"/>
  <c r="AD190" i="12"/>
  <c r="AB190" i="12"/>
  <c r="Z190" i="12"/>
  <c r="X190" i="12"/>
  <c r="W190" i="12"/>
  <c r="V190" i="12"/>
  <c r="T190" i="12"/>
  <c r="S190" i="12"/>
  <c r="R190" i="12"/>
  <c r="Q190" i="12"/>
  <c r="O190" i="12"/>
  <c r="AI190" i="12" s="1"/>
  <c r="N190" i="12"/>
  <c r="M190" i="12"/>
  <c r="L190" i="12"/>
  <c r="AF189" i="12" s="1"/>
  <c r="J190" i="12"/>
  <c r="I190" i="12"/>
  <c r="G190" i="12"/>
  <c r="AA190" i="12" s="1"/>
  <c r="E190" i="12"/>
  <c r="AO189" i="12"/>
  <c r="AJ189" i="12"/>
  <c r="AE189" i="12"/>
  <c r="AB189" i="12"/>
  <c r="Z189" i="12"/>
  <c r="X189" i="12"/>
  <c r="W189" i="12"/>
  <c r="V189" i="12"/>
  <c r="T189" i="12"/>
  <c r="AN189" i="12" s="1"/>
  <c r="S189" i="12"/>
  <c r="AM189" i="12" s="1"/>
  <c r="R189" i="12"/>
  <c r="AL189" i="12" s="1"/>
  <c r="Q189" i="12"/>
  <c r="AK189" i="12" s="1"/>
  <c r="O189" i="12"/>
  <c r="N189" i="12"/>
  <c r="M189" i="12"/>
  <c r="AG189" i="12" s="1"/>
  <c r="L189" i="12"/>
  <c r="J189" i="12"/>
  <c r="AD189" i="12" s="1"/>
  <c r="I189" i="12"/>
  <c r="AC189" i="12" s="1"/>
  <c r="G189" i="12"/>
  <c r="AA189" i="12" s="1"/>
  <c r="E189" i="12"/>
  <c r="AO188" i="12"/>
  <c r="AN188" i="12"/>
  <c r="AL188" i="12"/>
  <c r="AJ188" i="12"/>
  <c r="AG188" i="12"/>
  <c r="AF188" i="12"/>
  <c r="AE188" i="12"/>
  <c r="AD188" i="12"/>
  <c r="AB188" i="12"/>
  <c r="Z188" i="12"/>
  <c r="X188" i="12"/>
  <c r="W188" i="12"/>
  <c r="V188" i="12"/>
  <c r="T188" i="12"/>
  <c r="S188" i="12"/>
  <c r="R188" i="12"/>
  <c r="Q188" i="12"/>
  <c r="O188" i="12"/>
  <c r="AI188" i="12" s="1"/>
  <c r="N188" i="12"/>
  <c r="M188" i="12"/>
  <c r="L188" i="12"/>
  <c r="AF187" i="12" s="1"/>
  <c r="J188" i="12"/>
  <c r="I188" i="12"/>
  <c r="G188" i="12"/>
  <c r="AA188" i="12" s="1"/>
  <c r="E188" i="12"/>
  <c r="AO187" i="12"/>
  <c r="AJ187" i="12"/>
  <c r="AE187" i="12"/>
  <c r="AB187" i="12"/>
  <c r="Z187" i="12"/>
  <c r="X187" i="12"/>
  <c r="W187" i="12"/>
  <c r="V187" i="12"/>
  <c r="T187" i="12"/>
  <c r="AN187" i="12" s="1"/>
  <c r="S187" i="12"/>
  <c r="AM187" i="12" s="1"/>
  <c r="R187" i="12"/>
  <c r="AL187" i="12" s="1"/>
  <c r="Q187" i="12"/>
  <c r="AK187" i="12" s="1"/>
  <c r="O187" i="12"/>
  <c r="N187" i="12"/>
  <c r="M187" i="12"/>
  <c r="AG187" i="12" s="1"/>
  <c r="L187" i="12"/>
  <c r="J187" i="12"/>
  <c r="AD187" i="12" s="1"/>
  <c r="I187" i="12"/>
  <c r="AC187" i="12" s="1"/>
  <c r="G187" i="12"/>
  <c r="AA187" i="12" s="1"/>
  <c r="E187" i="12"/>
  <c r="AO186" i="12"/>
  <c r="AN186" i="12"/>
  <c r="AL186" i="12"/>
  <c r="AJ186" i="12"/>
  <c r="AG186" i="12"/>
  <c r="AF186" i="12"/>
  <c r="AE186" i="12"/>
  <c r="AD186" i="12"/>
  <c r="AB186" i="12"/>
  <c r="Z186" i="12"/>
  <c r="X186" i="12"/>
  <c r="W186" i="12"/>
  <c r="V186" i="12"/>
  <c r="T186" i="12"/>
  <c r="S186" i="12"/>
  <c r="R186" i="12"/>
  <c r="Q186" i="12"/>
  <c r="O186" i="12"/>
  <c r="AI186" i="12" s="1"/>
  <c r="N186" i="12"/>
  <c r="M186" i="12"/>
  <c r="L186" i="12"/>
  <c r="AF185" i="12" s="1"/>
  <c r="J186" i="12"/>
  <c r="I186" i="12"/>
  <c r="G186" i="12"/>
  <c r="AA186" i="12" s="1"/>
  <c r="E186" i="12"/>
  <c r="AO185" i="12"/>
  <c r="AJ185" i="12"/>
  <c r="AE185" i="12"/>
  <c r="AB185" i="12"/>
  <c r="Z185" i="12"/>
  <c r="X185" i="12"/>
  <c r="W185" i="12"/>
  <c r="V185" i="12"/>
  <c r="T185" i="12"/>
  <c r="AN185" i="12" s="1"/>
  <c r="S185" i="12"/>
  <c r="AM185" i="12" s="1"/>
  <c r="R185" i="12"/>
  <c r="AL185" i="12" s="1"/>
  <c r="Q185" i="12"/>
  <c r="AK185" i="12" s="1"/>
  <c r="O185" i="12"/>
  <c r="N185" i="12"/>
  <c r="M185" i="12"/>
  <c r="AG185" i="12" s="1"/>
  <c r="L185" i="12"/>
  <c r="J185" i="12"/>
  <c r="AD185" i="12" s="1"/>
  <c r="I185" i="12"/>
  <c r="AC185" i="12" s="1"/>
  <c r="G185" i="12"/>
  <c r="AA185" i="12" s="1"/>
  <c r="E185" i="12"/>
  <c r="AO184" i="12"/>
  <c r="AN184" i="12"/>
  <c r="AL184" i="12"/>
  <c r="AJ184" i="12"/>
  <c r="AG184" i="12"/>
  <c r="AF184" i="12"/>
  <c r="AE184" i="12"/>
  <c r="AD184" i="12"/>
  <c r="AB184" i="12"/>
  <c r="Z184" i="12"/>
  <c r="X184" i="12"/>
  <c r="W184" i="12"/>
  <c r="V184" i="12"/>
  <c r="T184" i="12"/>
  <c r="S184" i="12"/>
  <c r="R184" i="12"/>
  <c r="Q184" i="12"/>
  <c r="O184" i="12"/>
  <c r="AI184" i="12" s="1"/>
  <c r="N184" i="12"/>
  <c r="M184" i="12"/>
  <c r="L184" i="12"/>
  <c r="AF183" i="12" s="1"/>
  <c r="J184" i="12"/>
  <c r="I184" i="12"/>
  <c r="G184" i="12"/>
  <c r="AA184" i="12" s="1"/>
  <c r="E184" i="12"/>
  <c r="AO183" i="12"/>
  <c r="AJ183" i="12"/>
  <c r="AE183" i="12"/>
  <c r="AB183" i="12"/>
  <c r="Z183" i="12"/>
  <c r="X183" i="12"/>
  <c r="W183" i="12"/>
  <c r="V183" i="12"/>
  <c r="T183" i="12"/>
  <c r="AN183" i="12" s="1"/>
  <c r="S183" i="12"/>
  <c r="AM183" i="12" s="1"/>
  <c r="R183" i="12"/>
  <c r="AL183" i="12" s="1"/>
  <c r="Q183" i="12"/>
  <c r="AK183" i="12" s="1"/>
  <c r="O183" i="12"/>
  <c r="N183" i="12"/>
  <c r="M183" i="12"/>
  <c r="AG183" i="12" s="1"/>
  <c r="L183" i="12"/>
  <c r="J183" i="12"/>
  <c r="AD183" i="12" s="1"/>
  <c r="I183" i="12"/>
  <c r="AC183" i="12" s="1"/>
  <c r="G183" i="12"/>
  <c r="AA183" i="12" s="1"/>
  <c r="E183" i="12"/>
  <c r="AO182" i="12"/>
  <c r="AN182" i="12"/>
  <c r="AL182" i="12"/>
  <c r="AJ182" i="12"/>
  <c r="AG182" i="12"/>
  <c r="AF182" i="12"/>
  <c r="AE182" i="12"/>
  <c r="AD182" i="12"/>
  <c r="AB182" i="12"/>
  <c r="Z182" i="12"/>
  <c r="X182" i="12"/>
  <c r="W182" i="12"/>
  <c r="V182" i="12"/>
  <c r="T182" i="12"/>
  <c r="S182" i="12"/>
  <c r="R182" i="12"/>
  <c r="Q182" i="12"/>
  <c r="O182" i="12"/>
  <c r="AI182" i="12" s="1"/>
  <c r="N182" i="12"/>
  <c r="M182" i="12"/>
  <c r="L182" i="12"/>
  <c r="AF181" i="12" s="1"/>
  <c r="J182" i="12"/>
  <c r="I182" i="12"/>
  <c r="G182" i="12"/>
  <c r="AA182" i="12" s="1"/>
  <c r="E182" i="12"/>
  <c r="AO181" i="12"/>
  <c r="AJ181" i="12"/>
  <c r="AE181" i="12"/>
  <c r="AB181" i="12"/>
  <c r="Z181" i="12"/>
  <c r="X181" i="12"/>
  <c r="W181" i="12"/>
  <c r="V181" i="12"/>
  <c r="T181" i="12"/>
  <c r="AN181" i="12" s="1"/>
  <c r="S181" i="12"/>
  <c r="AM181" i="12" s="1"/>
  <c r="R181" i="12"/>
  <c r="AL181" i="12" s="1"/>
  <c r="Q181" i="12"/>
  <c r="AK181" i="12" s="1"/>
  <c r="O181" i="12"/>
  <c r="N181" i="12"/>
  <c r="M181" i="12"/>
  <c r="AG181" i="12" s="1"/>
  <c r="L181" i="12"/>
  <c r="J181" i="12"/>
  <c r="AD181" i="12" s="1"/>
  <c r="I181" i="12"/>
  <c r="AC181" i="12" s="1"/>
  <c r="G181" i="12"/>
  <c r="AA181" i="12" s="1"/>
  <c r="E181" i="12"/>
  <c r="AO180" i="12"/>
  <c r="AN180" i="12"/>
  <c r="AL180" i="12"/>
  <c r="AJ180" i="12"/>
  <c r="AG180" i="12"/>
  <c r="AF180" i="12"/>
  <c r="AE180" i="12"/>
  <c r="AD180" i="12"/>
  <c r="AB180" i="12"/>
  <c r="Z180" i="12"/>
  <c r="X180" i="12"/>
  <c r="W180" i="12"/>
  <c r="V180" i="12"/>
  <c r="T180" i="12"/>
  <c r="S180" i="12"/>
  <c r="R180" i="12"/>
  <c r="Q180" i="12"/>
  <c r="O180" i="12"/>
  <c r="AI180" i="12" s="1"/>
  <c r="N180" i="12"/>
  <c r="M180" i="12"/>
  <c r="L180" i="12"/>
  <c r="AF179" i="12" s="1"/>
  <c r="J180" i="12"/>
  <c r="I180" i="12"/>
  <c r="G180" i="12"/>
  <c r="AA180" i="12" s="1"/>
  <c r="E180" i="12"/>
  <c r="AO179" i="12"/>
  <c r="AJ179" i="12"/>
  <c r="AE179" i="12"/>
  <c r="AB179" i="12"/>
  <c r="Z179" i="12"/>
  <c r="X179" i="12"/>
  <c r="W179" i="12"/>
  <c r="V179" i="12"/>
  <c r="T179" i="12"/>
  <c r="AN179" i="12" s="1"/>
  <c r="S179" i="12"/>
  <c r="AM179" i="12" s="1"/>
  <c r="R179" i="12"/>
  <c r="AL179" i="12" s="1"/>
  <c r="Q179" i="12"/>
  <c r="AK179" i="12" s="1"/>
  <c r="O179" i="12"/>
  <c r="N179" i="12"/>
  <c r="M179" i="12"/>
  <c r="AG179" i="12" s="1"/>
  <c r="L179" i="12"/>
  <c r="J179" i="12"/>
  <c r="AD179" i="12" s="1"/>
  <c r="I179" i="12"/>
  <c r="AC179" i="12" s="1"/>
  <c r="G179" i="12"/>
  <c r="AA179" i="12" s="1"/>
  <c r="E179" i="12"/>
  <c r="AO178" i="12"/>
  <c r="AN178" i="12"/>
  <c r="AL178" i="12"/>
  <c r="AJ178" i="12"/>
  <c r="AG178" i="12"/>
  <c r="AF178" i="12"/>
  <c r="AE178" i="12"/>
  <c r="AD178" i="12"/>
  <c r="AB178" i="12"/>
  <c r="Z178" i="12"/>
  <c r="X178" i="12"/>
  <c r="W178" i="12"/>
  <c r="V178" i="12"/>
  <c r="T178" i="12"/>
  <c r="S178" i="12"/>
  <c r="R178" i="12"/>
  <c r="Q178" i="12"/>
  <c r="O178" i="12"/>
  <c r="AI178" i="12" s="1"/>
  <c r="N178" i="12"/>
  <c r="M178" i="12"/>
  <c r="L178" i="12"/>
  <c r="AF177" i="12" s="1"/>
  <c r="J178" i="12"/>
  <c r="I178" i="12"/>
  <c r="G178" i="12"/>
  <c r="AA178" i="12" s="1"/>
  <c r="E178" i="12"/>
  <c r="AO177" i="12"/>
  <c r="AJ177" i="12"/>
  <c r="AE177" i="12"/>
  <c r="AB177" i="12"/>
  <c r="Z177" i="12"/>
  <c r="X177" i="12"/>
  <c r="W177" i="12"/>
  <c r="V177" i="12"/>
  <c r="T177" i="12"/>
  <c r="AN177" i="12" s="1"/>
  <c r="S177" i="12"/>
  <c r="AM177" i="12" s="1"/>
  <c r="R177" i="12"/>
  <c r="AL177" i="12" s="1"/>
  <c r="Q177" i="12"/>
  <c r="AK177" i="12" s="1"/>
  <c r="O177" i="12"/>
  <c r="N177" i="12"/>
  <c r="M177" i="12"/>
  <c r="AG177" i="12" s="1"/>
  <c r="L177" i="12"/>
  <c r="J177" i="12"/>
  <c r="AD177" i="12" s="1"/>
  <c r="I177" i="12"/>
  <c r="AC177" i="12" s="1"/>
  <c r="G177" i="12"/>
  <c r="AA177" i="12" s="1"/>
  <c r="E177" i="12"/>
  <c r="AO176" i="12"/>
  <c r="AN176" i="12"/>
  <c r="AL176" i="12"/>
  <c r="AJ176" i="12"/>
  <c r="AG176" i="12"/>
  <c r="AF176" i="12"/>
  <c r="AE176" i="12"/>
  <c r="AD176" i="12"/>
  <c r="AB176" i="12"/>
  <c r="Z176" i="12"/>
  <c r="X176" i="12"/>
  <c r="W176" i="12"/>
  <c r="V176" i="12"/>
  <c r="T176" i="12"/>
  <c r="S176" i="12"/>
  <c r="R176" i="12"/>
  <c r="Q176" i="12"/>
  <c r="O176" i="12"/>
  <c r="AI176" i="12" s="1"/>
  <c r="N176" i="12"/>
  <c r="M176" i="12"/>
  <c r="L176" i="12"/>
  <c r="AF175" i="12" s="1"/>
  <c r="J176" i="12"/>
  <c r="I176" i="12"/>
  <c r="G176" i="12"/>
  <c r="AA176" i="12" s="1"/>
  <c r="E176" i="12"/>
  <c r="AO175" i="12"/>
  <c r="AJ175" i="12"/>
  <c r="AE175" i="12"/>
  <c r="AB175" i="12"/>
  <c r="Z175" i="12"/>
  <c r="X175" i="12"/>
  <c r="W175" i="12"/>
  <c r="V175" i="12"/>
  <c r="T175" i="12"/>
  <c r="AN175" i="12" s="1"/>
  <c r="S175" i="12"/>
  <c r="AM175" i="12" s="1"/>
  <c r="R175" i="12"/>
  <c r="AL175" i="12" s="1"/>
  <c r="Q175" i="12"/>
  <c r="AK175" i="12" s="1"/>
  <c r="O175" i="12"/>
  <c r="N175" i="12"/>
  <c r="M175" i="12"/>
  <c r="AG175" i="12" s="1"/>
  <c r="L175" i="12"/>
  <c r="J175" i="12"/>
  <c r="AD175" i="12" s="1"/>
  <c r="I175" i="12"/>
  <c r="AC175" i="12" s="1"/>
  <c r="G175" i="12"/>
  <c r="AA175" i="12" s="1"/>
  <c r="E175" i="12"/>
  <c r="AO174" i="12"/>
  <c r="AN174" i="12"/>
  <c r="AL174" i="12"/>
  <c r="AJ174" i="12"/>
  <c r="AG174" i="12"/>
  <c r="AF174" i="12"/>
  <c r="AE174" i="12"/>
  <c r="AD174" i="12"/>
  <c r="AB174" i="12"/>
  <c r="Z174" i="12"/>
  <c r="X174" i="12"/>
  <c r="W174" i="12"/>
  <c r="V174" i="12"/>
  <c r="T174" i="12"/>
  <c r="S174" i="12"/>
  <c r="R174" i="12"/>
  <c r="Q174" i="12"/>
  <c r="O174" i="12"/>
  <c r="AI174" i="12" s="1"/>
  <c r="N174" i="12"/>
  <c r="M174" i="12"/>
  <c r="L174" i="12"/>
  <c r="AF173" i="12" s="1"/>
  <c r="J174" i="12"/>
  <c r="I174" i="12"/>
  <c r="G174" i="12"/>
  <c r="AA174" i="12" s="1"/>
  <c r="E174" i="12"/>
  <c r="AO173" i="12"/>
  <c r="AJ173" i="12"/>
  <c r="AE173" i="12"/>
  <c r="AB173" i="12"/>
  <c r="Z173" i="12"/>
  <c r="X173" i="12"/>
  <c r="W173" i="12"/>
  <c r="V173" i="12"/>
  <c r="T173" i="12"/>
  <c r="AN173" i="12" s="1"/>
  <c r="S173" i="12"/>
  <c r="AM173" i="12" s="1"/>
  <c r="R173" i="12"/>
  <c r="AL173" i="12" s="1"/>
  <c r="Q173" i="12"/>
  <c r="AK173" i="12" s="1"/>
  <c r="O173" i="12"/>
  <c r="N173" i="12"/>
  <c r="M173" i="12"/>
  <c r="AG173" i="12" s="1"/>
  <c r="L173" i="12"/>
  <c r="J173" i="12"/>
  <c r="AD173" i="12" s="1"/>
  <c r="I173" i="12"/>
  <c r="AC173" i="12" s="1"/>
  <c r="G173" i="12"/>
  <c r="AA173" i="12" s="1"/>
  <c r="E173" i="12"/>
  <c r="AO172" i="12"/>
  <c r="AN172" i="12"/>
  <c r="AL172" i="12"/>
  <c r="AJ172" i="12"/>
  <c r="AG172" i="12"/>
  <c r="AF172" i="12"/>
  <c r="AE172" i="12"/>
  <c r="AD172" i="12"/>
  <c r="AB172" i="12"/>
  <c r="Z172" i="12"/>
  <c r="X172" i="12"/>
  <c r="W172" i="12"/>
  <c r="V172" i="12"/>
  <c r="T172" i="12"/>
  <c r="S172" i="12"/>
  <c r="R172" i="12"/>
  <c r="Q172" i="12"/>
  <c r="O172" i="12"/>
  <c r="AI172" i="12" s="1"/>
  <c r="N172" i="12"/>
  <c r="M172" i="12"/>
  <c r="L172" i="12"/>
  <c r="AF171" i="12" s="1"/>
  <c r="J172" i="12"/>
  <c r="I172" i="12"/>
  <c r="G172" i="12"/>
  <c r="AA172" i="12" s="1"/>
  <c r="E172" i="12"/>
  <c r="AO171" i="12"/>
  <c r="AJ171" i="12"/>
  <c r="AE171" i="12"/>
  <c r="AB171" i="12"/>
  <c r="Z171" i="12"/>
  <c r="X171" i="12"/>
  <c r="W171" i="12"/>
  <c r="V171" i="12"/>
  <c r="T171" i="12"/>
  <c r="AN171" i="12" s="1"/>
  <c r="S171" i="12"/>
  <c r="AM171" i="12" s="1"/>
  <c r="R171" i="12"/>
  <c r="AL171" i="12" s="1"/>
  <c r="Q171" i="12"/>
  <c r="AK171" i="12" s="1"/>
  <c r="O171" i="12"/>
  <c r="N171" i="12"/>
  <c r="M171" i="12"/>
  <c r="AG171" i="12" s="1"/>
  <c r="L171" i="12"/>
  <c r="J171" i="12"/>
  <c r="AD171" i="12" s="1"/>
  <c r="I171" i="12"/>
  <c r="AC171" i="12" s="1"/>
  <c r="G171" i="12"/>
  <c r="AA171" i="12" s="1"/>
  <c r="E171" i="12"/>
  <c r="AO170" i="12"/>
  <c r="AN170" i="12"/>
  <c r="AL170" i="12"/>
  <c r="AJ170" i="12"/>
  <c r="AG170" i="12"/>
  <c r="AF170" i="12"/>
  <c r="AE170" i="12"/>
  <c r="AD170" i="12"/>
  <c r="AB170" i="12"/>
  <c r="Z170" i="12"/>
  <c r="X170" i="12"/>
  <c r="W170" i="12"/>
  <c r="V170" i="12"/>
  <c r="T170" i="12"/>
  <c r="S170" i="12"/>
  <c r="R170" i="12"/>
  <c r="Q170" i="12"/>
  <c r="O170" i="12"/>
  <c r="AI170" i="12" s="1"/>
  <c r="N170" i="12"/>
  <c r="M170" i="12"/>
  <c r="L170" i="12"/>
  <c r="AF169" i="12" s="1"/>
  <c r="J170" i="12"/>
  <c r="I170" i="12"/>
  <c r="G170" i="12"/>
  <c r="AA170" i="12" s="1"/>
  <c r="E170" i="12"/>
  <c r="AO169" i="12"/>
  <c r="AJ169" i="12"/>
  <c r="AE169" i="12"/>
  <c r="AB169" i="12"/>
  <c r="Z169" i="12"/>
  <c r="X169" i="12"/>
  <c r="W169" i="12"/>
  <c r="V169" i="12"/>
  <c r="T169" i="12"/>
  <c r="AN169" i="12" s="1"/>
  <c r="S169" i="12"/>
  <c r="AM169" i="12" s="1"/>
  <c r="R169" i="12"/>
  <c r="AL169" i="12" s="1"/>
  <c r="Q169" i="12"/>
  <c r="AK169" i="12" s="1"/>
  <c r="O169" i="12"/>
  <c r="N169" i="12"/>
  <c r="M169" i="12"/>
  <c r="AG169" i="12" s="1"/>
  <c r="L169" i="12"/>
  <c r="J169" i="12"/>
  <c r="AD169" i="12" s="1"/>
  <c r="I169" i="12"/>
  <c r="AC169" i="12" s="1"/>
  <c r="G169" i="12"/>
  <c r="AA169" i="12" s="1"/>
  <c r="E169" i="12"/>
  <c r="AO168" i="12"/>
  <c r="AN168" i="12"/>
  <c r="AL168" i="12"/>
  <c r="AJ168" i="12"/>
  <c r="AG168" i="12"/>
  <c r="AF168" i="12"/>
  <c r="AE168" i="12"/>
  <c r="AD168" i="12"/>
  <c r="AB168" i="12"/>
  <c r="Z168" i="12"/>
  <c r="X168" i="12"/>
  <c r="W168" i="12"/>
  <c r="V168" i="12"/>
  <c r="T168" i="12"/>
  <c r="S168" i="12"/>
  <c r="R168" i="12"/>
  <c r="Q168" i="12"/>
  <c r="O168" i="12"/>
  <c r="AI168" i="12" s="1"/>
  <c r="N168" i="12"/>
  <c r="M168" i="12"/>
  <c r="L168" i="12"/>
  <c r="AF167" i="12" s="1"/>
  <c r="J168" i="12"/>
  <c r="I168" i="12"/>
  <c r="G168" i="12"/>
  <c r="AA168" i="12" s="1"/>
  <c r="E168" i="12"/>
  <c r="AO167" i="12"/>
  <c r="AJ167" i="12"/>
  <c r="AE167" i="12"/>
  <c r="AB167" i="12"/>
  <c r="Z167" i="12"/>
  <c r="X167" i="12"/>
  <c r="W167" i="12"/>
  <c r="V167" i="12"/>
  <c r="T167" i="12"/>
  <c r="AN167" i="12" s="1"/>
  <c r="S167" i="12"/>
  <c r="AM167" i="12" s="1"/>
  <c r="R167" i="12"/>
  <c r="AL167" i="12" s="1"/>
  <c r="Q167" i="12"/>
  <c r="AK167" i="12" s="1"/>
  <c r="O167" i="12"/>
  <c r="N167" i="12"/>
  <c r="M167" i="12"/>
  <c r="AG167" i="12" s="1"/>
  <c r="L167" i="12"/>
  <c r="J167" i="12"/>
  <c r="AD167" i="12" s="1"/>
  <c r="I167" i="12"/>
  <c r="AC167" i="12" s="1"/>
  <c r="G167" i="12"/>
  <c r="AA167" i="12" s="1"/>
  <c r="E167" i="12"/>
  <c r="AO166" i="12"/>
  <c r="AN166" i="12"/>
  <c r="AL166" i="12"/>
  <c r="AJ166" i="12"/>
  <c r="AG166" i="12"/>
  <c r="AF166" i="12"/>
  <c r="AE166" i="12"/>
  <c r="AD166" i="12"/>
  <c r="AB166" i="12"/>
  <c r="Z166" i="12"/>
  <c r="X166" i="12"/>
  <c r="W166" i="12"/>
  <c r="V166" i="12"/>
  <c r="T166" i="12"/>
  <c r="S166" i="12"/>
  <c r="R166" i="12"/>
  <c r="Q166" i="12"/>
  <c r="O166" i="12"/>
  <c r="AI166" i="12" s="1"/>
  <c r="N166" i="12"/>
  <c r="M166" i="12"/>
  <c r="L166" i="12"/>
  <c r="AF165" i="12" s="1"/>
  <c r="J166" i="12"/>
  <c r="I166" i="12"/>
  <c r="G166" i="12"/>
  <c r="AA166" i="12" s="1"/>
  <c r="E166" i="12"/>
  <c r="AO165" i="12"/>
  <c r="AJ165" i="12"/>
  <c r="AE165" i="12"/>
  <c r="AB165" i="12"/>
  <c r="Z165" i="12"/>
  <c r="X165" i="12"/>
  <c r="W165" i="12"/>
  <c r="V165" i="12"/>
  <c r="T165" i="12"/>
  <c r="AN165" i="12" s="1"/>
  <c r="S165" i="12"/>
  <c r="AM165" i="12" s="1"/>
  <c r="R165" i="12"/>
  <c r="AL165" i="12" s="1"/>
  <c r="Q165" i="12"/>
  <c r="AK165" i="12" s="1"/>
  <c r="O165" i="12"/>
  <c r="N165" i="12"/>
  <c r="M165" i="12"/>
  <c r="AG165" i="12" s="1"/>
  <c r="L165" i="12"/>
  <c r="J165" i="12"/>
  <c r="AD165" i="12" s="1"/>
  <c r="I165" i="12"/>
  <c r="AC165" i="12" s="1"/>
  <c r="G165" i="12"/>
  <c r="AA165" i="12" s="1"/>
  <c r="E165" i="12"/>
  <c r="AO164" i="12"/>
  <c r="AN164" i="12"/>
  <c r="AL164" i="12"/>
  <c r="AJ164" i="12"/>
  <c r="AG164" i="12"/>
  <c r="AF164" i="12"/>
  <c r="AE164" i="12"/>
  <c r="AD164" i="12"/>
  <c r="AB164" i="12"/>
  <c r="Z164" i="12"/>
  <c r="X164" i="12"/>
  <c r="W164" i="12"/>
  <c r="V164" i="12"/>
  <c r="T164" i="12"/>
  <c r="S164" i="12"/>
  <c r="R164" i="12"/>
  <c r="Q164" i="12"/>
  <c r="O164" i="12"/>
  <c r="AI164" i="12" s="1"/>
  <c r="N164" i="12"/>
  <c r="M164" i="12"/>
  <c r="L164" i="12"/>
  <c r="AF163" i="12" s="1"/>
  <c r="J164" i="12"/>
  <c r="I164" i="12"/>
  <c r="G164" i="12"/>
  <c r="AA164" i="12" s="1"/>
  <c r="E164" i="12"/>
  <c r="AO163" i="12"/>
  <c r="AJ163" i="12"/>
  <c r="AE163" i="12"/>
  <c r="AB163" i="12"/>
  <c r="Z163" i="12"/>
  <c r="X163" i="12"/>
  <c r="W163" i="12"/>
  <c r="V163" i="12"/>
  <c r="T163" i="12"/>
  <c r="AN163" i="12" s="1"/>
  <c r="S163" i="12"/>
  <c r="AM163" i="12" s="1"/>
  <c r="R163" i="12"/>
  <c r="AL163" i="12" s="1"/>
  <c r="Q163" i="12"/>
  <c r="AK163" i="12" s="1"/>
  <c r="O163" i="12"/>
  <c r="N163" i="12"/>
  <c r="M163" i="12"/>
  <c r="AG163" i="12" s="1"/>
  <c r="L163" i="12"/>
  <c r="J163" i="12"/>
  <c r="AD163" i="12" s="1"/>
  <c r="I163" i="12"/>
  <c r="AC163" i="12" s="1"/>
  <c r="G163" i="12"/>
  <c r="AA163" i="12" s="1"/>
  <c r="E163" i="12"/>
  <c r="AO162" i="12"/>
  <c r="AN162" i="12"/>
  <c r="AL162" i="12"/>
  <c r="AJ162" i="12"/>
  <c r="AG162" i="12"/>
  <c r="AF162" i="12"/>
  <c r="AE162" i="12"/>
  <c r="AD162" i="12"/>
  <c r="AB162" i="12"/>
  <c r="Z162" i="12"/>
  <c r="X162" i="12"/>
  <c r="W162" i="12"/>
  <c r="V162" i="12"/>
  <c r="T162" i="12"/>
  <c r="S162" i="12"/>
  <c r="R162" i="12"/>
  <c r="Q162" i="12"/>
  <c r="O162" i="12"/>
  <c r="AI162" i="12" s="1"/>
  <c r="N162" i="12"/>
  <c r="M162" i="12"/>
  <c r="L162" i="12"/>
  <c r="AF161" i="12" s="1"/>
  <c r="J162" i="12"/>
  <c r="I162" i="12"/>
  <c r="G162" i="12"/>
  <c r="AA162" i="12" s="1"/>
  <c r="E162" i="12"/>
  <c r="AO161" i="12"/>
  <c r="AJ161" i="12"/>
  <c r="AE161" i="12"/>
  <c r="AB161" i="12"/>
  <c r="Z161" i="12"/>
  <c r="X161" i="12"/>
  <c r="W161" i="12"/>
  <c r="V161" i="12"/>
  <c r="T161" i="12"/>
  <c r="AN161" i="12" s="1"/>
  <c r="S161" i="12"/>
  <c r="AM161" i="12" s="1"/>
  <c r="R161" i="12"/>
  <c r="AL161" i="12" s="1"/>
  <c r="Q161" i="12"/>
  <c r="AK161" i="12" s="1"/>
  <c r="O161" i="12"/>
  <c r="N161" i="12"/>
  <c r="M161" i="12"/>
  <c r="AG161" i="12" s="1"/>
  <c r="L161" i="12"/>
  <c r="J161" i="12"/>
  <c r="AD161" i="12" s="1"/>
  <c r="I161" i="12"/>
  <c r="AC161" i="12" s="1"/>
  <c r="G161" i="12"/>
  <c r="AA161" i="12" s="1"/>
  <c r="E161" i="12"/>
  <c r="AO160" i="12"/>
  <c r="AN160" i="12"/>
  <c r="AL160" i="12"/>
  <c r="AJ160" i="12"/>
  <c r="AG160" i="12"/>
  <c r="AF160" i="12"/>
  <c r="AE160" i="12"/>
  <c r="AD160" i="12"/>
  <c r="AB160" i="12"/>
  <c r="Z160" i="12"/>
  <c r="X160" i="12"/>
  <c r="W160" i="12"/>
  <c r="V160" i="12"/>
  <c r="T160" i="12"/>
  <c r="S160" i="12"/>
  <c r="R160" i="12"/>
  <c r="Q160" i="12"/>
  <c r="O160" i="12"/>
  <c r="AI160" i="12" s="1"/>
  <c r="N160" i="12"/>
  <c r="M160" i="12"/>
  <c r="L160" i="12"/>
  <c r="AF159" i="12" s="1"/>
  <c r="J160" i="12"/>
  <c r="I160" i="12"/>
  <c r="G160" i="12"/>
  <c r="AA160" i="12" s="1"/>
  <c r="E160" i="12"/>
  <c r="AO159" i="12"/>
  <c r="AJ159" i="12"/>
  <c r="AE159" i="12"/>
  <c r="AB159" i="12"/>
  <c r="Z159" i="12"/>
  <c r="X159" i="12"/>
  <c r="W159" i="12"/>
  <c r="V159" i="12"/>
  <c r="T159" i="12"/>
  <c r="AN159" i="12" s="1"/>
  <c r="S159" i="12"/>
  <c r="AM159" i="12" s="1"/>
  <c r="R159" i="12"/>
  <c r="AL159" i="12" s="1"/>
  <c r="Q159" i="12"/>
  <c r="AK159" i="12" s="1"/>
  <c r="O159" i="12"/>
  <c r="N159" i="12"/>
  <c r="M159" i="12"/>
  <c r="AG159" i="12" s="1"/>
  <c r="L159" i="12"/>
  <c r="J159" i="12"/>
  <c r="AD159" i="12" s="1"/>
  <c r="I159" i="12"/>
  <c r="AC159" i="12" s="1"/>
  <c r="G159" i="12"/>
  <c r="AA159" i="12" s="1"/>
  <c r="E159" i="12"/>
  <c r="AO158" i="12"/>
  <c r="AN158" i="12"/>
  <c r="AL158" i="12"/>
  <c r="AJ158" i="12"/>
  <c r="AG158" i="12"/>
  <c r="AF158" i="12"/>
  <c r="AE158" i="12"/>
  <c r="AD158" i="12"/>
  <c r="AB158" i="12"/>
  <c r="Z158" i="12"/>
  <c r="X158" i="12"/>
  <c r="W158" i="12"/>
  <c r="V158" i="12"/>
  <c r="T158" i="12"/>
  <c r="S158" i="12"/>
  <c r="R158" i="12"/>
  <c r="Q158" i="12"/>
  <c r="O158" i="12"/>
  <c r="AI158" i="12" s="1"/>
  <c r="N158" i="12"/>
  <c r="M158" i="12"/>
  <c r="L158" i="12"/>
  <c r="AF157" i="12" s="1"/>
  <c r="J158" i="12"/>
  <c r="I158" i="12"/>
  <c r="G158" i="12"/>
  <c r="AA158" i="12" s="1"/>
  <c r="E158" i="12"/>
  <c r="AO157" i="12"/>
  <c r="AJ157" i="12"/>
  <c r="AE157" i="12"/>
  <c r="AB157" i="12"/>
  <c r="Z157" i="12"/>
  <c r="X157" i="12"/>
  <c r="W157" i="12"/>
  <c r="V157" i="12"/>
  <c r="T157" i="12"/>
  <c r="AN157" i="12" s="1"/>
  <c r="S157" i="12"/>
  <c r="AM157" i="12" s="1"/>
  <c r="R157" i="12"/>
  <c r="AL157" i="12" s="1"/>
  <c r="Q157" i="12"/>
  <c r="AK157" i="12" s="1"/>
  <c r="O157" i="12"/>
  <c r="N157" i="12"/>
  <c r="M157" i="12"/>
  <c r="AG157" i="12" s="1"/>
  <c r="L157" i="12"/>
  <c r="J157" i="12"/>
  <c r="AD157" i="12" s="1"/>
  <c r="I157" i="12"/>
  <c r="AC157" i="12" s="1"/>
  <c r="G157" i="12"/>
  <c r="AA157" i="12" s="1"/>
  <c r="E157" i="12"/>
  <c r="AO156" i="12"/>
  <c r="AN156" i="12"/>
  <c r="AL156" i="12"/>
  <c r="AJ156" i="12"/>
  <c r="AG156" i="12"/>
  <c r="AF156" i="12"/>
  <c r="AE156" i="12"/>
  <c r="AD156" i="12"/>
  <c r="AB156" i="12"/>
  <c r="Z156" i="12"/>
  <c r="X156" i="12"/>
  <c r="W156" i="12"/>
  <c r="V156" i="12"/>
  <c r="T156" i="12"/>
  <c r="S156" i="12"/>
  <c r="R156" i="12"/>
  <c r="Q156" i="12"/>
  <c r="O156" i="12"/>
  <c r="AI156" i="12" s="1"/>
  <c r="N156" i="12"/>
  <c r="M156" i="12"/>
  <c r="L156" i="12"/>
  <c r="AF155" i="12" s="1"/>
  <c r="J156" i="12"/>
  <c r="I156" i="12"/>
  <c r="G156" i="12"/>
  <c r="AA156" i="12" s="1"/>
  <c r="E156" i="12"/>
  <c r="AO155" i="12"/>
  <c r="AJ155" i="12"/>
  <c r="AE155" i="12"/>
  <c r="AB155" i="12"/>
  <c r="Z155" i="12"/>
  <c r="X155" i="12"/>
  <c r="W155" i="12"/>
  <c r="V155" i="12"/>
  <c r="T155" i="12"/>
  <c r="AN155" i="12" s="1"/>
  <c r="S155" i="12"/>
  <c r="AM155" i="12" s="1"/>
  <c r="R155" i="12"/>
  <c r="AL155" i="12" s="1"/>
  <c r="Q155" i="12"/>
  <c r="AK155" i="12" s="1"/>
  <c r="O155" i="12"/>
  <c r="N155" i="12"/>
  <c r="M155" i="12"/>
  <c r="AG155" i="12" s="1"/>
  <c r="L155" i="12"/>
  <c r="J155" i="12"/>
  <c r="AD155" i="12" s="1"/>
  <c r="I155" i="12"/>
  <c r="AC155" i="12" s="1"/>
  <c r="G155" i="12"/>
  <c r="AA155" i="12" s="1"/>
  <c r="E155" i="12"/>
  <c r="Y155" i="12" s="1"/>
  <c r="AO154" i="12"/>
  <c r="AN154" i="12"/>
  <c r="AL154" i="12"/>
  <c r="AJ154" i="12"/>
  <c r="AG154" i="12"/>
  <c r="AE154" i="12"/>
  <c r="AD154" i="12"/>
  <c r="AB154" i="12"/>
  <c r="Z154" i="12"/>
  <c r="Y154" i="12"/>
  <c r="X154" i="12"/>
  <c r="W154" i="12"/>
  <c r="V154" i="12"/>
  <c r="T154" i="12"/>
  <c r="S154" i="12"/>
  <c r="R154" i="12"/>
  <c r="Q154" i="12"/>
  <c r="O154" i="12"/>
  <c r="N154" i="12"/>
  <c r="AH154" i="12" s="1"/>
  <c r="M154" i="12"/>
  <c r="L154" i="12"/>
  <c r="AF153" i="12" s="1"/>
  <c r="J154" i="12"/>
  <c r="I154" i="12"/>
  <c r="G154" i="12"/>
  <c r="AA154" i="12" s="1"/>
  <c r="E154" i="12"/>
  <c r="AO153" i="12"/>
  <c r="AK153" i="12"/>
  <c r="AJ153" i="12"/>
  <c r="AE153" i="12"/>
  <c r="AC153" i="12"/>
  <c r="AB153" i="12"/>
  <c r="Z153" i="12"/>
  <c r="X153" i="12"/>
  <c r="W153" i="12"/>
  <c r="V153" i="12"/>
  <c r="T153" i="12"/>
  <c r="AN153" i="12" s="1"/>
  <c r="S153" i="12"/>
  <c r="AM153" i="12" s="1"/>
  <c r="R153" i="12"/>
  <c r="AL153" i="12" s="1"/>
  <c r="Q153" i="12"/>
  <c r="O153" i="12"/>
  <c r="N153" i="12"/>
  <c r="M153" i="12"/>
  <c r="AG153" i="12" s="1"/>
  <c r="L153" i="12"/>
  <c r="J153" i="12"/>
  <c r="AD153" i="12" s="1"/>
  <c r="I153" i="12"/>
  <c r="G153" i="12"/>
  <c r="AA153" i="12" s="1"/>
  <c r="E153" i="12"/>
  <c r="Y153" i="12" s="1"/>
  <c r="AO152" i="12"/>
  <c r="AN152" i="12"/>
  <c r="AL152" i="12"/>
  <c r="AJ152" i="12"/>
  <c r="AG152" i="12"/>
  <c r="AE152" i="12"/>
  <c r="AD152" i="12"/>
  <c r="AB152" i="12"/>
  <c r="Z152" i="12"/>
  <c r="Y152" i="12"/>
  <c r="X152" i="12"/>
  <c r="W152" i="12"/>
  <c r="V152" i="12"/>
  <c r="T152" i="12"/>
  <c r="S152" i="12"/>
  <c r="R152" i="12"/>
  <c r="Q152" i="12"/>
  <c r="AK152" i="12" s="1"/>
  <c r="O152" i="12"/>
  <c r="N152" i="12"/>
  <c r="AH152" i="12" s="1"/>
  <c r="M152" i="12"/>
  <c r="L152" i="12"/>
  <c r="AF151" i="12" s="1"/>
  <c r="J152" i="12"/>
  <c r="I152" i="12"/>
  <c r="G152" i="12"/>
  <c r="AA152" i="12" s="1"/>
  <c r="E152" i="12"/>
  <c r="AO151" i="12"/>
  <c r="AK151" i="12"/>
  <c r="AJ151" i="12"/>
  <c r="AE151" i="12"/>
  <c r="AB151" i="12"/>
  <c r="Z151" i="12"/>
  <c r="X151" i="12"/>
  <c r="W151" i="12"/>
  <c r="V151" i="12"/>
  <c r="T151" i="12"/>
  <c r="AN151" i="12" s="1"/>
  <c r="S151" i="12"/>
  <c r="AM151" i="12" s="1"/>
  <c r="R151" i="12"/>
  <c r="AL151" i="12" s="1"/>
  <c r="Q151" i="12"/>
  <c r="O151" i="12"/>
  <c r="N151" i="12"/>
  <c r="M151" i="12"/>
  <c r="AG151" i="12" s="1"/>
  <c r="L151" i="12"/>
  <c r="J151" i="12"/>
  <c r="AD151" i="12" s="1"/>
  <c r="I151" i="12"/>
  <c r="AC151" i="12" s="1"/>
  <c r="G151" i="12"/>
  <c r="AA151" i="12" s="1"/>
  <c r="E151" i="12"/>
  <c r="Y151" i="12" s="1"/>
  <c r="AO150" i="12"/>
  <c r="AL150" i="12"/>
  <c r="AJ150" i="12"/>
  <c r="AG150" i="12"/>
  <c r="AE150" i="12"/>
  <c r="AD150" i="12"/>
  <c r="AB150" i="12"/>
  <c r="Z150" i="12"/>
  <c r="Y150" i="12"/>
  <c r="X150" i="12"/>
  <c r="W150" i="12"/>
  <c r="V150" i="12"/>
  <c r="T150" i="12"/>
  <c r="S150" i="12"/>
  <c r="R150" i="12"/>
  <c r="Q150" i="12"/>
  <c r="O150" i="12"/>
  <c r="N150" i="12"/>
  <c r="AH150" i="12" s="1"/>
  <c r="M150" i="12"/>
  <c r="L150" i="12"/>
  <c r="AF149" i="12" s="1"/>
  <c r="J150" i="12"/>
  <c r="I150" i="12"/>
  <c r="G150" i="12"/>
  <c r="AA150" i="12" s="1"/>
  <c r="E150" i="12"/>
  <c r="AO149" i="12"/>
  <c r="AJ149" i="12"/>
  <c r="AE149" i="12"/>
  <c r="AC149" i="12"/>
  <c r="AB149" i="12"/>
  <c r="Z149" i="12"/>
  <c r="X149" i="12"/>
  <c r="W149" i="12"/>
  <c r="V149" i="12"/>
  <c r="T149" i="12"/>
  <c r="AN149" i="12" s="1"/>
  <c r="S149" i="12"/>
  <c r="AM149" i="12" s="1"/>
  <c r="R149" i="12"/>
  <c r="AL149" i="12" s="1"/>
  <c r="Q149" i="12"/>
  <c r="AK149" i="12" s="1"/>
  <c r="O149" i="12"/>
  <c r="N149" i="12"/>
  <c r="M149" i="12"/>
  <c r="AG149" i="12" s="1"/>
  <c r="L149" i="12"/>
  <c r="J149" i="12"/>
  <c r="AD149" i="12" s="1"/>
  <c r="I149" i="12"/>
  <c r="G149" i="12"/>
  <c r="AA149" i="12" s="1"/>
  <c r="E149" i="12"/>
  <c r="Y149" i="12" s="1"/>
  <c r="AO148" i="12"/>
  <c r="AN148" i="12"/>
  <c r="AL148" i="12"/>
  <c r="AJ148" i="12"/>
  <c r="AG148" i="12"/>
  <c r="AE148" i="12"/>
  <c r="AD148" i="12"/>
  <c r="AB148" i="12"/>
  <c r="Z148" i="12"/>
  <c r="Y148" i="12"/>
  <c r="X148" i="12"/>
  <c r="W148" i="12"/>
  <c r="V148" i="12"/>
  <c r="T148" i="12"/>
  <c r="S148" i="12"/>
  <c r="R148" i="12"/>
  <c r="Q148" i="12"/>
  <c r="AK148" i="12" s="1"/>
  <c r="O148" i="12"/>
  <c r="N148" i="12"/>
  <c r="AH148" i="12" s="1"/>
  <c r="M148" i="12"/>
  <c r="L148" i="12"/>
  <c r="AF147" i="12" s="1"/>
  <c r="J148" i="12"/>
  <c r="I148" i="12"/>
  <c r="G148" i="12"/>
  <c r="AA148" i="12" s="1"/>
  <c r="E148" i="12"/>
  <c r="AO147" i="12"/>
  <c r="AK147" i="12"/>
  <c r="AJ147" i="12"/>
  <c r="AE147" i="12"/>
  <c r="AB147" i="12"/>
  <c r="Z147" i="12"/>
  <c r="X147" i="12"/>
  <c r="W147" i="12"/>
  <c r="V147" i="12"/>
  <c r="T147" i="12"/>
  <c r="AN147" i="12" s="1"/>
  <c r="S147" i="12"/>
  <c r="AM147" i="12" s="1"/>
  <c r="R147" i="12"/>
  <c r="AL147" i="12" s="1"/>
  <c r="Q147" i="12"/>
  <c r="O147" i="12"/>
  <c r="N147" i="12"/>
  <c r="M147" i="12"/>
  <c r="AG147" i="12" s="1"/>
  <c r="L147" i="12"/>
  <c r="J147" i="12"/>
  <c r="AD147" i="12" s="1"/>
  <c r="I147" i="12"/>
  <c r="AC147" i="12" s="1"/>
  <c r="G147" i="12"/>
  <c r="AA147" i="12" s="1"/>
  <c r="E147" i="12"/>
  <c r="Y147" i="12" s="1"/>
  <c r="AO146" i="12"/>
  <c r="AL146" i="12"/>
  <c r="AJ146" i="12"/>
  <c r="AG146" i="12"/>
  <c r="AE146" i="12"/>
  <c r="AD146" i="12"/>
  <c r="AB146" i="12"/>
  <c r="Z146" i="12"/>
  <c r="Y146" i="12"/>
  <c r="X146" i="12"/>
  <c r="W146" i="12"/>
  <c r="V146" i="12"/>
  <c r="T146" i="12"/>
  <c r="S146" i="12"/>
  <c r="R146" i="12"/>
  <c r="Q146" i="12"/>
  <c r="O146" i="12"/>
  <c r="N146" i="12"/>
  <c r="AH146" i="12" s="1"/>
  <c r="M146" i="12"/>
  <c r="L146" i="12"/>
  <c r="AF145" i="12" s="1"/>
  <c r="J146" i="12"/>
  <c r="I146" i="12"/>
  <c r="G146" i="12"/>
  <c r="AA146" i="12" s="1"/>
  <c r="E146" i="12"/>
  <c r="AO145" i="12"/>
  <c r="AJ145" i="12"/>
  <c r="AE145" i="12"/>
  <c r="AC145" i="12"/>
  <c r="AB145" i="12"/>
  <c r="Z145" i="12"/>
  <c r="X145" i="12"/>
  <c r="W145" i="12"/>
  <c r="V145" i="12"/>
  <c r="T145" i="12"/>
  <c r="AN145" i="12" s="1"/>
  <c r="S145" i="12"/>
  <c r="AM145" i="12" s="1"/>
  <c r="R145" i="12"/>
  <c r="AL145" i="12" s="1"/>
  <c r="Q145" i="12"/>
  <c r="AK145" i="12" s="1"/>
  <c r="O145" i="12"/>
  <c r="N145" i="12"/>
  <c r="M145" i="12"/>
  <c r="AG145" i="12" s="1"/>
  <c r="L145" i="12"/>
  <c r="J145" i="12"/>
  <c r="AD145" i="12" s="1"/>
  <c r="I145" i="12"/>
  <c r="G145" i="12"/>
  <c r="AA145" i="12" s="1"/>
  <c r="E145" i="12"/>
  <c r="Y145" i="12" s="1"/>
  <c r="AO144" i="12"/>
  <c r="AN144" i="12"/>
  <c r="AL144" i="12"/>
  <c r="AJ144" i="12"/>
  <c r="AG144" i="12"/>
  <c r="AE144" i="12"/>
  <c r="AD144" i="12"/>
  <c r="AB144" i="12"/>
  <c r="Z144" i="12"/>
  <c r="X144" i="12"/>
  <c r="W144" i="12"/>
  <c r="V144" i="12"/>
  <c r="T144" i="12"/>
  <c r="S144" i="12"/>
  <c r="R144" i="12"/>
  <c r="Q144" i="12"/>
  <c r="AK144" i="12" s="1"/>
  <c r="O144" i="12"/>
  <c r="N144" i="12"/>
  <c r="AH144" i="12" s="1"/>
  <c r="M144" i="12"/>
  <c r="L144" i="12"/>
  <c r="AF143" i="12" s="1"/>
  <c r="J144" i="12"/>
  <c r="I144" i="12"/>
  <c r="G144" i="12"/>
  <c r="AA144" i="12" s="1"/>
  <c r="E144" i="12"/>
  <c r="AO143" i="12"/>
  <c r="AN143" i="12"/>
  <c r="AJ143" i="12"/>
  <c r="AH143" i="12"/>
  <c r="AE143" i="12"/>
  <c r="AB143" i="12"/>
  <c r="Z143" i="12"/>
  <c r="X143" i="12"/>
  <c r="W143" i="12"/>
  <c r="V143" i="12"/>
  <c r="T143" i="12"/>
  <c r="S143" i="12"/>
  <c r="AM143" i="12" s="1"/>
  <c r="R143" i="12"/>
  <c r="AL143" i="12" s="1"/>
  <c r="Q143" i="12"/>
  <c r="AK143" i="12" s="1"/>
  <c r="O143" i="12"/>
  <c r="N143" i="12"/>
  <c r="M143" i="12"/>
  <c r="AG143" i="12" s="1"/>
  <c r="L143" i="12"/>
  <c r="J143" i="12"/>
  <c r="AD143" i="12" s="1"/>
  <c r="I143" i="12"/>
  <c r="AC143" i="12" s="1"/>
  <c r="G143" i="12"/>
  <c r="AA143" i="12" s="1"/>
  <c r="E143" i="12"/>
  <c r="Y143" i="12" s="1"/>
  <c r="AO142" i="12"/>
  <c r="AN142" i="12"/>
  <c r="AM142" i="12"/>
  <c r="AL142" i="12"/>
  <c r="AJ142" i="12"/>
  <c r="AE142" i="12"/>
  <c r="AD142" i="12"/>
  <c r="AB142" i="12"/>
  <c r="Z142" i="12"/>
  <c r="X142" i="12"/>
  <c r="W142" i="12"/>
  <c r="V142" i="12"/>
  <c r="T142" i="12"/>
  <c r="S142" i="12"/>
  <c r="R142" i="12"/>
  <c r="Q142" i="12"/>
  <c r="AK142" i="12" s="1"/>
  <c r="O142" i="12"/>
  <c r="AI142" i="12" s="1"/>
  <c r="N142" i="12"/>
  <c r="AH142" i="12" s="1"/>
  <c r="M142" i="12"/>
  <c r="AG142" i="12" s="1"/>
  <c r="L142" i="12"/>
  <c r="AF141" i="12" s="1"/>
  <c r="J142" i="12"/>
  <c r="I142" i="12"/>
  <c r="G142" i="12"/>
  <c r="AA142" i="12" s="1"/>
  <c r="E142" i="12"/>
  <c r="AO141" i="12"/>
  <c r="AJ141" i="12"/>
  <c r="AI141" i="12"/>
  <c r="AH141" i="12"/>
  <c r="AE141" i="12"/>
  <c r="AB141" i="12"/>
  <c r="AA141" i="12"/>
  <c r="Z141" i="12"/>
  <c r="X141" i="12"/>
  <c r="W141" i="12"/>
  <c r="V141" i="12"/>
  <c r="T141" i="12"/>
  <c r="AN141" i="12" s="1"/>
  <c r="S141" i="12"/>
  <c r="AM141" i="12" s="1"/>
  <c r="R141" i="12"/>
  <c r="AL141" i="12" s="1"/>
  <c r="Q141" i="12"/>
  <c r="AK141" i="12" s="1"/>
  <c r="O141" i="12"/>
  <c r="N141" i="12"/>
  <c r="M141" i="12"/>
  <c r="AG141" i="12" s="1"/>
  <c r="L141" i="12"/>
  <c r="J141" i="12"/>
  <c r="AD141" i="12" s="1"/>
  <c r="I141" i="12"/>
  <c r="AC141" i="12" s="1"/>
  <c r="G141" i="12"/>
  <c r="E141" i="12"/>
  <c r="Y141" i="12" s="1"/>
  <c r="AO140" i="12"/>
  <c r="AL140" i="12"/>
  <c r="AJ140" i="12"/>
  <c r="AH140" i="12"/>
  <c r="AF140" i="12"/>
  <c r="AE140" i="12"/>
  <c r="AB140" i="12"/>
  <c r="Z140" i="12"/>
  <c r="Y140" i="12"/>
  <c r="X140" i="12"/>
  <c r="W140" i="12"/>
  <c r="V140" i="12"/>
  <c r="T140" i="12"/>
  <c r="AN140" i="12" s="1"/>
  <c r="S140" i="12"/>
  <c r="R140" i="12"/>
  <c r="Q140" i="12"/>
  <c r="AK140" i="12" s="1"/>
  <c r="O140" i="12"/>
  <c r="AI140" i="12" s="1"/>
  <c r="N140" i="12"/>
  <c r="M140" i="12"/>
  <c r="AG140" i="12" s="1"/>
  <c r="L140" i="12"/>
  <c r="J140" i="12"/>
  <c r="AD140" i="12" s="1"/>
  <c r="I140" i="12"/>
  <c r="G140" i="12"/>
  <c r="AA140" i="12" s="1"/>
  <c r="E140" i="12"/>
  <c r="Y139" i="12" s="1"/>
  <c r="AO139" i="12"/>
  <c r="AN139" i="12"/>
  <c r="AK139" i="12"/>
  <c r="AJ139" i="12"/>
  <c r="AF139" i="12"/>
  <c r="AE139" i="12"/>
  <c r="AB139" i="12"/>
  <c r="Z139" i="12"/>
  <c r="X139" i="12"/>
  <c r="W139" i="12"/>
  <c r="V139" i="12"/>
  <c r="T139" i="12"/>
  <c r="S139" i="12"/>
  <c r="R139" i="12"/>
  <c r="AL139" i="12" s="1"/>
  <c r="Q139" i="12"/>
  <c r="O139" i="12"/>
  <c r="N139" i="12"/>
  <c r="M139" i="12"/>
  <c r="L139" i="12"/>
  <c r="AF138" i="12" s="1"/>
  <c r="J139" i="12"/>
  <c r="AD139" i="12" s="1"/>
  <c r="I139" i="12"/>
  <c r="G139" i="12"/>
  <c r="AA139" i="12" s="1"/>
  <c r="E139" i="12"/>
  <c r="AO138" i="12"/>
  <c r="AJ138" i="12"/>
  <c r="AG138" i="12"/>
  <c r="AE138" i="12"/>
  <c r="AB138" i="12"/>
  <c r="Z138" i="12"/>
  <c r="Y138" i="12"/>
  <c r="X138" i="12"/>
  <c r="W138" i="12"/>
  <c r="V138" i="12"/>
  <c r="T138" i="12"/>
  <c r="AN138" i="12" s="1"/>
  <c r="S138" i="12"/>
  <c r="R138" i="12"/>
  <c r="AL138" i="12" s="1"/>
  <c r="Q138" i="12"/>
  <c r="AK138" i="12" s="1"/>
  <c r="O138" i="12"/>
  <c r="AI138" i="12" s="1"/>
  <c r="N138" i="12"/>
  <c r="M138" i="12"/>
  <c r="AG137" i="12" s="1"/>
  <c r="L138" i="12"/>
  <c r="J138" i="12"/>
  <c r="AD138" i="12" s="1"/>
  <c r="I138" i="12"/>
  <c r="G138" i="12"/>
  <c r="AA138" i="12" s="1"/>
  <c r="E138" i="12"/>
  <c r="Y137" i="12" s="1"/>
  <c r="AO137" i="12"/>
  <c r="AN137" i="12"/>
  <c r="AK137" i="12"/>
  <c r="AJ137" i="12"/>
  <c r="AF137" i="12"/>
  <c r="AE137" i="12"/>
  <c r="AB137" i="12"/>
  <c r="Z137" i="12"/>
  <c r="X137" i="12"/>
  <c r="W137" i="12"/>
  <c r="V137" i="12"/>
  <c r="T137" i="12"/>
  <c r="S137" i="12"/>
  <c r="R137" i="12"/>
  <c r="AL137" i="12" s="1"/>
  <c r="Q137" i="12"/>
  <c r="O137" i="12"/>
  <c r="N137" i="12"/>
  <c r="M137" i="12"/>
  <c r="L137" i="12"/>
  <c r="AF136" i="12" s="1"/>
  <c r="J137" i="12"/>
  <c r="AD137" i="12" s="1"/>
  <c r="I137" i="12"/>
  <c r="G137" i="12"/>
  <c r="AA137" i="12" s="1"/>
  <c r="E137" i="12"/>
  <c r="AO136" i="12"/>
  <c r="AJ136" i="12"/>
  <c r="AG136" i="12"/>
  <c r="AE136" i="12"/>
  <c r="AB136" i="12"/>
  <c r="Z136" i="12"/>
  <c r="Y136" i="12"/>
  <c r="X136" i="12"/>
  <c r="W136" i="12"/>
  <c r="V136" i="12"/>
  <c r="T136" i="12"/>
  <c r="AN136" i="12" s="1"/>
  <c r="S136" i="12"/>
  <c r="R136" i="12"/>
  <c r="AL136" i="12" s="1"/>
  <c r="Q136" i="12"/>
  <c r="AK136" i="12" s="1"/>
  <c r="O136" i="12"/>
  <c r="AI136" i="12" s="1"/>
  <c r="N136" i="12"/>
  <c r="M136" i="12"/>
  <c r="AG135" i="12" s="1"/>
  <c r="L136" i="12"/>
  <c r="J136" i="12"/>
  <c r="AD136" i="12" s="1"/>
  <c r="I136" i="12"/>
  <c r="G136" i="12"/>
  <c r="AA136" i="12" s="1"/>
  <c r="E136" i="12"/>
  <c r="Y135" i="12" s="1"/>
  <c r="AO135" i="12"/>
  <c r="AN135" i="12"/>
  <c r="AK135" i="12"/>
  <c r="AJ135" i="12"/>
  <c r="AF135" i="12"/>
  <c r="AE135" i="12"/>
  <c r="AB135" i="12"/>
  <c r="Z135" i="12"/>
  <c r="X135" i="12"/>
  <c r="W135" i="12"/>
  <c r="V135" i="12"/>
  <c r="T135" i="12"/>
  <c r="S135" i="12"/>
  <c r="R135" i="12"/>
  <c r="AL135" i="12" s="1"/>
  <c r="Q135" i="12"/>
  <c r="O135" i="12"/>
  <c r="N135" i="12"/>
  <c r="M135" i="12"/>
  <c r="L135" i="12"/>
  <c r="J135" i="12"/>
  <c r="AD135" i="12" s="1"/>
  <c r="I135" i="12"/>
  <c r="G135" i="12"/>
  <c r="AA135" i="12" s="1"/>
  <c r="E135" i="12"/>
  <c r="AO134" i="12"/>
  <c r="AJ134" i="12"/>
  <c r="AG134" i="12"/>
  <c r="AE134" i="12"/>
  <c r="AB134" i="12"/>
  <c r="Z134" i="12"/>
  <c r="Y134" i="12"/>
  <c r="X134" i="12"/>
  <c r="W134" i="12"/>
  <c r="V134" i="12"/>
  <c r="T134" i="12"/>
  <c r="AN134" i="12" s="1"/>
  <c r="S134" i="12"/>
  <c r="R134" i="12"/>
  <c r="AL134" i="12" s="1"/>
  <c r="Q134" i="12"/>
  <c r="AK134" i="12" s="1"/>
  <c r="O134" i="12"/>
  <c r="AI134" i="12" s="1"/>
  <c r="N134" i="12"/>
  <c r="M134" i="12"/>
  <c r="AG133" i="12" s="1"/>
  <c r="L134" i="12"/>
  <c r="AF134" i="12" s="1"/>
  <c r="J134" i="12"/>
  <c r="AD134" i="12" s="1"/>
  <c r="I134" i="12"/>
  <c r="G134" i="12"/>
  <c r="AA134" i="12" s="1"/>
  <c r="E134" i="12"/>
  <c r="Y133" i="12" s="1"/>
  <c r="AO133" i="12"/>
  <c r="AN133" i="12"/>
  <c r="AK133" i="12"/>
  <c r="AJ133" i="12"/>
  <c r="AF133" i="12"/>
  <c r="AE133" i="12"/>
  <c r="AB133" i="12"/>
  <c r="Z133" i="12"/>
  <c r="X133" i="12"/>
  <c r="W133" i="12"/>
  <c r="V133" i="12"/>
  <c r="T133" i="12"/>
  <c r="S133" i="12"/>
  <c r="R133" i="12"/>
  <c r="AL133" i="12" s="1"/>
  <c r="Q133" i="12"/>
  <c r="O133" i="12"/>
  <c r="N133" i="12"/>
  <c r="M133" i="12"/>
  <c r="L133" i="12"/>
  <c r="J133" i="12"/>
  <c r="AD133" i="12" s="1"/>
  <c r="I133" i="12"/>
  <c r="G133" i="12"/>
  <c r="AA133" i="12" s="1"/>
  <c r="E133" i="12"/>
  <c r="AO132" i="12"/>
  <c r="AJ132" i="12"/>
  <c r="AG132" i="12"/>
  <c r="AE132" i="12"/>
  <c r="AB132" i="12"/>
  <c r="Z132" i="12"/>
  <c r="Y132" i="12"/>
  <c r="X132" i="12"/>
  <c r="W132" i="12"/>
  <c r="V132" i="12"/>
  <c r="T132" i="12"/>
  <c r="AN132" i="12" s="1"/>
  <c r="S132" i="12"/>
  <c r="R132" i="12"/>
  <c r="AL132" i="12" s="1"/>
  <c r="Q132" i="12"/>
  <c r="AK132" i="12" s="1"/>
  <c r="O132" i="12"/>
  <c r="AI132" i="12" s="1"/>
  <c r="N132" i="12"/>
  <c r="M132" i="12"/>
  <c r="AG131" i="12" s="1"/>
  <c r="L132" i="12"/>
  <c r="AF132" i="12" s="1"/>
  <c r="J132" i="12"/>
  <c r="AD132" i="12" s="1"/>
  <c r="I132" i="12"/>
  <c r="G132" i="12"/>
  <c r="AA132" i="12" s="1"/>
  <c r="E132" i="12"/>
  <c r="Y131" i="12" s="1"/>
  <c r="AO131" i="12"/>
  <c r="AN131" i="12"/>
  <c r="AK131" i="12"/>
  <c r="AJ131" i="12"/>
  <c r="AF131" i="12"/>
  <c r="AE131" i="12"/>
  <c r="AB131" i="12"/>
  <c r="Z131" i="12"/>
  <c r="X131" i="12"/>
  <c r="W131" i="12"/>
  <c r="V131" i="12"/>
  <c r="T131" i="12"/>
  <c r="S131" i="12"/>
  <c r="R131" i="12"/>
  <c r="AL131" i="12" s="1"/>
  <c r="Q131" i="12"/>
  <c r="O131" i="12"/>
  <c r="N131" i="12"/>
  <c r="M131" i="12"/>
  <c r="L131" i="12"/>
  <c r="J131" i="12"/>
  <c r="AD131" i="12" s="1"/>
  <c r="I131" i="12"/>
  <c r="G131" i="12"/>
  <c r="AA131" i="12" s="1"/>
  <c r="E131" i="12"/>
  <c r="AO130" i="12"/>
  <c r="AJ130" i="12"/>
  <c r="AG130" i="12"/>
  <c r="AE130" i="12"/>
  <c r="AB130" i="12"/>
  <c r="Z130" i="12"/>
  <c r="Y130" i="12"/>
  <c r="X130" i="12"/>
  <c r="W130" i="12"/>
  <c r="V130" i="12"/>
  <c r="T130" i="12"/>
  <c r="AN130" i="12" s="1"/>
  <c r="S130" i="12"/>
  <c r="R130" i="12"/>
  <c r="AL130" i="12" s="1"/>
  <c r="Q130" i="12"/>
  <c r="AK130" i="12" s="1"/>
  <c r="O130" i="12"/>
  <c r="AI130" i="12" s="1"/>
  <c r="N130" i="12"/>
  <c r="M130" i="12"/>
  <c r="AG129" i="12" s="1"/>
  <c r="L130" i="12"/>
  <c r="AF130" i="12" s="1"/>
  <c r="J130" i="12"/>
  <c r="AD130" i="12" s="1"/>
  <c r="I130" i="12"/>
  <c r="G130" i="12"/>
  <c r="AA130" i="12" s="1"/>
  <c r="E130" i="12"/>
  <c r="Y129" i="12" s="1"/>
  <c r="AO129" i="12"/>
  <c r="AN129" i="12"/>
  <c r="AK129" i="12"/>
  <c r="AJ129" i="12"/>
  <c r="AF129" i="12"/>
  <c r="AE129" i="12"/>
  <c r="AB129" i="12"/>
  <c r="Z129" i="12"/>
  <c r="X129" i="12"/>
  <c r="W129" i="12"/>
  <c r="V129" i="12"/>
  <c r="T129" i="12"/>
  <c r="S129" i="12"/>
  <c r="R129" i="12"/>
  <c r="AL129" i="12" s="1"/>
  <c r="Q129" i="12"/>
  <c r="O129" i="12"/>
  <c r="N129" i="12"/>
  <c r="M129" i="12"/>
  <c r="L129" i="12"/>
  <c r="J129" i="12"/>
  <c r="AD129" i="12" s="1"/>
  <c r="I129" i="12"/>
  <c r="G129" i="12"/>
  <c r="AA129" i="12" s="1"/>
  <c r="E129" i="12"/>
  <c r="AO128" i="12"/>
  <c r="AJ128" i="12"/>
  <c r="AG128" i="12"/>
  <c r="AE128" i="12"/>
  <c r="AB128" i="12"/>
  <c r="Z128" i="12"/>
  <c r="Y128" i="12"/>
  <c r="X128" i="12"/>
  <c r="W128" i="12"/>
  <c r="V128" i="12"/>
  <c r="T128" i="12"/>
  <c r="AN128" i="12" s="1"/>
  <c r="S128" i="12"/>
  <c r="R128" i="12"/>
  <c r="AL128" i="12" s="1"/>
  <c r="Q128" i="12"/>
  <c r="AK128" i="12" s="1"/>
  <c r="O128" i="12"/>
  <c r="AI128" i="12" s="1"/>
  <c r="N128" i="12"/>
  <c r="M128" i="12"/>
  <c r="AG127" i="12" s="1"/>
  <c r="L128" i="12"/>
  <c r="AF128" i="12" s="1"/>
  <c r="J128" i="12"/>
  <c r="AD128" i="12" s="1"/>
  <c r="I128" i="12"/>
  <c r="G128" i="12"/>
  <c r="AA128" i="12" s="1"/>
  <c r="E128" i="12"/>
  <c r="Y127" i="12" s="1"/>
  <c r="AO127" i="12"/>
  <c r="AN127" i="12"/>
  <c r="AK127" i="12"/>
  <c r="AJ127" i="12"/>
  <c r="AF127" i="12"/>
  <c r="AE127" i="12"/>
  <c r="AB127" i="12"/>
  <c r="Z127" i="12"/>
  <c r="X127" i="12"/>
  <c r="W127" i="12"/>
  <c r="V127" i="12"/>
  <c r="T127" i="12"/>
  <c r="S127" i="12"/>
  <c r="R127" i="12"/>
  <c r="AL127" i="12" s="1"/>
  <c r="Q127" i="12"/>
  <c r="O127" i="12"/>
  <c r="N127" i="12"/>
  <c r="M127" i="12"/>
  <c r="L127" i="12"/>
  <c r="J127" i="12"/>
  <c r="AD127" i="12" s="1"/>
  <c r="I127" i="12"/>
  <c r="G127" i="12"/>
  <c r="AA127" i="12" s="1"/>
  <c r="E127" i="12"/>
  <c r="AO126" i="12"/>
  <c r="AJ126" i="12"/>
  <c r="AG126" i="12"/>
  <c r="AE126" i="12"/>
  <c r="AB126" i="12"/>
  <c r="Z126" i="12"/>
  <c r="Y126" i="12"/>
  <c r="X126" i="12"/>
  <c r="W126" i="12"/>
  <c r="V126" i="12"/>
  <c r="T126" i="12"/>
  <c r="AN126" i="12" s="1"/>
  <c r="S126" i="12"/>
  <c r="R126" i="12"/>
  <c r="AL126" i="12" s="1"/>
  <c r="Q126" i="12"/>
  <c r="AK126" i="12" s="1"/>
  <c r="O126" i="12"/>
  <c r="AI126" i="12" s="1"/>
  <c r="N126" i="12"/>
  <c r="M126" i="12"/>
  <c r="AG125" i="12" s="1"/>
  <c r="L126" i="12"/>
  <c r="AF126" i="12" s="1"/>
  <c r="J126" i="12"/>
  <c r="AD126" i="12" s="1"/>
  <c r="I126" i="12"/>
  <c r="G126" i="12"/>
  <c r="AA126" i="12" s="1"/>
  <c r="E126" i="12"/>
  <c r="Y125" i="12" s="1"/>
  <c r="AO125" i="12"/>
  <c r="AN125" i="12"/>
  <c r="AK125" i="12"/>
  <c r="AJ125" i="12"/>
  <c r="AF125" i="12"/>
  <c r="AE125" i="12"/>
  <c r="AB125" i="12"/>
  <c r="Z125" i="12"/>
  <c r="X125" i="12"/>
  <c r="W125" i="12"/>
  <c r="V125" i="12"/>
  <c r="T125" i="12"/>
  <c r="S125" i="12"/>
  <c r="R125" i="12"/>
  <c r="AL125" i="12" s="1"/>
  <c r="Q125" i="12"/>
  <c r="O125" i="12"/>
  <c r="N125" i="12"/>
  <c r="M125" i="12"/>
  <c r="L125" i="12"/>
  <c r="J125" i="12"/>
  <c r="AD125" i="12" s="1"/>
  <c r="I125" i="12"/>
  <c r="G125" i="12"/>
  <c r="AA125" i="12" s="1"/>
  <c r="E125" i="12"/>
  <c r="AO124" i="12"/>
  <c r="AJ124" i="12"/>
  <c r="AG124" i="12"/>
  <c r="AE124" i="12"/>
  <c r="AB124" i="12"/>
  <c r="Z124" i="12"/>
  <c r="Y124" i="12"/>
  <c r="X124" i="12"/>
  <c r="W124" i="12"/>
  <c r="V124" i="12"/>
  <c r="T124" i="12"/>
  <c r="AN124" i="12" s="1"/>
  <c r="S124" i="12"/>
  <c r="R124" i="12"/>
  <c r="AL124" i="12" s="1"/>
  <c r="Q124" i="12"/>
  <c r="AK124" i="12" s="1"/>
  <c r="O124" i="12"/>
  <c r="AI124" i="12" s="1"/>
  <c r="N124" i="12"/>
  <c r="M124" i="12"/>
  <c r="AG123" i="12" s="1"/>
  <c r="L124" i="12"/>
  <c r="AF124" i="12" s="1"/>
  <c r="J124" i="12"/>
  <c r="AD124" i="12" s="1"/>
  <c r="I124" i="12"/>
  <c r="G124" i="12"/>
  <c r="AA124" i="12" s="1"/>
  <c r="E124" i="12"/>
  <c r="Y123" i="12" s="1"/>
  <c r="AO123" i="12"/>
  <c r="AN123" i="12"/>
  <c r="AK123" i="12"/>
  <c r="AJ123" i="12"/>
  <c r="AF123" i="12"/>
  <c r="AE123" i="12"/>
  <c r="AB123" i="12"/>
  <c r="Z123" i="12"/>
  <c r="X123" i="12"/>
  <c r="W123" i="12"/>
  <c r="V123" i="12"/>
  <c r="T123" i="12"/>
  <c r="S123" i="12"/>
  <c r="R123" i="12"/>
  <c r="AL123" i="12" s="1"/>
  <c r="Q123" i="12"/>
  <c r="O123" i="12"/>
  <c r="N123" i="12"/>
  <c r="M123" i="12"/>
  <c r="L123" i="12"/>
  <c r="J123" i="12"/>
  <c r="AD123" i="12" s="1"/>
  <c r="I123" i="12"/>
  <c r="G123" i="12"/>
  <c r="AA123" i="12" s="1"/>
  <c r="E123" i="12"/>
  <c r="AO122" i="12"/>
  <c r="AJ122" i="12"/>
  <c r="AG122" i="12"/>
  <c r="AE122" i="12"/>
  <c r="AB122" i="12"/>
  <c r="Z122" i="12"/>
  <c r="Y122" i="12"/>
  <c r="X122" i="12"/>
  <c r="W122" i="12"/>
  <c r="V122" i="12"/>
  <c r="T122" i="12"/>
  <c r="AN122" i="12" s="1"/>
  <c r="S122" i="12"/>
  <c r="R122" i="12"/>
  <c r="AL122" i="12" s="1"/>
  <c r="Q122" i="12"/>
  <c r="AK122" i="12" s="1"/>
  <c r="O122" i="12"/>
  <c r="AI122" i="12" s="1"/>
  <c r="N122" i="12"/>
  <c r="M122" i="12"/>
  <c r="AG121" i="12" s="1"/>
  <c r="L122" i="12"/>
  <c r="AF122" i="12" s="1"/>
  <c r="J122" i="12"/>
  <c r="AD122" i="12" s="1"/>
  <c r="I122" i="12"/>
  <c r="G122" i="12"/>
  <c r="AA122" i="12" s="1"/>
  <c r="E122" i="12"/>
  <c r="Y121" i="12" s="1"/>
  <c r="AO121" i="12"/>
  <c r="AN121" i="12"/>
  <c r="AK121" i="12"/>
  <c r="AJ121" i="12"/>
  <c r="AF121" i="12"/>
  <c r="AE121" i="12"/>
  <c r="AB121" i="12"/>
  <c r="Z121" i="12"/>
  <c r="X121" i="12"/>
  <c r="W121" i="12"/>
  <c r="V121" i="12"/>
  <c r="T121" i="12"/>
  <c r="S121" i="12"/>
  <c r="R121" i="12"/>
  <c r="AL121" i="12" s="1"/>
  <c r="Q121" i="12"/>
  <c r="O121" i="12"/>
  <c r="N121" i="12"/>
  <c r="M121" i="12"/>
  <c r="L121" i="12"/>
  <c r="J121" i="12"/>
  <c r="AD121" i="12" s="1"/>
  <c r="I121" i="12"/>
  <c r="G121" i="12"/>
  <c r="AA121" i="12" s="1"/>
  <c r="E121" i="12"/>
  <c r="AO120" i="12"/>
  <c r="AJ120" i="12"/>
  <c r="AG120" i="12"/>
  <c r="AE120" i="12"/>
  <c r="AB120" i="12"/>
  <c r="Z120" i="12"/>
  <c r="Y120" i="12"/>
  <c r="X120" i="12"/>
  <c r="W120" i="12"/>
  <c r="V120" i="12"/>
  <c r="T120" i="12"/>
  <c r="AN120" i="12" s="1"/>
  <c r="S120" i="12"/>
  <c r="R120" i="12"/>
  <c r="AL120" i="12" s="1"/>
  <c r="Q120" i="12"/>
  <c r="AK120" i="12" s="1"/>
  <c r="O120" i="12"/>
  <c r="AI120" i="12" s="1"/>
  <c r="N120" i="12"/>
  <c r="M120" i="12"/>
  <c r="AG119" i="12" s="1"/>
  <c r="L120" i="12"/>
  <c r="AF120" i="12" s="1"/>
  <c r="J120" i="12"/>
  <c r="AD120" i="12" s="1"/>
  <c r="I120" i="12"/>
  <c r="G120" i="12"/>
  <c r="AA120" i="12" s="1"/>
  <c r="E120" i="12"/>
  <c r="Y119" i="12" s="1"/>
  <c r="AO119" i="12"/>
  <c r="AN119" i="12"/>
  <c r="AK119" i="12"/>
  <c r="AJ119" i="12"/>
  <c r="AF119" i="12"/>
  <c r="AE119" i="12"/>
  <c r="AB119" i="12"/>
  <c r="Z119" i="12"/>
  <c r="X119" i="12"/>
  <c r="W119" i="12"/>
  <c r="V119" i="12"/>
  <c r="T119" i="12"/>
  <c r="S119" i="12"/>
  <c r="R119" i="12"/>
  <c r="AL119" i="12" s="1"/>
  <c r="Q119" i="12"/>
  <c r="O119" i="12"/>
  <c r="N119" i="12"/>
  <c r="M119" i="12"/>
  <c r="L119" i="12"/>
  <c r="J119" i="12"/>
  <c r="AD119" i="12" s="1"/>
  <c r="I119" i="12"/>
  <c r="G119" i="12"/>
  <c r="AA119" i="12" s="1"/>
  <c r="E119" i="12"/>
  <c r="AO118" i="12"/>
  <c r="AJ118" i="12"/>
  <c r="AG118" i="12"/>
  <c r="AE118" i="12"/>
  <c r="AB118" i="12"/>
  <c r="Z118" i="12"/>
  <c r="Y118" i="12"/>
  <c r="X118" i="12"/>
  <c r="W118" i="12"/>
  <c r="V118" i="12"/>
  <c r="T118" i="12"/>
  <c r="AN118" i="12" s="1"/>
  <c r="S118" i="12"/>
  <c r="R118" i="12"/>
  <c r="AL118" i="12" s="1"/>
  <c r="Q118" i="12"/>
  <c r="AK118" i="12" s="1"/>
  <c r="O118" i="12"/>
  <c r="AI118" i="12" s="1"/>
  <c r="N118" i="12"/>
  <c r="M118" i="12"/>
  <c r="AG117" i="12" s="1"/>
  <c r="L118" i="12"/>
  <c r="AF118" i="12" s="1"/>
  <c r="J118" i="12"/>
  <c r="AD118" i="12" s="1"/>
  <c r="I118" i="12"/>
  <c r="G118" i="12"/>
  <c r="AA118" i="12" s="1"/>
  <c r="E118" i="12"/>
  <c r="Y117" i="12" s="1"/>
  <c r="AO117" i="12"/>
  <c r="AN117" i="12"/>
  <c r="AK117" i="12"/>
  <c r="AJ117" i="12"/>
  <c r="AF117" i="12"/>
  <c r="AE117" i="12"/>
  <c r="AB117" i="12"/>
  <c r="Z117" i="12"/>
  <c r="X117" i="12"/>
  <c r="W117" i="12"/>
  <c r="V117" i="12"/>
  <c r="T117" i="12"/>
  <c r="S117" i="12"/>
  <c r="R117" i="12"/>
  <c r="AL117" i="12" s="1"/>
  <c r="Q117" i="12"/>
  <c r="O117" i="12"/>
  <c r="N117" i="12"/>
  <c r="M117" i="12"/>
  <c r="L117" i="12"/>
  <c r="J117" i="12"/>
  <c r="AD117" i="12" s="1"/>
  <c r="I117" i="12"/>
  <c r="G117" i="12"/>
  <c r="AA117" i="12" s="1"/>
  <c r="E117" i="12"/>
  <c r="AO116" i="12"/>
  <c r="AJ116" i="12"/>
  <c r="AG116" i="12"/>
  <c r="AE116" i="12"/>
  <c r="AB116" i="12"/>
  <c r="Z116" i="12"/>
  <c r="Y116" i="12"/>
  <c r="X116" i="12"/>
  <c r="W116" i="12"/>
  <c r="V116" i="12"/>
  <c r="T116" i="12"/>
  <c r="AN116" i="12" s="1"/>
  <c r="S116" i="12"/>
  <c r="R116" i="12"/>
  <c r="AL116" i="12" s="1"/>
  <c r="Q116" i="12"/>
  <c r="AK116" i="12" s="1"/>
  <c r="O116" i="12"/>
  <c r="AI116" i="12" s="1"/>
  <c r="N116" i="12"/>
  <c r="M116" i="12"/>
  <c r="AG115" i="12" s="1"/>
  <c r="L116" i="12"/>
  <c r="AF116" i="12" s="1"/>
  <c r="J116" i="12"/>
  <c r="AD116" i="12" s="1"/>
  <c r="I116" i="12"/>
  <c r="G116" i="12"/>
  <c r="AA116" i="12" s="1"/>
  <c r="E116" i="12"/>
  <c r="Y115" i="12" s="1"/>
  <c r="AO115" i="12"/>
  <c r="AN115" i="12"/>
  <c r="AK115" i="12"/>
  <c r="AJ115" i="12"/>
  <c r="AF115" i="12"/>
  <c r="AE115" i="12"/>
  <c r="AB115" i="12"/>
  <c r="Z115" i="12"/>
  <c r="X115" i="12"/>
  <c r="W115" i="12"/>
  <c r="V115" i="12"/>
  <c r="T115" i="12"/>
  <c r="S115" i="12"/>
  <c r="R115" i="12"/>
  <c r="AL115" i="12" s="1"/>
  <c r="Q115" i="12"/>
  <c r="O115" i="12"/>
  <c r="N115" i="12"/>
  <c r="M115" i="12"/>
  <c r="L115" i="12"/>
  <c r="J115" i="12"/>
  <c r="AD115" i="12" s="1"/>
  <c r="I115" i="12"/>
  <c r="G115" i="12"/>
  <c r="AA115" i="12" s="1"/>
  <c r="E115" i="12"/>
  <c r="AO114" i="12"/>
  <c r="AJ114" i="12"/>
  <c r="AG114" i="12"/>
  <c r="AE114" i="12"/>
  <c r="AB114" i="12"/>
  <c r="Z114" i="12"/>
  <c r="Y114" i="12"/>
  <c r="X114" i="12"/>
  <c r="W114" i="12"/>
  <c r="V114" i="12"/>
  <c r="T114" i="12"/>
  <c r="AN114" i="12" s="1"/>
  <c r="S114" i="12"/>
  <c r="R114" i="12"/>
  <c r="AL114" i="12" s="1"/>
  <c r="Q114" i="12"/>
  <c r="AK114" i="12" s="1"/>
  <c r="O114" i="12"/>
  <c r="AI114" i="12" s="1"/>
  <c r="N114" i="12"/>
  <c r="M114" i="12"/>
  <c r="AG113" i="12" s="1"/>
  <c r="L114" i="12"/>
  <c r="AF114" i="12" s="1"/>
  <c r="J114" i="12"/>
  <c r="AD114" i="12" s="1"/>
  <c r="I114" i="12"/>
  <c r="G114" i="12"/>
  <c r="AA114" i="12" s="1"/>
  <c r="E114" i="12"/>
  <c r="Y113" i="12" s="1"/>
  <c r="AO113" i="12"/>
  <c r="AN113" i="12"/>
  <c r="AK113" i="12"/>
  <c r="AJ113" i="12"/>
  <c r="AF113" i="12"/>
  <c r="AE113" i="12"/>
  <c r="AB113" i="12"/>
  <c r="Z113" i="12"/>
  <c r="X113" i="12"/>
  <c r="W113" i="12"/>
  <c r="V113" i="12"/>
  <c r="T113" i="12"/>
  <c r="S113" i="12"/>
  <c r="R113" i="12"/>
  <c r="AL113" i="12" s="1"/>
  <c r="Q113" i="12"/>
  <c r="O113" i="12"/>
  <c r="N113" i="12"/>
  <c r="M113" i="12"/>
  <c r="L113" i="12"/>
  <c r="J113" i="12"/>
  <c r="AD113" i="12" s="1"/>
  <c r="I113" i="12"/>
  <c r="G113" i="12"/>
  <c r="AA113" i="12" s="1"/>
  <c r="E113" i="12"/>
  <c r="AO112" i="12"/>
  <c r="AJ112" i="12"/>
  <c r="AG112" i="12"/>
  <c r="AE112" i="12"/>
  <c r="AB112" i="12"/>
  <c r="Z112" i="12"/>
  <c r="Y112" i="12"/>
  <c r="X112" i="12"/>
  <c r="W112" i="12"/>
  <c r="V112" i="12"/>
  <c r="T112" i="12"/>
  <c r="AN112" i="12" s="1"/>
  <c r="S112" i="12"/>
  <c r="R112" i="12"/>
  <c r="AL112" i="12" s="1"/>
  <c r="Q112" i="12"/>
  <c r="AK112" i="12" s="1"/>
  <c r="O112" i="12"/>
  <c r="AI112" i="12" s="1"/>
  <c r="N112" i="12"/>
  <c r="M112" i="12"/>
  <c r="AG111" i="12" s="1"/>
  <c r="L112" i="12"/>
  <c r="AF112" i="12" s="1"/>
  <c r="J112" i="12"/>
  <c r="AD112" i="12" s="1"/>
  <c r="I112" i="12"/>
  <c r="G112" i="12"/>
  <c r="AA112" i="12" s="1"/>
  <c r="E112" i="12"/>
  <c r="Y111" i="12" s="1"/>
  <c r="AO111" i="12"/>
  <c r="AN111" i="12"/>
  <c r="AK111" i="12"/>
  <c r="AJ111" i="12"/>
  <c r="AF111" i="12"/>
  <c r="AE111" i="12"/>
  <c r="AB111" i="12"/>
  <c r="Z111" i="12"/>
  <c r="X111" i="12"/>
  <c r="W111" i="12"/>
  <c r="V111" i="12"/>
  <c r="T111" i="12"/>
  <c r="S111" i="12"/>
  <c r="R111" i="12"/>
  <c r="AL111" i="12" s="1"/>
  <c r="Q111" i="12"/>
  <c r="O111" i="12"/>
  <c r="N111" i="12"/>
  <c r="M111" i="12"/>
  <c r="L111" i="12"/>
  <c r="J111" i="12"/>
  <c r="AD111" i="12" s="1"/>
  <c r="I111" i="12"/>
  <c r="G111" i="12"/>
  <c r="AA111" i="12" s="1"/>
  <c r="E111" i="12"/>
  <c r="AO110" i="12"/>
  <c r="AJ110" i="12"/>
  <c r="AG110" i="12"/>
  <c r="AE110" i="12"/>
  <c r="AB110" i="12"/>
  <c r="Z110" i="12"/>
  <c r="Y110" i="12"/>
  <c r="X110" i="12"/>
  <c r="W110" i="12"/>
  <c r="V110" i="12"/>
  <c r="T110" i="12"/>
  <c r="AN110" i="12" s="1"/>
  <c r="S110" i="12"/>
  <c r="R110" i="12"/>
  <c r="AL110" i="12" s="1"/>
  <c r="Q110" i="12"/>
  <c r="AK110" i="12" s="1"/>
  <c r="O110" i="12"/>
  <c r="AI110" i="12" s="1"/>
  <c r="N110" i="12"/>
  <c r="M110" i="12"/>
  <c r="AG109" i="12" s="1"/>
  <c r="L110" i="12"/>
  <c r="AF110" i="12" s="1"/>
  <c r="J110" i="12"/>
  <c r="AD110" i="12" s="1"/>
  <c r="I110" i="12"/>
  <c r="G110" i="12"/>
  <c r="AA110" i="12" s="1"/>
  <c r="E110" i="12"/>
  <c r="Y109" i="12" s="1"/>
  <c r="AO109" i="12"/>
  <c r="AN109" i="12"/>
  <c r="AK109" i="12"/>
  <c r="AJ109" i="12"/>
  <c r="AF109" i="12"/>
  <c r="AE109" i="12"/>
  <c r="AB109" i="12"/>
  <c r="Z109" i="12"/>
  <c r="X109" i="12"/>
  <c r="W109" i="12"/>
  <c r="V109" i="12"/>
  <c r="T109" i="12"/>
  <c r="S109" i="12"/>
  <c r="R109" i="12"/>
  <c r="AL109" i="12" s="1"/>
  <c r="Q109" i="12"/>
  <c r="O109" i="12"/>
  <c r="N109" i="12"/>
  <c r="M109" i="12"/>
  <c r="L109" i="12"/>
  <c r="J109" i="12"/>
  <c r="AD109" i="12" s="1"/>
  <c r="I109" i="12"/>
  <c r="G109" i="12"/>
  <c r="AA109" i="12" s="1"/>
  <c r="E109" i="12"/>
  <c r="AO108" i="12"/>
  <c r="AJ108" i="12"/>
  <c r="AG108" i="12"/>
  <c r="AE108" i="12"/>
  <c r="AB108" i="12"/>
  <c r="Z108" i="12"/>
  <c r="Y108" i="12"/>
  <c r="X108" i="12"/>
  <c r="W108" i="12"/>
  <c r="V108" i="12"/>
  <c r="T108" i="12"/>
  <c r="AN108" i="12" s="1"/>
  <c r="S108" i="12"/>
  <c r="R108" i="12"/>
  <c r="AL108" i="12" s="1"/>
  <c r="Q108" i="12"/>
  <c r="AK108" i="12" s="1"/>
  <c r="O108" i="12"/>
  <c r="AI108" i="12" s="1"/>
  <c r="N108" i="12"/>
  <c r="M108" i="12"/>
  <c r="AG107" i="12" s="1"/>
  <c r="L108" i="12"/>
  <c r="AF108" i="12" s="1"/>
  <c r="J108" i="12"/>
  <c r="AD108" i="12" s="1"/>
  <c r="I108" i="12"/>
  <c r="G108" i="12"/>
  <c r="AA108" i="12" s="1"/>
  <c r="E108" i="12"/>
  <c r="Y107" i="12" s="1"/>
  <c r="AO107" i="12"/>
  <c r="AN107" i="12"/>
  <c r="AK107" i="12"/>
  <c r="AJ107" i="12"/>
  <c r="AF107" i="12"/>
  <c r="AE107" i="12"/>
  <c r="AB107" i="12"/>
  <c r="Z107" i="12"/>
  <c r="X107" i="12"/>
  <c r="W107" i="12"/>
  <c r="V107" i="12"/>
  <c r="T107" i="12"/>
  <c r="S107" i="12"/>
  <c r="R107" i="12"/>
  <c r="AL107" i="12" s="1"/>
  <c r="Q107" i="12"/>
  <c r="O107" i="12"/>
  <c r="N107" i="12"/>
  <c r="M107" i="12"/>
  <c r="L107" i="12"/>
  <c r="J107" i="12"/>
  <c r="AD107" i="12" s="1"/>
  <c r="I107" i="12"/>
  <c r="G107" i="12"/>
  <c r="AA107" i="12" s="1"/>
  <c r="E107" i="12"/>
  <c r="AO106" i="12"/>
  <c r="AJ106" i="12"/>
  <c r="AG106" i="12"/>
  <c r="AE106" i="12"/>
  <c r="AB106" i="12"/>
  <c r="Z106" i="12"/>
  <c r="Y106" i="12"/>
  <c r="X106" i="12"/>
  <c r="W106" i="12"/>
  <c r="V106" i="12"/>
  <c r="T106" i="12"/>
  <c r="AN106" i="12" s="1"/>
  <c r="S106" i="12"/>
  <c r="R106" i="12"/>
  <c r="AL106" i="12" s="1"/>
  <c r="Q106" i="12"/>
  <c r="AK106" i="12" s="1"/>
  <c r="O106" i="12"/>
  <c r="AI106" i="12" s="1"/>
  <c r="N106" i="12"/>
  <c r="M106" i="12"/>
  <c r="AG105" i="12" s="1"/>
  <c r="L106" i="12"/>
  <c r="AF106" i="12" s="1"/>
  <c r="J106" i="12"/>
  <c r="AD106" i="12" s="1"/>
  <c r="I106" i="12"/>
  <c r="G106" i="12"/>
  <c r="AA106" i="12" s="1"/>
  <c r="E106" i="12"/>
  <c r="Y105" i="12" s="1"/>
  <c r="AO105" i="12"/>
  <c r="AN105" i="12"/>
  <c r="AK105" i="12"/>
  <c r="AJ105" i="12"/>
  <c r="AF105" i="12"/>
  <c r="AE105" i="12"/>
  <c r="AB105" i="12"/>
  <c r="Z105" i="12"/>
  <c r="X105" i="12"/>
  <c r="W105" i="12"/>
  <c r="V105" i="12"/>
  <c r="T105" i="12"/>
  <c r="S105" i="12"/>
  <c r="R105" i="12"/>
  <c r="AL105" i="12" s="1"/>
  <c r="Q105" i="12"/>
  <c r="O105" i="12"/>
  <c r="N105" i="12"/>
  <c r="M105" i="12"/>
  <c r="L105" i="12"/>
  <c r="J105" i="12"/>
  <c r="AD105" i="12" s="1"/>
  <c r="I105" i="12"/>
  <c r="G105" i="12"/>
  <c r="AA105" i="12" s="1"/>
  <c r="E105" i="12"/>
  <c r="AO104" i="12"/>
  <c r="AJ104" i="12"/>
  <c r="AG104" i="12"/>
  <c r="AE104" i="12"/>
  <c r="AB104" i="12"/>
  <c r="Z104" i="12"/>
  <c r="Y104" i="12"/>
  <c r="X104" i="12"/>
  <c r="W104" i="12"/>
  <c r="V104" i="12"/>
  <c r="T104" i="12"/>
  <c r="AN104" i="12" s="1"/>
  <c r="S104" i="12"/>
  <c r="R104" i="12"/>
  <c r="AL104" i="12" s="1"/>
  <c r="Q104" i="12"/>
  <c r="AK104" i="12" s="1"/>
  <c r="O104" i="12"/>
  <c r="AI104" i="12" s="1"/>
  <c r="N104" i="12"/>
  <c r="M104" i="12"/>
  <c r="AG103" i="12" s="1"/>
  <c r="L104" i="12"/>
  <c r="AF104" i="12" s="1"/>
  <c r="J104" i="12"/>
  <c r="AD104" i="12" s="1"/>
  <c r="I104" i="12"/>
  <c r="G104" i="12"/>
  <c r="AA104" i="12" s="1"/>
  <c r="E104" i="12"/>
  <c r="Y103" i="12" s="1"/>
  <c r="AO103" i="12"/>
  <c r="AN103" i="12"/>
  <c r="AK103" i="12"/>
  <c r="AJ103" i="12"/>
  <c r="AF103" i="12"/>
  <c r="AE103" i="12"/>
  <c r="AB103" i="12"/>
  <c r="Z103" i="12"/>
  <c r="X103" i="12"/>
  <c r="W103" i="12"/>
  <c r="V103" i="12"/>
  <c r="T103" i="12"/>
  <c r="S103" i="12"/>
  <c r="R103" i="12"/>
  <c r="AL103" i="12" s="1"/>
  <c r="Q103" i="12"/>
  <c r="O103" i="12"/>
  <c r="N103" i="12"/>
  <c r="M103" i="12"/>
  <c r="L103" i="12"/>
  <c r="J103" i="12"/>
  <c r="AD103" i="12" s="1"/>
  <c r="I103" i="12"/>
  <c r="G103" i="12"/>
  <c r="AA103" i="12" s="1"/>
  <c r="E103" i="12"/>
  <c r="AO102" i="12"/>
  <c r="AJ102" i="12"/>
  <c r="AG102" i="12"/>
  <c r="AE102" i="12"/>
  <c r="AB102" i="12"/>
  <c r="Z102" i="12"/>
  <c r="Y102" i="12"/>
  <c r="X102" i="12"/>
  <c r="W102" i="12"/>
  <c r="V102" i="12"/>
  <c r="T102" i="12"/>
  <c r="AN102" i="12" s="1"/>
  <c r="S102" i="12"/>
  <c r="R102" i="12"/>
  <c r="AL102" i="12" s="1"/>
  <c r="Q102" i="12"/>
  <c r="AK102" i="12" s="1"/>
  <c r="O102" i="12"/>
  <c r="AI102" i="12" s="1"/>
  <c r="N102" i="12"/>
  <c r="M102" i="12"/>
  <c r="AG101" i="12" s="1"/>
  <c r="L102" i="12"/>
  <c r="AF102" i="12" s="1"/>
  <c r="J102" i="12"/>
  <c r="AD102" i="12" s="1"/>
  <c r="I102" i="12"/>
  <c r="G102" i="12"/>
  <c r="AA102" i="12" s="1"/>
  <c r="E102" i="12"/>
  <c r="Y101" i="12" s="1"/>
  <c r="AO101" i="12"/>
  <c r="AN101" i="12"/>
  <c r="AK101" i="12"/>
  <c r="AJ101" i="12"/>
  <c r="AF101" i="12"/>
  <c r="AE101" i="12"/>
  <c r="AB101" i="12"/>
  <c r="Z101" i="12"/>
  <c r="X101" i="12"/>
  <c r="W101" i="12"/>
  <c r="V101" i="12"/>
  <c r="T101" i="12"/>
  <c r="S101" i="12"/>
  <c r="R101" i="12"/>
  <c r="AL101" i="12" s="1"/>
  <c r="Q101" i="12"/>
  <c r="O101" i="12"/>
  <c r="N101" i="12"/>
  <c r="M101" i="12"/>
  <c r="L101" i="12"/>
  <c r="J101" i="12"/>
  <c r="AD101" i="12" s="1"/>
  <c r="I101" i="12"/>
  <c r="G101" i="12"/>
  <c r="AA101" i="12" s="1"/>
  <c r="E101" i="12"/>
  <c r="AO100" i="12"/>
  <c r="AJ100" i="12"/>
  <c r="AG100" i="12"/>
  <c r="AE100" i="12"/>
  <c r="AB100" i="12"/>
  <c r="Z100" i="12"/>
  <c r="Y100" i="12"/>
  <c r="X100" i="12"/>
  <c r="W100" i="12"/>
  <c r="V100" i="12"/>
  <c r="T100" i="12"/>
  <c r="AN100" i="12" s="1"/>
  <c r="S100" i="12"/>
  <c r="R100" i="12"/>
  <c r="AL100" i="12" s="1"/>
  <c r="Q100" i="12"/>
  <c r="AK100" i="12" s="1"/>
  <c r="O100" i="12"/>
  <c r="AI100" i="12" s="1"/>
  <c r="N100" i="12"/>
  <c r="M100" i="12"/>
  <c r="AG99" i="12" s="1"/>
  <c r="L100" i="12"/>
  <c r="AF100" i="12" s="1"/>
  <c r="J100" i="12"/>
  <c r="AD100" i="12" s="1"/>
  <c r="I100" i="12"/>
  <c r="G100" i="12"/>
  <c r="AA100" i="12" s="1"/>
  <c r="E100" i="12"/>
  <c r="Y99" i="12" s="1"/>
  <c r="AO99" i="12"/>
  <c r="AN99" i="12"/>
  <c r="AK99" i="12"/>
  <c r="AJ99" i="12"/>
  <c r="AF99" i="12"/>
  <c r="AE99" i="12"/>
  <c r="AB99" i="12"/>
  <c r="Z99" i="12"/>
  <c r="X99" i="12"/>
  <c r="W99" i="12"/>
  <c r="V99" i="12"/>
  <c r="T99" i="12"/>
  <c r="S99" i="12"/>
  <c r="R99" i="12"/>
  <c r="AL99" i="12" s="1"/>
  <c r="Q99" i="12"/>
  <c r="O99" i="12"/>
  <c r="N99" i="12"/>
  <c r="M99" i="12"/>
  <c r="L99" i="12"/>
  <c r="J99" i="12"/>
  <c r="AD99" i="12" s="1"/>
  <c r="I99" i="12"/>
  <c r="G99" i="12"/>
  <c r="AA99" i="12" s="1"/>
  <c r="E99" i="12"/>
  <c r="AO98" i="12"/>
  <c r="AJ98" i="12"/>
  <c r="AG98" i="12"/>
  <c r="AE98" i="12"/>
  <c r="AB98" i="12"/>
  <c r="Z98" i="12"/>
  <c r="Y98" i="12"/>
  <c r="X98" i="12"/>
  <c r="W98" i="12"/>
  <c r="V98" i="12"/>
  <c r="T98" i="12"/>
  <c r="AN98" i="12" s="1"/>
  <c r="S98" i="12"/>
  <c r="R98" i="12"/>
  <c r="AL98" i="12" s="1"/>
  <c r="Q98" i="12"/>
  <c r="AK98" i="12" s="1"/>
  <c r="O98" i="12"/>
  <c r="AI98" i="12" s="1"/>
  <c r="N98" i="12"/>
  <c r="M98" i="12"/>
  <c r="AG97" i="12" s="1"/>
  <c r="L98" i="12"/>
  <c r="AF98" i="12" s="1"/>
  <c r="J98" i="12"/>
  <c r="AD98" i="12" s="1"/>
  <c r="I98" i="12"/>
  <c r="G98" i="12"/>
  <c r="AA98" i="12" s="1"/>
  <c r="E98" i="12"/>
  <c r="Y97" i="12" s="1"/>
  <c r="AO97" i="12"/>
  <c r="AN97" i="12"/>
  <c r="AK97" i="12"/>
  <c r="AJ97" i="12"/>
  <c r="AF97" i="12"/>
  <c r="AE97" i="12"/>
  <c r="AB97" i="12"/>
  <c r="Z97" i="12"/>
  <c r="X97" i="12"/>
  <c r="W97" i="12"/>
  <c r="V97" i="12"/>
  <c r="T97" i="12"/>
  <c r="S97" i="12"/>
  <c r="R97" i="12"/>
  <c r="AL97" i="12" s="1"/>
  <c r="Q97" i="12"/>
  <c r="O97" i="12"/>
  <c r="N97" i="12"/>
  <c r="M97" i="12"/>
  <c r="L97" i="12"/>
  <c r="J97" i="12"/>
  <c r="AD97" i="12" s="1"/>
  <c r="I97" i="12"/>
  <c r="G97" i="12"/>
  <c r="AA97" i="12" s="1"/>
  <c r="E97" i="12"/>
  <c r="AO96" i="12"/>
  <c r="AJ96" i="12"/>
  <c r="AG96" i="12"/>
  <c r="AE96" i="12"/>
  <c r="AB96" i="12"/>
  <c r="Z96" i="12"/>
  <c r="Y96" i="12"/>
  <c r="X96" i="12"/>
  <c r="W96" i="12"/>
  <c r="V96" i="12"/>
  <c r="T96" i="12"/>
  <c r="AN96" i="12" s="1"/>
  <c r="S96" i="12"/>
  <c r="R96" i="12"/>
  <c r="AL96" i="12" s="1"/>
  <c r="Q96" i="12"/>
  <c r="AK96" i="12" s="1"/>
  <c r="O96" i="12"/>
  <c r="AI96" i="12" s="1"/>
  <c r="N96" i="12"/>
  <c r="M96" i="12"/>
  <c r="AG95" i="12" s="1"/>
  <c r="L96" i="12"/>
  <c r="AF96" i="12" s="1"/>
  <c r="J96" i="12"/>
  <c r="AD96" i="12" s="1"/>
  <c r="I96" i="12"/>
  <c r="G96" i="12"/>
  <c r="AA96" i="12" s="1"/>
  <c r="E96" i="12"/>
  <c r="Y95" i="12" s="1"/>
  <c r="AO95" i="12"/>
  <c r="AN95" i="12"/>
  <c r="AK95" i="12"/>
  <c r="AJ95" i="12"/>
  <c r="AF95" i="12"/>
  <c r="AE95" i="12"/>
  <c r="AB95" i="12"/>
  <c r="Z95" i="12"/>
  <c r="X95" i="12"/>
  <c r="W95" i="12"/>
  <c r="V95" i="12"/>
  <c r="T95" i="12"/>
  <c r="S95" i="12"/>
  <c r="R95" i="12"/>
  <c r="AL95" i="12" s="1"/>
  <c r="Q95" i="12"/>
  <c r="O95" i="12"/>
  <c r="N95" i="12"/>
  <c r="M95" i="12"/>
  <c r="L95" i="12"/>
  <c r="J95" i="12"/>
  <c r="AD95" i="12" s="1"/>
  <c r="I95" i="12"/>
  <c r="G95" i="12"/>
  <c r="AA95" i="12" s="1"/>
  <c r="E95" i="12"/>
  <c r="AO94" i="12"/>
  <c r="AJ94" i="12"/>
  <c r="AG94" i="12"/>
  <c r="AE94" i="12"/>
  <c r="AB94" i="12"/>
  <c r="Z94" i="12"/>
  <c r="Y94" i="12"/>
  <c r="X94" i="12"/>
  <c r="W94" i="12"/>
  <c r="V94" i="12"/>
  <c r="T94" i="12"/>
  <c r="AN94" i="12" s="1"/>
  <c r="S94" i="12"/>
  <c r="R94" i="12"/>
  <c r="AL94" i="12" s="1"/>
  <c r="Q94" i="12"/>
  <c r="AK94" i="12" s="1"/>
  <c r="O94" i="12"/>
  <c r="AI94" i="12" s="1"/>
  <c r="N94" i="12"/>
  <c r="M94" i="12"/>
  <c r="AG93" i="12" s="1"/>
  <c r="L94" i="12"/>
  <c r="AF94" i="12" s="1"/>
  <c r="J94" i="12"/>
  <c r="AD94" i="12" s="1"/>
  <c r="I94" i="12"/>
  <c r="G94" i="12"/>
  <c r="AA94" i="12" s="1"/>
  <c r="E94" i="12"/>
  <c r="Y93" i="12" s="1"/>
  <c r="AO93" i="12"/>
  <c r="AN93" i="12"/>
  <c r="AK93" i="12"/>
  <c r="AJ93" i="12"/>
  <c r="AF93" i="12"/>
  <c r="AE93" i="12"/>
  <c r="AB93" i="12"/>
  <c r="Z93" i="12"/>
  <c r="X93" i="12"/>
  <c r="W93" i="12"/>
  <c r="V93" i="12"/>
  <c r="T93" i="12"/>
  <c r="S93" i="12"/>
  <c r="R93" i="12"/>
  <c r="AL93" i="12" s="1"/>
  <c r="Q93" i="12"/>
  <c r="O93" i="12"/>
  <c r="N93" i="12"/>
  <c r="M93" i="12"/>
  <c r="L93" i="12"/>
  <c r="J93" i="12"/>
  <c r="AD93" i="12" s="1"/>
  <c r="I93" i="12"/>
  <c r="G93" i="12"/>
  <c r="AA93" i="12" s="1"/>
  <c r="E93" i="12"/>
  <c r="AO92" i="12"/>
  <c r="AJ92" i="12"/>
  <c r="AG92" i="12"/>
  <c r="AE92" i="12"/>
  <c r="AB92" i="12"/>
  <c r="Z92" i="12"/>
  <c r="Y92" i="12"/>
  <c r="X92" i="12"/>
  <c r="W92" i="12"/>
  <c r="V92" i="12"/>
  <c r="T92" i="12"/>
  <c r="AN92" i="12" s="1"/>
  <c r="S92" i="12"/>
  <c r="R92" i="12"/>
  <c r="AL92" i="12" s="1"/>
  <c r="Q92" i="12"/>
  <c r="AK92" i="12" s="1"/>
  <c r="O92" i="12"/>
  <c r="AI92" i="12" s="1"/>
  <c r="N92" i="12"/>
  <c r="M92" i="12"/>
  <c r="AG91" i="12" s="1"/>
  <c r="L92" i="12"/>
  <c r="AF92" i="12" s="1"/>
  <c r="J92" i="12"/>
  <c r="AD92" i="12" s="1"/>
  <c r="I92" i="12"/>
  <c r="G92" i="12"/>
  <c r="AA92" i="12" s="1"/>
  <c r="E92" i="12"/>
  <c r="Y91" i="12" s="1"/>
  <c r="AO91" i="12"/>
  <c r="AN91" i="12"/>
  <c r="AK91" i="12"/>
  <c r="AJ91" i="12"/>
  <c r="AF91" i="12"/>
  <c r="AE91" i="12"/>
  <c r="AB91" i="12"/>
  <c r="Z91" i="12"/>
  <c r="X91" i="12"/>
  <c r="W91" i="12"/>
  <c r="V91" i="12"/>
  <c r="T91" i="12"/>
  <c r="S91" i="12"/>
  <c r="R91" i="12"/>
  <c r="AL91" i="12" s="1"/>
  <c r="Q91" i="12"/>
  <c r="O91" i="12"/>
  <c r="N91" i="12"/>
  <c r="M91" i="12"/>
  <c r="L91" i="12"/>
  <c r="J91" i="12"/>
  <c r="AD91" i="12" s="1"/>
  <c r="I91" i="12"/>
  <c r="G91" i="12"/>
  <c r="AA91" i="12" s="1"/>
  <c r="E91" i="12"/>
  <c r="AO90" i="12"/>
  <c r="AJ90" i="12"/>
  <c r="AG90" i="12"/>
  <c r="AE90" i="12"/>
  <c r="AB90" i="12"/>
  <c r="Z90" i="12"/>
  <c r="Y90" i="12"/>
  <c r="X90" i="12"/>
  <c r="W90" i="12"/>
  <c r="V90" i="12"/>
  <c r="T90" i="12"/>
  <c r="AN90" i="12" s="1"/>
  <c r="S90" i="12"/>
  <c r="R90" i="12"/>
  <c r="AL90" i="12" s="1"/>
  <c r="Q90" i="12"/>
  <c r="AK90" i="12" s="1"/>
  <c r="O90" i="12"/>
  <c r="AI90" i="12" s="1"/>
  <c r="N90" i="12"/>
  <c r="M90" i="12"/>
  <c r="AG89" i="12" s="1"/>
  <c r="L90" i="12"/>
  <c r="AF90" i="12" s="1"/>
  <c r="J90" i="12"/>
  <c r="AD90" i="12" s="1"/>
  <c r="I90" i="12"/>
  <c r="G90" i="12"/>
  <c r="AA90" i="12" s="1"/>
  <c r="E90" i="12"/>
  <c r="Y89" i="12" s="1"/>
  <c r="AO89" i="12"/>
  <c r="AN89" i="12"/>
  <c r="AK89" i="12"/>
  <c r="AJ89" i="12"/>
  <c r="AF89" i="12"/>
  <c r="AE89" i="12"/>
  <c r="AB89" i="12"/>
  <c r="Z89" i="12"/>
  <c r="X89" i="12"/>
  <c r="W89" i="12"/>
  <c r="V89" i="12"/>
  <c r="T89" i="12"/>
  <c r="S89" i="12"/>
  <c r="R89" i="12"/>
  <c r="AL89" i="12" s="1"/>
  <c r="Q89" i="12"/>
  <c r="O89" i="12"/>
  <c r="N89" i="12"/>
  <c r="M89" i="12"/>
  <c r="L89" i="12"/>
  <c r="J89" i="12"/>
  <c r="AD89" i="12" s="1"/>
  <c r="I89" i="12"/>
  <c r="G89" i="12"/>
  <c r="AA89" i="12" s="1"/>
  <c r="E89" i="12"/>
  <c r="AO88" i="12"/>
  <c r="AJ88" i="12"/>
  <c r="AG88" i="12"/>
  <c r="AE88" i="12"/>
  <c r="AB88" i="12"/>
  <c r="Z88" i="12"/>
  <c r="Y88" i="12"/>
  <c r="X88" i="12"/>
  <c r="W88" i="12"/>
  <c r="V88" i="12"/>
  <c r="T88" i="12"/>
  <c r="AN88" i="12" s="1"/>
  <c r="S88" i="12"/>
  <c r="R88" i="12"/>
  <c r="AL88" i="12" s="1"/>
  <c r="Q88" i="12"/>
  <c r="AK88" i="12" s="1"/>
  <c r="O88" i="12"/>
  <c r="AI88" i="12" s="1"/>
  <c r="N88" i="12"/>
  <c r="M88" i="12"/>
  <c r="AG87" i="12" s="1"/>
  <c r="L88" i="12"/>
  <c r="AF88" i="12" s="1"/>
  <c r="J88" i="12"/>
  <c r="AD88" i="12" s="1"/>
  <c r="I88" i="12"/>
  <c r="G88" i="12"/>
  <c r="AA88" i="12" s="1"/>
  <c r="E88" i="12"/>
  <c r="Y87" i="12" s="1"/>
  <c r="AO87" i="12"/>
  <c r="AN87" i="12"/>
  <c r="AK87" i="12"/>
  <c r="AJ87" i="12"/>
  <c r="AF87" i="12"/>
  <c r="AE87" i="12"/>
  <c r="AB87" i="12"/>
  <c r="Z87" i="12"/>
  <c r="X87" i="12"/>
  <c r="W87" i="12"/>
  <c r="V87" i="12"/>
  <c r="T87" i="12"/>
  <c r="S87" i="12"/>
  <c r="R87" i="12"/>
  <c r="AL87" i="12" s="1"/>
  <c r="Q87" i="12"/>
  <c r="O87" i="12"/>
  <c r="N87" i="12"/>
  <c r="M87" i="12"/>
  <c r="L87" i="12"/>
  <c r="J87" i="12"/>
  <c r="AD87" i="12" s="1"/>
  <c r="I87" i="12"/>
  <c r="G87" i="12"/>
  <c r="AA87" i="12" s="1"/>
  <c r="E87" i="12"/>
  <c r="AO86" i="12"/>
  <c r="AJ86" i="12"/>
  <c r="AG86" i="12"/>
  <c r="AE86" i="12"/>
  <c r="AB86" i="12"/>
  <c r="Z86" i="12"/>
  <c r="Y86" i="12"/>
  <c r="X86" i="12"/>
  <c r="W86" i="12"/>
  <c r="V86" i="12"/>
  <c r="T86" i="12"/>
  <c r="AN86" i="12" s="1"/>
  <c r="S86" i="12"/>
  <c r="R86" i="12"/>
  <c r="AL86" i="12" s="1"/>
  <c r="Q86" i="12"/>
  <c r="AK86" i="12" s="1"/>
  <c r="O86" i="12"/>
  <c r="AI86" i="12" s="1"/>
  <c r="N86" i="12"/>
  <c r="M86" i="12"/>
  <c r="AG85" i="12" s="1"/>
  <c r="L86" i="12"/>
  <c r="AF86" i="12" s="1"/>
  <c r="J86" i="12"/>
  <c r="AD86" i="12" s="1"/>
  <c r="I86" i="12"/>
  <c r="G86" i="12"/>
  <c r="AA86" i="12" s="1"/>
  <c r="E86" i="12"/>
  <c r="Y85" i="12" s="1"/>
  <c r="AO85" i="12"/>
  <c r="AN85" i="12"/>
  <c r="AK85" i="12"/>
  <c r="AJ85" i="12"/>
  <c r="AF85" i="12"/>
  <c r="AE85" i="12"/>
  <c r="AB85" i="12"/>
  <c r="Z85" i="12"/>
  <c r="X85" i="12"/>
  <c r="W85" i="12"/>
  <c r="V85" i="12"/>
  <c r="T85" i="12"/>
  <c r="S85" i="12"/>
  <c r="R85" i="12"/>
  <c r="AL85" i="12" s="1"/>
  <c r="Q85" i="12"/>
  <c r="O85" i="12"/>
  <c r="N85" i="12"/>
  <c r="M85" i="12"/>
  <c r="L85" i="12"/>
  <c r="J85" i="12"/>
  <c r="AD85" i="12" s="1"/>
  <c r="I85" i="12"/>
  <c r="G85" i="12"/>
  <c r="AA85" i="12" s="1"/>
  <c r="E85" i="12"/>
  <c r="AO84" i="12"/>
  <c r="AJ84" i="12"/>
  <c r="AG84" i="12"/>
  <c r="AE84" i="12"/>
  <c r="AB84" i="12"/>
  <c r="Z84" i="12"/>
  <c r="Y84" i="12"/>
  <c r="X84" i="12"/>
  <c r="W84" i="12"/>
  <c r="V84" i="12"/>
  <c r="T84" i="12"/>
  <c r="AN84" i="12" s="1"/>
  <c r="S84" i="12"/>
  <c r="R84" i="12"/>
  <c r="AL84" i="12" s="1"/>
  <c r="Q84" i="12"/>
  <c r="AK84" i="12" s="1"/>
  <c r="O84" i="12"/>
  <c r="AI84" i="12" s="1"/>
  <c r="N84" i="12"/>
  <c r="M84" i="12"/>
  <c r="AG83" i="12" s="1"/>
  <c r="L84" i="12"/>
  <c r="AF84" i="12" s="1"/>
  <c r="J84" i="12"/>
  <c r="AD84" i="12" s="1"/>
  <c r="I84" i="12"/>
  <c r="G84" i="12"/>
  <c r="AA84" i="12" s="1"/>
  <c r="E84" i="12"/>
  <c r="Y83" i="12" s="1"/>
  <c r="AO83" i="12"/>
  <c r="AN83" i="12"/>
  <c r="AK83" i="12"/>
  <c r="AJ83" i="12"/>
  <c r="AF83" i="12"/>
  <c r="AE83" i="12"/>
  <c r="AB83" i="12"/>
  <c r="Z83" i="12"/>
  <c r="X83" i="12"/>
  <c r="W83" i="12"/>
  <c r="V83" i="12"/>
  <c r="T83" i="12"/>
  <c r="S83" i="12"/>
  <c r="R83" i="12"/>
  <c r="AL83" i="12" s="1"/>
  <c r="Q83" i="12"/>
  <c r="O83" i="12"/>
  <c r="N83" i="12"/>
  <c r="M83" i="12"/>
  <c r="L83" i="12"/>
  <c r="J83" i="12"/>
  <c r="AD83" i="12" s="1"/>
  <c r="I83" i="12"/>
  <c r="G83" i="12"/>
  <c r="AA83" i="12" s="1"/>
  <c r="E83" i="12"/>
  <c r="AO82" i="12"/>
  <c r="AJ82" i="12"/>
  <c r="AG82" i="12"/>
  <c r="AE82" i="12"/>
  <c r="AB82" i="12"/>
  <c r="Z82" i="12"/>
  <c r="Y82" i="12"/>
  <c r="X82" i="12"/>
  <c r="W82" i="12"/>
  <c r="V82" i="12"/>
  <c r="T82" i="12"/>
  <c r="AN82" i="12" s="1"/>
  <c r="S82" i="12"/>
  <c r="R82" i="12"/>
  <c r="AL82" i="12" s="1"/>
  <c r="Q82" i="12"/>
  <c r="AK82" i="12" s="1"/>
  <c r="O82" i="12"/>
  <c r="AI82" i="12" s="1"/>
  <c r="N82" i="12"/>
  <c r="M82" i="12"/>
  <c r="AG81" i="12" s="1"/>
  <c r="L82" i="12"/>
  <c r="AF82" i="12" s="1"/>
  <c r="J82" i="12"/>
  <c r="AD82" i="12" s="1"/>
  <c r="I82" i="12"/>
  <c r="G82" i="12"/>
  <c r="AA82" i="12" s="1"/>
  <c r="E82" i="12"/>
  <c r="Y81" i="12" s="1"/>
  <c r="AO81" i="12"/>
  <c r="AN81" i="12"/>
  <c r="AK81" i="12"/>
  <c r="AJ81" i="12"/>
  <c r="AF81" i="12"/>
  <c r="AE81" i="12"/>
  <c r="AB81" i="12"/>
  <c r="Z81" i="12"/>
  <c r="X81" i="12"/>
  <c r="W81" i="12"/>
  <c r="V81" i="12"/>
  <c r="T81" i="12"/>
  <c r="S81" i="12"/>
  <c r="R81" i="12"/>
  <c r="AL81" i="12" s="1"/>
  <c r="Q81" i="12"/>
  <c r="O81" i="12"/>
  <c r="N81" i="12"/>
  <c r="M81" i="12"/>
  <c r="L81" i="12"/>
  <c r="J81" i="12"/>
  <c r="AD81" i="12" s="1"/>
  <c r="I81" i="12"/>
  <c r="G81" i="12"/>
  <c r="AA81" i="12" s="1"/>
  <c r="E81" i="12"/>
  <c r="AO80" i="12"/>
  <c r="AJ80" i="12"/>
  <c r="AG80" i="12"/>
  <c r="AE80" i="12"/>
  <c r="AB80" i="12"/>
  <c r="Z80" i="12"/>
  <c r="Y80" i="12"/>
  <c r="X80" i="12"/>
  <c r="W80" i="12"/>
  <c r="V80" i="12"/>
  <c r="T80" i="12"/>
  <c r="AN80" i="12" s="1"/>
  <c r="S80" i="12"/>
  <c r="R80" i="12"/>
  <c r="AL80" i="12" s="1"/>
  <c r="Q80" i="12"/>
  <c r="AK80" i="12" s="1"/>
  <c r="O80" i="12"/>
  <c r="AI80" i="12" s="1"/>
  <c r="N80" i="12"/>
  <c r="M80" i="12"/>
  <c r="AG79" i="12" s="1"/>
  <c r="L80" i="12"/>
  <c r="AF80" i="12" s="1"/>
  <c r="J80" i="12"/>
  <c r="AD80" i="12" s="1"/>
  <c r="I80" i="12"/>
  <c r="G80" i="12"/>
  <c r="AA80" i="12" s="1"/>
  <c r="E80" i="12"/>
  <c r="Y79" i="12" s="1"/>
  <c r="AO79" i="12"/>
  <c r="AN79" i="12"/>
  <c r="AK79" i="12"/>
  <c r="AJ79" i="12"/>
  <c r="AF79" i="12"/>
  <c r="AE79" i="12"/>
  <c r="AB79" i="12"/>
  <c r="Z79" i="12"/>
  <c r="X79" i="12"/>
  <c r="W79" i="12"/>
  <c r="V79" i="12"/>
  <c r="T79" i="12"/>
  <c r="S79" i="12"/>
  <c r="R79" i="12"/>
  <c r="AL79" i="12" s="1"/>
  <c r="Q79" i="12"/>
  <c r="O79" i="12"/>
  <c r="N79" i="12"/>
  <c r="M79" i="12"/>
  <c r="L79" i="12"/>
  <c r="J79" i="12"/>
  <c r="AD79" i="12" s="1"/>
  <c r="I79" i="12"/>
  <c r="G79" i="12"/>
  <c r="AA79" i="12" s="1"/>
  <c r="E79" i="12"/>
  <c r="AO78" i="12"/>
  <c r="AJ78" i="12"/>
  <c r="AG78" i="12"/>
  <c r="AE78" i="12"/>
  <c r="AB78" i="12"/>
  <c r="Z78" i="12"/>
  <c r="Y78" i="12"/>
  <c r="X78" i="12"/>
  <c r="W78" i="12"/>
  <c r="V78" i="12"/>
  <c r="T78" i="12"/>
  <c r="AN78" i="12" s="1"/>
  <c r="S78" i="12"/>
  <c r="R78" i="12"/>
  <c r="AL78" i="12" s="1"/>
  <c r="Q78" i="12"/>
  <c r="AK78" i="12" s="1"/>
  <c r="O78" i="12"/>
  <c r="AI78" i="12" s="1"/>
  <c r="N78" i="12"/>
  <c r="M78" i="12"/>
  <c r="AG77" i="12" s="1"/>
  <c r="L78" i="12"/>
  <c r="AF78" i="12" s="1"/>
  <c r="J78" i="12"/>
  <c r="AD78" i="12" s="1"/>
  <c r="I78" i="12"/>
  <c r="G78" i="12"/>
  <c r="AA78" i="12" s="1"/>
  <c r="E78" i="12"/>
  <c r="Y77" i="12" s="1"/>
  <c r="AO77" i="12"/>
  <c r="AN77" i="12"/>
  <c r="AL77" i="12"/>
  <c r="AK77" i="12"/>
  <c r="AJ77" i="12"/>
  <c r="AF77" i="12"/>
  <c r="AE77" i="12"/>
  <c r="AB77" i="12"/>
  <c r="Z77" i="12"/>
  <c r="X77" i="12"/>
  <c r="W77" i="12"/>
  <c r="V77" i="12"/>
  <c r="T77" i="12"/>
  <c r="S77" i="12"/>
  <c r="R77" i="12"/>
  <c r="Q77" i="12"/>
  <c r="O77" i="12"/>
  <c r="N77" i="12"/>
  <c r="M77" i="12"/>
  <c r="L77" i="12"/>
  <c r="J77" i="12"/>
  <c r="AD77" i="12" s="1"/>
  <c r="I77" i="12"/>
  <c r="G77" i="12"/>
  <c r="AA77" i="12" s="1"/>
  <c r="E77" i="12"/>
  <c r="AO76" i="12"/>
  <c r="AJ76" i="12"/>
  <c r="AG76" i="12"/>
  <c r="AE76" i="12"/>
  <c r="AB76" i="12"/>
  <c r="Z76" i="12"/>
  <c r="Y76" i="12"/>
  <c r="X76" i="12"/>
  <c r="W76" i="12"/>
  <c r="V76" i="12"/>
  <c r="T76" i="12"/>
  <c r="AN76" i="12" s="1"/>
  <c r="S76" i="12"/>
  <c r="R76" i="12"/>
  <c r="AL76" i="12" s="1"/>
  <c r="Q76" i="12"/>
  <c r="AK76" i="12" s="1"/>
  <c r="O76" i="12"/>
  <c r="AI76" i="12" s="1"/>
  <c r="N76" i="12"/>
  <c r="M76" i="12"/>
  <c r="AG75" i="12" s="1"/>
  <c r="L76" i="12"/>
  <c r="AF76" i="12" s="1"/>
  <c r="J76" i="12"/>
  <c r="AD76" i="12" s="1"/>
  <c r="I76" i="12"/>
  <c r="G76" i="12"/>
  <c r="AA76" i="12" s="1"/>
  <c r="E76" i="12"/>
  <c r="Y75" i="12" s="1"/>
  <c r="AO75" i="12"/>
  <c r="AN75" i="12"/>
  <c r="AL75" i="12"/>
  <c r="AK75" i="12"/>
  <c r="AJ75" i="12"/>
  <c r="AF75" i="12"/>
  <c r="AE75" i="12"/>
  <c r="AB75" i="12"/>
  <c r="Z75" i="12"/>
  <c r="X75" i="12"/>
  <c r="W75" i="12"/>
  <c r="V75" i="12"/>
  <c r="T75" i="12"/>
  <c r="S75" i="12"/>
  <c r="R75" i="12"/>
  <c r="Q75" i="12"/>
  <c r="O75" i="12"/>
  <c r="N75" i="12"/>
  <c r="M75" i="12"/>
  <c r="L75" i="12"/>
  <c r="J75" i="12"/>
  <c r="AD75" i="12" s="1"/>
  <c r="I75" i="12"/>
  <c r="G75" i="12"/>
  <c r="AA75" i="12" s="1"/>
  <c r="E75" i="12"/>
  <c r="AO74" i="12"/>
  <c r="AJ74" i="12"/>
  <c r="AG74" i="12"/>
  <c r="AE74" i="12"/>
  <c r="AB74" i="12"/>
  <c r="Z74" i="12"/>
  <c r="Y74" i="12"/>
  <c r="X74" i="12"/>
  <c r="W74" i="12"/>
  <c r="V74" i="12"/>
  <c r="T74" i="12"/>
  <c r="AN74" i="12" s="1"/>
  <c r="S74" i="12"/>
  <c r="R74" i="12"/>
  <c r="AL74" i="12" s="1"/>
  <c r="Q74" i="12"/>
  <c r="AK74" i="12" s="1"/>
  <c r="O74" i="12"/>
  <c r="AI74" i="12" s="1"/>
  <c r="N74" i="12"/>
  <c r="M74" i="12"/>
  <c r="AG73" i="12" s="1"/>
  <c r="L74" i="12"/>
  <c r="AF74" i="12" s="1"/>
  <c r="J74" i="12"/>
  <c r="AD74" i="12" s="1"/>
  <c r="I74" i="12"/>
  <c r="G74" i="12"/>
  <c r="AA74" i="12" s="1"/>
  <c r="E74" i="12"/>
  <c r="Y73" i="12" s="1"/>
  <c r="AO73" i="12"/>
  <c r="AN73" i="12"/>
  <c r="AL73" i="12"/>
  <c r="AK73" i="12"/>
  <c r="AJ73" i="12"/>
  <c r="AF73" i="12"/>
  <c r="AE73" i="12"/>
  <c r="AB73" i="12"/>
  <c r="Z73" i="12"/>
  <c r="X73" i="12"/>
  <c r="W73" i="12"/>
  <c r="V73" i="12"/>
  <c r="T73" i="12"/>
  <c r="S73" i="12"/>
  <c r="R73" i="12"/>
  <c r="Q73" i="12"/>
  <c r="O73" i="12"/>
  <c r="N73" i="12"/>
  <c r="M73" i="12"/>
  <c r="L73" i="12"/>
  <c r="J73" i="12"/>
  <c r="AD73" i="12" s="1"/>
  <c r="I73" i="12"/>
  <c r="G73" i="12"/>
  <c r="AA73" i="12" s="1"/>
  <c r="E73" i="12"/>
  <c r="AO72" i="12"/>
  <c r="AJ72" i="12"/>
  <c r="AG72" i="12"/>
  <c r="AE72" i="12"/>
  <c r="AB72" i="12"/>
  <c r="Z72" i="12"/>
  <c r="Y72" i="12"/>
  <c r="X72" i="12"/>
  <c r="W72" i="12"/>
  <c r="V72" i="12"/>
  <c r="T72" i="12"/>
  <c r="AN72" i="12" s="1"/>
  <c r="S72" i="12"/>
  <c r="R72" i="12"/>
  <c r="AL72" i="12" s="1"/>
  <c r="Q72" i="12"/>
  <c r="AK72" i="12" s="1"/>
  <c r="O72" i="12"/>
  <c r="AI72" i="12" s="1"/>
  <c r="N72" i="12"/>
  <c r="M72" i="12"/>
  <c r="AG71" i="12" s="1"/>
  <c r="L72" i="12"/>
  <c r="AF72" i="12" s="1"/>
  <c r="J72" i="12"/>
  <c r="AD72" i="12" s="1"/>
  <c r="I72" i="12"/>
  <c r="G72" i="12"/>
  <c r="AA72" i="12" s="1"/>
  <c r="E72" i="12"/>
  <c r="Y71" i="12" s="1"/>
  <c r="AO71" i="12"/>
  <c r="AN71" i="12"/>
  <c r="AL71" i="12"/>
  <c r="AK71" i="12"/>
  <c r="AJ71" i="12"/>
  <c r="AF71" i="12"/>
  <c r="AE71" i="12"/>
  <c r="AB71" i="12"/>
  <c r="Z71" i="12"/>
  <c r="X71" i="12"/>
  <c r="W71" i="12"/>
  <c r="V71" i="12"/>
  <c r="T71" i="12"/>
  <c r="S71" i="12"/>
  <c r="R71" i="12"/>
  <c r="Q71" i="12"/>
  <c r="O71" i="12"/>
  <c r="N71" i="12"/>
  <c r="M71" i="12"/>
  <c r="L71" i="12"/>
  <c r="J71" i="12"/>
  <c r="AD71" i="12" s="1"/>
  <c r="I71" i="12"/>
  <c r="G71" i="12"/>
  <c r="AA71" i="12" s="1"/>
  <c r="E71" i="12"/>
  <c r="AO70" i="12"/>
  <c r="AJ70" i="12"/>
  <c r="AG70" i="12"/>
  <c r="AE70" i="12"/>
  <c r="AB70" i="12"/>
  <c r="Z70" i="12"/>
  <c r="Y70" i="12"/>
  <c r="X70" i="12"/>
  <c r="W70" i="12"/>
  <c r="V70" i="12"/>
  <c r="T70" i="12"/>
  <c r="AN70" i="12" s="1"/>
  <c r="S70" i="12"/>
  <c r="R70" i="12"/>
  <c r="AL70" i="12" s="1"/>
  <c r="Q70" i="12"/>
  <c r="AK70" i="12" s="1"/>
  <c r="O70" i="12"/>
  <c r="AI70" i="12" s="1"/>
  <c r="N70" i="12"/>
  <c r="M70" i="12"/>
  <c r="AG69" i="12" s="1"/>
  <c r="L70" i="12"/>
  <c r="AF70" i="12" s="1"/>
  <c r="J70" i="12"/>
  <c r="AD70" i="12" s="1"/>
  <c r="I70" i="12"/>
  <c r="G70" i="12"/>
  <c r="AA70" i="12" s="1"/>
  <c r="E70" i="12"/>
  <c r="Y69" i="12" s="1"/>
  <c r="AO69" i="12"/>
  <c r="AN69" i="12"/>
  <c r="AL69" i="12"/>
  <c r="AK69" i="12"/>
  <c r="AJ69" i="12"/>
  <c r="AF69" i="12"/>
  <c r="AE69" i="12"/>
  <c r="AB69" i="12"/>
  <c r="Z69" i="12"/>
  <c r="X69" i="12"/>
  <c r="W69" i="12"/>
  <c r="V69" i="12"/>
  <c r="T69" i="12"/>
  <c r="S69" i="12"/>
  <c r="R69" i="12"/>
  <c r="Q69" i="12"/>
  <c r="O69" i="12"/>
  <c r="N69" i="12"/>
  <c r="M69" i="12"/>
  <c r="L69" i="12"/>
  <c r="J69" i="12"/>
  <c r="AD69" i="12" s="1"/>
  <c r="I69" i="12"/>
  <c r="G69" i="12"/>
  <c r="AA69" i="12" s="1"/>
  <c r="E69" i="12"/>
  <c r="AO68" i="12"/>
  <c r="AJ68" i="12"/>
  <c r="AG68" i="12"/>
  <c r="AE68" i="12"/>
  <c r="AB68" i="12"/>
  <c r="Z68" i="12"/>
  <c r="Y68" i="12"/>
  <c r="X68" i="12"/>
  <c r="W68" i="12"/>
  <c r="V68" i="12"/>
  <c r="T68" i="12"/>
  <c r="AN68" i="12" s="1"/>
  <c r="S68" i="12"/>
  <c r="R68" i="12"/>
  <c r="AL68" i="12" s="1"/>
  <c r="Q68" i="12"/>
  <c r="AK68" i="12" s="1"/>
  <c r="O68" i="12"/>
  <c r="AI68" i="12" s="1"/>
  <c r="N68" i="12"/>
  <c r="M68" i="12"/>
  <c r="AG67" i="12" s="1"/>
  <c r="L68" i="12"/>
  <c r="AF68" i="12" s="1"/>
  <c r="J68" i="12"/>
  <c r="AD68" i="12" s="1"/>
  <c r="I68" i="12"/>
  <c r="G68" i="12"/>
  <c r="AA68" i="12" s="1"/>
  <c r="E68" i="12"/>
  <c r="Y67" i="12" s="1"/>
  <c r="AO67" i="12"/>
  <c r="AN67" i="12"/>
  <c r="AL67" i="12"/>
  <c r="AK67" i="12"/>
  <c r="AJ67" i="12"/>
  <c r="AF67" i="12"/>
  <c r="AE67" i="12"/>
  <c r="AB67" i="12"/>
  <c r="Z67" i="12"/>
  <c r="X67" i="12"/>
  <c r="W67" i="12"/>
  <c r="V67" i="12"/>
  <c r="T67" i="12"/>
  <c r="S67" i="12"/>
  <c r="R67" i="12"/>
  <c r="Q67" i="12"/>
  <c r="O67" i="12"/>
  <c r="N67" i="12"/>
  <c r="M67" i="12"/>
  <c r="L67" i="12"/>
  <c r="J67" i="12"/>
  <c r="AD67" i="12" s="1"/>
  <c r="I67" i="12"/>
  <c r="G67" i="12"/>
  <c r="AA67" i="12" s="1"/>
  <c r="E67" i="12"/>
  <c r="AO66" i="12"/>
  <c r="AJ66" i="12"/>
  <c r="AG66" i="12"/>
  <c r="AE66" i="12"/>
  <c r="AB66" i="12"/>
  <c r="Z66" i="12"/>
  <c r="Y66" i="12"/>
  <c r="X66" i="12"/>
  <c r="W66" i="12"/>
  <c r="V66" i="12"/>
  <c r="T66" i="12"/>
  <c r="AN66" i="12" s="1"/>
  <c r="S66" i="12"/>
  <c r="R66" i="12"/>
  <c r="AL66" i="12" s="1"/>
  <c r="Q66" i="12"/>
  <c r="AK66" i="12" s="1"/>
  <c r="O66" i="12"/>
  <c r="AI66" i="12" s="1"/>
  <c r="N66" i="12"/>
  <c r="M66" i="12"/>
  <c r="AG65" i="12" s="1"/>
  <c r="L66" i="12"/>
  <c r="AF66" i="12" s="1"/>
  <c r="J66" i="12"/>
  <c r="AD66" i="12" s="1"/>
  <c r="I66" i="12"/>
  <c r="G66" i="12"/>
  <c r="AA66" i="12" s="1"/>
  <c r="E66" i="12"/>
  <c r="Y65" i="12" s="1"/>
  <c r="AO65" i="12"/>
  <c r="AN65" i="12"/>
  <c r="AL65" i="12"/>
  <c r="AK65" i="12"/>
  <c r="AJ65" i="12"/>
  <c r="AF65" i="12"/>
  <c r="AE65" i="12"/>
  <c r="AB65" i="12"/>
  <c r="Z65" i="12"/>
  <c r="X65" i="12"/>
  <c r="W65" i="12"/>
  <c r="V65" i="12"/>
  <c r="T65" i="12"/>
  <c r="S65" i="12"/>
  <c r="R65" i="12"/>
  <c r="Q65" i="12"/>
  <c r="O65" i="12"/>
  <c r="N65" i="12"/>
  <c r="M65" i="12"/>
  <c r="L65" i="12"/>
  <c r="J65" i="12"/>
  <c r="AD65" i="12" s="1"/>
  <c r="I65" i="12"/>
  <c r="G65" i="12"/>
  <c r="AA65" i="12" s="1"/>
  <c r="E65" i="12"/>
  <c r="AO64" i="12"/>
  <c r="AJ64" i="12"/>
  <c r="AG64" i="12"/>
  <c r="AE64" i="12"/>
  <c r="AB64" i="12"/>
  <c r="Z64" i="12"/>
  <c r="Y64" i="12"/>
  <c r="X64" i="12"/>
  <c r="W64" i="12"/>
  <c r="V64" i="12"/>
  <c r="T64" i="12"/>
  <c r="AN64" i="12" s="1"/>
  <c r="S64" i="12"/>
  <c r="R64" i="12"/>
  <c r="AL64" i="12" s="1"/>
  <c r="Q64" i="12"/>
  <c r="AK64" i="12" s="1"/>
  <c r="O64" i="12"/>
  <c r="AI64" i="12" s="1"/>
  <c r="N64" i="12"/>
  <c r="M64" i="12"/>
  <c r="L64" i="12"/>
  <c r="AF64" i="12" s="1"/>
  <c r="J64" i="12"/>
  <c r="AD64" i="12" s="1"/>
  <c r="I64" i="12"/>
  <c r="G64" i="12"/>
  <c r="AA64" i="12" s="1"/>
  <c r="E64" i="12"/>
  <c r="Y63" i="12" s="1"/>
  <c r="AO63" i="12"/>
  <c r="AN63" i="12"/>
  <c r="AL63" i="12"/>
  <c r="AK63" i="12"/>
  <c r="AJ63" i="12"/>
  <c r="AF63" i="12"/>
  <c r="AE63" i="12"/>
  <c r="AB63" i="12"/>
  <c r="Z63" i="12"/>
  <c r="X63" i="12"/>
  <c r="W63" i="12"/>
  <c r="V63" i="12"/>
  <c r="T63" i="12"/>
  <c r="S63" i="12"/>
  <c r="R63" i="12"/>
  <c r="Q63" i="12"/>
  <c r="O63" i="12"/>
  <c r="N63" i="12"/>
  <c r="M63" i="12"/>
  <c r="AG63" i="12" s="1"/>
  <c r="L63" i="12"/>
  <c r="J63" i="12"/>
  <c r="AD63" i="12" s="1"/>
  <c r="I63" i="12"/>
  <c r="G63" i="12"/>
  <c r="AA63" i="12" s="1"/>
  <c r="E63" i="12"/>
  <c r="AO62" i="12"/>
  <c r="AJ62" i="12"/>
  <c r="AG62" i="12"/>
  <c r="AE62" i="12"/>
  <c r="AB62" i="12"/>
  <c r="Z62" i="12"/>
  <c r="Y62" i="12"/>
  <c r="X62" i="12"/>
  <c r="W62" i="12"/>
  <c r="V62" i="12"/>
  <c r="T62" i="12"/>
  <c r="AN62" i="12" s="1"/>
  <c r="S62" i="12"/>
  <c r="R62" i="12"/>
  <c r="AL62" i="12" s="1"/>
  <c r="Q62" i="12"/>
  <c r="AK62" i="12" s="1"/>
  <c r="O62" i="12"/>
  <c r="AI62" i="12" s="1"/>
  <c r="N62" i="12"/>
  <c r="M62" i="12"/>
  <c r="L62" i="12"/>
  <c r="AF62" i="12" s="1"/>
  <c r="J62" i="12"/>
  <c r="AD62" i="12" s="1"/>
  <c r="I62" i="12"/>
  <c r="G62" i="12"/>
  <c r="AA62" i="12" s="1"/>
  <c r="E62" i="12"/>
  <c r="Y61" i="12" s="1"/>
  <c r="AO61" i="12"/>
  <c r="AN61" i="12"/>
  <c r="AL61" i="12"/>
  <c r="AK61" i="12"/>
  <c r="AJ61" i="12"/>
  <c r="AF61" i="12"/>
  <c r="AE61" i="12"/>
  <c r="AB61" i="12"/>
  <c r="Z61" i="12"/>
  <c r="X61" i="12"/>
  <c r="W61" i="12"/>
  <c r="V61" i="12"/>
  <c r="T61" i="12"/>
  <c r="S61" i="12"/>
  <c r="R61" i="12"/>
  <c r="Q61" i="12"/>
  <c r="O61" i="12"/>
  <c r="N61" i="12"/>
  <c r="M61" i="12"/>
  <c r="AG61" i="12" s="1"/>
  <c r="L61" i="12"/>
  <c r="J61" i="12"/>
  <c r="AD61" i="12" s="1"/>
  <c r="I61" i="12"/>
  <c r="G61" i="12"/>
  <c r="AA61" i="12" s="1"/>
  <c r="E61" i="12"/>
  <c r="AO60" i="12"/>
  <c r="AJ60" i="12"/>
  <c r="AG60" i="12"/>
  <c r="AE60" i="12"/>
  <c r="AB60" i="12"/>
  <c r="Z60" i="12"/>
  <c r="Y60" i="12"/>
  <c r="X60" i="12"/>
  <c r="W60" i="12"/>
  <c r="V60" i="12"/>
  <c r="T60" i="12"/>
  <c r="AN60" i="12" s="1"/>
  <c r="S60" i="12"/>
  <c r="R60" i="12"/>
  <c r="AL60" i="12" s="1"/>
  <c r="Q60" i="12"/>
  <c r="AK60" i="12" s="1"/>
  <c r="O60" i="12"/>
  <c r="AI60" i="12" s="1"/>
  <c r="N60" i="12"/>
  <c r="M60" i="12"/>
  <c r="L60" i="12"/>
  <c r="AF60" i="12" s="1"/>
  <c r="J60" i="12"/>
  <c r="AD60" i="12" s="1"/>
  <c r="I60" i="12"/>
  <c r="G60" i="12"/>
  <c r="AA60" i="12" s="1"/>
  <c r="E60" i="12"/>
  <c r="Y59" i="12" s="1"/>
  <c r="AO59" i="12"/>
  <c r="AN59" i="12"/>
  <c r="AL59" i="12"/>
  <c r="AK59" i="12"/>
  <c r="AJ59" i="12"/>
  <c r="AF59" i="12"/>
  <c r="AE59" i="12"/>
  <c r="AB59" i="12"/>
  <c r="Z59" i="12"/>
  <c r="X59" i="12"/>
  <c r="W59" i="12"/>
  <c r="V59" i="12"/>
  <c r="T59" i="12"/>
  <c r="S59" i="12"/>
  <c r="R59" i="12"/>
  <c r="Q59" i="12"/>
  <c r="O59" i="12"/>
  <c r="N59" i="12"/>
  <c r="M59" i="12"/>
  <c r="AG59" i="12" s="1"/>
  <c r="L59" i="12"/>
  <c r="J59" i="12"/>
  <c r="AD59" i="12" s="1"/>
  <c r="I59" i="12"/>
  <c r="G59" i="12"/>
  <c r="AA59" i="12" s="1"/>
  <c r="E59" i="12"/>
  <c r="AO58" i="12"/>
  <c r="AJ58" i="12"/>
  <c r="AG58" i="12"/>
  <c r="AE58" i="12"/>
  <c r="AB58" i="12"/>
  <c r="Z58" i="12"/>
  <c r="Y58" i="12"/>
  <c r="X58" i="12"/>
  <c r="W58" i="12"/>
  <c r="V58" i="12"/>
  <c r="T58" i="12"/>
  <c r="AN58" i="12" s="1"/>
  <c r="S58" i="12"/>
  <c r="R58" i="12"/>
  <c r="AL58" i="12" s="1"/>
  <c r="Q58" i="12"/>
  <c r="AK58" i="12" s="1"/>
  <c r="O58" i="12"/>
  <c r="AI58" i="12" s="1"/>
  <c r="N58" i="12"/>
  <c r="M58" i="12"/>
  <c r="L58" i="12"/>
  <c r="AF58" i="12" s="1"/>
  <c r="J58" i="12"/>
  <c r="AD58" i="12" s="1"/>
  <c r="I58" i="12"/>
  <c r="G58" i="12"/>
  <c r="AA58" i="12" s="1"/>
  <c r="E58" i="12"/>
  <c r="Y57" i="12" s="1"/>
  <c r="AO57" i="12"/>
  <c r="AN57" i="12"/>
  <c r="AL57" i="12"/>
  <c r="AK57" i="12"/>
  <c r="AJ57" i="12"/>
  <c r="AF57" i="12"/>
  <c r="AE57" i="12"/>
  <c r="AB57" i="12"/>
  <c r="Z57" i="12"/>
  <c r="X57" i="12"/>
  <c r="W57" i="12"/>
  <c r="V57" i="12"/>
  <c r="T57" i="12"/>
  <c r="S57" i="12"/>
  <c r="R57" i="12"/>
  <c r="Q57" i="12"/>
  <c r="O57" i="12"/>
  <c r="N57" i="12"/>
  <c r="M57" i="12"/>
  <c r="AG57" i="12" s="1"/>
  <c r="L57" i="12"/>
  <c r="J57" i="12"/>
  <c r="AD57" i="12" s="1"/>
  <c r="I57" i="12"/>
  <c r="G57" i="12"/>
  <c r="AA57" i="12" s="1"/>
  <c r="E57" i="12"/>
  <c r="AO56" i="12"/>
  <c r="AJ56" i="12"/>
  <c r="AG56" i="12"/>
  <c r="AE56" i="12"/>
  <c r="AB56" i="12"/>
  <c r="Z56" i="12"/>
  <c r="Y56" i="12"/>
  <c r="X56" i="12"/>
  <c r="W56" i="12"/>
  <c r="V56" i="12"/>
  <c r="T56" i="12"/>
  <c r="AN56" i="12" s="1"/>
  <c r="S56" i="12"/>
  <c r="R56" i="12"/>
  <c r="AL56" i="12" s="1"/>
  <c r="Q56" i="12"/>
  <c r="AK56" i="12" s="1"/>
  <c r="O56" i="12"/>
  <c r="AI56" i="12" s="1"/>
  <c r="N56" i="12"/>
  <c r="M56" i="12"/>
  <c r="AG55" i="12" s="1"/>
  <c r="L56" i="12"/>
  <c r="AF56" i="12" s="1"/>
  <c r="J56" i="12"/>
  <c r="AD56" i="12" s="1"/>
  <c r="I56" i="12"/>
  <c r="G56" i="12"/>
  <c r="AA56" i="12" s="1"/>
  <c r="E56" i="12"/>
  <c r="Y55" i="12" s="1"/>
  <c r="AO55" i="12"/>
  <c r="AN55" i="12"/>
  <c r="AL55" i="12"/>
  <c r="AK55" i="12"/>
  <c r="AJ55" i="12"/>
  <c r="AF55" i="12"/>
  <c r="AE55" i="12"/>
  <c r="AB55" i="12"/>
  <c r="Z55" i="12"/>
  <c r="X55" i="12"/>
  <c r="W55" i="12"/>
  <c r="V55" i="12"/>
  <c r="T55" i="12"/>
  <c r="S55" i="12"/>
  <c r="R55" i="12"/>
  <c r="Q55" i="12"/>
  <c r="O55" i="12"/>
  <c r="N55" i="12"/>
  <c r="M55" i="12"/>
  <c r="L55" i="12"/>
  <c r="J55" i="12"/>
  <c r="AD55" i="12" s="1"/>
  <c r="I55" i="12"/>
  <c r="G55" i="12"/>
  <c r="AA55" i="12" s="1"/>
  <c r="E55" i="12"/>
  <c r="AO54" i="12"/>
  <c r="AJ54" i="12"/>
  <c r="AG54" i="12"/>
  <c r="AE54" i="12"/>
  <c r="AB54" i="12"/>
  <c r="Z54" i="12"/>
  <c r="Y54" i="12"/>
  <c r="X54" i="12"/>
  <c r="W54" i="12"/>
  <c r="V54" i="12"/>
  <c r="T54" i="12"/>
  <c r="AN54" i="12" s="1"/>
  <c r="S54" i="12"/>
  <c r="R54" i="12"/>
  <c r="AL54" i="12" s="1"/>
  <c r="Q54" i="12"/>
  <c r="AK54" i="12" s="1"/>
  <c r="O54" i="12"/>
  <c r="AI54" i="12" s="1"/>
  <c r="N54" i="12"/>
  <c r="M54" i="12"/>
  <c r="AG53" i="12" s="1"/>
  <c r="L54" i="12"/>
  <c r="AF54" i="12" s="1"/>
  <c r="J54" i="12"/>
  <c r="AD54" i="12" s="1"/>
  <c r="I54" i="12"/>
  <c r="G54" i="12"/>
  <c r="AA54" i="12" s="1"/>
  <c r="E54" i="12"/>
  <c r="Y53" i="12" s="1"/>
  <c r="AO53" i="12"/>
  <c r="AN53" i="12"/>
  <c r="AL53" i="12"/>
  <c r="AK53" i="12"/>
  <c r="AJ53" i="12"/>
  <c r="AF53" i="12"/>
  <c r="AE53" i="12"/>
  <c r="AB53" i="12"/>
  <c r="Z53" i="12"/>
  <c r="X53" i="12"/>
  <c r="W53" i="12"/>
  <c r="V53" i="12"/>
  <c r="T53" i="12"/>
  <c r="S53" i="12"/>
  <c r="R53" i="12"/>
  <c r="Q53" i="12"/>
  <c r="O53" i="12"/>
  <c r="N53" i="12"/>
  <c r="M53" i="12"/>
  <c r="L53" i="12"/>
  <c r="J53" i="12"/>
  <c r="AD53" i="12" s="1"/>
  <c r="I53" i="12"/>
  <c r="G53" i="12"/>
  <c r="AA53" i="12" s="1"/>
  <c r="E53" i="12"/>
  <c r="AO52" i="12"/>
  <c r="AJ52" i="12"/>
  <c r="AG52" i="12"/>
  <c r="AE52" i="12"/>
  <c r="AB52" i="12"/>
  <c r="Z52" i="12"/>
  <c r="Y52" i="12"/>
  <c r="X52" i="12"/>
  <c r="W52" i="12"/>
  <c r="V52" i="12"/>
  <c r="T52" i="12"/>
  <c r="AN52" i="12" s="1"/>
  <c r="S52" i="12"/>
  <c r="R52" i="12"/>
  <c r="AL52" i="12" s="1"/>
  <c r="Q52" i="12"/>
  <c r="AK52" i="12" s="1"/>
  <c r="O52" i="12"/>
  <c r="AI52" i="12" s="1"/>
  <c r="N52" i="12"/>
  <c r="M52" i="12"/>
  <c r="AG51" i="12" s="1"/>
  <c r="L52" i="12"/>
  <c r="AF52" i="12" s="1"/>
  <c r="J52" i="12"/>
  <c r="AD52" i="12" s="1"/>
  <c r="I52" i="12"/>
  <c r="G52" i="12"/>
  <c r="AA52" i="12" s="1"/>
  <c r="E52" i="12"/>
  <c r="Y51" i="12" s="1"/>
  <c r="AO51" i="12"/>
  <c r="AN51" i="12"/>
  <c r="AL51" i="12"/>
  <c r="AK51" i="12"/>
  <c r="AJ51" i="12"/>
  <c r="AF51" i="12"/>
  <c r="AE51" i="12"/>
  <c r="AB51" i="12"/>
  <c r="Z51" i="12"/>
  <c r="X51" i="12"/>
  <c r="W51" i="12"/>
  <c r="V51" i="12"/>
  <c r="T51" i="12"/>
  <c r="S51" i="12"/>
  <c r="R51" i="12"/>
  <c r="Q51" i="12"/>
  <c r="O51" i="12"/>
  <c r="N51" i="12"/>
  <c r="M51" i="12"/>
  <c r="L51" i="12"/>
  <c r="J51" i="12"/>
  <c r="AD51" i="12" s="1"/>
  <c r="I51" i="12"/>
  <c r="G51" i="12"/>
  <c r="AA51" i="12" s="1"/>
  <c r="E51" i="12"/>
  <c r="AO50" i="12"/>
  <c r="AJ50" i="12"/>
  <c r="AG50" i="12"/>
  <c r="AE50" i="12"/>
  <c r="AB50" i="12"/>
  <c r="Z50" i="12"/>
  <c r="Y50" i="12"/>
  <c r="X50" i="12"/>
  <c r="W50" i="12"/>
  <c r="V50" i="12"/>
  <c r="T50" i="12"/>
  <c r="AN50" i="12" s="1"/>
  <c r="S50" i="12"/>
  <c r="R50" i="12"/>
  <c r="AL50" i="12" s="1"/>
  <c r="Q50" i="12"/>
  <c r="AK50" i="12" s="1"/>
  <c r="O50" i="12"/>
  <c r="AI50" i="12" s="1"/>
  <c r="N50" i="12"/>
  <c r="M50" i="12"/>
  <c r="L50" i="12"/>
  <c r="AF50" i="12" s="1"/>
  <c r="J50" i="12"/>
  <c r="AD50" i="12" s="1"/>
  <c r="I50" i="12"/>
  <c r="G50" i="12"/>
  <c r="AA50" i="12" s="1"/>
  <c r="E50" i="12"/>
  <c r="Y49" i="12" s="1"/>
  <c r="AO49" i="12"/>
  <c r="AN49" i="12"/>
  <c r="AL49" i="12"/>
  <c r="AK49" i="12"/>
  <c r="AJ49" i="12"/>
  <c r="AF49" i="12"/>
  <c r="AE49" i="12"/>
  <c r="AB49" i="12"/>
  <c r="Z49" i="12"/>
  <c r="X49" i="12"/>
  <c r="W49" i="12"/>
  <c r="V49" i="12"/>
  <c r="T49" i="12"/>
  <c r="S49" i="12"/>
  <c r="R49" i="12"/>
  <c r="Q49" i="12"/>
  <c r="O49" i="12"/>
  <c r="N49" i="12"/>
  <c r="M49" i="12"/>
  <c r="AG49" i="12" s="1"/>
  <c r="L49" i="12"/>
  <c r="J49" i="12"/>
  <c r="AD49" i="12" s="1"/>
  <c r="I49" i="12"/>
  <c r="G49" i="12"/>
  <c r="AA49" i="12" s="1"/>
  <c r="E49" i="12"/>
  <c r="AO48" i="12"/>
  <c r="AJ48" i="12"/>
  <c r="AG48" i="12"/>
  <c r="AE48" i="12"/>
  <c r="AB48" i="12"/>
  <c r="Z48" i="12"/>
  <c r="Y48" i="12"/>
  <c r="X48" i="12"/>
  <c r="W48" i="12"/>
  <c r="V48" i="12"/>
  <c r="T48" i="12"/>
  <c r="AN48" i="12" s="1"/>
  <c r="S48" i="12"/>
  <c r="R48" i="12"/>
  <c r="AL48" i="12" s="1"/>
  <c r="Q48" i="12"/>
  <c r="AK48" i="12" s="1"/>
  <c r="O48" i="12"/>
  <c r="AI48" i="12" s="1"/>
  <c r="N48" i="12"/>
  <c r="M48" i="12"/>
  <c r="L48" i="12"/>
  <c r="AF48" i="12" s="1"/>
  <c r="J48" i="12"/>
  <c r="AD48" i="12" s="1"/>
  <c r="I48" i="12"/>
  <c r="G48" i="12"/>
  <c r="AA48" i="12" s="1"/>
  <c r="E48" i="12"/>
  <c r="Y47" i="12" s="1"/>
  <c r="AO47" i="12"/>
  <c r="AN47" i="12"/>
  <c r="AL47" i="12"/>
  <c r="AK47" i="12"/>
  <c r="AJ47" i="12"/>
  <c r="AF47" i="12"/>
  <c r="AE47" i="12"/>
  <c r="AB47" i="12"/>
  <c r="Z47" i="12"/>
  <c r="X47" i="12"/>
  <c r="W47" i="12"/>
  <c r="V47" i="12"/>
  <c r="T47" i="12"/>
  <c r="S47" i="12"/>
  <c r="R47" i="12"/>
  <c r="Q47" i="12"/>
  <c r="O47" i="12"/>
  <c r="N47" i="12"/>
  <c r="M47" i="12"/>
  <c r="AG47" i="12" s="1"/>
  <c r="L47" i="12"/>
  <c r="J47" i="12"/>
  <c r="AD47" i="12" s="1"/>
  <c r="I47" i="12"/>
  <c r="G47" i="12"/>
  <c r="AA47" i="12" s="1"/>
  <c r="E47" i="12"/>
  <c r="AO46" i="12"/>
  <c r="AJ46" i="12"/>
  <c r="AG46" i="12"/>
  <c r="AE46" i="12"/>
  <c r="AB46" i="12"/>
  <c r="Z46" i="12"/>
  <c r="Y46" i="12"/>
  <c r="X46" i="12"/>
  <c r="W46" i="12"/>
  <c r="V46" i="12"/>
  <c r="T46" i="12"/>
  <c r="AN46" i="12" s="1"/>
  <c r="S46" i="12"/>
  <c r="R46" i="12"/>
  <c r="AL46" i="12" s="1"/>
  <c r="Q46" i="12"/>
  <c r="AK46" i="12" s="1"/>
  <c r="O46" i="12"/>
  <c r="AI46" i="12" s="1"/>
  <c r="N46" i="12"/>
  <c r="M46" i="12"/>
  <c r="L46" i="12"/>
  <c r="AF46" i="12" s="1"/>
  <c r="J46" i="12"/>
  <c r="AD46" i="12" s="1"/>
  <c r="I46" i="12"/>
  <c r="G46" i="12"/>
  <c r="AA46" i="12" s="1"/>
  <c r="E46" i="12"/>
  <c r="Y45" i="12" s="1"/>
  <c r="AO45" i="12"/>
  <c r="AN45" i="12"/>
  <c r="AL45" i="12"/>
  <c r="AK45" i="12"/>
  <c r="AJ45" i="12"/>
  <c r="AF45" i="12"/>
  <c r="AE45" i="12"/>
  <c r="AB45" i="12"/>
  <c r="Z45" i="12"/>
  <c r="X45" i="12"/>
  <c r="W45" i="12"/>
  <c r="V45" i="12"/>
  <c r="T45" i="12"/>
  <c r="S45" i="12"/>
  <c r="R45" i="12"/>
  <c r="Q45" i="12"/>
  <c r="O45" i="12"/>
  <c r="N45" i="12"/>
  <c r="M45" i="12"/>
  <c r="AG45" i="12" s="1"/>
  <c r="L45" i="12"/>
  <c r="J45" i="12"/>
  <c r="AD45" i="12" s="1"/>
  <c r="I45" i="12"/>
  <c r="G45" i="12"/>
  <c r="AA45" i="12" s="1"/>
  <c r="E45" i="12"/>
  <c r="AO44" i="12"/>
  <c r="AJ44" i="12"/>
  <c r="AG44" i="12"/>
  <c r="AE44" i="12"/>
  <c r="AB44" i="12"/>
  <c r="Z44" i="12"/>
  <c r="Y44" i="12"/>
  <c r="X44" i="12"/>
  <c r="W44" i="12"/>
  <c r="V44" i="12"/>
  <c r="T44" i="12"/>
  <c r="AN44" i="12" s="1"/>
  <c r="S44" i="12"/>
  <c r="R44" i="12"/>
  <c r="AL44" i="12" s="1"/>
  <c r="Q44" i="12"/>
  <c r="AK44" i="12" s="1"/>
  <c r="O44" i="12"/>
  <c r="AI44" i="12" s="1"/>
  <c r="N44" i="12"/>
  <c r="M44" i="12"/>
  <c r="L44" i="12"/>
  <c r="AF44" i="12" s="1"/>
  <c r="J44" i="12"/>
  <c r="AD44" i="12" s="1"/>
  <c r="I44" i="12"/>
  <c r="G44" i="12"/>
  <c r="AA44" i="12" s="1"/>
  <c r="E44" i="12"/>
  <c r="Y43" i="12" s="1"/>
  <c r="AO43" i="12"/>
  <c r="AN43" i="12"/>
  <c r="AL43" i="12"/>
  <c r="AK43" i="12"/>
  <c r="AJ43" i="12"/>
  <c r="AF43" i="12"/>
  <c r="AE43" i="12"/>
  <c r="AB43" i="12"/>
  <c r="Z43" i="12"/>
  <c r="X43" i="12"/>
  <c r="W43" i="12"/>
  <c r="V43" i="12"/>
  <c r="T43" i="12"/>
  <c r="S43" i="12"/>
  <c r="R43" i="12"/>
  <c r="Q43" i="12"/>
  <c r="O43" i="12"/>
  <c r="N43" i="12"/>
  <c r="M43" i="12"/>
  <c r="AG43" i="12" s="1"/>
  <c r="L43" i="12"/>
  <c r="J43" i="12"/>
  <c r="AD43" i="12" s="1"/>
  <c r="I43" i="12"/>
  <c r="G43" i="12"/>
  <c r="AA43" i="12" s="1"/>
  <c r="E43" i="12"/>
  <c r="AO42" i="12"/>
  <c r="AJ42" i="12"/>
  <c r="AG42" i="12"/>
  <c r="AE42" i="12"/>
  <c r="AB42" i="12"/>
  <c r="Z42" i="12"/>
  <c r="Y42" i="12"/>
  <c r="X42" i="12"/>
  <c r="W42" i="12"/>
  <c r="V42" i="12"/>
  <c r="T42" i="12"/>
  <c r="AN42" i="12" s="1"/>
  <c r="S42" i="12"/>
  <c r="R42" i="12"/>
  <c r="AL42" i="12" s="1"/>
  <c r="Q42" i="12"/>
  <c r="AK42" i="12" s="1"/>
  <c r="O42" i="12"/>
  <c r="AI42" i="12" s="1"/>
  <c r="N42" i="12"/>
  <c r="M42" i="12"/>
  <c r="L42" i="12"/>
  <c r="AF42" i="12" s="1"/>
  <c r="J42" i="12"/>
  <c r="AD42" i="12" s="1"/>
  <c r="I42" i="12"/>
  <c r="G42" i="12"/>
  <c r="AA42" i="12" s="1"/>
  <c r="E42" i="12"/>
  <c r="Y41" i="12" s="1"/>
  <c r="AO41" i="12"/>
  <c r="AN41" i="12"/>
  <c r="AL41" i="12"/>
  <c r="AK41" i="12"/>
  <c r="AJ41" i="12"/>
  <c r="AF41" i="12"/>
  <c r="AE41" i="12"/>
  <c r="AB41" i="12"/>
  <c r="Z41" i="12"/>
  <c r="X41" i="12"/>
  <c r="W41" i="12"/>
  <c r="V41" i="12"/>
  <c r="T41" i="12"/>
  <c r="S41" i="12"/>
  <c r="R41" i="12"/>
  <c r="Q41" i="12"/>
  <c r="O41" i="12"/>
  <c r="N41" i="12"/>
  <c r="M41" i="12"/>
  <c r="AG41" i="12" s="1"/>
  <c r="L41" i="12"/>
  <c r="J41" i="12"/>
  <c r="AD41" i="12" s="1"/>
  <c r="I41" i="12"/>
  <c r="G41" i="12"/>
  <c r="AA41" i="12" s="1"/>
  <c r="E41" i="12"/>
  <c r="AO40" i="12"/>
  <c r="AJ40" i="12"/>
  <c r="AG40" i="12"/>
  <c r="AE40" i="12"/>
  <c r="AB40" i="12"/>
  <c r="Z40" i="12"/>
  <c r="Y40" i="12"/>
  <c r="X40" i="12"/>
  <c r="W40" i="12"/>
  <c r="V40" i="12"/>
  <c r="T40" i="12"/>
  <c r="AN40" i="12" s="1"/>
  <c r="S40" i="12"/>
  <c r="R40" i="12"/>
  <c r="AL40" i="12" s="1"/>
  <c r="Q40" i="12"/>
  <c r="AK40" i="12" s="1"/>
  <c r="O40" i="12"/>
  <c r="N40" i="12"/>
  <c r="M40" i="12"/>
  <c r="L40" i="12"/>
  <c r="AF40" i="12" s="1"/>
  <c r="J40" i="12"/>
  <c r="I40" i="12"/>
  <c r="AC40" i="12" s="1"/>
  <c r="G40" i="12"/>
  <c r="AA40" i="12" s="1"/>
  <c r="E40" i="12"/>
  <c r="Y39" i="12" s="1"/>
  <c r="AO39" i="12"/>
  <c r="AL39" i="12"/>
  <c r="AK39" i="12"/>
  <c r="AJ39" i="12"/>
  <c r="AF39" i="12"/>
  <c r="AE39" i="12"/>
  <c r="AC39" i="12"/>
  <c r="AB39" i="12"/>
  <c r="Z39" i="12"/>
  <c r="X39" i="12"/>
  <c r="W39" i="12"/>
  <c r="V39" i="12"/>
  <c r="T39" i="12"/>
  <c r="AN39" i="12" s="1"/>
  <c r="S39" i="12"/>
  <c r="R39" i="12"/>
  <c r="Q39" i="12"/>
  <c r="O39" i="12"/>
  <c r="N39" i="12"/>
  <c r="M39" i="12"/>
  <c r="AG39" i="12" s="1"/>
  <c r="L39" i="12"/>
  <c r="J39" i="12"/>
  <c r="AD39" i="12" s="1"/>
  <c r="I39" i="12"/>
  <c r="G39" i="12"/>
  <c r="AA39" i="12" s="1"/>
  <c r="E39" i="12"/>
  <c r="AO38" i="12"/>
  <c r="AJ38" i="12"/>
  <c r="AG38" i="12"/>
  <c r="AE38" i="12"/>
  <c r="AB38" i="12"/>
  <c r="Z38" i="12"/>
  <c r="Y38" i="12"/>
  <c r="X38" i="12"/>
  <c r="W38" i="12"/>
  <c r="V38" i="12"/>
  <c r="T38" i="12"/>
  <c r="S38" i="12"/>
  <c r="R38" i="12"/>
  <c r="AL38" i="12" s="1"/>
  <c r="Q38" i="12"/>
  <c r="AK38" i="12" s="1"/>
  <c r="O38" i="12"/>
  <c r="N38" i="12"/>
  <c r="M38" i="12"/>
  <c r="L38" i="12"/>
  <c r="AF38" i="12" s="1"/>
  <c r="J38" i="12"/>
  <c r="I38" i="12"/>
  <c r="AC38" i="12" s="1"/>
  <c r="G38" i="12"/>
  <c r="AA38" i="12" s="1"/>
  <c r="E38" i="12"/>
  <c r="Y37" i="12" s="1"/>
  <c r="AO37" i="12"/>
  <c r="AL37" i="12"/>
  <c r="AK37" i="12"/>
  <c r="AJ37" i="12"/>
  <c r="AF37" i="12"/>
  <c r="AE37" i="12"/>
  <c r="AB37" i="12"/>
  <c r="Z37" i="12"/>
  <c r="X37" i="12"/>
  <c r="W37" i="12"/>
  <c r="V37" i="12"/>
  <c r="T37" i="12"/>
  <c r="AN37" i="12" s="1"/>
  <c r="S37" i="12"/>
  <c r="R37" i="12"/>
  <c r="Q37" i="12"/>
  <c r="O37" i="12"/>
  <c r="N37" i="12"/>
  <c r="M37" i="12"/>
  <c r="AG37" i="12" s="1"/>
  <c r="L37" i="12"/>
  <c r="J37" i="12"/>
  <c r="AD37" i="12" s="1"/>
  <c r="I37" i="12"/>
  <c r="G37" i="12"/>
  <c r="AA37" i="12" s="1"/>
  <c r="E37" i="12"/>
  <c r="AO36" i="12"/>
  <c r="AJ36" i="12"/>
  <c r="AG36" i="12"/>
  <c r="AE36" i="12"/>
  <c r="AB36" i="12"/>
  <c r="Z36" i="12"/>
  <c r="Y36" i="12"/>
  <c r="X36" i="12"/>
  <c r="W36" i="12"/>
  <c r="V36" i="12"/>
  <c r="T36" i="12"/>
  <c r="AN36" i="12" s="1"/>
  <c r="S36" i="12"/>
  <c r="R36" i="12"/>
  <c r="AL36" i="12" s="1"/>
  <c r="Q36" i="12"/>
  <c r="AK36" i="12" s="1"/>
  <c r="O36" i="12"/>
  <c r="N36" i="12"/>
  <c r="M36" i="12"/>
  <c r="L36" i="12"/>
  <c r="AF36" i="12" s="1"/>
  <c r="J36" i="12"/>
  <c r="AD36" i="12" s="1"/>
  <c r="I36" i="12"/>
  <c r="AC36" i="12" s="1"/>
  <c r="G36" i="12"/>
  <c r="AA36" i="12" s="1"/>
  <c r="E36" i="12"/>
  <c r="Y35" i="12" s="1"/>
  <c r="AO35" i="12"/>
  <c r="AL35" i="12"/>
  <c r="AK35" i="12"/>
  <c r="AJ35" i="12"/>
  <c r="AF35" i="12"/>
  <c r="AE35" i="12"/>
  <c r="AC35" i="12"/>
  <c r="AB35" i="12"/>
  <c r="Z35" i="12"/>
  <c r="X35" i="12"/>
  <c r="W35" i="12"/>
  <c r="V35" i="12"/>
  <c r="T35" i="12"/>
  <c r="AN35" i="12" s="1"/>
  <c r="S35" i="12"/>
  <c r="R35" i="12"/>
  <c r="Q35" i="12"/>
  <c r="O35" i="12"/>
  <c r="N35" i="12"/>
  <c r="M35" i="12"/>
  <c r="AG35" i="12" s="1"/>
  <c r="L35" i="12"/>
  <c r="J35" i="12"/>
  <c r="AD35" i="12" s="1"/>
  <c r="I35" i="12"/>
  <c r="G35" i="12"/>
  <c r="AA35" i="12" s="1"/>
  <c r="E35" i="12"/>
  <c r="AO34" i="12"/>
  <c r="AJ34" i="12"/>
  <c r="AG34" i="12"/>
  <c r="AE34" i="12"/>
  <c r="AB34" i="12"/>
  <c r="Z34" i="12"/>
  <c r="Y34" i="12"/>
  <c r="X34" i="12"/>
  <c r="W34" i="12"/>
  <c r="V34" i="12"/>
  <c r="T34" i="12"/>
  <c r="S34" i="12"/>
  <c r="R34" i="12"/>
  <c r="AL34" i="12" s="1"/>
  <c r="Q34" i="12"/>
  <c r="AK34" i="12" s="1"/>
  <c r="O34" i="12"/>
  <c r="N34" i="12"/>
  <c r="M34" i="12"/>
  <c r="L34" i="12"/>
  <c r="AF34" i="12" s="1"/>
  <c r="J34" i="12"/>
  <c r="I34" i="12"/>
  <c r="AC34" i="12" s="1"/>
  <c r="G34" i="12"/>
  <c r="AA34" i="12" s="1"/>
  <c r="E34" i="12"/>
  <c r="Y33" i="12" s="1"/>
  <c r="AO33" i="12"/>
  <c r="AN33" i="12"/>
  <c r="AL33" i="12"/>
  <c r="AK33" i="12"/>
  <c r="AJ33" i="12"/>
  <c r="AF33" i="12"/>
  <c r="AE33" i="12"/>
  <c r="AB33" i="12"/>
  <c r="Z33" i="12"/>
  <c r="X33" i="12"/>
  <c r="W33" i="12"/>
  <c r="V33" i="12"/>
  <c r="T33" i="12"/>
  <c r="S33" i="12"/>
  <c r="R33" i="12"/>
  <c r="Q33" i="12"/>
  <c r="O33" i="12"/>
  <c r="N33" i="12"/>
  <c r="M33" i="12"/>
  <c r="AG33" i="12" s="1"/>
  <c r="L33" i="12"/>
  <c r="J33" i="12"/>
  <c r="AD33" i="12" s="1"/>
  <c r="I33" i="12"/>
  <c r="G33" i="12"/>
  <c r="AA33" i="12" s="1"/>
  <c r="E33" i="12"/>
  <c r="AO32" i="12"/>
  <c r="AJ32" i="12"/>
  <c r="AG32" i="12"/>
  <c r="AE32" i="12"/>
  <c r="AB32" i="12"/>
  <c r="Z32" i="12"/>
  <c r="Y32" i="12"/>
  <c r="X32" i="12"/>
  <c r="W32" i="12"/>
  <c r="V32" i="12"/>
  <c r="T32" i="12"/>
  <c r="AN32" i="12" s="1"/>
  <c r="S32" i="12"/>
  <c r="R32" i="12"/>
  <c r="AL32" i="12" s="1"/>
  <c r="Q32" i="12"/>
  <c r="AK32" i="12" s="1"/>
  <c r="O32" i="12"/>
  <c r="N32" i="12"/>
  <c r="M32" i="12"/>
  <c r="L32" i="12"/>
  <c r="AF32" i="12" s="1"/>
  <c r="J32" i="12"/>
  <c r="AD32" i="12" s="1"/>
  <c r="I32" i="12"/>
  <c r="AC32" i="12" s="1"/>
  <c r="G32" i="12"/>
  <c r="AA32" i="12" s="1"/>
  <c r="E32" i="12"/>
  <c r="Y31" i="12" s="1"/>
  <c r="AO31" i="12"/>
  <c r="AN31" i="12"/>
  <c r="AL31" i="12"/>
  <c r="AK31" i="12"/>
  <c r="AJ31" i="12"/>
  <c r="AF31" i="12"/>
  <c r="AE31" i="12"/>
  <c r="AB31" i="12"/>
  <c r="Z31" i="12"/>
  <c r="X31" i="12"/>
  <c r="W31" i="12"/>
  <c r="V31" i="12"/>
  <c r="T31" i="12"/>
  <c r="S31" i="12"/>
  <c r="R31" i="12"/>
  <c r="Q31" i="12"/>
  <c r="O31" i="12"/>
  <c r="N31" i="12"/>
  <c r="M31" i="12"/>
  <c r="AG31" i="12" s="1"/>
  <c r="L31" i="12"/>
  <c r="J31" i="12"/>
  <c r="AD31" i="12" s="1"/>
  <c r="I31" i="12"/>
  <c r="G31" i="12"/>
  <c r="AA31" i="12" s="1"/>
  <c r="E31" i="12"/>
  <c r="AO30" i="12"/>
  <c r="AJ30" i="12"/>
  <c r="AG30" i="12"/>
  <c r="AE30" i="12"/>
  <c r="AB30" i="12"/>
  <c r="Z30" i="12"/>
  <c r="Y30" i="12"/>
  <c r="X30" i="12"/>
  <c r="W30" i="12"/>
  <c r="V30" i="12"/>
  <c r="T30" i="12"/>
  <c r="S30" i="12"/>
  <c r="R30" i="12"/>
  <c r="AL30" i="12" s="1"/>
  <c r="Q30" i="12"/>
  <c r="AK30" i="12" s="1"/>
  <c r="O30" i="12"/>
  <c r="N30" i="12"/>
  <c r="M30" i="12"/>
  <c r="L30" i="12"/>
  <c r="AF30" i="12" s="1"/>
  <c r="J30" i="12"/>
  <c r="I30" i="12"/>
  <c r="AC30" i="12" s="1"/>
  <c r="G30" i="12"/>
  <c r="AA30" i="12" s="1"/>
  <c r="E30" i="12"/>
  <c r="Y29" i="12" s="1"/>
  <c r="AO29" i="12"/>
  <c r="AL29" i="12"/>
  <c r="AK29" i="12"/>
  <c r="AJ29" i="12"/>
  <c r="AF29" i="12"/>
  <c r="AE29" i="12"/>
  <c r="AB29" i="12"/>
  <c r="Z29" i="12"/>
  <c r="X29" i="12"/>
  <c r="W29" i="12"/>
  <c r="V29" i="12"/>
  <c r="T29" i="12"/>
  <c r="AN29" i="12" s="1"/>
  <c r="S29" i="12"/>
  <c r="R29" i="12"/>
  <c r="Q29" i="12"/>
  <c r="O29" i="12"/>
  <c r="N29" i="12"/>
  <c r="M29" i="12"/>
  <c r="AG29" i="12" s="1"/>
  <c r="L29" i="12"/>
  <c r="J29" i="12"/>
  <c r="AD29" i="12" s="1"/>
  <c r="I29" i="12"/>
  <c r="G29" i="12"/>
  <c r="AA29" i="12" s="1"/>
  <c r="E29" i="12"/>
  <c r="AO28" i="12"/>
  <c r="AJ28" i="12"/>
  <c r="AG28" i="12"/>
  <c r="AE28" i="12"/>
  <c r="AB28" i="12"/>
  <c r="Z28" i="12"/>
  <c r="Y28" i="12"/>
  <c r="X28" i="12"/>
  <c r="W28" i="12"/>
  <c r="V28" i="12"/>
  <c r="T28" i="12"/>
  <c r="AN28" i="12" s="1"/>
  <c r="S28" i="12"/>
  <c r="R28" i="12"/>
  <c r="AL28" i="12" s="1"/>
  <c r="Q28" i="12"/>
  <c r="AK28" i="12" s="1"/>
  <c r="O28" i="12"/>
  <c r="N28" i="12"/>
  <c r="M28" i="12"/>
  <c r="L28" i="12"/>
  <c r="AF28" i="12" s="1"/>
  <c r="J28" i="12"/>
  <c r="AD28" i="12" s="1"/>
  <c r="I28" i="12"/>
  <c r="AC28" i="12" s="1"/>
  <c r="G28" i="12"/>
  <c r="AA28" i="12" s="1"/>
  <c r="E28" i="12"/>
  <c r="Y27" i="12" s="1"/>
  <c r="AO27" i="12"/>
  <c r="AN27" i="12"/>
  <c r="AL27" i="12"/>
  <c r="AK27" i="12"/>
  <c r="AJ27" i="12"/>
  <c r="AF27" i="12"/>
  <c r="AE27" i="12"/>
  <c r="AC27" i="12"/>
  <c r="AB27" i="12"/>
  <c r="Z27" i="12"/>
  <c r="X27" i="12"/>
  <c r="W27" i="12"/>
  <c r="V27" i="12"/>
  <c r="T27" i="12"/>
  <c r="S27" i="12"/>
  <c r="R27" i="12"/>
  <c r="Q27" i="12"/>
  <c r="O27" i="12"/>
  <c r="N27" i="12"/>
  <c r="M27" i="12"/>
  <c r="AG27" i="12" s="1"/>
  <c r="L27" i="12"/>
  <c r="J27" i="12"/>
  <c r="AD27" i="12" s="1"/>
  <c r="I27" i="12"/>
  <c r="G27" i="12"/>
  <c r="AA27" i="12" s="1"/>
  <c r="E27" i="12"/>
  <c r="AO26" i="12"/>
  <c r="AJ26" i="12"/>
  <c r="AG26" i="12"/>
  <c r="AE26" i="12"/>
  <c r="AB26" i="12"/>
  <c r="Z26" i="12"/>
  <c r="Y26" i="12"/>
  <c r="X26" i="12"/>
  <c r="W26" i="12"/>
  <c r="V26" i="12"/>
  <c r="T26" i="12"/>
  <c r="AN26" i="12" s="1"/>
  <c r="S26" i="12"/>
  <c r="R26" i="12"/>
  <c r="AL26" i="12" s="1"/>
  <c r="Q26" i="12"/>
  <c r="AK26" i="12" s="1"/>
  <c r="O26" i="12"/>
  <c r="N26" i="12"/>
  <c r="M26" i="12"/>
  <c r="L26" i="12"/>
  <c r="AF26" i="12" s="1"/>
  <c r="J26" i="12"/>
  <c r="AD26" i="12" s="1"/>
  <c r="I26" i="12"/>
  <c r="AC26" i="12" s="1"/>
  <c r="G26" i="12"/>
  <c r="AA26" i="12" s="1"/>
  <c r="E26" i="12"/>
  <c r="Y25" i="12" s="1"/>
  <c r="AO25" i="12"/>
  <c r="AL25" i="12"/>
  <c r="AK25" i="12"/>
  <c r="AJ25" i="12"/>
  <c r="AF25" i="12"/>
  <c r="AE25" i="12"/>
  <c r="AC25" i="12"/>
  <c r="AB25" i="12"/>
  <c r="Z25" i="12"/>
  <c r="X25" i="12"/>
  <c r="W25" i="12"/>
  <c r="V25" i="12"/>
  <c r="T25" i="12"/>
  <c r="AN25" i="12" s="1"/>
  <c r="S25" i="12"/>
  <c r="R25" i="12"/>
  <c r="Q25" i="12"/>
  <c r="O25" i="12"/>
  <c r="N25" i="12"/>
  <c r="M25" i="12"/>
  <c r="AG25" i="12" s="1"/>
  <c r="L25" i="12"/>
  <c r="J25" i="12"/>
  <c r="AD25" i="12" s="1"/>
  <c r="I25" i="12"/>
  <c r="G25" i="12"/>
  <c r="AA25" i="12" s="1"/>
  <c r="E25" i="12"/>
  <c r="AO24" i="12"/>
  <c r="AJ24" i="12"/>
  <c r="AG24" i="12"/>
  <c r="AE24" i="12"/>
  <c r="AB24" i="12"/>
  <c r="Z24" i="12"/>
  <c r="Y24" i="12"/>
  <c r="X24" i="12"/>
  <c r="W24" i="12"/>
  <c r="V24" i="12"/>
  <c r="T24" i="12"/>
  <c r="S24" i="12"/>
  <c r="R24" i="12"/>
  <c r="AL24" i="12" s="1"/>
  <c r="Q24" i="12"/>
  <c r="AK24" i="12" s="1"/>
  <c r="O24" i="12"/>
  <c r="N24" i="12"/>
  <c r="M24" i="12"/>
  <c r="L24" i="12"/>
  <c r="AF24" i="12" s="1"/>
  <c r="J24" i="12"/>
  <c r="I24" i="12"/>
  <c r="AC24" i="12" s="1"/>
  <c r="G24" i="12"/>
  <c r="AA24" i="12" s="1"/>
  <c r="E24" i="12"/>
  <c r="Y23" i="12" s="1"/>
  <c r="AO23" i="12"/>
  <c r="AL23" i="12"/>
  <c r="AK23" i="12"/>
  <c r="AJ23" i="12"/>
  <c r="AF23" i="12"/>
  <c r="AE23" i="12"/>
  <c r="AC23" i="12"/>
  <c r="AB23" i="12"/>
  <c r="Z23" i="12"/>
  <c r="X23" i="12"/>
  <c r="W23" i="12"/>
  <c r="V23" i="12"/>
  <c r="T23" i="12"/>
  <c r="AN23" i="12" s="1"/>
  <c r="S23" i="12"/>
  <c r="R23" i="12"/>
  <c r="Q23" i="12"/>
  <c r="O23" i="12"/>
  <c r="N23" i="12"/>
  <c r="M23" i="12"/>
  <c r="AG23" i="12" s="1"/>
  <c r="L23" i="12"/>
  <c r="J23" i="12"/>
  <c r="AD23" i="12" s="1"/>
  <c r="I23" i="12"/>
  <c r="G23" i="12"/>
  <c r="AA23" i="12" s="1"/>
  <c r="E23" i="12"/>
  <c r="AO22" i="12"/>
  <c r="AJ22" i="12"/>
  <c r="AG22" i="12"/>
  <c r="AE22" i="12"/>
  <c r="AB22" i="12"/>
  <c r="Z22" i="12"/>
  <c r="Y22" i="12"/>
  <c r="X22" i="12"/>
  <c r="W22" i="12"/>
  <c r="V22" i="12"/>
  <c r="T22" i="12"/>
  <c r="S22" i="12"/>
  <c r="R22" i="12"/>
  <c r="AL22" i="12" s="1"/>
  <c r="Q22" i="12"/>
  <c r="AK22" i="12" s="1"/>
  <c r="O22" i="12"/>
  <c r="N22" i="12"/>
  <c r="M22" i="12"/>
  <c r="L22" i="12"/>
  <c r="AF22" i="12" s="1"/>
  <c r="J22" i="12"/>
  <c r="I22" i="12"/>
  <c r="AC22" i="12" s="1"/>
  <c r="G22" i="12"/>
  <c r="AA22" i="12" s="1"/>
  <c r="E22" i="12"/>
  <c r="Y21" i="12" s="1"/>
  <c r="AO21" i="12"/>
  <c r="AL21" i="12"/>
  <c r="AK21" i="12"/>
  <c r="AJ21" i="12"/>
  <c r="AF21" i="12"/>
  <c r="AE21" i="12"/>
  <c r="AB21" i="12"/>
  <c r="Z21" i="12"/>
  <c r="X21" i="12"/>
  <c r="W21" i="12"/>
  <c r="V21" i="12"/>
  <c r="T21" i="12"/>
  <c r="AN21" i="12" s="1"/>
  <c r="S21" i="12"/>
  <c r="R21" i="12"/>
  <c r="Q21" i="12"/>
  <c r="O21" i="12"/>
  <c r="N21" i="12"/>
  <c r="M21" i="12"/>
  <c r="AG21" i="12" s="1"/>
  <c r="L21" i="12"/>
  <c r="J21" i="12"/>
  <c r="AD21" i="12" s="1"/>
  <c r="I21" i="12"/>
  <c r="G21" i="12"/>
  <c r="AA21" i="12" s="1"/>
  <c r="E21" i="12"/>
  <c r="AO20" i="12"/>
  <c r="AJ20" i="12"/>
  <c r="AG20" i="12"/>
  <c r="AE20" i="12"/>
  <c r="AB20" i="12"/>
  <c r="Z20" i="12"/>
  <c r="Y20" i="12"/>
  <c r="X20" i="12"/>
  <c r="W20" i="12"/>
  <c r="V20" i="12"/>
  <c r="T20" i="12"/>
  <c r="AN20" i="12" s="1"/>
  <c r="S20" i="12"/>
  <c r="R20" i="12"/>
  <c r="AL20" i="12" s="1"/>
  <c r="Q20" i="12"/>
  <c r="AK20" i="12" s="1"/>
  <c r="O20" i="12"/>
  <c r="N20" i="12"/>
  <c r="M20" i="12"/>
  <c r="L20" i="12"/>
  <c r="AF20" i="12" s="1"/>
  <c r="J20" i="12"/>
  <c r="AD20" i="12" s="1"/>
  <c r="I20" i="12"/>
  <c r="AC20" i="12" s="1"/>
  <c r="G20" i="12"/>
  <c r="AA20" i="12" s="1"/>
  <c r="E20" i="12"/>
  <c r="Y19" i="12" s="1"/>
  <c r="AO19" i="12"/>
  <c r="AL19" i="12"/>
  <c r="AK19" i="12"/>
  <c r="AJ19" i="12"/>
  <c r="AF19" i="12"/>
  <c r="AE19" i="12"/>
  <c r="AC19" i="12"/>
  <c r="AB19" i="12"/>
  <c r="Z19" i="12"/>
  <c r="X19" i="12"/>
  <c r="W19" i="12"/>
  <c r="V19" i="12"/>
  <c r="T19" i="12"/>
  <c r="AN19" i="12" s="1"/>
  <c r="S19" i="12"/>
  <c r="R19" i="12"/>
  <c r="Q19" i="12"/>
  <c r="O19" i="12"/>
  <c r="N19" i="12"/>
  <c r="M19" i="12"/>
  <c r="AG19" i="12" s="1"/>
  <c r="L19" i="12"/>
  <c r="J19" i="12"/>
  <c r="AD19" i="12" s="1"/>
  <c r="I19" i="12"/>
  <c r="G19" i="12"/>
  <c r="AA19" i="12" s="1"/>
  <c r="E19" i="12"/>
  <c r="AO18" i="12"/>
  <c r="AJ18" i="12"/>
  <c r="AG18" i="12"/>
  <c r="AE18" i="12"/>
  <c r="AB18" i="12"/>
  <c r="Z18" i="12"/>
  <c r="Y18" i="12"/>
  <c r="X18" i="12"/>
  <c r="W18" i="12"/>
  <c r="V18" i="12"/>
  <c r="T18" i="12"/>
  <c r="S18" i="12"/>
  <c r="R18" i="12"/>
  <c r="AL18" i="12" s="1"/>
  <c r="Q18" i="12"/>
  <c r="AK18" i="12" s="1"/>
  <c r="O18" i="12"/>
  <c r="N18" i="12"/>
  <c r="M18" i="12"/>
  <c r="L18" i="12"/>
  <c r="AF18" i="12" s="1"/>
  <c r="J18" i="12"/>
  <c r="I18" i="12"/>
  <c r="AC18" i="12" s="1"/>
  <c r="G18" i="12"/>
  <c r="AA18" i="12" s="1"/>
  <c r="E18" i="12"/>
  <c r="Y17" i="12" s="1"/>
  <c r="AO17" i="12"/>
  <c r="AN17" i="12"/>
  <c r="AL17" i="12"/>
  <c r="AK17" i="12"/>
  <c r="AJ17" i="12"/>
  <c r="AF17" i="12"/>
  <c r="AE17" i="12"/>
  <c r="AB17" i="12"/>
  <c r="Z17" i="12"/>
  <c r="X17" i="12"/>
  <c r="W17" i="12"/>
  <c r="V17" i="12"/>
  <c r="T17" i="12"/>
  <c r="S17" i="12"/>
  <c r="R17" i="12"/>
  <c r="Q17" i="12"/>
  <c r="O17" i="12"/>
  <c r="N17" i="12"/>
  <c r="M17" i="12"/>
  <c r="AG17" i="12" s="1"/>
  <c r="L17" i="12"/>
  <c r="J17" i="12"/>
  <c r="AD17" i="12" s="1"/>
  <c r="I17" i="12"/>
  <c r="G17" i="12"/>
  <c r="AA17" i="12" s="1"/>
  <c r="E17" i="12"/>
  <c r="AO16" i="12"/>
  <c r="AJ16" i="12"/>
  <c r="AG16" i="12"/>
  <c r="AE16" i="12"/>
  <c r="AB16" i="12"/>
  <c r="Z16" i="12"/>
  <c r="Y16" i="12"/>
  <c r="X16" i="12"/>
  <c r="W16" i="12"/>
  <c r="V16" i="12"/>
  <c r="T16" i="12"/>
  <c r="AN16" i="12" s="1"/>
  <c r="S16" i="12"/>
  <c r="R16" i="12"/>
  <c r="AL16" i="12" s="1"/>
  <c r="Q16" i="12"/>
  <c r="AK16" i="12" s="1"/>
  <c r="O16" i="12"/>
  <c r="N16" i="12"/>
  <c r="M16" i="12"/>
  <c r="L16" i="12"/>
  <c r="AF16" i="12" s="1"/>
  <c r="J16" i="12"/>
  <c r="AD16" i="12" s="1"/>
  <c r="I16" i="12"/>
  <c r="AC16" i="12" s="1"/>
  <c r="G16" i="12"/>
  <c r="AA16" i="12" s="1"/>
  <c r="E16" i="12"/>
  <c r="Y15" i="12" s="1"/>
  <c r="AO15" i="12"/>
  <c r="AN15" i="12"/>
  <c r="AL15" i="12"/>
  <c r="AK15" i="12"/>
  <c r="AJ15" i="12"/>
  <c r="AF15" i="12"/>
  <c r="AE15" i="12"/>
  <c r="AC15" i="12"/>
  <c r="AB15" i="12"/>
  <c r="Z15" i="12"/>
  <c r="X15" i="12"/>
  <c r="W15" i="12"/>
  <c r="V15" i="12"/>
  <c r="T15" i="12"/>
  <c r="S15" i="12"/>
  <c r="R15" i="12"/>
  <c r="Q15" i="12"/>
  <c r="O15" i="12"/>
  <c r="N15" i="12"/>
  <c r="M15" i="12"/>
  <c r="AG15" i="12" s="1"/>
  <c r="L15" i="12"/>
  <c r="J15" i="12"/>
  <c r="AD15" i="12" s="1"/>
  <c r="I15" i="12"/>
  <c r="G15" i="12"/>
  <c r="AA15" i="12" s="1"/>
  <c r="E15" i="12"/>
  <c r="AO14" i="12"/>
  <c r="AJ14" i="12"/>
  <c r="AG14" i="12"/>
  <c r="AE14" i="12"/>
  <c r="AB14" i="12"/>
  <c r="Z14" i="12"/>
  <c r="Y14" i="12"/>
  <c r="X14" i="12"/>
  <c r="W14" i="12"/>
  <c r="V14" i="12"/>
  <c r="T14" i="12"/>
  <c r="S14" i="12"/>
  <c r="R14" i="12"/>
  <c r="AL14" i="12" s="1"/>
  <c r="Q14" i="12"/>
  <c r="AK14" i="12" s="1"/>
  <c r="O14" i="12"/>
  <c r="N14" i="12"/>
  <c r="M14" i="12"/>
  <c r="L14" i="12"/>
  <c r="AF14" i="12" s="1"/>
  <c r="J14" i="12"/>
  <c r="I14" i="12"/>
  <c r="AC14" i="12" s="1"/>
  <c r="G14" i="12"/>
  <c r="AA14" i="12" s="1"/>
  <c r="E14" i="12"/>
  <c r="Y13" i="12" s="1"/>
  <c r="AO13" i="12"/>
  <c r="AL13" i="12"/>
  <c r="AK13" i="12"/>
  <c r="AJ13" i="12"/>
  <c r="AF13" i="12"/>
  <c r="AE13" i="12"/>
  <c r="AB13" i="12"/>
  <c r="Z13" i="12"/>
  <c r="X13" i="12"/>
  <c r="W13" i="12"/>
  <c r="V13" i="12"/>
  <c r="T13" i="12"/>
  <c r="AN13" i="12" s="1"/>
  <c r="S13" i="12"/>
  <c r="R13" i="12"/>
  <c r="Q13" i="12"/>
  <c r="O13" i="12"/>
  <c r="N13" i="12"/>
  <c r="M13" i="12"/>
  <c r="AG13" i="12" s="1"/>
  <c r="L13" i="12"/>
  <c r="J13" i="12"/>
  <c r="AD13" i="12" s="1"/>
  <c r="I13" i="12"/>
  <c r="G13" i="12"/>
  <c r="AA13" i="12" s="1"/>
  <c r="E13" i="12"/>
  <c r="AO12" i="12"/>
  <c r="AJ12" i="12"/>
  <c r="AG12" i="12"/>
  <c r="AE12" i="12"/>
  <c r="AB12" i="12"/>
  <c r="Z12" i="12"/>
  <c r="Y12" i="12"/>
  <c r="X12" i="12"/>
  <c r="W12" i="12"/>
  <c r="V12" i="12"/>
  <c r="T12" i="12"/>
  <c r="AN12" i="12" s="1"/>
  <c r="S12" i="12"/>
  <c r="R12" i="12"/>
  <c r="AL12" i="12" s="1"/>
  <c r="Q12" i="12"/>
  <c r="AK12" i="12" s="1"/>
  <c r="O12" i="12"/>
  <c r="N12" i="12"/>
  <c r="M12" i="12"/>
  <c r="L12" i="12"/>
  <c r="AF12" i="12" s="1"/>
  <c r="J12" i="12"/>
  <c r="AD12" i="12" s="1"/>
  <c r="I12" i="12"/>
  <c r="AC12" i="12" s="1"/>
  <c r="G12" i="12"/>
  <c r="AA12" i="12" s="1"/>
  <c r="E12" i="12"/>
  <c r="Y11" i="12" s="1"/>
  <c r="AO11" i="12"/>
  <c r="AN11" i="12"/>
  <c r="AL11" i="12"/>
  <c r="AK11" i="12"/>
  <c r="AJ11" i="12"/>
  <c r="AF11" i="12"/>
  <c r="AE11" i="12"/>
  <c r="AC11" i="12"/>
  <c r="AB11" i="12"/>
  <c r="Z11" i="12"/>
  <c r="X11" i="12"/>
  <c r="W11" i="12"/>
  <c r="V11" i="12"/>
  <c r="T11" i="12"/>
  <c r="S11" i="12"/>
  <c r="R11" i="12"/>
  <c r="Q11" i="12"/>
  <c r="O11" i="12"/>
  <c r="N11" i="12"/>
  <c r="M11" i="12"/>
  <c r="AG11" i="12" s="1"/>
  <c r="L11" i="12"/>
  <c r="J11" i="12"/>
  <c r="AD11" i="12" s="1"/>
  <c r="I11" i="12"/>
  <c r="G11" i="12"/>
  <c r="AA11" i="12" s="1"/>
  <c r="E11" i="12"/>
  <c r="AO10" i="12"/>
  <c r="AJ10" i="12"/>
  <c r="AG10" i="12"/>
  <c r="AE10" i="12"/>
  <c r="AB10" i="12"/>
  <c r="Z10" i="12"/>
  <c r="Y10" i="12"/>
  <c r="X10" i="12"/>
  <c r="W10" i="12"/>
  <c r="V10" i="12"/>
  <c r="T10" i="12"/>
  <c r="AN10" i="12" s="1"/>
  <c r="S10" i="12"/>
  <c r="R10" i="12"/>
  <c r="AL10" i="12" s="1"/>
  <c r="Q10" i="12"/>
  <c r="AK10" i="12" s="1"/>
  <c r="O10" i="12"/>
  <c r="N10" i="12"/>
  <c r="M10" i="12"/>
  <c r="L10" i="12"/>
  <c r="AF10" i="12" s="1"/>
  <c r="J10" i="12"/>
  <c r="AD10" i="12" s="1"/>
  <c r="I10" i="12"/>
  <c r="AC10" i="12" s="1"/>
  <c r="G10" i="12"/>
  <c r="AA10" i="12" s="1"/>
  <c r="E10" i="12"/>
  <c r="Y9" i="12" s="1"/>
  <c r="AO9" i="12"/>
  <c r="AL9" i="12"/>
  <c r="AK9" i="12"/>
  <c r="AJ9" i="12"/>
  <c r="AF9" i="12"/>
  <c r="AE9" i="12"/>
  <c r="AC9" i="12"/>
  <c r="AB9" i="12"/>
  <c r="Z9" i="12"/>
  <c r="X9" i="12"/>
  <c r="W9" i="12"/>
  <c r="V9" i="12"/>
  <c r="T9" i="12"/>
  <c r="AN9" i="12" s="1"/>
  <c r="S9" i="12"/>
  <c r="R9" i="12"/>
  <c r="Q9" i="12"/>
  <c r="O9" i="12"/>
  <c r="N9" i="12"/>
  <c r="AH9" i="12" s="1"/>
  <c r="M9" i="12"/>
  <c r="AG9" i="12" s="1"/>
  <c r="L9" i="12"/>
  <c r="AF8" i="12" s="1"/>
  <c r="J9" i="12"/>
  <c r="AD9" i="12" s="1"/>
  <c r="I9" i="12"/>
  <c r="G9" i="12"/>
  <c r="AA9" i="12" s="1"/>
  <c r="E9" i="12"/>
  <c r="AO8" i="12"/>
  <c r="AJ8" i="12"/>
  <c r="AI8" i="12"/>
  <c r="AE8" i="12"/>
  <c r="AC8" i="12"/>
  <c r="AB8" i="12"/>
  <c r="Z8" i="12"/>
  <c r="X8" i="12"/>
  <c r="W8" i="12"/>
  <c r="V8" i="12"/>
  <c r="T8" i="12"/>
  <c r="S8" i="12"/>
  <c r="AM8" i="12" s="1"/>
  <c r="R8" i="12"/>
  <c r="AL8" i="12" s="1"/>
  <c r="Q8" i="12"/>
  <c r="AK8" i="12" s="1"/>
  <c r="O8" i="12"/>
  <c r="N8" i="12"/>
  <c r="M8" i="12"/>
  <c r="AG8" i="12" s="1"/>
  <c r="L8" i="12"/>
  <c r="J8" i="12"/>
  <c r="I8" i="12"/>
  <c r="AC7" i="12" s="1"/>
  <c r="G8" i="12"/>
  <c r="AA8" i="12" s="1"/>
  <c r="E8" i="12"/>
  <c r="Y8" i="12" s="1"/>
  <c r="AV7" i="12"/>
  <c r="AO7" i="12"/>
  <c r="AM7" i="12"/>
  <c r="AL7" i="12"/>
  <c r="AJ7" i="12"/>
  <c r="AH7" i="12"/>
  <c r="AE7" i="12"/>
  <c r="AD7" i="12"/>
  <c r="AB7" i="12"/>
  <c r="Z7" i="12"/>
  <c r="X7" i="12"/>
  <c r="W7" i="12"/>
  <c r="V7" i="12"/>
  <c r="T7" i="12"/>
  <c r="S7" i="12"/>
  <c r="R7" i="12"/>
  <c r="Q7" i="12"/>
  <c r="O7" i="12"/>
  <c r="AI7" i="12" s="1"/>
  <c r="N7" i="12"/>
  <c r="AH6" i="12" s="1"/>
  <c r="M7" i="12"/>
  <c r="AG7" i="12" s="1"/>
  <c r="L7" i="12"/>
  <c r="AF7" i="12" s="1"/>
  <c r="J7" i="12"/>
  <c r="I7" i="12"/>
  <c r="G7" i="12"/>
  <c r="AA7" i="12" s="1"/>
  <c r="E7" i="12"/>
  <c r="AO6" i="12"/>
  <c r="AM6" i="12"/>
  <c r="AJ6" i="12"/>
  <c r="AI6" i="12"/>
  <c r="AE6" i="12"/>
  <c r="AB6" i="12"/>
  <c r="AA6" i="12"/>
  <c r="Z6" i="12"/>
  <c r="X6" i="12"/>
  <c r="W6" i="12"/>
  <c r="V6" i="12"/>
  <c r="T6" i="12"/>
  <c r="AN6" i="12" s="1"/>
  <c r="S6" i="12"/>
  <c r="R6" i="12"/>
  <c r="AL6" i="12" s="1"/>
  <c r="Q6" i="12"/>
  <c r="O6" i="12"/>
  <c r="N6" i="12"/>
  <c r="M6" i="12"/>
  <c r="AG6" i="12" s="1"/>
  <c r="L6" i="12"/>
  <c r="J6" i="12"/>
  <c r="AD6" i="12" s="1"/>
  <c r="I6" i="12"/>
  <c r="AC6" i="12" s="1"/>
  <c r="G6" i="12"/>
  <c r="E6" i="12"/>
  <c r="Y6" i="12" s="1"/>
  <c r="AO5" i="12"/>
  <c r="AN5" i="12"/>
  <c r="AJ5" i="12"/>
  <c r="AH5" i="12"/>
  <c r="AF5" i="12"/>
  <c r="AE5" i="12"/>
  <c r="AB5" i="12"/>
  <c r="Z5" i="12"/>
  <c r="X5" i="12"/>
  <c r="W5" i="12"/>
  <c r="T5" i="12"/>
  <c r="S5" i="12"/>
  <c r="AM5" i="12" s="1"/>
  <c r="R5" i="12"/>
  <c r="AL5" i="12" s="1"/>
  <c r="Q5" i="12"/>
  <c r="AK5" i="12" s="1"/>
  <c r="O5" i="12"/>
  <c r="AI5" i="12" s="1"/>
  <c r="N5" i="12"/>
  <c r="M5" i="12"/>
  <c r="L5" i="12"/>
  <c r="J5" i="12"/>
  <c r="AD5" i="12" s="1"/>
  <c r="I5" i="12"/>
  <c r="AC5" i="12" s="1"/>
  <c r="G5" i="12"/>
  <c r="AA5" i="12" s="1"/>
  <c r="E5" i="12"/>
  <c r="Y5" i="12" s="1"/>
  <c r="B5" i="12"/>
  <c r="V5" i="12" s="1"/>
  <c r="A16" i="11"/>
  <c r="A15" i="11"/>
  <c r="A14" i="11"/>
  <c r="A13" i="11"/>
  <c r="A12" i="11"/>
  <c r="Q526" i="10"/>
  <c r="P526" i="10"/>
  <c r="O526" i="10"/>
  <c r="N526" i="10"/>
  <c r="M526" i="10"/>
  <c r="Q521" i="10"/>
  <c r="P521" i="10"/>
  <c r="O521" i="10"/>
  <c r="N521" i="10"/>
  <c r="M521" i="10"/>
  <c r="Q518" i="10"/>
  <c r="O518" i="10"/>
  <c r="L518" i="10"/>
  <c r="K518" i="10"/>
  <c r="J518" i="10"/>
  <c r="I518" i="10"/>
  <c r="H518" i="10"/>
  <c r="Q517" i="10"/>
  <c r="P517" i="10"/>
  <c r="O517" i="10"/>
  <c r="L517" i="10"/>
  <c r="K517" i="10"/>
  <c r="J517" i="10"/>
  <c r="I517" i="10"/>
  <c r="N517" i="10" s="1"/>
  <c r="H517" i="10"/>
  <c r="Q516" i="10"/>
  <c r="L516" i="10"/>
  <c r="K516" i="10"/>
  <c r="J516" i="10"/>
  <c r="O516" i="10" s="1"/>
  <c r="I516" i="10"/>
  <c r="N516" i="10" s="1"/>
  <c r="H516" i="10"/>
  <c r="P515" i="10"/>
  <c r="O515" i="10"/>
  <c r="L515" i="10"/>
  <c r="Q515" i="10" s="1"/>
  <c r="K515" i="10"/>
  <c r="J515" i="10"/>
  <c r="I515" i="10"/>
  <c r="N515" i="10" s="1"/>
  <c r="H515" i="10"/>
  <c r="Q514" i="10"/>
  <c r="O514" i="10"/>
  <c r="L514" i="10"/>
  <c r="K514" i="10"/>
  <c r="J514" i="10"/>
  <c r="I514" i="10"/>
  <c r="N514" i="10" s="1"/>
  <c r="H514" i="10"/>
  <c r="Q513" i="10"/>
  <c r="P513" i="10"/>
  <c r="L513" i="10"/>
  <c r="K513" i="10"/>
  <c r="J513" i="10"/>
  <c r="I513" i="10"/>
  <c r="H513" i="10"/>
  <c r="M513" i="10" s="1"/>
  <c r="Q512" i="10"/>
  <c r="L512" i="10"/>
  <c r="K512" i="10"/>
  <c r="J512" i="10"/>
  <c r="I512" i="10"/>
  <c r="N512" i="10" s="1"/>
  <c r="H512" i="10"/>
  <c r="P511" i="10"/>
  <c r="L511" i="10"/>
  <c r="Q511" i="10" s="1"/>
  <c r="K511" i="10"/>
  <c r="J511" i="10"/>
  <c r="I511" i="10"/>
  <c r="H511" i="10"/>
  <c r="M512" i="10" s="1"/>
  <c r="Q510" i="10"/>
  <c r="L510" i="10"/>
  <c r="K510" i="10"/>
  <c r="J510" i="10"/>
  <c r="I510" i="10"/>
  <c r="H510" i="10"/>
  <c r="Q509" i="10"/>
  <c r="L509" i="10"/>
  <c r="K509" i="10"/>
  <c r="J509" i="10"/>
  <c r="I509" i="10"/>
  <c r="N509" i="10" s="1"/>
  <c r="H509" i="10"/>
  <c r="N508" i="10"/>
  <c r="L508" i="10"/>
  <c r="K508" i="10"/>
  <c r="P508" i="10" s="1"/>
  <c r="J508" i="10"/>
  <c r="I508" i="10"/>
  <c r="H508" i="10"/>
  <c r="P507" i="10"/>
  <c r="O507" i="10"/>
  <c r="L507" i="10"/>
  <c r="K507" i="10"/>
  <c r="J507" i="10"/>
  <c r="I507" i="10"/>
  <c r="H507" i="10"/>
  <c r="Q506" i="10"/>
  <c r="O506" i="10"/>
  <c r="L506" i="10"/>
  <c r="K506" i="10"/>
  <c r="J506" i="10"/>
  <c r="I506" i="10"/>
  <c r="H506" i="10"/>
  <c r="Q505" i="10"/>
  <c r="L505" i="10"/>
  <c r="K505" i="10"/>
  <c r="J505" i="10"/>
  <c r="I505" i="10"/>
  <c r="N505" i="10" s="1"/>
  <c r="H505" i="10"/>
  <c r="M504" i="10"/>
  <c r="L504" i="10"/>
  <c r="K504" i="10"/>
  <c r="J504" i="10"/>
  <c r="O504" i="10" s="1"/>
  <c r="I504" i="10"/>
  <c r="N504" i="10" s="1"/>
  <c r="H504" i="10"/>
  <c r="L503" i="10"/>
  <c r="K503" i="10"/>
  <c r="P503" i="10" s="1"/>
  <c r="J503" i="10"/>
  <c r="I503" i="10"/>
  <c r="H503" i="10"/>
  <c r="M503" i="10" s="1"/>
  <c r="Q502" i="10"/>
  <c r="N502" i="10"/>
  <c r="L502" i="10"/>
  <c r="K502" i="10"/>
  <c r="J502" i="10"/>
  <c r="I502" i="10"/>
  <c r="N503" i="10" s="1"/>
  <c r="H502" i="10"/>
  <c r="L501" i="10"/>
  <c r="Q501" i="10" s="1"/>
  <c r="K501" i="10"/>
  <c r="J501" i="10"/>
  <c r="I501" i="10"/>
  <c r="H501" i="10"/>
  <c r="L500" i="10"/>
  <c r="K500" i="10"/>
  <c r="J500" i="10"/>
  <c r="O500" i="10" s="1"/>
  <c r="I500" i="10"/>
  <c r="N500" i="10" s="1"/>
  <c r="H500" i="10"/>
  <c r="O499" i="10"/>
  <c r="L499" i="10"/>
  <c r="K499" i="10"/>
  <c r="P499" i="10" s="1"/>
  <c r="J499" i="10"/>
  <c r="I499" i="10"/>
  <c r="H499" i="10"/>
  <c r="O498" i="10"/>
  <c r="N498" i="10"/>
  <c r="M498" i="10"/>
  <c r="L498" i="10"/>
  <c r="K498" i="10"/>
  <c r="J498" i="10"/>
  <c r="I498" i="10"/>
  <c r="N499" i="10" s="1"/>
  <c r="H498" i="10"/>
  <c r="Q497" i="10"/>
  <c r="P497" i="10"/>
  <c r="O497" i="10"/>
  <c r="L497" i="10"/>
  <c r="Q498" i="10" s="1"/>
  <c r="K497" i="10"/>
  <c r="P498" i="10" s="1"/>
  <c r="J497" i="10"/>
  <c r="I497" i="10"/>
  <c r="H497" i="10"/>
  <c r="M497" i="10" s="1"/>
  <c r="Q496" i="10"/>
  <c r="N496" i="10"/>
  <c r="M496" i="10"/>
  <c r="L496" i="10"/>
  <c r="K496" i="10"/>
  <c r="J496" i="10"/>
  <c r="O496" i="10" s="1"/>
  <c r="I496" i="10"/>
  <c r="H496" i="10"/>
  <c r="M495" i="10"/>
  <c r="L495" i="10"/>
  <c r="Q495" i="10" s="1"/>
  <c r="K495" i="10"/>
  <c r="P495" i="10" s="1"/>
  <c r="J495" i="10"/>
  <c r="I495" i="10"/>
  <c r="N495" i="10" s="1"/>
  <c r="H495" i="10"/>
  <c r="N494" i="10"/>
  <c r="L494" i="10"/>
  <c r="K494" i="10"/>
  <c r="J494" i="10"/>
  <c r="I494" i="10"/>
  <c r="H494" i="10"/>
  <c r="P493" i="10"/>
  <c r="L493" i="10"/>
  <c r="Q494" i="10" s="1"/>
  <c r="K493" i="10"/>
  <c r="J493" i="10"/>
  <c r="I493" i="10"/>
  <c r="H493" i="10"/>
  <c r="M493" i="10" s="1"/>
  <c r="Q492" i="10"/>
  <c r="N492" i="10"/>
  <c r="L492" i="10"/>
  <c r="K492" i="10"/>
  <c r="J492" i="10"/>
  <c r="I492" i="10"/>
  <c r="H492" i="10"/>
  <c r="P491" i="10"/>
  <c r="O491" i="10"/>
  <c r="L491" i="10"/>
  <c r="Q491" i="10" s="1"/>
  <c r="K491" i="10"/>
  <c r="J491" i="10"/>
  <c r="I491" i="10"/>
  <c r="H491" i="10"/>
  <c r="M492" i="10" s="1"/>
  <c r="Q490" i="10"/>
  <c r="O490" i="10"/>
  <c r="L490" i="10"/>
  <c r="K490" i="10"/>
  <c r="P490" i="10" s="1"/>
  <c r="J490" i="10"/>
  <c r="I490" i="10"/>
  <c r="N490" i="10" s="1"/>
  <c r="H490" i="10"/>
  <c r="Q489" i="10"/>
  <c r="O489" i="10"/>
  <c r="L489" i="10"/>
  <c r="K489" i="10"/>
  <c r="J489" i="10"/>
  <c r="I489" i="10"/>
  <c r="H489" i="10"/>
  <c r="M489" i="10" s="1"/>
  <c r="Q488" i="10"/>
  <c r="M488" i="10"/>
  <c r="L488" i="10"/>
  <c r="K488" i="10"/>
  <c r="J488" i="10"/>
  <c r="O488" i="10" s="1"/>
  <c r="I488" i="10"/>
  <c r="N488" i="10" s="1"/>
  <c r="H488" i="10"/>
  <c r="M487" i="10"/>
  <c r="L487" i="10"/>
  <c r="Q487" i="10" s="1"/>
  <c r="K487" i="10"/>
  <c r="P487" i="10" s="1"/>
  <c r="J487" i="10"/>
  <c r="I487" i="10"/>
  <c r="H487" i="10"/>
  <c r="L486" i="10"/>
  <c r="K486" i="10"/>
  <c r="J486" i="10"/>
  <c r="O487" i="10" s="1"/>
  <c r="I486" i="10"/>
  <c r="N486" i="10" s="1"/>
  <c r="H486" i="10"/>
  <c r="P485" i="10"/>
  <c r="L485" i="10"/>
  <c r="K485" i="10"/>
  <c r="P486" i="10" s="1"/>
  <c r="J485" i="10"/>
  <c r="I485" i="10"/>
  <c r="N485" i="10" s="1"/>
  <c r="H485" i="10"/>
  <c r="M485" i="10" s="1"/>
  <c r="N484" i="10"/>
  <c r="L484" i="10"/>
  <c r="K484" i="10"/>
  <c r="J484" i="10"/>
  <c r="O484" i="10" s="1"/>
  <c r="I484" i="10"/>
  <c r="H484" i="10"/>
  <c r="P483" i="10"/>
  <c r="L483" i="10"/>
  <c r="K483" i="10"/>
  <c r="J483" i="10"/>
  <c r="I483" i="10"/>
  <c r="H483" i="10"/>
  <c r="M484" i="10" s="1"/>
  <c r="Q482" i="10"/>
  <c r="O482" i="10"/>
  <c r="M482" i="10"/>
  <c r="L482" i="10"/>
  <c r="K482" i="10"/>
  <c r="J482" i="10"/>
  <c r="O483" i="10" s="1"/>
  <c r="I482" i="10"/>
  <c r="N483" i="10" s="1"/>
  <c r="H482" i="10"/>
  <c r="Q481" i="10"/>
  <c r="L481" i="10"/>
  <c r="K481" i="10"/>
  <c r="P482" i="10" s="1"/>
  <c r="J481" i="10"/>
  <c r="I481" i="10"/>
  <c r="H481" i="10"/>
  <c r="M481" i="10" s="1"/>
  <c r="Q480" i="10"/>
  <c r="M480" i="10"/>
  <c r="L480" i="10"/>
  <c r="K480" i="10"/>
  <c r="J480" i="10"/>
  <c r="I480" i="10"/>
  <c r="N480" i="10" s="1"/>
  <c r="H480" i="10"/>
  <c r="P479" i="10"/>
  <c r="M479" i="10"/>
  <c r="L479" i="10"/>
  <c r="Q479" i="10" s="1"/>
  <c r="K479" i="10"/>
  <c r="J479" i="10"/>
  <c r="I479" i="10"/>
  <c r="H479" i="10"/>
  <c r="L478" i="10"/>
  <c r="K478" i="10"/>
  <c r="J478" i="10"/>
  <c r="I478" i="10"/>
  <c r="H478" i="10"/>
  <c r="L477" i="10"/>
  <c r="Q477" i="10" s="1"/>
  <c r="K477" i="10"/>
  <c r="J477" i="10"/>
  <c r="I477" i="10"/>
  <c r="N477" i="10" s="1"/>
  <c r="H477" i="10"/>
  <c r="N476" i="10"/>
  <c r="L476" i="10"/>
  <c r="K476" i="10"/>
  <c r="P476" i="10" s="1"/>
  <c r="J476" i="10"/>
  <c r="I476" i="10"/>
  <c r="H476" i="10"/>
  <c r="P475" i="10"/>
  <c r="L475" i="10"/>
  <c r="K475" i="10"/>
  <c r="J475" i="10"/>
  <c r="I475" i="10"/>
  <c r="N475" i="10" s="1"/>
  <c r="H475" i="10"/>
  <c r="Q474" i="10"/>
  <c r="L474" i="10"/>
  <c r="K474" i="10"/>
  <c r="J474" i="10"/>
  <c r="I474" i="10"/>
  <c r="H474" i="10"/>
  <c r="Q473" i="10"/>
  <c r="L473" i="10"/>
  <c r="K473" i="10"/>
  <c r="P473" i="10" s="1"/>
  <c r="J473" i="10"/>
  <c r="I473" i="10"/>
  <c r="N473" i="10" s="1"/>
  <c r="H473" i="10"/>
  <c r="M472" i="10"/>
  <c r="L472" i="10"/>
  <c r="K472" i="10"/>
  <c r="P472" i="10" s="1"/>
  <c r="J472" i="10"/>
  <c r="I472" i="10"/>
  <c r="N472" i="10" s="1"/>
  <c r="H472" i="10"/>
  <c r="P471" i="10"/>
  <c r="M471" i="10"/>
  <c r="L471" i="10"/>
  <c r="K471" i="10"/>
  <c r="J471" i="10"/>
  <c r="I471" i="10"/>
  <c r="N471" i="10" s="1"/>
  <c r="H471" i="10"/>
  <c r="Q470" i="10"/>
  <c r="L470" i="10"/>
  <c r="K470" i="10"/>
  <c r="J470" i="10"/>
  <c r="I470" i="10"/>
  <c r="N470" i="10" s="1"/>
  <c r="H470" i="10"/>
  <c r="L469" i="10"/>
  <c r="Q469" i="10" s="1"/>
  <c r="K469" i="10"/>
  <c r="P469" i="10" s="1"/>
  <c r="J469" i="10"/>
  <c r="I469" i="10"/>
  <c r="N469" i="10" s="1"/>
  <c r="H469" i="10"/>
  <c r="M468" i="10"/>
  <c r="L468" i="10"/>
  <c r="K468" i="10"/>
  <c r="J468" i="10"/>
  <c r="O468" i="10" s="1"/>
  <c r="I468" i="10"/>
  <c r="N468" i="10" s="1"/>
  <c r="H468" i="10"/>
  <c r="O467" i="10"/>
  <c r="L467" i="10"/>
  <c r="K467" i="10"/>
  <c r="P467" i="10" s="1"/>
  <c r="J467" i="10"/>
  <c r="I467" i="10"/>
  <c r="N467" i="10" s="1"/>
  <c r="H467" i="10"/>
  <c r="M467" i="10" s="1"/>
  <c r="N466" i="10"/>
  <c r="M466" i="10"/>
  <c r="L466" i="10"/>
  <c r="K466" i="10"/>
  <c r="P466" i="10" s="1"/>
  <c r="J466" i="10"/>
  <c r="O466" i="10" s="1"/>
  <c r="I466" i="10"/>
  <c r="H466" i="10"/>
  <c r="L465" i="10"/>
  <c r="K465" i="10"/>
  <c r="J465" i="10"/>
  <c r="I465" i="10"/>
  <c r="H465" i="10"/>
  <c r="M465" i="10" s="1"/>
  <c r="M464" i="10"/>
  <c r="L464" i="10"/>
  <c r="K464" i="10"/>
  <c r="P464" i="10" s="1"/>
  <c r="J464" i="10"/>
  <c r="O464" i="10" s="1"/>
  <c r="I464" i="10"/>
  <c r="N464" i="10" s="1"/>
  <c r="H464" i="10"/>
  <c r="M463" i="10"/>
  <c r="L463" i="10"/>
  <c r="K463" i="10"/>
  <c r="P463" i="10" s="1"/>
  <c r="J463" i="10"/>
  <c r="I463" i="10"/>
  <c r="N463" i="10" s="1"/>
  <c r="H463" i="10"/>
  <c r="N462" i="10"/>
  <c r="M462" i="10"/>
  <c r="L462" i="10"/>
  <c r="K462" i="10"/>
  <c r="J462" i="10"/>
  <c r="O462" i="10" s="1"/>
  <c r="I462" i="10"/>
  <c r="H462" i="10"/>
  <c r="Q461" i="10"/>
  <c r="O461" i="10"/>
  <c r="L461" i="10"/>
  <c r="Q462" i="10" s="1"/>
  <c r="K461" i="10"/>
  <c r="P461" i="10" s="1"/>
  <c r="J461" i="10"/>
  <c r="I461" i="10"/>
  <c r="H461" i="10"/>
  <c r="M461" i="10" s="1"/>
  <c r="Q460" i="10"/>
  <c r="N460" i="10"/>
  <c r="M460" i="10"/>
  <c r="L460" i="10"/>
  <c r="K460" i="10"/>
  <c r="J460" i="10"/>
  <c r="O460" i="10" s="1"/>
  <c r="I460" i="10"/>
  <c r="H460" i="10"/>
  <c r="P459" i="10"/>
  <c r="O459" i="10"/>
  <c r="M459" i="10"/>
  <c r="L459" i="10"/>
  <c r="Q459" i="10" s="1"/>
  <c r="K459" i="10"/>
  <c r="J459" i="10"/>
  <c r="I459" i="10"/>
  <c r="H459" i="10"/>
  <c r="Q458" i="10"/>
  <c r="O458" i="10"/>
  <c r="N458" i="10"/>
  <c r="L458" i="10"/>
  <c r="K458" i="10"/>
  <c r="P458" i="10" s="1"/>
  <c r="J458" i="10"/>
  <c r="I458" i="10"/>
  <c r="H458" i="10"/>
  <c r="P457" i="10"/>
  <c r="O457" i="10"/>
  <c r="L457" i="10"/>
  <c r="Q457" i="10" s="1"/>
  <c r="K457" i="10"/>
  <c r="J457" i="10"/>
  <c r="I457" i="10"/>
  <c r="H457" i="10"/>
  <c r="M457" i="10" s="1"/>
  <c r="N456" i="10"/>
  <c r="M456" i="10"/>
  <c r="L456" i="10"/>
  <c r="K456" i="10"/>
  <c r="J456" i="10"/>
  <c r="O456" i="10" s="1"/>
  <c r="I456" i="10"/>
  <c r="H456" i="10"/>
  <c r="O455" i="10"/>
  <c r="M455" i="10"/>
  <c r="L455" i="10"/>
  <c r="Q455" i="10" s="1"/>
  <c r="K455" i="10"/>
  <c r="P455" i="10" s="1"/>
  <c r="J455" i="10"/>
  <c r="I455" i="10"/>
  <c r="H455" i="10"/>
  <c r="O454" i="10"/>
  <c r="M454" i="10"/>
  <c r="L454" i="10"/>
  <c r="K454" i="10"/>
  <c r="J454" i="10"/>
  <c r="I454" i="10"/>
  <c r="N454" i="10" s="1"/>
  <c r="H454" i="10"/>
  <c r="Q453" i="10"/>
  <c r="P453" i="10"/>
  <c r="O453" i="10"/>
  <c r="L453" i="10"/>
  <c r="Q454" i="10" s="1"/>
  <c r="K453" i="10"/>
  <c r="J453" i="10"/>
  <c r="I453" i="10"/>
  <c r="H453" i="10"/>
  <c r="M453" i="10" s="1"/>
  <c r="Q452" i="10"/>
  <c r="M452" i="10"/>
  <c r="L452" i="10"/>
  <c r="K452" i="10"/>
  <c r="J452" i="10"/>
  <c r="O452" i="10" s="1"/>
  <c r="I452" i="10"/>
  <c r="N452" i="10" s="1"/>
  <c r="H452" i="10"/>
  <c r="P451" i="10"/>
  <c r="M451" i="10"/>
  <c r="L451" i="10"/>
  <c r="Q451" i="10" s="1"/>
  <c r="K451" i="10"/>
  <c r="J451" i="10"/>
  <c r="I451" i="10"/>
  <c r="N451" i="10" s="1"/>
  <c r="H451" i="10"/>
  <c r="Q450" i="10"/>
  <c r="N450" i="10"/>
  <c r="L450" i="10"/>
  <c r="K450" i="10"/>
  <c r="J450" i="10"/>
  <c r="O451" i="10" s="1"/>
  <c r="I450" i="10"/>
  <c r="H450" i="10"/>
  <c r="Q449" i="10"/>
  <c r="P449" i="10"/>
  <c r="O449" i="10"/>
  <c r="L449" i="10"/>
  <c r="K449" i="10"/>
  <c r="J449" i="10"/>
  <c r="I449" i="10"/>
  <c r="H449" i="10"/>
  <c r="M449" i="10" s="1"/>
  <c r="Q448" i="10"/>
  <c r="N448" i="10"/>
  <c r="M448" i="10"/>
  <c r="L448" i="10"/>
  <c r="K448" i="10"/>
  <c r="J448" i="10"/>
  <c r="O448" i="10" s="1"/>
  <c r="I448" i="10"/>
  <c r="H448" i="10"/>
  <c r="P447" i="10"/>
  <c r="M447" i="10"/>
  <c r="L447" i="10"/>
  <c r="Q447" i="10" s="1"/>
  <c r="K447" i="10"/>
  <c r="J447" i="10"/>
  <c r="I447" i="10"/>
  <c r="H447" i="10"/>
  <c r="Q446" i="10"/>
  <c r="N446" i="10"/>
  <c r="L446" i="10"/>
  <c r="K446" i="10"/>
  <c r="J446" i="10"/>
  <c r="I446" i="10"/>
  <c r="H446" i="10"/>
  <c r="Q445" i="10"/>
  <c r="P445" i="10"/>
  <c r="M445" i="10"/>
  <c r="L445" i="10"/>
  <c r="K445" i="10"/>
  <c r="J445" i="10"/>
  <c r="I445" i="10"/>
  <c r="H445" i="10"/>
  <c r="M446" i="10" s="1"/>
  <c r="Q444" i="10"/>
  <c r="N444" i="10"/>
  <c r="M444" i="10"/>
  <c r="L444" i="10"/>
  <c r="K444" i="10"/>
  <c r="J444" i="10"/>
  <c r="I444" i="10"/>
  <c r="H444" i="10"/>
  <c r="O443" i="10"/>
  <c r="M443" i="10"/>
  <c r="L443" i="10"/>
  <c r="Q443" i="10" s="1"/>
  <c r="K443" i="10"/>
  <c r="J443" i="10"/>
  <c r="I443" i="10"/>
  <c r="N443" i="10" s="1"/>
  <c r="H443" i="10"/>
  <c r="O442" i="10"/>
  <c r="L442" i="10"/>
  <c r="K442" i="10"/>
  <c r="P442" i="10" s="1"/>
  <c r="J442" i="10"/>
  <c r="I442" i="10"/>
  <c r="H442" i="10"/>
  <c r="P441" i="10"/>
  <c r="L441" i="10"/>
  <c r="Q441" i="10" s="1"/>
  <c r="K441" i="10"/>
  <c r="J441" i="10"/>
  <c r="I441" i="10"/>
  <c r="N441" i="10" s="1"/>
  <c r="H441" i="10"/>
  <c r="M442" i="10" s="1"/>
  <c r="Q440" i="10"/>
  <c r="M440" i="10"/>
  <c r="L440" i="10"/>
  <c r="K440" i="10"/>
  <c r="J440" i="10"/>
  <c r="I440" i="10"/>
  <c r="H440" i="10"/>
  <c r="Q439" i="10"/>
  <c r="O439" i="10"/>
  <c r="M439" i="10"/>
  <c r="L439" i="10"/>
  <c r="K439" i="10"/>
  <c r="P439" i="10" s="1"/>
  <c r="J439" i="10"/>
  <c r="I439" i="10"/>
  <c r="N439" i="10" s="1"/>
  <c r="H439" i="10"/>
  <c r="O438" i="10"/>
  <c r="L438" i="10"/>
  <c r="K438" i="10"/>
  <c r="P438" i="10" s="1"/>
  <c r="J438" i="10"/>
  <c r="I438" i="10"/>
  <c r="N438" i="10" s="1"/>
  <c r="H438" i="10"/>
  <c r="P437" i="10"/>
  <c r="M437" i="10"/>
  <c r="L437" i="10"/>
  <c r="K437" i="10"/>
  <c r="J437" i="10"/>
  <c r="I437" i="10"/>
  <c r="N437" i="10" s="1"/>
  <c r="H437" i="10"/>
  <c r="M438" i="10" s="1"/>
  <c r="N436" i="10"/>
  <c r="M436" i="10"/>
  <c r="L436" i="10"/>
  <c r="K436" i="10"/>
  <c r="P436" i="10" s="1"/>
  <c r="J436" i="10"/>
  <c r="I436" i="10"/>
  <c r="H436" i="10"/>
  <c r="O435" i="10"/>
  <c r="M435" i="10"/>
  <c r="L435" i="10"/>
  <c r="K435" i="10"/>
  <c r="P435" i="10" s="1"/>
  <c r="J435" i="10"/>
  <c r="I435" i="10"/>
  <c r="N435" i="10" s="1"/>
  <c r="H435" i="10"/>
  <c r="M434" i="10"/>
  <c r="L434" i="10"/>
  <c r="K434" i="10"/>
  <c r="J434" i="10"/>
  <c r="O434" i="10" s="1"/>
  <c r="I434" i="10"/>
  <c r="H434" i="10"/>
  <c r="Q433" i="10"/>
  <c r="O433" i="10"/>
  <c r="M433" i="10"/>
  <c r="L433" i="10"/>
  <c r="Q434" i="10" s="1"/>
  <c r="K433" i="10"/>
  <c r="P433" i="10" s="1"/>
  <c r="J433" i="10"/>
  <c r="I433" i="10"/>
  <c r="N434" i="10" s="1"/>
  <c r="H433" i="10"/>
  <c r="Q432" i="10"/>
  <c r="O432" i="10"/>
  <c r="N432" i="10"/>
  <c r="L432" i="10"/>
  <c r="K432" i="10"/>
  <c r="J432" i="10"/>
  <c r="I432" i="10"/>
  <c r="H432" i="10"/>
  <c r="Q431" i="10"/>
  <c r="P431" i="10"/>
  <c r="M431" i="10"/>
  <c r="L431" i="10"/>
  <c r="K431" i="10"/>
  <c r="J431" i="10"/>
  <c r="I431" i="10"/>
  <c r="H431" i="10"/>
  <c r="M432" i="10" s="1"/>
  <c r="Q430" i="10"/>
  <c r="N430" i="10"/>
  <c r="L430" i="10"/>
  <c r="K430" i="10"/>
  <c r="J430" i="10"/>
  <c r="I430" i="10"/>
  <c r="H430" i="10"/>
  <c r="Q429" i="10"/>
  <c r="P429" i="10"/>
  <c r="L429" i="10"/>
  <c r="K429" i="10"/>
  <c r="J429" i="10"/>
  <c r="I429" i="10"/>
  <c r="H429" i="10"/>
  <c r="M430" i="10" s="1"/>
  <c r="Q428" i="10"/>
  <c r="N428" i="10"/>
  <c r="M428" i="10"/>
  <c r="L428" i="10"/>
  <c r="K428" i="10"/>
  <c r="J428" i="10"/>
  <c r="I428" i="10"/>
  <c r="H428" i="10"/>
  <c r="O427" i="10"/>
  <c r="M427" i="10"/>
  <c r="L427" i="10"/>
  <c r="Q427" i="10" s="1"/>
  <c r="K427" i="10"/>
  <c r="J427" i="10"/>
  <c r="I427" i="10"/>
  <c r="N427" i="10" s="1"/>
  <c r="H427" i="10"/>
  <c r="O426" i="10"/>
  <c r="N426" i="10"/>
  <c r="L426" i="10"/>
  <c r="K426" i="10"/>
  <c r="P426" i="10" s="1"/>
  <c r="J426" i="10"/>
  <c r="I426" i="10"/>
  <c r="H426" i="10"/>
  <c r="P425" i="10"/>
  <c r="L425" i="10"/>
  <c r="Q425" i="10" s="1"/>
  <c r="K425" i="10"/>
  <c r="J425" i="10"/>
  <c r="I425" i="10"/>
  <c r="N425" i="10" s="1"/>
  <c r="H425" i="10"/>
  <c r="M426" i="10" s="1"/>
  <c r="Q424" i="10"/>
  <c r="M424" i="10"/>
  <c r="L424" i="10"/>
  <c r="K424" i="10"/>
  <c r="J424" i="10"/>
  <c r="I424" i="10"/>
  <c r="N424" i="10" s="1"/>
  <c r="H424" i="10"/>
  <c r="Q423" i="10"/>
  <c r="O423" i="10"/>
  <c r="L423" i="10"/>
  <c r="K423" i="10"/>
  <c r="J423" i="10"/>
  <c r="I423" i="10"/>
  <c r="N423" i="10" s="1"/>
  <c r="H423" i="10"/>
  <c r="M423" i="10" s="1"/>
  <c r="O422" i="10"/>
  <c r="L422" i="10"/>
  <c r="K422" i="10"/>
  <c r="P422" i="10" s="1"/>
  <c r="J422" i="10"/>
  <c r="I422" i="10"/>
  <c r="H422" i="10"/>
  <c r="L421" i="10"/>
  <c r="K421" i="10"/>
  <c r="J421" i="10"/>
  <c r="I421" i="10"/>
  <c r="H421" i="10"/>
  <c r="M422" i="10" s="1"/>
  <c r="M420" i="10"/>
  <c r="L420" i="10"/>
  <c r="K420" i="10"/>
  <c r="P420" i="10" s="1"/>
  <c r="J420" i="10"/>
  <c r="I420" i="10"/>
  <c r="N420" i="10" s="1"/>
  <c r="H420" i="10"/>
  <c r="O419" i="10"/>
  <c r="M419" i="10"/>
  <c r="L419" i="10"/>
  <c r="K419" i="10"/>
  <c r="P419" i="10" s="1"/>
  <c r="J419" i="10"/>
  <c r="I419" i="10"/>
  <c r="N419" i="10" s="1"/>
  <c r="H419" i="10"/>
  <c r="O418" i="10"/>
  <c r="M418" i="10"/>
  <c r="L418" i="10"/>
  <c r="K418" i="10"/>
  <c r="J418" i="10"/>
  <c r="I418" i="10"/>
  <c r="H418" i="10"/>
  <c r="Q417" i="10"/>
  <c r="O417" i="10"/>
  <c r="M417" i="10"/>
  <c r="L417" i="10"/>
  <c r="Q418" i="10" s="1"/>
  <c r="K417" i="10"/>
  <c r="P417" i="10" s="1"/>
  <c r="J417" i="10"/>
  <c r="I417" i="10"/>
  <c r="N418" i="10" s="1"/>
  <c r="H417" i="10"/>
  <c r="Q416" i="10"/>
  <c r="O416" i="10"/>
  <c r="L416" i="10"/>
  <c r="K416" i="10"/>
  <c r="J416" i="10"/>
  <c r="I416" i="10"/>
  <c r="N416" i="10" s="1"/>
  <c r="H416" i="10"/>
  <c r="Q415" i="10"/>
  <c r="P415" i="10"/>
  <c r="M415" i="10"/>
  <c r="L415" i="10"/>
  <c r="K415" i="10"/>
  <c r="J415" i="10"/>
  <c r="I415" i="10"/>
  <c r="H415" i="10"/>
  <c r="M416" i="10" s="1"/>
  <c r="Q414" i="10"/>
  <c r="N414" i="10"/>
  <c r="L414" i="10"/>
  <c r="K414" i="10"/>
  <c r="J414" i="10"/>
  <c r="I414" i="10"/>
  <c r="H414" i="10"/>
  <c r="Q413" i="10"/>
  <c r="P413" i="10"/>
  <c r="L413" i="10"/>
  <c r="K413" i="10"/>
  <c r="J413" i="10"/>
  <c r="I413" i="10"/>
  <c r="H413" i="10"/>
  <c r="M414" i="10" s="1"/>
  <c r="Q412" i="10"/>
  <c r="N412" i="10"/>
  <c r="M412" i="10"/>
  <c r="L412" i="10"/>
  <c r="K412" i="10"/>
  <c r="J412" i="10"/>
  <c r="I412" i="10"/>
  <c r="H412" i="10"/>
  <c r="P411" i="10"/>
  <c r="O411" i="10"/>
  <c r="M411" i="10"/>
  <c r="L411" i="10"/>
  <c r="Q411" i="10" s="1"/>
  <c r="K411" i="10"/>
  <c r="J411" i="10"/>
  <c r="I411" i="10"/>
  <c r="N411" i="10" s="1"/>
  <c r="H411" i="10"/>
  <c r="O410" i="10"/>
  <c r="N410" i="10"/>
  <c r="L410" i="10"/>
  <c r="K410" i="10"/>
  <c r="P410" i="10" s="1"/>
  <c r="J410" i="10"/>
  <c r="I410" i="10"/>
  <c r="H410" i="10"/>
  <c r="P409" i="10"/>
  <c r="L409" i="10"/>
  <c r="K409" i="10"/>
  <c r="J409" i="10"/>
  <c r="I409" i="10"/>
  <c r="N409" i="10" s="1"/>
  <c r="H409" i="10"/>
  <c r="M410" i="10" s="1"/>
  <c r="Q408" i="10"/>
  <c r="M408" i="10"/>
  <c r="L408" i="10"/>
  <c r="K408" i="10"/>
  <c r="J408" i="10"/>
  <c r="I408" i="10"/>
  <c r="N408" i="10" s="1"/>
  <c r="H408" i="10"/>
  <c r="Q407" i="10"/>
  <c r="O407" i="10"/>
  <c r="L407" i="10"/>
  <c r="K407" i="10"/>
  <c r="J407" i="10"/>
  <c r="I407" i="10"/>
  <c r="N407" i="10" s="1"/>
  <c r="H407" i="10"/>
  <c r="M407" i="10" s="1"/>
  <c r="O406" i="10"/>
  <c r="L406" i="10"/>
  <c r="K406" i="10"/>
  <c r="P406" i="10" s="1"/>
  <c r="J406" i="10"/>
  <c r="I406" i="10"/>
  <c r="H406" i="10"/>
  <c r="L405" i="10"/>
  <c r="K405" i="10"/>
  <c r="J405" i="10"/>
  <c r="I405" i="10"/>
  <c r="N405" i="10" s="1"/>
  <c r="H405" i="10"/>
  <c r="M406" i="10" s="1"/>
  <c r="N404" i="10"/>
  <c r="M404" i="10"/>
  <c r="L404" i="10"/>
  <c r="K404" i="10"/>
  <c r="P404" i="10" s="1"/>
  <c r="J404" i="10"/>
  <c r="I404" i="10"/>
  <c r="H404" i="10"/>
  <c r="O403" i="10"/>
  <c r="M403" i="10"/>
  <c r="L403" i="10"/>
  <c r="K403" i="10"/>
  <c r="P403" i="10" s="1"/>
  <c r="J403" i="10"/>
  <c r="I403" i="10"/>
  <c r="N403" i="10" s="1"/>
  <c r="H403" i="10"/>
  <c r="M402" i="10"/>
  <c r="L402" i="10"/>
  <c r="K402" i="10"/>
  <c r="J402" i="10"/>
  <c r="O402" i="10" s="1"/>
  <c r="I402" i="10"/>
  <c r="H402" i="10"/>
  <c r="Q401" i="10"/>
  <c r="O401" i="10"/>
  <c r="M401" i="10"/>
  <c r="L401" i="10"/>
  <c r="Q402" i="10" s="1"/>
  <c r="K401" i="10"/>
  <c r="P401" i="10" s="1"/>
  <c r="J401" i="10"/>
  <c r="I401" i="10"/>
  <c r="N402" i="10" s="1"/>
  <c r="H401" i="10"/>
  <c r="Q400" i="10"/>
  <c r="O400" i="10"/>
  <c r="N400" i="10"/>
  <c r="L400" i="10"/>
  <c r="K400" i="10"/>
  <c r="J400" i="10"/>
  <c r="I400" i="10"/>
  <c r="H400" i="10"/>
  <c r="Q399" i="10"/>
  <c r="P399" i="10"/>
  <c r="M399" i="10"/>
  <c r="L399" i="10"/>
  <c r="K399" i="10"/>
  <c r="J399" i="10"/>
  <c r="I399" i="10"/>
  <c r="H399" i="10"/>
  <c r="M400" i="10" s="1"/>
  <c r="Q398" i="10"/>
  <c r="N398" i="10"/>
  <c r="L398" i="10"/>
  <c r="K398" i="10"/>
  <c r="J398" i="10"/>
  <c r="I398" i="10"/>
  <c r="H398" i="10"/>
  <c r="Q397" i="10"/>
  <c r="P397" i="10"/>
  <c r="L397" i="10"/>
  <c r="K397" i="10"/>
  <c r="J397" i="10"/>
  <c r="I397" i="10"/>
  <c r="H397" i="10"/>
  <c r="M398" i="10" s="1"/>
  <c r="Q396" i="10"/>
  <c r="N396" i="10"/>
  <c r="M396" i="10"/>
  <c r="L396" i="10"/>
  <c r="K396" i="10"/>
  <c r="J396" i="10"/>
  <c r="I396" i="10"/>
  <c r="H396" i="10"/>
  <c r="O395" i="10"/>
  <c r="M395" i="10"/>
  <c r="L395" i="10"/>
  <c r="Q395" i="10" s="1"/>
  <c r="K395" i="10"/>
  <c r="J395" i="10"/>
  <c r="I395" i="10"/>
  <c r="N395" i="10" s="1"/>
  <c r="H395" i="10"/>
  <c r="O394" i="10"/>
  <c r="N394" i="10"/>
  <c r="L394" i="10"/>
  <c r="K394" i="10"/>
  <c r="P394" i="10" s="1"/>
  <c r="J394" i="10"/>
  <c r="I394" i="10"/>
  <c r="H394" i="10"/>
  <c r="P393" i="10"/>
  <c r="L393" i="10"/>
  <c r="Q393" i="10" s="1"/>
  <c r="K393" i="10"/>
  <c r="J393" i="10"/>
  <c r="I393" i="10"/>
  <c r="N393" i="10" s="1"/>
  <c r="H393" i="10"/>
  <c r="M394" i="10" s="1"/>
  <c r="Q392" i="10"/>
  <c r="M392" i="10"/>
  <c r="L392" i="10"/>
  <c r="K392" i="10"/>
  <c r="J392" i="10"/>
  <c r="I392" i="10"/>
  <c r="N392" i="10" s="1"/>
  <c r="H392" i="10"/>
  <c r="Q391" i="10"/>
  <c r="O391" i="10"/>
  <c r="L391" i="10"/>
  <c r="K391" i="10"/>
  <c r="J391" i="10"/>
  <c r="I391" i="10"/>
  <c r="N391" i="10" s="1"/>
  <c r="H391" i="10"/>
  <c r="M391" i="10" s="1"/>
  <c r="O390" i="10"/>
  <c r="L390" i="10"/>
  <c r="K390" i="10"/>
  <c r="P390" i="10" s="1"/>
  <c r="J390" i="10"/>
  <c r="I390" i="10"/>
  <c r="H390" i="10"/>
  <c r="L389" i="10"/>
  <c r="K389" i="10"/>
  <c r="J389" i="10"/>
  <c r="I389" i="10"/>
  <c r="H389" i="10"/>
  <c r="M390" i="10" s="1"/>
  <c r="M388" i="10"/>
  <c r="L388" i="10"/>
  <c r="K388" i="10"/>
  <c r="P388" i="10" s="1"/>
  <c r="J388" i="10"/>
  <c r="I388" i="10"/>
  <c r="N388" i="10" s="1"/>
  <c r="H388" i="10"/>
  <c r="M387" i="10"/>
  <c r="L387" i="10"/>
  <c r="K387" i="10"/>
  <c r="P387" i="10" s="1"/>
  <c r="J387" i="10"/>
  <c r="I387" i="10"/>
  <c r="N387" i="10" s="1"/>
  <c r="H387" i="10"/>
  <c r="N386" i="10"/>
  <c r="L386" i="10"/>
  <c r="K386" i="10"/>
  <c r="J386" i="10"/>
  <c r="O386" i="10" s="1"/>
  <c r="I386" i="10"/>
  <c r="H386" i="10"/>
  <c r="Q385" i="10"/>
  <c r="O385" i="10"/>
  <c r="L385" i="10"/>
  <c r="Q386" i="10" s="1"/>
  <c r="K385" i="10"/>
  <c r="P385" i="10" s="1"/>
  <c r="J385" i="10"/>
  <c r="I385" i="10"/>
  <c r="H385" i="10"/>
  <c r="Q384" i="10"/>
  <c r="O384" i="10"/>
  <c r="L384" i="10"/>
  <c r="K384" i="10"/>
  <c r="J384" i="10"/>
  <c r="I384" i="10"/>
  <c r="N384" i="10" s="1"/>
  <c r="H384" i="10"/>
  <c r="Q383" i="10"/>
  <c r="P383" i="10"/>
  <c r="L383" i="10"/>
  <c r="K383" i="10"/>
  <c r="J383" i="10"/>
  <c r="I383" i="10"/>
  <c r="H383" i="10"/>
  <c r="Q382" i="10"/>
  <c r="N382" i="10"/>
  <c r="L382" i="10"/>
  <c r="K382" i="10"/>
  <c r="J382" i="10"/>
  <c r="I382" i="10"/>
  <c r="H382" i="10"/>
  <c r="Q381" i="10"/>
  <c r="P381" i="10"/>
  <c r="M381" i="10"/>
  <c r="L381" i="10"/>
  <c r="K381" i="10"/>
  <c r="J381" i="10"/>
  <c r="I381" i="10"/>
  <c r="H381" i="10"/>
  <c r="M382" i="10" s="1"/>
  <c r="Q380" i="10"/>
  <c r="N380" i="10"/>
  <c r="M380" i="10"/>
  <c r="L380" i="10"/>
  <c r="K380" i="10"/>
  <c r="J380" i="10"/>
  <c r="I380" i="10"/>
  <c r="H380" i="10"/>
  <c r="P379" i="10"/>
  <c r="O379" i="10"/>
  <c r="M379" i="10"/>
  <c r="L379" i="10"/>
  <c r="Q379" i="10" s="1"/>
  <c r="K379" i="10"/>
  <c r="J379" i="10"/>
  <c r="I379" i="10"/>
  <c r="N379" i="10" s="1"/>
  <c r="H379" i="10"/>
  <c r="Q378" i="10"/>
  <c r="O378" i="10"/>
  <c r="N378" i="10"/>
  <c r="L378" i="10"/>
  <c r="K378" i="10"/>
  <c r="P378" i="10" s="1"/>
  <c r="J378" i="10"/>
  <c r="I378" i="10"/>
  <c r="H378" i="10"/>
  <c r="P377" i="10"/>
  <c r="L377" i="10"/>
  <c r="Q377" i="10" s="1"/>
  <c r="K377" i="10"/>
  <c r="J377" i="10"/>
  <c r="I377" i="10"/>
  <c r="N377" i="10" s="1"/>
  <c r="H377" i="10"/>
  <c r="M378" i="10" s="1"/>
  <c r="Q376" i="10"/>
  <c r="M376" i="10"/>
  <c r="L376" i="10"/>
  <c r="K376" i="10"/>
  <c r="J376" i="10"/>
  <c r="I376" i="10"/>
  <c r="H376" i="10"/>
  <c r="Q375" i="10"/>
  <c r="O375" i="10"/>
  <c r="M375" i="10"/>
  <c r="L375" i="10"/>
  <c r="K375" i="10"/>
  <c r="P375" i="10" s="1"/>
  <c r="J375" i="10"/>
  <c r="I375" i="10"/>
  <c r="H375" i="10"/>
  <c r="O374" i="10"/>
  <c r="L374" i="10"/>
  <c r="K374" i="10"/>
  <c r="J374" i="10"/>
  <c r="I374" i="10"/>
  <c r="H374" i="10"/>
  <c r="M373" i="10"/>
  <c r="L373" i="10"/>
  <c r="K373" i="10"/>
  <c r="P373" i="10" s="1"/>
  <c r="J373" i="10"/>
  <c r="I373" i="10"/>
  <c r="N373" i="10" s="1"/>
  <c r="H373" i="10"/>
  <c r="M374" i="10" s="1"/>
  <c r="M372" i="10"/>
  <c r="L372" i="10"/>
  <c r="K372" i="10"/>
  <c r="P372" i="10" s="1"/>
  <c r="J372" i="10"/>
  <c r="I372" i="10"/>
  <c r="H372" i="10"/>
  <c r="O371" i="10"/>
  <c r="M371" i="10"/>
  <c r="L371" i="10"/>
  <c r="K371" i="10"/>
  <c r="P371" i="10" s="1"/>
  <c r="J371" i="10"/>
  <c r="I371" i="10"/>
  <c r="N371" i="10" s="1"/>
  <c r="H371" i="10"/>
  <c r="O370" i="10"/>
  <c r="N370" i="10"/>
  <c r="M370" i="10"/>
  <c r="L370" i="10"/>
  <c r="K370" i="10"/>
  <c r="J370" i="10"/>
  <c r="I370" i="10"/>
  <c r="H370" i="10"/>
  <c r="Q369" i="10"/>
  <c r="O369" i="10"/>
  <c r="M369" i="10"/>
  <c r="L369" i="10"/>
  <c r="Q370" i="10" s="1"/>
  <c r="K369" i="10"/>
  <c r="P369" i="10" s="1"/>
  <c r="J369" i="10"/>
  <c r="I369" i="10"/>
  <c r="H369" i="10"/>
  <c r="Q368" i="10"/>
  <c r="O368" i="10"/>
  <c r="L368" i="10"/>
  <c r="K368" i="10"/>
  <c r="J368" i="10"/>
  <c r="I368" i="10"/>
  <c r="N368" i="10" s="1"/>
  <c r="H368" i="10"/>
  <c r="Q367" i="10"/>
  <c r="P367" i="10"/>
  <c r="M367" i="10"/>
  <c r="L367" i="10"/>
  <c r="K367" i="10"/>
  <c r="J367" i="10"/>
  <c r="I367" i="10"/>
  <c r="H367" i="10"/>
  <c r="M368" i="10" s="1"/>
  <c r="Q366" i="10"/>
  <c r="N366" i="10"/>
  <c r="L366" i="10"/>
  <c r="K366" i="10"/>
  <c r="J366" i="10"/>
  <c r="I366" i="10"/>
  <c r="H366" i="10"/>
  <c r="Q365" i="10"/>
  <c r="P365" i="10"/>
  <c r="L365" i="10"/>
  <c r="K365" i="10"/>
  <c r="J365" i="10"/>
  <c r="I365" i="10"/>
  <c r="H365" i="10"/>
  <c r="M366" i="10" s="1"/>
  <c r="Q364" i="10"/>
  <c r="N364" i="10"/>
  <c r="M364" i="10"/>
  <c r="L364" i="10"/>
  <c r="K364" i="10"/>
  <c r="J364" i="10"/>
  <c r="I364" i="10"/>
  <c r="H364" i="10"/>
  <c r="P363" i="10"/>
  <c r="O363" i="10"/>
  <c r="M363" i="10"/>
  <c r="L363" i="10"/>
  <c r="Q363" i="10" s="1"/>
  <c r="K363" i="10"/>
  <c r="J363" i="10"/>
  <c r="I363" i="10"/>
  <c r="N363" i="10" s="1"/>
  <c r="H363" i="10"/>
  <c r="O362" i="10"/>
  <c r="N362" i="10"/>
  <c r="L362" i="10"/>
  <c r="K362" i="10"/>
  <c r="P362" i="10" s="1"/>
  <c r="J362" i="10"/>
  <c r="I362" i="10"/>
  <c r="H362" i="10"/>
  <c r="P361" i="10"/>
  <c r="L361" i="10"/>
  <c r="K361" i="10"/>
  <c r="J361" i="10"/>
  <c r="I361" i="10"/>
  <c r="N361" i="10" s="1"/>
  <c r="H361" i="10"/>
  <c r="M362" i="10" s="1"/>
  <c r="Q360" i="10"/>
  <c r="M360" i="10"/>
  <c r="L360" i="10"/>
  <c r="K360" i="10"/>
  <c r="J360" i="10"/>
  <c r="I360" i="10"/>
  <c r="H360" i="10"/>
  <c r="Q359" i="10"/>
  <c r="O359" i="10"/>
  <c r="M359" i="10"/>
  <c r="L359" i="10"/>
  <c r="K359" i="10"/>
  <c r="P359" i="10" s="1"/>
  <c r="J359" i="10"/>
  <c r="I359" i="10"/>
  <c r="H359" i="10"/>
  <c r="O358" i="10"/>
  <c r="L358" i="10"/>
  <c r="K358" i="10"/>
  <c r="P358" i="10" s="1"/>
  <c r="J358" i="10"/>
  <c r="I358" i="10"/>
  <c r="N358" i="10" s="1"/>
  <c r="H358" i="10"/>
  <c r="P357" i="10"/>
  <c r="M357" i="10"/>
  <c r="L357" i="10"/>
  <c r="K357" i="10"/>
  <c r="J357" i="10"/>
  <c r="I357" i="10"/>
  <c r="H357" i="10"/>
  <c r="M358" i="10" s="1"/>
  <c r="M356" i="10"/>
  <c r="L356" i="10"/>
  <c r="K356" i="10"/>
  <c r="P356" i="10" s="1"/>
  <c r="J356" i="10"/>
  <c r="I356" i="10"/>
  <c r="N356" i="10" s="1"/>
  <c r="H356" i="10"/>
  <c r="O355" i="10"/>
  <c r="M355" i="10"/>
  <c r="L355" i="10"/>
  <c r="K355" i="10"/>
  <c r="P355" i="10" s="1"/>
  <c r="J355" i="10"/>
  <c r="I355" i="10"/>
  <c r="N355" i="10" s="1"/>
  <c r="H355" i="10"/>
  <c r="O354" i="10"/>
  <c r="N354" i="10"/>
  <c r="L354" i="10"/>
  <c r="K354" i="10"/>
  <c r="J354" i="10"/>
  <c r="I354" i="10"/>
  <c r="H354" i="10"/>
  <c r="Q353" i="10"/>
  <c r="O353" i="10"/>
  <c r="L353" i="10"/>
  <c r="Q354" i="10" s="1"/>
  <c r="K353" i="10"/>
  <c r="P353" i="10" s="1"/>
  <c r="J353" i="10"/>
  <c r="I353" i="10"/>
  <c r="H353" i="10"/>
  <c r="M354" i="10" s="1"/>
  <c r="Q352" i="10"/>
  <c r="O352" i="10"/>
  <c r="N352" i="10"/>
  <c r="L352" i="10"/>
  <c r="K352" i="10"/>
  <c r="J352" i="10"/>
  <c r="I352" i="10"/>
  <c r="H352" i="10"/>
  <c r="Q351" i="10"/>
  <c r="P351" i="10"/>
  <c r="L351" i="10"/>
  <c r="K351" i="10"/>
  <c r="J351" i="10"/>
  <c r="I351" i="10"/>
  <c r="H351" i="10"/>
  <c r="M352" i="10" s="1"/>
  <c r="Q350" i="10"/>
  <c r="N350" i="10"/>
  <c r="L350" i="10"/>
  <c r="K350" i="10"/>
  <c r="J350" i="10"/>
  <c r="I350" i="10"/>
  <c r="H350" i="10"/>
  <c r="Q349" i="10"/>
  <c r="P349" i="10"/>
  <c r="M349" i="10"/>
  <c r="L349" i="10"/>
  <c r="K349" i="10"/>
  <c r="J349" i="10"/>
  <c r="I349" i="10"/>
  <c r="H349" i="10"/>
  <c r="M350" i="10" s="1"/>
  <c r="Q348" i="10"/>
  <c r="N348" i="10"/>
  <c r="M348" i="10"/>
  <c r="L348" i="10"/>
  <c r="K348" i="10"/>
  <c r="J348" i="10"/>
  <c r="I348" i="10"/>
  <c r="H348" i="10"/>
  <c r="P347" i="10"/>
  <c r="O347" i="10"/>
  <c r="M347" i="10"/>
  <c r="L347" i="10"/>
  <c r="Q347" i="10" s="1"/>
  <c r="K347" i="10"/>
  <c r="J347" i="10"/>
  <c r="I347" i="10"/>
  <c r="N347" i="10" s="1"/>
  <c r="H347" i="10"/>
  <c r="Q346" i="10"/>
  <c r="O346" i="10"/>
  <c r="N346" i="10"/>
  <c r="L346" i="10"/>
  <c r="K346" i="10"/>
  <c r="P346" i="10" s="1"/>
  <c r="J346" i="10"/>
  <c r="I346" i="10"/>
  <c r="H346" i="10"/>
  <c r="P345" i="10"/>
  <c r="L345" i="10"/>
  <c r="Q345" i="10" s="1"/>
  <c r="K345" i="10"/>
  <c r="J345" i="10"/>
  <c r="I345" i="10"/>
  <c r="N345" i="10" s="1"/>
  <c r="H345" i="10"/>
  <c r="M346" i="10" s="1"/>
  <c r="Q344" i="10"/>
  <c r="M344" i="10"/>
  <c r="L344" i="10"/>
  <c r="K344" i="10"/>
  <c r="J344" i="10"/>
  <c r="I344" i="10"/>
  <c r="H344" i="10"/>
  <c r="Q343" i="10"/>
  <c r="O343" i="10"/>
  <c r="M343" i="10"/>
  <c r="L343" i="10"/>
  <c r="K343" i="10"/>
  <c r="J343" i="10"/>
  <c r="I343" i="10"/>
  <c r="N343" i="10" s="1"/>
  <c r="H343" i="10"/>
  <c r="O342" i="10"/>
  <c r="L342" i="10"/>
  <c r="K342" i="10"/>
  <c r="P342" i="10" s="1"/>
  <c r="J342" i="10"/>
  <c r="I342" i="10"/>
  <c r="H342" i="10"/>
  <c r="P341" i="10"/>
  <c r="M341" i="10"/>
  <c r="L341" i="10"/>
  <c r="K341" i="10"/>
  <c r="J341" i="10"/>
  <c r="I341" i="10"/>
  <c r="N341" i="10" s="1"/>
  <c r="H341" i="10"/>
  <c r="M342" i="10" s="1"/>
  <c r="N340" i="10"/>
  <c r="M340" i="10"/>
  <c r="L340" i="10"/>
  <c r="K340" i="10"/>
  <c r="J340" i="10"/>
  <c r="I340" i="10"/>
  <c r="H340" i="10"/>
  <c r="O339" i="10"/>
  <c r="M339" i="10"/>
  <c r="L339" i="10"/>
  <c r="K339" i="10"/>
  <c r="P339" i="10" s="1"/>
  <c r="J339" i="10"/>
  <c r="I339" i="10"/>
  <c r="N339" i="10" s="1"/>
  <c r="H339" i="10"/>
  <c r="O338" i="10"/>
  <c r="N338" i="10"/>
  <c r="M338" i="10"/>
  <c r="L338" i="10"/>
  <c r="K338" i="10"/>
  <c r="J338" i="10"/>
  <c r="I338" i="10"/>
  <c r="H338" i="10"/>
  <c r="Q337" i="10"/>
  <c r="O337" i="10"/>
  <c r="M337" i="10"/>
  <c r="L337" i="10"/>
  <c r="Q338" i="10" s="1"/>
  <c r="K337" i="10"/>
  <c r="P337" i="10" s="1"/>
  <c r="J337" i="10"/>
  <c r="I337" i="10"/>
  <c r="H337" i="10"/>
  <c r="Q336" i="10"/>
  <c r="O336" i="10"/>
  <c r="N336" i="10"/>
  <c r="L336" i="10"/>
  <c r="K336" i="10"/>
  <c r="J336" i="10"/>
  <c r="I336" i="10"/>
  <c r="H336" i="10"/>
  <c r="Q335" i="10"/>
  <c r="P335" i="10"/>
  <c r="M335" i="10"/>
  <c r="L335" i="10"/>
  <c r="K335" i="10"/>
  <c r="J335" i="10"/>
  <c r="I335" i="10"/>
  <c r="H335" i="10"/>
  <c r="M336" i="10" s="1"/>
  <c r="Q334" i="10"/>
  <c r="N334" i="10"/>
  <c r="L334" i="10"/>
  <c r="K334" i="10"/>
  <c r="J334" i="10"/>
  <c r="I334" i="10"/>
  <c r="H334" i="10"/>
  <c r="Q333" i="10"/>
  <c r="P333" i="10"/>
  <c r="M333" i="10"/>
  <c r="L333" i="10"/>
  <c r="K333" i="10"/>
  <c r="J333" i="10"/>
  <c r="I333" i="10"/>
  <c r="H333" i="10"/>
  <c r="M334" i="10" s="1"/>
  <c r="Q332" i="10"/>
  <c r="N332" i="10"/>
  <c r="M332" i="10"/>
  <c r="L332" i="10"/>
  <c r="K332" i="10"/>
  <c r="J332" i="10"/>
  <c r="I332" i="10"/>
  <c r="H332" i="10"/>
  <c r="O331" i="10"/>
  <c r="M331" i="10"/>
  <c r="L331" i="10"/>
  <c r="Q331" i="10" s="1"/>
  <c r="K331" i="10"/>
  <c r="J331" i="10"/>
  <c r="I331" i="10"/>
  <c r="N331" i="10" s="1"/>
  <c r="H331" i="10"/>
  <c r="O330" i="10"/>
  <c r="L330" i="10"/>
  <c r="K330" i="10"/>
  <c r="P330" i="10" s="1"/>
  <c r="J330" i="10"/>
  <c r="I330" i="10"/>
  <c r="H330" i="10"/>
  <c r="P329" i="10"/>
  <c r="L329" i="10"/>
  <c r="Q329" i="10" s="1"/>
  <c r="K329" i="10"/>
  <c r="J329" i="10"/>
  <c r="I329" i="10"/>
  <c r="N329" i="10" s="1"/>
  <c r="H329" i="10"/>
  <c r="M330" i="10" s="1"/>
  <c r="Q328" i="10"/>
  <c r="M328" i="10"/>
  <c r="L328" i="10"/>
  <c r="K328" i="10"/>
  <c r="J328" i="10"/>
  <c r="I328" i="10"/>
  <c r="H328" i="10"/>
  <c r="Q327" i="10"/>
  <c r="O327" i="10"/>
  <c r="M327" i="10"/>
  <c r="L327" i="10"/>
  <c r="K327" i="10"/>
  <c r="P327" i="10" s="1"/>
  <c r="J327" i="10"/>
  <c r="I327" i="10"/>
  <c r="N327" i="10" s="1"/>
  <c r="H327" i="10"/>
  <c r="O326" i="10"/>
  <c r="L326" i="10"/>
  <c r="K326" i="10"/>
  <c r="P326" i="10" s="1"/>
  <c r="J326" i="10"/>
  <c r="I326" i="10"/>
  <c r="N326" i="10" s="1"/>
  <c r="H326" i="10"/>
  <c r="P325" i="10"/>
  <c r="M325" i="10"/>
  <c r="L325" i="10"/>
  <c r="K325" i="10"/>
  <c r="J325" i="10"/>
  <c r="I325" i="10"/>
  <c r="N325" i="10" s="1"/>
  <c r="H325" i="10"/>
  <c r="M326" i="10" s="1"/>
  <c r="N324" i="10"/>
  <c r="M324" i="10"/>
  <c r="L324" i="10"/>
  <c r="K324" i="10"/>
  <c r="P324" i="10" s="1"/>
  <c r="J324" i="10"/>
  <c r="I324" i="10"/>
  <c r="H324" i="10"/>
  <c r="O323" i="10"/>
  <c r="M323" i="10"/>
  <c r="L323" i="10"/>
  <c r="K323" i="10"/>
  <c r="P323" i="10" s="1"/>
  <c r="J323" i="10"/>
  <c r="I323" i="10"/>
  <c r="N323" i="10" s="1"/>
  <c r="H323" i="10"/>
  <c r="N322" i="10"/>
  <c r="M322" i="10"/>
  <c r="L322" i="10"/>
  <c r="K322" i="10"/>
  <c r="J322" i="10"/>
  <c r="O322" i="10" s="1"/>
  <c r="I322" i="10"/>
  <c r="H322" i="10"/>
  <c r="Q321" i="10"/>
  <c r="O321" i="10"/>
  <c r="M321" i="10"/>
  <c r="L321" i="10"/>
  <c r="Q322" i="10" s="1"/>
  <c r="K321" i="10"/>
  <c r="P321" i="10" s="1"/>
  <c r="J321" i="10"/>
  <c r="I321" i="10"/>
  <c r="H321" i="10"/>
  <c r="Q320" i="10"/>
  <c r="O320" i="10"/>
  <c r="N320" i="10"/>
  <c r="L320" i="10"/>
  <c r="K320" i="10"/>
  <c r="J320" i="10"/>
  <c r="I320" i="10"/>
  <c r="H320" i="10"/>
  <c r="Q319" i="10"/>
  <c r="P319" i="10"/>
  <c r="M319" i="10"/>
  <c r="L319" i="10"/>
  <c r="K319" i="10"/>
  <c r="J319" i="10"/>
  <c r="I319" i="10"/>
  <c r="H319" i="10"/>
  <c r="M320" i="10" s="1"/>
  <c r="Q318" i="10"/>
  <c r="N318" i="10"/>
  <c r="L318" i="10"/>
  <c r="K318" i="10"/>
  <c r="J318" i="10"/>
  <c r="I318" i="10"/>
  <c r="H318" i="10"/>
  <c r="Q317" i="10"/>
  <c r="P317" i="10"/>
  <c r="M317" i="10"/>
  <c r="L317" i="10"/>
  <c r="K317" i="10"/>
  <c r="J317" i="10"/>
  <c r="I317" i="10"/>
  <c r="H317" i="10"/>
  <c r="M318" i="10" s="1"/>
  <c r="Q316" i="10"/>
  <c r="N316" i="10"/>
  <c r="M316" i="10"/>
  <c r="L316" i="10"/>
  <c r="K316" i="10"/>
  <c r="J316" i="10"/>
  <c r="I316" i="10"/>
  <c r="H316" i="10"/>
  <c r="O315" i="10"/>
  <c r="M315" i="10"/>
  <c r="L315" i="10"/>
  <c r="Q315" i="10" s="1"/>
  <c r="K315" i="10"/>
  <c r="J315" i="10"/>
  <c r="I315" i="10"/>
  <c r="N315" i="10" s="1"/>
  <c r="H315" i="10"/>
  <c r="O314" i="10"/>
  <c r="L314" i="10"/>
  <c r="K314" i="10"/>
  <c r="J314" i="10"/>
  <c r="I314" i="10"/>
  <c r="H314" i="10"/>
  <c r="P313" i="10"/>
  <c r="L313" i="10"/>
  <c r="Q313" i="10" s="1"/>
  <c r="K313" i="10"/>
  <c r="J313" i="10"/>
  <c r="I313" i="10"/>
  <c r="H313" i="10"/>
  <c r="M314" i="10" s="1"/>
  <c r="Q312" i="10"/>
  <c r="M312" i="10"/>
  <c r="L312" i="10"/>
  <c r="K312" i="10"/>
  <c r="J312" i="10"/>
  <c r="I312" i="10"/>
  <c r="H312" i="10"/>
  <c r="Q311" i="10"/>
  <c r="O311" i="10"/>
  <c r="M311" i="10"/>
  <c r="L311" i="10"/>
  <c r="K311" i="10"/>
  <c r="P311" i="10" s="1"/>
  <c r="J311" i="10"/>
  <c r="I311" i="10"/>
  <c r="H311" i="10"/>
  <c r="O310" i="10"/>
  <c r="L310" i="10"/>
  <c r="K310" i="10"/>
  <c r="J310" i="10"/>
  <c r="I310" i="10"/>
  <c r="N310" i="10" s="1"/>
  <c r="H310" i="10"/>
  <c r="M309" i="10"/>
  <c r="L309" i="10"/>
  <c r="K309" i="10"/>
  <c r="P309" i="10" s="1"/>
  <c r="J309" i="10"/>
  <c r="I309" i="10"/>
  <c r="N309" i="10" s="1"/>
  <c r="H309" i="10"/>
  <c r="M310" i="10" s="1"/>
  <c r="N308" i="10"/>
  <c r="M308" i="10"/>
  <c r="L308" i="10"/>
  <c r="K308" i="10"/>
  <c r="J308" i="10"/>
  <c r="I308" i="10"/>
  <c r="H308" i="10"/>
  <c r="M307" i="10"/>
  <c r="L307" i="10"/>
  <c r="K307" i="10"/>
  <c r="P307" i="10" s="1"/>
  <c r="J307" i="10"/>
  <c r="I307" i="10"/>
  <c r="N307" i="10" s="1"/>
  <c r="H307" i="10"/>
  <c r="N306" i="10"/>
  <c r="M306" i="10"/>
  <c r="L306" i="10"/>
  <c r="K306" i="10"/>
  <c r="J306" i="10"/>
  <c r="O306" i="10" s="1"/>
  <c r="I306" i="10"/>
  <c r="H306" i="10"/>
  <c r="Q305" i="10"/>
  <c r="O305" i="10"/>
  <c r="M305" i="10"/>
  <c r="L305" i="10"/>
  <c r="Q306" i="10" s="1"/>
  <c r="K305" i="10"/>
  <c r="P305" i="10" s="1"/>
  <c r="J305" i="10"/>
  <c r="I305" i="10"/>
  <c r="H305" i="10"/>
  <c r="Q304" i="10"/>
  <c r="O304" i="10"/>
  <c r="N304" i="10"/>
  <c r="L304" i="10"/>
  <c r="K304" i="10"/>
  <c r="J304" i="10"/>
  <c r="I304" i="10"/>
  <c r="H304" i="10"/>
  <c r="Q303" i="10"/>
  <c r="P303" i="10"/>
  <c r="M303" i="10"/>
  <c r="L303" i="10"/>
  <c r="K303" i="10"/>
  <c r="J303" i="10"/>
  <c r="I303" i="10"/>
  <c r="H303" i="10"/>
  <c r="M304" i="10" s="1"/>
  <c r="Q302" i="10"/>
  <c r="N302" i="10"/>
  <c r="L302" i="10"/>
  <c r="K302" i="10"/>
  <c r="J302" i="10"/>
  <c r="I302" i="10"/>
  <c r="H302" i="10"/>
  <c r="Q301" i="10"/>
  <c r="P301" i="10"/>
  <c r="L301" i="10"/>
  <c r="K301" i="10"/>
  <c r="J301" i="10"/>
  <c r="I301" i="10"/>
  <c r="H301" i="10"/>
  <c r="M302" i="10" s="1"/>
  <c r="Q300" i="10"/>
  <c r="N300" i="10"/>
  <c r="M300" i="10"/>
  <c r="L300" i="10"/>
  <c r="K300" i="10"/>
  <c r="J300" i="10"/>
  <c r="I300" i="10"/>
  <c r="H300" i="10"/>
  <c r="O299" i="10"/>
  <c r="M299" i="10"/>
  <c r="L299" i="10"/>
  <c r="Q299" i="10" s="1"/>
  <c r="K299" i="10"/>
  <c r="J299" i="10"/>
  <c r="I299" i="10"/>
  <c r="N299" i="10" s="1"/>
  <c r="H299" i="10"/>
  <c r="O298" i="10"/>
  <c r="L298" i="10"/>
  <c r="K298" i="10"/>
  <c r="P298" i="10" s="1"/>
  <c r="J298" i="10"/>
  <c r="I298" i="10"/>
  <c r="H298" i="10"/>
  <c r="P297" i="10"/>
  <c r="L297" i="10"/>
  <c r="Q298" i="10" s="1"/>
  <c r="K297" i="10"/>
  <c r="J297" i="10"/>
  <c r="I297" i="10"/>
  <c r="H297" i="10"/>
  <c r="Q296" i="10"/>
  <c r="M296" i="10"/>
  <c r="L296" i="10"/>
  <c r="K296" i="10"/>
  <c r="J296" i="10"/>
  <c r="I296" i="10"/>
  <c r="H296" i="10"/>
  <c r="Q295" i="10"/>
  <c r="O295" i="10"/>
  <c r="M295" i="10"/>
  <c r="L295" i="10"/>
  <c r="K295" i="10"/>
  <c r="P295" i="10" s="1"/>
  <c r="J295" i="10"/>
  <c r="I295" i="10"/>
  <c r="H295" i="10"/>
  <c r="O294" i="10"/>
  <c r="L294" i="10"/>
  <c r="K294" i="10"/>
  <c r="J294" i="10"/>
  <c r="I294" i="10"/>
  <c r="N294" i="10" s="1"/>
  <c r="H294" i="10"/>
  <c r="M293" i="10"/>
  <c r="L293" i="10"/>
  <c r="K293" i="10"/>
  <c r="P293" i="10" s="1"/>
  <c r="J293" i="10"/>
  <c r="I293" i="10"/>
  <c r="N293" i="10" s="1"/>
  <c r="H293" i="10"/>
  <c r="M294" i="10" s="1"/>
  <c r="N292" i="10"/>
  <c r="M292" i="10"/>
  <c r="L292" i="10"/>
  <c r="K292" i="10"/>
  <c r="J292" i="10"/>
  <c r="I292" i="10"/>
  <c r="H292" i="10"/>
  <c r="M291" i="10"/>
  <c r="L291" i="10"/>
  <c r="K291" i="10"/>
  <c r="P291" i="10" s="1"/>
  <c r="J291" i="10"/>
  <c r="I291" i="10"/>
  <c r="N291" i="10" s="1"/>
  <c r="H291" i="10"/>
  <c r="L290" i="10"/>
  <c r="K290" i="10"/>
  <c r="J290" i="10"/>
  <c r="I290" i="10"/>
  <c r="H290" i="10"/>
  <c r="O289" i="10"/>
  <c r="L289" i="10"/>
  <c r="Q290" i="10" s="1"/>
  <c r="K289" i="10"/>
  <c r="P289" i="10" s="1"/>
  <c r="J289" i="10"/>
  <c r="I289" i="10"/>
  <c r="N290" i="10" s="1"/>
  <c r="H289" i="10"/>
  <c r="M290" i="10" s="1"/>
  <c r="Q288" i="10"/>
  <c r="O288" i="10"/>
  <c r="M288" i="10"/>
  <c r="L288" i="10"/>
  <c r="K288" i="10"/>
  <c r="J288" i="10"/>
  <c r="I288" i="10"/>
  <c r="N288" i="10" s="1"/>
  <c r="H288" i="10"/>
  <c r="Q287" i="10"/>
  <c r="P287" i="10"/>
  <c r="O287" i="10"/>
  <c r="L287" i="10"/>
  <c r="K287" i="10"/>
  <c r="J287" i="10"/>
  <c r="I287" i="10"/>
  <c r="H287" i="10"/>
  <c r="M287" i="10" s="1"/>
  <c r="Q286" i="10"/>
  <c r="O286" i="10"/>
  <c r="N286" i="10"/>
  <c r="L286" i="10"/>
  <c r="K286" i="10"/>
  <c r="J286" i="10"/>
  <c r="I286" i="10"/>
  <c r="H286" i="10"/>
  <c r="Q285" i="10"/>
  <c r="P285" i="10"/>
  <c r="L285" i="10"/>
  <c r="K285" i="10"/>
  <c r="J285" i="10"/>
  <c r="I285" i="10"/>
  <c r="H285" i="10"/>
  <c r="M286" i="10" s="1"/>
  <c r="Q284" i="10"/>
  <c r="N284" i="10"/>
  <c r="M284" i="10"/>
  <c r="L284" i="10"/>
  <c r="K284" i="10"/>
  <c r="J284" i="10"/>
  <c r="I284" i="10"/>
  <c r="H284" i="10"/>
  <c r="O283" i="10"/>
  <c r="M283" i="10"/>
  <c r="L283" i="10"/>
  <c r="Q283" i="10" s="1"/>
  <c r="K283" i="10"/>
  <c r="J283" i="10"/>
  <c r="I283" i="10"/>
  <c r="N283" i="10" s="1"/>
  <c r="H283" i="10"/>
  <c r="Q282" i="10"/>
  <c r="O282" i="10"/>
  <c r="L282" i="10"/>
  <c r="K282" i="10"/>
  <c r="P282" i="10" s="1"/>
  <c r="J282" i="10"/>
  <c r="I282" i="10"/>
  <c r="H282" i="10"/>
  <c r="Q281" i="10"/>
  <c r="P281" i="10"/>
  <c r="L281" i="10"/>
  <c r="K281" i="10"/>
  <c r="J281" i="10"/>
  <c r="I281" i="10"/>
  <c r="N281" i="10" s="1"/>
  <c r="H281" i="10"/>
  <c r="Q280" i="10"/>
  <c r="M280" i="10"/>
  <c r="L280" i="10"/>
  <c r="K280" i="10"/>
  <c r="J280" i="10"/>
  <c r="I280" i="10"/>
  <c r="H280" i="10"/>
  <c r="Q279" i="10"/>
  <c r="M279" i="10"/>
  <c r="L279" i="10"/>
  <c r="K279" i="10"/>
  <c r="J279" i="10"/>
  <c r="I279" i="10"/>
  <c r="N279" i="10" s="1"/>
  <c r="H279" i="10"/>
  <c r="L278" i="10"/>
  <c r="K278" i="10"/>
  <c r="P278" i="10" s="1"/>
  <c r="J278" i="10"/>
  <c r="O278" i="10" s="1"/>
  <c r="I278" i="10"/>
  <c r="H278" i="10"/>
  <c r="P277" i="10"/>
  <c r="M277" i="10"/>
  <c r="L277" i="10"/>
  <c r="K277" i="10"/>
  <c r="J277" i="10"/>
  <c r="I277" i="10"/>
  <c r="N277" i="10" s="1"/>
  <c r="H277" i="10"/>
  <c r="M278" i="10" s="1"/>
  <c r="N276" i="10"/>
  <c r="M276" i="10"/>
  <c r="L276" i="10"/>
  <c r="K276" i="10"/>
  <c r="J276" i="10"/>
  <c r="I276" i="10"/>
  <c r="H276" i="10"/>
  <c r="O275" i="10"/>
  <c r="M275" i="10"/>
  <c r="L275" i="10"/>
  <c r="K275" i="10"/>
  <c r="J275" i="10"/>
  <c r="I275" i="10"/>
  <c r="N275" i="10" s="1"/>
  <c r="H275" i="10"/>
  <c r="O274" i="10"/>
  <c r="N274" i="10"/>
  <c r="M274" i="10"/>
  <c r="L274" i="10"/>
  <c r="K274" i="10"/>
  <c r="J274" i="10"/>
  <c r="I274" i="10"/>
  <c r="H274" i="10"/>
  <c r="Q273" i="10"/>
  <c r="O273" i="10"/>
  <c r="M273" i="10"/>
  <c r="L273" i="10"/>
  <c r="Q274" i="10" s="1"/>
  <c r="K273" i="10"/>
  <c r="P273" i="10" s="1"/>
  <c r="J273" i="10"/>
  <c r="I273" i="10"/>
  <c r="H273" i="10"/>
  <c r="Q272" i="10"/>
  <c r="O272" i="10"/>
  <c r="N272" i="10"/>
  <c r="M272" i="10"/>
  <c r="L272" i="10"/>
  <c r="K272" i="10"/>
  <c r="J272" i="10"/>
  <c r="I272" i="10"/>
  <c r="H272" i="10"/>
  <c r="Q271" i="10"/>
  <c r="P271" i="10"/>
  <c r="O271" i="10"/>
  <c r="M271" i="10"/>
  <c r="L271" i="10"/>
  <c r="K271" i="10"/>
  <c r="J271" i="10"/>
  <c r="I271" i="10"/>
  <c r="H271" i="10"/>
  <c r="Q270" i="10"/>
  <c r="O270" i="10"/>
  <c r="N270" i="10"/>
  <c r="L270" i="10"/>
  <c r="K270" i="10"/>
  <c r="J270" i="10"/>
  <c r="I270" i="10"/>
  <c r="H270" i="10"/>
  <c r="Q269" i="10"/>
  <c r="P269" i="10"/>
  <c r="M269" i="10"/>
  <c r="L269" i="10"/>
  <c r="K269" i="10"/>
  <c r="J269" i="10"/>
  <c r="I269" i="10"/>
  <c r="H269" i="10"/>
  <c r="M270" i="10" s="1"/>
  <c r="Q268" i="10"/>
  <c r="N268" i="10"/>
  <c r="M268" i="10"/>
  <c r="L268" i="10"/>
  <c r="K268" i="10"/>
  <c r="J268" i="10"/>
  <c r="I268" i="10"/>
  <c r="H268" i="10"/>
  <c r="P267" i="10"/>
  <c r="O267" i="10"/>
  <c r="M267" i="10"/>
  <c r="L267" i="10"/>
  <c r="Q267" i="10" s="1"/>
  <c r="K267" i="10"/>
  <c r="J267" i="10"/>
  <c r="I267" i="10"/>
  <c r="N267" i="10" s="1"/>
  <c r="H267" i="10"/>
  <c r="Q266" i="10"/>
  <c r="O266" i="10"/>
  <c r="N266" i="10"/>
  <c r="L266" i="10"/>
  <c r="K266" i="10"/>
  <c r="P266" i="10" s="1"/>
  <c r="J266" i="10"/>
  <c r="I266" i="10"/>
  <c r="H266" i="10"/>
  <c r="Q265" i="10"/>
  <c r="P265" i="10"/>
  <c r="L265" i="10"/>
  <c r="K265" i="10"/>
  <c r="J265" i="10"/>
  <c r="I265" i="10"/>
  <c r="N265" i="10" s="1"/>
  <c r="H265" i="10"/>
  <c r="Q264" i="10"/>
  <c r="M264" i="10"/>
  <c r="L264" i="10"/>
  <c r="K264" i="10"/>
  <c r="J264" i="10"/>
  <c r="I264" i="10"/>
  <c r="N264" i="10" s="1"/>
  <c r="H264" i="10"/>
  <c r="Q263" i="10"/>
  <c r="L263" i="10"/>
  <c r="K263" i="10"/>
  <c r="P263" i="10" s="1"/>
  <c r="J263" i="10"/>
  <c r="I263" i="10"/>
  <c r="H263" i="10"/>
  <c r="M263" i="10" s="1"/>
  <c r="L262" i="10"/>
  <c r="K262" i="10"/>
  <c r="J262" i="10"/>
  <c r="I262" i="10"/>
  <c r="N262" i="10" s="1"/>
  <c r="H262" i="10"/>
  <c r="L261" i="10"/>
  <c r="K261" i="10"/>
  <c r="P261" i="10" s="1"/>
  <c r="J261" i="10"/>
  <c r="I261" i="10"/>
  <c r="H261" i="10"/>
  <c r="M262" i="10" s="1"/>
  <c r="M260" i="10"/>
  <c r="L260" i="10"/>
  <c r="K260" i="10"/>
  <c r="P260" i="10" s="1"/>
  <c r="J260" i="10"/>
  <c r="I260" i="10"/>
  <c r="N260" i="10" s="1"/>
  <c r="H260" i="10"/>
  <c r="O259" i="10"/>
  <c r="M259" i="10"/>
  <c r="L259" i="10"/>
  <c r="K259" i="10"/>
  <c r="J259" i="10"/>
  <c r="I259" i="10"/>
  <c r="N259" i="10" s="1"/>
  <c r="H259" i="10"/>
  <c r="O258" i="10"/>
  <c r="M258" i="10"/>
  <c r="L258" i="10"/>
  <c r="K258" i="10"/>
  <c r="J258" i="10"/>
  <c r="I258" i="10"/>
  <c r="H258" i="10"/>
  <c r="Q257" i="10"/>
  <c r="O257" i="10"/>
  <c r="M257" i="10"/>
  <c r="L257" i="10"/>
  <c r="Q258" i="10" s="1"/>
  <c r="K257" i="10"/>
  <c r="P257" i="10" s="1"/>
  <c r="J257" i="10"/>
  <c r="I257" i="10"/>
  <c r="N258" i="10" s="1"/>
  <c r="H257" i="10"/>
  <c r="Q256" i="10"/>
  <c r="O256" i="10"/>
  <c r="N256" i="10"/>
  <c r="M256" i="10"/>
  <c r="L256" i="10"/>
  <c r="K256" i="10"/>
  <c r="J256" i="10"/>
  <c r="I256" i="10"/>
  <c r="H256" i="10"/>
  <c r="Q255" i="10"/>
  <c r="P255" i="10"/>
  <c r="O255" i="10"/>
  <c r="M255" i="10"/>
  <c r="L255" i="10"/>
  <c r="K255" i="10"/>
  <c r="J255" i="10"/>
  <c r="I255" i="10"/>
  <c r="H255" i="10"/>
  <c r="Q254" i="10"/>
  <c r="O254" i="10"/>
  <c r="N254" i="10"/>
  <c r="L254" i="10"/>
  <c r="K254" i="10"/>
  <c r="J254" i="10"/>
  <c r="I254" i="10"/>
  <c r="H254" i="10"/>
  <c r="Q253" i="10"/>
  <c r="P253" i="10"/>
  <c r="M253" i="10"/>
  <c r="L253" i="10"/>
  <c r="K253" i="10"/>
  <c r="J253" i="10"/>
  <c r="I253" i="10"/>
  <c r="H253" i="10"/>
  <c r="M254" i="10" s="1"/>
  <c r="Q252" i="10"/>
  <c r="N252" i="10"/>
  <c r="M252" i="10"/>
  <c r="L252" i="10"/>
  <c r="K252" i="10"/>
  <c r="J252" i="10"/>
  <c r="I252" i="10"/>
  <c r="H252" i="10"/>
  <c r="P251" i="10"/>
  <c r="O251" i="10"/>
  <c r="M251" i="10"/>
  <c r="L251" i="10"/>
  <c r="Q251" i="10" s="1"/>
  <c r="K251" i="10"/>
  <c r="J251" i="10"/>
  <c r="I251" i="10"/>
  <c r="N251" i="10" s="1"/>
  <c r="H251" i="10"/>
  <c r="Q250" i="10"/>
  <c r="O250" i="10"/>
  <c r="N250" i="10"/>
  <c r="L250" i="10"/>
  <c r="K250" i="10"/>
  <c r="P250" i="10" s="1"/>
  <c r="J250" i="10"/>
  <c r="I250" i="10"/>
  <c r="H250" i="10"/>
  <c r="Q249" i="10"/>
  <c r="P249" i="10"/>
  <c r="L249" i="10"/>
  <c r="K249" i="10"/>
  <c r="J249" i="10"/>
  <c r="I249" i="10"/>
  <c r="N249" i="10" s="1"/>
  <c r="H249" i="10"/>
  <c r="Q248" i="10"/>
  <c r="M248" i="10"/>
  <c r="L248" i="10"/>
  <c r="K248" i="10"/>
  <c r="J248" i="10"/>
  <c r="I248" i="10"/>
  <c r="H248" i="10"/>
  <c r="Q247" i="10"/>
  <c r="M247" i="10"/>
  <c r="L247" i="10"/>
  <c r="K247" i="10"/>
  <c r="J247" i="10"/>
  <c r="I247" i="10"/>
  <c r="H247" i="10"/>
  <c r="O246" i="10"/>
  <c r="L246" i="10"/>
  <c r="K246" i="10"/>
  <c r="P246" i="10" s="1"/>
  <c r="J246" i="10"/>
  <c r="O247" i="10" s="1"/>
  <c r="I246" i="10"/>
  <c r="N246" i="10" s="1"/>
  <c r="H246" i="10"/>
  <c r="M245" i="10"/>
  <c r="L245" i="10"/>
  <c r="K245" i="10"/>
  <c r="P245" i="10" s="1"/>
  <c r="J245" i="10"/>
  <c r="I245" i="10"/>
  <c r="H245" i="10"/>
  <c r="M246" i="10" s="1"/>
  <c r="M244" i="10"/>
  <c r="L244" i="10"/>
  <c r="K244" i="10"/>
  <c r="P244" i="10" s="1"/>
  <c r="J244" i="10"/>
  <c r="I244" i="10"/>
  <c r="N244" i="10" s="1"/>
  <c r="H244" i="10"/>
  <c r="O243" i="10"/>
  <c r="M243" i="10"/>
  <c r="L243" i="10"/>
  <c r="K243" i="10"/>
  <c r="J243" i="10"/>
  <c r="I243" i="10"/>
  <c r="N243" i="10" s="1"/>
  <c r="H243" i="10"/>
  <c r="N242" i="10"/>
  <c r="L242" i="10"/>
  <c r="K242" i="10"/>
  <c r="J242" i="10"/>
  <c r="O242" i="10" s="1"/>
  <c r="I242" i="10"/>
  <c r="H242" i="10"/>
  <c r="Q241" i="10"/>
  <c r="O241" i="10"/>
  <c r="L241" i="10"/>
  <c r="Q242" i="10" s="1"/>
  <c r="K241" i="10"/>
  <c r="P241" i="10" s="1"/>
  <c r="J241" i="10"/>
  <c r="I241" i="10"/>
  <c r="H241" i="10"/>
  <c r="Q240" i="10"/>
  <c r="O240" i="10"/>
  <c r="L240" i="10"/>
  <c r="K240" i="10"/>
  <c r="J240" i="10"/>
  <c r="I240" i="10"/>
  <c r="N240" i="10" s="1"/>
  <c r="H240" i="10"/>
  <c r="Q239" i="10"/>
  <c r="P239" i="10"/>
  <c r="L239" i="10"/>
  <c r="K239" i="10"/>
  <c r="J239" i="10"/>
  <c r="I239" i="10"/>
  <c r="H239" i="10"/>
  <c r="M240" i="10" s="1"/>
  <c r="Q238" i="10"/>
  <c r="N238" i="10"/>
  <c r="L238" i="10"/>
  <c r="K238" i="10"/>
  <c r="J238" i="10"/>
  <c r="I238" i="10"/>
  <c r="H238" i="10"/>
  <c r="Q237" i="10"/>
  <c r="P237" i="10"/>
  <c r="L237" i="10"/>
  <c r="K237" i="10"/>
  <c r="J237" i="10"/>
  <c r="I237" i="10"/>
  <c r="H237" i="10"/>
  <c r="M238" i="10" s="1"/>
  <c r="Q236" i="10"/>
  <c r="N236" i="10"/>
  <c r="M236" i="10"/>
  <c r="L236" i="10"/>
  <c r="K236" i="10"/>
  <c r="J236" i="10"/>
  <c r="I236" i="10"/>
  <c r="H236" i="10"/>
  <c r="O235" i="10"/>
  <c r="M235" i="10"/>
  <c r="L235" i="10"/>
  <c r="Q235" i="10" s="1"/>
  <c r="K235" i="10"/>
  <c r="J235" i="10"/>
  <c r="I235" i="10"/>
  <c r="N235" i="10" s="1"/>
  <c r="H235" i="10"/>
  <c r="O234" i="10"/>
  <c r="L234" i="10"/>
  <c r="K234" i="10"/>
  <c r="P234" i="10" s="1"/>
  <c r="J234" i="10"/>
  <c r="I234" i="10"/>
  <c r="H234" i="10"/>
  <c r="P233" i="10"/>
  <c r="L233" i="10"/>
  <c r="Q234" i="10" s="1"/>
  <c r="K233" i="10"/>
  <c r="J233" i="10"/>
  <c r="I233" i="10"/>
  <c r="H233" i="10"/>
  <c r="Q232" i="10"/>
  <c r="M232" i="10"/>
  <c r="L232" i="10"/>
  <c r="K232" i="10"/>
  <c r="J232" i="10"/>
  <c r="I232" i="10"/>
  <c r="H232" i="10"/>
  <c r="Q231" i="10"/>
  <c r="O231" i="10"/>
  <c r="L231" i="10"/>
  <c r="K231" i="10"/>
  <c r="J231" i="10"/>
  <c r="I231" i="10"/>
  <c r="N231" i="10" s="1"/>
  <c r="H231" i="10"/>
  <c r="M231" i="10" s="1"/>
  <c r="O230" i="10"/>
  <c r="L230" i="10"/>
  <c r="K230" i="10"/>
  <c r="J230" i="10"/>
  <c r="I230" i="10"/>
  <c r="H230" i="10"/>
  <c r="L229" i="10"/>
  <c r="K229" i="10"/>
  <c r="P229" i="10" s="1"/>
  <c r="J229" i="10"/>
  <c r="I229" i="10"/>
  <c r="N229" i="10" s="1"/>
  <c r="H229" i="10"/>
  <c r="M230" i="10" s="1"/>
  <c r="M228" i="10"/>
  <c r="L228" i="10"/>
  <c r="K228" i="10"/>
  <c r="J228" i="10"/>
  <c r="I228" i="10"/>
  <c r="N228" i="10" s="1"/>
  <c r="H228" i="10"/>
  <c r="O227" i="10"/>
  <c r="L227" i="10"/>
  <c r="K227" i="10"/>
  <c r="J227" i="10"/>
  <c r="I227" i="10"/>
  <c r="N227" i="10" s="1"/>
  <c r="H227" i="10"/>
  <c r="P226" i="10"/>
  <c r="N226" i="10"/>
  <c r="L226" i="10"/>
  <c r="K226" i="10"/>
  <c r="J226" i="10"/>
  <c r="I226" i="10"/>
  <c r="H226" i="10"/>
  <c r="P225" i="10"/>
  <c r="O225" i="10"/>
  <c r="M225" i="10"/>
  <c r="L225" i="10"/>
  <c r="K225" i="10"/>
  <c r="J225" i="10"/>
  <c r="O226" i="10" s="1"/>
  <c r="I225" i="10"/>
  <c r="N225" i="10" s="1"/>
  <c r="H225" i="10"/>
  <c r="Q224" i="10"/>
  <c r="O224" i="10"/>
  <c r="L224" i="10"/>
  <c r="K224" i="10"/>
  <c r="J224" i="10"/>
  <c r="I224" i="10"/>
  <c r="H224" i="10"/>
  <c r="Q223" i="10"/>
  <c r="L223" i="10"/>
  <c r="K223" i="10"/>
  <c r="P223" i="10" s="1"/>
  <c r="J223" i="10"/>
  <c r="I223" i="10"/>
  <c r="H223" i="10"/>
  <c r="M223" i="10" s="1"/>
  <c r="Q222" i="10"/>
  <c r="L222" i="10"/>
  <c r="K222" i="10"/>
  <c r="J222" i="10"/>
  <c r="O222" i="10" s="1"/>
  <c r="I222" i="10"/>
  <c r="N222" i="10" s="1"/>
  <c r="H222" i="10"/>
  <c r="M221" i="10"/>
  <c r="L221" i="10"/>
  <c r="K221" i="10"/>
  <c r="P221" i="10" s="1"/>
  <c r="J221" i="10"/>
  <c r="O221" i="10" s="1"/>
  <c r="I221" i="10"/>
  <c r="H221" i="10"/>
  <c r="M222" i="10" s="1"/>
  <c r="O220" i="10"/>
  <c r="N220" i="10"/>
  <c r="L220" i="10"/>
  <c r="Q220" i="10" s="1"/>
  <c r="K220" i="10"/>
  <c r="J220" i="10"/>
  <c r="I220" i="10"/>
  <c r="H220" i="10"/>
  <c r="P219" i="10"/>
  <c r="N219" i="10"/>
  <c r="L219" i="10"/>
  <c r="K219" i="10"/>
  <c r="J219" i="10"/>
  <c r="I219" i="10"/>
  <c r="H219" i="10"/>
  <c r="M220" i="10" s="1"/>
  <c r="P218" i="10"/>
  <c r="O218" i="10"/>
  <c r="M218" i="10"/>
  <c r="L218" i="10"/>
  <c r="K218" i="10"/>
  <c r="J218" i="10"/>
  <c r="O219" i="10" s="1"/>
  <c r="I218" i="10"/>
  <c r="N218" i="10" s="1"/>
  <c r="H218" i="10"/>
  <c r="Q217" i="10"/>
  <c r="O217" i="10"/>
  <c r="M217" i="10"/>
  <c r="L217" i="10"/>
  <c r="K217" i="10"/>
  <c r="P217" i="10" s="1"/>
  <c r="J217" i="10"/>
  <c r="I217" i="10"/>
  <c r="H217" i="10"/>
  <c r="Q216" i="10"/>
  <c r="P216" i="10"/>
  <c r="O216" i="10"/>
  <c r="L216" i="10"/>
  <c r="K216" i="10"/>
  <c r="J216" i="10"/>
  <c r="I216" i="10"/>
  <c r="N216" i="10" s="1"/>
  <c r="H216" i="10"/>
  <c r="M216" i="10" s="1"/>
  <c r="Q215" i="10"/>
  <c r="N215" i="10"/>
  <c r="L215" i="10"/>
  <c r="K215" i="10"/>
  <c r="J215" i="10"/>
  <c r="O215" i="10" s="1"/>
  <c r="I215" i="10"/>
  <c r="H215" i="10"/>
  <c r="M215" i="10" s="1"/>
  <c r="M214" i="10"/>
  <c r="L214" i="10"/>
  <c r="K214" i="10"/>
  <c r="P214" i="10" s="1"/>
  <c r="J214" i="10"/>
  <c r="O214" i="10" s="1"/>
  <c r="I214" i="10"/>
  <c r="H214" i="10"/>
  <c r="Q213" i="10"/>
  <c r="N213" i="10"/>
  <c r="M213" i="10"/>
  <c r="L213" i="10"/>
  <c r="K213" i="10"/>
  <c r="P213" i="10" s="1"/>
  <c r="J213" i="10"/>
  <c r="O213" i="10" s="1"/>
  <c r="I213" i="10"/>
  <c r="H213" i="10"/>
  <c r="P212" i="10"/>
  <c r="O212" i="10"/>
  <c r="N212" i="10"/>
  <c r="L212" i="10"/>
  <c r="Q212" i="10" s="1"/>
  <c r="K212" i="10"/>
  <c r="J212" i="10"/>
  <c r="I212" i="10"/>
  <c r="H212" i="10"/>
  <c r="M212" i="10" s="1"/>
  <c r="Q211" i="10"/>
  <c r="P211" i="10"/>
  <c r="O211" i="10"/>
  <c r="L211" i="10"/>
  <c r="K211" i="10"/>
  <c r="J211" i="10"/>
  <c r="I211" i="10"/>
  <c r="N211" i="10" s="1"/>
  <c r="H211" i="10"/>
  <c r="M211" i="10" s="1"/>
  <c r="M210" i="10"/>
  <c r="L210" i="10"/>
  <c r="K210" i="10"/>
  <c r="J210" i="10"/>
  <c r="I210" i="10"/>
  <c r="H210" i="10"/>
  <c r="L209" i="10"/>
  <c r="K209" i="10"/>
  <c r="J209" i="10"/>
  <c r="O209" i="10" s="1"/>
  <c r="I209" i="10"/>
  <c r="N209" i="10" s="1"/>
  <c r="H209" i="10"/>
  <c r="N208" i="10"/>
  <c r="M208" i="10"/>
  <c r="L208" i="10"/>
  <c r="Q208" i="10" s="1"/>
  <c r="K208" i="10"/>
  <c r="P208" i="10" s="1"/>
  <c r="J208" i="10"/>
  <c r="I208" i="10"/>
  <c r="H208" i="10"/>
  <c r="M209" i="10" s="1"/>
  <c r="N207" i="10"/>
  <c r="M207" i="10"/>
  <c r="L207" i="10"/>
  <c r="K207" i="10"/>
  <c r="J207" i="10"/>
  <c r="O208" i="10" s="1"/>
  <c r="I207" i="10"/>
  <c r="H207" i="10"/>
  <c r="P206" i="10"/>
  <c r="L206" i="10"/>
  <c r="Q207" i="10" s="1"/>
  <c r="K206" i="10"/>
  <c r="P207" i="10" s="1"/>
  <c r="J206" i="10"/>
  <c r="I206" i="10"/>
  <c r="H206" i="10"/>
  <c r="M206" i="10" s="1"/>
  <c r="M205" i="10"/>
  <c r="L205" i="10"/>
  <c r="K205" i="10"/>
  <c r="J205" i="10"/>
  <c r="O205" i="10" s="1"/>
  <c r="I205" i="10"/>
  <c r="H205" i="10"/>
  <c r="O204" i="10"/>
  <c r="N204" i="10"/>
  <c r="L204" i="10"/>
  <c r="Q204" i="10" s="1"/>
  <c r="K204" i="10"/>
  <c r="J204" i="10"/>
  <c r="I204" i="10"/>
  <c r="H204" i="10"/>
  <c r="N203" i="10"/>
  <c r="M203" i="10"/>
  <c r="L203" i="10"/>
  <c r="K203" i="10"/>
  <c r="P203" i="10" s="1"/>
  <c r="J203" i="10"/>
  <c r="I203" i="10"/>
  <c r="H203" i="10"/>
  <c r="M204" i="10" s="1"/>
  <c r="P202" i="10"/>
  <c r="O202" i="10"/>
  <c r="M202" i="10"/>
  <c r="L202" i="10"/>
  <c r="K202" i="10"/>
  <c r="J202" i="10"/>
  <c r="O203" i="10" s="1"/>
  <c r="I202" i="10"/>
  <c r="N202" i="10" s="1"/>
  <c r="H202" i="10"/>
  <c r="O201" i="10"/>
  <c r="N201" i="10"/>
  <c r="M201" i="10"/>
  <c r="L201" i="10"/>
  <c r="K201" i="10"/>
  <c r="P201" i="10" s="1"/>
  <c r="J201" i="10"/>
  <c r="I201" i="10"/>
  <c r="H201" i="10"/>
  <c r="Q200" i="10"/>
  <c r="O200" i="10"/>
  <c r="L200" i="10"/>
  <c r="Q201" i="10" s="1"/>
  <c r="K200" i="10"/>
  <c r="J200" i="10"/>
  <c r="I200" i="10"/>
  <c r="N200" i="10" s="1"/>
  <c r="H200" i="10"/>
  <c r="M200" i="10" s="1"/>
  <c r="Q199" i="10"/>
  <c r="N199" i="10"/>
  <c r="L199" i="10"/>
  <c r="K199" i="10"/>
  <c r="J199" i="10"/>
  <c r="O199" i="10" s="1"/>
  <c r="I199" i="10"/>
  <c r="H199" i="10"/>
  <c r="M198" i="10"/>
  <c r="L198" i="10"/>
  <c r="K198" i="10"/>
  <c r="P198" i="10" s="1"/>
  <c r="J198" i="10"/>
  <c r="O198" i="10" s="1"/>
  <c r="I198" i="10"/>
  <c r="H198" i="10"/>
  <c r="M199" i="10" s="1"/>
  <c r="O197" i="10"/>
  <c r="N197" i="10"/>
  <c r="L197" i="10"/>
  <c r="Q197" i="10" s="1"/>
  <c r="K197" i="10"/>
  <c r="P197" i="10" s="1"/>
  <c r="J197" i="10"/>
  <c r="I197" i="10"/>
  <c r="H197" i="10"/>
  <c r="Q196" i="10"/>
  <c r="P196" i="10"/>
  <c r="O196" i="10"/>
  <c r="N196" i="10"/>
  <c r="L196" i="10"/>
  <c r="K196" i="10"/>
  <c r="J196" i="10"/>
  <c r="I196" i="10"/>
  <c r="H196" i="10"/>
  <c r="M197" i="10" s="1"/>
  <c r="Q195" i="10"/>
  <c r="P195" i="10"/>
  <c r="O195" i="10"/>
  <c r="L195" i="10"/>
  <c r="K195" i="10"/>
  <c r="J195" i="10"/>
  <c r="I195" i="10"/>
  <c r="N195" i="10" s="1"/>
  <c r="H195" i="10"/>
  <c r="M195" i="10" s="1"/>
  <c r="M194" i="10"/>
  <c r="L194" i="10"/>
  <c r="K194" i="10"/>
  <c r="J194" i="10"/>
  <c r="I194" i="10"/>
  <c r="H194" i="10"/>
  <c r="N193" i="10"/>
  <c r="L193" i="10"/>
  <c r="K193" i="10"/>
  <c r="J193" i="10"/>
  <c r="O193" i="10" s="1"/>
  <c r="I193" i="10"/>
  <c r="H193" i="10"/>
  <c r="N192" i="10"/>
  <c r="M192" i="10"/>
  <c r="L192" i="10"/>
  <c r="Q192" i="10" s="1"/>
  <c r="K192" i="10"/>
  <c r="P192" i="10" s="1"/>
  <c r="J192" i="10"/>
  <c r="I192" i="10"/>
  <c r="H192" i="10"/>
  <c r="M193" i="10" s="1"/>
  <c r="N191" i="10"/>
  <c r="M191" i="10"/>
  <c r="L191" i="10"/>
  <c r="K191" i="10"/>
  <c r="J191" i="10"/>
  <c r="O192" i="10" s="1"/>
  <c r="I191" i="10"/>
  <c r="H191" i="10"/>
  <c r="Q190" i="10"/>
  <c r="P190" i="10"/>
  <c r="L190" i="10"/>
  <c r="Q191" i="10" s="1"/>
  <c r="K190" i="10"/>
  <c r="P191" i="10" s="1"/>
  <c r="J190" i="10"/>
  <c r="I190" i="10"/>
  <c r="H190" i="10"/>
  <c r="M190" i="10" s="1"/>
  <c r="O189" i="10"/>
  <c r="L189" i="10"/>
  <c r="K189" i="10"/>
  <c r="J189" i="10"/>
  <c r="O190" i="10" s="1"/>
  <c r="I189" i="10"/>
  <c r="N189" i="10" s="1"/>
  <c r="H189" i="10"/>
  <c r="L188" i="10"/>
  <c r="Q188" i="10" s="1"/>
  <c r="K188" i="10"/>
  <c r="J188" i="10"/>
  <c r="I188" i="10"/>
  <c r="N188" i="10" s="1"/>
  <c r="H188" i="10"/>
  <c r="M189" i="10" s="1"/>
  <c r="L187" i="10"/>
  <c r="K187" i="10"/>
  <c r="P187" i="10" s="1"/>
  <c r="J187" i="10"/>
  <c r="O188" i="10" s="1"/>
  <c r="I187" i="10"/>
  <c r="H187" i="10"/>
  <c r="M187" i="10" s="1"/>
  <c r="P186" i="10"/>
  <c r="M186" i="10"/>
  <c r="L186" i="10"/>
  <c r="K186" i="10"/>
  <c r="J186" i="10"/>
  <c r="I186" i="10"/>
  <c r="N186" i="10" s="1"/>
  <c r="H186" i="10"/>
  <c r="M185" i="10"/>
  <c r="L185" i="10"/>
  <c r="K185" i="10"/>
  <c r="J185" i="10"/>
  <c r="O186" i="10" s="1"/>
  <c r="I185" i="10"/>
  <c r="H185" i="10"/>
  <c r="P184" i="10"/>
  <c r="L184" i="10"/>
  <c r="Q185" i="10" s="1"/>
  <c r="K184" i="10"/>
  <c r="J184" i="10"/>
  <c r="I184" i="10"/>
  <c r="N184" i="10" s="1"/>
  <c r="H184" i="10"/>
  <c r="M184" i="10" s="1"/>
  <c r="L183" i="10"/>
  <c r="K183" i="10"/>
  <c r="J183" i="10"/>
  <c r="O183" i="10" s="1"/>
  <c r="I183" i="10"/>
  <c r="N183" i="10" s="1"/>
  <c r="H183" i="10"/>
  <c r="M183" i="10" s="1"/>
  <c r="P182" i="10"/>
  <c r="M182" i="10"/>
  <c r="L182" i="10"/>
  <c r="K182" i="10"/>
  <c r="J182" i="10"/>
  <c r="O182" i="10" s="1"/>
  <c r="I182" i="10"/>
  <c r="H182" i="10"/>
  <c r="Q181" i="10"/>
  <c r="N181" i="10"/>
  <c r="L181" i="10"/>
  <c r="K181" i="10"/>
  <c r="P181" i="10" s="1"/>
  <c r="J181" i="10"/>
  <c r="O181" i="10" s="1"/>
  <c r="I181" i="10"/>
  <c r="H181" i="10"/>
  <c r="P180" i="10"/>
  <c r="L180" i="10"/>
  <c r="Q180" i="10" s="1"/>
  <c r="K180" i="10"/>
  <c r="J180" i="10"/>
  <c r="I180" i="10"/>
  <c r="H180" i="10"/>
  <c r="Q179" i="10"/>
  <c r="L179" i="10"/>
  <c r="K179" i="10"/>
  <c r="J179" i="10"/>
  <c r="I179" i="10"/>
  <c r="N180" i="10" s="1"/>
  <c r="H179" i="10"/>
  <c r="M179" i="10" s="1"/>
  <c r="L178" i="10"/>
  <c r="K178" i="10"/>
  <c r="J178" i="10"/>
  <c r="I178" i="10"/>
  <c r="H178" i="10"/>
  <c r="M178" i="10" s="1"/>
  <c r="L177" i="10"/>
  <c r="Q178" i="10" s="1"/>
  <c r="K177" i="10"/>
  <c r="J177" i="10"/>
  <c r="O177" i="10" s="1"/>
  <c r="I177" i="10"/>
  <c r="N177" i="10" s="1"/>
  <c r="H177" i="10"/>
  <c r="P176" i="10"/>
  <c r="N176" i="10"/>
  <c r="L176" i="10"/>
  <c r="Q176" i="10" s="1"/>
  <c r="K176" i="10"/>
  <c r="J176" i="10"/>
  <c r="I176" i="10"/>
  <c r="H176" i="10"/>
  <c r="M177" i="10" s="1"/>
  <c r="P175" i="10"/>
  <c r="N175" i="10"/>
  <c r="L175" i="10"/>
  <c r="K175" i="10"/>
  <c r="J175" i="10"/>
  <c r="I175" i="10"/>
  <c r="H175" i="10"/>
  <c r="M176" i="10" s="1"/>
  <c r="Q174" i="10"/>
  <c r="P174" i="10"/>
  <c r="O174" i="10"/>
  <c r="L174" i="10"/>
  <c r="Q175" i="10" s="1"/>
  <c r="K174" i="10"/>
  <c r="J174" i="10"/>
  <c r="I174" i="10"/>
  <c r="H174" i="10"/>
  <c r="M174" i="10" s="1"/>
  <c r="Q173" i="10"/>
  <c r="O173" i="10"/>
  <c r="M173" i="10"/>
  <c r="L173" i="10"/>
  <c r="K173" i="10"/>
  <c r="J173" i="10"/>
  <c r="I173" i="10"/>
  <c r="H173" i="10"/>
  <c r="Q172" i="10"/>
  <c r="O172" i="10"/>
  <c r="N172" i="10"/>
  <c r="L172" i="10"/>
  <c r="K172" i="10"/>
  <c r="J172" i="10"/>
  <c r="I172" i="10"/>
  <c r="H172" i="10"/>
  <c r="P171" i="10"/>
  <c r="N171" i="10"/>
  <c r="M171" i="10"/>
  <c r="L171" i="10"/>
  <c r="K171" i="10"/>
  <c r="J171" i="10"/>
  <c r="I171" i="10"/>
  <c r="H171" i="10"/>
  <c r="M172" i="10" s="1"/>
  <c r="P170" i="10"/>
  <c r="O170" i="10"/>
  <c r="M170" i="10"/>
  <c r="L170" i="10"/>
  <c r="K170" i="10"/>
  <c r="J170" i="10"/>
  <c r="O171" i="10" s="1"/>
  <c r="I170" i="10"/>
  <c r="N170" i="10" s="1"/>
  <c r="H170" i="10"/>
  <c r="Q169" i="10"/>
  <c r="O169" i="10"/>
  <c r="N169" i="10"/>
  <c r="L169" i="10"/>
  <c r="K169" i="10"/>
  <c r="P169" i="10" s="1"/>
  <c r="J169" i="10"/>
  <c r="I169" i="10"/>
  <c r="H169" i="10"/>
  <c r="Q168" i="10"/>
  <c r="P168" i="10"/>
  <c r="L168" i="10"/>
  <c r="K168" i="10"/>
  <c r="J168" i="10"/>
  <c r="I168" i="10"/>
  <c r="N168" i="10" s="1"/>
  <c r="H168" i="10"/>
  <c r="M168" i="10" s="1"/>
  <c r="Q167" i="10"/>
  <c r="N167" i="10"/>
  <c r="L167" i="10"/>
  <c r="K167" i="10"/>
  <c r="P167" i="10" s="1"/>
  <c r="J167" i="10"/>
  <c r="I167" i="10"/>
  <c r="H167" i="10"/>
  <c r="M167" i="10" s="1"/>
  <c r="P166" i="10"/>
  <c r="M166" i="10"/>
  <c r="L166" i="10"/>
  <c r="K166" i="10"/>
  <c r="J166" i="10"/>
  <c r="O166" i="10" s="1"/>
  <c r="I166" i="10"/>
  <c r="H166" i="10"/>
  <c r="N165" i="10"/>
  <c r="M165" i="10"/>
  <c r="L165" i="10"/>
  <c r="Q165" i="10" s="1"/>
  <c r="K165" i="10"/>
  <c r="P165" i="10" s="1"/>
  <c r="J165" i="10"/>
  <c r="O165" i="10" s="1"/>
  <c r="I165" i="10"/>
  <c r="H165" i="10"/>
  <c r="P164" i="10"/>
  <c r="N164" i="10"/>
  <c r="M164" i="10"/>
  <c r="L164" i="10"/>
  <c r="Q164" i="10" s="1"/>
  <c r="K164" i="10"/>
  <c r="J164" i="10"/>
  <c r="I164" i="10"/>
  <c r="H164" i="10"/>
  <c r="Q163" i="10"/>
  <c r="P163" i="10"/>
  <c r="O163" i="10"/>
  <c r="L163" i="10"/>
  <c r="K163" i="10"/>
  <c r="J163" i="10"/>
  <c r="O164" i="10" s="1"/>
  <c r="I163" i="10"/>
  <c r="H163" i="10"/>
  <c r="M163" i="10" s="1"/>
  <c r="M162" i="10"/>
  <c r="L162" i="10"/>
  <c r="K162" i="10"/>
  <c r="J162" i="10"/>
  <c r="I162" i="10"/>
  <c r="N162" i="10" s="1"/>
  <c r="H162" i="10"/>
  <c r="N161" i="10"/>
  <c r="L161" i="10"/>
  <c r="K161" i="10"/>
  <c r="J161" i="10"/>
  <c r="O161" i="10" s="1"/>
  <c r="I161" i="10"/>
  <c r="H161" i="10"/>
  <c r="P160" i="10"/>
  <c r="N160" i="10"/>
  <c r="L160" i="10"/>
  <c r="Q160" i="10" s="1"/>
  <c r="K160" i="10"/>
  <c r="J160" i="10"/>
  <c r="I160" i="10"/>
  <c r="H160" i="10"/>
  <c r="M161" i="10" s="1"/>
  <c r="P159" i="10"/>
  <c r="O159" i="10"/>
  <c r="N159" i="10"/>
  <c r="L159" i="10"/>
  <c r="K159" i="10"/>
  <c r="J159" i="10"/>
  <c r="O160" i="10" s="1"/>
  <c r="I159" i="10"/>
  <c r="H159" i="10"/>
  <c r="Q158" i="10"/>
  <c r="P158" i="10"/>
  <c r="L158" i="10"/>
  <c r="Q159" i="10" s="1"/>
  <c r="K158" i="10"/>
  <c r="J158" i="10"/>
  <c r="I158" i="10"/>
  <c r="N158" i="10" s="1"/>
  <c r="H158" i="10"/>
  <c r="M158" i="10" s="1"/>
  <c r="L157" i="10"/>
  <c r="K157" i="10"/>
  <c r="J157" i="10"/>
  <c r="O158" i="10" s="1"/>
  <c r="I157" i="10"/>
  <c r="H157" i="10"/>
  <c r="L156" i="10"/>
  <c r="Q157" i="10" s="1"/>
  <c r="K156" i="10"/>
  <c r="J156" i="10"/>
  <c r="I156" i="10"/>
  <c r="N156" i="10" s="1"/>
  <c r="H156" i="10"/>
  <c r="M157" i="10" s="1"/>
  <c r="P155" i="10"/>
  <c r="M155" i="10"/>
  <c r="L155" i="10"/>
  <c r="K155" i="10"/>
  <c r="J155" i="10"/>
  <c r="O156" i="10" s="1"/>
  <c r="I155" i="10"/>
  <c r="H155" i="10"/>
  <c r="P154" i="10"/>
  <c r="M154" i="10"/>
  <c r="L154" i="10"/>
  <c r="K154" i="10"/>
  <c r="J154" i="10"/>
  <c r="I154" i="10"/>
  <c r="N154" i="10" s="1"/>
  <c r="H154" i="10"/>
  <c r="Q153" i="10"/>
  <c r="N153" i="10"/>
  <c r="M153" i="10"/>
  <c r="L153" i="10"/>
  <c r="K153" i="10"/>
  <c r="J153" i="10"/>
  <c r="O154" i="10" s="1"/>
  <c r="I153" i="10"/>
  <c r="H153" i="10"/>
  <c r="Q152" i="10"/>
  <c r="P152" i="10"/>
  <c r="O152" i="10"/>
  <c r="L152" i="10"/>
  <c r="K152" i="10"/>
  <c r="J152" i="10"/>
  <c r="I152" i="10"/>
  <c r="H152" i="10"/>
  <c r="M152" i="10" s="1"/>
  <c r="Q151" i="10"/>
  <c r="L151" i="10"/>
  <c r="K151" i="10"/>
  <c r="J151" i="10"/>
  <c r="O151" i="10" s="1"/>
  <c r="I151" i="10"/>
  <c r="N151" i="10" s="1"/>
  <c r="H151" i="10"/>
  <c r="M151" i="10" s="1"/>
  <c r="M150" i="10"/>
  <c r="L150" i="10"/>
  <c r="K150" i="10"/>
  <c r="P150" i="10" s="1"/>
  <c r="J150" i="10"/>
  <c r="O150" i="10" s="1"/>
  <c r="I150" i="10"/>
  <c r="H150" i="10"/>
  <c r="N149" i="10"/>
  <c r="M149" i="10"/>
  <c r="L149" i="10"/>
  <c r="Q149" i="10" s="1"/>
  <c r="K149" i="10"/>
  <c r="P149" i="10" s="1"/>
  <c r="J149" i="10"/>
  <c r="O149" i="10" s="1"/>
  <c r="I149" i="10"/>
  <c r="H149" i="10"/>
  <c r="P148" i="10"/>
  <c r="N148" i="10"/>
  <c r="M148" i="10"/>
  <c r="L148" i="10"/>
  <c r="Q148" i="10" s="1"/>
  <c r="K148" i="10"/>
  <c r="J148" i="10"/>
  <c r="I148" i="10"/>
  <c r="H148" i="10"/>
  <c r="Q147" i="10"/>
  <c r="L147" i="10"/>
  <c r="K147" i="10"/>
  <c r="J147" i="10"/>
  <c r="I147" i="10"/>
  <c r="H147" i="10"/>
  <c r="M146" i="10"/>
  <c r="L146" i="10"/>
  <c r="K146" i="10"/>
  <c r="P146" i="10" s="1"/>
  <c r="J146" i="10"/>
  <c r="I146" i="10"/>
  <c r="N146" i="10" s="1"/>
  <c r="H146" i="10"/>
  <c r="L145" i="10"/>
  <c r="K145" i="10"/>
  <c r="P145" i="10" s="1"/>
  <c r="J145" i="10"/>
  <c r="O145" i="10" s="1"/>
  <c r="I145" i="10"/>
  <c r="N145" i="10" s="1"/>
  <c r="H145" i="10"/>
  <c r="P144" i="10"/>
  <c r="N144" i="10"/>
  <c r="L144" i="10"/>
  <c r="Q144" i="10" s="1"/>
  <c r="K144" i="10"/>
  <c r="J144" i="10"/>
  <c r="I144" i="10"/>
  <c r="H144" i="10"/>
  <c r="M145" i="10" s="1"/>
  <c r="P143" i="10"/>
  <c r="O143" i="10"/>
  <c r="L143" i="10"/>
  <c r="K143" i="10"/>
  <c r="J143" i="10"/>
  <c r="O144" i="10" s="1"/>
  <c r="I143" i="10"/>
  <c r="H143" i="10"/>
  <c r="Q142" i="10"/>
  <c r="O142" i="10"/>
  <c r="L142" i="10"/>
  <c r="Q143" i="10" s="1"/>
  <c r="K142" i="10"/>
  <c r="P142" i="10" s="1"/>
  <c r="J142" i="10"/>
  <c r="I142" i="10"/>
  <c r="N143" i="10" s="1"/>
  <c r="H142" i="10"/>
  <c r="M142" i="10" s="1"/>
  <c r="Q141" i="10"/>
  <c r="L141" i="10"/>
  <c r="K141" i="10"/>
  <c r="J141" i="10"/>
  <c r="O141" i="10" s="1"/>
  <c r="I141" i="10"/>
  <c r="N141" i="10" s="1"/>
  <c r="H141" i="10"/>
  <c r="Q140" i="10"/>
  <c r="N140" i="10"/>
  <c r="L140" i="10"/>
  <c r="K140" i="10"/>
  <c r="J140" i="10"/>
  <c r="I140" i="10"/>
  <c r="H140" i="10"/>
  <c r="M141" i="10" s="1"/>
  <c r="P139" i="10"/>
  <c r="N139" i="10"/>
  <c r="M139" i="10"/>
  <c r="L139" i="10"/>
  <c r="K139" i="10"/>
  <c r="J139" i="10"/>
  <c r="O140" i="10" s="1"/>
  <c r="I139" i="10"/>
  <c r="H139" i="10"/>
  <c r="P138" i="10"/>
  <c r="O138" i="10"/>
  <c r="M138" i="10"/>
  <c r="L138" i="10"/>
  <c r="K138" i="10"/>
  <c r="J138" i="10"/>
  <c r="I138" i="10"/>
  <c r="N138" i="10" s="1"/>
  <c r="H138" i="10"/>
  <c r="Q137" i="10"/>
  <c r="O137" i="10"/>
  <c r="L137" i="10"/>
  <c r="K137" i="10"/>
  <c r="J137" i="10"/>
  <c r="I137" i="10"/>
  <c r="H137" i="10"/>
  <c r="Q136" i="10"/>
  <c r="P136" i="10"/>
  <c r="L136" i="10"/>
  <c r="K136" i="10"/>
  <c r="J136" i="10"/>
  <c r="I136" i="10"/>
  <c r="N136" i="10" s="1"/>
  <c r="H136" i="10"/>
  <c r="M136" i="10" s="1"/>
  <c r="Q135" i="10"/>
  <c r="N135" i="10"/>
  <c r="L135" i="10"/>
  <c r="K135" i="10"/>
  <c r="P135" i="10" s="1"/>
  <c r="J135" i="10"/>
  <c r="I135" i="10"/>
  <c r="H135" i="10"/>
  <c r="M135" i="10" s="1"/>
  <c r="P134" i="10"/>
  <c r="M134" i="10"/>
  <c r="L134" i="10"/>
  <c r="K134" i="10"/>
  <c r="J134" i="10"/>
  <c r="O134" i="10" s="1"/>
  <c r="I134" i="10"/>
  <c r="H134" i="10"/>
  <c r="Q133" i="10"/>
  <c r="N133" i="10"/>
  <c r="M133" i="10"/>
  <c r="L133" i="10"/>
  <c r="K133" i="10"/>
  <c r="P133" i="10" s="1"/>
  <c r="J133" i="10"/>
  <c r="O133" i="10" s="1"/>
  <c r="I133" i="10"/>
  <c r="H133" i="10"/>
  <c r="P132" i="10"/>
  <c r="N132" i="10"/>
  <c r="M132" i="10"/>
  <c r="L132" i="10"/>
  <c r="Q132" i="10" s="1"/>
  <c r="K132" i="10"/>
  <c r="J132" i="10"/>
  <c r="I132" i="10"/>
  <c r="H132" i="10"/>
  <c r="Q131" i="10"/>
  <c r="P131" i="10"/>
  <c r="L131" i="10"/>
  <c r="K131" i="10"/>
  <c r="J131" i="10"/>
  <c r="O132" i="10" s="1"/>
  <c r="I131" i="10"/>
  <c r="H131" i="10"/>
  <c r="M131" i="10" s="1"/>
  <c r="M130" i="10"/>
  <c r="L130" i="10"/>
  <c r="K130" i="10"/>
  <c r="J130" i="10"/>
  <c r="I130" i="10"/>
  <c r="N130" i="10" s="1"/>
  <c r="H130" i="10"/>
  <c r="N129" i="10"/>
  <c r="L129" i="10"/>
  <c r="K129" i="10"/>
  <c r="P129" i="10" s="1"/>
  <c r="J129" i="10"/>
  <c r="O129" i="10" s="1"/>
  <c r="I129" i="10"/>
  <c r="H129" i="10"/>
  <c r="N128" i="10"/>
  <c r="M128" i="10"/>
  <c r="L128" i="10"/>
  <c r="Q128" i="10" s="1"/>
  <c r="K128" i="10"/>
  <c r="P128" i="10" s="1"/>
  <c r="J128" i="10"/>
  <c r="I128" i="10"/>
  <c r="H128" i="10"/>
  <c r="M129" i="10" s="1"/>
  <c r="O127" i="10"/>
  <c r="N127" i="10"/>
  <c r="L127" i="10"/>
  <c r="K127" i="10"/>
  <c r="J127" i="10"/>
  <c r="O128" i="10" s="1"/>
  <c r="I127" i="10"/>
  <c r="H127" i="10"/>
  <c r="L126" i="10"/>
  <c r="Q127" i="10" s="1"/>
  <c r="K126" i="10"/>
  <c r="J126" i="10"/>
  <c r="I126" i="10"/>
  <c r="N126" i="10" s="1"/>
  <c r="H126" i="10"/>
  <c r="M126" i="10" s="1"/>
  <c r="L125" i="10"/>
  <c r="Q126" i="10" s="1"/>
  <c r="K125" i="10"/>
  <c r="J125" i="10"/>
  <c r="O126" i="10" s="1"/>
  <c r="I125" i="10"/>
  <c r="H125" i="10"/>
  <c r="L124" i="10"/>
  <c r="Q124" i="10" s="1"/>
  <c r="K124" i="10"/>
  <c r="J124" i="10"/>
  <c r="I124" i="10"/>
  <c r="N124" i="10" s="1"/>
  <c r="H124" i="10"/>
  <c r="M125" i="10" s="1"/>
  <c r="P123" i="10"/>
  <c r="M123" i="10"/>
  <c r="L123" i="10"/>
  <c r="K123" i="10"/>
  <c r="J123" i="10"/>
  <c r="O124" i="10" s="1"/>
  <c r="I123" i="10"/>
  <c r="H123" i="10"/>
  <c r="M124" i="10" s="1"/>
  <c r="P122" i="10"/>
  <c r="M122" i="10"/>
  <c r="L122" i="10"/>
  <c r="K122" i="10"/>
  <c r="J122" i="10"/>
  <c r="O123" i="10" s="1"/>
  <c r="I122" i="10"/>
  <c r="N122" i="10" s="1"/>
  <c r="H122" i="10"/>
  <c r="Q121" i="10"/>
  <c r="N121" i="10"/>
  <c r="L121" i="10"/>
  <c r="K121" i="10"/>
  <c r="J121" i="10"/>
  <c r="O122" i="10" s="1"/>
  <c r="I121" i="10"/>
  <c r="H121" i="10"/>
  <c r="Q120" i="10"/>
  <c r="O120" i="10"/>
  <c r="L120" i="10"/>
  <c r="K120" i="10"/>
  <c r="J120" i="10"/>
  <c r="I120" i="10"/>
  <c r="H120" i="10"/>
  <c r="M120" i="10" s="1"/>
  <c r="Q119" i="10"/>
  <c r="L119" i="10"/>
  <c r="K119" i="10"/>
  <c r="J119" i="10"/>
  <c r="O119" i="10" s="1"/>
  <c r="I119" i="10"/>
  <c r="N119" i="10" s="1"/>
  <c r="H119" i="10"/>
  <c r="M119" i="10" s="1"/>
  <c r="M118" i="10"/>
  <c r="L118" i="10"/>
  <c r="K118" i="10"/>
  <c r="J118" i="10"/>
  <c r="O118" i="10" s="1"/>
  <c r="I118" i="10"/>
  <c r="H118" i="10"/>
  <c r="N117" i="10"/>
  <c r="M117" i="10"/>
  <c r="L117" i="10"/>
  <c r="Q117" i="10" s="1"/>
  <c r="K117" i="10"/>
  <c r="J117" i="10"/>
  <c r="O117" i="10" s="1"/>
  <c r="I117" i="10"/>
  <c r="H117" i="10"/>
  <c r="P116" i="10"/>
  <c r="O116" i="10"/>
  <c r="M116" i="10"/>
  <c r="L116" i="10"/>
  <c r="Q116" i="10" s="1"/>
  <c r="K116" i="10"/>
  <c r="J116" i="10"/>
  <c r="I116" i="10"/>
  <c r="H116" i="10"/>
  <c r="Q115" i="10"/>
  <c r="L115" i="10"/>
  <c r="K115" i="10"/>
  <c r="J115" i="10"/>
  <c r="O115" i="10" s="1"/>
  <c r="I115" i="10"/>
  <c r="H115" i="10"/>
  <c r="Q114" i="10"/>
  <c r="L114" i="10"/>
  <c r="K114" i="10"/>
  <c r="J114" i="10"/>
  <c r="O114" i="10" s="1"/>
  <c r="I114" i="10"/>
  <c r="H114" i="10"/>
  <c r="M114" i="10" s="1"/>
  <c r="L113" i="10"/>
  <c r="K113" i="10"/>
  <c r="P113" i="10" s="1"/>
  <c r="J113" i="10"/>
  <c r="O113" i="10" s="1"/>
  <c r="I113" i="10"/>
  <c r="N113" i="10" s="1"/>
  <c r="H113" i="10"/>
  <c r="P112" i="10"/>
  <c r="N112" i="10"/>
  <c r="L112" i="10"/>
  <c r="Q112" i="10" s="1"/>
  <c r="K112" i="10"/>
  <c r="J112" i="10"/>
  <c r="I112" i="10"/>
  <c r="H112" i="10"/>
  <c r="M113" i="10" s="1"/>
  <c r="P111" i="10"/>
  <c r="O111" i="10"/>
  <c r="L111" i="10"/>
  <c r="K111" i="10"/>
  <c r="J111" i="10"/>
  <c r="O112" i="10" s="1"/>
  <c r="I111" i="10"/>
  <c r="H111" i="10"/>
  <c r="M111" i="10" s="1"/>
  <c r="Q110" i="10"/>
  <c r="O110" i="10"/>
  <c r="L110" i="10"/>
  <c r="Q111" i="10" s="1"/>
  <c r="K110" i="10"/>
  <c r="P110" i="10" s="1"/>
  <c r="J110" i="10"/>
  <c r="I110" i="10"/>
  <c r="H110" i="10"/>
  <c r="M110" i="10" s="1"/>
  <c r="L109" i="10"/>
  <c r="Q109" i="10" s="1"/>
  <c r="K109" i="10"/>
  <c r="J109" i="10"/>
  <c r="O109" i="10" s="1"/>
  <c r="I109" i="10"/>
  <c r="N109" i="10" s="1"/>
  <c r="H109" i="10"/>
  <c r="Q108" i="10"/>
  <c r="N108" i="10"/>
  <c r="L108" i="10"/>
  <c r="K108" i="10"/>
  <c r="P108" i="10" s="1"/>
  <c r="J108" i="10"/>
  <c r="I108" i="10"/>
  <c r="H108" i="10"/>
  <c r="M109" i="10" s="1"/>
  <c r="N107" i="10"/>
  <c r="L107" i="10"/>
  <c r="K107" i="10"/>
  <c r="P107" i="10" s="1"/>
  <c r="J107" i="10"/>
  <c r="O108" i="10" s="1"/>
  <c r="I107" i="10"/>
  <c r="H107" i="10"/>
  <c r="M107" i="10" s="1"/>
  <c r="P106" i="10"/>
  <c r="O106" i="10"/>
  <c r="M106" i="10"/>
  <c r="L106" i="10"/>
  <c r="K106" i="10"/>
  <c r="J106" i="10"/>
  <c r="I106" i="10"/>
  <c r="N106" i="10" s="1"/>
  <c r="H106" i="10"/>
  <c r="Q105" i="10"/>
  <c r="O105" i="10"/>
  <c r="L105" i="10"/>
  <c r="K105" i="10"/>
  <c r="J105" i="10"/>
  <c r="I105" i="10"/>
  <c r="H105" i="10"/>
  <c r="Q104" i="10"/>
  <c r="P104" i="10"/>
  <c r="L104" i="10"/>
  <c r="K104" i="10"/>
  <c r="J104" i="10"/>
  <c r="I104" i="10"/>
  <c r="H104" i="10"/>
  <c r="Q103" i="10"/>
  <c r="N103" i="10"/>
  <c r="L103" i="10"/>
  <c r="K103" i="10"/>
  <c r="P103" i="10" s="1"/>
  <c r="J103" i="10"/>
  <c r="I103" i="10"/>
  <c r="H103" i="10"/>
  <c r="M103" i="10" s="1"/>
  <c r="P102" i="10"/>
  <c r="M102" i="10"/>
  <c r="L102" i="10"/>
  <c r="K102" i="10"/>
  <c r="J102" i="10"/>
  <c r="O102" i="10" s="1"/>
  <c r="I102" i="10"/>
  <c r="H102" i="10"/>
  <c r="Q101" i="10"/>
  <c r="N101" i="10"/>
  <c r="M101" i="10"/>
  <c r="L101" i="10"/>
  <c r="K101" i="10"/>
  <c r="P101" i="10" s="1"/>
  <c r="J101" i="10"/>
  <c r="O101" i="10" s="1"/>
  <c r="I101" i="10"/>
  <c r="H101" i="10"/>
  <c r="P100" i="10"/>
  <c r="N100" i="10"/>
  <c r="M100" i="10"/>
  <c r="L100" i="10"/>
  <c r="Q100" i="10" s="1"/>
  <c r="K100" i="10"/>
  <c r="J100" i="10"/>
  <c r="I100" i="10"/>
  <c r="H100" i="10"/>
  <c r="Q99" i="10"/>
  <c r="P99" i="10"/>
  <c r="O99" i="10"/>
  <c r="L99" i="10"/>
  <c r="K99" i="10"/>
  <c r="J99" i="10"/>
  <c r="O100" i="10" s="1"/>
  <c r="I99" i="10"/>
  <c r="H99" i="10"/>
  <c r="M99" i="10" s="1"/>
  <c r="M98" i="10"/>
  <c r="L98" i="10"/>
  <c r="K98" i="10"/>
  <c r="J98" i="10"/>
  <c r="I98" i="10"/>
  <c r="N98" i="10" s="1"/>
  <c r="H98" i="10"/>
  <c r="N97" i="10"/>
  <c r="L97" i="10"/>
  <c r="K97" i="10"/>
  <c r="P97" i="10" s="1"/>
  <c r="J97" i="10"/>
  <c r="O97" i="10" s="1"/>
  <c r="I97" i="10"/>
  <c r="H97" i="10"/>
  <c r="N96" i="10"/>
  <c r="M96" i="10"/>
  <c r="L96" i="10"/>
  <c r="Q96" i="10" s="1"/>
  <c r="K96" i="10"/>
  <c r="P96" i="10" s="1"/>
  <c r="J96" i="10"/>
  <c r="I96" i="10"/>
  <c r="H96" i="10"/>
  <c r="M97" i="10" s="1"/>
  <c r="O95" i="10"/>
  <c r="N95" i="10"/>
  <c r="L95" i="10"/>
  <c r="K95" i="10"/>
  <c r="J95" i="10"/>
  <c r="O96" i="10" s="1"/>
  <c r="I95" i="10"/>
  <c r="H95" i="10"/>
  <c r="M95" i="10" s="1"/>
  <c r="P94" i="10"/>
  <c r="O94" i="10"/>
  <c r="L94" i="10"/>
  <c r="Q95" i="10" s="1"/>
  <c r="K94" i="10"/>
  <c r="P95" i="10" s="1"/>
  <c r="J94" i="10"/>
  <c r="I94" i="10"/>
  <c r="N94" i="10" s="1"/>
  <c r="H94" i="10"/>
  <c r="M94" i="10" s="1"/>
  <c r="O93" i="10"/>
  <c r="L93" i="10"/>
  <c r="K93" i="10"/>
  <c r="J93" i="10"/>
  <c r="I93" i="10"/>
  <c r="H93" i="10"/>
  <c r="Q92" i="10"/>
  <c r="L92" i="10"/>
  <c r="K92" i="10"/>
  <c r="P92" i="10" s="1"/>
  <c r="J92" i="10"/>
  <c r="I92" i="10"/>
  <c r="N92" i="10" s="1"/>
  <c r="H92" i="10"/>
  <c r="M93" i="10" s="1"/>
  <c r="P91" i="10"/>
  <c r="L91" i="10"/>
  <c r="K91" i="10"/>
  <c r="J91" i="10"/>
  <c r="O92" i="10" s="1"/>
  <c r="I91" i="10"/>
  <c r="H91" i="10"/>
  <c r="M91" i="10" s="1"/>
  <c r="P90" i="10"/>
  <c r="O90" i="10"/>
  <c r="M90" i="10"/>
  <c r="L90" i="10"/>
  <c r="K90" i="10"/>
  <c r="J90" i="10"/>
  <c r="I90" i="10"/>
  <c r="N90" i="10" s="1"/>
  <c r="H90" i="10"/>
  <c r="O89" i="10"/>
  <c r="L89" i="10"/>
  <c r="K89" i="10"/>
  <c r="J89" i="10"/>
  <c r="I89" i="10"/>
  <c r="H89" i="10"/>
  <c r="L88" i="10"/>
  <c r="K88" i="10"/>
  <c r="J88" i="10"/>
  <c r="I88" i="10"/>
  <c r="H88" i="10"/>
  <c r="M88" i="10" s="1"/>
  <c r="Q87" i="10"/>
  <c r="L87" i="10"/>
  <c r="K87" i="10"/>
  <c r="J87" i="10"/>
  <c r="O87" i="10" s="1"/>
  <c r="I87" i="10"/>
  <c r="N87" i="10" s="1"/>
  <c r="H87" i="10"/>
  <c r="M87" i="10" s="1"/>
  <c r="P86" i="10"/>
  <c r="M86" i="10"/>
  <c r="L86" i="10"/>
  <c r="K86" i="10"/>
  <c r="J86" i="10"/>
  <c r="O86" i="10" s="1"/>
  <c r="I86" i="10"/>
  <c r="H86" i="10"/>
  <c r="Q85" i="10"/>
  <c r="N85" i="10"/>
  <c r="M85" i="10"/>
  <c r="L85" i="10"/>
  <c r="K85" i="10"/>
  <c r="P85" i="10" s="1"/>
  <c r="J85" i="10"/>
  <c r="O85" i="10" s="1"/>
  <c r="I85" i="10"/>
  <c r="H85" i="10"/>
  <c r="P84" i="10"/>
  <c r="O84" i="10"/>
  <c r="L84" i="10"/>
  <c r="Q84" i="10" s="1"/>
  <c r="K84" i="10"/>
  <c r="J84" i="10"/>
  <c r="I84" i="10"/>
  <c r="H84" i="10"/>
  <c r="M84" i="10" s="1"/>
  <c r="Q83" i="10"/>
  <c r="L83" i="10"/>
  <c r="K83" i="10"/>
  <c r="J83" i="10"/>
  <c r="I83" i="10"/>
  <c r="N83" i="10" s="1"/>
  <c r="H83" i="10"/>
  <c r="L82" i="10"/>
  <c r="K82" i="10"/>
  <c r="J82" i="10"/>
  <c r="O82" i="10" s="1"/>
  <c r="I82" i="10"/>
  <c r="H82" i="10"/>
  <c r="M82" i="10" s="1"/>
  <c r="L81" i="10"/>
  <c r="Q81" i="10" s="1"/>
  <c r="K81" i="10"/>
  <c r="J81" i="10"/>
  <c r="O81" i="10" s="1"/>
  <c r="I81" i="10"/>
  <c r="N81" i="10" s="1"/>
  <c r="H81" i="10"/>
  <c r="N80" i="10"/>
  <c r="L80" i="10"/>
  <c r="Q80" i="10" s="1"/>
  <c r="K80" i="10"/>
  <c r="P80" i="10" s="1"/>
  <c r="J80" i="10"/>
  <c r="I80" i="10"/>
  <c r="H80" i="10"/>
  <c r="P79" i="10"/>
  <c r="L79" i="10"/>
  <c r="K79" i="10"/>
  <c r="J79" i="10"/>
  <c r="O80" i="10" s="1"/>
  <c r="I79" i="10"/>
  <c r="H79" i="10"/>
  <c r="M79" i="10" s="1"/>
  <c r="Q78" i="10"/>
  <c r="P78" i="10"/>
  <c r="O78" i="10"/>
  <c r="L78" i="10"/>
  <c r="Q79" i="10" s="1"/>
  <c r="K78" i="10"/>
  <c r="J78" i="10"/>
  <c r="I78" i="10"/>
  <c r="H78" i="10"/>
  <c r="M78" i="10" s="1"/>
  <c r="Q77" i="10"/>
  <c r="O77" i="10"/>
  <c r="L77" i="10"/>
  <c r="K77" i="10"/>
  <c r="J77" i="10"/>
  <c r="I77" i="10"/>
  <c r="N77" i="10" s="1"/>
  <c r="H77" i="10"/>
  <c r="Q76" i="10"/>
  <c r="N76" i="10"/>
  <c r="L76" i="10"/>
  <c r="K76" i="10"/>
  <c r="J76" i="10"/>
  <c r="I76" i="10"/>
  <c r="H76" i="10"/>
  <c r="M77" i="10" s="1"/>
  <c r="P75" i="10"/>
  <c r="N75" i="10"/>
  <c r="L75" i="10"/>
  <c r="K75" i="10"/>
  <c r="J75" i="10"/>
  <c r="O76" i="10" s="1"/>
  <c r="I75" i="10"/>
  <c r="H75" i="10"/>
  <c r="M75" i="10" s="1"/>
  <c r="P74" i="10"/>
  <c r="O74" i="10"/>
  <c r="M74" i="10"/>
  <c r="L74" i="10"/>
  <c r="K74" i="10"/>
  <c r="J74" i="10"/>
  <c r="I74" i="10"/>
  <c r="N74" i="10" s="1"/>
  <c r="H74" i="10"/>
  <c r="O73" i="10"/>
  <c r="N73" i="10"/>
  <c r="L73" i="10"/>
  <c r="K73" i="10"/>
  <c r="J73" i="10"/>
  <c r="I73" i="10"/>
  <c r="H73" i="10"/>
  <c r="L72" i="10"/>
  <c r="K72" i="10"/>
  <c r="J72" i="10"/>
  <c r="I72" i="10"/>
  <c r="N72" i="10" s="1"/>
  <c r="H72" i="10"/>
  <c r="Q71" i="10"/>
  <c r="N71" i="10"/>
  <c r="L71" i="10"/>
  <c r="K71" i="10"/>
  <c r="J71" i="10"/>
  <c r="I71" i="10"/>
  <c r="H71" i="10"/>
  <c r="M71" i="10" s="1"/>
  <c r="P70" i="10"/>
  <c r="M70" i="10"/>
  <c r="L70" i="10"/>
  <c r="K70" i="10"/>
  <c r="J70" i="10"/>
  <c r="O70" i="10" s="1"/>
  <c r="I70" i="10"/>
  <c r="H70" i="10"/>
  <c r="Q69" i="10"/>
  <c r="N69" i="10"/>
  <c r="L69" i="10"/>
  <c r="K69" i="10"/>
  <c r="P69" i="10" s="1"/>
  <c r="J69" i="10"/>
  <c r="O69" i="10" s="1"/>
  <c r="I69" i="10"/>
  <c r="H69" i="10"/>
  <c r="P68" i="10"/>
  <c r="O68" i="10"/>
  <c r="N68" i="10"/>
  <c r="L68" i="10"/>
  <c r="Q68" i="10" s="1"/>
  <c r="K68" i="10"/>
  <c r="J68" i="10"/>
  <c r="I68" i="10"/>
  <c r="H68" i="10"/>
  <c r="M68" i="10" s="1"/>
  <c r="Q67" i="10"/>
  <c r="P67" i="10"/>
  <c r="L67" i="10"/>
  <c r="K67" i="10"/>
  <c r="J67" i="10"/>
  <c r="I67" i="10"/>
  <c r="H67" i="10"/>
  <c r="M67" i="10" s="1"/>
  <c r="M66" i="10"/>
  <c r="L66" i="10"/>
  <c r="K66" i="10"/>
  <c r="J66" i="10"/>
  <c r="O66" i="10" s="1"/>
  <c r="I66" i="10"/>
  <c r="N66" i="10" s="1"/>
  <c r="H66" i="10"/>
  <c r="N65" i="10"/>
  <c r="L65" i="10"/>
  <c r="K65" i="10"/>
  <c r="J65" i="10"/>
  <c r="O65" i="10" s="1"/>
  <c r="I65" i="10"/>
  <c r="H65" i="10"/>
  <c r="P64" i="10"/>
  <c r="N64" i="10"/>
  <c r="L64" i="10"/>
  <c r="Q64" i="10" s="1"/>
  <c r="K64" i="10"/>
  <c r="J64" i="10"/>
  <c r="I64" i="10"/>
  <c r="H64" i="10"/>
  <c r="M65" i="10" s="1"/>
  <c r="P63" i="10"/>
  <c r="M63" i="10"/>
  <c r="L63" i="10"/>
  <c r="K63" i="10"/>
  <c r="J63" i="10"/>
  <c r="O64" i="10" s="1"/>
  <c r="I63" i="10"/>
  <c r="H63" i="10"/>
  <c r="Q62" i="10"/>
  <c r="O62" i="10"/>
  <c r="L62" i="10"/>
  <c r="Q63" i="10" s="1"/>
  <c r="K62" i="10"/>
  <c r="J62" i="10"/>
  <c r="I62" i="10"/>
  <c r="N62" i="10" s="1"/>
  <c r="H62" i="10"/>
  <c r="M62" i="10" s="1"/>
  <c r="L61" i="10"/>
  <c r="K61" i="10"/>
  <c r="P61" i="10" s="1"/>
  <c r="J61" i="10"/>
  <c r="I61" i="10"/>
  <c r="N61" i="10" s="1"/>
  <c r="H61" i="10"/>
  <c r="M61" i="10" s="1"/>
  <c r="M60" i="10"/>
  <c r="L60" i="10"/>
  <c r="K60" i="10"/>
  <c r="P60" i="10" s="1"/>
  <c r="J60" i="10"/>
  <c r="O60" i="10" s="1"/>
  <c r="I60" i="10"/>
  <c r="H60" i="10"/>
  <c r="Q59" i="10"/>
  <c r="O59" i="10"/>
  <c r="M59" i="10"/>
  <c r="L59" i="10"/>
  <c r="K59" i="10"/>
  <c r="P59" i="10" s="1"/>
  <c r="J59" i="10"/>
  <c r="I59" i="10"/>
  <c r="N59" i="10" s="1"/>
  <c r="H59" i="10"/>
  <c r="Q58" i="10"/>
  <c r="P58" i="10"/>
  <c r="L58" i="10"/>
  <c r="K58" i="10"/>
  <c r="J58" i="10"/>
  <c r="I58" i="10"/>
  <c r="N58" i="10" s="1"/>
  <c r="H58" i="10"/>
  <c r="Q57" i="10"/>
  <c r="P57" i="10"/>
  <c r="L57" i="10"/>
  <c r="K57" i="10"/>
  <c r="J57" i="10"/>
  <c r="O57" i="10" s="1"/>
  <c r="I57" i="10"/>
  <c r="H57" i="10"/>
  <c r="P56" i="10"/>
  <c r="L56" i="10"/>
  <c r="Q56" i="10" s="1"/>
  <c r="K56" i="10"/>
  <c r="J56" i="10"/>
  <c r="I56" i="10"/>
  <c r="H56" i="10"/>
  <c r="N55" i="10"/>
  <c r="L55" i="10"/>
  <c r="K55" i="10"/>
  <c r="P55" i="10" s="1"/>
  <c r="J55" i="10"/>
  <c r="O56" i="10" s="1"/>
  <c r="I55" i="10"/>
  <c r="N56" i="10" s="1"/>
  <c r="H55" i="10"/>
  <c r="M55" i="10" s="1"/>
  <c r="M54" i="10"/>
  <c r="L54" i="10"/>
  <c r="Q54" i="10" s="1"/>
  <c r="K54" i="10"/>
  <c r="P54" i="10" s="1"/>
  <c r="J54" i="10"/>
  <c r="I54" i="10"/>
  <c r="H54" i="10"/>
  <c r="O53" i="10"/>
  <c r="M53" i="10"/>
  <c r="L53" i="10"/>
  <c r="Q53" i="10" s="1"/>
  <c r="K53" i="10"/>
  <c r="J53" i="10"/>
  <c r="O54" i="10" s="1"/>
  <c r="I53" i="10"/>
  <c r="N53" i="10" s="1"/>
  <c r="H53" i="10"/>
  <c r="Q52" i="10"/>
  <c r="O52" i="10"/>
  <c r="L52" i="10"/>
  <c r="K52" i="10"/>
  <c r="P52" i="10" s="1"/>
  <c r="J52" i="10"/>
  <c r="I52" i="10"/>
  <c r="H52" i="10"/>
  <c r="L51" i="10"/>
  <c r="K51" i="10"/>
  <c r="P51" i="10" s="1"/>
  <c r="J51" i="10"/>
  <c r="I51" i="10"/>
  <c r="H51" i="10"/>
  <c r="M51" i="10" s="1"/>
  <c r="P50" i="10"/>
  <c r="L50" i="10"/>
  <c r="Q50" i="10" s="1"/>
  <c r="K50" i="10"/>
  <c r="J50" i="10"/>
  <c r="I50" i="10"/>
  <c r="H50" i="10"/>
  <c r="M50" i="10" s="1"/>
  <c r="M49" i="10"/>
  <c r="L49" i="10"/>
  <c r="Q49" i="10" s="1"/>
  <c r="K49" i="10"/>
  <c r="J49" i="10"/>
  <c r="I49" i="10"/>
  <c r="H49" i="10"/>
  <c r="Q48" i="10"/>
  <c r="N48" i="10"/>
  <c r="L48" i="10"/>
  <c r="K48" i="10"/>
  <c r="P48" i="10" s="1"/>
  <c r="J48" i="10"/>
  <c r="I48" i="10"/>
  <c r="H48" i="10"/>
  <c r="N47" i="10"/>
  <c r="L47" i="10"/>
  <c r="K47" i="10"/>
  <c r="J47" i="10"/>
  <c r="I47" i="10"/>
  <c r="H47" i="10"/>
  <c r="M47" i="10" s="1"/>
  <c r="O46" i="10"/>
  <c r="L46" i="10"/>
  <c r="K46" i="10"/>
  <c r="J46" i="10"/>
  <c r="I46" i="10"/>
  <c r="H46" i="10"/>
  <c r="M46" i="10" s="1"/>
  <c r="Q45" i="10"/>
  <c r="O45" i="10"/>
  <c r="M45" i="10"/>
  <c r="L45" i="10"/>
  <c r="K45" i="10"/>
  <c r="P45" i="10" s="1"/>
  <c r="J45" i="10"/>
  <c r="I45" i="10"/>
  <c r="N45" i="10" s="1"/>
  <c r="H45" i="10"/>
  <c r="Q44" i="10"/>
  <c r="L44" i="10"/>
  <c r="K44" i="10"/>
  <c r="P44" i="10" s="1"/>
  <c r="J44" i="10"/>
  <c r="I44" i="10"/>
  <c r="N44" i="10" s="1"/>
  <c r="H44" i="10"/>
  <c r="M44" i="10" s="1"/>
  <c r="P43" i="10"/>
  <c r="M43" i="10"/>
  <c r="L43" i="10"/>
  <c r="K43" i="10"/>
  <c r="J43" i="10"/>
  <c r="O44" i="10" s="1"/>
  <c r="I43" i="10"/>
  <c r="N43" i="10" s="1"/>
  <c r="H43" i="10"/>
  <c r="P42" i="10"/>
  <c r="M42" i="10"/>
  <c r="L42" i="10"/>
  <c r="Q43" i="10" s="1"/>
  <c r="K42" i="10"/>
  <c r="J42" i="10"/>
  <c r="O42" i="10" s="1"/>
  <c r="I42" i="10"/>
  <c r="N42" i="10" s="1"/>
  <c r="H42" i="10"/>
  <c r="Q41" i="10"/>
  <c r="N41" i="10"/>
  <c r="L41" i="10"/>
  <c r="K41" i="10"/>
  <c r="P41" i="10" s="1"/>
  <c r="J41" i="10"/>
  <c r="O41" i="10" s="1"/>
  <c r="I41" i="10"/>
  <c r="H41" i="10"/>
  <c r="Q40" i="10"/>
  <c r="P40" i="10"/>
  <c r="L40" i="10"/>
  <c r="K40" i="10"/>
  <c r="J40" i="10"/>
  <c r="I40" i="10"/>
  <c r="H40" i="10"/>
  <c r="P39" i="10"/>
  <c r="L39" i="10"/>
  <c r="K39" i="10"/>
  <c r="J39" i="10"/>
  <c r="I39" i="10"/>
  <c r="N39" i="10" s="1"/>
  <c r="H39" i="10"/>
  <c r="M39" i="10" s="1"/>
  <c r="P38" i="10"/>
  <c r="M38" i="10"/>
  <c r="L38" i="10"/>
  <c r="Q38" i="10" s="1"/>
  <c r="K38" i="10"/>
  <c r="J38" i="10"/>
  <c r="I38" i="10"/>
  <c r="N38" i="10" s="1"/>
  <c r="H38" i="10"/>
  <c r="N37" i="10"/>
  <c r="M37" i="10"/>
  <c r="L37" i="10"/>
  <c r="K37" i="10"/>
  <c r="J37" i="10"/>
  <c r="O37" i="10" s="1"/>
  <c r="I37" i="10"/>
  <c r="H37" i="10"/>
  <c r="O36" i="10"/>
  <c r="L36" i="10"/>
  <c r="K36" i="10"/>
  <c r="P36" i="10" s="1"/>
  <c r="J36" i="10"/>
  <c r="I36" i="10"/>
  <c r="N36" i="10" s="1"/>
  <c r="H36" i="10"/>
  <c r="M35" i="10"/>
  <c r="L35" i="10"/>
  <c r="K35" i="10"/>
  <c r="P35" i="10" s="1"/>
  <c r="J35" i="10"/>
  <c r="I35" i="10"/>
  <c r="N35" i="10" s="1"/>
  <c r="H35" i="10"/>
  <c r="P34" i="10"/>
  <c r="L34" i="10"/>
  <c r="Q34" i="10" s="1"/>
  <c r="K34" i="10"/>
  <c r="J34" i="10"/>
  <c r="O34" i="10" s="1"/>
  <c r="I34" i="10"/>
  <c r="H34" i="10"/>
  <c r="M34" i="10" s="1"/>
  <c r="N33" i="10"/>
  <c r="M33" i="10"/>
  <c r="L33" i="10"/>
  <c r="Q33" i="10" s="1"/>
  <c r="K33" i="10"/>
  <c r="J33" i="10"/>
  <c r="O33" i="10" s="1"/>
  <c r="I33" i="10"/>
  <c r="H33" i="10"/>
  <c r="O32" i="10"/>
  <c r="N32" i="10"/>
  <c r="L32" i="10"/>
  <c r="Q32" i="10" s="1"/>
  <c r="K32" i="10"/>
  <c r="J32" i="10"/>
  <c r="I32" i="10"/>
  <c r="H32" i="10"/>
  <c r="Q31" i="10"/>
  <c r="P31" i="10"/>
  <c r="N31" i="10"/>
  <c r="L31" i="10"/>
  <c r="K31" i="10"/>
  <c r="P32" i="10" s="1"/>
  <c r="J31" i="10"/>
  <c r="O31" i="10" s="1"/>
  <c r="I31" i="10"/>
  <c r="H31" i="10"/>
  <c r="M31" i="10" s="1"/>
  <c r="O30" i="10"/>
  <c r="L30" i="10"/>
  <c r="K30" i="10"/>
  <c r="P30" i="10" s="1"/>
  <c r="J30" i="10"/>
  <c r="I30" i="10"/>
  <c r="H30" i="10"/>
  <c r="M30" i="10" s="1"/>
  <c r="O29" i="10"/>
  <c r="L29" i="10"/>
  <c r="Q29" i="10" s="1"/>
  <c r="K29" i="10"/>
  <c r="P29" i="10" s="1"/>
  <c r="J29" i="10"/>
  <c r="I29" i="10"/>
  <c r="H29" i="10"/>
  <c r="Q28" i="10"/>
  <c r="L28" i="10"/>
  <c r="K28" i="10"/>
  <c r="J28" i="10"/>
  <c r="I28" i="10"/>
  <c r="H28" i="10"/>
  <c r="Q27" i="10"/>
  <c r="M27" i="10"/>
  <c r="L27" i="10"/>
  <c r="K27" i="10"/>
  <c r="J27" i="10"/>
  <c r="I27" i="10"/>
  <c r="N27" i="10" s="1"/>
  <c r="H27" i="10"/>
  <c r="O26" i="10"/>
  <c r="M26" i="10"/>
  <c r="L26" i="10"/>
  <c r="K26" i="10"/>
  <c r="P26" i="10" s="1"/>
  <c r="J26" i="10"/>
  <c r="I26" i="10"/>
  <c r="N26" i="10" s="1"/>
  <c r="H26" i="10"/>
  <c r="O25" i="10"/>
  <c r="N25" i="10"/>
  <c r="L25" i="10"/>
  <c r="K25" i="10"/>
  <c r="J25" i="10"/>
  <c r="I25" i="10"/>
  <c r="H25" i="10"/>
  <c r="Q24" i="10"/>
  <c r="N24" i="10"/>
  <c r="L24" i="10"/>
  <c r="K24" i="10"/>
  <c r="P24" i="10" s="1"/>
  <c r="J24" i="10"/>
  <c r="I24" i="10"/>
  <c r="H24" i="10"/>
  <c r="M23" i="10"/>
  <c r="L23" i="10"/>
  <c r="K23" i="10"/>
  <c r="P23" i="10" s="1"/>
  <c r="J23" i="10"/>
  <c r="O24" i="10" s="1"/>
  <c r="I23" i="10"/>
  <c r="N23" i="10" s="1"/>
  <c r="H23" i="10"/>
  <c r="O22" i="10"/>
  <c r="L22" i="10"/>
  <c r="Q22" i="10" s="1"/>
  <c r="K22" i="10"/>
  <c r="P22" i="10" s="1"/>
  <c r="J22" i="10"/>
  <c r="I22" i="10"/>
  <c r="H22" i="10"/>
  <c r="M22" i="10" s="1"/>
  <c r="N21" i="10"/>
  <c r="L21" i="10"/>
  <c r="Q21" i="10" s="1"/>
  <c r="K21" i="10"/>
  <c r="J21" i="10"/>
  <c r="O21" i="10" s="1"/>
  <c r="I21" i="10"/>
  <c r="H21" i="10"/>
  <c r="Q20" i="10"/>
  <c r="P20" i="10"/>
  <c r="O20" i="10"/>
  <c r="L20" i="10"/>
  <c r="K20" i="10"/>
  <c r="J20" i="10"/>
  <c r="I20" i="10"/>
  <c r="H20" i="10"/>
  <c r="Q19" i="10"/>
  <c r="L19" i="10"/>
  <c r="K19" i="10"/>
  <c r="J19" i="10"/>
  <c r="I19" i="10"/>
  <c r="H19" i="10"/>
  <c r="M19" i="10" s="1"/>
  <c r="M18" i="10"/>
  <c r="L18" i="10"/>
  <c r="K18" i="10"/>
  <c r="P18" i="10" s="1"/>
  <c r="J18" i="10"/>
  <c r="I18" i="10"/>
  <c r="H18" i="10"/>
  <c r="Q17" i="10"/>
  <c r="M17" i="10"/>
  <c r="L17" i="10"/>
  <c r="K17" i="10"/>
  <c r="J17" i="10"/>
  <c r="I17" i="10"/>
  <c r="N17" i="10" s="1"/>
  <c r="H17" i="10"/>
  <c r="Q16" i="10"/>
  <c r="P16" i="10"/>
  <c r="O16" i="10"/>
  <c r="N16" i="10"/>
  <c r="L16" i="10"/>
  <c r="K16" i="10"/>
  <c r="J16" i="10"/>
  <c r="I16" i="10"/>
  <c r="H16" i="10"/>
  <c r="Q15" i="10"/>
  <c r="N15" i="10"/>
  <c r="L15" i="10"/>
  <c r="K15" i="10"/>
  <c r="J15" i="10"/>
  <c r="O15" i="10" s="1"/>
  <c r="I15" i="10"/>
  <c r="H15" i="10"/>
  <c r="L14" i="10"/>
  <c r="K14" i="10"/>
  <c r="P15" i="10" s="1"/>
  <c r="J14" i="10"/>
  <c r="I14" i="10"/>
  <c r="H14" i="10"/>
  <c r="B508" i="8"/>
  <c r="B3" i="8"/>
  <c r="D13" i="4"/>
  <c r="D12" i="4"/>
  <c r="H7" i="4"/>
  <c r="H6" i="4"/>
  <c r="H5" i="4"/>
  <c r="H4" i="4"/>
  <c r="H3" i="4"/>
  <c r="M2" i="4"/>
  <c r="L2" i="4"/>
  <c r="K2" i="4"/>
  <c r="J2" i="4"/>
  <c r="I2" i="4"/>
  <c r="H2" i="4"/>
  <c r="F531" i="3"/>
  <c r="E531" i="3"/>
  <c r="D531" i="3"/>
  <c r="C531" i="3"/>
  <c r="B531" i="3"/>
  <c r="A531" i="3"/>
  <c r="A530" i="3"/>
  <c r="A529" i="3"/>
  <c r="A528" i="3"/>
  <c r="A527" i="3"/>
  <c r="A526" i="3"/>
  <c r="A525" i="3"/>
  <c r="A524" i="3"/>
  <c r="A523" i="3"/>
  <c r="A522" i="3"/>
  <c r="A521" i="3"/>
  <c r="A520" i="3"/>
  <c r="A519" i="3"/>
  <c r="A518" i="3"/>
  <c r="A517" i="3"/>
  <c r="A516" i="3"/>
  <c r="A515" i="3"/>
  <c r="A514" i="3"/>
  <c r="A513" i="3"/>
  <c r="A512" i="3"/>
  <c r="A511" i="3"/>
  <c r="A510" i="3"/>
  <c r="A509" i="3"/>
  <c r="A508" i="3"/>
  <c r="A507" i="3"/>
  <c r="A506" i="3"/>
  <c r="A505" i="3"/>
  <c r="A504" i="3"/>
  <c r="A503" i="3"/>
  <c r="A502" i="3"/>
  <c r="A501" i="3"/>
  <c r="A500" i="3"/>
  <c r="A499" i="3"/>
  <c r="A498" i="3"/>
  <c r="A497" i="3"/>
  <c r="A496" i="3"/>
  <c r="A495" i="3"/>
  <c r="A494" i="3"/>
  <c r="A493" i="3"/>
  <c r="A492" i="3"/>
  <c r="A491" i="3"/>
  <c r="A490" i="3"/>
  <c r="A489" i="3"/>
  <c r="A488" i="3"/>
  <c r="A487" i="3"/>
  <c r="A486" i="3"/>
  <c r="A485" i="3"/>
  <c r="A484" i="3"/>
  <c r="A483" i="3"/>
  <c r="A482" i="3"/>
  <c r="A481" i="3"/>
  <c r="A480" i="3"/>
  <c r="A479" i="3"/>
  <c r="A478" i="3"/>
  <c r="A477" i="3"/>
  <c r="A476" i="3"/>
  <c r="A475" i="3"/>
  <c r="A474" i="3"/>
  <c r="A473" i="3"/>
  <c r="A472" i="3"/>
  <c r="A471" i="3"/>
  <c r="A470" i="3"/>
  <c r="A469" i="3"/>
  <c r="A468" i="3"/>
  <c r="A467" i="3"/>
  <c r="A466" i="3"/>
  <c r="A465" i="3"/>
  <c r="A464" i="3"/>
  <c r="A463" i="3"/>
  <c r="A462" i="3"/>
  <c r="A461" i="3"/>
  <c r="A460" i="3"/>
  <c r="A459" i="3"/>
  <c r="A458" i="3"/>
  <c r="A457" i="3"/>
  <c r="A456" i="3"/>
  <c r="A455" i="3"/>
  <c r="A454" i="3"/>
  <c r="A453" i="3"/>
  <c r="A452" i="3"/>
  <c r="A451" i="3"/>
  <c r="A450" i="3"/>
  <c r="A449" i="3"/>
  <c r="A448" i="3"/>
  <c r="A447" i="3"/>
  <c r="A446" i="3"/>
  <c r="A445" i="3"/>
  <c r="A444" i="3"/>
  <c r="A443" i="3"/>
  <c r="A442" i="3"/>
  <c r="A441" i="3"/>
  <c r="A440" i="3"/>
  <c r="A439" i="3"/>
  <c r="A438" i="3"/>
  <c r="A437" i="3"/>
  <c r="A436" i="3"/>
  <c r="A435" i="3"/>
  <c r="A434" i="3"/>
  <c r="A433" i="3"/>
  <c r="A432" i="3"/>
  <c r="A431" i="3"/>
  <c r="A430" i="3"/>
  <c r="A429" i="3"/>
  <c r="A428" i="3"/>
  <c r="A427" i="3"/>
  <c r="A426" i="3"/>
  <c r="A425" i="3"/>
  <c r="A424" i="3"/>
  <c r="A423" i="3"/>
  <c r="A422" i="3"/>
  <c r="A421" i="3"/>
  <c r="A420" i="3"/>
  <c r="A419" i="3"/>
  <c r="A418" i="3"/>
  <c r="A417" i="3"/>
  <c r="A416" i="3"/>
  <c r="A415" i="3"/>
  <c r="A414" i="3"/>
  <c r="A413" i="3"/>
  <c r="A412" i="3"/>
  <c r="A411" i="3"/>
  <c r="A410" i="3"/>
  <c r="A409" i="3"/>
  <c r="A408" i="3"/>
  <c r="A407" i="3"/>
  <c r="A406" i="3"/>
  <c r="A405" i="3"/>
  <c r="A404" i="3"/>
  <c r="A403" i="3"/>
  <c r="A402" i="3"/>
  <c r="A401" i="3"/>
  <c r="A400" i="3"/>
  <c r="A399" i="3"/>
  <c r="A398" i="3"/>
  <c r="A397" i="3"/>
  <c r="A396" i="3"/>
  <c r="A395" i="3"/>
  <c r="A394" i="3"/>
  <c r="A393" i="3"/>
  <c r="A392" i="3"/>
  <c r="A391" i="3"/>
  <c r="A390" i="3"/>
  <c r="A389" i="3"/>
  <c r="A388" i="3"/>
  <c r="A387" i="3"/>
  <c r="A386" i="3"/>
  <c r="A385" i="3"/>
  <c r="A384" i="3"/>
  <c r="A383" i="3"/>
  <c r="A382" i="3"/>
  <c r="A381" i="3"/>
  <c r="A380" i="3"/>
  <c r="A379" i="3"/>
  <c r="A378" i="3"/>
  <c r="A377" i="3"/>
  <c r="A376" i="3"/>
  <c r="A375" i="3"/>
  <c r="A374" i="3"/>
  <c r="A373" i="3"/>
  <c r="A372" i="3"/>
  <c r="A371" i="3"/>
  <c r="A370" i="3"/>
  <c r="A369" i="3"/>
  <c r="A368" i="3"/>
  <c r="A367" i="3"/>
  <c r="A366" i="3"/>
  <c r="A365" i="3"/>
  <c r="A364" i="3"/>
  <c r="A363" i="3"/>
  <c r="A362" i="3"/>
  <c r="A361" i="3"/>
  <c r="A360" i="3"/>
  <c r="A359" i="3"/>
  <c r="A358" i="3"/>
  <c r="A357" i="3"/>
  <c r="A356" i="3"/>
  <c r="A355" i="3"/>
  <c r="A354" i="3"/>
  <c r="A353" i="3"/>
  <c r="A352" i="3"/>
  <c r="A351" i="3"/>
  <c r="A350" i="3"/>
  <c r="A349" i="3"/>
  <c r="A348" i="3"/>
  <c r="A347" i="3"/>
  <c r="A346" i="3"/>
  <c r="A345" i="3"/>
  <c r="A344" i="3"/>
  <c r="A343" i="3"/>
  <c r="A342" i="3"/>
  <c r="A341" i="3"/>
  <c r="A340" i="3"/>
  <c r="A339" i="3"/>
  <c r="A338" i="3"/>
  <c r="A337" i="3"/>
  <c r="A336" i="3"/>
  <c r="A335" i="3"/>
  <c r="A334" i="3"/>
  <c r="A333" i="3"/>
  <c r="A332" i="3"/>
  <c r="A331" i="3"/>
  <c r="A330" i="3"/>
  <c r="A329" i="3"/>
  <c r="A328" i="3"/>
  <c r="A327" i="3"/>
  <c r="A326" i="3"/>
  <c r="A325" i="3"/>
  <c r="A324" i="3"/>
  <c r="A323" i="3"/>
  <c r="A322" i="3"/>
  <c r="A321" i="3"/>
  <c r="A320" i="3"/>
  <c r="A319" i="3"/>
  <c r="A318" i="3"/>
  <c r="A317" i="3"/>
  <c r="A316" i="3"/>
  <c r="A315" i="3"/>
  <c r="A314" i="3"/>
  <c r="A313" i="3"/>
  <c r="A312" i="3"/>
  <c r="A311" i="3"/>
  <c r="A310" i="3"/>
  <c r="A309" i="3"/>
  <c r="A308" i="3"/>
  <c r="A307" i="3"/>
  <c r="A306" i="3"/>
  <c r="A305" i="3"/>
  <c r="A304" i="3"/>
  <c r="A303" i="3"/>
  <c r="A302" i="3"/>
  <c r="A301" i="3"/>
  <c r="A300" i="3"/>
  <c r="A299" i="3"/>
  <c r="A298" i="3"/>
  <c r="A297" i="3"/>
  <c r="A296" i="3"/>
  <c r="A295" i="3"/>
  <c r="A294" i="3"/>
  <c r="A293" i="3"/>
  <c r="A292" i="3"/>
  <c r="A291" i="3"/>
  <c r="A290" i="3"/>
  <c r="A289" i="3"/>
  <c r="A288" i="3"/>
  <c r="A287" i="3"/>
  <c r="A286" i="3"/>
  <c r="A285" i="3"/>
  <c r="A284" i="3"/>
  <c r="A283" i="3"/>
  <c r="A282" i="3"/>
  <c r="A281" i="3"/>
  <c r="A280" i="3"/>
  <c r="D14" i="22" s="1"/>
  <c r="A279" i="3"/>
  <c r="A278" i="3"/>
  <c r="D14" i="7" s="1"/>
  <c r="A277" i="3"/>
  <c r="A276" i="3"/>
  <c r="A275" i="3"/>
  <c r="A274" i="3"/>
  <c r="A273" i="3"/>
  <c r="A272" i="3"/>
  <c r="A271" i="3"/>
  <c r="A270" i="3"/>
  <c r="A269" i="3"/>
  <c r="A268" i="3"/>
  <c r="A267" i="3"/>
  <c r="A266" i="3"/>
  <c r="A265" i="3"/>
  <c r="A264" i="3"/>
  <c r="A263" i="3"/>
  <c r="A262" i="3"/>
  <c r="A261" i="3"/>
  <c r="A260" i="3"/>
  <c r="A259" i="3"/>
  <c r="A258" i="3"/>
  <c r="A257" i="3"/>
  <c r="A256"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B207" i="3"/>
  <c r="A207" i="3"/>
  <c r="F206" i="3"/>
  <c r="A206" i="3"/>
  <c r="B205" i="3"/>
  <c r="A205" i="3"/>
  <c r="F204" i="3"/>
  <c r="A204" i="3"/>
  <c r="A203" i="3"/>
  <c r="F202" i="3"/>
  <c r="A202" i="3"/>
  <c r="B201" i="3"/>
  <c r="A201" i="3"/>
  <c r="F200" i="3"/>
  <c r="A200" i="3"/>
  <c r="A199" i="3"/>
  <c r="F198" i="3"/>
  <c r="A198" i="3"/>
  <c r="B197" i="3"/>
  <c r="A197" i="3"/>
  <c r="F196" i="3"/>
  <c r="A196" i="3"/>
  <c r="A195" i="3"/>
  <c r="F194" i="3"/>
  <c r="A194" i="3"/>
  <c r="B193" i="3"/>
  <c r="A193" i="3"/>
  <c r="F192" i="3"/>
  <c r="A192" i="3"/>
  <c r="A191" i="3"/>
  <c r="F190" i="3"/>
  <c r="A190" i="3"/>
  <c r="A189" i="3"/>
  <c r="F188" i="3"/>
  <c r="A188" i="3"/>
  <c r="A187" i="3"/>
  <c r="F186" i="3"/>
  <c r="A186" i="3"/>
  <c r="B185" i="3"/>
  <c r="A185" i="3"/>
  <c r="A184" i="3"/>
  <c r="B183" i="3"/>
  <c r="A183" i="3"/>
  <c r="F182" i="3"/>
  <c r="A182" i="3"/>
  <c r="A181" i="3"/>
  <c r="F180" i="3"/>
  <c r="A180" i="3"/>
  <c r="A179" i="3"/>
  <c r="F178" i="3"/>
  <c r="A178" i="3"/>
  <c r="B177" i="3"/>
  <c r="A177" i="3"/>
  <c r="A176" i="3"/>
  <c r="B175" i="3"/>
  <c r="A175" i="3"/>
  <c r="F174" i="3"/>
  <c r="A174" i="3"/>
  <c r="B173" i="3"/>
  <c r="A173" i="3"/>
  <c r="F172" i="3"/>
  <c r="A172" i="3"/>
  <c r="A171" i="3"/>
  <c r="F170" i="3"/>
  <c r="A170" i="3"/>
  <c r="B169" i="3"/>
  <c r="A169" i="3"/>
  <c r="F168" i="3"/>
  <c r="A168" i="3"/>
  <c r="A167" i="3"/>
  <c r="F166" i="3"/>
  <c r="A166" i="3"/>
  <c r="B165" i="3"/>
  <c r="A165" i="3"/>
  <c r="F164" i="3"/>
  <c r="A164" i="3"/>
  <c r="A163" i="3"/>
  <c r="F162" i="3"/>
  <c r="A162" i="3"/>
  <c r="B161" i="3"/>
  <c r="A161" i="3"/>
  <c r="F160" i="3"/>
  <c r="A160" i="3"/>
  <c r="A159" i="3"/>
  <c r="F158" i="3"/>
  <c r="A158" i="3"/>
  <c r="A157" i="3"/>
  <c r="F156" i="3"/>
  <c r="A156" i="3"/>
  <c r="A155" i="3"/>
  <c r="F154" i="3"/>
  <c r="A154" i="3"/>
  <c r="B153" i="3"/>
  <c r="A153" i="3"/>
  <c r="A152" i="3"/>
  <c r="B151" i="3"/>
  <c r="A151" i="3"/>
  <c r="F150" i="3"/>
  <c r="A150" i="3"/>
  <c r="B149" i="3"/>
  <c r="A149" i="3"/>
  <c r="F148" i="3"/>
  <c r="A148" i="3"/>
  <c r="B147" i="3"/>
  <c r="A147" i="3"/>
  <c r="F146" i="3"/>
  <c r="A146" i="3"/>
  <c r="B145" i="3"/>
  <c r="A145" i="3"/>
  <c r="A144" i="3"/>
  <c r="B143" i="3"/>
  <c r="A143" i="3"/>
  <c r="F142" i="3"/>
  <c r="A142" i="3"/>
  <c r="B141" i="3"/>
  <c r="A141" i="3"/>
  <c r="F140" i="3"/>
  <c r="A140" i="3"/>
  <c r="B139" i="3"/>
  <c r="A139" i="3"/>
  <c r="F138" i="3"/>
  <c r="A138" i="3"/>
  <c r="B137" i="3"/>
  <c r="A137" i="3"/>
  <c r="A136" i="3"/>
  <c r="B135" i="3"/>
  <c r="A135" i="3"/>
  <c r="F134" i="3"/>
  <c r="A134" i="3"/>
  <c r="B133" i="3"/>
  <c r="A133" i="3"/>
  <c r="F132" i="3"/>
  <c r="A132" i="3"/>
  <c r="B131" i="3"/>
  <c r="A131" i="3"/>
  <c r="F130" i="3"/>
  <c r="A130" i="3"/>
  <c r="B129" i="3"/>
  <c r="A129" i="3"/>
  <c r="A128" i="3"/>
  <c r="B127" i="3"/>
  <c r="A127" i="3"/>
  <c r="F126" i="3"/>
  <c r="A126" i="3"/>
  <c r="B125" i="3"/>
  <c r="A125" i="3"/>
  <c r="F124" i="3"/>
  <c r="A124" i="3"/>
  <c r="B123" i="3"/>
  <c r="A123" i="3"/>
  <c r="F122" i="3"/>
  <c r="A122" i="3"/>
  <c r="B121" i="3"/>
  <c r="A121" i="3"/>
  <c r="A120" i="3"/>
  <c r="B119" i="3"/>
  <c r="A119" i="3"/>
  <c r="F118" i="3"/>
  <c r="A118" i="3"/>
  <c r="B117" i="3"/>
  <c r="A117" i="3"/>
  <c r="F116" i="3"/>
  <c r="A116" i="3"/>
  <c r="B115" i="3"/>
  <c r="A115" i="3"/>
  <c r="F114" i="3"/>
  <c r="A114" i="3"/>
  <c r="B113" i="3"/>
  <c r="A113" i="3"/>
  <c r="A112" i="3"/>
  <c r="B111" i="3"/>
  <c r="A111" i="3"/>
  <c r="F110" i="3"/>
  <c r="A110" i="3"/>
  <c r="B109" i="3"/>
  <c r="A109" i="3"/>
  <c r="F108" i="3"/>
  <c r="A108" i="3"/>
  <c r="B107" i="3"/>
  <c r="A107" i="3"/>
  <c r="F106" i="3"/>
  <c r="A106" i="3"/>
  <c r="B105" i="3"/>
  <c r="A105" i="3"/>
  <c r="A104" i="3"/>
  <c r="B103" i="3"/>
  <c r="A103" i="3"/>
  <c r="F102" i="3"/>
  <c r="A102" i="3"/>
  <c r="B101" i="3"/>
  <c r="A101" i="3"/>
  <c r="F100" i="3"/>
  <c r="A100" i="3"/>
  <c r="B99" i="3"/>
  <c r="A99" i="3"/>
  <c r="F98" i="3"/>
  <c r="A98" i="3"/>
  <c r="B97" i="3"/>
  <c r="A97" i="3"/>
  <c r="A96" i="3"/>
  <c r="B95" i="3"/>
  <c r="A95" i="3"/>
  <c r="F94" i="3"/>
  <c r="A94" i="3"/>
  <c r="B93" i="3"/>
  <c r="A93" i="3"/>
  <c r="F92" i="3"/>
  <c r="A92" i="3"/>
  <c r="B91" i="3"/>
  <c r="A91" i="3"/>
  <c r="F90" i="3"/>
  <c r="A90" i="3"/>
  <c r="B89" i="3"/>
  <c r="A89" i="3"/>
  <c r="A88" i="3"/>
  <c r="B87" i="3"/>
  <c r="A87" i="3"/>
  <c r="F86" i="3"/>
  <c r="A86" i="3"/>
  <c r="B85" i="3"/>
  <c r="A85" i="3"/>
  <c r="F84" i="3"/>
  <c r="A84" i="3"/>
  <c r="B83" i="3"/>
  <c r="A83" i="3"/>
  <c r="F82" i="3"/>
  <c r="A82" i="3"/>
  <c r="B81" i="3"/>
  <c r="A81" i="3"/>
  <c r="A80" i="3"/>
  <c r="B79" i="3"/>
  <c r="A79" i="3"/>
  <c r="F78" i="3"/>
  <c r="A78" i="3"/>
  <c r="B77" i="3"/>
  <c r="A77" i="3"/>
  <c r="F76" i="3"/>
  <c r="A76" i="3"/>
  <c r="B75" i="3"/>
  <c r="A75" i="3"/>
  <c r="F74" i="3"/>
  <c r="A74" i="3"/>
  <c r="B73" i="3"/>
  <c r="A73" i="3"/>
  <c r="A72" i="3"/>
  <c r="B71" i="3"/>
  <c r="A71" i="3"/>
  <c r="F70" i="3"/>
  <c r="A70" i="3"/>
  <c r="B69" i="3"/>
  <c r="A69" i="3"/>
  <c r="F68" i="3"/>
  <c r="A68" i="3"/>
  <c r="B67" i="3"/>
  <c r="A67" i="3"/>
  <c r="F66" i="3"/>
  <c r="A66" i="3"/>
  <c r="B65" i="3"/>
  <c r="A65" i="3"/>
  <c r="A64" i="3"/>
  <c r="B63" i="3"/>
  <c r="A63" i="3"/>
  <c r="F62" i="3"/>
  <c r="A62" i="3"/>
  <c r="B61" i="3"/>
  <c r="A61" i="3"/>
  <c r="F60" i="3"/>
  <c r="A60" i="3"/>
  <c r="B59" i="3"/>
  <c r="A59" i="3"/>
  <c r="F58" i="3"/>
  <c r="A58" i="3"/>
  <c r="B57" i="3"/>
  <c r="A57" i="3"/>
  <c r="A56" i="3"/>
  <c r="B55" i="3"/>
  <c r="A55" i="3"/>
  <c r="F54" i="3"/>
  <c r="A54" i="3"/>
  <c r="B53" i="3"/>
  <c r="A53" i="3"/>
  <c r="F52" i="3"/>
  <c r="A52" i="3"/>
  <c r="B51" i="3"/>
  <c r="A51" i="3"/>
  <c r="F50" i="3"/>
  <c r="A50" i="3"/>
  <c r="B49" i="3"/>
  <c r="A49" i="3"/>
  <c r="A48" i="3"/>
  <c r="B47" i="3"/>
  <c r="A47" i="3"/>
  <c r="F46" i="3"/>
  <c r="A46" i="3"/>
  <c r="B45" i="3"/>
  <c r="A45" i="3"/>
  <c r="F44" i="3"/>
  <c r="C44" i="3"/>
  <c r="A44" i="3"/>
  <c r="C43" i="3"/>
  <c r="B43" i="3"/>
  <c r="A43" i="3"/>
  <c r="F42" i="3"/>
  <c r="D42" i="3"/>
  <c r="A42" i="3"/>
  <c r="E41" i="3"/>
  <c r="B41" i="3"/>
  <c r="A41" i="3"/>
  <c r="E40" i="3"/>
  <c r="A40" i="3"/>
  <c r="F39" i="3"/>
  <c r="B39" i="3"/>
  <c r="A39" i="3"/>
  <c r="F38" i="3"/>
  <c r="A38" i="3"/>
  <c r="B37" i="3"/>
  <c r="A37" i="3"/>
  <c r="F36" i="3"/>
  <c r="A36" i="3"/>
  <c r="B35" i="3"/>
  <c r="A35" i="3"/>
  <c r="F34" i="3"/>
  <c r="B34" i="3"/>
  <c r="A34" i="3"/>
  <c r="B33" i="3"/>
  <c r="A33" i="3"/>
  <c r="C32" i="3"/>
  <c r="A32" i="3"/>
  <c r="D31" i="3"/>
  <c r="B31" i="3"/>
  <c r="A31" i="3"/>
  <c r="F30" i="3"/>
  <c r="A30" i="3"/>
  <c r="F29" i="3"/>
  <c r="B29" i="3"/>
  <c r="A29" i="3"/>
  <c r="F28" i="3"/>
  <c r="C28" i="3"/>
  <c r="A28" i="3"/>
  <c r="A27" i="3"/>
  <c r="N26" i="3"/>
  <c r="M26" i="3"/>
  <c r="L26" i="3"/>
  <c r="F26" i="3"/>
  <c r="P26" i="3" s="1"/>
  <c r="E26" i="3"/>
  <c r="O26" i="3" s="1"/>
  <c r="D26" i="3"/>
  <c r="C26" i="3"/>
  <c r="B26" i="3"/>
  <c r="A26" i="3"/>
  <c r="A8" i="3"/>
  <c r="A7" i="3"/>
  <c r="A6" i="3"/>
  <c r="A5" i="3"/>
  <c r="A4" i="3"/>
  <c r="M529" i="2"/>
  <c r="J528" i="2"/>
  <c r="M526" i="2"/>
  <c r="I525" i="2"/>
  <c r="M518" i="2"/>
  <c r="H28" i="4" s="1"/>
  <c r="L518" i="2"/>
  <c r="G28" i="4" s="1"/>
  <c r="K518" i="2"/>
  <c r="F28" i="4" s="1"/>
  <c r="J518" i="2"/>
  <c r="E28" i="4" s="1"/>
  <c r="I518" i="2"/>
  <c r="D28" i="4" s="1"/>
  <c r="H518" i="2"/>
  <c r="C28" i="4" s="1"/>
  <c r="L513" i="2"/>
  <c r="K513" i="2"/>
  <c r="J513" i="2"/>
  <c r="I513" i="2"/>
  <c r="H513" i="2"/>
  <c r="M510" i="2"/>
  <c r="R509" i="2"/>
  <c r="Q509" i="2"/>
  <c r="P509" i="2"/>
  <c r="O509" i="2"/>
  <c r="N509" i="2"/>
  <c r="M509" i="2"/>
  <c r="B4" i="8" s="1"/>
  <c r="L509" i="2"/>
  <c r="K509" i="2"/>
  <c r="J509" i="2"/>
  <c r="I509" i="2"/>
  <c r="H509" i="2"/>
  <c r="R508" i="2"/>
  <c r="Q508" i="2"/>
  <c r="P508" i="2"/>
  <c r="O508" i="2"/>
  <c r="N508" i="2"/>
  <c r="M508" i="2"/>
  <c r="B5" i="8" s="1"/>
  <c r="L508" i="2"/>
  <c r="K508" i="2"/>
  <c r="E28" i="3" s="1"/>
  <c r="J508" i="2"/>
  <c r="D28" i="3" s="1"/>
  <c r="I508" i="2"/>
  <c r="H508" i="2"/>
  <c r="B28" i="3" s="1"/>
  <c r="R507" i="2"/>
  <c r="Q507" i="2"/>
  <c r="P507" i="2"/>
  <c r="O507" i="2"/>
  <c r="N507" i="2"/>
  <c r="Q29" i="3" s="1"/>
  <c r="M507" i="2"/>
  <c r="B6" i="8" s="1"/>
  <c r="L507" i="2"/>
  <c r="K507" i="2"/>
  <c r="E29" i="3" s="1"/>
  <c r="J507" i="2"/>
  <c r="D29" i="3" s="1"/>
  <c r="I507" i="2"/>
  <c r="C29" i="3" s="1"/>
  <c r="H507" i="2"/>
  <c r="R506" i="2"/>
  <c r="Q506" i="2"/>
  <c r="P506" i="2"/>
  <c r="O506" i="2"/>
  <c r="N506" i="2"/>
  <c r="M506" i="2"/>
  <c r="B7" i="8" s="1"/>
  <c r="L506" i="2"/>
  <c r="K506" i="2"/>
  <c r="E30" i="3" s="1"/>
  <c r="J506" i="2"/>
  <c r="D30" i="3" s="1"/>
  <c r="I506" i="2"/>
  <c r="C30" i="3" s="1"/>
  <c r="H506" i="2"/>
  <c r="B30" i="3" s="1"/>
  <c r="R505" i="2"/>
  <c r="Q505" i="2"/>
  <c r="P505" i="2"/>
  <c r="O505" i="2"/>
  <c r="N505" i="2"/>
  <c r="M505" i="2"/>
  <c r="B8" i="8" s="1"/>
  <c r="L505" i="2"/>
  <c r="F31" i="3" s="1"/>
  <c r="K505" i="2"/>
  <c r="E31" i="3" s="1"/>
  <c r="J505" i="2"/>
  <c r="I505" i="2"/>
  <c r="C31" i="3" s="1"/>
  <c r="H505" i="2"/>
  <c r="R504" i="2"/>
  <c r="Q504" i="2"/>
  <c r="P504" i="2"/>
  <c r="O504" i="2"/>
  <c r="N504" i="2"/>
  <c r="M504" i="2"/>
  <c r="B9" i="8" s="1"/>
  <c r="L504" i="2"/>
  <c r="F32" i="3" s="1"/>
  <c r="K504" i="2"/>
  <c r="E32" i="3" s="1"/>
  <c r="J504" i="2"/>
  <c r="D32" i="3" s="1"/>
  <c r="I504" i="2"/>
  <c r="H504" i="2"/>
  <c r="B32" i="3" s="1"/>
  <c r="R503" i="2"/>
  <c r="Q503" i="2"/>
  <c r="P503" i="2"/>
  <c r="O503" i="2"/>
  <c r="N503" i="2"/>
  <c r="Q33" i="3" s="1"/>
  <c r="M503" i="2"/>
  <c r="B10" i="8" s="1"/>
  <c r="L503" i="2"/>
  <c r="F33" i="3" s="1"/>
  <c r="K503" i="2"/>
  <c r="E33" i="3" s="1"/>
  <c r="J503" i="2"/>
  <c r="D33" i="3" s="1"/>
  <c r="I503" i="2"/>
  <c r="C33" i="3" s="1"/>
  <c r="H503" i="2"/>
  <c r="R502" i="2"/>
  <c r="Q502" i="2"/>
  <c r="P502" i="2"/>
  <c r="O502" i="2"/>
  <c r="N502" i="2"/>
  <c r="M502" i="2"/>
  <c r="B11" i="8" s="1"/>
  <c r="L502" i="2"/>
  <c r="K502" i="2"/>
  <c r="E34" i="3" s="1"/>
  <c r="J502" i="2"/>
  <c r="D34" i="3" s="1"/>
  <c r="I502" i="2"/>
  <c r="C34" i="3" s="1"/>
  <c r="H502" i="2"/>
  <c r="R501" i="2"/>
  <c r="Q501" i="2"/>
  <c r="P501" i="2"/>
  <c r="O501" i="2"/>
  <c r="N501" i="2"/>
  <c r="Q35" i="3" s="1"/>
  <c r="M501" i="2"/>
  <c r="B12" i="8" s="1"/>
  <c r="L501" i="2"/>
  <c r="F35" i="3" s="1"/>
  <c r="K501" i="2"/>
  <c r="E35" i="3" s="1"/>
  <c r="J501" i="2"/>
  <c r="D35" i="3" s="1"/>
  <c r="I501" i="2"/>
  <c r="C35" i="3" s="1"/>
  <c r="H501" i="2"/>
  <c r="R500" i="2"/>
  <c r="Q500" i="2"/>
  <c r="P500" i="2"/>
  <c r="O500" i="2"/>
  <c r="N500" i="2"/>
  <c r="M500" i="2"/>
  <c r="B13" i="8" s="1"/>
  <c r="L500" i="2"/>
  <c r="K500" i="2"/>
  <c r="E36" i="3" s="1"/>
  <c r="J500" i="2"/>
  <c r="D36" i="3" s="1"/>
  <c r="I500" i="2"/>
  <c r="C36" i="3" s="1"/>
  <c r="H500" i="2"/>
  <c r="B36" i="3" s="1"/>
  <c r="R499" i="2"/>
  <c r="Q499" i="2"/>
  <c r="P499" i="2"/>
  <c r="O499" i="2"/>
  <c r="N499" i="2"/>
  <c r="Q37" i="3" s="1"/>
  <c r="M499" i="2"/>
  <c r="B14" i="8" s="1"/>
  <c r="L499" i="2"/>
  <c r="F37" i="3" s="1"/>
  <c r="K499" i="2"/>
  <c r="E37" i="3" s="1"/>
  <c r="J499" i="2"/>
  <c r="D37" i="3" s="1"/>
  <c r="I499" i="2"/>
  <c r="C37" i="3" s="1"/>
  <c r="H499" i="2"/>
  <c r="R498" i="2"/>
  <c r="Q498" i="2"/>
  <c r="P498" i="2"/>
  <c r="O498" i="2"/>
  <c r="N498" i="2"/>
  <c r="M498" i="2"/>
  <c r="B15" i="8" s="1"/>
  <c r="L498" i="2"/>
  <c r="K498" i="2"/>
  <c r="E38" i="3" s="1"/>
  <c r="J498" i="2"/>
  <c r="D38" i="3" s="1"/>
  <c r="I498" i="2"/>
  <c r="C38" i="3" s="1"/>
  <c r="H498" i="2"/>
  <c r="B38" i="3" s="1"/>
  <c r="R497" i="2"/>
  <c r="Q497" i="2"/>
  <c r="P497" i="2"/>
  <c r="O497" i="2"/>
  <c r="N497" i="2"/>
  <c r="M497" i="2"/>
  <c r="B16" i="8" s="1"/>
  <c r="L497" i="2"/>
  <c r="K497" i="2"/>
  <c r="E39" i="3" s="1"/>
  <c r="J497" i="2"/>
  <c r="D39" i="3" s="1"/>
  <c r="I497" i="2"/>
  <c r="C39" i="3" s="1"/>
  <c r="H497" i="2"/>
  <c r="R496" i="2"/>
  <c r="Q496" i="2"/>
  <c r="P496" i="2"/>
  <c r="O496" i="2"/>
  <c r="N496" i="2"/>
  <c r="M496" i="2"/>
  <c r="B17" i="8" s="1"/>
  <c r="L496" i="2"/>
  <c r="F40" i="3" s="1"/>
  <c r="K496" i="2"/>
  <c r="J496" i="2"/>
  <c r="D40" i="3" s="1"/>
  <c r="I496" i="2"/>
  <c r="C40" i="3" s="1"/>
  <c r="H496" i="2"/>
  <c r="B40" i="3" s="1"/>
  <c r="R495" i="2"/>
  <c r="Q495" i="2"/>
  <c r="P495" i="2"/>
  <c r="O495" i="2"/>
  <c r="N495" i="2"/>
  <c r="M495" i="2"/>
  <c r="B18" i="8" s="1"/>
  <c r="L495" i="2"/>
  <c r="F41" i="3" s="1"/>
  <c r="K495" i="2"/>
  <c r="J495" i="2"/>
  <c r="D41" i="3" s="1"/>
  <c r="I495" i="2"/>
  <c r="C41" i="3" s="1"/>
  <c r="H495" i="2"/>
  <c r="R494" i="2"/>
  <c r="Q494" i="2"/>
  <c r="P494" i="2"/>
  <c r="O494" i="2"/>
  <c r="N494" i="2"/>
  <c r="M494" i="2"/>
  <c r="B19" i="8" s="1"/>
  <c r="L494" i="2"/>
  <c r="K494" i="2"/>
  <c r="E42" i="3" s="1"/>
  <c r="J494" i="2"/>
  <c r="I494" i="2"/>
  <c r="C42" i="3" s="1"/>
  <c r="H494" i="2"/>
  <c r="B42" i="3" s="1"/>
  <c r="R493" i="2"/>
  <c r="Q493" i="2"/>
  <c r="P493" i="2"/>
  <c r="O493" i="2"/>
  <c r="N493" i="2"/>
  <c r="M493" i="2"/>
  <c r="B20" i="8" s="1"/>
  <c r="L493" i="2"/>
  <c r="F43" i="3" s="1"/>
  <c r="K493" i="2"/>
  <c r="E43" i="3" s="1"/>
  <c r="J493" i="2"/>
  <c r="D43" i="3" s="1"/>
  <c r="I493" i="2"/>
  <c r="H493" i="2"/>
  <c r="R492" i="2"/>
  <c r="Q492" i="2"/>
  <c r="P492" i="2"/>
  <c r="O492" i="2"/>
  <c r="N492" i="2"/>
  <c r="M492" i="2"/>
  <c r="B21" i="8" s="1"/>
  <c r="L492" i="2"/>
  <c r="K492" i="2"/>
  <c r="E44" i="3" s="1"/>
  <c r="J492" i="2"/>
  <c r="D44" i="3" s="1"/>
  <c r="I492" i="2"/>
  <c r="H492" i="2"/>
  <c r="B44" i="3" s="1"/>
  <c r="R491" i="2"/>
  <c r="Q491" i="2"/>
  <c r="P491" i="2"/>
  <c r="O491" i="2"/>
  <c r="N491" i="2"/>
  <c r="M491" i="2"/>
  <c r="B22" i="8" s="1"/>
  <c r="L491" i="2"/>
  <c r="F45" i="3" s="1"/>
  <c r="K491" i="2"/>
  <c r="E45" i="3" s="1"/>
  <c r="J491" i="2"/>
  <c r="D45" i="3" s="1"/>
  <c r="I491" i="2"/>
  <c r="C45" i="3" s="1"/>
  <c r="H491" i="2"/>
  <c r="R490" i="2"/>
  <c r="Q490" i="2"/>
  <c r="P490" i="2"/>
  <c r="O490" i="2"/>
  <c r="N490" i="2"/>
  <c r="M490" i="2"/>
  <c r="B23" i="8" s="1"/>
  <c r="L490" i="2"/>
  <c r="K490" i="2"/>
  <c r="E46" i="3" s="1"/>
  <c r="J490" i="2"/>
  <c r="D46" i="3" s="1"/>
  <c r="I490" i="2"/>
  <c r="C46" i="3" s="1"/>
  <c r="H490" i="2"/>
  <c r="B46" i="3" s="1"/>
  <c r="R489" i="2"/>
  <c r="Q489" i="2"/>
  <c r="P489" i="2"/>
  <c r="O489" i="2"/>
  <c r="N489" i="2"/>
  <c r="M489" i="2"/>
  <c r="B24" i="8" s="1"/>
  <c r="L489" i="2"/>
  <c r="F47" i="3" s="1"/>
  <c r="K489" i="2"/>
  <c r="E47" i="3" s="1"/>
  <c r="J489" i="2"/>
  <c r="D47" i="3" s="1"/>
  <c r="I489" i="2"/>
  <c r="C47" i="3" s="1"/>
  <c r="H489" i="2"/>
  <c r="R488" i="2"/>
  <c r="Q488" i="2"/>
  <c r="P488" i="2"/>
  <c r="O488" i="2"/>
  <c r="N488" i="2"/>
  <c r="M488" i="2"/>
  <c r="B25" i="8" s="1"/>
  <c r="L488" i="2"/>
  <c r="F48" i="3" s="1"/>
  <c r="K488" i="2"/>
  <c r="E48" i="3" s="1"/>
  <c r="J488" i="2"/>
  <c r="D48" i="3" s="1"/>
  <c r="I488" i="2"/>
  <c r="C48" i="3" s="1"/>
  <c r="H488" i="2"/>
  <c r="B48" i="3" s="1"/>
  <c r="R487" i="2"/>
  <c r="Q487" i="2"/>
  <c r="P487" i="2"/>
  <c r="O487" i="2"/>
  <c r="N487" i="2"/>
  <c r="M487" i="2"/>
  <c r="B26" i="8" s="1"/>
  <c r="L487" i="2"/>
  <c r="F49" i="3" s="1"/>
  <c r="K487" i="2"/>
  <c r="E49" i="3" s="1"/>
  <c r="J487" i="2"/>
  <c r="D49" i="3" s="1"/>
  <c r="I487" i="2"/>
  <c r="C49" i="3" s="1"/>
  <c r="H487" i="2"/>
  <c r="R486" i="2"/>
  <c r="Q486" i="2"/>
  <c r="P486" i="2"/>
  <c r="O486" i="2"/>
  <c r="N486" i="2"/>
  <c r="M486" i="2"/>
  <c r="B27" i="8" s="1"/>
  <c r="L486" i="2"/>
  <c r="K486" i="2"/>
  <c r="E50" i="3" s="1"/>
  <c r="J486" i="2"/>
  <c r="D50" i="3" s="1"/>
  <c r="I486" i="2"/>
  <c r="C50" i="3" s="1"/>
  <c r="H486" i="2"/>
  <c r="B50" i="3" s="1"/>
  <c r="R485" i="2"/>
  <c r="Q485" i="2"/>
  <c r="P485" i="2"/>
  <c r="O485" i="2"/>
  <c r="N485" i="2"/>
  <c r="M485" i="2"/>
  <c r="B28" i="8" s="1"/>
  <c r="L485" i="2"/>
  <c r="F51" i="3" s="1"/>
  <c r="K485" i="2"/>
  <c r="E51" i="3" s="1"/>
  <c r="J485" i="2"/>
  <c r="D51" i="3" s="1"/>
  <c r="I485" i="2"/>
  <c r="C51" i="3" s="1"/>
  <c r="H485" i="2"/>
  <c r="R484" i="2"/>
  <c r="Q484" i="2"/>
  <c r="P484" i="2"/>
  <c r="O484" i="2"/>
  <c r="N484" i="2"/>
  <c r="M484" i="2"/>
  <c r="B29" i="8" s="1"/>
  <c r="L484" i="2"/>
  <c r="K484" i="2"/>
  <c r="E52" i="3" s="1"/>
  <c r="J484" i="2"/>
  <c r="D52" i="3" s="1"/>
  <c r="I484" i="2"/>
  <c r="C52" i="3" s="1"/>
  <c r="H484" i="2"/>
  <c r="B52" i="3" s="1"/>
  <c r="R483" i="2"/>
  <c r="Q483" i="2"/>
  <c r="P483" i="2"/>
  <c r="O483" i="2"/>
  <c r="N483" i="2"/>
  <c r="M483" i="2"/>
  <c r="B30" i="8" s="1"/>
  <c r="L483" i="2"/>
  <c r="F53" i="3" s="1"/>
  <c r="K483" i="2"/>
  <c r="E53" i="3" s="1"/>
  <c r="J483" i="2"/>
  <c r="D53" i="3" s="1"/>
  <c r="I483" i="2"/>
  <c r="C53" i="3" s="1"/>
  <c r="H483" i="2"/>
  <c r="R482" i="2"/>
  <c r="Q482" i="2"/>
  <c r="P482" i="2"/>
  <c r="O482" i="2"/>
  <c r="N482" i="2"/>
  <c r="M482" i="2"/>
  <c r="B31" i="8" s="1"/>
  <c r="L482" i="2"/>
  <c r="K482" i="2"/>
  <c r="E54" i="3" s="1"/>
  <c r="J482" i="2"/>
  <c r="D54" i="3" s="1"/>
  <c r="I482" i="2"/>
  <c r="C54" i="3" s="1"/>
  <c r="H482" i="2"/>
  <c r="B54" i="3" s="1"/>
  <c r="R481" i="2"/>
  <c r="Q481" i="2"/>
  <c r="P481" i="2"/>
  <c r="O481" i="2"/>
  <c r="N481" i="2"/>
  <c r="M481" i="2"/>
  <c r="B32" i="8" s="1"/>
  <c r="L481" i="2"/>
  <c r="F55" i="3" s="1"/>
  <c r="K481" i="2"/>
  <c r="E55" i="3" s="1"/>
  <c r="J481" i="2"/>
  <c r="D55" i="3" s="1"/>
  <c r="I481" i="2"/>
  <c r="C55" i="3" s="1"/>
  <c r="H481" i="2"/>
  <c r="R480" i="2"/>
  <c r="Q480" i="2"/>
  <c r="P480" i="2"/>
  <c r="O480" i="2"/>
  <c r="N480" i="2"/>
  <c r="M480" i="2"/>
  <c r="B33" i="8" s="1"/>
  <c r="L480" i="2"/>
  <c r="F56" i="3" s="1"/>
  <c r="K480" i="2"/>
  <c r="E56" i="3" s="1"/>
  <c r="J480" i="2"/>
  <c r="D56" i="3" s="1"/>
  <c r="I480" i="2"/>
  <c r="C56" i="3" s="1"/>
  <c r="H480" i="2"/>
  <c r="B56" i="3" s="1"/>
  <c r="R479" i="2"/>
  <c r="Q479" i="2"/>
  <c r="P479" i="2"/>
  <c r="O479" i="2"/>
  <c r="N479" i="2"/>
  <c r="M479" i="2"/>
  <c r="B34" i="8" s="1"/>
  <c r="L479" i="2"/>
  <c r="F57" i="3" s="1"/>
  <c r="K479" i="2"/>
  <c r="E57" i="3" s="1"/>
  <c r="J479" i="2"/>
  <c r="D57" i="3" s="1"/>
  <c r="I479" i="2"/>
  <c r="C57" i="3" s="1"/>
  <c r="H479" i="2"/>
  <c r="R478" i="2"/>
  <c r="Q478" i="2"/>
  <c r="P478" i="2"/>
  <c r="O478" i="2"/>
  <c r="N478" i="2"/>
  <c r="M478" i="2"/>
  <c r="B35" i="8" s="1"/>
  <c r="L478" i="2"/>
  <c r="K478" i="2"/>
  <c r="E58" i="3" s="1"/>
  <c r="J478" i="2"/>
  <c r="D58" i="3" s="1"/>
  <c r="I478" i="2"/>
  <c r="C58" i="3" s="1"/>
  <c r="H478" i="2"/>
  <c r="B58" i="3" s="1"/>
  <c r="R477" i="2"/>
  <c r="Q477" i="2"/>
  <c r="P477" i="2"/>
  <c r="O477" i="2"/>
  <c r="N477" i="2"/>
  <c r="M477" i="2"/>
  <c r="B36" i="8" s="1"/>
  <c r="L477" i="2"/>
  <c r="F59" i="3" s="1"/>
  <c r="K477" i="2"/>
  <c r="E59" i="3" s="1"/>
  <c r="J477" i="2"/>
  <c r="D59" i="3" s="1"/>
  <c r="I477" i="2"/>
  <c r="C59" i="3" s="1"/>
  <c r="H477" i="2"/>
  <c r="R476" i="2"/>
  <c r="Q476" i="2"/>
  <c r="P476" i="2"/>
  <c r="O476" i="2"/>
  <c r="N476" i="2"/>
  <c r="M476" i="2"/>
  <c r="B37" i="8" s="1"/>
  <c r="L476" i="2"/>
  <c r="K476" i="2"/>
  <c r="E60" i="3" s="1"/>
  <c r="J476" i="2"/>
  <c r="D60" i="3" s="1"/>
  <c r="I476" i="2"/>
  <c r="C60" i="3" s="1"/>
  <c r="H476" i="2"/>
  <c r="B60" i="3" s="1"/>
  <c r="R475" i="2"/>
  <c r="Q475" i="2"/>
  <c r="P475" i="2"/>
  <c r="O475" i="2"/>
  <c r="N475" i="2"/>
  <c r="M475" i="2"/>
  <c r="B38" i="8" s="1"/>
  <c r="L475" i="2"/>
  <c r="F61" i="3" s="1"/>
  <c r="K475" i="2"/>
  <c r="E61" i="3" s="1"/>
  <c r="J475" i="2"/>
  <c r="D61" i="3" s="1"/>
  <c r="I475" i="2"/>
  <c r="C61" i="3" s="1"/>
  <c r="H475" i="2"/>
  <c r="R474" i="2"/>
  <c r="Q474" i="2"/>
  <c r="P474" i="2"/>
  <c r="O474" i="2"/>
  <c r="N474" i="2"/>
  <c r="M474" i="2"/>
  <c r="B39" i="8" s="1"/>
  <c r="L474" i="2"/>
  <c r="K474" i="2"/>
  <c r="E62" i="3" s="1"/>
  <c r="J474" i="2"/>
  <c r="D62" i="3" s="1"/>
  <c r="I474" i="2"/>
  <c r="C62" i="3" s="1"/>
  <c r="H474" i="2"/>
  <c r="B62" i="3" s="1"/>
  <c r="R473" i="2"/>
  <c r="Q473" i="2"/>
  <c r="P473" i="2"/>
  <c r="O473" i="2"/>
  <c r="N473" i="2"/>
  <c r="M473" i="2"/>
  <c r="B40" i="8" s="1"/>
  <c r="L473" i="2"/>
  <c r="F63" i="3" s="1"/>
  <c r="K473" i="2"/>
  <c r="E63" i="3" s="1"/>
  <c r="J473" i="2"/>
  <c r="D63" i="3" s="1"/>
  <c r="I473" i="2"/>
  <c r="C63" i="3" s="1"/>
  <c r="H473" i="2"/>
  <c r="R472" i="2"/>
  <c r="Q472" i="2"/>
  <c r="P472" i="2"/>
  <c r="O472" i="2"/>
  <c r="N472" i="2"/>
  <c r="M472" i="2"/>
  <c r="B41" i="8" s="1"/>
  <c r="L472" i="2"/>
  <c r="F64" i="3" s="1"/>
  <c r="K472" i="2"/>
  <c r="E64" i="3" s="1"/>
  <c r="J472" i="2"/>
  <c r="D64" i="3" s="1"/>
  <c r="I472" i="2"/>
  <c r="C64" i="3" s="1"/>
  <c r="H472" i="2"/>
  <c r="B64" i="3" s="1"/>
  <c r="R471" i="2"/>
  <c r="Q471" i="2"/>
  <c r="P471" i="2"/>
  <c r="O471" i="2"/>
  <c r="N471" i="2"/>
  <c r="M471" i="2"/>
  <c r="B42" i="8" s="1"/>
  <c r="L471" i="2"/>
  <c r="F65" i="3" s="1"/>
  <c r="K471" i="2"/>
  <c r="E65" i="3" s="1"/>
  <c r="J471" i="2"/>
  <c r="D65" i="3" s="1"/>
  <c r="I471" i="2"/>
  <c r="C65" i="3" s="1"/>
  <c r="H471" i="2"/>
  <c r="R470" i="2"/>
  <c r="Q470" i="2"/>
  <c r="P470" i="2"/>
  <c r="O470" i="2"/>
  <c r="N470" i="2"/>
  <c r="M470" i="2"/>
  <c r="B43" i="8" s="1"/>
  <c r="L470" i="2"/>
  <c r="K470" i="2"/>
  <c r="E66" i="3" s="1"/>
  <c r="J470" i="2"/>
  <c r="D66" i="3" s="1"/>
  <c r="I470" i="2"/>
  <c r="C66" i="3" s="1"/>
  <c r="H470" i="2"/>
  <c r="B66" i="3" s="1"/>
  <c r="R469" i="2"/>
  <c r="Q469" i="2"/>
  <c r="P469" i="2"/>
  <c r="O469" i="2"/>
  <c r="N469" i="2"/>
  <c r="M469" i="2"/>
  <c r="B44" i="8" s="1"/>
  <c r="L469" i="2"/>
  <c r="F67" i="3" s="1"/>
  <c r="K469" i="2"/>
  <c r="E67" i="3" s="1"/>
  <c r="J469" i="2"/>
  <c r="D67" i="3" s="1"/>
  <c r="I469" i="2"/>
  <c r="C67" i="3" s="1"/>
  <c r="H469" i="2"/>
  <c r="R468" i="2"/>
  <c r="Q468" i="2"/>
  <c r="P468" i="2"/>
  <c r="O468" i="2"/>
  <c r="N468" i="2"/>
  <c r="M468" i="2"/>
  <c r="B45" i="8" s="1"/>
  <c r="L468" i="2"/>
  <c r="K468" i="2"/>
  <c r="E68" i="3" s="1"/>
  <c r="J468" i="2"/>
  <c r="D68" i="3" s="1"/>
  <c r="I468" i="2"/>
  <c r="C68" i="3" s="1"/>
  <c r="H468" i="2"/>
  <c r="B68" i="3" s="1"/>
  <c r="R467" i="2"/>
  <c r="Q467" i="2"/>
  <c r="P467" i="2"/>
  <c r="O467" i="2"/>
  <c r="N467" i="2"/>
  <c r="M467" i="2"/>
  <c r="B46" i="8" s="1"/>
  <c r="L467" i="2"/>
  <c r="F69" i="3" s="1"/>
  <c r="K467" i="2"/>
  <c r="E69" i="3" s="1"/>
  <c r="J467" i="2"/>
  <c r="D69" i="3" s="1"/>
  <c r="I467" i="2"/>
  <c r="C69" i="3" s="1"/>
  <c r="H467" i="2"/>
  <c r="R466" i="2"/>
  <c r="Q466" i="2"/>
  <c r="P466" i="2"/>
  <c r="O466" i="2"/>
  <c r="N466" i="2"/>
  <c r="M466" i="2"/>
  <c r="B47" i="8" s="1"/>
  <c r="L466" i="2"/>
  <c r="K466" i="2"/>
  <c r="E70" i="3" s="1"/>
  <c r="J466" i="2"/>
  <c r="D70" i="3" s="1"/>
  <c r="I466" i="2"/>
  <c r="C70" i="3" s="1"/>
  <c r="H466" i="2"/>
  <c r="B70" i="3" s="1"/>
  <c r="R465" i="2"/>
  <c r="Q465" i="2"/>
  <c r="P465" i="2"/>
  <c r="O465" i="2"/>
  <c r="N465" i="2"/>
  <c r="M465" i="2"/>
  <c r="B48" i="8" s="1"/>
  <c r="L465" i="2"/>
  <c r="F71" i="3" s="1"/>
  <c r="K465" i="2"/>
  <c r="E71" i="3" s="1"/>
  <c r="J465" i="2"/>
  <c r="D71" i="3" s="1"/>
  <c r="I465" i="2"/>
  <c r="C71" i="3" s="1"/>
  <c r="H465" i="2"/>
  <c r="R464" i="2"/>
  <c r="Q464" i="2"/>
  <c r="P464" i="2"/>
  <c r="O464" i="2"/>
  <c r="N464" i="2"/>
  <c r="M464" i="2"/>
  <c r="B49" i="8" s="1"/>
  <c r="L464" i="2"/>
  <c r="F72" i="3" s="1"/>
  <c r="K464" i="2"/>
  <c r="E72" i="3" s="1"/>
  <c r="J464" i="2"/>
  <c r="D72" i="3" s="1"/>
  <c r="I464" i="2"/>
  <c r="C72" i="3" s="1"/>
  <c r="H464" i="2"/>
  <c r="B72" i="3" s="1"/>
  <c r="R463" i="2"/>
  <c r="Q463" i="2"/>
  <c r="P463" i="2"/>
  <c r="O463" i="2"/>
  <c r="N463" i="2"/>
  <c r="M463" i="2"/>
  <c r="B50" i="8" s="1"/>
  <c r="L463" i="2"/>
  <c r="F73" i="3" s="1"/>
  <c r="K463" i="2"/>
  <c r="E73" i="3" s="1"/>
  <c r="J463" i="2"/>
  <c r="D73" i="3" s="1"/>
  <c r="I463" i="2"/>
  <c r="C73" i="3" s="1"/>
  <c r="H463" i="2"/>
  <c r="R462" i="2"/>
  <c r="Q462" i="2"/>
  <c r="P462" i="2"/>
  <c r="O462" i="2"/>
  <c r="N462" i="2"/>
  <c r="M462" i="2"/>
  <c r="B51" i="8" s="1"/>
  <c r="L462" i="2"/>
  <c r="K462" i="2"/>
  <c r="E74" i="3" s="1"/>
  <c r="J462" i="2"/>
  <c r="D74" i="3" s="1"/>
  <c r="I462" i="2"/>
  <c r="C74" i="3" s="1"/>
  <c r="H462" i="2"/>
  <c r="B74" i="3" s="1"/>
  <c r="R461" i="2"/>
  <c r="Q461" i="2"/>
  <c r="P461" i="2"/>
  <c r="O461" i="2"/>
  <c r="N461" i="2"/>
  <c r="M461" i="2"/>
  <c r="B52" i="8" s="1"/>
  <c r="L461" i="2"/>
  <c r="F75" i="3" s="1"/>
  <c r="K461" i="2"/>
  <c r="E75" i="3" s="1"/>
  <c r="J461" i="2"/>
  <c r="D75" i="3" s="1"/>
  <c r="I461" i="2"/>
  <c r="C75" i="3" s="1"/>
  <c r="H461" i="2"/>
  <c r="R460" i="2"/>
  <c r="Q460" i="2"/>
  <c r="P460" i="2"/>
  <c r="O460" i="2"/>
  <c r="N460" i="2"/>
  <c r="M460" i="2"/>
  <c r="B53" i="8" s="1"/>
  <c r="L460" i="2"/>
  <c r="K460" i="2"/>
  <c r="E76" i="3" s="1"/>
  <c r="J460" i="2"/>
  <c r="D76" i="3" s="1"/>
  <c r="I460" i="2"/>
  <c r="C76" i="3" s="1"/>
  <c r="H460" i="2"/>
  <c r="B76" i="3" s="1"/>
  <c r="R459" i="2"/>
  <c r="Q459" i="2"/>
  <c r="P459" i="2"/>
  <c r="O459" i="2"/>
  <c r="N459" i="2"/>
  <c r="M459" i="2"/>
  <c r="B54" i="8" s="1"/>
  <c r="L459" i="2"/>
  <c r="F77" i="3" s="1"/>
  <c r="K459" i="2"/>
  <c r="E77" i="3" s="1"/>
  <c r="J459" i="2"/>
  <c r="D77" i="3" s="1"/>
  <c r="I459" i="2"/>
  <c r="C77" i="3" s="1"/>
  <c r="H459" i="2"/>
  <c r="R458" i="2"/>
  <c r="Q458" i="2"/>
  <c r="P458" i="2"/>
  <c r="O458" i="2"/>
  <c r="N458" i="2"/>
  <c r="M458" i="2"/>
  <c r="B55" i="8" s="1"/>
  <c r="L458" i="2"/>
  <c r="K458" i="2"/>
  <c r="E78" i="3" s="1"/>
  <c r="J458" i="2"/>
  <c r="D78" i="3" s="1"/>
  <c r="I458" i="2"/>
  <c r="C78" i="3" s="1"/>
  <c r="H458" i="2"/>
  <c r="B78" i="3" s="1"/>
  <c r="R457" i="2"/>
  <c r="Q457" i="2"/>
  <c r="P457" i="2"/>
  <c r="O457" i="2"/>
  <c r="N457" i="2"/>
  <c r="M457" i="2"/>
  <c r="B56" i="8" s="1"/>
  <c r="L457" i="2"/>
  <c r="F79" i="3" s="1"/>
  <c r="K457" i="2"/>
  <c r="E79" i="3" s="1"/>
  <c r="J457" i="2"/>
  <c r="D79" i="3" s="1"/>
  <c r="I457" i="2"/>
  <c r="C79" i="3" s="1"/>
  <c r="H457" i="2"/>
  <c r="R456" i="2"/>
  <c r="Q456" i="2"/>
  <c r="P456" i="2"/>
  <c r="O456" i="2"/>
  <c r="N456" i="2"/>
  <c r="M456" i="2"/>
  <c r="B57" i="8" s="1"/>
  <c r="L456" i="2"/>
  <c r="F80" i="3" s="1"/>
  <c r="K456" i="2"/>
  <c r="E80" i="3" s="1"/>
  <c r="J456" i="2"/>
  <c r="D80" i="3" s="1"/>
  <c r="I456" i="2"/>
  <c r="C80" i="3" s="1"/>
  <c r="H456" i="2"/>
  <c r="B80" i="3" s="1"/>
  <c r="R455" i="2"/>
  <c r="Q455" i="2"/>
  <c r="P455" i="2"/>
  <c r="O455" i="2"/>
  <c r="N455" i="2"/>
  <c r="M455" i="2"/>
  <c r="B58" i="8" s="1"/>
  <c r="L455" i="2"/>
  <c r="F81" i="3" s="1"/>
  <c r="K455" i="2"/>
  <c r="E81" i="3" s="1"/>
  <c r="J455" i="2"/>
  <c r="D81" i="3" s="1"/>
  <c r="I455" i="2"/>
  <c r="C81" i="3" s="1"/>
  <c r="H455" i="2"/>
  <c r="R454" i="2"/>
  <c r="Q454" i="2"/>
  <c r="P454" i="2"/>
  <c r="O454" i="2"/>
  <c r="N454" i="2"/>
  <c r="M454" i="2"/>
  <c r="B59" i="8" s="1"/>
  <c r="L454" i="2"/>
  <c r="K454" i="2"/>
  <c r="E82" i="3" s="1"/>
  <c r="J454" i="2"/>
  <c r="D82" i="3" s="1"/>
  <c r="I454" i="2"/>
  <c r="C82" i="3" s="1"/>
  <c r="H454" i="2"/>
  <c r="B82" i="3" s="1"/>
  <c r="R453" i="2"/>
  <c r="Q453" i="2"/>
  <c r="P453" i="2"/>
  <c r="O453" i="2"/>
  <c r="N453" i="2"/>
  <c r="M453" i="2"/>
  <c r="B60" i="8" s="1"/>
  <c r="L453" i="2"/>
  <c r="F83" i="3" s="1"/>
  <c r="K453" i="2"/>
  <c r="E83" i="3" s="1"/>
  <c r="J453" i="2"/>
  <c r="D83" i="3" s="1"/>
  <c r="I453" i="2"/>
  <c r="C83" i="3" s="1"/>
  <c r="H453" i="2"/>
  <c r="R452" i="2"/>
  <c r="Q452" i="2"/>
  <c r="P452" i="2"/>
  <c r="O452" i="2"/>
  <c r="N452" i="2"/>
  <c r="M452" i="2"/>
  <c r="B61" i="8" s="1"/>
  <c r="L452" i="2"/>
  <c r="K452" i="2"/>
  <c r="E84" i="3" s="1"/>
  <c r="J452" i="2"/>
  <c r="D84" i="3" s="1"/>
  <c r="I452" i="2"/>
  <c r="C84" i="3" s="1"/>
  <c r="H452" i="2"/>
  <c r="B84" i="3" s="1"/>
  <c r="R451" i="2"/>
  <c r="Q451" i="2"/>
  <c r="P451" i="2"/>
  <c r="O451" i="2"/>
  <c r="N451" i="2"/>
  <c r="M451" i="2"/>
  <c r="B62" i="8" s="1"/>
  <c r="L451" i="2"/>
  <c r="F85" i="3" s="1"/>
  <c r="K451" i="2"/>
  <c r="E85" i="3" s="1"/>
  <c r="J451" i="2"/>
  <c r="D85" i="3" s="1"/>
  <c r="I451" i="2"/>
  <c r="C85" i="3" s="1"/>
  <c r="H451" i="2"/>
  <c r="R450" i="2"/>
  <c r="Q450" i="2"/>
  <c r="P450" i="2"/>
  <c r="O450" i="2"/>
  <c r="N450" i="2"/>
  <c r="M450" i="2"/>
  <c r="B63" i="8" s="1"/>
  <c r="L450" i="2"/>
  <c r="K450" i="2"/>
  <c r="E86" i="3" s="1"/>
  <c r="J450" i="2"/>
  <c r="D86" i="3" s="1"/>
  <c r="I450" i="2"/>
  <c r="C86" i="3" s="1"/>
  <c r="H450" i="2"/>
  <c r="B86" i="3" s="1"/>
  <c r="R449" i="2"/>
  <c r="Q449" i="2"/>
  <c r="P449" i="2"/>
  <c r="O449" i="2"/>
  <c r="N449" i="2"/>
  <c r="M449" i="2"/>
  <c r="B64" i="8" s="1"/>
  <c r="L449" i="2"/>
  <c r="F87" i="3" s="1"/>
  <c r="K449" i="2"/>
  <c r="E87" i="3" s="1"/>
  <c r="J449" i="2"/>
  <c r="D87" i="3" s="1"/>
  <c r="I449" i="2"/>
  <c r="C87" i="3" s="1"/>
  <c r="H449" i="2"/>
  <c r="R448" i="2"/>
  <c r="Q448" i="2"/>
  <c r="P448" i="2"/>
  <c r="O448" i="2"/>
  <c r="N448" i="2"/>
  <c r="M448" i="2"/>
  <c r="B65" i="8" s="1"/>
  <c r="L448" i="2"/>
  <c r="F88" i="3" s="1"/>
  <c r="K448" i="2"/>
  <c r="E88" i="3" s="1"/>
  <c r="J448" i="2"/>
  <c r="D88" i="3" s="1"/>
  <c r="I448" i="2"/>
  <c r="C88" i="3" s="1"/>
  <c r="H448" i="2"/>
  <c r="B88" i="3" s="1"/>
  <c r="R447" i="2"/>
  <c r="Q447" i="2"/>
  <c r="P447" i="2"/>
  <c r="O447" i="2"/>
  <c r="N447" i="2"/>
  <c r="M447" i="2"/>
  <c r="B66" i="8" s="1"/>
  <c r="L447" i="2"/>
  <c r="F89" i="3" s="1"/>
  <c r="K447" i="2"/>
  <c r="E89" i="3" s="1"/>
  <c r="J447" i="2"/>
  <c r="D89" i="3" s="1"/>
  <c r="I447" i="2"/>
  <c r="C89" i="3" s="1"/>
  <c r="H447" i="2"/>
  <c r="R446" i="2"/>
  <c r="Q446" i="2"/>
  <c r="P446" i="2"/>
  <c r="O446" i="2"/>
  <c r="N446" i="2"/>
  <c r="M446" i="2"/>
  <c r="B67" i="8" s="1"/>
  <c r="L446" i="2"/>
  <c r="K446" i="2"/>
  <c r="E90" i="3" s="1"/>
  <c r="J446" i="2"/>
  <c r="D90" i="3" s="1"/>
  <c r="I446" i="2"/>
  <c r="C90" i="3" s="1"/>
  <c r="H446" i="2"/>
  <c r="B90" i="3" s="1"/>
  <c r="R445" i="2"/>
  <c r="Q445" i="2"/>
  <c r="P445" i="2"/>
  <c r="O445" i="2"/>
  <c r="N445" i="2"/>
  <c r="M445" i="2"/>
  <c r="B68" i="8" s="1"/>
  <c r="L445" i="2"/>
  <c r="F91" i="3" s="1"/>
  <c r="K445" i="2"/>
  <c r="E91" i="3" s="1"/>
  <c r="J445" i="2"/>
  <c r="D91" i="3" s="1"/>
  <c r="I445" i="2"/>
  <c r="C91" i="3" s="1"/>
  <c r="H445" i="2"/>
  <c r="R444" i="2"/>
  <c r="Q444" i="2"/>
  <c r="P444" i="2"/>
  <c r="O444" i="2"/>
  <c r="N444" i="2"/>
  <c r="M444" i="2"/>
  <c r="B69" i="8" s="1"/>
  <c r="L444" i="2"/>
  <c r="K444" i="2"/>
  <c r="E92" i="3" s="1"/>
  <c r="J444" i="2"/>
  <c r="D92" i="3" s="1"/>
  <c r="I444" i="2"/>
  <c r="C92" i="3" s="1"/>
  <c r="H444" i="2"/>
  <c r="B92" i="3" s="1"/>
  <c r="R443" i="2"/>
  <c r="Q443" i="2"/>
  <c r="P443" i="2"/>
  <c r="O443" i="2"/>
  <c r="N443" i="2"/>
  <c r="M443" i="2"/>
  <c r="B70" i="8" s="1"/>
  <c r="L443" i="2"/>
  <c r="F93" i="3" s="1"/>
  <c r="K443" i="2"/>
  <c r="E93" i="3" s="1"/>
  <c r="J443" i="2"/>
  <c r="D93" i="3" s="1"/>
  <c r="I443" i="2"/>
  <c r="C93" i="3" s="1"/>
  <c r="H443" i="2"/>
  <c r="R442" i="2"/>
  <c r="Q442" i="2"/>
  <c r="P442" i="2"/>
  <c r="O442" i="2"/>
  <c r="N442" i="2"/>
  <c r="M442" i="2"/>
  <c r="B71" i="8" s="1"/>
  <c r="L442" i="2"/>
  <c r="K442" i="2"/>
  <c r="E94" i="3" s="1"/>
  <c r="J442" i="2"/>
  <c r="D94" i="3" s="1"/>
  <c r="I442" i="2"/>
  <c r="C94" i="3" s="1"/>
  <c r="H442" i="2"/>
  <c r="B94" i="3" s="1"/>
  <c r="R441" i="2"/>
  <c r="Q441" i="2"/>
  <c r="P441" i="2"/>
  <c r="O441" i="2"/>
  <c r="N441" i="2"/>
  <c r="M441" i="2"/>
  <c r="B72" i="8" s="1"/>
  <c r="L441" i="2"/>
  <c r="F95" i="3" s="1"/>
  <c r="K441" i="2"/>
  <c r="E95" i="3" s="1"/>
  <c r="J441" i="2"/>
  <c r="D95" i="3" s="1"/>
  <c r="I441" i="2"/>
  <c r="C95" i="3" s="1"/>
  <c r="H441" i="2"/>
  <c r="R440" i="2"/>
  <c r="Q440" i="2"/>
  <c r="P440" i="2"/>
  <c r="O440" i="2"/>
  <c r="N440" i="2"/>
  <c r="M440" i="2"/>
  <c r="B73" i="8" s="1"/>
  <c r="L440" i="2"/>
  <c r="F96" i="3" s="1"/>
  <c r="K440" i="2"/>
  <c r="E96" i="3" s="1"/>
  <c r="J440" i="2"/>
  <c r="D96" i="3" s="1"/>
  <c r="I440" i="2"/>
  <c r="C96" i="3" s="1"/>
  <c r="H440" i="2"/>
  <c r="B96" i="3" s="1"/>
  <c r="R439" i="2"/>
  <c r="Q439" i="2"/>
  <c r="P439" i="2"/>
  <c r="O439" i="2"/>
  <c r="N439" i="2"/>
  <c r="M439" i="2"/>
  <c r="B74" i="8" s="1"/>
  <c r="L439" i="2"/>
  <c r="F97" i="3" s="1"/>
  <c r="K439" i="2"/>
  <c r="E97" i="3" s="1"/>
  <c r="J439" i="2"/>
  <c r="D97" i="3" s="1"/>
  <c r="I439" i="2"/>
  <c r="C97" i="3" s="1"/>
  <c r="H439" i="2"/>
  <c r="R438" i="2"/>
  <c r="Q438" i="2"/>
  <c r="P438" i="2"/>
  <c r="O438" i="2"/>
  <c r="N438" i="2"/>
  <c r="M438" i="2"/>
  <c r="B75" i="8" s="1"/>
  <c r="L438" i="2"/>
  <c r="K438" i="2"/>
  <c r="E98" i="3" s="1"/>
  <c r="J438" i="2"/>
  <c r="D98" i="3" s="1"/>
  <c r="I438" i="2"/>
  <c r="C98" i="3" s="1"/>
  <c r="H438" i="2"/>
  <c r="B98" i="3" s="1"/>
  <c r="R437" i="2"/>
  <c r="Q437" i="2"/>
  <c r="P437" i="2"/>
  <c r="O437" i="2"/>
  <c r="N437" i="2"/>
  <c r="M437" i="2"/>
  <c r="B76" i="8" s="1"/>
  <c r="L437" i="2"/>
  <c r="F99" i="3" s="1"/>
  <c r="K437" i="2"/>
  <c r="E99" i="3" s="1"/>
  <c r="J437" i="2"/>
  <c r="D99" i="3" s="1"/>
  <c r="I437" i="2"/>
  <c r="C99" i="3" s="1"/>
  <c r="H437" i="2"/>
  <c r="R436" i="2"/>
  <c r="Q436" i="2"/>
  <c r="P436" i="2"/>
  <c r="O436" i="2"/>
  <c r="N436" i="2"/>
  <c r="M436" i="2"/>
  <c r="B77" i="8" s="1"/>
  <c r="L436" i="2"/>
  <c r="K436" i="2"/>
  <c r="E100" i="3" s="1"/>
  <c r="J436" i="2"/>
  <c r="D100" i="3" s="1"/>
  <c r="I436" i="2"/>
  <c r="C100" i="3" s="1"/>
  <c r="H436" i="2"/>
  <c r="B100" i="3" s="1"/>
  <c r="R435" i="2"/>
  <c r="Q435" i="2"/>
  <c r="P435" i="2"/>
  <c r="O435" i="2"/>
  <c r="N435" i="2"/>
  <c r="M435" i="2"/>
  <c r="B78" i="8" s="1"/>
  <c r="L435" i="2"/>
  <c r="F101" i="3" s="1"/>
  <c r="K435" i="2"/>
  <c r="E101" i="3" s="1"/>
  <c r="J435" i="2"/>
  <c r="D101" i="3" s="1"/>
  <c r="I435" i="2"/>
  <c r="C101" i="3" s="1"/>
  <c r="H435" i="2"/>
  <c r="R434" i="2"/>
  <c r="Q434" i="2"/>
  <c r="P434" i="2"/>
  <c r="O434" i="2"/>
  <c r="N434" i="2"/>
  <c r="M434" i="2"/>
  <c r="B79" i="8" s="1"/>
  <c r="L434" i="2"/>
  <c r="K434" i="2"/>
  <c r="E102" i="3" s="1"/>
  <c r="J434" i="2"/>
  <c r="D102" i="3" s="1"/>
  <c r="I434" i="2"/>
  <c r="C102" i="3" s="1"/>
  <c r="H434" i="2"/>
  <c r="B102" i="3" s="1"/>
  <c r="R433" i="2"/>
  <c r="Q433" i="2"/>
  <c r="P433" i="2"/>
  <c r="O433" i="2"/>
  <c r="N433" i="2"/>
  <c r="M433" i="2"/>
  <c r="B80" i="8" s="1"/>
  <c r="L433" i="2"/>
  <c r="F103" i="3" s="1"/>
  <c r="K433" i="2"/>
  <c r="E103" i="3" s="1"/>
  <c r="J433" i="2"/>
  <c r="D103" i="3" s="1"/>
  <c r="I433" i="2"/>
  <c r="C103" i="3" s="1"/>
  <c r="H433" i="2"/>
  <c r="R432" i="2"/>
  <c r="Q432" i="2"/>
  <c r="P432" i="2"/>
  <c r="O432" i="2"/>
  <c r="N432" i="2"/>
  <c r="M432" i="2"/>
  <c r="B81" i="8" s="1"/>
  <c r="L432" i="2"/>
  <c r="F104" i="3" s="1"/>
  <c r="K432" i="2"/>
  <c r="E104" i="3" s="1"/>
  <c r="J432" i="2"/>
  <c r="D104" i="3" s="1"/>
  <c r="I432" i="2"/>
  <c r="C104" i="3" s="1"/>
  <c r="H432" i="2"/>
  <c r="B104" i="3" s="1"/>
  <c r="R431" i="2"/>
  <c r="Q431" i="2"/>
  <c r="P431" i="2"/>
  <c r="O431" i="2"/>
  <c r="N431" i="2"/>
  <c r="M431" i="2"/>
  <c r="B82" i="8" s="1"/>
  <c r="L431" i="2"/>
  <c r="F105" i="3" s="1"/>
  <c r="K431" i="2"/>
  <c r="E105" i="3" s="1"/>
  <c r="J431" i="2"/>
  <c r="D105" i="3" s="1"/>
  <c r="I431" i="2"/>
  <c r="C105" i="3" s="1"/>
  <c r="H431" i="2"/>
  <c r="R430" i="2"/>
  <c r="Q430" i="2"/>
  <c r="P430" i="2"/>
  <c r="O430" i="2"/>
  <c r="N430" i="2"/>
  <c r="M430" i="2"/>
  <c r="B83" i="8" s="1"/>
  <c r="L430" i="2"/>
  <c r="K430" i="2"/>
  <c r="E106" i="3" s="1"/>
  <c r="J430" i="2"/>
  <c r="D106" i="3" s="1"/>
  <c r="I430" i="2"/>
  <c r="C106" i="3" s="1"/>
  <c r="H430" i="2"/>
  <c r="B106" i="3" s="1"/>
  <c r="R429" i="2"/>
  <c r="Q429" i="2"/>
  <c r="P429" i="2"/>
  <c r="O429" i="2"/>
  <c r="N429" i="2"/>
  <c r="M429" i="2"/>
  <c r="B84" i="8" s="1"/>
  <c r="L429" i="2"/>
  <c r="F107" i="3" s="1"/>
  <c r="K429" i="2"/>
  <c r="E107" i="3" s="1"/>
  <c r="J429" i="2"/>
  <c r="D107" i="3" s="1"/>
  <c r="I429" i="2"/>
  <c r="C107" i="3" s="1"/>
  <c r="H429" i="2"/>
  <c r="R428" i="2"/>
  <c r="Q428" i="2"/>
  <c r="P428" i="2"/>
  <c r="O428" i="2"/>
  <c r="N428" i="2"/>
  <c r="M428" i="2"/>
  <c r="B85" i="8" s="1"/>
  <c r="L428" i="2"/>
  <c r="K428" i="2"/>
  <c r="E108" i="3" s="1"/>
  <c r="J428" i="2"/>
  <c r="D108" i="3" s="1"/>
  <c r="I428" i="2"/>
  <c r="C108" i="3" s="1"/>
  <c r="H428" i="2"/>
  <c r="B108" i="3" s="1"/>
  <c r="R427" i="2"/>
  <c r="Q427" i="2"/>
  <c r="P427" i="2"/>
  <c r="O427" i="2"/>
  <c r="N427" i="2"/>
  <c r="M427" i="2"/>
  <c r="B86" i="8" s="1"/>
  <c r="L427" i="2"/>
  <c r="F109" i="3" s="1"/>
  <c r="K427" i="2"/>
  <c r="E109" i="3" s="1"/>
  <c r="J427" i="2"/>
  <c r="D109" i="3" s="1"/>
  <c r="I427" i="2"/>
  <c r="C109" i="3" s="1"/>
  <c r="H427" i="2"/>
  <c r="R426" i="2"/>
  <c r="Q426" i="2"/>
  <c r="P426" i="2"/>
  <c r="O426" i="2"/>
  <c r="N426" i="2"/>
  <c r="M426" i="2"/>
  <c r="B87" i="8" s="1"/>
  <c r="L426" i="2"/>
  <c r="K426" i="2"/>
  <c r="E110" i="3" s="1"/>
  <c r="J426" i="2"/>
  <c r="D110" i="3" s="1"/>
  <c r="I426" i="2"/>
  <c r="C110" i="3" s="1"/>
  <c r="H426" i="2"/>
  <c r="B110" i="3" s="1"/>
  <c r="R425" i="2"/>
  <c r="Q425" i="2"/>
  <c r="P425" i="2"/>
  <c r="O425" i="2"/>
  <c r="N425" i="2"/>
  <c r="M425" i="2"/>
  <c r="B88" i="8" s="1"/>
  <c r="L425" i="2"/>
  <c r="F111" i="3" s="1"/>
  <c r="K425" i="2"/>
  <c r="E111" i="3" s="1"/>
  <c r="J425" i="2"/>
  <c r="D111" i="3" s="1"/>
  <c r="I425" i="2"/>
  <c r="C111" i="3" s="1"/>
  <c r="H425" i="2"/>
  <c r="R424" i="2"/>
  <c r="Q424" i="2"/>
  <c r="P424" i="2"/>
  <c r="O424" i="2"/>
  <c r="N424" i="2"/>
  <c r="M424" i="2"/>
  <c r="B89" i="8" s="1"/>
  <c r="L424" i="2"/>
  <c r="F112" i="3" s="1"/>
  <c r="K424" i="2"/>
  <c r="E112" i="3" s="1"/>
  <c r="J424" i="2"/>
  <c r="D112" i="3" s="1"/>
  <c r="I424" i="2"/>
  <c r="C112" i="3" s="1"/>
  <c r="H424" i="2"/>
  <c r="B112" i="3" s="1"/>
  <c r="R423" i="2"/>
  <c r="Q423" i="2"/>
  <c r="P423" i="2"/>
  <c r="O423" i="2"/>
  <c r="N423" i="2"/>
  <c r="M423" i="2"/>
  <c r="B90" i="8" s="1"/>
  <c r="L423" i="2"/>
  <c r="F113" i="3" s="1"/>
  <c r="K423" i="2"/>
  <c r="E113" i="3" s="1"/>
  <c r="J423" i="2"/>
  <c r="D113" i="3" s="1"/>
  <c r="I423" i="2"/>
  <c r="C113" i="3" s="1"/>
  <c r="H423" i="2"/>
  <c r="R422" i="2"/>
  <c r="Q422" i="2"/>
  <c r="P422" i="2"/>
  <c r="O422" i="2"/>
  <c r="N422" i="2"/>
  <c r="M422" i="2"/>
  <c r="B91" i="8" s="1"/>
  <c r="L422" i="2"/>
  <c r="K422" i="2"/>
  <c r="E114" i="3" s="1"/>
  <c r="J422" i="2"/>
  <c r="D114" i="3" s="1"/>
  <c r="I422" i="2"/>
  <c r="C114" i="3" s="1"/>
  <c r="H422" i="2"/>
  <c r="B114" i="3" s="1"/>
  <c r="R421" i="2"/>
  <c r="Q421" i="2"/>
  <c r="P421" i="2"/>
  <c r="O421" i="2"/>
  <c r="N421" i="2"/>
  <c r="M421" i="2"/>
  <c r="B92" i="8" s="1"/>
  <c r="L421" i="2"/>
  <c r="F115" i="3" s="1"/>
  <c r="K421" i="2"/>
  <c r="E115" i="3" s="1"/>
  <c r="J421" i="2"/>
  <c r="D115" i="3" s="1"/>
  <c r="I421" i="2"/>
  <c r="C115" i="3" s="1"/>
  <c r="H421" i="2"/>
  <c r="R420" i="2"/>
  <c r="Q420" i="2"/>
  <c r="P420" i="2"/>
  <c r="O420" i="2"/>
  <c r="N420" i="2"/>
  <c r="M420" i="2"/>
  <c r="B93" i="8" s="1"/>
  <c r="L420" i="2"/>
  <c r="K420" i="2"/>
  <c r="E116" i="3" s="1"/>
  <c r="J420" i="2"/>
  <c r="D116" i="3" s="1"/>
  <c r="I420" i="2"/>
  <c r="C116" i="3" s="1"/>
  <c r="H420" i="2"/>
  <c r="B116" i="3" s="1"/>
  <c r="R419" i="2"/>
  <c r="Q419" i="2"/>
  <c r="P419" i="2"/>
  <c r="O419" i="2"/>
  <c r="N419" i="2"/>
  <c r="M419" i="2"/>
  <c r="B94" i="8" s="1"/>
  <c r="L419" i="2"/>
  <c r="F117" i="3" s="1"/>
  <c r="K419" i="2"/>
  <c r="E117" i="3" s="1"/>
  <c r="J419" i="2"/>
  <c r="D117" i="3" s="1"/>
  <c r="I419" i="2"/>
  <c r="C117" i="3" s="1"/>
  <c r="H419" i="2"/>
  <c r="R418" i="2"/>
  <c r="Q418" i="2"/>
  <c r="P418" i="2"/>
  <c r="O418" i="2"/>
  <c r="N418" i="2"/>
  <c r="M418" i="2"/>
  <c r="B95" i="8" s="1"/>
  <c r="L418" i="2"/>
  <c r="K418" i="2"/>
  <c r="E118" i="3" s="1"/>
  <c r="J418" i="2"/>
  <c r="D118" i="3" s="1"/>
  <c r="I418" i="2"/>
  <c r="C118" i="3" s="1"/>
  <c r="H418" i="2"/>
  <c r="B118" i="3" s="1"/>
  <c r="R417" i="2"/>
  <c r="Q417" i="2"/>
  <c r="P417" i="2"/>
  <c r="O417" i="2"/>
  <c r="N417" i="2"/>
  <c r="M417" i="2"/>
  <c r="B96" i="8" s="1"/>
  <c r="L417" i="2"/>
  <c r="F119" i="3" s="1"/>
  <c r="K417" i="2"/>
  <c r="E119" i="3" s="1"/>
  <c r="J417" i="2"/>
  <c r="D119" i="3" s="1"/>
  <c r="I417" i="2"/>
  <c r="C119" i="3" s="1"/>
  <c r="H417" i="2"/>
  <c r="R416" i="2"/>
  <c r="Q416" i="2"/>
  <c r="P416" i="2"/>
  <c r="O416" i="2"/>
  <c r="N416" i="2"/>
  <c r="M416" i="2"/>
  <c r="B97" i="8" s="1"/>
  <c r="L416" i="2"/>
  <c r="F120" i="3" s="1"/>
  <c r="K416" i="2"/>
  <c r="E120" i="3" s="1"/>
  <c r="J416" i="2"/>
  <c r="D120" i="3" s="1"/>
  <c r="I416" i="2"/>
  <c r="C120" i="3" s="1"/>
  <c r="H416" i="2"/>
  <c r="B120" i="3" s="1"/>
  <c r="R415" i="2"/>
  <c r="Q415" i="2"/>
  <c r="P415" i="2"/>
  <c r="O415" i="2"/>
  <c r="N415" i="2"/>
  <c r="M415" i="2"/>
  <c r="B98" i="8" s="1"/>
  <c r="L415" i="2"/>
  <c r="F121" i="3" s="1"/>
  <c r="K415" i="2"/>
  <c r="E121" i="3" s="1"/>
  <c r="J415" i="2"/>
  <c r="D121" i="3" s="1"/>
  <c r="I415" i="2"/>
  <c r="C121" i="3" s="1"/>
  <c r="H415" i="2"/>
  <c r="R414" i="2"/>
  <c r="Q414" i="2"/>
  <c r="P414" i="2"/>
  <c r="O414" i="2"/>
  <c r="N414" i="2"/>
  <c r="M414" i="2"/>
  <c r="B99" i="8" s="1"/>
  <c r="L414" i="2"/>
  <c r="K414" i="2"/>
  <c r="E122" i="3" s="1"/>
  <c r="J414" i="2"/>
  <c r="D122" i="3" s="1"/>
  <c r="I414" i="2"/>
  <c r="C122" i="3" s="1"/>
  <c r="H414" i="2"/>
  <c r="B122" i="3" s="1"/>
  <c r="R413" i="2"/>
  <c r="Q413" i="2"/>
  <c r="P413" i="2"/>
  <c r="O413" i="2"/>
  <c r="N413" i="2"/>
  <c r="M413" i="2"/>
  <c r="B100" i="8" s="1"/>
  <c r="L413" i="2"/>
  <c r="F123" i="3" s="1"/>
  <c r="K413" i="2"/>
  <c r="E123" i="3" s="1"/>
  <c r="J413" i="2"/>
  <c r="D123" i="3" s="1"/>
  <c r="I413" i="2"/>
  <c r="C123" i="3" s="1"/>
  <c r="H413" i="2"/>
  <c r="R412" i="2"/>
  <c r="Q412" i="2"/>
  <c r="P412" i="2"/>
  <c r="O412" i="2"/>
  <c r="N412" i="2"/>
  <c r="M412" i="2"/>
  <c r="B101" i="8" s="1"/>
  <c r="L412" i="2"/>
  <c r="K412" i="2"/>
  <c r="E124" i="3" s="1"/>
  <c r="J412" i="2"/>
  <c r="D124" i="3" s="1"/>
  <c r="I412" i="2"/>
  <c r="C124" i="3" s="1"/>
  <c r="H412" i="2"/>
  <c r="B124" i="3" s="1"/>
  <c r="R411" i="2"/>
  <c r="Q411" i="2"/>
  <c r="P411" i="2"/>
  <c r="O411" i="2"/>
  <c r="N411" i="2"/>
  <c r="M411" i="2"/>
  <c r="B102" i="8" s="1"/>
  <c r="L411" i="2"/>
  <c r="F125" i="3" s="1"/>
  <c r="K411" i="2"/>
  <c r="E125" i="3" s="1"/>
  <c r="J411" i="2"/>
  <c r="D125" i="3" s="1"/>
  <c r="I411" i="2"/>
  <c r="C125" i="3" s="1"/>
  <c r="H411" i="2"/>
  <c r="R410" i="2"/>
  <c r="Q410" i="2"/>
  <c r="P410" i="2"/>
  <c r="O410" i="2"/>
  <c r="N410" i="2"/>
  <c r="M410" i="2"/>
  <c r="B103" i="8" s="1"/>
  <c r="L410" i="2"/>
  <c r="K410" i="2"/>
  <c r="E126" i="3" s="1"/>
  <c r="J410" i="2"/>
  <c r="D126" i="3" s="1"/>
  <c r="I410" i="2"/>
  <c r="C126" i="3" s="1"/>
  <c r="H410" i="2"/>
  <c r="B126" i="3" s="1"/>
  <c r="R409" i="2"/>
  <c r="Q409" i="2"/>
  <c r="P409" i="2"/>
  <c r="O409" i="2"/>
  <c r="N409" i="2"/>
  <c r="M409" i="2"/>
  <c r="B104" i="8" s="1"/>
  <c r="L409" i="2"/>
  <c r="F127" i="3" s="1"/>
  <c r="K409" i="2"/>
  <c r="E127" i="3" s="1"/>
  <c r="J409" i="2"/>
  <c r="D127" i="3" s="1"/>
  <c r="I409" i="2"/>
  <c r="C127" i="3" s="1"/>
  <c r="H409" i="2"/>
  <c r="R408" i="2"/>
  <c r="Q408" i="2"/>
  <c r="P408" i="2"/>
  <c r="O408" i="2"/>
  <c r="N408" i="2"/>
  <c r="M408" i="2"/>
  <c r="B105" i="8" s="1"/>
  <c r="L408" i="2"/>
  <c r="F128" i="3" s="1"/>
  <c r="K408" i="2"/>
  <c r="E128" i="3" s="1"/>
  <c r="J408" i="2"/>
  <c r="D128" i="3" s="1"/>
  <c r="I408" i="2"/>
  <c r="C128" i="3" s="1"/>
  <c r="H408" i="2"/>
  <c r="B128" i="3" s="1"/>
  <c r="R407" i="2"/>
  <c r="Q407" i="2"/>
  <c r="P407" i="2"/>
  <c r="O407" i="2"/>
  <c r="N407" i="2"/>
  <c r="M407" i="2"/>
  <c r="B106" i="8" s="1"/>
  <c r="L407" i="2"/>
  <c r="F129" i="3" s="1"/>
  <c r="K407" i="2"/>
  <c r="E129" i="3" s="1"/>
  <c r="J407" i="2"/>
  <c r="D129" i="3" s="1"/>
  <c r="I407" i="2"/>
  <c r="C129" i="3" s="1"/>
  <c r="H407" i="2"/>
  <c r="R406" i="2"/>
  <c r="Q406" i="2"/>
  <c r="P406" i="2"/>
  <c r="O406" i="2"/>
  <c r="N406" i="2"/>
  <c r="M406" i="2"/>
  <c r="B107" i="8" s="1"/>
  <c r="L406" i="2"/>
  <c r="K406" i="2"/>
  <c r="E130" i="3" s="1"/>
  <c r="J406" i="2"/>
  <c r="D130" i="3" s="1"/>
  <c r="I406" i="2"/>
  <c r="C130" i="3" s="1"/>
  <c r="H406" i="2"/>
  <c r="B130" i="3" s="1"/>
  <c r="R405" i="2"/>
  <c r="Q405" i="2"/>
  <c r="P405" i="2"/>
  <c r="O405" i="2"/>
  <c r="N405" i="2"/>
  <c r="M405" i="2"/>
  <c r="B108" i="8" s="1"/>
  <c r="L405" i="2"/>
  <c r="F131" i="3" s="1"/>
  <c r="K405" i="2"/>
  <c r="E131" i="3" s="1"/>
  <c r="J405" i="2"/>
  <c r="D131" i="3" s="1"/>
  <c r="I405" i="2"/>
  <c r="C131" i="3" s="1"/>
  <c r="H405" i="2"/>
  <c r="R404" i="2"/>
  <c r="Q404" i="2"/>
  <c r="P404" i="2"/>
  <c r="O404" i="2"/>
  <c r="N404" i="2"/>
  <c r="M404" i="2"/>
  <c r="B109" i="8" s="1"/>
  <c r="L404" i="2"/>
  <c r="K404" i="2"/>
  <c r="E132" i="3" s="1"/>
  <c r="J404" i="2"/>
  <c r="D132" i="3" s="1"/>
  <c r="I404" i="2"/>
  <c r="C132" i="3" s="1"/>
  <c r="H404" i="2"/>
  <c r="B132" i="3" s="1"/>
  <c r="R403" i="2"/>
  <c r="Q403" i="2"/>
  <c r="P403" i="2"/>
  <c r="O403" i="2"/>
  <c r="N403" i="2"/>
  <c r="M403" i="2"/>
  <c r="B110" i="8" s="1"/>
  <c r="L403" i="2"/>
  <c r="F133" i="3" s="1"/>
  <c r="K403" i="2"/>
  <c r="E133" i="3" s="1"/>
  <c r="J403" i="2"/>
  <c r="D133" i="3" s="1"/>
  <c r="I403" i="2"/>
  <c r="C133" i="3" s="1"/>
  <c r="H403" i="2"/>
  <c r="R402" i="2"/>
  <c r="Q402" i="2"/>
  <c r="P402" i="2"/>
  <c r="O402" i="2"/>
  <c r="N402" i="2"/>
  <c r="M402" i="2"/>
  <c r="B111" i="8" s="1"/>
  <c r="L402" i="2"/>
  <c r="K402" i="2"/>
  <c r="E134" i="3" s="1"/>
  <c r="J402" i="2"/>
  <c r="D134" i="3" s="1"/>
  <c r="I402" i="2"/>
  <c r="C134" i="3" s="1"/>
  <c r="H402" i="2"/>
  <c r="B134" i="3" s="1"/>
  <c r="R401" i="2"/>
  <c r="Q401" i="2"/>
  <c r="P401" i="2"/>
  <c r="O401" i="2"/>
  <c r="N401" i="2"/>
  <c r="M401" i="2"/>
  <c r="B112" i="8" s="1"/>
  <c r="L401" i="2"/>
  <c r="F135" i="3" s="1"/>
  <c r="K401" i="2"/>
  <c r="E135" i="3" s="1"/>
  <c r="J401" i="2"/>
  <c r="D135" i="3" s="1"/>
  <c r="I401" i="2"/>
  <c r="C135" i="3" s="1"/>
  <c r="H401" i="2"/>
  <c r="R400" i="2"/>
  <c r="Q400" i="2"/>
  <c r="P400" i="2"/>
  <c r="O400" i="2"/>
  <c r="N400" i="2"/>
  <c r="M400" i="2"/>
  <c r="B113" i="8" s="1"/>
  <c r="L400" i="2"/>
  <c r="F136" i="3" s="1"/>
  <c r="K400" i="2"/>
  <c r="E136" i="3" s="1"/>
  <c r="J400" i="2"/>
  <c r="D136" i="3" s="1"/>
  <c r="I400" i="2"/>
  <c r="C136" i="3" s="1"/>
  <c r="H400" i="2"/>
  <c r="B136" i="3" s="1"/>
  <c r="R399" i="2"/>
  <c r="Q399" i="2"/>
  <c r="P399" i="2"/>
  <c r="O399" i="2"/>
  <c r="N399" i="2"/>
  <c r="M399" i="2"/>
  <c r="B114" i="8" s="1"/>
  <c r="L399" i="2"/>
  <c r="F137" i="3" s="1"/>
  <c r="K399" i="2"/>
  <c r="E137" i="3" s="1"/>
  <c r="J399" i="2"/>
  <c r="D137" i="3" s="1"/>
  <c r="I399" i="2"/>
  <c r="C137" i="3" s="1"/>
  <c r="H399" i="2"/>
  <c r="R398" i="2"/>
  <c r="Q398" i="2"/>
  <c r="P398" i="2"/>
  <c r="O398" i="2"/>
  <c r="N398" i="2"/>
  <c r="M398" i="2"/>
  <c r="B115" i="8" s="1"/>
  <c r="L398" i="2"/>
  <c r="K398" i="2"/>
  <c r="E138" i="3" s="1"/>
  <c r="J398" i="2"/>
  <c r="D138" i="3" s="1"/>
  <c r="I398" i="2"/>
  <c r="C138" i="3" s="1"/>
  <c r="H398" i="2"/>
  <c r="B138" i="3" s="1"/>
  <c r="R397" i="2"/>
  <c r="Q397" i="2"/>
  <c r="P397" i="2"/>
  <c r="O397" i="2"/>
  <c r="N397" i="2"/>
  <c r="M397" i="2"/>
  <c r="B116" i="8" s="1"/>
  <c r="L397" i="2"/>
  <c r="F139" i="3" s="1"/>
  <c r="K397" i="2"/>
  <c r="E139" i="3" s="1"/>
  <c r="J397" i="2"/>
  <c r="D139" i="3" s="1"/>
  <c r="I397" i="2"/>
  <c r="C139" i="3" s="1"/>
  <c r="H397" i="2"/>
  <c r="R396" i="2"/>
  <c r="Q396" i="2"/>
  <c r="P396" i="2"/>
  <c r="O396" i="2"/>
  <c r="N396" i="2"/>
  <c r="M396" i="2"/>
  <c r="B117" i="8" s="1"/>
  <c r="L396" i="2"/>
  <c r="K396" i="2"/>
  <c r="E140" i="3" s="1"/>
  <c r="J396" i="2"/>
  <c r="D140" i="3" s="1"/>
  <c r="I396" i="2"/>
  <c r="C140" i="3" s="1"/>
  <c r="H396" i="2"/>
  <c r="B140" i="3" s="1"/>
  <c r="R395" i="2"/>
  <c r="Q395" i="2"/>
  <c r="P395" i="2"/>
  <c r="O395" i="2"/>
  <c r="N395" i="2"/>
  <c r="M395" i="2"/>
  <c r="B118" i="8" s="1"/>
  <c r="L395" i="2"/>
  <c r="F141" i="3" s="1"/>
  <c r="K395" i="2"/>
  <c r="E141" i="3" s="1"/>
  <c r="J395" i="2"/>
  <c r="D141" i="3" s="1"/>
  <c r="I395" i="2"/>
  <c r="C141" i="3" s="1"/>
  <c r="H395" i="2"/>
  <c r="R394" i="2"/>
  <c r="Q394" i="2"/>
  <c r="P394" i="2"/>
  <c r="O394" i="2"/>
  <c r="N394" i="2"/>
  <c r="M394" i="2"/>
  <c r="B119" i="8" s="1"/>
  <c r="L394" i="2"/>
  <c r="K394" i="2"/>
  <c r="E142" i="3" s="1"/>
  <c r="J394" i="2"/>
  <c r="D142" i="3" s="1"/>
  <c r="I394" i="2"/>
  <c r="C142" i="3" s="1"/>
  <c r="H394" i="2"/>
  <c r="B142" i="3" s="1"/>
  <c r="R393" i="2"/>
  <c r="Q393" i="2"/>
  <c r="P393" i="2"/>
  <c r="O393" i="2"/>
  <c r="N393" i="2"/>
  <c r="M393" i="2"/>
  <c r="B120" i="8" s="1"/>
  <c r="L393" i="2"/>
  <c r="F143" i="3" s="1"/>
  <c r="K393" i="2"/>
  <c r="E143" i="3" s="1"/>
  <c r="J393" i="2"/>
  <c r="D143" i="3" s="1"/>
  <c r="I393" i="2"/>
  <c r="C143" i="3" s="1"/>
  <c r="H393" i="2"/>
  <c r="R392" i="2"/>
  <c r="Q392" i="2"/>
  <c r="P392" i="2"/>
  <c r="O392" i="2"/>
  <c r="N392" i="2"/>
  <c r="M392" i="2"/>
  <c r="B121" i="8" s="1"/>
  <c r="L392" i="2"/>
  <c r="F144" i="3" s="1"/>
  <c r="K392" i="2"/>
  <c r="E144" i="3" s="1"/>
  <c r="J392" i="2"/>
  <c r="D144" i="3" s="1"/>
  <c r="I392" i="2"/>
  <c r="C144" i="3" s="1"/>
  <c r="H392" i="2"/>
  <c r="B144" i="3" s="1"/>
  <c r="R391" i="2"/>
  <c r="Q391" i="2"/>
  <c r="P391" i="2"/>
  <c r="O391" i="2"/>
  <c r="N391" i="2"/>
  <c r="M391" i="2"/>
  <c r="B122" i="8" s="1"/>
  <c r="L391" i="2"/>
  <c r="F145" i="3" s="1"/>
  <c r="K391" i="2"/>
  <c r="E145" i="3" s="1"/>
  <c r="J391" i="2"/>
  <c r="D145" i="3" s="1"/>
  <c r="I391" i="2"/>
  <c r="C145" i="3" s="1"/>
  <c r="H391" i="2"/>
  <c r="R390" i="2"/>
  <c r="Q390" i="2"/>
  <c r="P390" i="2"/>
  <c r="O390" i="2"/>
  <c r="N390" i="2"/>
  <c r="M390" i="2"/>
  <c r="B123" i="8" s="1"/>
  <c r="L390" i="2"/>
  <c r="K390" i="2"/>
  <c r="E146" i="3" s="1"/>
  <c r="J390" i="2"/>
  <c r="D146" i="3" s="1"/>
  <c r="I390" i="2"/>
  <c r="C146" i="3" s="1"/>
  <c r="H390" i="2"/>
  <c r="B146" i="3" s="1"/>
  <c r="R389" i="2"/>
  <c r="Q389" i="2"/>
  <c r="P389" i="2"/>
  <c r="O389" i="2"/>
  <c r="N389" i="2"/>
  <c r="M389" i="2"/>
  <c r="B124" i="8" s="1"/>
  <c r="L389" i="2"/>
  <c r="F147" i="3" s="1"/>
  <c r="K389" i="2"/>
  <c r="E147" i="3" s="1"/>
  <c r="J389" i="2"/>
  <c r="D147" i="3" s="1"/>
  <c r="I389" i="2"/>
  <c r="C147" i="3" s="1"/>
  <c r="H389" i="2"/>
  <c r="R388" i="2"/>
  <c r="Q388" i="2"/>
  <c r="P388" i="2"/>
  <c r="O388" i="2"/>
  <c r="N388" i="2"/>
  <c r="M388" i="2"/>
  <c r="B125" i="8" s="1"/>
  <c r="L388" i="2"/>
  <c r="K388" i="2"/>
  <c r="E148" i="3" s="1"/>
  <c r="J388" i="2"/>
  <c r="D148" i="3" s="1"/>
  <c r="I388" i="2"/>
  <c r="C148" i="3" s="1"/>
  <c r="H388" i="2"/>
  <c r="B148" i="3" s="1"/>
  <c r="R387" i="2"/>
  <c r="Q387" i="2"/>
  <c r="P387" i="2"/>
  <c r="O387" i="2"/>
  <c r="N387" i="2"/>
  <c r="M387" i="2"/>
  <c r="B126" i="8" s="1"/>
  <c r="L387" i="2"/>
  <c r="F149" i="3" s="1"/>
  <c r="K387" i="2"/>
  <c r="E149" i="3" s="1"/>
  <c r="J387" i="2"/>
  <c r="D149" i="3" s="1"/>
  <c r="I387" i="2"/>
  <c r="C149" i="3" s="1"/>
  <c r="H387" i="2"/>
  <c r="R386" i="2"/>
  <c r="Q386" i="2"/>
  <c r="P386" i="2"/>
  <c r="O386" i="2"/>
  <c r="N386" i="2"/>
  <c r="Q150" i="3" s="1"/>
  <c r="M386" i="2"/>
  <c r="B127" i="8" s="1"/>
  <c r="L386" i="2"/>
  <c r="K386" i="2"/>
  <c r="E150" i="3" s="1"/>
  <c r="J386" i="2"/>
  <c r="D150" i="3" s="1"/>
  <c r="I386" i="2"/>
  <c r="C150" i="3" s="1"/>
  <c r="H386" i="2"/>
  <c r="B150" i="3" s="1"/>
  <c r="R385" i="2"/>
  <c r="Q385" i="2"/>
  <c r="P385" i="2"/>
  <c r="O385" i="2"/>
  <c r="N385" i="2"/>
  <c r="M385" i="2"/>
  <c r="B128" i="8" s="1"/>
  <c r="L385" i="2"/>
  <c r="F151" i="3" s="1"/>
  <c r="K385" i="2"/>
  <c r="E151" i="3" s="1"/>
  <c r="J385" i="2"/>
  <c r="D151" i="3" s="1"/>
  <c r="I385" i="2"/>
  <c r="C151" i="3" s="1"/>
  <c r="H385" i="2"/>
  <c r="R384" i="2"/>
  <c r="Q384" i="2"/>
  <c r="P384" i="2"/>
  <c r="O384" i="2"/>
  <c r="N384" i="2"/>
  <c r="Q152" i="3" s="1"/>
  <c r="M384" i="2"/>
  <c r="B129" i="8" s="1"/>
  <c r="L384" i="2"/>
  <c r="F152" i="3" s="1"/>
  <c r="K384" i="2"/>
  <c r="E152" i="3" s="1"/>
  <c r="J384" i="2"/>
  <c r="D152" i="3" s="1"/>
  <c r="I384" i="2"/>
  <c r="C152" i="3" s="1"/>
  <c r="H384" i="2"/>
  <c r="B152" i="3" s="1"/>
  <c r="R383" i="2"/>
  <c r="Q383" i="2"/>
  <c r="P383" i="2"/>
  <c r="O383" i="2"/>
  <c r="N383" i="2"/>
  <c r="M383" i="2"/>
  <c r="B130" i="8" s="1"/>
  <c r="L383" i="2"/>
  <c r="F153" i="3" s="1"/>
  <c r="K383" i="2"/>
  <c r="E153" i="3" s="1"/>
  <c r="J383" i="2"/>
  <c r="D153" i="3" s="1"/>
  <c r="I383" i="2"/>
  <c r="C153" i="3" s="1"/>
  <c r="H383" i="2"/>
  <c r="R382" i="2"/>
  <c r="Q382" i="2"/>
  <c r="P382" i="2"/>
  <c r="O382" i="2"/>
  <c r="N382" i="2"/>
  <c r="M382" i="2"/>
  <c r="B131" i="8" s="1"/>
  <c r="L382" i="2"/>
  <c r="K382" i="2"/>
  <c r="E154" i="3" s="1"/>
  <c r="J382" i="2"/>
  <c r="D154" i="3" s="1"/>
  <c r="I382" i="2"/>
  <c r="C154" i="3" s="1"/>
  <c r="H382" i="2"/>
  <c r="B154" i="3" s="1"/>
  <c r="R381" i="2"/>
  <c r="Q381" i="2"/>
  <c r="P381" i="2"/>
  <c r="O381" i="2"/>
  <c r="N381" i="2"/>
  <c r="M381" i="2"/>
  <c r="B132" i="8" s="1"/>
  <c r="L381" i="2"/>
  <c r="F155" i="3" s="1"/>
  <c r="K381" i="2"/>
  <c r="E155" i="3" s="1"/>
  <c r="J381" i="2"/>
  <c r="D155" i="3" s="1"/>
  <c r="I381" i="2"/>
  <c r="C155" i="3" s="1"/>
  <c r="H381" i="2"/>
  <c r="B155" i="3" s="1"/>
  <c r="R380" i="2"/>
  <c r="Q380" i="2"/>
  <c r="P380" i="2"/>
  <c r="O380" i="2"/>
  <c r="N380" i="2"/>
  <c r="Q156" i="3" s="1"/>
  <c r="M380" i="2"/>
  <c r="B133" i="8" s="1"/>
  <c r="L380" i="2"/>
  <c r="K380" i="2"/>
  <c r="E156" i="3" s="1"/>
  <c r="J380" i="2"/>
  <c r="D156" i="3" s="1"/>
  <c r="I380" i="2"/>
  <c r="C156" i="3" s="1"/>
  <c r="H380" i="2"/>
  <c r="B156" i="3" s="1"/>
  <c r="R379" i="2"/>
  <c r="Q379" i="2"/>
  <c r="P379" i="2"/>
  <c r="O379" i="2"/>
  <c r="N379" i="2"/>
  <c r="M379" i="2"/>
  <c r="B134" i="8" s="1"/>
  <c r="L379" i="2"/>
  <c r="F157" i="3" s="1"/>
  <c r="K379" i="2"/>
  <c r="E157" i="3" s="1"/>
  <c r="J379" i="2"/>
  <c r="D157" i="3" s="1"/>
  <c r="I379" i="2"/>
  <c r="C157" i="3" s="1"/>
  <c r="H379" i="2"/>
  <c r="B157" i="3" s="1"/>
  <c r="R378" i="2"/>
  <c r="Q378" i="2"/>
  <c r="P378" i="2"/>
  <c r="O378" i="2"/>
  <c r="N378" i="2"/>
  <c r="M378" i="2"/>
  <c r="B135" i="8" s="1"/>
  <c r="L378" i="2"/>
  <c r="K378" i="2"/>
  <c r="E158" i="3" s="1"/>
  <c r="J378" i="2"/>
  <c r="D158" i="3" s="1"/>
  <c r="I378" i="2"/>
  <c r="C158" i="3" s="1"/>
  <c r="H378" i="2"/>
  <c r="B158" i="3" s="1"/>
  <c r="R377" i="2"/>
  <c r="Q377" i="2"/>
  <c r="P377" i="2"/>
  <c r="O377" i="2"/>
  <c r="N377" i="2"/>
  <c r="M377" i="2"/>
  <c r="B136" i="8" s="1"/>
  <c r="L377" i="2"/>
  <c r="F159" i="3" s="1"/>
  <c r="K377" i="2"/>
  <c r="E159" i="3" s="1"/>
  <c r="J377" i="2"/>
  <c r="D159" i="3" s="1"/>
  <c r="I377" i="2"/>
  <c r="C159" i="3" s="1"/>
  <c r="H377" i="2"/>
  <c r="B159" i="3" s="1"/>
  <c r="R376" i="2"/>
  <c r="Q376" i="2"/>
  <c r="P376" i="2"/>
  <c r="O376" i="2"/>
  <c r="N376" i="2"/>
  <c r="M376" i="2"/>
  <c r="B137" i="8" s="1"/>
  <c r="L376" i="2"/>
  <c r="K376" i="2"/>
  <c r="E160" i="3" s="1"/>
  <c r="J376" i="2"/>
  <c r="D160" i="3" s="1"/>
  <c r="I376" i="2"/>
  <c r="C160" i="3" s="1"/>
  <c r="H376" i="2"/>
  <c r="B160" i="3" s="1"/>
  <c r="R375" i="2"/>
  <c r="Q375" i="2"/>
  <c r="P375" i="2"/>
  <c r="O375" i="2"/>
  <c r="N375" i="2"/>
  <c r="M375" i="2"/>
  <c r="B138" i="8" s="1"/>
  <c r="L375" i="2"/>
  <c r="F161" i="3" s="1"/>
  <c r="K375" i="2"/>
  <c r="E161" i="3" s="1"/>
  <c r="J375" i="2"/>
  <c r="D161" i="3" s="1"/>
  <c r="I375" i="2"/>
  <c r="C161" i="3" s="1"/>
  <c r="H375" i="2"/>
  <c r="R374" i="2"/>
  <c r="Q374" i="2"/>
  <c r="P374" i="2"/>
  <c r="O374" i="2"/>
  <c r="N374" i="2"/>
  <c r="M374" i="2"/>
  <c r="B139" i="8" s="1"/>
  <c r="L374" i="2"/>
  <c r="K374" i="2"/>
  <c r="E162" i="3" s="1"/>
  <c r="J374" i="2"/>
  <c r="D162" i="3" s="1"/>
  <c r="I374" i="2"/>
  <c r="C162" i="3" s="1"/>
  <c r="H374" i="2"/>
  <c r="B162" i="3" s="1"/>
  <c r="R373" i="2"/>
  <c r="Q373" i="2"/>
  <c r="P373" i="2"/>
  <c r="O373" i="2"/>
  <c r="N373" i="2"/>
  <c r="M373" i="2"/>
  <c r="B140" i="8" s="1"/>
  <c r="L373" i="2"/>
  <c r="F163" i="3" s="1"/>
  <c r="K373" i="2"/>
  <c r="E163" i="3" s="1"/>
  <c r="J373" i="2"/>
  <c r="D163" i="3" s="1"/>
  <c r="I373" i="2"/>
  <c r="C163" i="3" s="1"/>
  <c r="H373" i="2"/>
  <c r="B163" i="3" s="1"/>
  <c r="R372" i="2"/>
  <c r="Q372" i="2"/>
  <c r="P372" i="2"/>
  <c r="O372" i="2"/>
  <c r="N372" i="2"/>
  <c r="M372" i="2"/>
  <c r="B141" i="8" s="1"/>
  <c r="L372" i="2"/>
  <c r="K372" i="2"/>
  <c r="E164" i="3" s="1"/>
  <c r="J372" i="2"/>
  <c r="D164" i="3" s="1"/>
  <c r="I372" i="2"/>
  <c r="C164" i="3" s="1"/>
  <c r="H372" i="2"/>
  <c r="B164" i="3" s="1"/>
  <c r="R371" i="2"/>
  <c r="Q371" i="2"/>
  <c r="P371" i="2"/>
  <c r="O371" i="2"/>
  <c r="N371" i="2"/>
  <c r="M371" i="2"/>
  <c r="B142" i="8" s="1"/>
  <c r="L371" i="2"/>
  <c r="F165" i="3" s="1"/>
  <c r="K371" i="2"/>
  <c r="E165" i="3" s="1"/>
  <c r="J371" i="2"/>
  <c r="D165" i="3" s="1"/>
  <c r="I371" i="2"/>
  <c r="C165" i="3" s="1"/>
  <c r="H371" i="2"/>
  <c r="R370" i="2"/>
  <c r="Q370" i="2"/>
  <c r="P370" i="2"/>
  <c r="O370" i="2"/>
  <c r="N370" i="2"/>
  <c r="M370" i="2"/>
  <c r="B143" i="8" s="1"/>
  <c r="L370" i="2"/>
  <c r="K370" i="2"/>
  <c r="E166" i="3" s="1"/>
  <c r="J370" i="2"/>
  <c r="D166" i="3" s="1"/>
  <c r="I370" i="2"/>
  <c r="C166" i="3" s="1"/>
  <c r="H370" i="2"/>
  <c r="B166" i="3" s="1"/>
  <c r="R369" i="2"/>
  <c r="Q369" i="2"/>
  <c r="P369" i="2"/>
  <c r="O369" i="2"/>
  <c r="N369" i="2"/>
  <c r="M369" i="2"/>
  <c r="B144" i="8" s="1"/>
  <c r="L369" i="2"/>
  <c r="F167" i="3" s="1"/>
  <c r="K369" i="2"/>
  <c r="E167" i="3" s="1"/>
  <c r="J369" i="2"/>
  <c r="D167" i="3" s="1"/>
  <c r="I369" i="2"/>
  <c r="C167" i="3" s="1"/>
  <c r="H369" i="2"/>
  <c r="B167" i="3" s="1"/>
  <c r="R368" i="2"/>
  <c r="Q368" i="2"/>
  <c r="P368" i="2"/>
  <c r="O368" i="2"/>
  <c r="N368" i="2"/>
  <c r="M368" i="2"/>
  <c r="B145" i="8" s="1"/>
  <c r="L368" i="2"/>
  <c r="K368" i="2"/>
  <c r="E168" i="3" s="1"/>
  <c r="J368" i="2"/>
  <c r="D168" i="3" s="1"/>
  <c r="I368" i="2"/>
  <c r="C168" i="3" s="1"/>
  <c r="H368" i="2"/>
  <c r="B168" i="3" s="1"/>
  <c r="R367" i="2"/>
  <c r="Q367" i="2"/>
  <c r="P367" i="2"/>
  <c r="O367" i="2"/>
  <c r="N367" i="2"/>
  <c r="M367" i="2"/>
  <c r="B146" i="8" s="1"/>
  <c r="L367" i="2"/>
  <c r="F169" i="3" s="1"/>
  <c r="K367" i="2"/>
  <c r="E169" i="3" s="1"/>
  <c r="J367" i="2"/>
  <c r="D169" i="3" s="1"/>
  <c r="I367" i="2"/>
  <c r="C169" i="3" s="1"/>
  <c r="H367" i="2"/>
  <c r="R366" i="2"/>
  <c r="Q366" i="2"/>
  <c r="P366" i="2"/>
  <c r="O366" i="2"/>
  <c r="N366" i="2"/>
  <c r="M366" i="2"/>
  <c r="B147" i="8" s="1"/>
  <c r="L366" i="2"/>
  <c r="K366" i="2"/>
  <c r="E170" i="3" s="1"/>
  <c r="J366" i="2"/>
  <c r="D170" i="3" s="1"/>
  <c r="I366" i="2"/>
  <c r="C170" i="3" s="1"/>
  <c r="H366" i="2"/>
  <c r="B170" i="3" s="1"/>
  <c r="R365" i="2"/>
  <c r="Q365" i="2"/>
  <c r="P365" i="2"/>
  <c r="O365" i="2"/>
  <c r="N365" i="2"/>
  <c r="M365" i="2"/>
  <c r="B148" i="8" s="1"/>
  <c r="L365" i="2"/>
  <c r="F171" i="3" s="1"/>
  <c r="K365" i="2"/>
  <c r="E171" i="3" s="1"/>
  <c r="J365" i="2"/>
  <c r="D171" i="3" s="1"/>
  <c r="I365" i="2"/>
  <c r="C171" i="3" s="1"/>
  <c r="H365" i="2"/>
  <c r="B171" i="3" s="1"/>
  <c r="R364" i="2"/>
  <c r="Q364" i="2"/>
  <c r="P364" i="2"/>
  <c r="O364" i="2"/>
  <c r="N364" i="2"/>
  <c r="M364" i="2"/>
  <c r="B149" i="8" s="1"/>
  <c r="L364" i="2"/>
  <c r="K364" i="2"/>
  <c r="E172" i="3" s="1"/>
  <c r="J364" i="2"/>
  <c r="D172" i="3" s="1"/>
  <c r="I364" i="2"/>
  <c r="C172" i="3" s="1"/>
  <c r="H364" i="2"/>
  <c r="B172" i="3" s="1"/>
  <c r="R363" i="2"/>
  <c r="Q363" i="2"/>
  <c r="P363" i="2"/>
  <c r="O363" i="2"/>
  <c r="N363" i="2"/>
  <c r="M363" i="2"/>
  <c r="B150" i="8" s="1"/>
  <c r="L363" i="2"/>
  <c r="F173" i="3" s="1"/>
  <c r="K363" i="2"/>
  <c r="E173" i="3" s="1"/>
  <c r="J363" i="2"/>
  <c r="D173" i="3" s="1"/>
  <c r="I363" i="2"/>
  <c r="C173" i="3" s="1"/>
  <c r="H363" i="2"/>
  <c r="R362" i="2"/>
  <c r="Q362" i="2"/>
  <c r="P362" i="2"/>
  <c r="O362" i="2"/>
  <c r="N362" i="2"/>
  <c r="M362" i="2"/>
  <c r="B151" i="8" s="1"/>
  <c r="L362" i="2"/>
  <c r="K362" i="2"/>
  <c r="E174" i="3" s="1"/>
  <c r="J362" i="2"/>
  <c r="D174" i="3" s="1"/>
  <c r="I362" i="2"/>
  <c r="C174" i="3" s="1"/>
  <c r="H362" i="2"/>
  <c r="B174" i="3" s="1"/>
  <c r="R361" i="2"/>
  <c r="Q361" i="2"/>
  <c r="P361" i="2"/>
  <c r="O361" i="2"/>
  <c r="N361" i="2"/>
  <c r="M361" i="2"/>
  <c r="B152" i="8" s="1"/>
  <c r="L361" i="2"/>
  <c r="F175" i="3" s="1"/>
  <c r="K361" i="2"/>
  <c r="E175" i="3" s="1"/>
  <c r="J361" i="2"/>
  <c r="D175" i="3" s="1"/>
  <c r="I361" i="2"/>
  <c r="C175" i="3" s="1"/>
  <c r="H361" i="2"/>
  <c r="R360" i="2"/>
  <c r="Q360" i="2"/>
  <c r="P360" i="2"/>
  <c r="O360" i="2"/>
  <c r="N360" i="2"/>
  <c r="M360" i="2"/>
  <c r="B153" i="8" s="1"/>
  <c r="L360" i="2"/>
  <c r="F176" i="3" s="1"/>
  <c r="K360" i="2"/>
  <c r="E176" i="3" s="1"/>
  <c r="J360" i="2"/>
  <c r="D176" i="3" s="1"/>
  <c r="I360" i="2"/>
  <c r="C176" i="3" s="1"/>
  <c r="H360" i="2"/>
  <c r="B176" i="3" s="1"/>
  <c r="R359" i="2"/>
  <c r="Q359" i="2"/>
  <c r="P359" i="2"/>
  <c r="O359" i="2"/>
  <c r="N359" i="2"/>
  <c r="M359" i="2"/>
  <c r="B154" i="8" s="1"/>
  <c r="L359" i="2"/>
  <c r="F177" i="3" s="1"/>
  <c r="K359" i="2"/>
  <c r="E177" i="3" s="1"/>
  <c r="J359" i="2"/>
  <c r="D177" i="3" s="1"/>
  <c r="I359" i="2"/>
  <c r="C177" i="3" s="1"/>
  <c r="H359" i="2"/>
  <c r="R358" i="2"/>
  <c r="Q358" i="2"/>
  <c r="P358" i="2"/>
  <c r="O358" i="2"/>
  <c r="N358" i="2"/>
  <c r="M358" i="2"/>
  <c r="B155" i="8" s="1"/>
  <c r="L358" i="2"/>
  <c r="K358" i="2"/>
  <c r="E178" i="3" s="1"/>
  <c r="J358" i="2"/>
  <c r="D178" i="3" s="1"/>
  <c r="I358" i="2"/>
  <c r="C178" i="3" s="1"/>
  <c r="H358" i="2"/>
  <c r="B178" i="3" s="1"/>
  <c r="R357" i="2"/>
  <c r="Q357" i="2"/>
  <c r="P357" i="2"/>
  <c r="O357" i="2"/>
  <c r="N357" i="2"/>
  <c r="M357" i="2"/>
  <c r="B156" i="8" s="1"/>
  <c r="L357" i="2"/>
  <c r="F179" i="3" s="1"/>
  <c r="K357" i="2"/>
  <c r="E179" i="3" s="1"/>
  <c r="J357" i="2"/>
  <c r="D179" i="3" s="1"/>
  <c r="I357" i="2"/>
  <c r="C179" i="3" s="1"/>
  <c r="H357" i="2"/>
  <c r="B179" i="3" s="1"/>
  <c r="R356" i="2"/>
  <c r="Q356" i="2"/>
  <c r="P356" i="2"/>
  <c r="O356" i="2"/>
  <c r="N356" i="2"/>
  <c r="M356" i="2"/>
  <c r="B157" i="8" s="1"/>
  <c r="L356" i="2"/>
  <c r="K356" i="2"/>
  <c r="E180" i="3" s="1"/>
  <c r="J356" i="2"/>
  <c r="D180" i="3" s="1"/>
  <c r="I356" i="2"/>
  <c r="C180" i="3" s="1"/>
  <c r="H356" i="2"/>
  <c r="B180" i="3" s="1"/>
  <c r="R355" i="2"/>
  <c r="Q355" i="2"/>
  <c r="P355" i="2"/>
  <c r="O355" i="2"/>
  <c r="N355" i="2"/>
  <c r="M355" i="2"/>
  <c r="B158" i="8" s="1"/>
  <c r="L355" i="2"/>
  <c r="F181" i="3" s="1"/>
  <c r="K355" i="2"/>
  <c r="E181" i="3" s="1"/>
  <c r="J355" i="2"/>
  <c r="D181" i="3" s="1"/>
  <c r="I355" i="2"/>
  <c r="C181" i="3" s="1"/>
  <c r="H355" i="2"/>
  <c r="B181" i="3" s="1"/>
  <c r="R354" i="2"/>
  <c r="Q354" i="2"/>
  <c r="P354" i="2"/>
  <c r="O354" i="2"/>
  <c r="N354" i="2"/>
  <c r="M354" i="2"/>
  <c r="B159" i="8" s="1"/>
  <c r="L354" i="2"/>
  <c r="K354" i="2"/>
  <c r="E182" i="3" s="1"/>
  <c r="J354" i="2"/>
  <c r="D182" i="3" s="1"/>
  <c r="I354" i="2"/>
  <c r="C182" i="3" s="1"/>
  <c r="H354" i="2"/>
  <c r="B182" i="3" s="1"/>
  <c r="R353" i="2"/>
  <c r="Q353" i="2"/>
  <c r="P353" i="2"/>
  <c r="O353" i="2"/>
  <c r="N353" i="2"/>
  <c r="M353" i="2"/>
  <c r="B160" i="8" s="1"/>
  <c r="L353" i="2"/>
  <c r="F183" i="3" s="1"/>
  <c r="K353" i="2"/>
  <c r="E183" i="3" s="1"/>
  <c r="J353" i="2"/>
  <c r="D183" i="3" s="1"/>
  <c r="I353" i="2"/>
  <c r="C183" i="3" s="1"/>
  <c r="H353" i="2"/>
  <c r="R352" i="2"/>
  <c r="Q352" i="2"/>
  <c r="P352" i="2"/>
  <c r="O352" i="2"/>
  <c r="N352" i="2"/>
  <c r="M352" i="2"/>
  <c r="B161" i="8" s="1"/>
  <c r="L352" i="2"/>
  <c r="F184" i="3" s="1"/>
  <c r="K352" i="2"/>
  <c r="E184" i="3" s="1"/>
  <c r="J352" i="2"/>
  <c r="D184" i="3" s="1"/>
  <c r="I352" i="2"/>
  <c r="C184" i="3" s="1"/>
  <c r="H352" i="2"/>
  <c r="B184" i="3" s="1"/>
  <c r="R351" i="2"/>
  <c r="Q351" i="2"/>
  <c r="P351" i="2"/>
  <c r="O351" i="2"/>
  <c r="N351" i="2"/>
  <c r="M351" i="2"/>
  <c r="B162" i="8" s="1"/>
  <c r="L351" i="2"/>
  <c r="F185" i="3" s="1"/>
  <c r="K351" i="2"/>
  <c r="E185" i="3" s="1"/>
  <c r="J351" i="2"/>
  <c r="D185" i="3" s="1"/>
  <c r="I351" i="2"/>
  <c r="C185" i="3" s="1"/>
  <c r="H351" i="2"/>
  <c r="R350" i="2"/>
  <c r="Q350" i="2"/>
  <c r="P350" i="2"/>
  <c r="O350" i="2"/>
  <c r="N350" i="2"/>
  <c r="M350" i="2"/>
  <c r="B163" i="8" s="1"/>
  <c r="L350" i="2"/>
  <c r="K350" i="2"/>
  <c r="E186" i="3" s="1"/>
  <c r="J350" i="2"/>
  <c r="D186" i="3" s="1"/>
  <c r="I350" i="2"/>
  <c r="C186" i="3" s="1"/>
  <c r="H350" i="2"/>
  <c r="B186" i="3" s="1"/>
  <c r="R349" i="2"/>
  <c r="Q349" i="2"/>
  <c r="P349" i="2"/>
  <c r="O349" i="2"/>
  <c r="N349" i="2"/>
  <c r="M349" i="2"/>
  <c r="B164" i="8" s="1"/>
  <c r="L349" i="2"/>
  <c r="F187" i="3" s="1"/>
  <c r="K349" i="2"/>
  <c r="E187" i="3" s="1"/>
  <c r="J349" i="2"/>
  <c r="D187" i="3" s="1"/>
  <c r="I349" i="2"/>
  <c r="C187" i="3" s="1"/>
  <c r="H349" i="2"/>
  <c r="B187" i="3" s="1"/>
  <c r="R348" i="2"/>
  <c r="Q348" i="2"/>
  <c r="P348" i="2"/>
  <c r="O348" i="2"/>
  <c r="N348" i="2"/>
  <c r="M348" i="2"/>
  <c r="B165" i="8" s="1"/>
  <c r="L348" i="2"/>
  <c r="K348" i="2"/>
  <c r="E188" i="3" s="1"/>
  <c r="J348" i="2"/>
  <c r="D188" i="3" s="1"/>
  <c r="I348" i="2"/>
  <c r="C188" i="3" s="1"/>
  <c r="H348" i="2"/>
  <c r="B188" i="3" s="1"/>
  <c r="R347" i="2"/>
  <c r="Q347" i="2"/>
  <c r="P347" i="2"/>
  <c r="O347" i="2"/>
  <c r="N347" i="2"/>
  <c r="M347" i="2"/>
  <c r="B166" i="8" s="1"/>
  <c r="L347" i="2"/>
  <c r="F189" i="3" s="1"/>
  <c r="K347" i="2"/>
  <c r="E189" i="3" s="1"/>
  <c r="J347" i="2"/>
  <c r="D189" i="3" s="1"/>
  <c r="I347" i="2"/>
  <c r="C189" i="3" s="1"/>
  <c r="H347" i="2"/>
  <c r="B189" i="3" s="1"/>
  <c r="R346" i="2"/>
  <c r="Q346" i="2"/>
  <c r="P346" i="2"/>
  <c r="O346" i="2"/>
  <c r="N346" i="2"/>
  <c r="M346" i="2"/>
  <c r="B167" i="8" s="1"/>
  <c r="L346" i="2"/>
  <c r="K346" i="2"/>
  <c r="E190" i="3" s="1"/>
  <c r="J346" i="2"/>
  <c r="D190" i="3" s="1"/>
  <c r="I346" i="2"/>
  <c r="C190" i="3" s="1"/>
  <c r="H346" i="2"/>
  <c r="B190" i="3" s="1"/>
  <c r="R345" i="2"/>
  <c r="Q345" i="2"/>
  <c r="P345" i="2"/>
  <c r="O345" i="2"/>
  <c r="N345" i="2"/>
  <c r="M345" i="2"/>
  <c r="B168" i="8" s="1"/>
  <c r="L345" i="2"/>
  <c r="F191" i="3" s="1"/>
  <c r="K345" i="2"/>
  <c r="E191" i="3" s="1"/>
  <c r="J345" i="2"/>
  <c r="D191" i="3" s="1"/>
  <c r="I345" i="2"/>
  <c r="C191" i="3" s="1"/>
  <c r="H345" i="2"/>
  <c r="B191" i="3" s="1"/>
  <c r="R344" i="2"/>
  <c r="Q344" i="2"/>
  <c r="P344" i="2"/>
  <c r="O344" i="2"/>
  <c r="N344" i="2"/>
  <c r="M344" i="2"/>
  <c r="B169" i="8" s="1"/>
  <c r="L344" i="2"/>
  <c r="K344" i="2"/>
  <c r="E192" i="3" s="1"/>
  <c r="J344" i="2"/>
  <c r="D192" i="3" s="1"/>
  <c r="I344" i="2"/>
  <c r="C192" i="3" s="1"/>
  <c r="H344" i="2"/>
  <c r="B192" i="3" s="1"/>
  <c r="R343" i="2"/>
  <c r="Q343" i="2"/>
  <c r="P343" i="2"/>
  <c r="O343" i="2"/>
  <c r="N343" i="2"/>
  <c r="M343" i="2"/>
  <c r="B170" i="8" s="1"/>
  <c r="L343" i="2"/>
  <c r="F193" i="3" s="1"/>
  <c r="K343" i="2"/>
  <c r="E193" i="3" s="1"/>
  <c r="J343" i="2"/>
  <c r="D193" i="3" s="1"/>
  <c r="I343" i="2"/>
  <c r="C193" i="3" s="1"/>
  <c r="H343" i="2"/>
  <c r="R342" i="2"/>
  <c r="Q342" i="2"/>
  <c r="P342" i="2"/>
  <c r="O342" i="2"/>
  <c r="N342" i="2"/>
  <c r="M342" i="2"/>
  <c r="B171" i="8" s="1"/>
  <c r="L342" i="2"/>
  <c r="K342" i="2"/>
  <c r="E194" i="3" s="1"/>
  <c r="J342" i="2"/>
  <c r="D194" i="3" s="1"/>
  <c r="I342" i="2"/>
  <c r="C194" i="3" s="1"/>
  <c r="H342" i="2"/>
  <c r="B194" i="3" s="1"/>
  <c r="R341" i="2"/>
  <c r="Q341" i="2"/>
  <c r="P341" i="2"/>
  <c r="O341" i="2"/>
  <c r="N341" i="2"/>
  <c r="M341" i="2"/>
  <c r="B172" i="8" s="1"/>
  <c r="L341" i="2"/>
  <c r="F195" i="3" s="1"/>
  <c r="K341" i="2"/>
  <c r="E195" i="3" s="1"/>
  <c r="J341" i="2"/>
  <c r="D195" i="3" s="1"/>
  <c r="I341" i="2"/>
  <c r="C195" i="3" s="1"/>
  <c r="H341" i="2"/>
  <c r="B195" i="3" s="1"/>
  <c r="R340" i="2"/>
  <c r="Q340" i="2"/>
  <c r="P340" i="2"/>
  <c r="O340" i="2"/>
  <c r="N340" i="2"/>
  <c r="M340" i="2"/>
  <c r="B173" i="8" s="1"/>
  <c r="L340" i="2"/>
  <c r="K340" i="2"/>
  <c r="E196" i="3" s="1"/>
  <c r="J340" i="2"/>
  <c r="D196" i="3" s="1"/>
  <c r="I340" i="2"/>
  <c r="C196" i="3" s="1"/>
  <c r="H340" i="2"/>
  <c r="B196" i="3" s="1"/>
  <c r="R339" i="2"/>
  <c r="Q339" i="2"/>
  <c r="P339" i="2"/>
  <c r="O339" i="2"/>
  <c r="N339" i="2"/>
  <c r="Q197" i="3" s="1"/>
  <c r="M339" i="2"/>
  <c r="B174" i="8" s="1"/>
  <c r="L339" i="2"/>
  <c r="F197" i="3" s="1"/>
  <c r="K339" i="2"/>
  <c r="E197" i="3" s="1"/>
  <c r="J339" i="2"/>
  <c r="D197" i="3" s="1"/>
  <c r="I339" i="2"/>
  <c r="C197" i="3" s="1"/>
  <c r="H339" i="2"/>
  <c r="R338" i="2"/>
  <c r="Q338" i="2"/>
  <c r="P338" i="2"/>
  <c r="O338" i="2"/>
  <c r="N338" i="2"/>
  <c r="M338" i="2"/>
  <c r="B175" i="8" s="1"/>
  <c r="L338" i="2"/>
  <c r="K338" i="2"/>
  <c r="E198" i="3" s="1"/>
  <c r="J338" i="2"/>
  <c r="D198" i="3" s="1"/>
  <c r="I338" i="2"/>
  <c r="C198" i="3" s="1"/>
  <c r="H338" i="2"/>
  <c r="B198" i="3" s="1"/>
  <c r="R337" i="2"/>
  <c r="Q337" i="2"/>
  <c r="P337" i="2"/>
  <c r="O337" i="2"/>
  <c r="N337" i="2"/>
  <c r="M337" i="2"/>
  <c r="B176" i="8" s="1"/>
  <c r="L337" i="2"/>
  <c r="F199" i="3" s="1"/>
  <c r="K337" i="2"/>
  <c r="E199" i="3" s="1"/>
  <c r="J337" i="2"/>
  <c r="D199" i="3" s="1"/>
  <c r="I337" i="2"/>
  <c r="C199" i="3" s="1"/>
  <c r="H337" i="2"/>
  <c r="B199" i="3" s="1"/>
  <c r="R336" i="2"/>
  <c r="Q336" i="2"/>
  <c r="P336" i="2"/>
  <c r="O336" i="2"/>
  <c r="N336" i="2"/>
  <c r="M336" i="2"/>
  <c r="B177" i="8" s="1"/>
  <c r="L336" i="2"/>
  <c r="K336" i="2"/>
  <c r="E200" i="3" s="1"/>
  <c r="J336" i="2"/>
  <c r="D200" i="3" s="1"/>
  <c r="I336" i="2"/>
  <c r="C200" i="3" s="1"/>
  <c r="H336" i="2"/>
  <c r="B200" i="3" s="1"/>
  <c r="R335" i="2"/>
  <c r="Q335" i="2"/>
  <c r="P335" i="2"/>
  <c r="O335" i="2"/>
  <c r="N335" i="2"/>
  <c r="M335" i="2"/>
  <c r="B178" i="8" s="1"/>
  <c r="L335" i="2"/>
  <c r="F201" i="3" s="1"/>
  <c r="K335" i="2"/>
  <c r="E201" i="3" s="1"/>
  <c r="J335" i="2"/>
  <c r="D201" i="3" s="1"/>
  <c r="I335" i="2"/>
  <c r="C201" i="3" s="1"/>
  <c r="H335" i="2"/>
  <c r="R334" i="2"/>
  <c r="Q334" i="2"/>
  <c r="P334" i="2"/>
  <c r="O334" i="2"/>
  <c r="N334" i="2"/>
  <c r="M334" i="2"/>
  <c r="B179" i="8" s="1"/>
  <c r="L334" i="2"/>
  <c r="K334" i="2"/>
  <c r="E202" i="3" s="1"/>
  <c r="J334" i="2"/>
  <c r="D202" i="3" s="1"/>
  <c r="I334" i="2"/>
  <c r="C202" i="3" s="1"/>
  <c r="H334" i="2"/>
  <c r="B202" i="3" s="1"/>
  <c r="R333" i="2"/>
  <c r="Q333" i="2"/>
  <c r="P333" i="2"/>
  <c r="O333" i="2"/>
  <c r="N333" i="2"/>
  <c r="M333" i="2"/>
  <c r="B180" i="8" s="1"/>
  <c r="L333" i="2"/>
  <c r="F203" i="3" s="1"/>
  <c r="K333" i="2"/>
  <c r="E203" i="3" s="1"/>
  <c r="J333" i="2"/>
  <c r="D203" i="3" s="1"/>
  <c r="I333" i="2"/>
  <c r="C203" i="3" s="1"/>
  <c r="H333" i="2"/>
  <c r="B203" i="3" s="1"/>
  <c r="R332" i="2"/>
  <c r="Q332" i="2"/>
  <c r="P332" i="2"/>
  <c r="O332" i="2"/>
  <c r="N332" i="2"/>
  <c r="M332" i="2"/>
  <c r="B181" i="8" s="1"/>
  <c r="L332" i="2"/>
  <c r="K332" i="2"/>
  <c r="E204" i="3" s="1"/>
  <c r="J332" i="2"/>
  <c r="D204" i="3" s="1"/>
  <c r="I332" i="2"/>
  <c r="C204" i="3" s="1"/>
  <c r="H332" i="2"/>
  <c r="B204" i="3" s="1"/>
  <c r="R331" i="2"/>
  <c r="Q331" i="2"/>
  <c r="P331" i="2"/>
  <c r="O331" i="2"/>
  <c r="N331" i="2"/>
  <c r="Q205" i="3" s="1"/>
  <c r="M331" i="2"/>
  <c r="B182" i="8" s="1"/>
  <c r="L331" i="2"/>
  <c r="F205" i="3" s="1"/>
  <c r="K331" i="2"/>
  <c r="E205" i="3" s="1"/>
  <c r="J331" i="2"/>
  <c r="D205" i="3" s="1"/>
  <c r="I331" i="2"/>
  <c r="C205" i="3" s="1"/>
  <c r="H331" i="2"/>
  <c r="R330" i="2"/>
  <c r="Q330" i="2"/>
  <c r="P330" i="2"/>
  <c r="O330" i="2"/>
  <c r="N330" i="2"/>
  <c r="M330" i="2"/>
  <c r="B183" i="8" s="1"/>
  <c r="L330" i="2"/>
  <c r="K330" i="2"/>
  <c r="E206" i="3" s="1"/>
  <c r="J330" i="2"/>
  <c r="D206" i="3" s="1"/>
  <c r="I330" i="2"/>
  <c r="C206" i="3" s="1"/>
  <c r="H330" i="2"/>
  <c r="B206" i="3" s="1"/>
  <c r="R329" i="2"/>
  <c r="Q329" i="2"/>
  <c r="P329" i="2"/>
  <c r="O329" i="2"/>
  <c r="N329" i="2"/>
  <c r="M329" i="2"/>
  <c r="B184" i="8" s="1"/>
  <c r="L329" i="2"/>
  <c r="F207" i="3" s="1"/>
  <c r="K329" i="2"/>
  <c r="E207" i="3" s="1"/>
  <c r="J329" i="2"/>
  <c r="D207" i="3" s="1"/>
  <c r="I329" i="2"/>
  <c r="C207" i="3" s="1"/>
  <c r="H329" i="2"/>
  <c r="R328" i="2"/>
  <c r="Q328" i="2"/>
  <c r="P328" i="2"/>
  <c r="O328" i="2"/>
  <c r="N328" i="2"/>
  <c r="M328" i="2"/>
  <c r="B185" i="8" s="1"/>
  <c r="L328" i="2"/>
  <c r="F208" i="3" s="1"/>
  <c r="K328" i="2"/>
  <c r="E208" i="3" s="1"/>
  <c r="J328" i="2"/>
  <c r="D208" i="3" s="1"/>
  <c r="I328" i="2"/>
  <c r="C208" i="3" s="1"/>
  <c r="H328" i="2"/>
  <c r="B208" i="3" s="1"/>
  <c r="R327" i="2"/>
  <c r="Q327" i="2"/>
  <c r="P327" i="2"/>
  <c r="O327" i="2"/>
  <c r="N327" i="2"/>
  <c r="M327" i="2"/>
  <c r="B186" i="8" s="1"/>
  <c r="L327" i="2"/>
  <c r="F209" i="3" s="1"/>
  <c r="K327" i="2"/>
  <c r="E209" i="3" s="1"/>
  <c r="J327" i="2"/>
  <c r="D209" i="3" s="1"/>
  <c r="I327" i="2"/>
  <c r="C209" i="3" s="1"/>
  <c r="H327" i="2"/>
  <c r="B209" i="3" s="1"/>
  <c r="R326" i="2"/>
  <c r="Q326" i="2"/>
  <c r="P326" i="2"/>
  <c r="O326" i="2"/>
  <c r="N326" i="2"/>
  <c r="Q210" i="3" s="1"/>
  <c r="M326" i="2"/>
  <c r="B187" i="8" s="1"/>
  <c r="L326" i="2"/>
  <c r="F210" i="3" s="1"/>
  <c r="K326" i="2"/>
  <c r="E210" i="3" s="1"/>
  <c r="J326" i="2"/>
  <c r="D210" i="3" s="1"/>
  <c r="I326" i="2"/>
  <c r="C210" i="3" s="1"/>
  <c r="H326" i="2"/>
  <c r="B210" i="3" s="1"/>
  <c r="R325" i="2"/>
  <c r="Q325" i="2"/>
  <c r="P325" i="2"/>
  <c r="O325" i="2"/>
  <c r="N325" i="2"/>
  <c r="M325" i="2"/>
  <c r="B188" i="8" s="1"/>
  <c r="L325" i="2"/>
  <c r="F211" i="3" s="1"/>
  <c r="K325" i="2"/>
  <c r="E211" i="3" s="1"/>
  <c r="J325" i="2"/>
  <c r="D211" i="3" s="1"/>
  <c r="I325" i="2"/>
  <c r="C211" i="3" s="1"/>
  <c r="H325" i="2"/>
  <c r="B211" i="3" s="1"/>
  <c r="R324" i="2"/>
  <c r="Q324" i="2"/>
  <c r="P324" i="2"/>
  <c r="O324" i="2"/>
  <c r="N324" i="2"/>
  <c r="M324" i="2"/>
  <c r="B189" i="8" s="1"/>
  <c r="L324" i="2"/>
  <c r="F212" i="3" s="1"/>
  <c r="K324" i="2"/>
  <c r="E212" i="3" s="1"/>
  <c r="J324" i="2"/>
  <c r="D212" i="3" s="1"/>
  <c r="I324" i="2"/>
  <c r="C212" i="3" s="1"/>
  <c r="H324" i="2"/>
  <c r="B212" i="3" s="1"/>
  <c r="R323" i="2"/>
  <c r="Q323" i="2"/>
  <c r="P323" i="2"/>
  <c r="O323" i="2"/>
  <c r="N323" i="2"/>
  <c r="M323" i="2"/>
  <c r="B190" i="8" s="1"/>
  <c r="L323" i="2"/>
  <c r="F213" i="3" s="1"/>
  <c r="K323" i="2"/>
  <c r="E213" i="3" s="1"/>
  <c r="J323" i="2"/>
  <c r="D213" i="3" s="1"/>
  <c r="I323" i="2"/>
  <c r="C213" i="3" s="1"/>
  <c r="H323" i="2"/>
  <c r="B213" i="3" s="1"/>
  <c r="R322" i="2"/>
  <c r="Q322" i="2"/>
  <c r="P322" i="2"/>
  <c r="O322" i="2"/>
  <c r="N322" i="2"/>
  <c r="M322" i="2"/>
  <c r="B191" i="8" s="1"/>
  <c r="L322" i="2"/>
  <c r="F214" i="3" s="1"/>
  <c r="K322" i="2"/>
  <c r="E214" i="3" s="1"/>
  <c r="J322" i="2"/>
  <c r="D214" i="3" s="1"/>
  <c r="I322" i="2"/>
  <c r="C214" i="3" s="1"/>
  <c r="H322" i="2"/>
  <c r="B214" i="3" s="1"/>
  <c r="R321" i="2"/>
  <c r="Q321" i="2"/>
  <c r="P321" i="2"/>
  <c r="O321" i="2"/>
  <c r="N321" i="2"/>
  <c r="M321" i="2"/>
  <c r="B192" i="8" s="1"/>
  <c r="L321" i="2"/>
  <c r="F215" i="3" s="1"/>
  <c r="K321" i="2"/>
  <c r="E215" i="3" s="1"/>
  <c r="J321" i="2"/>
  <c r="D215" i="3" s="1"/>
  <c r="I321" i="2"/>
  <c r="C215" i="3" s="1"/>
  <c r="H321" i="2"/>
  <c r="B215" i="3" s="1"/>
  <c r="R320" i="2"/>
  <c r="Q320" i="2"/>
  <c r="P320" i="2"/>
  <c r="O320" i="2"/>
  <c r="N320" i="2"/>
  <c r="M320" i="2"/>
  <c r="B193" i="8" s="1"/>
  <c r="L320" i="2"/>
  <c r="F216" i="3" s="1"/>
  <c r="K320" i="2"/>
  <c r="E216" i="3" s="1"/>
  <c r="J320" i="2"/>
  <c r="D216" i="3" s="1"/>
  <c r="I320" i="2"/>
  <c r="C216" i="3" s="1"/>
  <c r="H320" i="2"/>
  <c r="B216" i="3" s="1"/>
  <c r="R319" i="2"/>
  <c r="Q319" i="2"/>
  <c r="P319" i="2"/>
  <c r="O319" i="2"/>
  <c r="N319" i="2"/>
  <c r="M319" i="2"/>
  <c r="B194" i="8" s="1"/>
  <c r="L319" i="2"/>
  <c r="F217" i="3" s="1"/>
  <c r="K319" i="2"/>
  <c r="E217" i="3" s="1"/>
  <c r="J319" i="2"/>
  <c r="D217" i="3" s="1"/>
  <c r="I319" i="2"/>
  <c r="C217" i="3" s="1"/>
  <c r="H319" i="2"/>
  <c r="B217" i="3" s="1"/>
  <c r="R318" i="2"/>
  <c r="Q318" i="2"/>
  <c r="P318" i="2"/>
  <c r="O318" i="2"/>
  <c r="N318" i="2"/>
  <c r="M318" i="2"/>
  <c r="B195" i="8" s="1"/>
  <c r="L318" i="2"/>
  <c r="F218" i="3" s="1"/>
  <c r="K318" i="2"/>
  <c r="E218" i="3" s="1"/>
  <c r="J318" i="2"/>
  <c r="D218" i="3" s="1"/>
  <c r="I318" i="2"/>
  <c r="C218" i="3" s="1"/>
  <c r="H318" i="2"/>
  <c r="B218" i="3" s="1"/>
  <c r="R317" i="2"/>
  <c r="Q317" i="2"/>
  <c r="P317" i="2"/>
  <c r="O317" i="2"/>
  <c r="N317" i="2"/>
  <c r="M317" i="2"/>
  <c r="B196" i="8" s="1"/>
  <c r="L317" i="2"/>
  <c r="F219" i="3" s="1"/>
  <c r="K317" i="2"/>
  <c r="E219" i="3" s="1"/>
  <c r="J317" i="2"/>
  <c r="D219" i="3" s="1"/>
  <c r="I317" i="2"/>
  <c r="C219" i="3" s="1"/>
  <c r="H317" i="2"/>
  <c r="B219" i="3" s="1"/>
  <c r="R316" i="2"/>
  <c r="Q316" i="2"/>
  <c r="P316" i="2"/>
  <c r="O316" i="2"/>
  <c r="N316" i="2"/>
  <c r="Q220" i="3" s="1"/>
  <c r="M316" i="2"/>
  <c r="B197" i="8" s="1"/>
  <c r="L316" i="2"/>
  <c r="F220" i="3" s="1"/>
  <c r="K316" i="2"/>
  <c r="E220" i="3" s="1"/>
  <c r="J316" i="2"/>
  <c r="D220" i="3" s="1"/>
  <c r="I316" i="2"/>
  <c r="C220" i="3" s="1"/>
  <c r="H316" i="2"/>
  <c r="B220" i="3" s="1"/>
  <c r="R315" i="2"/>
  <c r="Q315" i="2"/>
  <c r="P315" i="2"/>
  <c r="O315" i="2"/>
  <c r="N315" i="2"/>
  <c r="M315" i="2"/>
  <c r="B198" i="8" s="1"/>
  <c r="L315" i="2"/>
  <c r="F221" i="3" s="1"/>
  <c r="K315" i="2"/>
  <c r="E221" i="3" s="1"/>
  <c r="J315" i="2"/>
  <c r="D221" i="3" s="1"/>
  <c r="I315" i="2"/>
  <c r="C221" i="3" s="1"/>
  <c r="H315" i="2"/>
  <c r="B221" i="3" s="1"/>
  <c r="R314" i="2"/>
  <c r="Q314" i="2"/>
  <c r="P314" i="2"/>
  <c r="O314" i="2"/>
  <c r="N314" i="2"/>
  <c r="Q222" i="3" s="1"/>
  <c r="M314" i="2"/>
  <c r="B199" i="8" s="1"/>
  <c r="L314" i="2"/>
  <c r="F222" i="3" s="1"/>
  <c r="K314" i="2"/>
  <c r="E222" i="3" s="1"/>
  <c r="J314" i="2"/>
  <c r="D222" i="3" s="1"/>
  <c r="I314" i="2"/>
  <c r="C222" i="3" s="1"/>
  <c r="H314" i="2"/>
  <c r="B222" i="3" s="1"/>
  <c r="R313" i="2"/>
  <c r="Q313" i="2"/>
  <c r="P313" i="2"/>
  <c r="O313" i="2"/>
  <c r="N313" i="2"/>
  <c r="M313" i="2"/>
  <c r="B200" i="8" s="1"/>
  <c r="L313" i="2"/>
  <c r="F223" i="3" s="1"/>
  <c r="K313" i="2"/>
  <c r="E223" i="3" s="1"/>
  <c r="J313" i="2"/>
  <c r="D223" i="3" s="1"/>
  <c r="I313" i="2"/>
  <c r="C223" i="3" s="1"/>
  <c r="H313" i="2"/>
  <c r="B223" i="3" s="1"/>
  <c r="R312" i="2"/>
  <c r="Q312" i="2"/>
  <c r="P312" i="2"/>
  <c r="O312" i="2"/>
  <c r="N312" i="2"/>
  <c r="M312" i="2"/>
  <c r="B201" i="8" s="1"/>
  <c r="L312" i="2"/>
  <c r="F224" i="3" s="1"/>
  <c r="K312" i="2"/>
  <c r="E224" i="3" s="1"/>
  <c r="J312" i="2"/>
  <c r="D224" i="3" s="1"/>
  <c r="I312" i="2"/>
  <c r="C224" i="3" s="1"/>
  <c r="H312" i="2"/>
  <c r="B224" i="3" s="1"/>
  <c r="R311" i="2"/>
  <c r="Q311" i="2"/>
  <c r="P311" i="2"/>
  <c r="O311" i="2"/>
  <c r="N311" i="2"/>
  <c r="M311" i="2"/>
  <c r="B202" i="8" s="1"/>
  <c r="L311" i="2"/>
  <c r="F225" i="3" s="1"/>
  <c r="K311" i="2"/>
  <c r="E225" i="3" s="1"/>
  <c r="J311" i="2"/>
  <c r="D225" i="3" s="1"/>
  <c r="I311" i="2"/>
  <c r="C225" i="3" s="1"/>
  <c r="H311" i="2"/>
  <c r="B225" i="3" s="1"/>
  <c r="R310" i="2"/>
  <c r="Q310" i="2"/>
  <c r="P310" i="2"/>
  <c r="O310" i="2"/>
  <c r="N310" i="2"/>
  <c r="M310" i="2"/>
  <c r="B203" i="8" s="1"/>
  <c r="L310" i="2"/>
  <c r="F226" i="3" s="1"/>
  <c r="K310" i="2"/>
  <c r="E226" i="3" s="1"/>
  <c r="J310" i="2"/>
  <c r="D226" i="3" s="1"/>
  <c r="I310" i="2"/>
  <c r="C226" i="3" s="1"/>
  <c r="H310" i="2"/>
  <c r="B226" i="3" s="1"/>
  <c r="R309" i="2"/>
  <c r="Q309" i="2"/>
  <c r="P309" i="2"/>
  <c r="O309" i="2"/>
  <c r="N309" i="2"/>
  <c r="Q227" i="3" s="1"/>
  <c r="M309" i="2"/>
  <c r="B204" i="8" s="1"/>
  <c r="L309" i="2"/>
  <c r="F227" i="3" s="1"/>
  <c r="K309" i="2"/>
  <c r="E227" i="3" s="1"/>
  <c r="J309" i="2"/>
  <c r="D227" i="3" s="1"/>
  <c r="I309" i="2"/>
  <c r="C227" i="3" s="1"/>
  <c r="H309" i="2"/>
  <c r="B227" i="3" s="1"/>
  <c r="R308" i="2"/>
  <c r="Q308" i="2"/>
  <c r="P308" i="2"/>
  <c r="O308" i="2"/>
  <c r="N308" i="2"/>
  <c r="M308" i="2"/>
  <c r="B205" i="8" s="1"/>
  <c r="L308" i="2"/>
  <c r="F228" i="3" s="1"/>
  <c r="K308" i="2"/>
  <c r="E228" i="3" s="1"/>
  <c r="J308" i="2"/>
  <c r="D228" i="3" s="1"/>
  <c r="I308" i="2"/>
  <c r="C228" i="3" s="1"/>
  <c r="H308" i="2"/>
  <c r="B228" i="3" s="1"/>
  <c r="R307" i="2"/>
  <c r="Q307" i="2"/>
  <c r="P307" i="2"/>
  <c r="O307" i="2"/>
  <c r="N307" i="2"/>
  <c r="Q229" i="3" s="1"/>
  <c r="M307" i="2"/>
  <c r="B206" i="8" s="1"/>
  <c r="L307" i="2"/>
  <c r="F229" i="3" s="1"/>
  <c r="K307" i="2"/>
  <c r="E229" i="3" s="1"/>
  <c r="J307" i="2"/>
  <c r="D229" i="3" s="1"/>
  <c r="I307" i="2"/>
  <c r="C229" i="3" s="1"/>
  <c r="H307" i="2"/>
  <c r="B229" i="3" s="1"/>
  <c r="R306" i="2"/>
  <c r="Q306" i="2"/>
  <c r="P306" i="2"/>
  <c r="O306" i="2"/>
  <c r="N306" i="2"/>
  <c r="M306" i="2"/>
  <c r="B207" i="8" s="1"/>
  <c r="L306" i="2"/>
  <c r="F230" i="3" s="1"/>
  <c r="K306" i="2"/>
  <c r="E230" i="3" s="1"/>
  <c r="J306" i="2"/>
  <c r="D230" i="3" s="1"/>
  <c r="I306" i="2"/>
  <c r="C230" i="3" s="1"/>
  <c r="H306" i="2"/>
  <c r="B230" i="3" s="1"/>
  <c r="R305" i="2"/>
  <c r="Q305" i="2"/>
  <c r="P305" i="2"/>
  <c r="O305" i="2"/>
  <c r="N305" i="2"/>
  <c r="M305" i="2"/>
  <c r="B208" i="8" s="1"/>
  <c r="L305" i="2"/>
  <c r="F231" i="3" s="1"/>
  <c r="K305" i="2"/>
  <c r="E231" i="3" s="1"/>
  <c r="J305" i="2"/>
  <c r="D231" i="3" s="1"/>
  <c r="I305" i="2"/>
  <c r="C231" i="3" s="1"/>
  <c r="H305" i="2"/>
  <c r="B231" i="3" s="1"/>
  <c r="R304" i="2"/>
  <c r="Q304" i="2"/>
  <c r="P304" i="2"/>
  <c r="O304" i="2"/>
  <c r="N304" i="2"/>
  <c r="M304" i="2"/>
  <c r="B209" i="8" s="1"/>
  <c r="L304" i="2"/>
  <c r="F232" i="3" s="1"/>
  <c r="K304" i="2"/>
  <c r="E232" i="3" s="1"/>
  <c r="J304" i="2"/>
  <c r="D232" i="3" s="1"/>
  <c r="I304" i="2"/>
  <c r="C232" i="3" s="1"/>
  <c r="H304" i="2"/>
  <c r="B232" i="3" s="1"/>
  <c r="R303" i="2"/>
  <c r="Q303" i="2"/>
  <c r="P303" i="2"/>
  <c r="O303" i="2"/>
  <c r="N303" i="2"/>
  <c r="M303" i="2"/>
  <c r="B210" i="8" s="1"/>
  <c r="L303" i="2"/>
  <c r="F233" i="3" s="1"/>
  <c r="K303" i="2"/>
  <c r="E233" i="3" s="1"/>
  <c r="J303" i="2"/>
  <c r="D233" i="3" s="1"/>
  <c r="I303" i="2"/>
  <c r="C233" i="3" s="1"/>
  <c r="H303" i="2"/>
  <c r="B233" i="3" s="1"/>
  <c r="R302" i="2"/>
  <c r="Q302" i="2"/>
  <c r="P302" i="2"/>
  <c r="O302" i="2"/>
  <c r="N302" i="2"/>
  <c r="Q234" i="3" s="1"/>
  <c r="M302" i="2"/>
  <c r="B211" i="8" s="1"/>
  <c r="L302" i="2"/>
  <c r="F234" i="3" s="1"/>
  <c r="K302" i="2"/>
  <c r="E234" i="3" s="1"/>
  <c r="J302" i="2"/>
  <c r="D234" i="3" s="1"/>
  <c r="I302" i="2"/>
  <c r="C234" i="3" s="1"/>
  <c r="H302" i="2"/>
  <c r="B234" i="3" s="1"/>
  <c r="R301" i="2"/>
  <c r="Q301" i="2"/>
  <c r="P301" i="2"/>
  <c r="O301" i="2"/>
  <c r="N301" i="2"/>
  <c r="M301" i="2"/>
  <c r="B212" i="8" s="1"/>
  <c r="L301" i="2"/>
  <c r="F235" i="3" s="1"/>
  <c r="K301" i="2"/>
  <c r="E235" i="3" s="1"/>
  <c r="J301" i="2"/>
  <c r="D235" i="3" s="1"/>
  <c r="I301" i="2"/>
  <c r="C235" i="3" s="1"/>
  <c r="H301" i="2"/>
  <c r="B235" i="3" s="1"/>
  <c r="R300" i="2"/>
  <c r="Q300" i="2"/>
  <c r="P300" i="2"/>
  <c r="O300" i="2"/>
  <c r="N300" i="2"/>
  <c r="Q236" i="3" s="1"/>
  <c r="M300" i="2"/>
  <c r="B213" i="8" s="1"/>
  <c r="L300" i="2"/>
  <c r="F236" i="3" s="1"/>
  <c r="K300" i="2"/>
  <c r="E236" i="3" s="1"/>
  <c r="J300" i="2"/>
  <c r="D236" i="3" s="1"/>
  <c r="I300" i="2"/>
  <c r="C236" i="3" s="1"/>
  <c r="H300" i="2"/>
  <c r="B236" i="3" s="1"/>
  <c r="R299" i="2"/>
  <c r="Q299" i="2"/>
  <c r="P299" i="2"/>
  <c r="O299" i="2"/>
  <c r="N299" i="2"/>
  <c r="M299" i="2"/>
  <c r="B214" i="8" s="1"/>
  <c r="L299" i="2"/>
  <c r="F237" i="3" s="1"/>
  <c r="K299" i="2"/>
  <c r="E237" i="3" s="1"/>
  <c r="J299" i="2"/>
  <c r="D237" i="3" s="1"/>
  <c r="I299" i="2"/>
  <c r="C237" i="3" s="1"/>
  <c r="H299" i="2"/>
  <c r="B237" i="3" s="1"/>
  <c r="R298" i="2"/>
  <c r="Q298" i="2"/>
  <c r="P298" i="2"/>
  <c r="O298" i="2"/>
  <c r="N298" i="2"/>
  <c r="M298" i="2"/>
  <c r="B215" i="8" s="1"/>
  <c r="L298" i="2"/>
  <c r="F238" i="3" s="1"/>
  <c r="K298" i="2"/>
  <c r="E238" i="3" s="1"/>
  <c r="J298" i="2"/>
  <c r="D238" i="3" s="1"/>
  <c r="I298" i="2"/>
  <c r="C238" i="3" s="1"/>
  <c r="H298" i="2"/>
  <c r="B238" i="3" s="1"/>
  <c r="R297" i="2"/>
  <c r="Q297" i="2"/>
  <c r="P297" i="2"/>
  <c r="O297" i="2"/>
  <c r="N297" i="2"/>
  <c r="M297" i="2"/>
  <c r="B216" i="8" s="1"/>
  <c r="L297" i="2"/>
  <c r="F239" i="3" s="1"/>
  <c r="K297" i="2"/>
  <c r="E239" i="3" s="1"/>
  <c r="J297" i="2"/>
  <c r="D239" i="3" s="1"/>
  <c r="I297" i="2"/>
  <c r="C239" i="3" s="1"/>
  <c r="H297" i="2"/>
  <c r="B239" i="3" s="1"/>
  <c r="R296" i="2"/>
  <c r="Q296" i="2"/>
  <c r="P296" i="2"/>
  <c r="O296" i="2"/>
  <c r="N296" i="2"/>
  <c r="M296" i="2"/>
  <c r="B217" i="8" s="1"/>
  <c r="L296" i="2"/>
  <c r="F240" i="3" s="1"/>
  <c r="K296" i="2"/>
  <c r="E240" i="3" s="1"/>
  <c r="J296" i="2"/>
  <c r="D240" i="3" s="1"/>
  <c r="I296" i="2"/>
  <c r="C240" i="3" s="1"/>
  <c r="H296" i="2"/>
  <c r="B240" i="3" s="1"/>
  <c r="R295" i="2"/>
  <c r="Q295" i="2"/>
  <c r="P295" i="2"/>
  <c r="O295" i="2"/>
  <c r="N295" i="2"/>
  <c r="Q241" i="3" s="1"/>
  <c r="M295" i="2"/>
  <c r="B218" i="8" s="1"/>
  <c r="L295" i="2"/>
  <c r="F241" i="3" s="1"/>
  <c r="K295" i="2"/>
  <c r="E241" i="3" s="1"/>
  <c r="J295" i="2"/>
  <c r="D241" i="3" s="1"/>
  <c r="I295" i="2"/>
  <c r="C241" i="3" s="1"/>
  <c r="H295" i="2"/>
  <c r="B241" i="3" s="1"/>
  <c r="R294" i="2"/>
  <c r="Q294" i="2"/>
  <c r="P294" i="2"/>
  <c r="O294" i="2"/>
  <c r="N294" i="2"/>
  <c r="Q242" i="3" s="1"/>
  <c r="M294" i="2"/>
  <c r="B219" i="8" s="1"/>
  <c r="L294" i="2"/>
  <c r="F242" i="3" s="1"/>
  <c r="K294" i="2"/>
  <c r="E242" i="3" s="1"/>
  <c r="J294" i="2"/>
  <c r="D242" i="3" s="1"/>
  <c r="I294" i="2"/>
  <c r="C242" i="3" s="1"/>
  <c r="H294" i="2"/>
  <c r="B242" i="3" s="1"/>
  <c r="R293" i="2"/>
  <c r="Q293" i="2"/>
  <c r="P293" i="2"/>
  <c r="O293" i="2"/>
  <c r="N293" i="2"/>
  <c r="Q243" i="3" s="1"/>
  <c r="M293" i="2"/>
  <c r="B220" i="8" s="1"/>
  <c r="L293" i="2"/>
  <c r="F243" i="3" s="1"/>
  <c r="K293" i="2"/>
  <c r="E243" i="3" s="1"/>
  <c r="J293" i="2"/>
  <c r="D243" i="3" s="1"/>
  <c r="I293" i="2"/>
  <c r="C243" i="3" s="1"/>
  <c r="H293" i="2"/>
  <c r="B243" i="3" s="1"/>
  <c r="R292" i="2"/>
  <c r="Q292" i="2"/>
  <c r="P292" i="2"/>
  <c r="O292" i="2"/>
  <c r="N292" i="2"/>
  <c r="M292" i="2"/>
  <c r="B221" i="8" s="1"/>
  <c r="L292" i="2"/>
  <c r="F244" i="3" s="1"/>
  <c r="K292" i="2"/>
  <c r="E244" i="3" s="1"/>
  <c r="J292" i="2"/>
  <c r="D244" i="3" s="1"/>
  <c r="I292" i="2"/>
  <c r="C244" i="3" s="1"/>
  <c r="H292" i="2"/>
  <c r="B244" i="3" s="1"/>
  <c r="R291" i="2"/>
  <c r="Q291" i="2"/>
  <c r="P291" i="2"/>
  <c r="O291" i="2"/>
  <c r="N291" i="2"/>
  <c r="M291" i="2"/>
  <c r="B222" i="8" s="1"/>
  <c r="L291" i="2"/>
  <c r="F245" i="3" s="1"/>
  <c r="K291" i="2"/>
  <c r="E245" i="3" s="1"/>
  <c r="J291" i="2"/>
  <c r="D245" i="3" s="1"/>
  <c r="I291" i="2"/>
  <c r="C245" i="3" s="1"/>
  <c r="H291" i="2"/>
  <c r="B245" i="3" s="1"/>
  <c r="R290" i="2"/>
  <c r="Q290" i="2"/>
  <c r="P290" i="2"/>
  <c r="O290" i="2"/>
  <c r="N290" i="2"/>
  <c r="M290" i="2"/>
  <c r="B223" i="8" s="1"/>
  <c r="L290" i="2"/>
  <c r="F246" i="3" s="1"/>
  <c r="K290" i="2"/>
  <c r="E246" i="3" s="1"/>
  <c r="J290" i="2"/>
  <c r="D246" i="3" s="1"/>
  <c r="I290" i="2"/>
  <c r="C246" i="3" s="1"/>
  <c r="H290" i="2"/>
  <c r="B246" i="3" s="1"/>
  <c r="R289" i="2"/>
  <c r="Q289" i="2"/>
  <c r="P289" i="2"/>
  <c r="O289" i="2"/>
  <c r="N289" i="2"/>
  <c r="M289" i="2"/>
  <c r="B224" i="8" s="1"/>
  <c r="L289" i="2"/>
  <c r="F247" i="3" s="1"/>
  <c r="K289" i="2"/>
  <c r="E247" i="3" s="1"/>
  <c r="J289" i="2"/>
  <c r="D247" i="3" s="1"/>
  <c r="I289" i="2"/>
  <c r="C247" i="3" s="1"/>
  <c r="H289" i="2"/>
  <c r="B247" i="3" s="1"/>
  <c r="R288" i="2"/>
  <c r="Q288" i="2"/>
  <c r="P288" i="2"/>
  <c r="O288" i="2"/>
  <c r="N288" i="2"/>
  <c r="M288" i="2"/>
  <c r="B225" i="8" s="1"/>
  <c r="L288" i="2"/>
  <c r="F248" i="3" s="1"/>
  <c r="K288" i="2"/>
  <c r="E248" i="3" s="1"/>
  <c r="J288" i="2"/>
  <c r="D248" i="3" s="1"/>
  <c r="I288" i="2"/>
  <c r="C248" i="3" s="1"/>
  <c r="H288" i="2"/>
  <c r="B248" i="3" s="1"/>
  <c r="R287" i="2"/>
  <c r="Q287" i="2"/>
  <c r="P287" i="2"/>
  <c r="O287" i="2"/>
  <c r="N287" i="2"/>
  <c r="Q249" i="3" s="1"/>
  <c r="M287" i="2"/>
  <c r="B226" i="8" s="1"/>
  <c r="L287" i="2"/>
  <c r="F249" i="3" s="1"/>
  <c r="K287" i="2"/>
  <c r="E249" i="3" s="1"/>
  <c r="J287" i="2"/>
  <c r="D249" i="3" s="1"/>
  <c r="I287" i="2"/>
  <c r="C249" i="3" s="1"/>
  <c r="H287" i="2"/>
  <c r="B249" i="3" s="1"/>
  <c r="R286" i="2"/>
  <c r="Q286" i="2"/>
  <c r="P286" i="2"/>
  <c r="O286" i="2"/>
  <c r="N286" i="2"/>
  <c r="M286" i="2"/>
  <c r="B227" i="8" s="1"/>
  <c r="L286" i="2"/>
  <c r="F250" i="3" s="1"/>
  <c r="K286" i="2"/>
  <c r="E250" i="3" s="1"/>
  <c r="J286" i="2"/>
  <c r="D250" i="3" s="1"/>
  <c r="I286" i="2"/>
  <c r="C250" i="3" s="1"/>
  <c r="H286" i="2"/>
  <c r="B250" i="3" s="1"/>
  <c r="R285" i="2"/>
  <c r="Q285" i="2"/>
  <c r="P285" i="2"/>
  <c r="O285" i="2"/>
  <c r="N285" i="2"/>
  <c r="M285" i="2"/>
  <c r="B228" i="8" s="1"/>
  <c r="L285" i="2"/>
  <c r="F251" i="3" s="1"/>
  <c r="K285" i="2"/>
  <c r="E251" i="3" s="1"/>
  <c r="J285" i="2"/>
  <c r="D251" i="3" s="1"/>
  <c r="I285" i="2"/>
  <c r="C251" i="3" s="1"/>
  <c r="H285" i="2"/>
  <c r="B251" i="3" s="1"/>
  <c r="R284" i="2"/>
  <c r="Q284" i="2"/>
  <c r="P284" i="2"/>
  <c r="O284" i="2"/>
  <c r="N284" i="2"/>
  <c r="M284" i="2"/>
  <c r="B229" i="8" s="1"/>
  <c r="L284" i="2"/>
  <c r="F252" i="3" s="1"/>
  <c r="K284" i="2"/>
  <c r="E252" i="3" s="1"/>
  <c r="J284" i="2"/>
  <c r="D252" i="3" s="1"/>
  <c r="I284" i="2"/>
  <c r="C252" i="3" s="1"/>
  <c r="H284" i="2"/>
  <c r="B252" i="3" s="1"/>
  <c r="R283" i="2"/>
  <c r="Q283" i="2"/>
  <c r="P283" i="2"/>
  <c r="O283" i="2"/>
  <c r="N283" i="2"/>
  <c r="M283" i="2"/>
  <c r="B230" i="8" s="1"/>
  <c r="L283" i="2"/>
  <c r="F253" i="3" s="1"/>
  <c r="K283" i="2"/>
  <c r="E253" i="3" s="1"/>
  <c r="J283" i="2"/>
  <c r="D253" i="3" s="1"/>
  <c r="I283" i="2"/>
  <c r="C253" i="3" s="1"/>
  <c r="H283" i="2"/>
  <c r="B253" i="3" s="1"/>
  <c r="R282" i="2"/>
  <c r="Q282" i="2"/>
  <c r="P282" i="2"/>
  <c r="O282" i="2"/>
  <c r="N282" i="2"/>
  <c r="M282" i="2"/>
  <c r="B231" i="8" s="1"/>
  <c r="L282" i="2"/>
  <c r="F254" i="3" s="1"/>
  <c r="K282" i="2"/>
  <c r="E254" i="3" s="1"/>
  <c r="J282" i="2"/>
  <c r="D254" i="3" s="1"/>
  <c r="I282" i="2"/>
  <c r="C254" i="3" s="1"/>
  <c r="H282" i="2"/>
  <c r="B254" i="3" s="1"/>
  <c r="R281" i="2"/>
  <c r="Q281" i="2"/>
  <c r="P281" i="2"/>
  <c r="O281" i="2"/>
  <c r="N281" i="2"/>
  <c r="M281" i="2"/>
  <c r="B232" i="8" s="1"/>
  <c r="L281" i="2"/>
  <c r="F255" i="3" s="1"/>
  <c r="K281" i="2"/>
  <c r="E255" i="3" s="1"/>
  <c r="J281" i="2"/>
  <c r="D255" i="3" s="1"/>
  <c r="I281" i="2"/>
  <c r="C255" i="3" s="1"/>
  <c r="H281" i="2"/>
  <c r="B255" i="3" s="1"/>
  <c r="R280" i="2"/>
  <c r="Q280" i="2"/>
  <c r="P280" i="2"/>
  <c r="O280" i="2"/>
  <c r="N280" i="2"/>
  <c r="M280" i="2"/>
  <c r="B233" i="8" s="1"/>
  <c r="L280" i="2"/>
  <c r="F256" i="3" s="1"/>
  <c r="K280" i="2"/>
  <c r="E256" i="3" s="1"/>
  <c r="J280" i="2"/>
  <c r="D256" i="3" s="1"/>
  <c r="I280" i="2"/>
  <c r="C256" i="3" s="1"/>
  <c r="H280" i="2"/>
  <c r="B256" i="3" s="1"/>
  <c r="R279" i="2"/>
  <c r="Q279" i="2"/>
  <c r="P279" i="2"/>
  <c r="O279" i="2"/>
  <c r="N279" i="2"/>
  <c r="Q257" i="3" s="1"/>
  <c r="M279" i="2"/>
  <c r="B234" i="8" s="1"/>
  <c r="L279" i="2"/>
  <c r="F257" i="3" s="1"/>
  <c r="K279" i="2"/>
  <c r="E257" i="3" s="1"/>
  <c r="J279" i="2"/>
  <c r="D257" i="3" s="1"/>
  <c r="I279" i="2"/>
  <c r="C257" i="3" s="1"/>
  <c r="H279" i="2"/>
  <c r="B257" i="3" s="1"/>
  <c r="R278" i="2"/>
  <c r="Q278" i="2"/>
  <c r="P278" i="2"/>
  <c r="O278" i="2"/>
  <c r="N278" i="2"/>
  <c r="Q258" i="3" s="1"/>
  <c r="M278" i="2"/>
  <c r="B235" i="8" s="1"/>
  <c r="L278" i="2"/>
  <c r="F258" i="3" s="1"/>
  <c r="K278" i="2"/>
  <c r="E258" i="3" s="1"/>
  <c r="J278" i="2"/>
  <c r="D258" i="3" s="1"/>
  <c r="I278" i="2"/>
  <c r="C258" i="3" s="1"/>
  <c r="H278" i="2"/>
  <c r="B258" i="3" s="1"/>
  <c r="R277" i="2"/>
  <c r="Q277" i="2"/>
  <c r="P277" i="2"/>
  <c r="O277" i="2"/>
  <c r="N277" i="2"/>
  <c r="M277" i="2"/>
  <c r="B236" i="8" s="1"/>
  <c r="L277" i="2"/>
  <c r="F259" i="3" s="1"/>
  <c r="K277" i="2"/>
  <c r="E259" i="3" s="1"/>
  <c r="J277" i="2"/>
  <c r="D259" i="3" s="1"/>
  <c r="I277" i="2"/>
  <c r="C259" i="3" s="1"/>
  <c r="H277" i="2"/>
  <c r="B259" i="3" s="1"/>
  <c r="R276" i="2"/>
  <c r="Q276" i="2"/>
  <c r="P276" i="2"/>
  <c r="O276" i="2"/>
  <c r="N276" i="2"/>
  <c r="M276" i="2"/>
  <c r="B237" i="8" s="1"/>
  <c r="L276" i="2"/>
  <c r="F260" i="3" s="1"/>
  <c r="K276" i="2"/>
  <c r="E260" i="3" s="1"/>
  <c r="J276" i="2"/>
  <c r="D260" i="3" s="1"/>
  <c r="I276" i="2"/>
  <c r="C260" i="3" s="1"/>
  <c r="H276" i="2"/>
  <c r="B260" i="3" s="1"/>
  <c r="R275" i="2"/>
  <c r="Q275" i="2"/>
  <c r="P275" i="2"/>
  <c r="O275" i="2"/>
  <c r="N275" i="2"/>
  <c r="M275" i="2"/>
  <c r="B238" i="8" s="1"/>
  <c r="L275" i="2"/>
  <c r="F261" i="3" s="1"/>
  <c r="K275" i="2"/>
  <c r="E261" i="3" s="1"/>
  <c r="J275" i="2"/>
  <c r="D261" i="3" s="1"/>
  <c r="I275" i="2"/>
  <c r="C261" i="3" s="1"/>
  <c r="H275" i="2"/>
  <c r="B261" i="3" s="1"/>
  <c r="R274" i="2"/>
  <c r="Q274" i="2"/>
  <c r="P274" i="2"/>
  <c r="O274" i="2"/>
  <c r="N274" i="2"/>
  <c r="M274" i="2"/>
  <c r="B239" i="8" s="1"/>
  <c r="L274" i="2"/>
  <c r="F262" i="3" s="1"/>
  <c r="K274" i="2"/>
  <c r="E262" i="3" s="1"/>
  <c r="J274" i="2"/>
  <c r="D262" i="3" s="1"/>
  <c r="I274" i="2"/>
  <c r="C262" i="3" s="1"/>
  <c r="H274" i="2"/>
  <c r="B262" i="3" s="1"/>
  <c r="R273" i="2"/>
  <c r="Q273" i="2"/>
  <c r="P273" i="2"/>
  <c r="O273" i="2"/>
  <c r="N273" i="2"/>
  <c r="M273" i="2"/>
  <c r="B240" i="8" s="1"/>
  <c r="L273" i="2"/>
  <c r="F263" i="3" s="1"/>
  <c r="K273" i="2"/>
  <c r="E263" i="3" s="1"/>
  <c r="J273" i="2"/>
  <c r="D263" i="3" s="1"/>
  <c r="I273" i="2"/>
  <c r="C263" i="3" s="1"/>
  <c r="H273" i="2"/>
  <c r="B263" i="3" s="1"/>
  <c r="R272" i="2"/>
  <c r="Q272" i="2"/>
  <c r="P272" i="2"/>
  <c r="O272" i="2"/>
  <c r="N272" i="2"/>
  <c r="M272" i="2"/>
  <c r="B241" i="8" s="1"/>
  <c r="L272" i="2"/>
  <c r="F264" i="3" s="1"/>
  <c r="K272" i="2"/>
  <c r="E264" i="3" s="1"/>
  <c r="J272" i="2"/>
  <c r="D264" i="3" s="1"/>
  <c r="I272" i="2"/>
  <c r="C264" i="3" s="1"/>
  <c r="H272" i="2"/>
  <c r="B264" i="3" s="1"/>
  <c r="R271" i="2"/>
  <c r="Q271" i="2"/>
  <c r="P271" i="2"/>
  <c r="O271" i="2"/>
  <c r="N271" i="2"/>
  <c r="M271" i="2"/>
  <c r="B242" i="8" s="1"/>
  <c r="L271" i="2"/>
  <c r="F265" i="3" s="1"/>
  <c r="K271" i="2"/>
  <c r="E265" i="3" s="1"/>
  <c r="J271" i="2"/>
  <c r="D265" i="3" s="1"/>
  <c r="I271" i="2"/>
  <c r="C265" i="3" s="1"/>
  <c r="H271" i="2"/>
  <c r="B265" i="3" s="1"/>
  <c r="R270" i="2"/>
  <c r="Q270" i="2"/>
  <c r="P270" i="2"/>
  <c r="O270" i="2"/>
  <c r="N270" i="2"/>
  <c r="M270" i="2"/>
  <c r="B243" i="8" s="1"/>
  <c r="L270" i="2"/>
  <c r="F266" i="3" s="1"/>
  <c r="K270" i="2"/>
  <c r="E266" i="3" s="1"/>
  <c r="J270" i="2"/>
  <c r="D266" i="3" s="1"/>
  <c r="I270" i="2"/>
  <c r="C266" i="3" s="1"/>
  <c r="H270" i="2"/>
  <c r="B266" i="3" s="1"/>
  <c r="R269" i="2"/>
  <c r="Q269" i="2"/>
  <c r="P269" i="2"/>
  <c r="O269" i="2"/>
  <c r="N269" i="2"/>
  <c r="M269" i="2"/>
  <c r="B244" i="8" s="1"/>
  <c r="L269" i="2"/>
  <c r="F267" i="3" s="1"/>
  <c r="K269" i="2"/>
  <c r="E267" i="3" s="1"/>
  <c r="J269" i="2"/>
  <c r="D267" i="3" s="1"/>
  <c r="I269" i="2"/>
  <c r="C267" i="3" s="1"/>
  <c r="H269" i="2"/>
  <c r="B267" i="3" s="1"/>
  <c r="R268" i="2"/>
  <c r="Q268" i="2"/>
  <c r="P268" i="2"/>
  <c r="O268" i="2"/>
  <c r="N268" i="2"/>
  <c r="Q268" i="3" s="1"/>
  <c r="M268" i="2"/>
  <c r="B245" i="8" s="1"/>
  <c r="L268" i="2"/>
  <c r="F268" i="3" s="1"/>
  <c r="K268" i="2"/>
  <c r="E268" i="3" s="1"/>
  <c r="J268" i="2"/>
  <c r="D268" i="3" s="1"/>
  <c r="I268" i="2"/>
  <c r="C268" i="3" s="1"/>
  <c r="H268" i="2"/>
  <c r="B268" i="3" s="1"/>
  <c r="R267" i="2"/>
  <c r="Q267" i="2"/>
  <c r="P267" i="2"/>
  <c r="O267" i="2"/>
  <c r="N267" i="2"/>
  <c r="M267" i="2"/>
  <c r="B246" i="8" s="1"/>
  <c r="L267" i="2"/>
  <c r="F269" i="3" s="1"/>
  <c r="K267" i="2"/>
  <c r="E269" i="3" s="1"/>
  <c r="J267" i="2"/>
  <c r="D269" i="3" s="1"/>
  <c r="I267" i="2"/>
  <c r="C269" i="3" s="1"/>
  <c r="H267" i="2"/>
  <c r="B269" i="3" s="1"/>
  <c r="R266" i="2"/>
  <c r="Q266" i="2"/>
  <c r="P266" i="2"/>
  <c r="O266" i="2"/>
  <c r="N266" i="2"/>
  <c r="M266" i="2"/>
  <c r="B247" i="8" s="1"/>
  <c r="L266" i="2"/>
  <c r="F270" i="3" s="1"/>
  <c r="K266" i="2"/>
  <c r="E270" i="3" s="1"/>
  <c r="J266" i="2"/>
  <c r="D270" i="3" s="1"/>
  <c r="I266" i="2"/>
  <c r="C270" i="3" s="1"/>
  <c r="H266" i="2"/>
  <c r="B270" i="3" s="1"/>
  <c r="R265" i="2"/>
  <c r="Q265" i="2"/>
  <c r="P265" i="2"/>
  <c r="O265" i="2"/>
  <c r="N265" i="2"/>
  <c r="M265" i="2"/>
  <c r="B248" i="8" s="1"/>
  <c r="L265" i="2"/>
  <c r="F271" i="3" s="1"/>
  <c r="K265" i="2"/>
  <c r="E271" i="3" s="1"/>
  <c r="J265" i="2"/>
  <c r="D271" i="3" s="1"/>
  <c r="I265" i="2"/>
  <c r="C271" i="3" s="1"/>
  <c r="H265" i="2"/>
  <c r="B271" i="3" s="1"/>
  <c r="R264" i="2"/>
  <c r="Q264" i="2"/>
  <c r="P264" i="2"/>
  <c r="O264" i="2"/>
  <c r="N264" i="2"/>
  <c r="M264" i="2"/>
  <c r="B249" i="8" s="1"/>
  <c r="L264" i="2"/>
  <c r="F272" i="3" s="1"/>
  <c r="K264" i="2"/>
  <c r="E272" i="3" s="1"/>
  <c r="J264" i="2"/>
  <c r="D272" i="3" s="1"/>
  <c r="I264" i="2"/>
  <c r="C272" i="3" s="1"/>
  <c r="H264" i="2"/>
  <c r="B272" i="3" s="1"/>
  <c r="R263" i="2"/>
  <c r="Q263" i="2"/>
  <c r="P263" i="2"/>
  <c r="O263" i="2"/>
  <c r="N263" i="2"/>
  <c r="M263" i="2"/>
  <c r="B250" i="8" s="1"/>
  <c r="L263" i="2"/>
  <c r="F273" i="3" s="1"/>
  <c r="K263" i="2"/>
  <c r="E273" i="3" s="1"/>
  <c r="J263" i="2"/>
  <c r="D273" i="3" s="1"/>
  <c r="I263" i="2"/>
  <c r="C273" i="3" s="1"/>
  <c r="H263" i="2"/>
  <c r="B273" i="3" s="1"/>
  <c r="R262" i="2"/>
  <c r="Q262" i="2"/>
  <c r="P262" i="2"/>
  <c r="O262" i="2"/>
  <c r="N262" i="2"/>
  <c r="M262" i="2"/>
  <c r="B251" i="8" s="1"/>
  <c r="L262" i="2"/>
  <c r="F274" i="3" s="1"/>
  <c r="K262" i="2"/>
  <c r="E274" i="3" s="1"/>
  <c r="J262" i="2"/>
  <c r="D274" i="3" s="1"/>
  <c r="I262" i="2"/>
  <c r="C274" i="3" s="1"/>
  <c r="H262" i="2"/>
  <c r="B274" i="3" s="1"/>
  <c r="R261" i="2"/>
  <c r="Q261" i="2"/>
  <c r="P261" i="2"/>
  <c r="O261" i="2"/>
  <c r="N261" i="2"/>
  <c r="Q275" i="3" s="1"/>
  <c r="M261" i="2"/>
  <c r="B252" i="8" s="1"/>
  <c r="L261" i="2"/>
  <c r="F275" i="3" s="1"/>
  <c r="K261" i="2"/>
  <c r="E275" i="3" s="1"/>
  <c r="J261" i="2"/>
  <c r="D275" i="3" s="1"/>
  <c r="I261" i="2"/>
  <c r="C275" i="3" s="1"/>
  <c r="H261" i="2"/>
  <c r="B275" i="3" s="1"/>
  <c r="R260" i="2"/>
  <c r="Q260" i="2"/>
  <c r="P260" i="2"/>
  <c r="O260" i="2"/>
  <c r="N260" i="2"/>
  <c r="M260" i="2"/>
  <c r="B253" i="8" s="1"/>
  <c r="L260" i="2"/>
  <c r="F276" i="3" s="1"/>
  <c r="K260" i="2"/>
  <c r="E276" i="3" s="1"/>
  <c r="J260" i="2"/>
  <c r="D276" i="3" s="1"/>
  <c r="I260" i="2"/>
  <c r="C276" i="3" s="1"/>
  <c r="H260" i="2"/>
  <c r="B276" i="3" s="1"/>
  <c r="R259" i="2"/>
  <c r="Q259" i="2"/>
  <c r="P259" i="2"/>
  <c r="O259" i="2"/>
  <c r="N259" i="2"/>
  <c r="Q277" i="3" s="1"/>
  <c r="M259" i="2"/>
  <c r="B254" i="8" s="1"/>
  <c r="L259" i="2"/>
  <c r="F277" i="3" s="1"/>
  <c r="K259" i="2"/>
  <c r="E277" i="3" s="1"/>
  <c r="J259" i="2"/>
  <c r="D277" i="3" s="1"/>
  <c r="I259" i="2"/>
  <c r="C277" i="3" s="1"/>
  <c r="H259" i="2"/>
  <c r="B277" i="3" s="1"/>
  <c r="R258" i="2"/>
  <c r="Q258" i="2"/>
  <c r="P258" i="2"/>
  <c r="O258" i="2"/>
  <c r="N258" i="2"/>
  <c r="M258" i="2"/>
  <c r="B255" i="8" s="1"/>
  <c r="L258" i="2"/>
  <c r="F278" i="3" s="1"/>
  <c r="K258" i="2"/>
  <c r="E278" i="3" s="1"/>
  <c r="J258" i="2"/>
  <c r="D278" i="3" s="1"/>
  <c r="I258" i="2"/>
  <c r="C278" i="3" s="1"/>
  <c r="H258" i="2"/>
  <c r="B278" i="3" s="1"/>
  <c r="R257" i="2"/>
  <c r="Q257" i="2"/>
  <c r="P257" i="2"/>
  <c r="O257" i="2"/>
  <c r="N257" i="2"/>
  <c r="M257" i="2"/>
  <c r="B256" i="8" s="1"/>
  <c r="L257" i="2"/>
  <c r="F279" i="3" s="1"/>
  <c r="K257" i="2"/>
  <c r="E279" i="3" s="1"/>
  <c r="J257" i="2"/>
  <c r="D279" i="3" s="1"/>
  <c r="I257" i="2"/>
  <c r="C279" i="3" s="1"/>
  <c r="H257" i="2"/>
  <c r="B279" i="3" s="1"/>
  <c r="R256" i="2"/>
  <c r="Q256" i="2"/>
  <c r="P256" i="2"/>
  <c r="O256" i="2"/>
  <c r="N256" i="2"/>
  <c r="M256" i="2"/>
  <c r="B257" i="8" s="1"/>
  <c r="L256" i="2"/>
  <c r="F280" i="3" s="1"/>
  <c r="K256" i="2"/>
  <c r="E280" i="3" s="1"/>
  <c r="J256" i="2"/>
  <c r="D280" i="3" s="1"/>
  <c r="I256" i="2"/>
  <c r="C280" i="3" s="1"/>
  <c r="H256" i="2"/>
  <c r="B280" i="3" s="1"/>
  <c r="R255" i="2"/>
  <c r="Q255" i="2"/>
  <c r="P255" i="2"/>
  <c r="O255" i="2"/>
  <c r="N255" i="2"/>
  <c r="M255" i="2"/>
  <c r="B258" i="8" s="1"/>
  <c r="L255" i="2"/>
  <c r="F281" i="3" s="1"/>
  <c r="K255" i="2"/>
  <c r="E281" i="3" s="1"/>
  <c r="J255" i="2"/>
  <c r="D281" i="3" s="1"/>
  <c r="I255" i="2"/>
  <c r="C281" i="3" s="1"/>
  <c r="H255" i="2"/>
  <c r="B281" i="3" s="1"/>
  <c r="R254" i="2"/>
  <c r="Q254" i="2"/>
  <c r="P254" i="2"/>
  <c r="O254" i="2"/>
  <c r="N254" i="2"/>
  <c r="M254" i="2"/>
  <c r="B259" i="8" s="1"/>
  <c r="L254" i="2"/>
  <c r="F282" i="3" s="1"/>
  <c r="K254" i="2"/>
  <c r="E282" i="3" s="1"/>
  <c r="J254" i="2"/>
  <c r="D282" i="3" s="1"/>
  <c r="I254" i="2"/>
  <c r="C282" i="3" s="1"/>
  <c r="H254" i="2"/>
  <c r="B282" i="3" s="1"/>
  <c r="R253" i="2"/>
  <c r="Q253" i="2"/>
  <c r="P253" i="2"/>
  <c r="O253" i="2"/>
  <c r="N253" i="2"/>
  <c r="M253" i="2"/>
  <c r="B260" i="8" s="1"/>
  <c r="L253" i="2"/>
  <c r="F283" i="3" s="1"/>
  <c r="K253" i="2"/>
  <c r="E283" i="3" s="1"/>
  <c r="J253" i="2"/>
  <c r="D283" i="3" s="1"/>
  <c r="I253" i="2"/>
  <c r="C283" i="3" s="1"/>
  <c r="H253" i="2"/>
  <c r="B283" i="3" s="1"/>
  <c r="R252" i="2"/>
  <c r="Q252" i="2"/>
  <c r="P252" i="2"/>
  <c r="O252" i="2"/>
  <c r="N252" i="2"/>
  <c r="M252" i="2"/>
  <c r="B261" i="8" s="1"/>
  <c r="L252" i="2"/>
  <c r="F284" i="3" s="1"/>
  <c r="K252" i="2"/>
  <c r="E284" i="3" s="1"/>
  <c r="J252" i="2"/>
  <c r="D284" i="3" s="1"/>
  <c r="I252" i="2"/>
  <c r="C284" i="3" s="1"/>
  <c r="H252" i="2"/>
  <c r="B284" i="3" s="1"/>
  <c r="R251" i="2"/>
  <c r="Q251" i="2"/>
  <c r="P251" i="2"/>
  <c r="O251" i="2"/>
  <c r="N251" i="2"/>
  <c r="M251" i="2"/>
  <c r="B262" i="8" s="1"/>
  <c r="L251" i="2"/>
  <c r="F285" i="3" s="1"/>
  <c r="K251" i="2"/>
  <c r="E285" i="3" s="1"/>
  <c r="J251" i="2"/>
  <c r="D285" i="3" s="1"/>
  <c r="I251" i="2"/>
  <c r="C285" i="3" s="1"/>
  <c r="H251" i="2"/>
  <c r="B285" i="3" s="1"/>
  <c r="R250" i="2"/>
  <c r="Q250" i="2"/>
  <c r="P250" i="2"/>
  <c r="O250" i="2"/>
  <c r="N250" i="2"/>
  <c r="M250" i="2"/>
  <c r="B263" i="8" s="1"/>
  <c r="L250" i="2"/>
  <c r="F286" i="3" s="1"/>
  <c r="K250" i="2"/>
  <c r="E286" i="3" s="1"/>
  <c r="J250" i="2"/>
  <c r="D286" i="3" s="1"/>
  <c r="I250" i="2"/>
  <c r="C286" i="3" s="1"/>
  <c r="H250" i="2"/>
  <c r="B286" i="3" s="1"/>
  <c r="R249" i="2"/>
  <c r="Q249" i="2"/>
  <c r="P249" i="2"/>
  <c r="O249" i="2"/>
  <c r="N249" i="2"/>
  <c r="M249" i="2"/>
  <c r="B264" i="8" s="1"/>
  <c r="L249" i="2"/>
  <c r="F287" i="3" s="1"/>
  <c r="K249" i="2"/>
  <c r="E287" i="3" s="1"/>
  <c r="J249" i="2"/>
  <c r="D287" i="3" s="1"/>
  <c r="I249" i="2"/>
  <c r="C287" i="3" s="1"/>
  <c r="H249" i="2"/>
  <c r="B287" i="3" s="1"/>
  <c r="R248" i="2"/>
  <c r="Q248" i="2"/>
  <c r="P248" i="2"/>
  <c r="O248" i="2"/>
  <c r="N248" i="2"/>
  <c r="M248" i="2"/>
  <c r="B265" i="8" s="1"/>
  <c r="L248" i="2"/>
  <c r="F288" i="3" s="1"/>
  <c r="K248" i="2"/>
  <c r="E288" i="3" s="1"/>
  <c r="J248" i="2"/>
  <c r="D288" i="3" s="1"/>
  <c r="I248" i="2"/>
  <c r="C288" i="3" s="1"/>
  <c r="H248" i="2"/>
  <c r="B288" i="3" s="1"/>
  <c r="R247" i="2"/>
  <c r="Q247" i="2"/>
  <c r="P247" i="2"/>
  <c r="O247" i="2"/>
  <c r="N247" i="2"/>
  <c r="M247" i="2"/>
  <c r="B266" i="8" s="1"/>
  <c r="L247" i="2"/>
  <c r="F289" i="3" s="1"/>
  <c r="K247" i="2"/>
  <c r="E289" i="3" s="1"/>
  <c r="J247" i="2"/>
  <c r="D289" i="3" s="1"/>
  <c r="I247" i="2"/>
  <c r="C289" i="3" s="1"/>
  <c r="H247" i="2"/>
  <c r="B289" i="3" s="1"/>
  <c r="R246" i="2"/>
  <c r="Q246" i="2"/>
  <c r="P246" i="2"/>
  <c r="O246" i="2"/>
  <c r="N246" i="2"/>
  <c r="M246" i="2"/>
  <c r="B267" i="8" s="1"/>
  <c r="L246" i="2"/>
  <c r="F290" i="3" s="1"/>
  <c r="K246" i="2"/>
  <c r="E290" i="3" s="1"/>
  <c r="J246" i="2"/>
  <c r="D290" i="3" s="1"/>
  <c r="I246" i="2"/>
  <c r="C290" i="3" s="1"/>
  <c r="H246" i="2"/>
  <c r="B290" i="3" s="1"/>
  <c r="R245" i="2"/>
  <c r="Q245" i="2"/>
  <c r="P245" i="2"/>
  <c r="O245" i="2"/>
  <c r="N245" i="2"/>
  <c r="M245" i="2"/>
  <c r="B268" i="8" s="1"/>
  <c r="L245" i="2"/>
  <c r="F291" i="3" s="1"/>
  <c r="K245" i="2"/>
  <c r="E291" i="3" s="1"/>
  <c r="J245" i="2"/>
  <c r="D291" i="3" s="1"/>
  <c r="I245" i="2"/>
  <c r="C291" i="3" s="1"/>
  <c r="H245" i="2"/>
  <c r="B291" i="3" s="1"/>
  <c r="R244" i="2"/>
  <c r="Q244" i="2"/>
  <c r="P244" i="2"/>
  <c r="O244" i="2"/>
  <c r="N244" i="2"/>
  <c r="M244" i="2"/>
  <c r="B269" i="8" s="1"/>
  <c r="L244" i="2"/>
  <c r="F292" i="3" s="1"/>
  <c r="K244" i="2"/>
  <c r="E292" i="3" s="1"/>
  <c r="J244" i="2"/>
  <c r="D292" i="3" s="1"/>
  <c r="I244" i="2"/>
  <c r="C292" i="3" s="1"/>
  <c r="H244" i="2"/>
  <c r="B292" i="3" s="1"/>
  <c r="R243" i="2"/>
  <c r="Q243" i="2"/>
  <c r="P243" i="2"/>
  <c r="O243" i="2"/>
  <c r="N243" i="2"/>
  <c r="M243" i="2"/>
  <c r="B270" i="8" s="1"/>
  <c r="L243" i="2"/>
  <c r="F293" i="3" s="1"/>
  <c r="K243" i="2"/>
  <c r="E293" i="3" s="1"/>
  <c r="J243" i="2"/>
  <c r="D293" i="3" s="1"/>
  <c r="I243" i="2"/>
  <c r="C293" i="3" s="1"/>
  <c r="H243" i="2"/>
  <c r="B293" i="3" s="1"/>
  <c r="R242" i="2"/>
  <c r="Q242" i="2"/>
  <c r="P242" i="2"/>
  <c r="O242" i="2"/>
  <c r="N242" i="2"/>
  <c r="M242" i="2"/>
  <c r="B271" i="8" s="1"/>
  <c r="L242" i="2"/>
  <c r="F294" i="3" s="1"/>
  <c r="K242" i="2"/>
  <c r="E294" i="3" s="1"/>
  <c r="J242" i="2"/>
  <c r="D294" i="3" s="1"/>
  <c r="I242" i="2"/>
  <c r="C294" i="3" s="1"/>
  <c r="H242" i="2"/>
  <c r="B294" i="3" s="1"/>
  <c r="R241" i="2"/>
  <c r="Q241" i="2"/>
  <c r="P241" i="2"/>
  <c r="O241" i="2"/>
  <c r="N241" i="2"/>
  <c r="M241" i="2"/>
  <c r="B272" i="8" s="1"/>
  <c r="L241" i="2"/>
  <c r="F295" i="3" s="1"/>
  <c r="K241" i="2"/>
  <c r="E295" i="3" s="1"/>
  <c r="J241" i="2"/>
  <c r="D295" i="3" s="1"/>
  <c r="I241" i="2"/>
  <c r="C295" i="3" s="1"/>
  <c r="H241" i="2"/>
  <c r="B295" i="3" s="1"/>
  <c r="R240" i="2"/>
  <c r="Q240" i="2"/>
  <c r="P240" i="2"/>
  <c r="O240" i="2"/>
  <c r="N240" i="2"/>
  <c r="M240" i="2"/>
  <c r="B273" i="8" s="1"/>
  <c r="L240" i="2"/>
  <c r="F296" i="3" s="1"/>
  <c r="K240" i="2"/>
  <c r="E296" i="3" s="1"/>
  <c r="J240" i="2"/>
  <c r="D296" i="3" s="1"/>
  <c r="I240" i="2"/>
  <c r="C296" i="3" s="1"/>
  <c r="H240" i="2"/>
  <c r="B296" i="3" s="1"/>
  <c r="R239" i="2"/>
  <c r="Q239" i="2"/>
  <c r="P239" i="2"/>
  <c r="O239" i="2"/>
  <c r="N239" i="2"/>
  <c r="M239" i="2"/>
  <c r="B274" i="8" s="1"/>
  <c r="L239" i="2"/>
  <c r="F297" i="3" s="1"/>
  <c r="K239" i="2"/>
  <c r="E297" i="3" s="1"/>
  <c r="J239" i="2"/>
  <c r="D297" i="3" s="1"/>
  <c r="I239" i="2"/>
  <c r="C297" i="3" s="1"/>
  <c r="H239" i="2"/>
  <c r="B297" i="3" s="1"/>
  <c r="R238" i="2"/>
  <c r="Q238" i="2"/>
  <c r="P238" i="2"/>
  <c r="O238" i="2"/>
  <c r="N238" i="2"/>
  <c r="M238" i="2"/>
  <c r="B275" i="8" s="1"/>
  <c r="L238" i="2"/>
  <c r="F298" i="3" s="1"/>
  <c r="K238" i="2"/>
  <c r="E298" i="3" s="1"/>
  <c r="J238" i="2"/>
  <c r="D298" i="3" s="1"/>
  <c r="I238" i="2"/>
  <c r="C298" i="3" s="1"/>
  <c r="H238" i="2"/>
  <c r="B298" i="3" s="1"/>
  <c r="R237" i="2"/>
  <c r="Q237" i="2"/>
  <c r="P237" i="2"/>
  <c r="O237" i="2"/>
  <c r="N237" i="2"/>
  <c r="M237" i="2"/>
  <c r="B276" i="8" s="1"/>
  <c r="L237" i="2"/>
  <c r="F299" i="3" s="1"/>
  <c r="K237" i="2"/>
  <c r="E299" i="3" s="1"/>
  <c r="J237" i="2"/>
  <c r="D299" i="3" s="1"/>
  <c r="I237" i="2"/>
  <c r="C299" i="3" s="1"/>
  <c r="H237" i="2"/>
  <c r="B299" i="3" s="1"/>
  <c r="R236" i="2"/>
  <c r="Q236" i="2"/>
  <c r="P236" i="2"/>
  <c r="O236" i="2"/>
  <c r="N236" i="2"/>
  <c r="M236" i="2"/>
  <c r="B277" i="8" s="1"/>
  <c r="L236" i="2"/>
  <c r="F300" i="3" s="1"/>
  <c r="K236" i="2"/>
  <c r="E300" i="3" s="1"/>
  <c r="J236" i="2"/>
  <c r="D300" i="3" s="1"/>
  <c r="I236" i="2"/>
  <c r="C300" i="3" s="1"/>
  <c r="H236" i="2"/>
  <c r="B300" i="3" s="1"/>
  <c r="R235" i="2"/>
  <c r="Q235" i="2"/>
  <c r="P235" i="2"/>
  <c r="O235" i="2"/>
  <c r="N235" i="2"/>
  <c r="M235" i="2"/>
  <c r="B278" i="8" s="1"/>
  <c r="L235" i="2"/>
  <c r="F301" i="3" s="1"/>
  <c r="K235" i="2"/>
  <c r="E301" i="3" s="1"/>
  <c r="J235" i="2"/>
  <c r="D301" i="3" s="1"/>
  <c r="I235" i="2"/>
  <c r="C301" i="3" s="1"/>
  <c r="H235" i="2"/>
  <c r="B301" i="3" s="1"/>
  <c r="R234" i="2"/>
  <c r="Q234" i="2"/>
  <c r="P234" i="2"/>
  <c r="O234" i="2"/>
  <c r="N234" i="2"/>
  <c r="M234" i="2"/>
  <c r="B279" i="8" s="1"/>
  <c r="L234" i="2"/>
  <c r="F302" i="3" s="1"/>
  <c r="K234" i="2"/>
  <c r="E302" i="3" s="1"/>
  <c r="J234" i="2"/>
  <c r="D302" i="3" s="1"/>
  <c r="I234" i="2"/>
  <c r="C302" i="3" s="1"/>
  <c r="H234" i="2"/>
  <c r="B302" i="3" s="1"/>
  <c r="R233" i="2"/>
  <c r="Q233" i="2"/>
  <c r="P233" i="2"/>
  <c r="O233" i="2"/>
  <c r="N233" i="2"/>
  <c r="M233" i="2"/>
  <c r="B280" i="8" s="1"/>
  <c r="L233" i="2"/>
  <c r="F303" i="3" s="1"/>
  <c r="K233" i="2"/>
  <c r="E303" i="3" s="1"/>
  <c r="J233" i="2"/>
  <c r="D303" i="3" s="1"/>
  <c r="I233" i="2"/>
  <c r="C303" i="3" s="1"/>
  <c r="H233" i="2"/>
  <c r="B303" i="3" s="1"/>
  <c r="R232" i="2"/>
  <c r="Q232" i="2"/>
  <c r="P232" i="2"/>
  <c r="O232" i="2"/>
  <c r="N232" i="2"/>
  <c r="M232" i="2"/>
  <c r="B281" i="8" s="1"/>
  <c r="L232" i="2"/>
  <c r="F304" i="3" s="1"/>
  <c r="K232" i="2"/>
  <c r="E304" i="3" s="1"/>
  <c r="J232" i="2"/>
  <c r="D304" i="3" s="1"/>
  <c r="I232" i="2"/>
  <c r="C304" i="3" s="1"/>
  <c r="H232" i="2"/>
  <c r="B304" i="3" s="1"/>
  <c r="R231" i="2"/>
  <c r="Q231" i="2"/>
  <c r="P231" i="2"/>
  <c r="O231" i="2"/>
  <c r="N231" i="2"/>
  <c r="M231" i="2"/>
  <c r="B282" i="8" s="1"/>
  <c r="L231" i="2"/>
  <c r="F305" i="3" s="1"/>
  <c r="K231" i="2"/>
  <c r="E305" i="3" s="1"/>
  <c r="J231" i="2"/>
  <c r="D305" i="3" s="1"/>
  <c r="I231" i="2"/>
  <c r="C305" i="3" s="1"/>
  <c r="H231" i="2"/>
  <c r="B305" i="3" s="1"/>
  <c r="R230" i="2"/>
  <c r="Q230" i="2"/>
  <c r="P230" i="2"/>
  <c r="O230" i="2"/>
  <c r="N230" i="2"/>
  <c r="M230" i="2"/>
  <c r="B283" i="8" s="1"/>
  <c r="L230" i="2"/>
  <c r="F306" i="3" s="1"/>
  <c r="K230" i="2"/>
  <c r="E306" i="3" s="1"/>
  <c r="J230" i="2"/>
  <c r="D306" i="3" s="1"/>
  <c r="I230" i="2"/>
  <c r="C306" i="3" s="1"/>
  <c r="H230" i="2"/>
  <c r="B306" i="3" s="1"/>
  <c r="R229" i="2"/>
  <c r="Q229" i="2"/>
  <c r="P229" i="2"/>
  <c r="O229" i="2"/>
  <c r="N229" i="2"/>
  <c r="M229" i="2"/>
  <c r="B284" i="8" s="1"/>
  <c r="L229" i="2"/>
  <c r="F307" i="3" s="1"/>
  <c r="K229" i="2"/>
  <c r="E307" i="3" s="1"/>
  <c r="J229" i="2"/>
  <c r="D307" i="3" s="1"/>
  <c r="I229" i="2"/>
  <c r="C307" i="3" s="1"/>
  <c r="H229" i="2"/>
  <c r="B307" i="3" s="1"/>
  <c r="R228" i="2"/>
  <c r="Q228" i="2"/>
  <c r="P228" i="2"/>
  <c r="O228" i="2"/>
  <c r="N228" i="2"/>
  <c r="M228" i="2"/>
  <c r="B285" i="8" s="1"/>
  <c r="L228" i="2"/>
  <c r="F308" i="3" s="1"/>
  <c r="K228" i="2"/>
  <c r="E308" i="3" s="1"/>
  <c r="J228" i="2"/>
  <c r="D308" i="3" s="1"/>
  <c r="I228" i="2"/>
  <c r="C308" i="3" s="1"/>
  <c r="H228" i="2"/>
  <c r="B308" i="3" s="1"/>
  <c r="R227" i="2"/>
  <c r="Q227" i="2"/>
  <c r="P227" i="2"/>
  <c r="O227" i="2"/>
  <c r="N227" i="2"/>
  <c r="M227" i="2"/>
  <c r="B286" i="8" s="1"/>
  <c r="L227" i="2"/>
  <c r="F309" i="3" s="1"/>
  <c r="K227" i="2"/>
  <c r="E309" i="3" s="1"/>
  <c r="J227" i="2"/>
  <c r="D309" i="3" s="1"/>
  <c r="I227" i="2"/>
  <c r="C309" i="3" s="1"/>
  <c r="H227" i="2"/>
  <c r="B309" i="3" s="1"/>
  <c r="R226" i="2"/>
  <c r="Q226" i="2"/>
  <c r="P226" i="2"/>
  <c r="O226" i="2"/>
  <c r="N226" i="2"/>
  <c r="M226" i="2"/>
  <c r="B287" i="8" s="1"/>
  <c r="L226" i="2"/>
  <c r="F310" i="3" s="1"/>
  <c r="K226" i="2"/>
  <c r="E310" i="3" s="1"/>
  <c r="J226" i="2"/>
  <c r="D310" i="3" s="1"/>
  <c r="I226" i="2"/>
  <c r="C310" i="3" s="1"/>
  <c r="H226" i="2"/>
  <c r="B310" i="3" s="1"/>
  <c r="R225" i="2"/>
  <c r="Q225" i="2"/>
  <c r="P225" i="2"/>
  <c r="O225" i="2"/>
  <c r="N225" i="2"/>
  <c r="M225" i="2"/>
  <c r="B288" i="8" s="1"/>
  <c r="L225" i="2"/>
  <c r="F311" i="3" s="1"/>
  <c r="K225" i="2"/>
  <c r="E311" i="3" s="1"/>
  <c r="J225" i="2"/>
  <c r="D311" i="3" s="1"/>
  <c r="I225" i="2"/>
  <c r="C311" i="3" s="1"/>
  <c r="H225" i="2"/>
  <c r="B311" i="3" s="1"/>
  <c r="R224" i="2"/>
  <c r="Q224" i="2"/>
  <c r="P224" i="2"/>
  <c r="O224" i="2"/>
  <c r="N224" i="2"/>
  <c r="M224" i="2"/>
  <c r="B289" i="8" s="1"/>
  <c r="L224" i="2"/>
  <c r="F312" i="3" s="1"/>
  <c r="K224" i="2"/>
  <c r="E312" i="3" s="1"/>
  <c r="J224" i="2"/>
  <c r="D312" i="3" s="1"/>
  <c r="I224" i="2"/>
  <c r="C312" i="3" s="1"/>
  <c r="H224" i="2"/>
  <c r="B312" i="3" s="1"/>
  <c r="R223" i="2"/>
  <c r="Q223" i="2"/>
  <c r="P223" i="2"/>
  <c r="O223" i="2"/>
  <c r="N223" i="2"/>
  <c r="M223" i="2"/>
  <c r="B290" i="8" s="1"/>
  <c r="L223" i="2"/>
  <c r="F313" i="3" s="1"/>
  <c r="K223" i="2"/>
  <c r="E313" i="3" s="1"/>
  <c r="J223" i="2"/>
  <c r="D313" i="3" s="1"/>
  <c r="I223" i="2"/>
  <c r="C313" i="3" s="1"/>
  <c r="H223" i="2"/>
  <c r="B313" i="3" s="1"/>
  <c r="R222" i="2"/>
  <c r="Q222" i="2"/>
  <c r="P222" i="2"/>
  <c r="O222" i="2"/>
  <c r="N222" i="2"/>
  <c r="M222" i="2"/>
  <c r="B291" i="8" s="1"/>
  <c r="L222" i="2"/>
  <c r="F314" i="3" s="1"/>
  <c r="K222" i="2"/>
  <c r="E314" i="3" s="1"/>
  <c r="J222" i="2"/>
  <c r="D314" i="3" s="1"/>
  <c r="I222" i="2"/>
  <c r="C314" i="3" s="1"/>
  <c r="H222" i="2"/>
  <c r="B314" i="3" s="1"/>
  <c r="R221" i="2"/>
  <c r="Q221" i="2"/>
  <c r="P221" i="2"/>
  <c r="O221" i="2"/>
  <c r="N221" i="2"/>
  <c r="M221" i="2"/>
  <c r="B292" i="8" s="1"/>
  <c r="L221" i="2"/>
  <c r="F315" i="3" s="1"/>
  <c r="K221" i="2"/>
  <c r="E315" i="3" s="1"/>
  <c r="J221" i="2"/>
  <c r="D315" i="3" s="1"/>
  <c r="I221" i="2"/>
  <c r="C315" i="3" s="1"/>
  <c r="H221" i="2"/>
  <c r="B315" i="3" s="1"/>
  <c r="R220" i="2"/>
  <c r="Q220" i="2"/>
  <c r="P220" i="2"/>
  <c r="O220" i="2"/>
  <c r="N220" i="2"/>
  <c r="M220" i="2"/>
  <c r="B293" i="8" s="1"/>
  <c r="L220" i="2"/>
  <c r="F316" i="3" s="1"/>
  <c r="K220" i="2"/>
  <c r="E316" i="3" s="1"/>
  <c r="J220" i="2"/>
  <c r="D316" i="3" s="1"/>
  <c r="I220" i="2"/>
  <c r="C316" i="3" s="1"/>
  <c r="H220" i="2"/>
  <c r="B316" i="3" s="1"/>
  <c r="R219" i="2"/>
  <c r="Q219" i="2"/>
  <c r="P219" i="2"/>
  <c r="O219" i="2"/>
  <c r="N219" i="2"/>
  <c r="M219" i="2"/>
  <c r="B294" i="8" s="1"/>
  <c r="L219" i="2"/>
  <c r="F317" i="3" s="1"/>
  <c r="K219" i="2"/>
  <c r="E317" i="3" s="1"/>
  <c r="J219" i="2"/>
  <c r="D317" i="3" s="1"/>
  <c r="I219" i="2"/>
  <c r="C317" i="3" s="1"/>
  <c r="H219" i="2"/>
  <c r="B317" i="3" s="1"/>
  <c r="R218" i="2"/>
  <c r="Q218" i="2"/>
  <c r="P218" i="2"/>
  <c r="O218" i="2"/>
  <c r="N218" i="2"/>
  <c r="M218" i="2"/>
  <c r="B295" i="8" s="1"/>
  <c r="L218" i="2"/>
  <c r="F318" i="3" s="1"/>
  <c r="K218" i="2"/>
  <c r="E318" i="3" s="1"/>
  <c r="J218" i="2"/>
  <c r="D318" i="3" s="1"/>
  <c r="I218" i="2"/>
  <c r="C318" i="3" s="1"/>
  <c r="H218" i="2"/>
  <c r="B318" i="3" s="1"/>
  <c r="R217" i="2"/>
  <c r="Q217" i="2"/>
  <c r="P217" i="2"/>
  <c r="O217" i="2"/>
  <c r="N217" i="2"/>
  <c r="M217" i="2"/>
  <c r="B296" i="8" s="1"/>
  <c r="L217" i="2"/>
  <c r="F319" i="3" s="1"/>
  <c r="K217" i="2"/>
  <c r="E319" i="3" s="1"/>
  <c r="J217" i="2"/>
  <c r="D319" i="3" s="1"/>
  <c r="I217" i="2"/>
  <c r="C319" i="3" s="1"/>
  <c r="H217" i="2"/>
  <c r="B319" i="3" s="1"/>
  <c r="R216" i="2"/>
  <c r="Q216" i="2"/>
  <c r="P216" i="2"/>
  <c r="O216" i="2"/>
  <c r="N216" i="2"/>
  <c r="M216" i="2"/>
  <c r="B297" i="8" s="1"/>
  <c r="L216" i="2"/>
  <c r="F320" i="3" s="1"/>
  <c r="K216" i="2"/>
  <c r="E320" i="3" s="1"/>
  <c r="J216" i="2"/>
  <c r="D320" i="3" s="1"/>
  <c r="I216" i="2"/>
  <c r="C320" i="3" s="1"/>
  <c r="H216" i="2"/>
  <c r="B320" i="3" s="1"/>
  <c r="R215" i="2"/>
  <c r="Q215" i="2"/>
  <c r="P215" i="2"/>
  <c r="O215" i="2"/>
  <c r="N215" i="2"/>
  <c r="M215" i="2"/>
  <c r="B298" i="8" s="1"/>
  <c r="L215" i="2"/>
  <c r="F321" i="3" s="1"/>
  <c r="K215" i="2"/>
  <c r="E321" i="3" s="1"/>
  <c r="J215" i="2"/>
  <c r="D321" i="3" s="1"/>
  <c r="I215" i="2"/>
  <c r="C321" i="3" s="1"/>
  <c r="H215" i="2"/>
  <c r="B321" i="3" s="1"/>
  <c r="R214" i="2"/>
  <c r="Q214" i="2"/>
  <c r="P214" i="2"/>
  <c r="O214" i="2"/>
  <c r="N214" i="2"/>
  <c r="M214" i="2"/>
  <c r="B299" i="8" s="1"/>
  <c r="L214" i="2"/>
  <c r="F322" i="3" s="1"/>
  <c r="K214" i="2"/>
  <c r="E322" i="3" s="1"/>
  <c r="J214" i="2"/>
  <c r="D322" i="3" s="1"/>
  <c r="I214" i="2"/>
  <c r="C322" i="3" s="1"/>
  <c r="H214" i="2"/>
  <c r="B322" i="3" s="1"/>
  <c r="R213" i="2"/>
  <c r="Q213" i="2"/>
  <c r="P213" i="2"/>
  <c r="O213" i="2"/>
  <c r="N213" i="2"/>
  <c r="M213" i="2"/>
  <c r="B300" i="8" s="1"/>
  <c r="L213" i="2"/>
  <c r="F323" i="3" s="1"/>
  <c r="K213" i="2"/>
  <c r="E323" i="3" s="1"/>
  <c r="J213" i="2"/>
  <c r="D323" i="3" s="1"/>
  <c r="I213" i="2"/>
  <c r="C323" i="3" s="1"/>
  <c r="H213" i="2"/>
  <c r="B323" i="3" s="1"/>
  <c r="R212" i="2"/>
  <c r="Q212" i="2"/>
  <c r="P212" i="2"/>
  <c r="O212" i="2"/>
  <c r="N212" i="2"/>
  <c r="M212" i="2"/>
  <c r="B301" i="8" s="1"/>
  <c r="L212" i="2"/>
  <c r="F324" i="3" s="1"/>
  <c r="K212" i="2"/>
  <c r="E324" i="3" s="1"/>
  <c r="J212" i="2"/>
  <c r="D324" i="3" s="1"/>
  <c r="I212" i="2"/>
  <c r="C324" i="3" s="1"/>
  <c r="H212" i="2"/>
  <c r="B324" i="3" s="1"/>
  <c r="R211" i="2"/>
  <c r="Q211" i="2"/>
  <c r="P211" i="2"/>
  <c r="O211" i="2"/>
  <c r="N211" i="2"/>
  <c r="M211" i="2"/>
  <c r="B302" i="8" s="1"/>
  <c r="L211" i="2"/>
  <c r="F325" i="3" s="1"/>
  <c r="K211" i="2"/>
  <c r="E325" i="3" s="1"/>
  <c r="J211" i="2"/>
  <c r="D325" i="3" s="1"/>
  <c r="I211" i="2"/>
  <c r="C325" i="3" s="1"/>
  <c r="H211" i="2"/>
  <c r="B325" i="3" s="1"/>
  <c r="R210" i="2"/>
  <c r="Q210" i="2"/>
  <c r="P210" i="2"/>
  <c r="O210" i="2"/>
  <c r="N210" i="2"/>
  <c r="M210" i="2"/>
  <c r="B303" i="8" s="1"/>
  <c r="L210" i="2"/>
  <c r="F326" i="3" s="1"/>
  <c r="K210" i="2"/>
  <c r="E326" i="3" s="1"/>
  <c r="J210" i="2"/>
  <c r="D326" i="3" s="1"/>
  <c r="I210" i="2"/>
  <c r="C326" i="3" s="1"/>
  <c r="H210" i="2"/>
  <c r="B326" i="3" s="1"/>
  <c r="R209" i="2"/>
  <c r="Q209" i="2"/>
  <c r="P209" i="2"/>
  <c r="O209" i="2"/>
  <c r="N209" i="2"/>
  <c r="M209" i="2"/>
  <c r="B304" i="8" s="1"/>
  <c r="L209" i="2"/>
  <c r="F327" i="3" s="1"/>
  <c r="K209" i="2"/>
  <c r="E327" i="3" s="1"/>
  <c r="J209" i="2"/>
  <c r="D327" i="3" s="1"/>
  <c r="I209" i="2"/>
  <c r="C327" i="3" s="1"/>
  <c r="H209" i="2"/>
  <c r="B327" i="3" s="1"/>
  <c r="R208" i="2"/>
  <c r="Q208" i="2"/>
  <c r="P208" i="2"/>
  <c r="O208" i="2"/>
  <c r="N208" i="2"/>
  <c r="M208" i="2"/>
  <c r="B305" i="8" s="1"/>
  <c r="L208" i="2"/>
  <c r="F328" i="3" s="1"/>
  <c r="K208" i="2"/>
  <c r="E328" i="3" s="1"/>
  <c r="J208" i="2"/>
  <c r="D328" i="3" s="1"/>
  <c r="I208" i="2"/>
  <c r="C328" i="3" s="1"/>
  <c r="H208" i="2"/>
  <c r="B328" i="3" s="1"/>
  <c r="R207" i="2"/>
  <c r="Q207" i="2"/>
  <c r="P207" i="2"/>
  <c r="O207" i="2"/>
  <c r="N207" i="2"/>
  <c r="M207" i="2"/>
  <c r="B306" i="8" s="1"/>
  <c r="L207" i="2"/>
  <c r="F329" i="3" s="1"/>
  <c r="K207" i="2"/>
  <c r="E329" i="3" s="1"/>
  <c r="J207" i="2"/>
  <c r="D329" i="3" s="1"/>
  <c r="I207" i="2"/>
  <c r="C329" i="3" s="1"/>
  <c r="H207" i="2"/>
  <c r="B329" i="3" s="1"/>
  <c r="R206" i="2"/>
  <c r="Q206" i="2"/>
  <c r="P206" i="2"/>
  <c r="O206" i="2"/>
  <c r="N206" i="2"/>
  <c r="M206" i="2"/>
  <c r="B307" i="8" s="1"/>
  <c r="L206" i="2"/>
  <c r="F330" i="3" s="1"/>
  <c r="K206" i="2"/>
  <c r="E330" i="3" s="1"/>
  <c r="J206" i="2"/>
  <c r="D330" i="3" s="1"/>
  <c r="I206" i="2"/>
  <c r="C330" i="3" s="1"/>
  <c r="H206" i="2"/>
  <c r="B330" i="3" s="1"/>
  <c r="R205" i="2"/>
  <c r="Q205" i="2"/>
  <c r="P205" i="2"/>
  <c r="O205" i="2"/>
  <c r="N205" i="2"/>
  <c r="M205" i="2"/>
  <c r="B308" i="8" s="1"/>
  <c r="L205" i="2"/>
  <c r="F331" i="3" s="1"/>
  <c r="K205" i="2"/>
  <c r="E331" i="3" s="1"/>
  <c r="J205" i="2"/>
  <c r="D331" i="3" s="1"/>
  <c r="I205" i="2"/>
  <c r="C331" i="3" s="1"/>
  <c r="H205" i="2"/>
  <c r="B331" i="3" s="1"/>
  <c r="R204" i="2"/>
  <c r="Q204" i="2"/>
  <c r="P204" i="2"/>
  <c r="O204" i="2"/>
  <c r="N204" i="2"/>
  <c r="M204" i="2"/>
  <c r="B309" i="8" s="1"/>
  <c r="L204" i="2"/>
  <c r="F332" i="3" s="1"/>
  <c r="K204" i="2"/>
  <c r="E332" i="3" s="1"/>
  <c r="J204" i="2"/>
  <c r="D332" i="3" s="1"/>
  <c r="I204" i="2"/>
  <c r="C332" i="3" s="1"/>
  <c r="H204" i="2"/>
  <c r="B332" i="3" s="1"/>
  <c r="R203" i="2"/>
  <c r="Q203" i="2"/>
  <c r="P203" i="2"/>
  <c r="O203" i="2"/>
  <c r="N203" i="2"/>
  <c r="M203" i="2"/>
  <c r="B310" i="8" s="1"/>
  <c r="L203" i="2"/>
  <c r="F333" i="3" s="1"/>
  <c r="K203" i="2"/>
  <c r="E333" i="3" s="1"/>
  <c r="J203" i="2"/>
  <c r="D333" i="3" s="1"/>
  <c r="I203" i="2"/>
  <c r="C333" i="3" s="1"/>
  <c r="H203" i="2"/>
  <c r="B333" i="3" s="1"/>
  <c r="R202" i="2"/>
  <c r="Q202" i="2"/>
  <c r="P202" i="2"/>
  <c r="O202" i="2"/>
  <c r="N202" i="2"/>
  <c r="M202" i="2"/>
  <c r="B311" i="8" s="1"/>
  <c r="L202" i="2"/>
  <c r="F334" i="3" s="1"/>
  <c r="K202" i="2"/>
  <c r="E334" i="3" s="1"/>
  <c r="J202" i="2"/>
  <c r="D334" i="3" s="1"/>
  <c r="I202" i="2"/>
  <c r="C334" i="3" s="1"/>
  <c r="H202" i="2"/>
  <c r="B334" i="3" s="1"/>
  <c r="R201" i="2"/>
  <c r="Q201" i="2"/>
  <c r="P201" i="2"/>
  <c r="O201" i="2"/>
  <c r="N201" i="2"/>
  <c r="M201" i="2"/>
  <c r="B312" i="8" s="1"/>
  <c r="L201" i="2"/>
  <c r="F335" i="3" s="1"/>
  <c r="K201" i="2"/>
  <c r="E335" i="3" s="1"/>
  <c r="J201" i="2"/>
  <c r="D335" i="3" s="1"/>
  <c r="I201" i="2"/>
  <c r="C335" i="3" s="1"/>
  <c r="H201" i="2"/>
  <c r="B335" i="3" s="1"/>
  <c r="R200" i="2"/>
  <c r="Q200" i="2"/>
  <c r="P200" i="2"/>
  <c r="O200" i="2"/>
  <c r="N200" i="2"/>
  <c r="M200" i="2"/>
  <c r="B313" i="8" s="1"/>
  <c r="L200" i="2"/>
  <c r="F336" i="3" s="1"/>
  <c r="K200" i="2"/>
  <c r="E336" i="3" s="1"/>
  <c r="J200" i="2"/>
  <c r="D336" i="3" s="1"/>
  <c r="I200" i="2"/>
  <c r="C336" i="3" s="1"/>
  <c r="H200" i="2"/>
  <c r="B336" i="3" s="1"/>
  <c r="R199" i="2"/>
  <c r="Q199" i="2"/>
  <c r="P199" i="2"/>
  <c r="O199" i="2"/>
  <c r="N199" i="2"/>
  <c r="M199" i="2"/>
  <c r="B314" i="8" s="1"/>
  <c r="L199" i="2"/>
  <c r="F337" i="3" s="1"/>
  <c r="K199" i="2"/>
  <c r="E337" i="3" s="1"/>
  <c r="J199" i="2"/>
  <c r="D337" i="3" s="1"/>
  <c r="I199" i="2"/>
  <c r="C337" i="3" s="1"/>
  <c r="H199" i="2"/>
  <c r="B337" i="3" s="1"/>
  <c r="R198" i="2"/>
  <c r="Q198" i="2"/>
  <c r="P198" i="2"/>
  <c r="O198" i="2"/>
  <c r="N198" i="2"/>
  <c r="M198" i="2"/>
  <c r="B315" i="8" s="1"/>
  <c r="L198" i="2"/>
  <c r="F338" i="3" s="1"/>
  <c r="K198" i="2"/>
  <c r="E338" i="3" s="1"/>
  <c r="J198" i="2"/>
  <c r="D338" i="3" s="1"/>
  <c r="I198" i="2"/>
  <c r="C338" i="3" s="1"/>
  <c r="H198" i="2"/>
  <c r="B338" i="3" s="1"/>
  <c r="R197" i="2"/>
  <c r="Q197" i="2"/>
  <c r="P197" i="2"/>
  <c r="O197" i="2"/>
  <c r="N197" i="2"/>
  <c r="M197" i="2"/>
  <c r="B316" i="8" s="1"/>
  <c r="L197" i="2"/>
  <c r="F339" i="3" s="1"/>
  <c r="K197" i="2"/>
  <c r="E339" i="3" s="1"/>
  <c r="J197" i="2"/>
  <c r="D339" i="3" s="1"/>
  <c r="I197" i="2"/>
  <c r="C339" i="3" s="1"/>
  <c r="H197" i="2"/>
  <c r="B339" i="3" s="1"/>
  <c r="R196" i="2"/>
  <c r="Q196" i="2"/>
  <c r="P196" i="2"/>
  <c r="O196" i="2"/>
  <c r="N196" i="2"/>
  <c r="M196" i="2"/>
  <c r="B317" i="8" s="1"/>
  <c r="L196" i="2"/>
  <c r="F340" i="3" s="1"/>
  <c r="K196" i="2"/>
  <c r="E340" i="3" s="1"/>
  <c r="J196" i="2"/>
  <c r="D340" i="3" s="1"/>
  <c r="I196" i="2"/>
  <c r="C340" i="3" s="1"/>
  <c r="H196" i="2"/>
  <c r="B340" i="3" s="1"/>
  <c r="R195" i="2"/>
  <c r="Q195" i="2"/>
  <c r="P195" i="2"/>
  <c r="O195" i="2"/>
  <c r="N195" i="2"/>
  <c r="M195" i="2"/>
  <c r="B318" i="8" s="1"/>
  <c r="L195" i="2"/>
  <c r="F341" i="3" s="1"/>
  <c r="K195" i="2"/>
  <c r="E341" i="3" s="1"/>
  <c r="J195" i="2"/>
  <c r="D341" i="3" s="1"/>
  <c r="I195" i="2"/>
  <c r="C341" i="3" s="1"/>
  <c r="H195" i="2"/>
  <c r="B341" i="3" s="1"/>
  <c r="R194" i="2"/>
  <c r="Q194" i="2"/>
  <c r="P194" i="2"/>
  <c r="O194" i="2"/>
  <c r="N194" i="2"/>
  <c r="M194" i="2"/>
  <c r="B319" i="8" s="1"/>
  <c r="L194" i="2"/>
  <c r="F342" i="3" s="1"/>
  <c r="K194" i="2"/>
  <c r="E342" i="3" s="1"/>
  <c r="J194" i="2"/>
  <c r="D342" i="3" s="1"/>
  <c r="I194" i="2"/>
  <c r="C342" i="3" s="1"/>
  <c r="H194" i="2"/>
  <c r="B342" i="3" s="1"/>
  <c r="R193" i="2"/>
  <c r="Q193" i="2"/>
  <c r="P193" i="2"/>
  <c r="O193" i="2"/>
  <c r="N193" i="2"/>
  <c r="M193" i="2"/>
  <c r="B320" i="8" s="1"/>
  <c r="L193" i="2"/>
  <c r="F343" i="3" s="1"/>
  <c r="K193" i="2"/>
  <c r="E343" i="3" s="1"/>
  <c r="J193" i="2"/>
  <c r="D343" i="3" s="1"/>
  <c r="I193" i="2"/>
  <c r="C343" i="3" s="1"/>
  <c r="H193" i="2"/>
  <c r="B343" i="3" s="1"/>
  <c r="R192" i="2"/>
  <c r="Q192" i="2"/>
  <c r="P192" i="2"/>
  <c r="O192" i="2"/>
  <c r="N192" i="2"/>
  <c r="M192" i="2"/>
  <c r="B321" i="8" s="1"/>
  <c r="L192" i="2"/>
  <c r="F344" i="3" s="1"/>
  <c r="K192" i="2"/>
  <c r="E344" i="3" s="1"/>
  <c r="J192" i="2"/>
  <c r="D344" i="3" s="1"/>
  <c r="I192" i="2"/>
  <c r="C344" i="3" s="1"/>
  <c r="H192" i="2"/>
  <c r="B344" i="3" s="1"/>
  <c r="R191" i="2"/>
  <c r="Q191" i="2"/>
  <c r="P191" i="2"/>
  <c r="O191" i="2"/>
  <c r="N191" i="2"/>
  <c r="M191" i="2"/>
  <c r="B322" i="8" s="1"/>
  <c r="L191" i="2"/>
  <c r="F345" i="3" s="1"/>
  <c r="K191" i="2"/>
  <c r="E345" i="3" s="1"/>
  <c r="J191" i="2"/>
  <c r="D345" i="3" s="1"/>
  <c r="I191" i="2"/>
  <c r="C345" i="3" s="1"/>
  <c r="H191" i="2"/>
  <c r="B345" i="3" s="1"/>
  <c r="R190" i="2"/>
  <c r="Q190" i="2"/>
  <c r="P190" i="2"/>
  <c r="O190" i="2"/>
  <c r="N190" i="2"/>
  <c r="M190" i="2"/>
  <c r="B323" i="8" s="1"/>
  <c r="L190" i="2"/>
  <c r="F346" i="3" s="1"/>
  <c r="K190" i="2"/>
  <c r="E346" i="3" s="1"/>
  <c r="J190" i="2"/>
  <c r="D346" i="3" s="1"/>
  <c r="I190" i="2"/>
  <c r="C346" i="3" s="1"/>
  <c r="H190" i="2"/>
  <c r="B346" i="3" s="1"/>
  <c r="R189" i="2"/>
  <c r="Q189" i="2"/>
  <c r="P189" i="2"/>
  <c r="O189" i="2"/>
  <c r="N189" i="2"/>
  <c r="M189" i="2"/>
  <c r="B324" i="8" s="1"/>
  <c r="L189" i="2"/>
  <c r="F347" i="3" s="1"/>
  <c r="K189" i="2"/>
  <c r="E347" i="3" s="1"/>
  <c r="J189" i="2"/>
  <c r="D347" i="3" s="1"/>
  <c r="I189" i="2"/>
  <c r="C347" i="3" s="1"/>
  <c r="H189" i="2"/>
  <c r="B347" i="3" s="1"/>
  <c r="R188" i="2"/>
  <c r="Q188" i="2"/>
  <c r="P188" i="2"/>
  <c r="O188" i="2"/>
  <c r="N188" i="2"/>
  <c r="M188" i="2"/>
  <c r="B325" i="8" s="1"/>
  <c r="L188" i="2"/>
  <c r="F348" i="3" s="1"/>
  <c r="K188" i="2"/>
  <c r="E348" i="3" s="1"/>
  <c r="J188" i="2"/>
  <c r="D348" i="3" s="1"/>
  <c r="I188" i="2"/>
  <c r="C348" i="3" s="1"/>
  <c r="H188" i="2"/>
  <c r="B348" i="3" s="1"/>
  <c r="R187" i="2"/>
  <c r="Q187" i="2"/>
  <c r="P187" i="2"/>
  <c r="O187" i="2"/>
  <c r="N187" i="2"/>
  <c r="M187" i="2"/>
  <c r="B326" i="8" s="1"/>
  <c r="L187" i="2"/>
  <c r="F349" i="3" s="1"/>
  <c r="K187" i="2"/>
  <c r="E349" i="3" s="1"/>
  <c r="J187" i="2"/>
  <c r="D349" i="3" s="1"/>
  <c r="I187" i="2"/>
  <c r="C349" i="3" s="1"/>
  <c r="H187" i="2"/>
  <c r="B349" i="3" s="1"/>
  <c r="R186" i="2"/>
  <c r="Q186" i="2"/>
  <c r="P186" i="2"/>
  <c r="O186" i="2"/>
  <c r="N186" i="2"/>
  <c r="M186" i="2"/>
  <c r="B327" i="8" s="1"/>
  <c r="L186" i="2"/>
  <c r="F350" i="3" s="1"/>
  <c r="K186" i="2"/>
  <c r="E350" i="3" s="1"/>
  <c r="J186" i="2"/>
  <c r="D350" i="3" s="1"/>
  <c r="I186" i="2"/>
  <c r="C350" i="3" s="1"/>
  <c r="H186" i="2"/>
  <c r="B350" i="3" s="1"/>
  <c r="R185" i="2"/>
  <c r="Q185" i="2"/>
  <c r="P185" i="2"/>
  <c r="O185" i="2"/>
  <c r="N185" i="2"/>
  <c r="M185" i="2"/>
  <c r="B328" i="8" s="1"/>
  <c r="L185" i="2"/>
  <c r="F351" i="3" s="1"/>
  <c r="K185" i="2"/>
  <c r="E351" i="3" s="1"/>
  <c r="J185" i="2"/>
  <c r="D351" i="3" s="1"/>
  <c r="I185" i="2"/>
  <c r="C351" i="3" s="1"/>
  <c r="H185" i="2"/>
  <c r="B351" i="3" s="1"/>
  <c r="R184" i="2"/>
  <c r="Q184" i="2"/>
  <c r="P184" i="2"/>
  <c r="O184" i="2"/>
  <c r="N184" i="2"/>
  <c r="M184" i="2"/>
  <c r="B329" i="8" s="1"/>
  <c r="L184" i="2"/>
  <c r="F352" i="3" s="1"/>
  <c r="K184" i="2"/>
  <c r="E352" i="3" s="1"/>
  <c r="J184" i="2"/>
  <c r="D352" i="3" s="1"/>
  <c r="I184" i="2"/>
  <c r="C352" i="3" s="1"/>
  <c r="H184" i="2"/>
  <c r="B352" i="3" s="1"/>
  <c r="R183" i="2"/>
  <c r="Q183" i="2"/>
  <c r="P183" i="2"/>
  <c r="O183" i="2"/>
  <c r="N183" i="2"/>
  <c r="M183" i="2"/>
  <c r="B330" i="8" s="1"/>
  <c r="L183" i="2"/>
  <c r="F353" i="3" s="1"/>
  <c r="K183" i="2"/>
  <c r="E353" i="3" s="1"/>
  <c r="J183" i="2"/>
  <c r="D353" i="3" s="1"/>
  <c r="I183" i="2"/>
  <c r="C353" i="3" s="1"/>
  <c r="H183" i="2"/>
  <c r="B353" i="3" s="1"/>
  <c r="R182" i="2"/>
  <c r="Q182" i="2"/>
  <c r="P182" i="2"/>
  <c r="O182" i="2"/>
  <c r="N182" i="2"/>
  <c r="M182" i="2"/>
  <c r="B331" i="8" s="1"/>
  <c r="L182" i="2"/>
  <c r="F354" i="3" s="1"/>
  <c r="K182" i="2"/>
  <c r="E354" i="3" s="1"/>
  <c r="J182" i="2"/>
  <c r="D354" i="3" s="1"/>
  <c r="I182" i="2"/>
  <c r="C354" i="3" s="1"/>
  <c r="H182" i="2"/>
  <c r="B354" i="3" s="1"/>
  <c r="R181" i="2"/>
  <c r="Q181" i="2"/>
  <c r="P181" i="2"/>
  <c r="O181" i="2"/>
  <c r="N181" i="2"/>
  <c r="M181" i="2"/>
  <c r="B332" i="8" s="1"/>
  <c r="L181" i="2"/>
  <c r="F355" i="3" s="1"/>
  <c r="K181" i="2"/>
  <c r="E355" i="3" s="1"/>
  <c r="J181" i="2"/>
  <c r="D355" i="3" s="1"/>
  <c r="I181" i="2"/>
  <c r="C355" i="3" s="1"/>
  <c r="H181" i="2"/>
  <c r="B355" i="3" s="1"/>
  <c r="R180" i="2"/>
  <c r="Q180" i="2"/>
  <c r="P180" i="2"/>
  <c r="O180" i="2"/>
  <c r="N180" i="2"/>
  <c r="M180" i="2"/>
  <c r="B333" i="8" s="1"/>
  <c r="L180" i="2"/>
  <c r="F356" i="3" s="1"/>
  <c r="K180" i="2"/>
  <c r="E356" i="3" s="1"/>
  <c r="J180" i="2"/>
  <c r="D356" i="3" s="1"/>
  <c r="I180" i="2"/>
  <c r="C356" i="3" s="1"/>
  <c r="H180" i="2"/>
  <c r="B356" i="3" s="1"/>
  <c r="R179" i="2"/>
  <c r="Q179" i="2"/>
  <c r="P179" i="2"/>
  <c r="O179" i="2"/>
  <c r="N179" i="2"/>
  <c r="M179" i="2"/>
  <c r="B334" i="8" s="1"/>
  <c r="L179" i="2"/>
  <c r="F357" i="3" s="1"/>
  <c r="K179" i="2"/>
  <c r="E357" i="3" s="1"/>
  <c r="J179" i="2"/>
  <c r="D357" i="3" s="1"/>
  <c r="I179" i="2"/>
  <c r="C357" i="3" s="1"/>
  <c r="H179" i="2"/>
  <c r="B357" i="3" s="1"/>
  <c r="R178" i="2"/>
  <c r="Q178" i="2"/>
  <c r="P178" i="2"/>
  <c r="O178" i="2"/>
  <c r="N178" i="2"/>
  <c r="M178" i="2"/>
  <c r="B335" i="8" s="1"/>
  <c r="L178" i="2"/>
  <c r="F358" i="3" s="1"/>
  <c r="K178" i="2"/>
  <c r="E358" i="3" s="1"/>
  <c r="J178" i="2"/>
  <c r="D358" i="3" s="1"/>
  <c r="I178" i="2"/>
  <c r="C358" i="3" s="1"/>
  <c r="H178" i="2"/>
  <c r="B358" i="3" s="1"/>
  <c r="R177" i="2"/>
  <c r="Q177" i="2"/>
  <c r="P177" i="2"/>
  <c r="O177" i="2"/>
  <c r="N177" i="2"/>
  <c r="M177" i="2"/>
  <c r="B336" i="8" s="1"/>
  <c r="L177" i="2"/>
  <c r="F359" i="3" s="1"/>
  <c r="K177" i="2"/>
  <c r="E359" i="3" s="1"/>
  <c r="J177" i="2"/>
  <c r="D359" i="3" s="1"/>
  <c r="I177" i="2"/>
  <c r="C359" i="3" s="1"/>
  <c r="H177" i="2"/>
  <c r="B359" i="3" s="1"/>
  <c r="R176" i="2"/>
  <c r="Q176" i="2"/>
  <c r="P176" i="2"/>
  <c r="O176" i="2"/>
  <c r="N176" i="2"/>
  <c r="M176" i="2"/>
  <c r="B337" i="8" s="1"/>
  <c r="L176" i="2"/>
  <c r="F360" i="3" s="1"/>
  <c r="K176" i="2"/>
  <c r="E360" i="3" s="1"/>
  <c r="J176" i="2"/>
  <c r="D360" i="3" s="1"/>
  <c r="I176" i="2"/>
  <c r="C360" i="3" s="1"/>
  <c r="H176" i="2"/>
  <c r="B360" i="3" s="1"/>
  <c r="R175" i="2"/>
  <c r="Q175" i="2"/>
  <c r="P175" i="2"/>
  <c r="O175" i="2"/>
  <c r="N175" i="2"/>
  <c r="M175" i="2"/>
  <c r="B338" i="8" s="1"/>
  <c r="L175" i="2"/>
  <c r="F361" i="3" s="1"/>
  <c r="K175" i="2"/>
  <c r="E361" i="3" s="1"/>
  <c r="J175" i="2"/>
  <c r="D361" i="3" s="1"/>
  <c r="I175" i="2"/>
  <c r="C361" i="3" s="1"/>
  <c r="H175" i="2"/>
  <c r="B361" i="3" s="1"/>
  <c r="R174" i="2"/>
  <c r="Q174" i="2"/>
  <c r="P174" i="2"/>
  <c r="O174" i="2"/>
  <c r="N174" i="2"/>
  <c r="M174" i="2"/>
  <c r="B339" i="8" s="1"/>
  <c r="L174" i="2"/>
  <c r="F362" i="3" s="1"/>
  <c r="K174" i="2"/>
  <c r="E362" i="3" s="1"/>
  <c r="J174" i="2"/>
  <c r="D362" i="3" s="1"/>
  <c r="I174" i="2"/>
  <c r="C362" i="3" s="1"/>
  <c r="H174" i="2"/>
  <c r="B362" i="3" s="1"/>
  <c r="R173" i="2"/>
  <c r="Q173" i="2"/>
  <c r="P173" i="2"/>
  <c r="O173" i="2"/>
  <c r="N173" i="2"/>
  <c r="M173" i="2"/>
  <c r="B340" i="8" s="1"/>
  <c r="L173" i="2"/>
  <c r="F363" i="3" s="1"/>
  <c r="K173" i="2"/>
  <c r="E363" i="3" s="1"/>
  <c r="J173" i="2"/>
  <c r="D363" i="3" s="1"/>
  <c r="I173" i="2"/>
  <c r="C363" i="3" s="1"/>
  <c r="H173" i="2"/>
  <c r="B363" i="3" s="1"/>
  <c r="R172" i="2"/>
  <c r="Q172" i="2"/>
  <c r="P172" i="2"/>
  <c r="O172" i="2"/>
  <c r="N172" i="2"/>
  <c r="M172" i="2"/>
  <c r="B341" i="8" s="1"/>
  <c r="L172" i="2"/>
  <c r="F364" i="3" s="1"/>
  <c r="K172" i="2"/>
  <c r="E364" i="3" s="1"/>
  <c r="J172" i="2"/>
  <c r="D364" i="3" s="1"/>
  <c r="I172" i="2"/>
  <c r="C364" i="3" s="1"/>
  <c r="H172" i="2"/>
  <c r="B364" i="3" s="1"/>
  <c r="R171" i="2"/>
  <c r="Q171" i="2"/>
  <c r="P171" i="2"/>
  <c r="O171" i="2"/>
  <c r="N171" i="2"/>
  <c r="M171" i="2"/>
  <c r="B342" i="8" s="1"/>
  <c r="L171" i="2"/>
  <c r="F365" i="3" s="1"/>
  <c r="K171" i="2"/>
  <c r="E365" i="3" s="1"/>
  <c r="J171" i="2"/>
  <c r="D365" i="3" s="1"/>
  <c r="I171" i="2"/>
  <c r="C365" i="3" s="1"/>
  <c r="H171" i="2"/>
  <c r="B365" i="3" s="1"/>
  <c r="R170" i="2"/>
  <c r="Q170" i="2"/>
  <c r="P170" i="2"/>
  <c r="O170" i="2"/>
  <c r="N170" i="2"/>
  <c r="M170" i="2"/>
  <c r="B343" i="8" s="1"/>
  <c r="L170" i="2"/>
  <c r="F366" i="3" s="1"/>
  <c r="K170" i="2"/>
  <c r="E366" i="3" s="1"/>
  <c r="J170" i="2"/>
  <c r="D366" i="3" s="1"/>
  <c r="I170" i="2"/>
  <c r="C366" i="3" s="1"/>
  <c r="H170" i="2"/>
  <c r="B366" i="3" s="1"/>
  <c r="R169" i="2"/>
  <c r="Q169" i="2"/>
  <c r="P169" i="2"/>
  <c r="O169" i="2"/>
  <c r="N169" i="2"/>
  <c r="M169" i="2"/>
  <c r="B344" i="8" s="1"/>
  <c r="L169" i="2"/>
  <c r="F367" i="3" s="1"/>
  <c r="K169" i="2"/>
  <c r="E367" i="3" s="1"/>
  <c r="J169" i="2"/>
  <c r="D367" i="3" s="1"/>
  <c r="I169" i="2"/>
  <c r="C367" i="3" s="1"/>
  <c r="H169" i="2"/>
  <c r="B367" i="3" s="1"/>
  <c r="R168" i="2"/>
  <c r="Q168" i="2"/>
  <c r="P168" i="2"/>
  <c r="O168" i="2"/>
  <c r="N168" i="2"/>
  <c r="M168" i="2"/>
  <c r="B345" i="8" s="1"/>
  <c r="L168" i="2"/>
  <c r="F368" i="3" s="1"/>
  <c r="K168" i="2"/>
  <c r="E368" i="3" s="1"/>
  <c r="J168" i="2"/>
  <c r="D368" i="3" s="1"/>
  <c r="I168" i="2"/>
  <c r="C368" i="3" s="1"/>
  <c r="H168" i="2"/>
  <c r="B368" i="3" s="1"/>
  <c r="R167" i="2"/>
  <c r="Q167" i="2"/>
  <c r="P167" i="2"/>
  <c r="O167" i="2"/>
  <c r="N167" i="2"/>
  <c r="M167" i="2"/>
  <c r="B346" i="8" s="1"/>
  <c r="L167" i="2"/>
  <c r="F369" i="3" s="1"/>
  <c r="K167" i="2"/>
  <c r="E369" i="3" s="1"/>
  <c r="J167" i="2"/>
  <c r="D369" i="3" s="1"/>
  <c r="I167" i="2"/>
  <c r="C369" i="3" s="1"/>
  <c r="H167" i="2"/>
  <c r="B369" i="3" s="1"/>
  <c r="R166" i="2"/>
  <c r="Q166" i="2"/>
  <c r="P166" i="2"/>
  <c r="O166" i="2"/>
  <c r="N166" i="2"/>
  <c r="M166" i="2"/>
  <c r="B347" i="8" s="1"/>
  <c r="L166" i="2"/>
  <c r="F370" i="3" s="1"/>
  <c r="K166" i="2"/>
  <c r="E370" i="3" s="1"/>
  <c r="J166" i="2"/>
  <c r="D370" i="3" s="1"/>
  <c r="I166" i="2"/>
  <c r="C370" i="3" s="1"/>
  <c r="H166" i="2"/>
  <c r="B370" i="3" s="1"/>
  <c r="R165" i="2"/>
  <c r="Q165" i="2"/>
  <c r="P165" i="2"/>
  <c r="O165" i="2"/>
  <c r="N165" i="2"/>
  <c r="M165" i="2"/>
  <c r="B348" i="8" s="1"/>
  <c r="L165" i="2"/>
  <c r="F371" i="3" s="1"/>
  <c r="K165" i="2"/>
  <c r="E371" i="3" s="1"/>
  <c r="J165" i="2"/>
  <c r="D371" i="3" s="1"/>
  <c r="I165" i="2"/>
  <c r="C371" i="3" s="1"/>
  <c r="H165" i="2"/>
  <c r="B371" i="3" s="1"/>
  <c r="R164" i="2"/>
  <c r="Q164" i="2"/>
  <c r="P164" i="2"/>
  <c r="O164" i="2"/>
  <c r="N164" i="2"/>
  <c r="M164" i="2"/>
  <c r="B349" i="8" s="1"/>
  <c r="L164" i="2"/>
  <c r="F372" i="3" s="1"/>
  <c r="K164" i="2"/>
  <c r="E372" i="3" s="1"/>
  <c r="J164" i="2"/>
  <c r="D372" i="3" s="1"/>
  <c r="I164" i="2"/>
  <c r="C372" i="3" s="1"/>
  <c r="H164" i="2"/>
  <c r="B372" i="3" s="1"/>
  <c r="R163" i="2"/>
  <c r="Q163" i="2"/>
  <c r="P163" i="2"/>
  <c r="O163" i="2"/>
  <c r="N163" i="2"/>
  <c r="M163" i="2"/>
  <c r="B350" i="8" s="1"/>
  <c r="L163" i="2"/>
  <c r="F373" i="3" s="1"/>
  <c r="K163" i="2"/>
  <c r="E373" i="3" s="1"/>
  <c r="J163" i="2"/>
  <c r="D373" i="3" s="1"/>
  <c r="I163" i="2"/>
  <c r="C373" i="3" s="1"/>
  <c r="H163" i="2"/>
  <c r="B373" i="3" s="1"/>
  <c r="R162" i="2"/>
  <c r="Q162" i="2"/>
  <c r="P162" i="2"/>
  <c r="O162" i="2"/>
  <c r="N162" i="2"/>
  <c r="M162" i="2"/>
  <c r="B351" i="8" s="1"/>
  <c r="L162" i="2"/>
  <c r="F374" i="3" s="1"/>
  <c r="K162" i="2"/>
  <c r="E374" i="3" s="1"/>
  <c r="J162" i="2"/>
  <c r="D374" i="3" s="1"/>
  <c r="I162" i="2"/>
  <c r="C374" i="3" s="1"/>
  <c r="H162" i="2"/>
  <c r="B374" i="3" s="1"/>
  <c r="R161" i="2"/>
  <c r="Q161" i="2"/>
  <c r="P161" i="2"/>
  <c r="O161" i="2"/>
  <c r="N161" i="2"/>
  <c r="M161" i="2"/>
  <c r="B352" i="8" s="1"/>
  <c r="L161" i="2"/>
  <c r="F375" i="3" s="1"/>
  <c r="K161" i="2"/>
  <c r="E375" i="3" s="1"/>
  <c r="J161" i="2"/>
  <c r="D375" i="3" s="1"/>
  <c r="I161" i="2"/>
  <c r="C375" i="3" s="1"/>
  <c r="H161" i="2"/>
  <c r="B375" i="3" s="1"/>
  <c r="R160" i="2"/>
  <c r="Q160" i="2"/>
  <c r="P160" i="2"/>
  <c r="O160" i="2"/>
  <c r="N160" i="2"/>
  <c r="M160" i="2"/>
  <c r="B353" i="8" s="1"/>
  <c r="L160" i="2"/>
  <c r="F376" i="3" s="1"/>
  <c r="K160" i="2"/>
  <c r="E376" i="3" s="1"/>
  <c r="J160" i="2"/>
  <c r="D376" i="3" s="1"/>
  <c r="I160" i="2"/>
  <c r="C376" i="3" s="1"/>
  <c r="H160" i="2"/>
  <c r="B376" i="3" s="1"/>
  <c r="R159" i="2"/>
  <c r="Q159" i="2"/>
  <c r="P159" i="2"/>
  <c r="O159" i="2"/>
  <c r="N159" i="2"/>
  <c r="M159" i="2"/>
  <c r="B354" i="8" s="1"/>
  <c r="L159" i="2"/>
  <c r="F377" i="3" s="1"/>
  <c r="K159" i="2"/>
  <c r="E377" i="3" s="1"/>
  <c r="J159" i="2"/>
  <c r="D377" i="3" s="1"/>
  <c r="I159" i="2"/>
  <c r="C377" i="3" s="1"/>
  <c r="H159" i="2"/>
  <c r="B377" i="3" s="1"/>
  <c r="R158" i="2"/>
  <c r="Q158" i="2"/>
  <c r="P158" i="2"/>
  <c r="O158" i="2"/>
  <c r="N158" i="2"/>
  <c r="M158" i="2"/>
  <c r="B355" i="8" s="1"/>
  <c r="L158" i="2"/>
  <c r="F378" i="3" s="1"/>
  <c r="K158" i="2"/>
  <c r="E378" i="3" s="1"/>
  <c r="J158" i="2"/>
  <c r="D378" i="3" s="1"/>
  <c r="I158" i="2"/>
  <c r="C378" i="3" s="1"/>
  <c r="H158" i="2"/>
  <c r="B378" i="3" s="1"/>
  <c r="R157" i="2"/>
  <c r="Q157" i="2"/>
  <c r="P157" i="2"/>
  <c r="O157" i="2"/>
  <c r="N157" i="2"/>
  <c r="M157" i="2"/>
  <c r="B356" i="8" s="1"/>
  <c r="L157" i="2"/>
  <c r="F379" i="3" s="1"/>
  <c r="K157" i="2"/>
  <c r="E379" i="3" s="1"/>
  <c r="J157" i="2"/>
  <c r="D379" i="3" s="1"/>
  <c r="I157" i="2"/>
  <c r="C379" i="3" s="1"/>
  <c r="H157" i="2"/>
  <c r="B379" i="3" s="1"/>
  <c r="R156" i="2"/>
  <c r="Q156" i="2"/>
  <c r="P156" i="2"/>
  <c r="O156" i="2"/>
  <c r="N156" i="2"/>
  <c r="M156" i="2"/>
  <c r="B357" i="8" s="1"/>
  <c r="L156" i="2"/>
  <c r="F380" i="3" s="1"/>
  <c r="K156" i="2"/>
  <c r="E380" i="3" s="1"/>
  <c r="J156" i="2"/>
  <c r="D380" i="3" s="1"/>
  <c r="I156" i="2"/>
  <c r="C380" i="3" s="1"/>
  <c r="H156" i="2"/>
  <c r="B380" i="3" s="1"/>
  <c r="R155" i="2"/>
  <c r="Q155" i="2"/>
  <c r="P155" i="2"/>
  <c r="O155" i="2"/>
  <c r="N155" i="2"/>
  <c r="M155" i="2"/>
  <c r="B358" i="8" s="1"/>
  <c r="L155" i="2"/>
  <c r="F381" i="3" s="1"/>
  <c r="K155" i="2"/>
  <c r="E381" i="3" s="1"/>
  <c r="J155" i="2"/>
  <c r="D381" i="3" s="1"/>
  <c r="I155" i="2"/>
  <c r="C381" i="3" s="1"/>
  <c r="H155" i="2"/>
  <c r="B381" i="3" s="1"/>
  <c r="R154" i="2"/>
  <c r="Q154" i="2"/>
  <c r="P154" i="2"/>
  <c r="O154" i="2"/>
  <c r="N154" i="2"/>
  <c r="M154" i="2"/>
  <c r="B359" i="8" s="1"/>
  <c r="L154" i="2"/>
  <c r="F382" i="3" s="1"/>
  <c r="K154" i="2"/>
  <c r="E382" i="3" s="1"/>
  <c r="J154" i="2"/>
  <c r="D382" i="3" s="1"/>
  <c r="I154" i="2"/>
  <c r="C382" i="3" s="1"/>
  <c r="H154" i="2"/>
  <c r="B382" i="3" s="1"/>
  <c r="R153" i="2"/>
  <c r="Q153" i="2"/>
  <c r="P153" i="2"/>
  <c r="O153" i="2"/>
  <c r="N153" i="2"/>
  <c r="M153" i="2"/>
  <c r="B360" i="8" s="1"/>
  <c r="L153" i="2"/>
  <c r="F383" i="3" s="1"/>
  <c r="K153" i="2"/>
  <c r="E383" i="3" s="1"/>
  <c r="J153" i="2"/>
  <c r="D383" i="3" s="1"/>
  <c r="I153" i="2"/>
  <c r="C383" i="3" s="1"/>
  <c r="H153" i="2"/>
  <c r="B383" i="3" s="1"/>
  <c r="R152" i="2"/>
  <c r="Q152" i="2"/>
  <c r="P152" i="2"/>
  <c r="O152" i="2"/>
  <c r="N152" i="2"/>
  <c r="M152" i="2"/>
  <c r="B361" i="8" s="1"/>
  <c r="L152" i="2"/>
  <c r="F384" i="3" s="1"/>
  <c r="K152" i="2"/>
  <c r="E384" i="3" s="1"/>
  <c r="J152" i="2"/>
  <c r="D384" i="3" s="1"/>
  <c r="I152" i="2"/>
  <c r="C384" i="3" s="1"/>
  <c r="H152" i="2"/>
  <c r="B384" i="3" s="1"/>
  <c r="R151" i="2"/>
  <c r="Q151" i="2"/>
  <c r="P151" i="2"/>
  <c r="O151" i="2"/>
  <c r="N151" i="2"/>
  <c r="M151" i="2"/>
  <c r="B362" i="8" s="1"/>
  <c r="L151" i="2"/>
  <c r="F385" i="3" s="1"/>
  <c r="K151" i="2"/>
  <c r="E385" i="3" s="1"/>
  <c r="J151" i="2"/>
  <c r="D385" i="3" s="1"/>
  <c r="I151" i="2"/>
  <c r="C385" i="3" s="1"/>
  <c r="H151" i="2"/>
  <c r="B385" i="3" s="1"/>
  <c r="R150" i="2"/>
  <c r="Q150" i="2"/>
  <c r="P150" i="2"/>
  <c r="O150" i="2"/>
  <c r="N150" i="2"/>
  <c r="M150" i="2"/>
  <c r="B363" i="8" s="1"/>
  <c r="L150" i="2"/>
  <c r="F386" i="3" s="1"/>
  <c r="K150" i="2"/>
  <c r="E386" i="3" s="1"/>
  <c r="J150" i="2"/>
  <c r="D386" i="3" s="1"/>
  <c r="I150" i="2"/>
  <c r="C386" i="3" s="1"/>
  <c r="H150" i="2"/>
  <c r="B386" i="3" s="1"/>
  <c r="R149" i="2"/>
  <c r="Q149" i="2"/>
  <c r="P149" i="2"/>
  <c r="O149" i="2"/>
  <c r="N149" i="2"/>
  <c r="M149" i="2"/>
  <c r="B364" i="8" s="1"/>
  <c r="L149" i="2"/>
  <c r="F387" i="3" s="1"/>
  <c r="K149" i="2"/>
  <c r="E387" i="3" s="1"/>
  <c r="J149" i="2"/>
  <c r="D387" i="3" s="1"/>
  <c r="I149" i="2"/>
  <c r="C387" i="3" s="1"/>
  <c r="H149" i="2"/>
  <c r="B387" i="3" s="1"/>
  <c r="R148" i="2"/>
  <c r="Q148" i="2"/>
  <c r="P148" i="2"/>
  <c r="O148" i="2"/>
  <c r="N148" i="2"/>
  <c r="M148" i="2"/>
  <c r="B365" i="8" s="1"/>
  <c r="L148" i="2"/>
  <c r="F388" i="3" s="1"/>
  <c r="K148" i="2"/>
  <c r="E388" i="3" s="1"/>
  <c r="J148" i="2"/>
  <c r="D388" i="3" s="1"/>
  <c r="I148" i="2"/>
  <c r="C388" i="3" s="1"/>
  <c r="H148" i="2"/>
  <c r="B388" i="3" s="1"/>
  <c r="R147" i="2"/>
  <c r="Q147" i="2"/>
  <c r="P147" i="2"/>
  <c r="O147" i="2"/>
  <c r="N147" i="2"/>
  <c r="M147" i="2"/>
  <c r="B366" i="8" s="1"/>
  <c r="L147" i="2"/>
  <c r="F389" i="3" s="1"/>
  <c r="K147" i="2"/>
  <c r="E389" i="3" s="1"/>
  <c r="J147" i="2"/>
  <c r="D389" i="3" s="1"/>
  <c r="I147" i="2"/>
  <c r="C389" i="3" s="1"/>
  <c r="H147" i="2"/>
  <c r="B389" i="3" s="1"/>
  <c r="R146" i="2"/>
  <c r="Q146" i="2"/>
  <c r="P146" i="2"/>
  <c r="O146" i="2"/>
  <c r="N146" i="2"/>
  <c r="M146" i="2"/>
  <c r="B367" i="8" s="1"/>
  <c r="L146" i="2"/>
  <c r="F390" i="3" s="1"/>
  <c r="K146" i="2"/>
  <c r="E390" i="3" s="1"/>
  <c r="J146" i="2"/>
  <c r="D390" i="3" s="1"/>
  <c r="I146" i="2"/>
  <c r="C390" i="3" s="1"/>
  <c r="H146" i="2"/>
  <c r="B390" i="3" s="1"/>
  <c r="R145" i="2"/>
  <c r="Q145" i="2"/>
  <c r="P145" i="2"/>
  <c r="O145" i="2"/>
  <c r="N145" i="2"/>
  <c r="M145" i="2"/>
  <c r="B368" i="8" s="1"/>
  <c r="L145" i="2"/>
  <c r="F391" i="3" s="1"/>
  <c r="K145" i="2"/>
  <c r="E391" i="3" s="1"/>
  <c r="J145" i="2"/>
  <c r="D391" i="3" s="1"/>
  <c r="I145" i="2"/>
  <c r="C391" i="3" s="1"/>
  <c r="H145" i="2"/>
  <c r="B391" i="3" s="1"/>
  <c r="R144" i="2"/>
  <c r="Q144" i="2"/>
  <c r="P144" i="2"/>
  <c r="O144" i="2"/>
  <c r="N144" i="2"/>
  <c r="M144" i="2"/>
  <c r="B369" i="8" s="1"/>
  <c r="L144" i="2"/>
  <c r="F392" i="3" s="1"/>
  <c r="K144" i="2"/>
  <c r="E392" i="3" s="1"/>
  <c r="J144" i="2"/>
  <c r="D392" i="3" s="1"/>
  <c r="I144" i="2"/>
  <c r="C392" i="3" s="1"/>
  <c r="H144" i="2"/>
  <c r="B392" i="3" s="1"/>
  <c r="R143" i="2"/>
  <c r="Q143" i="2"/>
  <c r="P143" i="2"/>
  <c r="O143" i="2"/>
  <c r="N143" i="2"/>
  <c r="M143" i="2"/>
  <c r="B370" i="8" s="1"/>
  <c r="L143" i="2"/>
  <c r="F393" i="3" s="1"/>
  <c r="K143" i="2"/>
  <c r="E393" i="3" s="1"/>
  <c r="J143" i="2"/>
  <c r="D393" i="3" s="1"/>
  <c r="I143" i="2"/>
  <c r="C393" i="3" s="1"/>
  <c r="H143" i="2"/>
  <c r="B393" i="3" s="1"/>
  <c r="R142" i="2"/>
  <c r="Q142" i="2"/>
  <c r="P142" i="2"/>
  <c r="O142" i="2"/>
  <c r="N142" i="2"/>
  <c r="M142" i="2"/>
  <c r="B371" i="8" s="1"/>
  <c r="L142" i="2"/>
  <c r="F394" i="3" s="1"/>
  <c r="K142" i="2"/>
  <c r="E394" i="3" s="1"/>
  <c r="J142" i="2"/>
  <c r="D394" i="3" s="1"/>
  <c r="I142" i="2"/>
  <c r="C394" i="3" s="1"/>
  <c r="H142" i="2"/>
  <c r="B394" i="3" s="1"/>
  <c r="R141" i="2"/>
  <c r="Q141" i="2"/>
  <c r="P141" i="2"/>
  <c r="O141" i="2"/>
  <c r="N141" i="2"/>
  <c r="M141" i="2"/>
  <c r="B372" i="8" s="1"/>
  <c r="L141" i="2"/>
  <c r="F395" i="3" s="1"/>
  <c r="K141" i="2"/>
  <c r="E395" i="3" s="1"/>
  <c r="J141" i="2"/>
  <c r="D395" i="3" s="1"/>
  <c r="I141" i="2"/>
  <c r="C395" i="3" s="1"/>
  <c r="H141" i="2"/>
  <c r="B395" i="3" s="1"/>
  <c r="R140" i="2"/>
  <c r="Q140" i="2"/>
  <c r="P140" i="2"/>
  <c r="O140" i="2"/>
  <c r="N140" i="2"/>
  <c r="M140" i="2"/>
  <c r="B373" i="8" s="1"/>
  <c r="L140" i="2"/>
  <c r="F396" i="3" s="1"/>
  <c r="K140" i="2"/>
  <c r="E396" i="3" s="1"/>
  <c r="J140" i="2"/>
  <c r="D396" i="3" s="1"/>
  <c r="I140" i="2"/>
  <c r="C396" i="3" s="1"/>
  <c r="H140" i="2"/>
  <c r="B396" i="3" s="1"/>
  <c r="R139" i="2"/>
  <c r="Q139" i="2"/>
  <c r="P139" i="2"/>
  <c r="O139" i="2"/>
  <c r="N139" i="2"/>
  <c r="M139" i="2"/>
  <c r="B374" i="8" s="1"/>
  <c r="L139" i="2"/>
  <c r="F397" i="3" s="1"/>
  <c r="K139" i="2"/>
  <c r="E397" i="3" s="1"/>
  <c r="J139" i="2"/>
  <c r="D397" i="3" s="1"/>
  <c r="I139" i="2"/>
  <c r="C397" i="3" s="1"/>
  <c r="H139" i="2"/>
  <c r="B397" i="3" s="1"/>
  <c r="R138" i="2"/>
  <c r="Q138" i="2"/>
  <c r="P138" i="2"/>
  <c r="O138" i="2"/>
  <c r="N138" i="2"/>
  <c r="M138" i="2"/>
  <c r="B375" i="8" s="1"/>
  <c r="L138" i="2"/>
  <c r="F398" i="3" s="1"/>
  <c r="K138" i="2"/>
  <c r="E398" i="3" s="1"/>
  <c r="J138" i="2"/>
  <c r="D398" i="3" s="1"/>
  <c r="I138" i="2"/>
  <c r="C398" i="3" s="1"/>
  <c r="H138" i="2"/>
  <c r="B398" i="3" s="1"/>
  <c r="R137" i="2"/>
  <c r="Q137" i="2"/>
  <c r="P137" i="2"/>
  <c r="O137" i="2"/>
  <c r="N137" i="2"/>
  <c r="M137" i="2"/>
  <c r="B376" i="8" s="1"/>
  <c r="L137" i="2"/>
  <c r="F399" i="3" s="1"/>
  <c r="K137" i="2"/>
  <c r="E399" i="3" s="1"/>
  <c r="J137" i="2"/>
  <c r="D399" i="3" s="1"/>
  <c r="I137" i="2"/>
  <c r="C399" i="3" s="1"/>
  <c r="H137" i="2"/>
  <c r="B399" i="3" s="1"/>
  <c r="R136" i="2"/>
  <c r="Q136" i="2"/>
  <c r="P136" i="2"/>
  <c r="O136" i="2"/>
  <c r="N136" i="2"/>
  <c r="M136" i="2"/>
  <c r="B377" i="8" s="1"/>
  <c r="L136" i="2"/>
  <c r="F400" i="3" s="1"/>
  <c r="K136" i="2"/>
  <c r="E400" i="3" s="1"/>
  <c r="J136" i="2"/>
  <c r="D400" i="3" s="1"/>
  <c r="I136" i="2"/>
  <c r="C400" i="3" s="1"/>
  <c r="H136" i="2"/>
  <c r="B400" i="3" s="1"/>
  <c r="R135" i="2"/>
  <c r="Q135" i="2"/>
  <c r="P135" i="2"/>
  <c r="O135" i="2"/>
  <c r="N135" i="2"/>
  <c r="M135" i="2"/>
  <c r="B378" i="8" s="1"/>
  <c r="L135" i="2"/>
  <c r="F401" i="3" s="1"/>
  <c r="K135" i="2"/>
  <c r="E401" i="3" s="1"/>
  <c r="J135" i="2"/>
  <c r="D401" i="3" s="1"/>
  <c r="I135" i="2"/>
  <c r="C401" i="3" s="1"/>
  <c r="H135" i="2"/>
  <c r="B401" i="3" s="1"/>
  <c r="R134" i="2"/>
  <c r="Q134" i="2"/>
  <c r="P134" i="2"/>
  <c r="O134" i="2"/>
  <c r="N134" i="2"/>
  <c r="M134" i="2"/>
  <c r="B379" i="8" s="1"/>
  <c r="L134" i="2"/>
  <c r="F402" i="3" s="1"/>
  <c r="K134" i="2"/>
  <c r="E402" i="3" s="1"/>
  <c r="J134" i="2"/>
  <c r="D402" i="3" s="1"/>
  <c r="I134" i="2"/>
  <c r="C402" i="3" s="1"/>
  <c r="H134" i="2"/>
  <c r="B402" i="3" s="1"/>
  <c r="R133" i="2"/>
  <c r="Q133" i="2"/>
  <c r="P133" i="2"/>
  <c r="O133" i="2"/>
  <c r="N133" i="2"/>
  <c r="M133" i="2"/>
  <c r="B380" i="8" s="1"/>
  <c r="L133" i="2"/>
  <c r="F403" i="3" s="1"/>
  <c r="K133" i="2"/>
  <c r="E403" i="3" s="1"/>
  <c r="J133" i="2"/>
  <c r="D403" i="3" s="1"/>
  <c r="I133" i="2"/>
  <c r="C403" i="3" s="1"/>
  <c r="H133" i="2"/>
  <c r="B403" i="3" s="1"/>
  <c r="R132" i="2"/>
  <c r="Q132" i="2"/>
  <c r="P132" i="2"/>
  <c r="O132" i="2"/>
  <c r="N132" i="2"/>
  <c r="M132" i="2"/>
  <c r="B381" i="8" s="1"/>
  <c r="L132" i="2"/>
  <c r="F404" i="3" s="1"/>
  <c r="K132" i="2"/>
  <c r="E404" i="3" s="1"/>
  <c r="J132" i="2"/>
  <c r="D404" i="3" s="1"/>
  <c r="I132" i="2"/>
  <c r="C404" i="3" s="1"/>
  <c r="H132" i="2"/>
  <c r="B404" i="3" s="1"/>
  <c r="R131" i="2"/>
  <c r="Q131" i="2"/>
  <c r="P131" i="2"/>
  <c r="O131" i="2"/>
  <c r="N131" i="2"/>
  <c r="M131" i="2"/>
  <c r="B382" i="8" s="1"/>
  <c r="L131" i="2"/>
  <c r="F405" i="3" s="1"/>
  <c r="K131" i="2"/>
  <c r="E405" i="3" s="1"/>
  <c r="J131" i="2"/>
  <c r="D405" i="3" s="1"/>
  <c r="I131" i="2"/>
  <c r="C405" i="3" s="1"/>
  <c r="H131" i="2"/>
  <c r="B405" i="3" s="1"/>
  <c r="R130" i="2"/>
  <c r="Q130" i="2"/>
  <c r="P130" i="2"/>
  <c r="O130" i="2"/>
  <c r="N130" i="2"/>
  <c r="M130" i="2"/>
  <c r="B383" i="8" s="1"/>
  <c r="L130" i="2"/>
  <c r="F406" i="3" s="1"/>
  <c r="K130" i="2"/>
  <c r="E406" i="3" s="1"/>
  <c r="J130" i="2"/>
  <c r="D406" i="3" s="1"/>
  <c r="I130" i="2"/>
  <c r="C406" i="3" s="1"/>
  <c r="H130" i="2"/>
  <c r="B406" i="3" s="1"/>
  <c r="R129" i="2"/>
  <c r="Q129" i="2"/>
  <c r="P129" i="2"/>
  <c r="O129" i="2"/>
  <c r="N129" i="2"/>
  <c r="M129" i="2"/>
  <c r="B384" i="8" s="1"/>
  <c r="L129" i="2"/>
  <c r="F407" i="3" s="1"/>
  <c r="K129" i="2"/>
  <c r="E407" i="3" s="1"/>
  <c r="J129" i="2"/>
  <c r="D407" i="3" s="1"/>
  <c r="I129" i="2"/>
  <c r="C407" i="3" s="1"/>
  <c r="H129" i="2"/>
  <c r="B407" i="3" s="1"/>
  <c r="R128" i="2"/>
  <c r="Q128" i="2"/>
  <c r="P128" i="2"/>
  <c r="O128" i="2"/>
  <c r="N128" i="2"/>
  <c r="M128" i="2"/>
  <c r="B385" i="8" s="1"/>
  <c r="L128" i="2"/>
  <c r="F408" i="3" s="1"/>
  <c r="K128" i="2"/>
  <c r="E408" i="3" s="1"/>
  <c r="J128" i="2"/>
  <c r="D408" i="3" s="1"/>
  <c r="I128" i="2"/>
  <c r="C408" i="3" s="1"/>
  <c r="H128" i="2"/>
  <c r="B408" i="3" s="1"/>
  <c r="R127" i="2"/>
  <c r="Q127" i="2"/>
  <c r="P127" i="2"/>
  <c r="O127" i="2"/>
  <c r="N127" i="2"/>
  <c r="M127" i="2"/>
  <c r="B386" i="8" s="1"/>
  <c r="L127" i="2"/>
  <c r="F409" i="3" s="1"/>
  <c r="K127" i="2"/>
  <c r="E409" i="3" s="1"/>
  <c r="J127" i="2"/>
  <c r="D409" i="3" s="1"/>
  <c r="I127" i="2"/>
  <c r="C409" i="3" s="1"/>
  <c r="H127" i="2"/>
  <c r="B409" i="3" s="1"/>
  <c r="R126" i="2"/>
  <c r="Q126" i="2"/>
  <c r="P126" i="2"/>
  <c r="O126" i="2"/>
  <c r="N126" i="2"/>
  <c r="M126" i="2"/>
  <c r="B387" i="8" s="1"/>
  <c r="L126" i="2"/>
  <c r="F410" i="3" s="1"/>
  <c r="K126" i="2"/>
  <c r="E410" i="3" s="1"/>
  <c r="J126" i="2"/>
  <c r="D410" i="3" s="1"/>
  <c r="I126" i="2"/>
  <c r="C410" i="3" s="1"/>
  <c r="H126" i="2"/>
  <c r="B410" i="3" s="1"/>
  <c r="R125" i="2"/>
  <c r="Q125" i="2"/>
  <c r="P125" i="2"/>
  <c r="O125" i="2"/>
  <c r="N125" i="2"/>
  <c r="M125" i="2"/>
  <c r="B388" i="8" s="1"/>
  <c r="L125" i="2"/>
  <c r="F411" i="3" s="1"/>
  <c r="K125" i="2"/>
  <c r="E411" i="3" s="1"/>
  <c r="J125" i="2"/>
  <c r="D411" i="3" s="1"/>
  <c r="I125" i="2"/>
  <c r="C411" i="3" s="1"/>
  <c r="H125" i="2"/>
  <c r="B411" i="3" s="1"/>
  <c r="R124" i="2"/>
  <c r="Q124" i="2"/>
  <c r="P124" i="2"/>
  <c r="O124" i="2"/>
  <c r="N124" i="2"/>
  <c r="M124" i="2"/>
  <c r="B389" i="8" s="1"/>
  <c r="L124" i="2"/>
  <c r="F412" i="3" s="1"/>
  <c r="K124" i="2"/>
  <c r="E412" i="3" s="1"/>
  <c r="J124" i="2"/>
  <c r="D412" i="3" s="1"/>
  <c r="I124" i="2"/>
  <c r="C412" i="3" s="1"/>
  <c r="H124" i="2"/>
  <c r="B412" i="3" s="1"/>
  <c r="R123" i="2"/>
  <c r="Q123" i="2"/>
  <c r="P123" i="2"/>
  <c r="O123" i="2"/>
  <c r="N123" i="2"/>
  <c r="M123" i="2"/>
  <c r="B390" i="8" s="1"/>
  <c r="L123" i="2"/>
  <c r="F413" i="3" s="1"/>
  <c r="K123" i="2"/>
  <c r="E413" i="3" s="1"/>
  <c r="J123" i="2"/>
  <c r="D413" i="3" s="1"/>
  <c r="I123" i="2"/>
  <c r="C413" i="3" s="1"/>
  <c r="H123" i="2"/>
  <c r="B413" i="3" s="1"/>
  <c r="R122" i="2"/>
  <c r="Q122" i="2"/>
  <c r="P122" i="2"/>
  <c r="O122" i="2"/>
  <c r="N122" i="2"/>
  <c r="M122" i="2"/>
  <c r="B391" i="8" s="1"/>
  <c r="L122" i="2"/>
  <c r="F414" i="3" s="1"/>
  <c r="K122" i="2"/>
  <c r="E414" i="3" s="1"/>
  <c r="J122" i="2"/>
  <c r="D414" i="3" s="1"/>
  <c r="I122" i="2"/>
  <c r="C414" i="3" s="1"/>
  <c r="H122" i="2"/>
  <c r="B414" i="3" s="1"/>
  <c r="R121" i="2"/>
  <c r="Q121" i="2"/>
  <c r="P121" i="2"/>
  <c r="O121" i="2"/>
  <c r="N121" i="2"/>
  <c r="M121" i="2"/>
  <c r="B392" i="8" s="1"/>
  <c r="L121" i="2"/>
  <c r="F415" i="3" s="1"/>
  <c r="K121" i="2"/>
  <c r="E415" i="3" s="1"/>
  <c r="J121" i="2"/>
  <c r="D415" i="3" s="1"/>
  <c r="I121" i="2"/>
  <c r="C415" i="3" s="1"/>
  <c r="H121" i="2"/>
  <c r="B415" i="3" s="1"/>
  <c r="R120" i="2"/>
  <c r="Q120" i="2"/>
  <c r="P120" i="2"/>
  <c r="O120" i="2"/>
  <c r="N120" i="2"/>
  <c r="M120" i="2"/>
  <c r="B393" i="8" s="1"/>
  <c r="L120" i="2"/>
  <c r="F416" i="3" s="1"/>
  <c r="K120" i="2"/>
  <c r="E416" i="3" s="1"/>
  <c r="J120" i="2"/>
  <c r="D416" i="3" s="1"/>
  <c r="I120" i="2"/>
  <c r="C416" i="3" s="1"/>
  <c r="H120" i="2"/>
  <c r="B416" i="3" s="1"/>
  <c r="R119" i="2"/>
  <c r="Q119" i="2"/>
  <c r="P119" i="2"/>
  <c r="O119" i="2"/>
  <c r="N119" i="2"/>
  <c r="M119" i="2"/>
  <c r="B394" i="8" s="1"/>
  <c r="L119" i="2"/>
  <c r="F417" i="3" s="1"/>
  <c r="K119" i="2"/>
  <c r="E417" i="3" s="1"/>
  <c r="J119" i="2"/>
  <c r="D417" i="3" s="1"/>
  <c r="I119" i="2"/>
  <c r="C417" i="3" s="1"/>
  <c r="H119" i="2"/>
  <c r="B417" i="3" s="1"/>
  <c r="R118" i="2"/>
  <c r="Q118" i="2"/>
  <c r="P118" i="2"/>
  <c r="O118" i="2"/>
  <c r="N118" i="2"/>
  <c r="M118" i="2"/>
  <c r="B395" i="8" s="1"/>
  <c r="L118" i="2"/>
  <c r="F418" i="3" s="1"/>
  <c r="K118" i="2"/>
  <c r="E418" i="3" s="1"/>
  <c r="J118" i="2"/>
  <c r="D418" i="3" s="1"/>
  <c r="I118" i="2"/>
  <c r="C418" i="3" s="1"/>
  <c r="H118" i="2"/>
  <c r="B418" i="3" s="1"/>
  <c r="R117" i="2"/>
  <c r="Q117" i="2"/>
  <c r="P117" i="2"/>
  <c r="O117" i="2"/>
  <c r="N117" i="2"/>
  <c r="M117" i="2"/>
  <c r="B396" i="8" s="1"/>
  <c r="L117" i="2"/>
  <c r="F419" i="3" s="1"/>
  <c r="K117" i="2"/>
  <c r="E419" i="3" s="1"/>
  <c r="J117" i="2"/>
  <c r="D419" i="3" s="1"/>
  <c r="I117" i="2"/>
  <c r="C419" i="3" s="1"/>
  <c r="H117" i="2"/>
  <c r="B419" i="3" s="1"/>
  <c r="R116" i="2"/>
  <c r="Q116" i="2"/>
  <c r="P116" i="2"/>
  <c r="O116" i="2"/>
  <c r="N116" i="2"/>
  <c r="M116" i="2"/>
  <c r="B397" i="8" s="1"/>
  <c r="L116" i="2"/>
  <c r="F420" i="3" s="1"/>
  <c r="K116" i="2"/>
  <c r="E420" i="3" s="1"/>
  <c r="J116" i="2"/>
  <c r="D420" i="3" s="1"/>
  <c r="I116" i="2"/>
  <c r="C420" i="3" s="1"/>
  <c r="H116" i="2"/>
  <c r="B420" i="3" s="1"/>
  <c r="R115" i="2"/>
  <c r="Q115" i="2"/>
  <c r="P115" i="2"/>
  <c r="O115" i="2"/>
  <c r="N115" i="2"/>
  <c r="M115" i="2"/>
  <c r="B398" i="8" s="1"/>
  <c r="L115" i="2"/>
  <c r="F421" i="3" s="1"/>
  <c r="K115" i="2"/>
  <c r="E421" i="3" s="1"/>
  <c r="J115" i="2"/>
  <c r="D421" i="3" s="1"/>
  <c r="I115" i="2"/>
  <c r="C421" i="3" s="1"/>
  <c r="H115" i="2"/>
  <c r="B421" i="3" s="1"/>
  <c r="R114" i="2"/>
  <c r="Q114" i="2"/>
  <c r="P114" i="2"/>
  <c r="O114" i="2"/>
  <c r="N114" i="2"/>
  <c r="M114" i="2"/>
  <c r="B399" i="8" s="1"/>
  <c r="L114" i="2"/>
  <c r="F422" i="3" s="1"/>
  <c r="K114" i="2"/>
  <c r="E422" i="3" s="1"/>
  <c r="J114" i="2"/>
  <c r="D422" i="3" s="1"/>
  <c r="I114" i="2"/>
  <c r="C422" i="3" s="1"/>
  <c r="H114" i="2"/>
  <c r="B422" i="3" s="1"/>
  <c r="R113" i="2"/>
  <c r="Q113" i="2"/>
  <c r="P113" i="2"/>
  <c r="O113" i="2"/>
  <c r="N113" i="2"/>
  <c r="M113" i="2"/>
  <c r="B400" i="8" s="1"/>
  <c r="L113" i="2"/>
  <c r="F423" i="3" s="1"/>
  <c r="K113" i="2"/>
  <c r="E423" i="3" s="1"/>
  <c r="J113" i="2"/>
  <c r="D423" i="3" s="1"/>
  <c r="I113" i="2"/>
  <c r="C423" i="3" s="1"/>
  <c r="H113" i="2"/>
  <c r="B423" i="3" s="1"/>
  <c r="R112" i="2"/>
  <c r="Q112" i="2"/>
  <c r="P112" i="2"/>
  <c r="O112" i="2"/>
  <c r="N112" i="2"/>
  <c r="M112" i="2"/>
  <c r="B401" i="8" s="1"/>
  <c r="L112" i="2"/>
  <c r="F424" i="3" s="1"/>
  <c r="K112" i="2"/>
  <c r="E424" i="3" s="1"/>
  <c r="J112" i="2"/>
  <c r="D424" i="3" s="1"/>
  <c r="I112" i="2"/>
  <c r="C424" i="3" s="1"/>
  <c r="H112" i="2"/>
  <c r="B424" i="3" s="1"/>
  <c r="R111" i="2"/>
  <c r="Q111" i="2"/>
  <c r="P111" i="2"/>
  <c r="O111" i="2"/>
  <c r="N111" i="2"/>
  <c r="M111" i="2"/>
  <c r="B402" i="8" s="1"/>
  <c r="L111" i="2"/>
  <c r="F425" i="3" s="1"/>
  <c r="K111" i="2"/>
  <c r="E425" i="3" s="1"/>
  <c r="J111" i="2"/>
  <c r="D425" i="3" s="1"/>
  <c r="I111" i="2"/>
  <c r="C425" i="3" s="1"/>
  <c r="H111" i="2"/>
  <c r="B425" i="3" s="1"/>
  <c r="R110" i="2"/>
  <c r="Q110" i="2"/>
  <c r="P110" i="2"/>
  <c r="O110" i="2"/>
  <c r="N110" i="2"/>
  <c r="M110" i="2"/>
  <c r="B403" i="8" s="1"/>
  <c r="L110" i="2"/>
  <c r="F426" i="3" s="1"/>
  <c r="K110" i="2"/>
  <c r="E426" i="3" s="1"/>
  <c r="J110" i="2"/>
  <c r="D426" i="3" s="1"/>
  <c r="I110" i="2"/>
  <c r="C426" i="3" s="1"/>
  <c r="H110" i="2"/>
  <c r="B426" i="3" s="1"/>
  <c r="R109" i="2"/>
  <c r="Q109" i="2"/>
  <c r="P109" i="2"/>
  <c r="O109" i="2"/>
  <c r="N109" i="2"/>
  <c r="M109" i="2"/>
  <c r="B404" i="8" s="1"/>
  <c r="L109" i="2"/>
  <c r="F427" i="3" s="1"/>
  <c r="K109" i="2"/>
  <c r="E427" i="3" s="1"/>
  <c r="J109" i="2"/>
  <c r="D427" i="3" s="1"/>
  <c r="I109" i="2"/>
  <c r="C427" i="3" s="1"/>
  <c r="H109" i="2"/>
  <c r="B427" i="3" s="1"/>
  <c r="R108" i="2"/>
  <c r="Q108" i="2"/>
  <c r="P108" i="2"/>
  <c r="O108" i="2"/>
  <c r="N108" i="2"/>
  <c r="M108" i="2"/>
  <c r="B405" i="8" s="1"/>
  <c r="L108" i="2"/>
  <c r="F428" i="3" s="1"/>
  <c r="K108" i="2"/>
  <c r="E428" i="3" s="1"/>
  <c r="J108" i="2"/>
  <c r="D428" i="3" s="1"/>
  <c r="I108" i="2"/>
  <c r="C428" i="3" s="1"/>
  <c r="H108" i="2"/>
  <c r="B428" i="3" s="1"/>
  <c r="R107" i="2"/>
  <c r="Q107" i="2"/>
  <c r="P107" i="2"/>
  <c r="O107" i="2"/>
  <c r="N107" i="2"/>
  <c r="M107" i="2"/>
  <c r="B406" i="8" s="1"/>
  <c r="L107" i="2"/>
  <c r="F429" i="3" s="1"/>
  <c r="K107" i="2"/>
  <c r="E429" i="3" s="1"/>
  <c r="J107" i="2"/>
  <c r="D429" i="3" s="1"/>
  <c r="I107" i="2"/>
  <c r="C429" i="3" s="1"/>
  <c r="H107" i="2"/>
  <c r="B429" i="3" s="1"/>
  <c r="R106" i="2"/>
  <c r="Q106" i="2"/>
  <c r="P106" i="2"/>
  <c r="O106" i="2"/>
  <c r="N106" i="2"/>
  <c r="M106" i="2"/>
  <c r="B407" i="8" s="1"/>
  <c r="L106" i="2"/>
  <c r="F430" i="3" s="1"/>
  <c r="K106" i="2"/>
  <c r="E430" i="3" s="1"/>
  <c r="J106" i="2"/>
  <c r="D430" i="3" s="1"/>
  <c r="I106" i="2"/>
  <c r="C430" i="3" s="1"/>
  <c r="H106" i="2"/>
  <c r="B430" i="3" s="1"/>
  <c r="R105" i="2"/>
  <c r="Q105" i="2"/>
  <c r="P105" i="2"/>
  <c r="O105" i="2"/>
  <c r="N105" i="2"/>
  <c r="M105" i="2"/>
  <c r="B408" i="8" s="1"/>
  <c r="L105" i="2"/>
  <c r="F431" i="3" s="1"/>
  <c r="K105" i="2"/>
  <c r="E431" i="3" s="1"/>
  <c r="J105" i="2"/>
  <c r="D431" i="3" s="1"/>
  <c r="I105" i="2"/>
  <c r="C431" i="3" s="1"/>
  <c r="H105" i="2"/>
  <c r="B431" i="3" s="1"/>
  <c r="R104" i="2"/>
  <c r="Q104" i="2"/>
  <c r="P104" i="2"/>
  <c r="O104" i="2"/>
  <c r="N104" i="2"/>
  <c r="M104" i="2"/>
  <c r="B409" i="8" s="1"/>
  <c r="L104" i="2"/>
  <c r="F432" i="3" s="1"/>
  <c r="K104" i="2"/>
  <c r="E432" i="3" s="1"/>
  <c r="J104" i="2"/>
  <c r="D432" i="3" s="1"/>
  <c r="I104" i="2"/>
  <c r="C432" i="3" s="1"/>
  <c r="H104" i="2"/>
  <c r="B432" i="3" s="1"/>
  <c r="R103" i="2"/>
  <c r="Q103" i="2"/>
  <c r="P103" i="2"/>
  <c r="O103" i="2"/>
  <c r="N103" i="2"/>
  <c r="M103" i="2"/>
  <c r="B410" i="8" s="1"/>
  <c r="L103" i="2"/>
  <c r="F433" i="3" s="1"/>
  <c r="K103" i="2"/>
  <c r="E433" i="3" s="1"/>
  <c r="J103" i="2"/>
  <c r="D433" i="3" s="1"/>
  <c r="I103" i="2"/>
  <c r="C433" i="3" s="1"/>
  <c r="H103" i="2"/>
  <c r="B433" i="3" s="1"/>
  <c r="R102" i="2"/>
  <c r="Q102" i="2"/>
  <c r="P102" i="2"/>
  <c r="O102" i="2"/>
  <c r="N102" i="2"/>
  <c r="M102" i="2"/>
  <c r="B411" i="8" s="1"/>
  <c r="L102" i="2"/>
  <c r="F434" i="3" s="1"/>
  <c r="K102" i="2"/>
  <c r="E434" i="3" s="1"/>
  <c r="J102" i="2"/>
  <c r="D434" i="3" s="1"/>
  <c r="I102" i="2"/>
  <c r="C434" i="3" s="1"/>
  <c r="H102" i="2"/>
  <c r="B434" i="3" s="1"/>
  <c r="R101" i="2"/>
  <c r="Q101" i="2"/>
  <c r="P101" i="2"/>
  <c r="O101" i="2"/>
  <c r="N101" i="2"/>
  <c r="M101" i="2"/>
  <c r="B412" i="8" s="1"/>
  <c r="L101" i="2"/>
  <c r="F435" i="3" s="1"/>
  <c r="K101" i="2"/>
  <c r="E435" i="3" s="1"/>
  <c r="J101" i="2"/>
  <c r="D435" i="3" s="1"/>
  <c r="I101" i="2"/>
  <c r="C435" i="3" s="1"/>
  <c r="H101" i="2"/>
  <c r="B435" i="3" s="1"/>
  <c r="R100" i="2"/>
  <c r="Q100" i="2"/>
  <c r="P100" i="2"/>
  <c r="O100" i="2"/>
  <c r="N100" i="2"/>
  <c r="M100" i="2"/>
  <c r="B413" i="8" s="1"/>
  <c r="L100" i="2"/>
  <c r="F436" i="3" s="1"/>
  <c r="K100" i="2"/>
  <c r="E436" i="3" s="1"/>
  <c r="J100" i="2"/>
  <c r="D436" i="3" s="1"/>
  <c r="I100" i="2"/>
  <c r="C436" i="3" s="1"/>
  <c r="H100" i="2"/>
  <c r="B436" i="3" s="1"/>
  <c r="R99" i="2"/>
  <c r="Q99" i="2"/>
  <c r="P99" i="2"/>
  <c r="O99" i="2"/>
  <c r="N99" i="2"/>
  <c r="M99" i="2"/>
  <c r="B414" i="8" s="1"/>
  <c r="L99" i="2"/>
  <c r="F437" i="3" s="1"/>
  <c r="K99" i="2"/>
  <c r="E437" i="3" s="1"/>
  <c r="J99" i="2"/>
  <c r="D437" i="3" s="1"/>
  <c r="I99" i="2"/>
  <c r="C437" i="3" s="1"/>
  <c r="H99" i="2"/>
  <c r="B437" i="3" s="1"/>
  <c r="R98" i="2"/>
  <c r="Q98" i="2"/>
  <c r="P98" i="2"/>
  <c r="O98" i="2"/>
  <c r="N98" i="2"/>
  <c r="M98" i="2"/>
  <c r="B415" i="8" s="1"/>
  <c r="L98" i="2"/>
  <c r="F438" i="3" s="1"/>
  <c r="K98" i="2"/>
  <c r="E438" i="3" s="1"/>
  <c r="J98" i="2"/>
  <c r="D438" i="3" s="1"/>
  <c r="I98" i="2"/>
  <c r="C438" i="3" s="1"/>
  <c r="H98" i="2"/>
  <c r="B438" i="3" s="1"/>
  <c r="R97" i="2"/>
  <c r="Q97" i="2"/>
  <c r="P97" i="2"/>
  <c r="O97" i="2"/>
  <c r="N97" i="2"/>
  <c r="M97" i="2"/>
  <c r="B416" i="8" s="1"/>
  <c r="L97" i="2"/>
  <c r="F439" i="3" s="1"/>
  <c r="K97" i="2"/>
  <c r="E439" i="3" s="1"/>
  <c r="J97" i="2"/>
  <c r="D439" i="3" s="1"/>
  <c r="I97" i="2"/>
  <c r="C439" i="3" s="1"/>
  <c r="H97" i="2"/>
  <c r="B439" i="3" s="1"/>
  <c r="R96" i="2"/>
  <c r="Q96" i="2"/>
  <c r="P96" i="2"/>
  <c r="O96" i="2"/>
  <c r="N96" i="2"/>
  <c r="M96" i="2"/>
  <c r="B417" i="8" s="1"/>
  <c r="L96" i="2"/>
  <c r="F440" i="3" s="1"/>
  <c r="K96" i="2"/>
  <c r="E440" i="3" s="1"/>
  <c r="J96" i="2"/>
  <c r="D440" i="3" s="1"/>
  <c r="I96" i="2"/>
  <c r="C440" i="3" s="1"/>
  <c r="H96" i="2"/>
  <c r="B440" i="3" s="1"/>
  <c r="R95" i="2"/>
  <c r="Q95" i="2"/>
  <c r="P95" i="2"/>
  <c r="O95" i="2"/>
  <c r="N95" i="2"/>
  <c r="M95" i="2"/>
  <c r="B418" i="8" s="1"/>
  <c r="L95" i="2"/>
  <c r="F441" i="3" s="1"/>
  <c r="K95" i="2"/>
  <c r="E441" i="3" s="1"/>
  <c r="J95" i="2"/>
  <c r="D441" i="3" s="1"/>
  <c r="I95" i="2"/>
  <c r="C441" i="3" s="1"/>
  <c r="H95" i="2"/>
  <c r="B441" i="3" s="1"/>
  <c r="R94" i="2"/>
  <c r="Q94" i="2"/>
  <c r="P94" i="2"/>
  <c r="O94" i="2"/>
  <c r="N94" i="2"/>
  <c r="M94" i="2"/>
  <c r="B419" i="8" s="1"/>
  <c r="L94" i="2"/>
  <c r="F442" i="3" s="1"/>
  <c r="K94" i="2"/>
  <c r="E442" i="3" s="1"/>
  <c r="J94" i="2"/>
  <c r="D442" i="3" s="1"/>
  <c r="I94" i="2"/>
  <c r="C442" i="3" s="1"/>
  <c r="H94" i="2"/>
  <c r="B442" i="3" s="1"/>
  <c r="R93" i="2"/>
  <c r="Q93" i="2"/>
  <c r="P93" i="2"/>
  <c r="O93" i="2"/>
  <c r="N93" i="2"/>
  <c r="M93" i="2"/>
  <c r="B420" i="8" s="1"/>
  <c r="L93" i="2"/>
  <c r="F443" i="3" s="1"/>
  <c r="K93" i="2"/>
  <c r="E443" i="3" s="1"/>
  <c r="J93" i="2"/>
  <c r="D443" i="3" s="1"/>
  <c r="I93" i="2"/>
  <c r="C443" i="3" s="1"/>
  <c r="H93" i="2"/>
  <c r="B443" i="3" s="1"/>
  <c r="R92" i="2"/>
  <c r="Q92" i="2"/>
  <c r="P92" i="2"/>
  <c r="O92" i="2"/>
  <c r="N92" i="2"/>
  <c r="M92" i="2"/>
  <c r="B421" i="8" s="1"/>
  <c r="L92" i="2"/>
  <c r="F444" i="3" s="1"/>
  <c r="K92" i="2"/>
  <c r="E444" i="3" s="1"/>
  <c r="J92" i="2"/>
  <c r="D444" i="3" s="1"/>
  <c r="I92" i="2"/>
  <c r="C444" i="3" s="1"/>
  <c r="H92" i="2"/>
  <c r="B444" i="3" s="1"/>
  <c r="R91" i="2"/>
  <c r="Q91" i="2"/>
  <c r="P91" i="2"/>
  <c r="O91" i="2"/>
  <c r="N91" i="2"/>
  <c r="M91" i="2"/>
  <c r="B422" i="8" s="1"/>
  <c r="L91" i="2"/>
  <c r="F445" i="3" s="1"/>
  <c r="K91" i="2"/>
  <c r="E445" i="3" s="1"/>
  <c r="J91" i="2"/>
  <c r="D445" i="3" s="1"/>
  <c r="I91" i="2"/>
  <c r="C445" i="3" s="1"/>
  <c r="H91" i="2"/>
  <c r="B445" i="3" s="1"/>
  <c r="R90" i="2"/>
  <c r="Q90" i="2"/>
  <c r="P90" i="2"/>
  <c r="O90" i="2"/>
  <c r="N90" i="2"/>
  <c r="M90" i="2"/>
  <c r="B423" i="8" s="1"/>
  <c r="L90" i="2"/>
  <c r="F446" i="3" s="1"/>
  <c r="K90" i="2"/>
  <c r="E446" i="3" s="1"/>
  <c r="J90" i="2"/>
  <c r="D446" i="3" s="1"/>
  <c r="I90" i="2"/>
  <c r="C446" i="3" s="1"/>
  <c r="H90" i="2"/>
  <c r="B446" i="3" s="1"/>
  <c r="R89" i="2"/>
  <c r="Q89" i="2"/>
  <c r="P89" i="2"/>
  <c r="O89" i="2"/>
  <c r="N89" i="2"/>
  <c r="M89" i="2"/>
  <c r="B424" i="8" s="1"/>
  <c r="L89" i="2"/>
  <c r="F447" i="3" s="1"/>
  <c r="K89" i="2"/>
  <c r="E447" i="3" s="1"/>
  <c r="J89" i="2"/>
  <c r="D447" i="3" s="1"/>
  <c r="I89" i="2"/>
  <c r="C447" i="3" s="1"/>
  <c r="H89" i="2"/>
  <c r="B447" i="3" s="1"/>
  <c r="R88" i="2"/>
  <c r="Q88" i="2"/>
  <c r="P88" i="2"/>
  <c r="O88" i="2"/>
  <c r="N88" i="2"/>
  <c r="M88" i="2"/>
  <c r="B425" i="8" s="1"/>
  <c r="L88" i="2"/>
  <c r="F448" i="3" s="1"/>
  <c r="K88" i="2"/>
  <c r="E448" i="3" s="1"/>
  <c r="J88" i="2"/>
  <c r="D448" i="3" s="1"/>
  <c r="I88" i="2"/>
  <c r="C448" i="3" s="1"/>
  <c r="H88" i="2"/>
  <c r="B448" i="3" s="1"/>
  <c r="R87" i="2"/>
  <c r="Q87" i="2"/>
  <c r="P87" i="2"/>
  <c r="O87" i="2"/>
  <c r="N87" i="2"/>
  <c r="M87" i="2"/>
  <c r="B426" i="8" s="1"/>
  <c r="L87" i="2"/>
  <c r="F449" i="3" s="1"/>
  <c r="K87" i="2"/>
  <c r="E449" i="3" s="1"/>
  <c r="J87" i="2"/>
  <c r="D449" i="3" s="1"/>
  <c r="I87" i="2"/>
  <c r="C449" i="3" s="1"/>
  <c r="H87" i="2"/>
  <c r="B449" i="3" s="1"/>
  <c r="R86" i="2"/>
  <c r="Q86" i="2"/>
  <c r="P86" i="2"/>
  <c r="O86" i="2"/>
  <c r="N86" i="2"/>
  <c r="M86" i="2"/>
  <c r="B427" i="8" s="1"/>
  <c r="L86" i="2"/>
  <c r="F450" i="3" s="1"/>
  <c r="K86" i="2"/>
  <c r="E450" i="3" s="1"/>
  <c r="J86" i="2"/>
  <c r="D450" i="3" s="1"/>
  <c r="I86" i="2"/>
  <c r="C450" i="3" s="1"/>
  <c r="H86" i="2"/>
  <c r="B450" i="3" s="1"/>
  <c r="R85" i="2"/>
  <c r="Q85" i="2"/>
  <c r="P85" i="2"/>
  <c r="O85" i="2"/>
  <c r="N85" i="2"/>
  <c r="M85" i="2"/>
  <c r="B428" i="8" s="1"/>
  <c r="L85" i="2"/>
  <c r="F451" i="3" s="1"/>
  <c r="K85" i="2"/>
  <c r="E451" i="3" s="1"/>
  <c r="J85" i="2"/>
  <c r="D451" i="3" s="1"/>
  <c r="I85" i="2"/>
  <c r="C451" i="3" s="1"/>
  <c r="H85" i="2"/>
  <c r="B451" i="3" s="1"/>
  <c r="R84" i="2"/>
  <c r="Q84" i="2"/>
  <c r="P84" i="2"/>
  <c r="O84" i="2"/>
  <c r="N84" i="2"/>
  <c r="M84" i="2"/>
  <c r="B429" i="8" s="1"/>
  <c r="L84" i="2"/>
  <c r="F452" i="3" s="1"/>
  <c r="K84" i="2"/>
  <c r="E452" i="3" s="1"/>
  <c r="J84" i="2"/>
  <c r="D452" i="3" s="1"/>
  <c r="I84" i="2"/>
  <c r="C452" i="3" s="1"/>
  <c r="H84" i="2"/>
  <c r="B452" i="3" s="1"/>
  <c r="R83" i="2"/>
  <c r="Q83" i="2"/>
  <c r="P83" i="2"/>
  <c r="O83" i="2"/>
  <c r="N83" i="2"/>
  <c r="M83" i="2"/>
  <c r="B430" i="8" s="1"/>
  <c r="L83" i="2"/>
  <c r="F453" i="3" s="1"/>
  <c r="K83" i="2"/>
  <c r="E453" i="3" s="1"/>
  <c r="J83" i="2"/>
  <c r="D453" i="3" s="1"/>
  <c r="I83" i="2"/>
  <c r="C453" i="3" s="1"/>
  <c r="H83" i="2"/>
  <c r="B453" i="3" s="1"/>
  <c r="R82" i="2"/>
  <c r="Q82" i="2"/>
  <c r="P82" i="2"/>
  <c r="O82" i="2"/>
  <c r="N82" i="2"/>
  <c r="M82" i="2"/>
  <c r="B431" i="8" s="1"/>
  <c r="L82" i="2"/>
  <c r="F454" i="3" s="1"/>
  <c r="K82" i="2"/>
  <c r="E454" i="3" s="1"/>
  <c r="J82" i="2"/>
  <c r="D454" i="3" s="1"/>
  <c r="I82" i="2"/>
  <c r="C454" i="3" s="1"/>
  <c r="H82" i="2"/>
  <c r="B454" i="3" s="1"/>
  <c r="R81" i="2"/>
  <c r="Q81" i="2"/>
  <c r="P81" i="2"/>
  <c r="O81" i="2"/>
  <c r="N81" i="2"/>
  <c r="M81" i="2"/>
  <c r="B432" i="8" s="1"/>
  <c r="L81" i="2"/>
  <c r="F455" i="3" s="1"/>
  <c r="K81" i="2"/>
  <c r="E455" i="3" s="1"/>
  <c r="J81" i="2"/>
  <c r="D455" i="3" s="1"/>
  <c r="I81" i="2"/>
  <c r="C455" i="3" s="1"/>
  <c r="H81" i="2"/>
  <c r="B455" i="3" s="1"/>
  <c r="R80" i="2"/>
  <c r="Q80" i="2"/>
  <c r="P80" i="2"/>
  <c r="O80" i="2"/>
  <c r="N80" i="2"/>
  <c r="M80" i="2"/>
  <c r="B433" i="8" s="1"/>
  <c r="L80" i="2"/>
  <c r="F456" i="3" s="1"/>
  <c r="K80" i="2"/>
  <c r="E456" i="3" s="1"/>
  <c r="J80" i="2"/>
  <c r="D456" i="3" s="1"/>
  <c r="I80" i="2"/>
  <c r="C456" i="3" s="1"/>
  <c r="H80" i="2"/>
  <c r="B456" i="3" s="1"/>
  <c r="R79" i="2"/>
  <c r="Q79" i="2"/>
  <c r="P79" i="2"/>
  <c r="O79" i="2"/>
  <c r="N79" i="2"/>
  <c r="M79" i="2"/>
  <c r="B434" i="8" s="1"/>
  <c r="L79" i="2"/>
  <c r="F457" i="3" s="1"/>
  <c r="K79" i="2"/>
  <c r="E457" i="3" s="1"/>
  <c r="J79" i="2"/>
  <c r="D457" i="3" s="1"/>
  <c r="I79" i="2"/>
  <c r="C457" i="3" s="1"/>
  <c r="H79" i="2"/>
  <c r="B457" i="3" s="1"/>
  <c r="R78" i="2"/>
  <c r="Q78" i="2"/>
  <c r="P78" i="2"/>
  <c r="O78" i="2"/>
  <c r="N78" i="2"/>
  <c r="M78" i="2"/>
  <c r="B435" i="8" s="1"/>
  <c r="L78" i="2"/>
  <c r="F458" i="3" s="1"/>
  <c r="K78" i="2"/>
  <c r="E458" i="3" s="1"/>
  <c r="J78" i="2"/>
  <c r="D458" i="3" s="1"/>
  <c r="I78" i="2"/>
  <c r="C458" i="3" s="1"/>
  <c r="H78" i="2"/>
  <c r="B458" i="3" s="1"/>
  <c r="R77" i="2"/>
  <c r="Q77" i="2"/>
  <c r="P77" i="2"/>
  <c r="O77" i="2"/>
  <c r="N77" i="2"/>
  <c r="M77" i="2"/>
  <c r="B436" i="8" s="1"/>
  <c r="L77" i="2"/>
  <c r="F459" i="3" s="1"/>
  <c r="K77" i="2"/>
  <c r="E459" i="3" s="1"/>
  <c r="J77" i="2"/>
  <c r="D459" i="3" s="1"/>
  <c r="I77" i="2"/>
  <c r="C459" i="3" s="1"/>
  <c r="H77" i="2"/>
  <c r="B459" i="3" s="1"/>
  <c r="R76" i="2"/>
  <c r="Q76" i="2"/>
  <c r="P76" i="2"/>
  <c r="O76" i="2"/>
  <c r="N76" i="2"/>
  <c r="M76" i="2"/>
  <c r="B437" i="8" s="1"/>
  <c r="L76" i="2"/>
  <c r="F460" i="3" s="1"/>
  <c r="K76" i="2"/>
  <c r="E460" i="3" s="1"/>
  <c r="J76" i="2"/>
  <c r="D460" i="3" s="1"/>
  <c r="I76" i="2"/>
  <c r="C460" i="3" s="1"/>
  <c r="H76" i="2"/>
  <c r="B460" i="3" s="1"/>
  <c r="R75" i="2"/>
  <c r="Q75" i="2"/>
  <c r="P75" i="2"/>
  <c r="O75" i="2"/>
  <c r="N75" i="2"/>
  <c r="M75" i="2"/>
  <c r="B438" i="8" s="1"/>
  <c r="L75" i="2"/>
  <c r="F461" i="3" s="1"/>
  <c r="K75" i="2"/>
  <c r="E461" i="3" s="1"/>
  <c r="J75" i="2"/>
  <c r="D461" i="3" s="1"/>
  <c r="I75" i="2"/>
  <c r="C461" i="3" s="1"/>
  <c r="H75" i="2"/>
  <c r="B461" i="3" s="1"/>
  <c r="R74" i="2"/>
  <c r="Q74" i="2"/>
  <c r="P74" i="2"/>
  <c r="O74" i="2"/>
  <c r="N74" i="2"/>
  <c r="M74" i="2"/>
  <c r="B439" i="8" s="1"/>
  <c r="L74" i="2"/>
  <c r="F462" i="3" s="1"/>
  <c r="K74" i="2"/>
  <c r="E462" i="3" s="1"/>
  <c r="J74" i="2"/>
  <c r="D462" i="3" s="1"/>
  <c r="I74" i="2"/>
  <c r="C462" i="3" s="1"/>
  <c r="H74" i="2"/>
  <c r="B462" i="3" s="1"/>
  <c r="R73" i="2"/>
  <c r="Q73" i="2"/>
  <c r="P73" i="2"/>
  <c r="O73" i="2"/>
  <c r="N73" i="2"/>
  <c r="M73" i="2"/>
  <c r="B440" i="8" s="1"/>
  <c r="L73" i="2"/>
  <c r="F463" i="3" s="1"/>
  <c r="K73" i="2"/>
  <c r="E463" i="3" s="1"/>
  <c r="J73" i="2"/>
  <c r="D463" i="3" s="1"/>
  <c r="I73" i="2"/>
  <c r="C463" i="3" s="1"/>
  <c r="H73" i="2"/>
  <c r="B463" i="3" s="1"/>
  <c r="R72" i="2"/>
  <c r="Q72" i="2"/>
  <c r="P72" i="2"/>
  <c r="O72" i="2"/>
  <c r="N72" i="2"/>
  <c r="M72" i="2"/>
  <c r="B441" i="8" s="1"/>
  <c r="L72" i="2"/>
  <c r="F464" i="3" s="1"/>
  <c r="K72" i="2"/>
  <c r="E464" i="3" s="1"/>
  <c r="J72" i="2"/>
  <c r="D464" i="3" s="1"/>
  <c r="I72" i="2"/>
  <c r="C464" i="3" s="1"/>
  <c r="H72" i="2"/>
  <c r="B464" i="3" s="1"/>
  <c r="R71" i="2"/>
  <c r="Q71" i="2"/>
  <c r="P71" i="2"/>
  <c r="O71" i="2"/>
  <c r="N71" i="2"/>
  <c r="M71" i="2"/>
  <c r="B442" i="8" s="1"/>
  <c r="L71" i="2"/>
  <c r="F465" i="3" s="1"/>
  <c r="K71" i="2"/>
  <c r="E465" i="3" s="1"/>
  <c r="J71" i="2"/>
  <c r="D465" i="3" s="1"/>
  <c r="I71" i="2"/>
  <c r="C465" i="3" s="1"/>
  <c r="H71" i="2"/>
  <c r="B465" i="3" s="1"/>
  <c r="R70" i="2"/>
  <c r="Q70" i="2"/>
  <c r="P70" i="2"/>
  <c r="O70" i="2"/>
  <c r="N70" i="2"/>
  <c r="M70" i="2"/>
  <c r="B443" i="8" s="1"/>
  <c r="L70" i="2"/>
  <c r="F466" i="3" s="1"/>
  <c r="K70" i="2"/>
  <c r="E466" i="3" s="1"/>
  <c r="J70" i="2"/>
  <c r="D466" i="3" s="1"/>
  <c r="I70" i="2"/>
  <c r="C466" i="3" s="1"/>
  <c r="H70" i="2"/>
  <c r="B466" i="3" s="1"/>
  <c r="R69" i="2"/>
  <c r="Q69" i="2"/>
  <c r="P69" i="2"/>
  <c r="O69" i="2"/>
  <c r="N69" i="2"/>
  <c r="M69" i="2"/>
  <c r="B444" i="8" s="1"/>
  <c r="L69" i="2"/>
  <c r="F467" i="3" s="1"/>
  <c r="K69" i="2"/>
  <c r="E467" i="3" s="1"/>
  <c r="J69" i="2"/>
  <c r="D467" i="3" s="1"/>
  <c r="I69" i="2"/>
  <c r="C467" i="3" s="1"/>
  <c r="H69" i="2"/>
  <c r="B467" i="3" s="1"/>
  <c r="R68" i="2"/>
  <c r="Q68" i="2"/>
  <c r="P68" i="2"/>
  <c r="O68" i="2"/>
  <c r="N68" i="2"/>
  <c r="M68" i="2"/>
  <c r="B445" i="8" s="1"/>
  <c r="L68" i="2"/>
  <c r="F468" i="3" s="1"/>
  <c r="K68" i="2"/>
  <c r="E468" i="3" s="1"/>
  <c r="J68" i="2"/>
  <c r="D468" i="3" s="1"/>
  <c r="I68" i="2"/>
  <c r="C468" i="3" s="1"/>
  <c r="H68" i="2"/>
  <c r="B468" i="3" s="1"/>
  <c r="R67" i="2"/>
  <c r="Q67" i="2"/>
  <c r="P67" i="2"/>
  <c r="O67" i="2"/>
  <c r="N67" i="2"/>
  <c r="M67" i="2"/>
  <c r="B446" i="8" s="1"/>
  <c r="L67" i="2"/>
  <c r="F469" i="3" s="1"/>
  <c r="K67" i="2"/>
  <c r="E469" i="3" s="1"/>
  <c r="J67" i="2"/>
  <c r="D469" i="3" s="1"/>
  <c r="I67" i="2"/>
  <c r="C469" i="3" s="1"/>
  <c r="H67" i="2"/>
  <c r="B469" i="3" s="1"/>
  <c r="R66" i="2"/>
  <c r="Q66" i="2"/>
  <c r="P66" i="2"/>
  <c r="O66" i="2"/>
  <c r="N66" i="2"/>
  <c r="M66" i="2"/>
  <c r="B447" i="8" s="1"/>
  <c r="L66" i="2"/>
  <c r="F470" i="3" s="1"/>
  <c r="K66" i="2"/>
  <c r="E470" i="3" s="1"/>
  <c r="J66" i="2"/>
  <c r="D470" i="3" s="1"/>
  <c r="I66" i="2"/>
  <c r="C470" i="3" s="1"/>
  <c r="H66" i="2"/>
  <c r="B470" i="3" s="1"/>
  <c r="R65" i="2"/>
  <c r="Q65" i="2"/>
  <c r="P65" i="2"/>
  <c r="O65" i="2"/>
  <c r="N65" i="2"/>
  <c r="M65" i="2"/>
  <c r="B448" i="8" s="1"/>
  <c r="L65" i="2"/>
  <c r="F471" i="3" s="1"/>
  <c r="K65" i="2"/>
  <c r="E471" i="3" s="1"/>
  <c r="J65" i="2"/>
  <c r="D471" i="3" s="1"/>
  <c r="I65" i="2"/>
  <c r="C471" i="3" s="1"/>
  <c r="H65" i="2"/>
  <c r="B471" i="3" s="1"/>
  <c r="R64" i="2"/>
  <c r="Q64" i="2"/>
  <c r="P64" i="2"/>
  <c r="O64" i="2"/>
  <c r="N64" i="2"/>
  <c r="M64" i="2"/>
  <c r="B449" i="8" s="1"/>
  <c r="L64" i="2"/>
  <c r="F472" i="3" s="1"/>
  <c r="K64" i="2"/>
  <c r="E472" i="3" s="1"/>
  <c r="J64" i="2"/>
  <c r="D472" i="3" s="1"/>
  <c r="I64" i="2"/>
  <c r="C472" i="3" s="1"/>
  <c r="H64" i="2"/>
  <c r="B472" i="3" s="1"/>
  <c r="R63" i="2"/>
  <c r="Q63" i="2"/>
  <c r="P63" i="2"/>
  <c r="O63" i="2"/>
  <c r="N63" i="2"/>
  <c r="M63" i="2"/>
  <c r="B450" i="8" s="1"/>
  <c r="L63" i="2"/>
  <c r="F473" i="3" s="1"/>
  <c r="K63" i="2"/>
  <c r="E473" i="3" s="1"/>
  <c r="J63" i="2"/>
  <c r="D473" i="3" s="1"/>
  <c r="I63" i="2"/>
  <c r="C473" i="3" s="1"/>
  <c r="H63" i="2"/>
  <c r="B473" i="3" s="1"/>
  <c r="R62" i="2"/>
  <c r="Q62" i="2"/>
  <c r="P62" i="2"/>
  <c r="O62" i="2"/>
  <c r="N62" i="2"/>
  <c r="M62" i="2"/>
  <c r="B451" i="8" s="1"/>
  <c r="L62" i="2"/>
  <c r="F474" i="3" s="1"/>
  <c r="K62" i="2"/>
  <c r="E474" i="3" s="1"/>
  <c r="J62" i="2"/>
  <c r="D474" i="3" s="1"/>
  <c r="I62" i="2"/>
  <c r="C474" i="3" s="1"/>
  <c r="H62" i="2"/>
  <c r="B474" i="3" s="1"/>
  <c r="R61" i="2"/>
  <c r="Q61" i="2"/>
  <c r="P61" i="2"/>
  <c r="O61" i="2"/>
  <c r="N61" i="2"/>
  <c r="M61" i="2"/>
  <c r="B452" i="8" s="1"/>
  <c r="L61" i="2"/>
  <c r="F475" i="3" s="1"/>
  <c r="K61" i="2"/>
  <c r="E475" i="3" s="1"/>
  <c r="J61" i="2"/>
  <c r="D475" i="3" s="1"/>
  <c r="I61" i="2"/>
  <c r="C475" i="3" s="1"/>
  <c r="H61" i="2"/>
  <c r="B475" i="3" s="1"/>
  <c r="R60" i="2"/>
  <c r="Q60" i="2"/>
  <c r="P60" i="2"/>
  <c r="O60" i="2"/>
  <c r="N60" i="2"/>
  <c r="M60" i="2"/>
  <c r="B453" i="8" s="1"/>
  <c r="L60" i="2"/>
  <c r="F476" i="3" s="1"/>
  <c r="K60" i="2"/>
  <c r="E476" i="3" s="1"/>
  <c r="J60" i="2"/>
  <c r="D476" i="3" s="1"/>
  <c r="I60" i="2"/>
  <c r="C476" i="3" s="1"/>
  <c r="H60" i="2"/>
  <c r="B476" i="3" s="1"/>
  <c r="R59" i="2"/>
  <c r="Q59" i="2"/>
  <c r="P59" i="2"/>
  <c r="O59" i="2"/>
  <c r="N59" i="2"/>
  <c r="M59" i="2"/>
  <c r="B454" i="8" s="1"/>
  <c r="L59" i="2"/>
  <c r="F477" i="3" s="1"/>
  <c r="K59" i="2"/>
  <c r="E477" i="3" s="1"/>
  <c r="J59" i="2"/>
  <c r="D477" i="3" s="1"/>
  <c r="I59" i="2"/>
  <c r="C477" i="3" s="1"/>
  <c r="H59" i="2"/>
  <c r="B477" i="3" s="1"/>
  <c r="R58" i="2"/>
  <c r="Q58" i="2"/>
  <c r="P58" i="2"/>
  <c r="O58" i="2"/>
  <c r="N58" i="2"/>
  <c r="M58" i="2"/>
  <c r="B455" i="8" s="1"/>
  <c r="L58" i="2"/>
  <c r="F478" i="3" s="1"/>
  <c r="K58" i="2"/>
  <c r="E478" i="3" s="1"/>
  <c r="J58" i="2"/>
  <c r="D478" i="3" s="1"/>
  <c r="I58" i="2"/>
  <c r="C478" i="3" s="1"/>
  <c r="H58" i="2"/>
  <c r="B478" i="3" s="1"/>
  <c r="R57" i="2"/>
  <c r="Q57" i="2"/>
  <c r="P57" i="2"/>
  <c r="O57" i="2"/>
  <c r="N57" i="2"/>
  <c r="M57" i="2"/>
  <c r="B456" i="8" s="1"/>
  <c r="L57" i="2"/>
  <c r="F479" i="3" s="1"/>
  <c r="K57" i="2"/>
  <c r="E479" i="3" s="1"/>
  <c r="J57" i="2"/>
  <c r="D479" i="3" s="1"/>
  <c r="I57" i="2"/>
  <c r="C479" i="3" s="1"/>
  <c r="H57" i="2"/>
  <c r="B479" i="3" s="1"/>
  <c r="R56" i="2"/>
  <c r="Q56" i="2"/>
  <c r="P56" i="2"/>
  <c r="O56" i="2"/>
  <c r="N56" i="2"/>
  <c r="M56" i="2"/>
  <c r="B457" i="8" s="1"/>
  <c r="L56" i="2"/>
  <c r="F480" i="3" s="1"/>
  <c r="K56" i="2"/>
  <c r="E480" i="3" s="1"/>
  <c r="J56" i="2"/>
  <c r="D480" i="3" s="1"/>
  <c r="I56" i="2"/>
  <c r="C480" i="3" s="1"/>
  <c r="H56" i="2"/>
  <c r="B480" i="3" s="1"/>
  <c r="R55" i="2"/>
  <c r="Q55" i="2"/>
  <c r="P55" i="2"/>
  <c r="O55" i="2"/>
  <c r="N55" i="2"/>
  <c r="M55" i="2"/>
  <c r="B458" i="8" s="1"/>
  <c r="L55" i="2"/>
  <c r="F481" i="3" s="1"/>
  <c r="K55" i="2"/>
  <c r="E481" i="3" s="1"/>
  <c r="J55" i="2"/>
  <c r="D481" i="3" s="1"/>
  <c r="I55" i="2"/>
  <c r="C481" i="3" s="1"/>
  <c r="H55" i="2"/>
  <c r="B481" i="3" s="1"/>
  <c r="R54" i="2"/>
  <c r="Q54" i="2"/>
  <c r="P54" i="2"/>
  <c r="O54" i="2"/>
  <c r="N54" i="2"/>
  <c r="M54" i="2"/>
  <c r="B459" i="8" s="1"/>
  <c r="L54" i="2"/>
  <c r="F482" i="3" s="1"/>
  <c r="K54" i="2"/>
  <c r="E482" i="3" s="1"/>
  <c r="J54" i="2"/>
  <c r="D482" i="3" s="1"/>
  <c r="I54" i="2"/>
  <c r="C482" i="3" s="1"/>
  <c r="H54" i="2"/>
  <c r="B482" i="3" s="1"/>
  <c r="R53" i="2"/>
  <c r="Q53" i="2"/>
  <c r="P53" i="2"/>
  <c r="O53" i="2"/>
  <c r="N53" i="2"/>
  <c r="M53" i="2"/>
  <c r="B460" i="8" s="1"/>
  <c r="L53" i="2"/>
  <c r="F483" i="3" s="1"/>
  <c r="K53" i="2"/>
  <c r="E483" i="3" s="1"/>
  <c r="J53" i="2"/>
  <c r="D483" i="3" s="1"/>
  <c r="I53" i="2"/>
  <c r="C483" i="3" s="1"/>
  <c r="H53" i="2"/>
  <c r="B483" i="3" s="1"/>
  <c r="R52" i="2"/>
  <c r="Q52" i="2"/>
  <c r="P52" i="2"/>
  <c r="O52" i="2"/>
  <c r="N52" i="2"/>
  <c r="M52" i="2"/>
  <c r="B461" i="8" s="1"/>
  <c r="L52" i="2"/>
  <c r="F484" i="3" s="1"/>
  <c r="K52" i="2"/>
  <c r="E484" i="3" s="1"/>
  <c r="J52" i="2"/>
  <c r="D484" i="3" s="1"/>
  <c r="I52" i="2"/>
  <c r="C484" i="3" s="1"/>
  <c r="H52" i="2"/>
  <c r="B484" i="3" s="1"/>
  <c r="R51" i="2"/>
  <c r="Q51" i="2"/>
  <c r="P51" i="2"/>
  <c r="O51" i="2"/>
  <c r="N51" i="2"/>
  <c r="M51" i="2"/>
  <c r="B462" i="8" s="1"/>
  <c r="L51" i="2"/>
  <c r="F485" i="3" s="1"/>
  <c r="K51" i="2"/>
  <c r="E485" i="3" s="1"/>
  <c r="J51" i="2"/>
  <c r="D485" i="3" s="1"/>
  <c r="I51" i="2"/>
  <c r="C485" i="3" s="1"/>
  <c r="H51" i="2"/>
  <c r="B485" i="3" s="1"/>
  <c r="R50" i="2"/>
  <c r="Q50" i="2"/>
  <c r="P50" i="2"/>
  <c r="O50" i="2"/>
  <c r="N50" i="2"/>
  <c r="M50" i="2"/>
  <c r="B463" i="8" s="1"/>
  <c r="L50" i="2"/>
  <c r="F486" i="3" s="1"/>
  <c r="K50" i="2"/>
  <c r="E486" i="3" s="1"/>
  <c r="J50" i="2"/>
  <c r="D486" i="3" s="1"/>
  <c r="I50" i="2"/>
  <c r="C486" i="3" s="1"/>
  <c r="H50" i="2"/>
  <c r="B486" i="3" s="1"/>
  <c r="R49" i="2"/>
  <c r="Q49" i="2"/>
  <c r="P49" i="2"/>
  <c r="O49" i="2"/>
  <c r="N49" i="2"/>
  <c r="M49" i="2"/>
  <c r="B464" i="8" s="1"/>
  <c r="L49" i="2"/>
  <c r="F487" i="3" s="1"/>
  <c r="K49" i="2"/>
  <c r="E487" i="3" s="1"/>
  <c r="J49" i="2"/>
  <c r="D487" i="3" s="1"/>
  <c r="I49" i="2"/>
  <c r="C487" i="3" s="1"/>
  <c r="H49" i="2"/>
  <c r="B487" i="3" s="1"/>
  <c r="R48" i="2"/>
  <c r="Q48" i="2"/>
  <c r="P48" i="2"/>
  <c r="O48" i="2"/>
  <c r="N48" i="2"/>
  <c r="M48" i="2"/>
  <c r="B465" i="8" s="1"/>
  <c r="L48" i="2"/>
  <c r="F488" i="3" s="1"/>
  <c r="K48" i="2"/>
  <c r="E488" i="3" s="1"/>
  <c r="J48" i="2"/>
  <c r="D488" i="3" s="1"/>
  <c r="I48" i="2"/>
  <c r="C488" i="3" s="1"/>
  <c r="H48" i="2"/>
  <c r="B488" i="3" s="1"/>
  <c r="R47" i="2"/>
  <c r="Q47" i="2"/>
  <c r="P47" i="2"/>
  <c r="O47" i="2"/>
  <c r="N47" i="2"/>
  <c r="M47" i="2"/>
  <c r="B466" i="8" s="1"/>
  <c r="L47" i="2"/>
  <c r="F489" i="3" s="1"/>
  <c r="K47" i="2"/>
  <c r="E489" i="3" s="1"/>
  <c r="J47" i="2"/>
  <c r="D489" i="3" s="1"/>
  <c r="I47" i="2"/>
  <c r="C489" i="3" s="1"/>
  <c r="H47" i="2"/>
  <c r="B489" i="3" s="1"/>
  <c r="R46" i="2"/>
  <c r="Q46" i="2"/>
  <c r="P46" i="2"/>
  <c r="O46" i="2"/>
  <c r="N46" i="2"/>
  <c r="M46" i="2"/>
  <c r="B467" i="8" s="1"/>
  <c r="L46" i="2"/>
  <c r="F490" i="3" s="1"/>
  <c r="K46" i="2"/>
  <c r="E490" i="3" s="1"/>
  <c r="J46" i="2"/>
  <c r="D490" i="3" s="1"/>
  <c r="I46" i="2"/>
  <c r="C490" i="3" s="1"/>
  <c r="H46" i="2"/>
  <c r="B490" i="3" s="1"/>
  <c r="R45" i="2"/>
  <c r="Q45" i="2"/>
  <c r="P45" i="2"/>
  <c r="O45" i="2"/>
  <c r="N45" i="2"/>
  <c r="M45" i="2"/>
  <c r="B468" i="8" s="1"/>
  <c r="L45" i="2"/>
  <c r="F491" i="3" s="1"/>
  <c r="K45" i="2"/>
  <c r="E491" i="3" s="1"/>
  <c r="J45" i="2"/>
  <c r="D491" i="3" s="1"/>
  <c r="I45" i="2"/>
  <c r="C491" i="3" s="1"/>
  <c r="H45" i="2"/>
  <c r="B491" i="3" s="1"/>
  <c r="R44" i="2"/>
  <c r="Q44" i="2"/>
  <c r="P44" i="2"/>
  <c r="O44" i="2"/>
  <c r="N44" i="2"/>
  <c r="M44" i="2"/>
  <c r="B469" i="8" s="1"/>
  <c r="L44" i="2"/>
  <c r="F492" i="3" s="1"/>
  <c r="K44" i="2"/>
  <c r="E492" i="3" s="1"/>
  <c r="J44" i="2"/>
  <c r="D492" i="3" s="1"/>
  <c r="I44" i="2"/>
  <c r="C492" i="3" s="1"/>
  <c r="H44" i="2"/>
  <c r="B492" i="3" s="1"/>
  <c r="R43" i="2"/>
  <c r="Q43" i="2"/>
  <c r="P43" i="2"/>
  <c r="O43" i="2"/>
  <c r="N43" i="2"/>
  <c r="M43" i="2"/>
  <c r="B470" i="8" s="1"/>
  <c r="L43" i="2"/>
  <c r="F493" i="3" s="1"/>
  <c r="K43" i="2"/>
  <c r="E493" i="3" s="1"/>
  <c r="J43" i="2"/>
  <c r="D493" i="3" s="1"/>
  <c r="I43" i="2"/>
  <c r="C493" i="3" s="1"/>
  <c r="H43" i="2"/>
  <c r="B493" i="3" s="1"/>
  <c r="R42" i="2"/>
  <c r="Q42" i="2"/>
  <c r="P42" i="2"/>
  <c r="O42" i="2"/>
  <c r="N42" i="2"/>
  <c r="M42" i="2"/>
  <c r="B471" i="8" s="1"/>
  <c r="L42" i="2"/>
  <c r="F494" i="3" s="1"/>
  <c r="K42" i="2"/>
  <c r="E494" i="3" s="1"/>
  <c r="J42" i="2"/>
  <c r="D494" i="3" s="1"/>
  <c r="I42" i="2"/>
  <c r="C494" i="3" s="1"/>
  <c r="H42" i="2"/>
  <c r="B494" i="3" s="1"/>
  <c r="R41" i="2"/>
  <c r="Q41" i="2"/>
  <c r="P41" i="2"/>
  <c r="O41" i="2"/>
  <c r="N41" i="2"/>
  <c r="M41" i="2"/>
  <c r="B472" i="8" s="1"/>
  <c r="L41" i="2"/>
  <c r="F495" i="3" s="1"/>
  <c r="K41" i="2"/>
  <c r="E495" i="3" s="1"/>
  <c r="J41" i="2"/>
  <c r="D495" i="3" s="1"/>
  <c r="I41" i="2"/>
  <c r="C495" i="3" s="1"/>
  <c r="H41" i="2"/>
  <c r="B495" i="3" s="1"/>
  <c r="R40" i="2"/>
  <c r="Q40" i="2"/>
  <c r="P40" i="2"/>
  <c r="O40" i="2"/>
  <c r="N40" i="2"/>
  <c r="M40" i="2"/>
  <c r="B473" i="8" s="1"/>
  <c r="L40" i="2"/>
  <c r="F496" i="3" s="1"/>
  <c r="K40" i="2"/>
  <c r="E496" i="3" s="1"/>
  <c r="J40" i="2"/>
  <c r="D496" i="3" s="1"/>
  <c r="I40" i="2"/>
  <c r="C496" i="3" s="1"/>
  <c r="H40" i="2"/>
  <c r="B496" i="3" s="1"/>
  <c r="R39" i="2"/>
  <c r="Q39" i="2"/>
  <c r="P39" i="2"/>
  <c r="O39" i="2"/>
  <c r="N39" i="2"/>
  <c r="M39" i="2"/>
  <c r="B474" i="8" s="1"/>
  <c r="L39" i="2"/>
  <c r="F497" i="3" s="1"/>
  <c r="K39" i="2"/>
  <c r="E497" i="3" s="1"/>
  <c r="J39" i="2"/>
  <c r="D497" i="3" s="1"/>
  <c r="I39" i="2"/>
  <c r="C497" i="3" s="1"/>
  <c r="H39" i="2"/>
  <c r="B497" i="3" s="1"/>
  <c r="R38" i="2"/>
  <c r="Q38" i="2"/>
  <c r="P38" i="2"/>
  <c r="O38" i="2"/>
  <c r="N38" i="2"/>
  <c r="M38" i="2"/>
  <c r="B475" i="8" s="1"/>
  <c r="L38" i="2"/>
  <c r="F498" i="3" s="1"/>
  <c r="K38" i="2"/>
  <c r="E498" i="3" s="1"/>
  <c r="J38" i="2"/>
  <c r="D498" i="3" s="1"/>
  <c r="I38" i="2"/>
  <c r="C498" i="3" s="1"/>
  <c r="H38" i="2"/>
  <c r="B498" i="3" s="1"/>
  <c r="R37" i="2"/>
  <c r="Q37" i="2"/>
  <c r="P37" i="2"/>
  <c r="O37" i="2"/>
  <c r="N37" i="2"/>
  <c r="M37" i="2"/>
  <c r="B476" i="8" s="1"/>
  <c r="L37" i="2"/>
  <c r="F499" i="3" s="1"/>
  <c r="K37" i="2"/>
  <c r="E499" i="3" s="1"/>
  <c r="J37" i="2"/>
  <c r="D499" i="3" s="1"/>
  <c r="I37" i="2"/>
  <c r="C499" i="3" s="1"/>
  <c r="H37" i="2"/>
  <c r="B499" i="3" s="1"/>
  <c r="R36" i="2"/>
  <c r="Q36" i="2"/>
  <c r="P36" i="2"/>
  <c r="O36" i="2"/>
  <c r="N36" i="2"/>
  <c r="M36" i="2"/>
  <c r="B477" i="8" s="1"/>
  <c r="L36" i="2"/>
  <c r="F500" i="3" s="1"/>
  <c r="K36" i="2"/>
  <c r="E500" i="3" s="1"/>
  <c r="J36" i="2"/>
  <c r="D500" i="3" s="1"/>
  <c r="I36" i="2"/>
  <c r="C500" i="3" s="1"/>
  <c r="H36" i="2"/>
  <c r="B500" i="3" s="1"/>
  <c r="R35" i="2"/>
  <c r="Q35" i="2"/>
  <c r="P35" i="2"/>
  <c r="O35" i="2"/>
  <c r="N35" i="2"/>
  <c r="M35" i="2"/>
  <c r="B478" i="8" s="1"/>
  <c r="L35" i="2"/>
  <c r="F501" i="3" s="1"/>
  <c r="K35" i="2"/>
  <c r="E501" i="3" s="1"/>
  <c r="J35" i="2"/>
  <c r="D501" i="3" s="1"/>
  <c r="I35" i="2"/>
  <c r="C501" i="3" s="1"/>
  <c r="H35" i="2"/>
  <c r="B501" i="3" s="1"/>
  <c r="R34" i="2"/>
  <c r="Q34" i="2"/>
  <c r="P34" i="2"/>
  <c r="O34" i="2"/>
  <c r="N34" i="2"/>
  <c r="M34" i="2"/>
  <c r="B479" i="8" s="1"/>
  <c r="L34" i="2"/>
  <c r="F502" i="3" s="1"/>
  <c r="K34" i="2"/>
  <c r="E502" i="3" s="1"/>
  <c r="J34" i="2"/>
  <c r="D502" i="3" s="1"/>
  <c r="I34" i="2"/>
  <c r="C502" i="3" s="1"/>
  <c r="H34" i="2"/>
  <c r="B502" i="3" s="1"/>
  <c r="R33" i="2"/>
  <c r="Q33" i="2"/>
  <c r="P33" i="2"/>
  <c r="O33" i="2"/>
  <c r="N33" i="2"/>
  <c r="M33" i="2"/>
  <c r="B480" i="8" s="1"/>
  <c r="L33" i="2"/>
  <c r="F503" i="3" s="1"/>
  <c r="K33" i="2"/>
  <c r="E503" i="3" s="1"/>
  <c r="J33" i="2"/>
  <c r="D503" i="3" s="1"/>
  <c r="I33" i="2"/>
  <c r="C503" i="3" s="1"/>
  <c r="H33" i="2"/>
  <c r="B503" i="3" s="1"/>
  <c r="R32" i="2"/>
  <c r="Q32" i="2"/>
  <c r="P32" i="2"/>
  <c r="O32" i="2"/>
  <c r="N32" i="2"/>
  <c r="M32" i="2"/>
  <c r="B481" i="8" s="1"/>
  <c r="L32" i="2"/>
  <c r="F504" i="3" s="1"/>
  <c r="K32" i="2"/>
  <c r="E504" i="3" s="1"/>
  <c r="J32" i="2"/>
  <c r="D504" i="3" s="1"/>
  <c r="I32" i="2"/>
  <c r="C504" i="3" s="1"/>
  <c r="H32" i="2"/>
  <c r="B504" i="3" s="1"/>
  <c r="R31" i="2"/>
  <c r="Q31" i="2"/>
  <c r="P31" i="2"/>
  <c r="O31" i="2"/>
  <c r="N31" i="2"/>
  <c r="M31" i="2"/>
  <c r="B482" i="8" s="1"/>
  <c r="L31" i="2"/>
  <c r="F505" i="3" s="1"/>
  <c r="K31" i="2"/>
  <c r="E505" i="3" s="1"/>
  <c r="J31" i="2"/>
  <c r="D505" i="3" s="1"/>
  <c r="I31" i="2"/>
  <c r="C505" i="3" s="1"/>
  <c r="H31" i="2"/>
  <c r="B505" i="3" s="1"/>
  <c r="R30" i="2"/>
  <c r="Q30" i="2"/>
  <c r="P30" i="2"/>
  <c r="O30" i="2"/>
  <c r="N30" i="2"/>
  <c r="M30" i="2"/>
  <c r="B483" i="8" s="1"/>
  <c r="L30" i="2"/>
  <c r="F506" i="3" s="1"/>
  <c r="K30" i="2"/>
  <c r="E506" i="3" s="1"/>
  <c r="J30" i="2"/>
  <c r="D506" i="3" s="1"/>
  <c r="I30" i="2"/>
  <c r="C506" i="3" s="1"/>
  <c r="H30" i="2"/>
  <c r="B506" i="3" s="1"/>
  <c r="R29" i="2"/>
  <c r="Q29" i="2"/>
  <c r="P29" i="2"/>
  <c r="O29" i="2"/>
  <c r="N29" i="2"/>
  <c r="M29" i="2"/>
  <c r="B484" i="8" s="1"/>
  <c r="L29" i="2"/>
  <c r="F507" i="3" s="1"/>
  <c r="K29" i="2"/>
  <c r="E507" i="3" s="1"/>
  <c r="J29" i="2"/>
  <c r="D507" i="3" s="1"/>
  <c r="I29" i="2"/>
  <c r="C507" i="3" s="1"/>
  <c r="H29" i="2"/>
  <c r="B507" i="3" s="1"/>
  <c r="R28" i="2"/>
  <c r="Q28" i="2"/>
  <c r="P28" i="2"/>
  <c r="O28" i="2"/>
  <c r="N28" i="2"/>
  <c r="M28" i="2"/>
  <c r="B485" i="8" s="1"/>
  <c r="L28" i="2"/>
  <c r="F508" i="3" s="1"/>
  <c r="K28" i="2"/>
  <c r="E508" i="3" s="1"/>
  <c r="J28" i="2"/>
  <c r="D508" i="3" s="1"/>
  <c r="I28" i="2"/>
  <c r="C508" i="3" s="1"/>
  <c r="H28" i="2"/>
  <c r="B508" i="3" s="1"/>
  <c r="R27" i="2"/>
  <c r="Q27" i="2"/>
  <c r="P27" i="2"/>
  <c r="O27" i="2"/>
  <c r="N27" i="2"/>
  <c r="M27" i="2"/>
  <c r="B486" i="8" s="1"/>
  <c r="L27" i="2"/>
  <c r="F509" i="3" s="1"/>
  <c r="K27" i="2"/>
  <c r="E509" i="3" s="1"/>
  <c r="J27" i="2"/>
  <c r="D509" i="3" s="1"/>
  <c r="I27" i="2"/>
  <c r="C509" i="3" s="1"/>
  <c r="H27" i="2"/>
  <c r="B509" i="3" s="1"/>
  <c r="R26" i="2"/>
  <c r="Q26" i="2"/>
  <c r="P26" i="2"/>
  <c r="O26" i="2"/>
  <c r="N26" i="2"/>
  <c r="M26" i="2"/>
  <c r="B487" i="8" s="1"/>
  <c r="L26" i="2"/>
  <c r="F510" i="3" s="1"/>
  <c r="K26" i="2"/>
  <c r="E510" i="3" s="1"/>
  <c r="J26" i="2"/>
  <c r="D510" i="3" s="1"/>
  <c r="I26" i="2"/>
  <c r="C510" i="3" s="1"/>
  <c r="H26" i="2"/>
  <c r="B510" i="3" s="1"/>
  <c r="R25" i="2"/>
  <c r="Q25" i="2"/>
  <c r="P25" i="2"/>
  <c r="O25" i="2"/>
  <c r="N25" i="2"/>
  <c r="M25" i="2"/>
  <c r="B488" i="8" s="1"/>
  <c r="L25" i="2"/>
  <c r="F511" i="3" s="1"/>
  <c r="K25" i="2"/>
  <c r="E511" i="3" s="1"/>
  <c r="J25" i="2"/>
  <c r="D511" i="3" s="1"/>
  <c r="I25" i="2"/>
  <c r="C511" i="3" s="1"/>
  <c r="H25" i="2"/>
  <c r="B511" i="3" s="1"/>
  <c r="R24" i="2"/>
  <c r="Q24" i="2"/>
  <c r="P24" i="2"/>
  <c r="O24" i="2"/>
  <c r="N24" i="2"/>
  <c r="M24" i="2"/>
  <c r="B489" i="8" s="1"/>
  <c r="L24" i="2"/>
  <c r="F512" i="3" s="1"/>
  <c r="K24" i="2"/>
  <c r="E512" i="3" s="1"/>
  <c r="J24" i="2"/>
  <c r="D512" i="3" s="1"/>
  <c r="I24" i="2"/>
  <c r="C512" i="3" s="1"/>
  <c r="H24" i="2"/>
  <c r="B512" i="3" s="1"/>
  <c r="R23" i="2"/>
  <c r="Q23" i="2"/>
  <c r="P23" i="2"/>
  <c r="O23" i="2"/>
  <c r="N23" i="2"/>
  <c r="M23" i="2"/>
  <c r="B490" i="8" s="1"/>
  <c r="L23" i="2"/>
  <c r="F513" i="3" s="1"/>
  <c r="K23" i="2"/>
  <c r="E513" i="3" s="1"/>
  <c r="J23" i="2"/>
  <c r="D513" i="3" s="1"/>
  <c r="I23" i="2"/>
  <c r="C513" i="3" s="1"/>
  <c r="H23" i="2"/>
  <c r="B513" i="3" s="1"/>
  <c r="R22" i="2"/>
  <c r="Q22" i="2"/>
  <c r="P22" i="2"/>
  <c r="O22" i="2"/>
  <c r="N22" i="2"/>
  <c r="M22" i="2"/>
  <c r="B491" i="8" s="1"/>
  <c r="L22" i="2"/>
  <c r="F514" i="3" s="1"/>
  <c r="K22" i="2"/>
  <c r="E514" i="3" s="1"/>
  <c r="J22" i="2"/>
  <c r="D514" i="3" s="1"/>
  <c r="I22" i="2"/>
  <c r="C514" i="3" s="1"/>
  <c r="H22" i="2"/>
  <c r="B514" i="3" s="1"/>
  <c r="R21" i="2"/>
  <c r="Q21" i="2"/>
  <c r="P21" i="2"/>
  <c r="O21" i="2"/>
  <c r="N21" i="2"/>
  <c r="M21" i="2"/>
  <c r="B492" i="8" s="1"/>
  <c r="L21" i="2"/>
  <c r="F515" i="3" s="1"/>
  <c r="K21" i="2"/>
  <c r="E515" i="3" s="1"/>
  <c r="J21" i="2"/>
  <c r="D515" i="3" s="1"/>
  <c r="I21" i="2"/>
  <c r="C515" i="3" s="1"/>
  <c r="H21" i="2"/>
  <c r="B515" i="3" s="1"/>
  <c r="R20" i="2"/>
  <c r="Q20" i="2"/>
  <c r="P20" i="2"/>
  <c r="O20" i="2"/>
  <c r="N20" i="2"/>
  <c r="M20" i="2"/>
  <c r="B493" i="8" s="1"/>
  <c r="L20" i="2"/>
  <c r="F516" i="3" s="1"/>
  <c r="K20" i="2"/>
  <c r="E516" i="3" s="1"/>
  <c r="J20" i="2"/>
  <c r="D516" i="3" s="1"/>
  <c r="I20" i="2"/>
  <c r="C516" i="3" s="1"/>
  <c r="H20" i="2"/>
  <c r="B516" i="3" s="1"/>
  <c r="R19" i="2"/>
  <c r="Q19" i="2"/>
  <c r="P19" i="2"/>
  <c r="O19" i="2"/>
  <c r="N19" i="2"/>
  <c r="M19" i="2"/>
  <c r="B494" i="8" s="1"/>
  <c r="L19" i="2"/>
  <c r="F517" i="3" s="1"/>
  <c r="K19" i="2"/>
  <c r="E517" i="3" s="1"/>
  <c r="J19" i="2"/>
  <c r="D517" i="3" s="1"/>
  <c r="I19" i="2"/>
  <c r="C517" i="3" s="1"/>
  <c r="H19" i="2"/>
  <c r="B517" i="3" s="1"/>
  <c r="R18" i="2"/>
  <c r="Q18" i="2"/>
  <c r="P18" i="2"/>
  <c r="O18" i="2"/>
  <c r="N18" i="2"/>
  <c r="M18" i="2"/>
  <c r="B495" i="8" s="1"/>
  <c r="L18" i="2"/>
  <c r="F518" i="3" s="1"/>
  <c r="K18" i="2"/>
  <c r="E518" i="3" s="1"/>
  <c r="J18" i="2"/>
  <c r="D518" i="3" s="1"/>
  <c r="I18" i="2"/>
  <c r="C518" i="3" s="1"/>
  <c r="H18" i="2"/>
  <c r="B518" i="3" s="1"/>
  <c r="R17" i="2"/>
  <c r="Q17" i="2"/>
  <c r="P17" i="2"/>
  <c r="O17" i="2"/>
  <c r="N17" i="2"/>
  <c r="M17" i="2"/>
  <c r="B496" i="8" s="1"/>
  <c r="L17" i="2"/>
  <c r="F519" i="3" s="1"/>
  <c r="K17" i="2"/>
  <c r="E519" i="3" s="1"/>
  <c r="J17" i="2"/>
  <c r="D519" i="3" s="1"/>
  <c r="I17" i="2"/>
  <c r="C519" i="3" s="1"/>
  <c r="H17" i="2"/>
  <c r="B519" i="3" s="1"/>
  <c r="R16" i="2"/>
  <c r="Q16" i="2"/>
  <c r="P16" i="2"/>
  <c r="O16" i="2"/>
  <c r="N16" i="2"/>
  <c r="M16" i="2"/>
  <c r="B497" i="8" s="1"/>
  <c r="L16" i="2"/>
  <c r="F520" i="3" s="1"/>
  <c r="K16" i="2"/>
  <c r="E520" i="3" s="1"/>
  <c r="J16" i="2"/>
  <c r="D520" i="3" s="1"/>
  <c r="I16" i="2"/>
  <c r="C520" i="3" s="1"/>
  <c r="H16" i="2"/>
  <c r="B520" i="3" s="1"/>
  <c r="R15" i="2"/>
  <c r="Q15" i="2"/>
  <c r="P15" i="2"/>
  <c r="O15" i="2"/>
  <c r="N15" i="2"/>
  <c r="M15" i="2"/>
  <c r="B498" i="8" s="1"/>
  <c r="L15" i="2"/>
  <c r="F521" i="3" s="1"/>
  <c r="K15" i="2"/>
  <c r="E521" i="3" s="1"/>
  <c r="J15" i="2"/>
  <c r="D521" i="3" s="1"/>
  <c r="I15" i="2"/>
  <c r="C521" i="3" s="1"/>
  <c r="H15" i="2"/>
  <c r="B521" i="3" s="1"/>
  <c r="R14" i="2"/>
  <c r="Q14" i="2"/>
  <c r="P14" i="2"/>
  <c r="O14" i="2"/>
  <c r="N14" i="2"/>
  <c r="M14" i="2"/>
  <c r="B499" i="8" s="1"/>
  <c r="L14" i="2"/>
  <c r="F522" i="3" s="1"/>
  <c r="K14" i="2"/>
  <c r="E522" i="3" s="1"/>
  <c r="J14" i="2"/>
  <c r="D522" i="3" s="1"/>
  <c r="I14" i="2"/>
  <c r="C522" i="3" s="1"/>
  <c r="H14" i="2"/>
  <c r="B522" i="3" s="1"/>
  <c r="R13" i="2"/>
  <c r="Q13" i="2"/>
  <c r="P13" i="2"/>
  <c r="O13" i="2"/>
  <c r="N13" i="2"/>
  <c r="M13" i="2"/>
  <c r="B500" i="8" s="1"/>
  <c r="L13" i="2"/>
  <c r="F523" i="3" s="1"/>
  <c r="K13" i="2"/>
  <c r="E523" i="3" s="1"/>
  <c r="J13" i="2"/>
  <c r="D523" i="3" s="1"/>
  <c r="I13" i="2"/>
  <c r="C523" i="3" s="1"/>
  <c r="H13" i="2"/>
  <c r="B523" i="3" s="1"/>
  <c r="R12" i="2"/>
  <c r="Q12" i="2"/>
  <c r="P12" i="2"/>
  <c r="O12" i="2"/>
  <c r="N12" i="2"/>
  <c r="M12" i="2"/>
  <c r="B501" i="8" s="1"/>
  <c r="L12" i="2"/>
  <c r="F524" i="3" s="1"/>
  <c r="K12" i="2"/>
  <c r="E524" i="3" s="1"/>
  <c r="J12" i="2"/>
  <c r="D524" i="3" s="1"/>
  <c r="I12" i="2"/>
  <c r="C524" i="3" s="1"/>
  <c r="H12" i="2"/>
  <c r="B524" i="3" s="1"/>
  <c r="R11" i="2"/>
  <c r="Q11" i="2"/>
  <c r="P11" i="2"/>
  <c r="O11" i="2"/>
  <c r="N11" i="2"/>
  <c r="M11" i="2"/>
  <c r="B502" i="8" s="1"/>
  <c r="L11" i="2"/>
  <c r="F525" i="3" s="1"/>
  <c r="K11" i="2"/>
  <c r="E525" i="3" s="1"/>
  <c r="J11" i="2"/>
  <c r="D525" i="3" s="1"/>
  <c r="I11" i="2"/>
  <c r="C525" i="3" s="1"/>
  <c r="H11" i="2"/>
  <c r="B525" i="3" s="1"/>
  <c r="R10" i="2"/>
  <c r="Q10" i="2"/>
  <c r="P10" i="2"/>
  <c r="O10" i="2"/>
  <c r="N10" i="2"/>
  <c r="M10" i="2"/>
  <c r="B503" i="8" s="1"/>
  <c r="L10" i="2"/>
  <c r="F526" i="3" s="1"/>
  <c r="K10" i="2"/>
  <c r="E526" i="3" s="1"/>
  <c r="J10" i="2"/>
  <c r="D526" i="3" s="1"/>
  <c r="I10" i="2"/>
  <c r="C526" i="3" s="1"/>
  <c r="H10" i="2"/>
  <c r="B526" i="3" s="1"/>
  <c r="R9" i="2"/>
  <c r="Q9" i="2"/>
  <c r="P9" i="2"/>
  <c r="O9" i="2"/>
  <c r="N9" i="2"/>
  <c r="M9" i="2"/>
  <c r="B504" i="8" s="1"/>
  <c r="L9" i="2"/>
  <c r="F527" i="3" s="1"/>
  <c r="K9" i="2"/>
  <c r="E527" i="3" s="1"/>
  <c r="J9" i="2"/>
  <c r="D527" i="3" s="1"/>
  <c r="I9" i="2"/>
  <c r="C527" i="3" s="1"/>
  <c r="H9" i="2"/>
  <c r="B527" i="3" s="1"/>
  <c r="R8" i="2"/>
  <c r="Q8" i="2"/>
  <c r="P8" i="2"/>
  <c r="O8" i="2"/>
  <c r="N8" i="2"/>
  <c r="M8" i="2"/>
  <c r="B505" i="8" s="1"/>
  <c r="L8" i="2"/>
  <c r="F528" i="3" s="1"/>
  <c r="K8" i="2"/>
  <c r="E528" i="3" s="1"/>
  <c r="J8" i="2"/>
  <c r="D528" i="3" s="1"/>
  <c r="I8" i="2"/>
  <c r="C528" i="3" s="1"/>
  <c r="H8" i="2"/>
  <c r="B528" i="3" s="1"/>
  <c r="R7" i="2"/>
  <c r="Q7" i="2"/>
  <c r="P7" i="2"/>
  <c r="O7" i="2"/>
  <c r="N7" i="2"/>
  <c r="M7" i="2"/>
  <c r="B506" i="8" s="1"/>
  <c r="L7" i="2"/>
  <c r="F529" i="3" s="1"/>
  <c r="K7" i="2"/>
  <c r="E529" i="3" s="1"/>
  <c r="J7" i="2"/>
  <c r="J517" i="2" s="1"/>
  <c r="I7" i="2"/>
  <c r="C529" i="3" s="1"/>
  <c r="H7" i="2"/>
  <c r="B529" i="3" s="1"/>
  <c r="R6" i="2"/>
  <c r="Q6" i="2"/>
  <c r="P6" i="2"/>
  <c r="O6" i="2"/>
  <c r="N6" i="2"/>
  <c r="M6" i="2"/>
  <c r="B507" i="8" s="1"/>
  <c r="L6" i="2"/>
  <c r="K6" i="2"/>
  <c r="E530" i="3" s="1"/>
  <c r="J6" i="2"/>
  <c r="J526" i="2" s="1"/>
  <c r="I6" i="2"/>
  <c r="I529" i="2" s="1"/>
  <c r="H6" i="2"/>
  <c r="H532" i="2" s="1" a="1"/>
  <c r="S4" i="2"/>
  <c r="R4" i="2"/>
  <c r="Q4" i="2"/>
  <c r="P4" i="2"/>
  <c r="O4" i="2"/>
  <c r="N4" i="2"/>
  <c r="J239" i="11" l="1" a="1"/>
  <c r="J239" i="11" s="1"/>
  <c r="L221" i="19" s="1"/>
  <c r="M221" i="19" s="1"/>
  <c r="J190" i="11" a="1"/>
  <c r="J190" i="11" s="1"/>
  <c r="L172" i="19" s="1"/>
  <c r="M172" i="19" s="1"/>
  <c r="G274" i="11" a="1"/>
  <c r="G274" i="11" s="1"/>
  <c r="J78" i="11" a="1"/>
  <c r="J78" i="11" s="1"/>
  <c r="L60" i="19" s="1"/>
  <c r="M60" i="19" s="1"/>
  <c r="J81" i="11" a="1"/>
  <c r="J81" i="11" s="1"/>
  <c r="L63" i="19" s="1"/>
  <c r="M63" i="19" s="1"/>
  <c r="G140" i="11" a="1"/>
  <c r="G140" i="11" s="1"/>
  <c r="J84" i="11" a="1"/>
  <c r="J84" i="11" s="1"/>
  <c r="L66" i="19" s="1"/>
  <c r="M66" i="19" s="1"/>
  <c r="R493" i="11" a="1"/>
  <c r="R493" i="11" s="1"/>
  <c r="B475" i="19" s="1"/>
  <c r="R429" i="11" a="1"/>
  <c r="R429" i="11" s="1"/>
  <c r="B411" i="19" s="1"/>
  <c r="R365" i="11" a="1"/>
  <c r="R365" i="11" s="1"/>
  <c r="B347" i="19" s="1"/>
  <c r="R301" i="11" a="1"/>
  <c r="R301" i="11" s="1"/>
  <c r="B283" i="19" s="1"/>
  <c r="J92" i="11" a="1"/>
  <c r="J92" i="11" s="1"/>
  <c r="L74" i="19" s="1"/>
  <c r="M74" i="19" s="1"/>
  <c r="J36" i="11" a="1"/>
  <c r="J36" i="11" s="1"/>
  <c r="L18" i="19" s="1"/>
  <c r="M18" i="19" s="1"/>
  <c r="J94" i="11" a="1"/>
  <c r="J94" i="11" s="1"/>
  <c r="L76" i="19" s="1"/>
  <c r="M76" i="19" s="1"/>
  <c r="G25" i="11" a="1"/>
  <c r="G25" i="11" s="1"/>
  <c r="G180" i="11" a="1"/>
  <c r="G180" i="11" s="1"/>
  <c r="R442" i="11" a="1"/>
  <c r="R442" i="11" s="1"/>
  <c r="B424" i="19" s="1"/>
  <c r="J238" i="11" a="1"/>
  <c r="J238" i="11" s="1"/>
  <c r="L220" i="19" s="1"/>
  <c r="M220" i="19" s="1"/>
  <c r="G95" i="11" a="1"/>
  <c r="G95" i="11" s="1"/>
  <c r="G134" i="11" a="1"/>
  <c r="G134" i="11" s="1"/>
  <c r="J29" i="11" a="1"/>
  <c r="J29" i="11" s="1"/>
  <c r="L11" i="19" s="1"/>
  <c r="M11" i="19" s="1"/>
  <c r="J267" i="11" a="1"/>
  <c r="J267" i="11" s="1"/>
  <c r="L249" i="19" s="1"/>
  <c r="M249" i="19" s="1"/>
  <c r="R479" i="11" a="1"/>
  <c r="R479" i="11" s="1"/>
  <c r="B461" i="19" s="1"/>
  <c r="G153" i="11" a="1"/>
  <c r="G153" i="11" s="1"/>
  <c r="J256" i="11" a="1"/>
  <c r="J256" i="11" s="1"/>
  <c r="L238" i="19" s="1"/>
  <c r="M238" i="19" s="1"/>
  <c r="R468" i="11" a="1"/>
  <c r="R468" i="11" s="1"/>
  <c r="B450" i="19" s="1"/>
  <c r="R320" i="11" a="1"/>
  <c r="R320" i="11" s="1"/>
  <c r="B302" i="19" s="1"/>
  <c r="J209" i="11" a="1"/>
  <c r="J209" i="11" s="1"/>
  <c r="L191" i="19" s="1"/>
  <c r="M191" i="19" s="1"/>
  <c r="J70" i="11" a="1"/>
  <c r="J70" i="11" s="1"/>
  <c r="L52" i="19" s="1"/>
  <c r="M52" i="19" s="1"/>
  <c r="G166" i="11" a="1"/>
  <c r="G166" i="11" s="1"/>
  <c r="R458" i="11" a="1"/>
  <c r="R458" i="11" s="1"/>
  <c r="B440" i="19" s="1"/>
  <c r="G61" i="11" a="1"/>
  <c r="G61" i="11" s="1"/>
  <c r="R448" i="11" a="1"/>
  <c r="R448" i="11" s="1"/>
  <c r="B430" i="19" s="1"/>
  <c r="J33" i="11" a="1"/>
  <c r="J33" i="11" s="1"/>
  <c r="L15" i="19" s="1"/>
  <c r="M15" i="19" s="1"/>
  <c r="G121" i="11" a="1"/>
  <c r="G121" i="11" s="1"/>
  <c r="R485" i="11" a="1"/>
  <c r="R485" i="11" s="1"/>
  <c r="B467" i="19" s="1"/>
  <c r="R421" i="11" a="1"/>
  <c r="R421" i="11" s="1"/>
  <c r="B403" i="19" s="1"/>
  <c r="R357" i="11" a="1"/>
  <c r="R357" i="11" s="1"/>
  <c r="B339" i="19" s="1"/>
  <c r="R293" i="11" a="1"/>
  <c r="R293" i="11" s="1"/>
  <c r="B275" i="19" s="1"/>
  <c r="J105" i="11" a="1"/>
  <c r="J105" i="11" s="1"/>
  <c r="L87" i="19" s="1"/>
  <c r="M87" i="19" s="1"/>
  <c r="J57" i="11" a="1"/>
  <c r="J57" i="11" s="1"/>
  <c r="L39" i="19" s="1"/>
  <c r="M39" i="19" s="1"/>
  <c r="J100" i="11" a="1"/>
  <c r="J100" i="11" s="1"/>
  <c r="L82" i="19" s="1"/>
  <c r="M82" i="19" s="1"/>
  <c r="G46" i="11" a="1"/>
  <c r="G46" i="11" s="1"/>
  <c r="R522" i="11" a="1"/>
  <c r="R522" i="11" s="1"/>
  <c r="B504" i="19" s="1"/>
  <c r="R434" i="11" a="1"/>
  <c r="R434" i="11" s="1"/>
  <c r="B416" i="19" s="1"/>
  <c r="J262" i="11" a="1"/>
  <c r="J262" i="11" s="1"/>
  <c r="L244" i="19" s="1"/>
  <c r="M244" i="19" s="1"/>
  <c r="G79" i="11" a="1"/>
  <c r="G79" i="11" s="1"/>
  <c r="J261" i="11" a="1"/>
  <c r="J261" i="11" s="1"/>
  <c r="L243" i="19" s="1"/>
  <c r="M243" i="19" s="1"/>
  <c r="R473" i="11" a="1"/>
  <c r="R473" i="11" s="1"/>
  <c r="B455" i="19" s="1"/>
  <c r="J235" i="11" a="1"/>
  <c r="J235" i="11" s="1"/>
  <c r="L217" i="19" s="1"/>
  <c r="M217" i="19" s="1"/>
  <c r="R415" i="11" a="1"/>
  <c r="R415" i="11" s="1"/>
  <c r="B397" i="19" s="1"/>
  <c r="J130" i="11" a="1"/>
  <c r="J130" i="11" s="1"/>
  <c r="L112" i="19" s="1"/>
  <c r="M112" i="19" s="1"/>
  <c r="J224" i="11" a="1"/>
  <c r="J224" i="11" s="1"/>
  <c r="L206" i="19" s="1"/>
  <c r="M206" i="19" s="1"/>
  <c r="R404" i="11" a="1"/>
  <c r="R404" i="11" s="1"/>
  <c r="B386" i="19" s="1"/>
  <c r="J108" i="11" a="1"/>
  <c r="J108" i="11" s="1"/>
  <c r="L90" i="19" s="1"/>
  <c r="M90" i="19" s="1"/>
  <c r="R290" i="11" a="1"/>
  <c r="R290" i="11" s="1"/>
  <c r="B272" i="19" s="1"/>
  <c r="J46" i="11" a="1"/>
  <c r="J46" i="11" s="1"/>
  <c r="L28" i="19" s="1"/>
  <c r="M28" i="19" s="1"/>
  <c r="G206" i="11" a="1"/>
  <c r="G206" i="11" s="1"/>
  <c r="R394" i="11" a="1"/>
  <c r="R394" i="11" s="1"/>
  <c r="B376" i="19" s="1"/>
  <c r="G78" i="11" a="1"/>
  <c r="G78" i="11" s="1"/>
  <c r="J127" i="11" a="1"/>
  <c r="J127" i="11" s="1"/>
  <c r="L109" i="19" s="1"/>
  <c r="M109" i="19" s="1"/>
  <c r="J255" i="11" a="1"/>
  <c r="J255" i="11" s="1"/>
  <c r="L237" i="19" s="1"/>
  <c r="M237" i="19" s="1"/>
  <c r="J233" i="11" a="1"/>
  <c r="J233" i="11" s="1"/>
  <c r="L215" i="19" s="1"/>
  <c r="M215" i="19" s="1"/>
  <c r="J121" i="11" a="1"/>
  <c r="J121" i="11" s="1"/>
  <c r="L103" i="19" s="1"/>
  <c r="M103" i="19" s="1"/>
  <c r="G234" i="11" a="1"/>
  <c r="G234" i="11" s="1"/>
  <c r="J225" i="11" a="1"/>
  <c r="J225" i="11" s="1"/>
  <c r="L207" i="19" s="1"/>
  <c r="M207" i="19" s="1"/>
  <c r="R296" i="11" a="1"/>
  <c r="R296" i="11" s="1"/>
  <c r="B278" i="19" s="1"/>
  <c r="R424" i="11" a="1"/>
  <c r="R424" i="11" s="1"/>
  <c r="B406" i="19" s="1"/>
  <c r="G44" i="11" a="1"/>
  <c r="G44" i="11" s="1"/>
  <c r="J124" i="11" a="1"/>
  <c r="J124" i="11" s="1"/>
  <c r="L106" i="19" s="1"/>
  <c r="M106" i="19" s="1"/>
  <c r="R336" i="11" a="1"/>
  <c r="R336" i="11" s="1"/>
  <c r="B318" i="19" s="1"/>
  <c r="R464" i="11" a="1"/>
  <c r="R464" i="11" s="1"/>
  <c r="B446" i="19" s="1"/>
  <c r="G181" i="11" a="1"/>
  <c r="G181" i="11" s="1"/>
  <c r="R331" i="11" a="1"/>
  <c r="R331" i="11" s="1"/>
  <c r="B313" i="19" s="1"/>
  <c r="G135" i="11" a="1"/>
  <c r="G135" i="11" s="1"/>
  <c r="R284" i="11" a="1"/>
  <c r="R284" i="11" s="1"/>
  <c r="B266" i="19" s="1"/>
  <c r="R348" i="11" a="1"/>
  <c r="R348" i="11" s="1"/>
  <c r="B330" i="19" s="1"/>
  <c r="R412" i="11" a="1"/>
  <c r="R412" i="11" s="1"/>
  <c r="B394" i="19" s="1"/>
  <c r="R476" i="11" a="1"/>
  <c r="R476" i="11" s="1"/>
  <c r="B458" i="19" s="1"/>
  <c r="G24" i="11" a="1"/>
  <c r="G24" i="11" s="1"/>
  <c r="J56" i="11" a="1"/>
  <c r="J56" i="11" s="1"/>
  <c r="L38" i="19" s="1"/>
  <c r="M38" i="19" s="1"/>
  <c r="G88" i="11" a="1"/>
  <c r="G88" i="11" s="1"/>
  <c r="J128" i="11" a="1"/>
  <c r="J128" i="11" s="1"/>
  <c r="L110" i="19" s="1"/>
  <c r="M110" i="19" s="1"/>
  <c r="J160" i="11" a="1"/>
  <c r="J160" i="11" s="1"/>
  <c r="L142" i="19" s="1"/>
  <c r="M142" i="19" s="1"/>
  <c r="G192" i="11" a="1"/>
  <c r="G192" i="11" s="1"/>
  <c r="G224" i="11" a="1"/>
  <c r="G224" i="11" s="1"/>
  <c r="G256" i="11" a="1"/>
  <c r="G256" i="11" s="1"/>
  <c r="G223" i="11" a="1"/>
  <c r="G223" i="11" s="1"/>
  <c r="R318" i="11" a="1"/>
  <c r="R318" i="11" s="1"/>
  <c r="B300" i="19" s="1"/>
  <c r="R454" i="11" a="1"/>
  <c r="R454" i="11" s="1"/>
  <c r="B436" i="19" s="1"/>
  <c r="J34" i="11" a="1"/>
  <c r="J34" i="11" s="1"/>
  <c r="L16" i="19" s="1"/>
  <c r="M16" i="19" s="1"/>
  <c r="J66" i="11" a="1"/>
  <c r="J66" i="11" s="1"/>
  <c r="L48" i="19" s="1"/>
  <c r="M48" i="19" s="1"/>
  <c r="J98" i="11" a="1"/>
  <c r="J98" i="11" s="1"/>
  <c r="L80" i="19" s="1"/>
  <c r="M80" i="19" s="1"/>
  <c r="G130" i="11" a="1"/>
  <c r="G130" i="11" s="1"/>
  <c r="G162" i="11" a="1"/>
  <c r="G162" i="11" s="1"/>
  <c r="G266" i="11" a="1"/>
  <c r="G266" i="11" s="1"/>
  <c r="R382" i="11" a="1"/>
  <c r="R382" i="11" s="1"/>
  <c r="B364" i="19" s="1"/>
  <c r="R510" i="11" a="1"/>
  <c r="R510" i="11" s="1"/>
  <c r="B492" i="19" s="1"/>
  <c r="G193" i="11" a="1"/>
  <c r="G193" i="11" s="1"/>
  <c r="R295" i="11" a="1"/>
  <c r="R295" i="11" s="1"/>
  <c r="B277" i="19" s="1"/>
  <c r="R359" i="11" a="1"/>
  <c r="R359" i="11" s="1"/>
  <c r="B341" i="19" s="1"/>
  <c r="R423" i="11" a="1"/>
  <c r="R423" i="11" s="1"/>
  <c r="B405" i="19" s="1"/>
  <c r="R487" i="11" a="1"/>
  <c r="R487" i="11" s="1"/>
  <c r="B469" i="19" s="1"/>
  <c r="J35" i="11" a="1"/>
  <c r="J35" i="11" s="1"/>
  <c r="L17" i="19" s="1"/>
  <c r="M17" i="19" s="1"/>
  <c r="G67" i="11" a="1"/>
  <c r="G67" i="11" s="1"/>
  <c r="J99" i="11" a="1"/>
  <c r="J99" i="11" s="1"/>
  <c r="L81" i="19" s="1"/>
  <c r="M81" i="19" s="1"/>
  <c r="G131" i="11" a="1"/>
  <c r="G131" i="11" s="1"/>
  <c r="G171" i="11" a="1"/>
  <c r="G171" i="11" s="1"/>
  <c r="G203" i="11" a="1"/>
  <c r="G203" i="11" s="1"/>
  <c r="G235" i="11" a="1"/>
  <c r="G235" i="11" s="1"/>
  <c r="G267" i="11" a="1"/>
  <c r="G267" i="11" s="1"/>
  <c r="J116" i="11" a="1"/>
  <c r="J116" i="11" s="1"/>
  <c r="L98" i="19" s="1"/>
  <c r="M98" i="19" s="1"/>
  <c r="J244" i="11" a="1"/>
  <c r="J244" i="11" s="1"/>
  <c r="L226" i="19" s="1"/>
  <c r="M226" i="19" s="1"/>
  <c r="J140" i="11" a="1"/>
  <c r="J140" i="11" s="1"/>
  <c r="L122" i="19" s="1"/>
  <c r="M122" i="19" s="1"/>
  <c r="R289" i="11" a="1"/>
  <c r="R289" i="11" s="1"/>
  <c r="B271" i="19" s="1"/>
  <c r="R353" i="11" a="1"/>
  <c r="R353" i="11" s="1"/>
  <c r="B335" i="19" s="1"/>
  <c r="R417" i="11" a="1"/>
  <c r="R417" i="11" s="1"/>
  <c r="B399" i="19" s="1"/>
  <c r="R481" i="11" a="1"/>
  <c r="R481" i="11" s="1"/>
  <c r="B463" i="19" s="1"/>
  <c r="G37" i="11" a="1"/>
  <c r="G37" i="11" s="1"/>
  <c r="G69" i="11" a="1"/>
  <c r="G69" i="11" s="1"/>
  <c r="G101" i="11" a="1"/>
  <c r="G101" i="11" s="1"/>
  <c r="G133" i="11" a="1"/>
  <c r="G133" i="11" s="1"/>
  <c r="J165" i="11" a="1"/>
  <c r="J165" i="11" s="1"/>
  <c r="L147" i="19" s="1"/>
  <c r="M147" i="19" s="1"/>
  <c r="G205" i="11" a="1"/>
  <c r="G205" i="11" s="1"/>
  <c r="G237" i="11" a="1"/>
  <c r="G237" i="11" s="1"/>
  <c r="G269" i="11" a="1"/>
  <c r="G269" i="11" s="1"/>
  <c r="G222" i="11" a="1"/>
  <c r="G222" i="11" s="1"/>
  <c r="G258" i="11" a="1"/>
  <c r="G258" i="11" s="1"/>
  <c r="R291" i="11" a="1"/>
  <c r="R291" i="11" s="1"/>
  <c r="B273" i="19" s="1"/>
  <c r="R419" i="11" a="1"/>
  <c r="R419" i="11" s="1"/>
  <c r="B401" i="19" s="1"/>
  <c r="R491" i="11" a="1"/>
  <c r="R491" i="11" s="1"/>
  <c r="B473" i="19" s="1"/>
  <c r="J31" i="11" a="1"/>
  <c r="J31" i="11" s="1"/>
  <c r="L13" i="19" s="1"/>
  <c r="M13" i="19" s="1"/>
  <c r="J63" i="11" a="1"/>
  <c r="J63" i="11" s="1"/>
  <c r="L45" i="19" s="1"/>
  <c r="M45" i="19" s="1"/>
  <c r="J95" i="11" a="1"/>
  <c r="J95" i="11" s="1"/>
  <c r="L77" i="19" s="1"/>
  <c r="M77" i="19" s="1"/>
  <c r="J175" i="11" a="1"/>
  <c r="J175" i="11" s="1"/>
  <c r="L157" i="19" s="1"/>
  <c r="M157" i="19" s="1"/>
  <c r="G225" i="11" a="1"/>
  <c r="G225" i="11" s="1"/>
  <c r="G68" i="11" a="1"/>
  <c r="G68" i="11" s="1"/>
  <c r="J222" i="11" a="1"/>
  <c r="J222" i="11" s="1"/>
  <c r="L204" i="19" s="1"/>
  <c r="M204" i="19" s="1"/>
  <c r="R418" i="11" a="1"/>
  <c r="R418" i="11" s="1"/>
  <c r="B400" i="19" s="1"/>
  <c r="R482" i="11" a="1"/>
  <c r="R482" i="11" s="1"/>
  <c r="B464" i="19" s="1"/>
  <c r="R346" i="11" a="1"/>
  <c r="R346" i="11" s="1"/>
  <c r="B328" i="19" s="1"/>
  <c r="J102" i="11" a="1"/>
  <c r="J102" i="11" s="1"/>
  <c r="L84" i="19" s="1"/>
  <c r="M84" i="19" s="1"/>
  <c r="R298" i="11" a="1"/>
  <c r="R298" i="11" s="1"/>
  <c r="B280" i="19" s="1"/>
  <c r="G38" i="11" a="1"/>
  <c r="G38" i="11" s="1"/>
  <c r="J142" i="11" a="1"/>
  <c r="J142" i="11" s="1"/>
  <c r="L124" i="19" s="1"/>
  <c r="M124" i="19" s="1"/>
  <c r="G174" i="11" a="1"/>
  <c r="G174" i="11" s="1"/>
  <c r="G263" i="11" a="1"/>
  <c r="G263" i="11" s="1"/>
  <c r="J241" i="11" a="1"/>
  <c r="J241" i="11" s="1"/>
  <c r="L223" i="19" s="1"/>
  <c r="M223" i="19" s="1"/>
  <c r="J153" i="11" a="1"/>
  <c r="J153" i="11" s="1"/>
  <c r="L135" i="19" s="1"/>
  <c r="M135" i="19" s="1"/>
  <c r="G250" i="11" a="1"/>
  <c r="G250" i="11" s="1"/>
  <c r="G163" i="11" a="1"/>
  <c r="G163" i="11" s="1"/>
  <c r="R312" i="11" a="1"/>
  <c r="R312" i="11" s="1"/>
  <c r="B294" i="19" s="1"/>
  <c r="R440" i="11" a="1"/>
  <c r="R440" i="11" s="1"/>
  <c r="B422" i="19" s="1"/>
  <c r="J60" i="11" a="1"/>
  <c r="J60" i="11" s="1"/>
  <c r="L42" i="19" s="1"/>
  <c r="M42" i="19" s="1"/>
  <c r="G33" i="11" a="1"/>
  <c r="G33" i="11" s="1"/>
  <c r="R352" i="11" a="1"/>
  <c r="R352" i="11" s="1"/>
  <c r="B334" i="19" s="1"/>
  <c r="R480" i="11" a="1"/>
  <c r="R480" i="11" s="1"/>
  <c r="B462" i="19" s="1"/>
  <c r="G196" i="11" a="1"/>
  <c r="G196" i="11" s="1"/>
  <c r="R347" i="11" a="1"/>
  <c r="R347" i="11" s="1"/>
  <c r="B329" i="19" s="1"/>
  <c r="J143" i="11" a="1"/>
  <c r="J143" i="11" s="1"/>
  <c r="L125" i="19" s="1"/>
  <c r="M125" i="19" s="1"/>
  <c r="R292" i="11" a="1"/>
  <c r="R292" i="11" s="1"/>
  <c r="B274" i="19" s="1"/>
  <c r="R356" i="11" a="1"/>
  <c r="R356" i="11" s="1"/>
  <c r="B338" i="19" s="1"/>
  <c r="R420" i="11" a="1"/>
  <c r="R420" i="11" s="1"/>
  <c r="B402" i="19" s="1"/>
  <c r="R484" i="11" a="1"/>
  <c r="R484" i="11" s="1"/>
  <c r="B466" i="19" s="1"/>
  <c r="J32" i="11" a="1"/>
  <c r="J32" i="11" s="1"/>
  <c r="L14" i="19" s="1"/>
  <c r="M14" i="19" s="1"/>
  <c r="G64" i="11" a="1"/>
  <c r="G64" i="11" s="1"/>
  <c r="J96" i="11" a="1"/>
  <c r="J96" i="11" s="1"/>
  <c r="L78" i="19" s="1"/>
  <c r="M78" i="19" s="1"/>
  <c r="G128" i="11" a="1"/>
  <c r="G128" i="11" s="1"/>
  <c r="G160" i="11" a="1"/>
  <c r="G160" i="11" s="1"/>
  <c r="J200" i="11" a="1"/>
  <c r="J200" i="11" s="1"/>
  <c r="L182" i="19" s="1"/>
  <c r="M182" i="19" s="1"/>
  <c r="J232" i="11" a="1"/>
  <c r="J232" i="11" s="1"/>
  <c r="L214" i="19" s="1"/>
  <c r="M214" i="19" s="1"/>
  <c r="J264" i="11" a="1"/>
  <c r="J264" i="11" s="1"/>
  <c r="L246" i="19" s="1"/>
  <c r="M246" i="19" s="1"/>
  <c r="G207" i="11" a="1"/>
  <c r="G207" i="11" s="1"/>
  <c r="R334" i="11" a="1"/>
  <c r="R334" i="11" s="1"/>
  <c r="B316" i="19" s="1"/>
  <c r="R470" i="11" a="1"/>
  <c r="R470" i="11" s="1"/>
  <c r="B452" i="19" s="1"/>
  <c r="G42" i="11" a="1"/>
  <c r="G42" i="11" s="1"/>
  <c r="J74" i="11" a="1"/>
  <c r="J74" i="11" s="1"/>
  <c r="L56" i="19" s="1"/>
  <c r="M56" i="19" s="1"/>
  <c r="G106" i="11" a="1"/>
  <c r="G106" i="11" s="1"/>
  <c r="J138" i="11" a="1"/>
  <c r="J138" i="11" s="1"/>
  <c r="L120" i="19" s="1"/>
  <c r="M120" i="19" s="1"/>
  <c r="J162" i="11" a="1"/>
  <c r="J162" i="11" s="1"/>
  <c r="L144" i="19" s="1"/>
  <c r="M144" i="19" s="1"/>
  <c r="R278" i="11" a="1"/>
  <c r="R278" i="11" s="1"/>
  <c r="B260" i="19" s="1"/>
  <c r="R398" i="11" a="1"/>
  <c r="R398" i="11" s="1"/>
  <c r="B380" i="19" s="1"/>
  <c r="R518" i="11" a="1"/>
  <c r="R518" i="11" s="1"/>
  <c r="B500" i="19" s="1"/>
  <c r="J202" i="11" a="1"/>
  <c r="J202" i="11" s="1"/>
  <c r="L184" i="19" s="1"/>
  <c r="M184" i="19" s="1"/>
  <c r="R303" i="11" a="1"/>
  <c r="R303" i="11" s="1"/>
  <c r="B285" i="19" s="1"/>
  <c r="R367" i="11" a="1"/>
  <c r="R367" i="11" s="1"/>
  <c r="B349" i="19" s="1"/>
  <c r="R431" i="11" a="1"/>
  <c r="R431" i="11" s="1"/>
  <c r="B413" i="19" s="1"/>
  <c r="R495" i="11" a="1"/>
  <c r="R495" i="11" s="1"/>
  <c r="B477" i="19" s="1"/>
  <c r="G43" i="11" a="1"/>
  <c r="G43" i="11" s="1"/>
  <c r="J75" i="11" a="1"/>
  <c r="J75" i="11" s="1"/>
  <c r="L57" i="19" s="1"/>
  <c r="M57" i="19" s="1"/>
  <c r="G107" i="11" a="1"/>
  <c r="G107" i="11" s="1"/>
  <c r="J139" i="11" a="1"/>
  <c r="J139" i="11" s="1"/>
  <c r="L121" i="19" s="1"/>
  <c r="M121" i="19" s="1"/>
  <c r="J171" i="11" a="1"/>
  <c r="J171" i="11" s="1"/>
  <c r="L153" i="19" s="1"/>
  <c r="M153" i="19" s="1"/>
  <c r="J211" i="11" a="1"/>
  <c r="J211" i="11" s="1"/>
  <c r="L193" i="19" s="1"/>
  <c r="M193" i="19" s="1"/>
  <c r="J243" i="11" a="1"/>
  <c r="J243" i="11" s="1"/>
  <c r="L225" i="19" s="1"/>
  <c r="M225" i="19" s="1"/>
  <c r="G275" i="11" a="1"/>
  <c r="G275" i="11" s="1"/>
  <c r="G132" i="11" a="1"/>
  <c r="G132" i="11" s="1"/>
  <c r="J252" i="11" a="1"/>
  <c r="J252" i="11" s="1"/>
  <c r="L234" i="19" s="1"/>
  <c r="M234" i="19" s="1"/>
  <c r="G156" i="11" a="1"/>
  <c r="G156" i="11" s="1"/>
  <c r="R297" i="11" a="1"/>
  <c r="R297" i="11" s="1"/>
  <c r="B279" i="19" s="1"/>
  <c r="R361" i="11" a="1"/>
  <c r="R361" i="11" s="1"/>
  <c r="B343" i="19" s="1"/>
  <c r="R425" i="11" a="1"/>
  <c r="R425" i="11" s="1"/>
  <c r="B407" i="19" s="1"/>
  <c r="R489" i="11" a="1"/>
  <c r="R489" i="11" s="1"/>
  <c r="B471" i="19" s="1"/>
  <c r="J37" i="11" a="1"/>
  <c r="J37" i="11" s="1"/>
  <c r="L19" i="19" s="1"/>
  <c r="M19" i="19" s="1"/>
  <c r="J69" i="11" a="1"/>
  <c r="J69" i="11" s="1"/>
  <c r="L51" i="19" s="1"/>
  <c r="M51" i="19" s="1"/>
  <c r="J101" i="11" a="1"/>
  <c r="J101" i="11" s="1"/>
  <c r="L83" i="19" s="1"/>
  <c r="M83" i="19" s="1"/>
  <c r="J133" i="11" a="1"/>
  <c r="J133" i="11" s="1"/>
  <c r="L115" i="19" s="1"/>
  <c r="M115" i="19" s="1"/>
  <c r="J173" i="11" a="1"/>
  <c r="J173" i="11" s="1"/>
  <c r="L155" i="19" s="1"/>
  <c r="M155" i="19" s="1"/>
  <c r="J205" i="11" a="1"/>
  <c r="J205" i="11" s="1"/>
  <c r="L187" i="19" s="1"/>
  <c r="M187" i="19" s="1"/>
  <c r="J237" i="11" a="1"/>
  <c r="J237" i="11" s="1"/>
  <c r="L219" i="19" s="1"/>
  <c r="M219" i="19" s="1"/>
  <c r="J269" i="11" a="1"/>
  <c r="J269" i="11" s="1"/>
  <c r="L251" i="19" s="1"/>
  <c r="M251" i="19" s="1"/>
  <c r="G230" i="11" a="1"/>
  <c r="G230" i="11" s="1"/>
  <c r="G242" i="11" a="1"/>
  <c r="G242" i="11" s="1"/>
  <c r="R307" i="11" a="1"/>
  <c r="R307" i="11" s="1"/>
  <c r="B289" i="19" s="1"/>
  <c r="R427" i="11" a="1"/>
  <c r="R427" i="11" s="1"/>
  <c r="B409" i="19" s="1"/>
  <c r="R499" i="11" a="1"/>
  <c r="R499" i="11" s="1"/>
  <c r="B481" i="19" s="1"/>
  <c r="J39" i="11" a="1"/>
  <c r="J39" i="11" s="1"/>
  <c r="L21" i="19" s="1"/>
  <c r="M21" i="19" s="1"/>
  <c r="G71" i="11" a="1"/>
  <c r="G71" i="11" s="1"/>
  <c r="J103" i="11" a="1"/>
  <c r="J103" i="11" s="1"/>
  <c r="L85" i="19" s="1"/>
  <c r="M85" i="19" s="1"/>
  <c r="G183" i="11" a="1"/>
  <c r="G183" i="11" s="1"/>
  <c r="G209" i="11" a="1"/>
  <c r="G209" i="11" s="1"/>
  <c r="G54" i="11" a="1"/>
  <c r="G54" i="11" s="1"/>
  <c r="J214" i="11" a="1"/>
  <c r="J214" i="11" s="1"/>
  <c r="L196" i="19" s="1"/>
  <c r="M196" i="19" s="1"/>
  <c r="R378" i="11" a="1"/>
  <c r="R378" i="11" s="1"/>
  <c r="B360" i="19" s="1"/>
  <c r="G158" i="11" a="1"/>
  <c r="G158" i="11" s="1"/>
  <c r="R354" i="11" a="1"/>
  <c r="R354" i="11" s="1"/>
  <c r="B336" i="19" s="1"/>
  <c r="G86" i="11" a="1"/>
  <c r="G86" i="11" s="1"/>
  <c r="G214" i="11" a="1"/>
  <c r="G214" i="11" s="1"/>
  <c r="J191" i="11" a="1"/>
  <c r="J191" i="11" s="1"/>
  <c r="L173" i="19" s="1"/>
  <c r="M173" i="19" s="1"/>
  <c r="J167" i="11" a="1"/>
  <c r="J167" i="11" s="1"/>
  <c r="L149" i="19" s="1"/>
  <c r="M149" i="19" s="1"/>
  <c r="J249" i="11" a="1"/>
  <c r="J249" i="11" s="1"/>
  <c r="L231" i="19" s="1"/>
  <c r="M231" i="19" s="1"/>
  <c r="G169" i="11" a="1"/>
  <c r="G169" i="11" s="1"/>
  <c r="G57" i="11" a="1"/>
  <c r="G57" i="11" s="1"/>
  <c r="G187" i="11" a="1"/>
  <c r="G187" i="11" s="1"/>
  <c r="R328" i="11" a="1"/>
  <c r="R328" i="11" s="1"/>
  <c r="B310" i="19" s="1"/>
  <c r="R456" i="11" a="1"/>
  <c r="R456" i="11" s="1"/>
  <c r="B438" i="19" s="1"/>
  <c r="J68" i="11" a="1"/>
  <c r="J68" i="11" s="1"/>
  <c r="L50" i="19" s="1"/>
  <c r="M50" i="19" s="1"/>
  <c r="G73" i="11" a="1"/>
  <c r="G73" i="11" s="1"/>
  <c r="R368" i="11" a="1"/>
  <c r="R368" i="11" s="1"/>
  <c r="B350" i="19" s="1"/>
  <c r="R496" i="11" a="1"/>
  <c r="R496" i="11" s="1"/>
  <c r="B478" i="19" s="1"/>
  <c r="G204" i="11" a="1"/>
  <c r="G204" i="11" s="1"/>
  <c r="R363" i="11" a="1"/>
  <c r="R363" i="11" s="1"/>
  <c r="B345" i="19" s="1"/>
  <c r="G143" i="11" a="1"/>
  <c r="G143" i="11" s="1"/>
  <c r="R300" i="11" a="1"/>
  <c r="R300" i="11" s="1"/>
  <c r="B282" i="19" s="1"/>
  <c r="R364" i="11" a="1"/>
  <c r="R364" i="11" s="1"/>
  <c r="B346" i="19" s="1"/>
  <c r="R428" i="11" a="1"/>
  <c r="R428" i="11" s="1"/>
  <c r="B410" i="19" s="1"/>
  <c r="R492" i="11" a="1"/>
  <c r="R492" i="11" s="1"/>
  <c r="B474" i="19" s="1"/>
  <c r="G32" i="11" a="1"/>
  <c r="G32" i="11" s="1"/>
  <c r="J64" i="11" a="1"/>
  <c r="J64" i="11" s="1"/>
  <c r="L46" i="19" s="1"/>
  <c r="M46" i="19" s="1"/>
  <c r="G96" i="11" a="1"/>
  <c r="G96" i="11" s="1"/>
  <c r="J136" i="11" a="1"/>
  <c r="J136" i="11" s="1"/>
  <c r="L118" i="19" s="1"/>
  <c r="M118" i="19" s="1"/>
  <c r="G168" i="11" a="1"/>
  <c r="G168" i="11" s="1"/>
  <c r="G200" i="11" a="1"/>
  <c r="G200" i="11" s="1"/>
  <c r="G232" i="11" a="1"/>
  <c r="G232" i="11" s="1"/>
  <c r="G264" i="11" a="1"/>
  <c r="G264" i="11" s="1"/>
  <c r="G167" i="11" a="1"/>
  <c r="G167" i="11" s="1"/>
  <c r="R358" i="11" a="1"/>
  <c r="R358" i="11" s="1"/>
  <c r="B340" i="19" s="1"/>
  <c r="R486" i="11" a="1"/>
  <c r="R486" i="11" s="1"/>
  <c r="B468" i="19" s="1"/>
  <c r="J42" i="11" a="1"/>
  <c r="J42" i="11" s="1"/>
  <c r="L24" i="19" s="1"/>
  <c r="M24" i="19" s="1"/>
  <c r="G74" i="11" a="1"/>
  <c r="G74" i="11" s="1"/>
  <c r="J106" i="11" a="1"/>
  <c r="J106" i="11" s="1"/>
  <c r="L88" i="19" s="1"/>
  <c r="M88" i="19" s="1"/>
  <c r="G138" i="11" a="1"/>
  <c r="G138" i="11" s="1"/>
  <c r="J210" i="11" a="1"/>
  <c r="J210" i="11" s="1"/>
  <c r="L192" i="19" s="1"/>
  <c r="M192" i="19" s="1"/>
  <c r="R294" i="11" a="1"/>
  <c r="R294" i="11" s="1"/>
  <c r="B276" i="19" s="1"/>
  <c r="R414" i="11" a="1"/>
  <c r="R414" i="11" s="1"/>
  <c r="B396" i="19" s="1"/>
  <c r="J170" i="11" a="1"/>
  <c r="J170" i="11" s="1"/>
  <c r="L152" i="19" s="1"/>
  <c r="M152" i="19" s="1"/>
  <c r="G201" i="11" a="1"/>
  <c r="G201" i="11" s="1"/>
  <c r="R311" i="11" a="1"/>
  <c r="R311" i="11" s="1"/>
  <c r="B293" i="19" s="1"/>
  <c r="R375" i="11" a="1"/>
  <c r="R375" i="11" s="1"/>
  <c r="B357" i="19" s="1"/>
  <c r="R439" i="11" a="1"/>
  <c r="R439" i="11" s="1"/>
  <c r="B421" i="19" s="1"/>
  <c r="R503" i="11" a="1"/>
  <c r="R503" i="11" s="1"/>
  <c r="B485" i="19" s="1"/>
  <c r="J43" i="11" a="1"/>
  <c r="J43" i="11" s="1"/>
  <c r="L25" i="19" s="1"/>
  <c r="M25" i="19" s="1"/>
  <c r="G75" i="11" a="1"/>
  <c r="G75" i="11" s="1"/>
  <c r="J107" i="11" a="1"/>
  <c r="J107" i="11" s="1"/>
  <c r="L89" i="19" s="1"/>
  <c r="M89" i="19" s="1"/>
  <c r="G139" i="11" a="1"/>
  <c r="G139" i="11" s="1"/>
  <c r="J179" i="11" a="1"/>
  <c r="J179" i="11" s="1"/>
  <c r="L161" i="19" s="1"/>
  <c r="M161" i="19" s="1"/>
  <c r="G211" i="11" a="1"/>
  <c r="G211" i="11" s="1"/>
  <c r="G243" i="11" a="1"/>
  <c r="G243" i="11" s="1"/>
  <c r="J275" i="11" a="1"/>
  <c r="J275" i="11" s="1"/>
  <c r="J148" i="11" a="1"/>
  <c r="J148" i="11" s="1"/>
  <c r="L130" i="19" s="1"/>
  <c r="M130" i="19" s="1"/>
  <c r="J260" i="11" a="1"/>
  <c r="J260" i="11" s="1"/>
  <c r="L242" i="19" s="1"/>
  <c r="M242" i="19" s="1"/>
  <c r="J172" i="11" a="1"/>
  <c r="J172" i="11" s="1"/>
  <c r="L154" i="19" s="1"/>
  <c r="M154" i="19" s="1"/>
  <c r="R305" i="11" a="1"/>
  <c r="R305" i="11" s="1"/>
  <c r="B287" i="19" s="1"/>
  <c r="R369" i="11" a="1"/>
  <c r="R369" i="11" s="1"/>
  <c r="B351" i="19" s="1"/>
  <c r="R433" i="11" a="1"/>
  <c r="R433" i="11" s="1"/>
  <c r="B415" i="19" s="1"/>
  <c r="R497" i="11" a="1"/>
  <c r="R497" i="11" s="1"/>
  <c r="B479" i="19" s="1"/>
  <c r="G45" i="11" a="1"/>
  <c r="G45" i="11" s="1"/>
  <c r="G77" i="11" a="1"/>
  <c r="G77" i="11" s="1"/>
  <c r="J109" i="11" a="1"/>
  <c r="J109" i="11" s="1"/>
  <c r="L91" i="19" s="1"/>
  <c r="M91" i="19" s="1"/>
  <c r="J141" i="11" a="1"/>
  <c r="J141" i="11" s="1"/>
  <c r="L123" i="19" s="1"/>
  <c r="M123" i="19" s="1"/>
  <c r="G173" i="11" a="1"/>
  <c r="G173" i="11" s="1"/>
  <c r="G213" i="11" a="1"/>
  <c r="G213" i="11" s="1"/>
  <c r="G245" i="11" a="1"/>
  <c r="G245" i="11" s="1"/>
  <c r="G260" i="11" a="1"/>
  <c r="G260" i="11" s="1"/>
  <c r="G238" i="11" a="1"/>
  <c r="G238" i="11" s="1"/>
  <c r="G226" i="11" a="1"/>
  <c r="G226" i="11" s="1"/>
  <c r="R323" i="11" a="1"/>
  <c r="R323" i="11" s="1"/>
  <c r="B305" i="19" s="1"/>
  <c r="R443" i="11" a="1"/>
  <c r="R443" i="11" s="1"/>
  <c r="B425" i="19" s="1"/>
  <c r="R507" i="11" a="1"/>
  <c r="R507" i="11" s="1"/>
  <c r="B489" i="19" s="1"/>
  <c r="G39" i="11" a="1"/>
  <c r="G39" i="11" s="1"/>
  <c r="J71" i="11" a="1"/>
  <c r="J71" i="11" s="1"/>
  <c r="L53" i="19" s="1"/>
  <c r="M53" i="19" s="1"/>
  <c r="G103" i="11" a="1"/>
  <c r="G103" i="11" s="1"/>
  <c r="J183" i="11" a="1"/>
  <c r="J183" i="11" s="1"/>
  <c r="L165" i="19" s="1"/>
  <c r="M165" i="19" s="1"/>
  <c r="G188" i="11" a="1"/>
  <c r="G188" i="11" s="1"/>
  <c r="J270" i="11" a="1"/>
  <c r="J270" i="11" s="1"/>
  <c r="L252" i="19" s="1"/>
  <c r="M252" i="19" s="1"/>
  <c r="J206" i="11" a="1"/>
  <c r="J206" i="11" s="1"/>
  <c r="L188" i="19" s="1"/>
  <c r="M188" i="19" s="1"/>
  <c r="G70" i="11" a="1"/>
  <c r="G70" i="11" s="1"/>
  <c r="G198" i="11" a="1"/>
  <c r="G198" i="11" s="1"/>
  <c r="G30" i="11" a="1"/>
  <c r="G30" i="11" s="1"/>
  <c r="J110" i="11" a="1"/>
  <c r="J110" i="11" s="1"/>
  <c r="L92" i="19" s="1"/>
  <c r="M92" i="19" s="1"/>
  <c r="R314" i="11" a="1"/>
  <c r="R314" i="11" s="1"/>
  <c r="B296" i="19" s="1"/>
  <c r="J207" i="11" a="1"/>
  <c r="J207" i="11" s="1"/>
  <c r="L189" i="19" s="1"/>
  <c r="M189" i="19" s="1"/>
  <c r="J199" i="11" a="1"/>
  <c r="J199" i="11" s="1"/>
  <c r="L181" i="19" s="1"/>
  <c r="M181" i="19" s="1"/>
  <c r="J257" i="11" a="1"/>
  <c r="J257" i="11" s="1"/>
  <c r="L239" i="19" s="1"/>
  <c r="M239" i="19" s="1"/>
  <c r="J185" i="11" a="1"/>
  <c r="J185" i="11" s="1"/>
  <c r="L167" i="19" s="1"/>
  <c r="M167" i="19" s="1"/>
  <c r="G97" i="11" a="1"/>
  <c r="G97" i="11" s="1"/>
  <c r="J25" i="11" a="1"/>
  <c r="J25" i="11" s="1"/>
  <c r="L7" i="19" s="1"/>
  <c r="M7" i="19" s="1"/>
  <c r="R344" i="11" a="1"/>
  <c r="R344" i="11" s="1"/>
  <c r="B326" i="19" s="1"/>
  <c r="R472" i="11" a="1"/>
  <c r="R472" i="11" s="1"/>
  <c r="B454" i="19" s="1"/>
  <c r="G76" i="11" a="1"/>
  <c r="G76" i="11" s="1"/>
  <c r="G113" i="11" a="1"/>
  <c r="G113" i="11" s="1"/>
  <c r="R384" i="11" a="1"/>
  <c r="R384" i="11" s="1"/>
  <c r="B366" i="19" s="1"/>
  <c r="R520" i="11" a="1"/>
  <c r="R520" i="11" s="1"/>
  <c r="B502" i="19" s="1"/>
  <c r="G220" i="11" a="1"/>
  <c r="G220" i="11" s="1"/>
  <c r="R379" i="11" a="1"/>
  <c r="R379" i="11" s="1"/>
  <c r="B361" i="19" s="1"/>
  <c r="J151" i="11" a="1"/>
  <c r="J151" i="11" s="1"/>
  <c r="L133" i="19" s="1"/>
  <c r="M133" i="19" s="1"/>
  <c r="R308" i="11" a="1"/>
  <c r="R308" i="11" s="1"/>
  <c r="B290" i="19" s="1"/>
  <c r="R372" i="11" a="1"/>
  <c r="R372" i="11" s="1"/>
  <c r="B354" i="19" s="1"/>
  <c r="R436" i="11" a="1"/>
  <c r="R436" i="11" s="1"/>
  <c r="B418" i="19" s="1"/>
  <c r="R500" i="11" a="1"/>
  <c r="R500" i="11" s="1"/>
  <c r="B482" i="19" s="1"/>
  <c r="G40" i="11" a="1"/>
  <c r="G40" i="11" s="1"/>
  <c r="G72" i="11" a="1"/>
  <c r="G72" i="11" s="1"/>
  <c r="G104" i="11" a="1"/>
  <c r="G104" i="11" s="1"/>
  <c r="G136" i="11" a="1"/>
  <c r="G136" i="11" s="1"/>
  <c r="J168" i="11" a="1"/>
  <c r="J168" i="11" s="1"/>
  <c r="L150" i="19" s="1"/>
  <c r="M150" i="19" s="1"/>
  <c r="J208" i="11" a="1"/>
  <c r="J208" i="11" s="1"/>
  <c r="L190" i="19" s="1"/>
  <c r="M190" i="19" s="1"/>
  <c r="J240" i="11" a="1"/>
  <c r="J240" i="11" s="1"/>
  <c r="L222" i="19" s="1"/>
  <c r="M222" i="19" s="1"/>
  <c r="J272" i="11" a="1"/>
  <c r="J272" i="11" s="1"/>
  <c r="L254" i="19" s="1"/>
  <c r="M254" i="19" s="1"/>
  <c r="G268" i="11" a="1"/>
  <c r="G268" i="11" s="1"/>
  <c r="R374" i="11" a="1"/>
  <c r="R374" i="11" s="1"/>
  <c r="B356" i="19" s="1"/>
  <c r="R502" i="11" a="1"/>
  <c r="R502" i="11" s="1"/>
  <c r="B484" i="19" s="1"/>
  <c r="G50" i="11" a="1"/>
  <c r="G50" i="11" s="1"/>
  <c r="J82" i="11" a="1"/>
  <c r="J82" i="11" s="1"/>
  <c r="L64" i="19" s="1"/>
  <c r="M64" i="19" s="1"/>
  <c r="G114" i="11" a="1"/>
  <c r="G114" i="11" s="1"/>
  <c r="J146" i="11" a="1"/>
  <c r="J146" i="11" s="1"/>
  <c r="L128" i="19" s="1"/>
  <c r="M128" i="19" s="1"/>
  <c r="J226" i="11" a="1"/>
  <c r="J226" i="11" s="1"/>
  <c r="L208" i="19" s="1"/>
  <c r="M208" i="19" s="1"/>
  <c r="R310" i="11" a="1"/>
  <c r="R310" i="11" s="1"/>
  <c r="B292" i="19" s="1"/>
  <c r="R430" i="11" a="1"/>
  <c r="R430" i="11" s="1"/>
  <c r="B412" i="19" s="1"/>
  <c r="G178" i="11" a="1"/>
  <c r="G178" i="11" s="1"/>
  <c r="J218" i="11" a="1"/>
  <c r="J218" i="11" s="1"/>
  <c r="L200" i="19" s="1"/>
  <c r="M200" i="19" s="1"/>
  <c r="R319" i="11" a="1"/>
  <c r="R319" i="11" s="1"/>
  <c r="B301" i="19" s="1"/>
  <c r="R383" i="11" a="1"/>
  <c r="R383" i="11" s="1"/>
  <c r="B365" i="19" s="1"/>
  <c r="R447" i="11" a="1"/>
  <c r="R447" i="11" s="1"/>
  <c r="B429" i="19" s="1"/>
  <c r="R511" i="11" a="1"/>
  <c r="R511" i="11" s="1"/>
  <c r="B493" i="19" s="1"/>
  <c r="G51" i="11" a="1"/>
  <c r="G51" i="11" s="1"/>
  <c r="G83" i="11" a="1"/>
  <c r="G83" i="11" s="1"/>
  <c r="J115" i="11" a="1"/>
  <c r="J115" i="11" s="1"/>
  <c r="L97" i="19" s="1"/>
  <c r="M97" i="19" s="1"/>
  <c r="J147" i="11" a="1"/>
  <c r="J147" i="11" s="1"/>
  <c r="L129" i="19" s="1"/>
  <c r="M129" i="19" s="1"/>
  <c r="G179" i="11" a="1"/>
  <c r="G179" i="11" s="1"/>
  <c r="J219" i="11" a="1"/>
  <c r="J219" i="11" s="1"/>
  <c r="L201" i="19" s="1"/>
  <c r="M201" i="19" s="1"/>
  <c r="J251" i="11" a="1"/>
  <c r="J251" i="11" s="1"/>
  <c r="L233" i="19" s="1"/>
  <c r="M233" i="19" s="1"/>
  <c r="G265" i="11" a="1"/>
  <c r="G265" i="11" s="1"/>
  <c r="G164" i="11" a="1"/>
  <c r="G164" i="11" s="1"/>
  <c r="J268" i="11" a="1"/>
  <c r="J268" i="11" s="1"/>
  <c r="L250" i="19" s="1"/>
  <c r="M250" i="19" s="1"/>
  <c r="J188" i="11" a="1"/>
  <c r="J188" i="11" s="1"/>
  <c r="L170" i="19" s="1"/>
  <c r="M170" i="19" s="1"/>
  <c r="R313" i="11" a="1"/>
  <c r="R313" i="11" s="1"/>
  <c r="B295" i="19" s="1"/>
  <c r="R377" i="11" a="1"/>
  <c r="R377" i="11" s="1"/>
  <c r="B359" i="19" s="1"/>
  <c r="R441" i="11" a="1"/>
  <c r="R441" i="11" s="1"/>
  <c r="B423" i="19" s="1"/>
  <c r="R505" i="11" a="1"/>
  <c r="R505" i="11" s="1"/>
  <c r="B487" i="19" s="1"/>
  <c r="J45" i="11" a="1"/>
  <c r="J45" i="11" s="1"/>
  <c r="L27" i="19" s="1"/>
  <c r="M27" i="19" s="1"/>
  <c r="J77" i="11" a="1"/>
  <c r="J77" i="11" s="1"/>
  <c r="L59" i="19" s="1"/>
  <c r="M59" i="19" s="1"/>
  <c r="G109" i="11" a="1"/>
  <c r="G109" i="11" s="1"/>
  <c r="J149" i="11" a="1"/>
  <c r="J149" i="11" s="1"/>
  <c r="L131" i="19" s="1"/>
  <c r="M131" i="19" s="1"/>
  <c r="J181" i="11" a="1"/>
  <c r="J181" i="11" s="1"/>
  <c r="L163" i="19" s="1"/>
  <c r="M163" i="19" s="1"/>
  <c r="J213" i="11" a="1"/>
  <c r="J213" i="11" s="1"/>
  <c r="L195" i="19" s="1"/>
  <c r="M195" i="19" s="1"/>
  <c r="J245" i="11" a="1"/>
  <c r="J245" i="11" s="1"/>
  <c r="L227" i="19" s="1"/>
  <c r="M227" i="19" s="1"/>
  <c r="G244" i="11" a="1"/>
  <c r="G244" i="11" s="1"/>
  <c r="G246" i="11" a="1"/>
  <c r="G246" i="11" s="1"/>
  <c r="G210" i="11" a="1"/>
  <c r="G210" i="11" s="1"/>
  <c r="R339" i="11" a="1"/>
  <c r="R339" i="11" s="1"/>
  <c r="B321" i="19" s="1"/>
  <c r="R451" i="11" a="1"/>
  <c r="R451" i="11" s="1"/>
  <c r="B433" i="19" s="1"/>
  <c r="R515" i="11" a="1"/>
  <c r="R515" i="11" s="1"/>
  <c r="B497" i="19" s="1"/>
  <c r="J47" i="11" a="1"/>
  <c r="J47" i="11" s="1"/>
  <c r="L29" i="19" s="1"/>
  <c r="M29" i="19" s="1"/>
  <c r="G126" i="11" a="1"/>
  <c r="G126" i="11" s="1"/>
  <c r="R306" i="11" a="1"/>
  <c r="R306" i="11" s="1"/>
  <c r="B288" i="19" s="1"/>
  <c r="G94" i="11" a="1"/>
  <c r="G94" i="11" s="1"/>
  <c r="G182" i="11" a="1"/>
  <c r="G182" i="11" s="1"/>
  <c r="R362" i="11" a="1"/>
  <c r="R362" i="11" s="1"/>
  <c r="B344" i="19" s="1"/>
  <c r="J215" i="11" a="1"/>
  <c r="J215" i="11" s="1"/>
  <c r="L197" i="19" s="1"/>
  <c r="M197" i="19" s="1"/>
  <c r="J247" i="11" a="1"/>
  <c r="J247" i="11" s="1"/>
  <c r="L229" i="19" s="1"/>
  <c r="M229" i="19" s="1"/>
  <c r="J265" i="11" a="1"/>
  <c r="J265" i="11" s="1"/>
  <c r="L247" i="19" s="1"/>
  <c r="M247" i="19" s="1"/>
  <c r="J201" i="11" a="1"/>
  <c r="J201" i="11" s="1"/>
  <c r="L183" i="19" s="1"/>
  <c r="M183" i="19" s="1"/>
  <c r="J129" i="11" a="1"/>
  <c r="J129" i="11" s="1"/>
  <c r="L111" i="19" s="1"/>
  <c r="M111" i="19" s="1"/>
  <c r="G65" i="11" a="1"/>
  <c r="G65" i="11" s="1"/>
  <c r="R360" i="11" a="1"/>
  <c r="R360" i="11" s="1"/>
  <c r="B342" i="19" s="1"/>
  <c r="R488" i="11" a="1"/>
  <c r="R488" i="11" s="1"/>
  <c r="B470" i="19" s="1"/>
  <c r="G84" i="11" a="1"/>
  <c r="G84" i="11" s="1"/>
  <c r="J145" i="11" a="1"/>
  <c r="J145" i="11" s="1"/>
  <c r="L127" i="19" s="1"/>
  <c r="M127" i="19" s="1"/>
  <c r="R400" i="11" a="1"/>
  <c r="R400" i="11" s="1"/>
  <c r="B382" i="19" s="1"/>
  <c r="G36" i="11" a="1"/>
  <c r="G36" i="11" s="1"/>
  <c r="G236" i="11" a="1"/>
  <c r="G236" i="11" s="1"/>
  <c r="R395" i="11" a="1"/>
  <c r="R395" i="11" s="1"/>
  <c r="B377" i="19" s="1"/>
  <c r="G151" i="11" a="1"/>
  <c r="G151" i="11" s="1"/>
  <c r="R316" i="11" a="1"/>
  <c r="R316" i="11" s="1"/>
  <c r="B298" i="19" s="1"/>
  <c r="R380" i="11" a="1"/>
  <c r="R380" i="11" s="1"/>
  <c r="B362" i="19" s="1"/>
  <c r="R444" i="11" a="1"/>
  <c r="R444" i="11" s="1"/>
  <c r="B426" i="19" s="1"/>
  <c r="R508" i="11" a="1"/>
  <c r="R508" i="11" s="1"/>
  <c r="B490" i="19" s="1"/>
  <c r="J40" i="11" a="1"/>
  <c r="J40" i="11" s="1"/>
  <c r="L22" i="19" s="1"/>
  <c r="M22" i="19" s="1"/>
  <c r="J72" i="11" a="1"/>
  <c r="J72" i="11" s="1"/>
  <c r="L54" i="19" s="1"/>
  <c r="M54" i="19" s="1"/>
  <c r="J104" i="11" a="1"/>
  <c r="J104" i="11" s="1"/>
  <c r="L86" i="19" s="1"/>
  <c r="M86" i="19" s="1"/>
  <c r="J144" i="11" a="1"/>
  <c r="J144" i="11" s="1"/>
  <c r="L126" i="19" s="1"/>
  <c r="M126" i="19" s="1"/>
  <c r="G176" i="11" a="1"/>
  <c r="G176" i="11" s="1"/>
  <c r="G208" i="11" a="1"/>
  <c r="G208" i="11" s="1"/>
  <c r="G240" i="11" a="1"/>
  <c r="G240" i="11" s="1"/>
  <c r="G272" i="11" a="1"/>
  <c r="G272" i="11" s="1"/>
  <c r="G252" i="11" a="1"/>
  <c r="G252" i="11" s="1"/>
  <c r="R390" i="11" a="1"/>
  <c r="R390" i="11" s="1"/>
  <c r="B372" i="19" s="1"/>
  <c r="R23" i="11" a="1"/>
  <c r="R23" i="11" s="1"/>
  <c r="B5" i="19" s="1"/>
  <c r="K5" i="19" s="1"/>
  <c r="J50" i="11" a="1"/>
  <c r="J50" i="11" s="1"/>
  <c r="L32" i="19" s="1"/>
  <c r="M32" i="19" s="1"/>
  <c r="G82" i="11" a="1"/>
  <c r="G82" i="11" s="1"/>
  <c r="J114" i="11" a="1"/>
  <c r="J114" i="11" s="1"/>
  <c r="L96" i="19" s="1"/>
  <c r="M96" i="19" s="1"/>
  <c r="G146" i="11" a="1"/>
  <c r="G146" i="11" s="1"/>
  <c r="J242" i="11" a="1"/>
  <c r="J242" i="11" s="1"/>
  <c r="L224" i="19" s="1"/>
  <c r="M224" i="19" s="1"/>
  <c r="R326" i="11" a="1"/>
  <c r="R326" i="11" s="1"/>
  <c r="B308" i="19" s="1"/>
  <c r="R446" i="11" a="1"/>
  <c r="R446" i="11" s="1"/>
  <c r="B428" i="19" s="1"/>
  <c r="J178" i="11" a="1"/>
  <c r="J178" i="11" s="1"/>
  <c r="L160" i="19" s="1"/>
  <c r="M160" i="19" s="1"/>
  <c r="J234" i="11" a="1"/>
  <c r="J234" i="11" s="1"/>
  <c r="L216" i="19" s="1"/>
  <c r="M216" i="19" s="1"/>
  <c r="R327" i="11" a="1"/>
  <c r="R327" i="11" s="1"/>
  <c r="B309" i="19" s="1"/>
  <c r="R391" i="11" a="1"/>
  <c r="R391" i="11" s="1"/>
  <c r="B373" i="19" s="1"/>
  <c r="R455" i="11" a="1"/>
  <c r="R455" i="11" s="1"/>
  <c r="B437" i="19" s="1"/>
  <c r="R519" i="11" a="1"/>
  <c r="R519" i="11" s="1"/>
  <c r="B501" i="19" s="1"/>
  <c r="J51" i="11" a="1"/>
  <c r="J51" i="11" s="1"/>
  <c r="L33" i="19" s="1"/>
  <c r="M33" i="19" s="1"/>
  <c r="J83" i="11" a="1"/>
  <c r="J83" i="11" s="1"/>
  <c r="L65" i="19" s="1"/>
  <c r="M65" i="19" s="1"/>
  <c r="G115" i="11" a="1"/>
  <c r="G115" i="11" s="1"/>
  <c r="G147" i="11" a="1"/>
  <c r="G147" i="11" s="1"/>
  <c r="J187" i="11" a="1"/>
  <c r="J187" i="11" s="1"/>
  <c r="L169" i="19" s="1"/>
  <c r="M169" i="19" s="1"/>
  <c r="G219" i="11" a="1"/>
  <c r="G219" i="11" s="1"/>
  <c r="G251" i="11" a="1"/>
  <c r="G251" i="11" s="1"/>
  <c r="G249" i="11" a="1"/>
  <c r="G249" i="11" s="1"/>
  <c r="J180" i="11" a="1"/>
  <c r="J180" i="11" s="1"/>
  <c r="L162" i="19" s="1"/>
  <c r="M162" i="19" s="1"/>
  <c r="G247" i="11" a="1"/>
  <c r="G247" i="11" s="1"/>
  <c r="J204" i="11" a="1"/>
  <c r="J204" i="11" s="1"/>
  <c r="L186" i="19" s="1"/>
  <c r="M186" i="19" s="1"/>
  <c r="R321" i="11" a="1"/>
  <c r="R321" i="11" s="1"/>
  <c r="B303" i="19" s="1"/>
  <c r="R385" i="11" a="1"/>
  <c r="R385" i="11" s="1"/>
  <c r="B367" i="19" s="1"/>
  <c r="R449" i="11" a="1"/>
  <c r="R449" i="11" s="1"/>
  <c r="B431" i="19" s="1"/>
  <c r="R513" i="11" a="1"/>
  <c r="R513" i="11" s="1"/>
  <c r="B495" i="19" s="1"/>
  <c r="J53" i="11" a="1"/>
  <c r="J53" i="11" s="1"/>
  <c r="L35" i="19" s="1"/>
  <c r="M35" i="19" s="1"/>
  <c r="G85" i="11" a="1"/>
  <c r="G85" i="11" s="1"/>
  <c r="J117" i="11" a="1"/>
  <c r="J117" i="11" s="1"/>
  <c r="L99" i="19" s="1"/>
  <c r="M99" i="19" s="1"/>
  <c r="G149" i="11" a="1"/>
  <c r="G149" i="11" s="1"/>
  <c r="G189" i="11" a="1"/>
  <c r="G189" i="11" s="1"/>
  <c r="G221" i="11" a="1"/>
  <c r="G221" i="11" s="1"/>
  <c r="G253" i="11" a="1"/>
  <c r="G253" i="11" s="1"/>
  <c r="G228" i="11" a="1"/>
  <c r="G228" i="11" s="1"/>
  <c r="G254" i="11" a="1"/>
  <c r="G254" i="11" s="1"/>
  <c r="G191" i="11" a="1"/>
  <c r="G191" i="11" s="1"/>
  <c r="R355" i="11" a="1"/>
  <c r="R355" i="11" s="1"/>
  <c r="B337" i="19" s="1"/>
  <c r="R459" i="11" a="1"/>
  <c r="R459" i="11" s="1"/>
  <c r="B441" i="19" s="1"/>
  <c r="R523" i="11" a="1"/>
  <c r="R523" i="11" s="1"/>
  <c r="B505" i="19" s="1"/>
  <c r="G47" i="11" a="1"/>
  <c r="G47" i="11" s="1"/>
  <c r="J79" i="11" a="1"/>
  <c r="J79" i="11" s="1"/>
  <c r="L61" i="19" s="1"/>
  <c r="M61" i="19" s="1"/>
  <c r="J111" i="11" a="1"/>
  <c r="J111" i="11" s="1"/>
  <c r="L93" i="19" s="1"/>
  <c r="M93" i="19" s="1"/>
  <c r="J271" i="11" a="1"/>
  <c r="J271" i="11" s="1"/>
  <c r="L253" i="19" s="1"/>
  <c r="M253" i="19" s="1"/>
  <c r="G120" i="11" a="1"/>
  <c r="G120" i="11" s="1"/>
  <c r="J254" i="11" a="1"/>
  <c r="J254" i="11" s="1"/>
  <c r="L236" i="19" s="1"/>
  <c r="M236" i="19" s="1"/>
  <c r="J73" i="11" a="1"/>
  <c r="J73" i="11" s="1"/>
  <c r="L55" i="19" s="1"/>
  <c r="M55" i="19" s="1"/>
  <c r="R450" i="11" a="1"/>
  <c r="R450" i="11" s="1"/>
  <c r="B432" i="19" s="1"/>
  <c r="R514" i="11" a="1"/>
  <c r="R514" i="11" s="1"/>
  <c r="B496" i="19" s="1"/>
  <c r="G190" i="11" a="1"/>
  <c r="G190" i="11" s="1"/>
  <c r="R370" i="11" a="1"/>
  <c r="R370" i="11" s="1"/>
  <c r="B352" i="19" s="1"/>
  <c r="J150" i="11" a="1"/>
  <c r="J150" i="11" s="1"/>
  <c r="L132" i="19" s="1"/>
  <c r="M132" i="19" s="1"/>
  <c r="R282" i="11" a="1"/>
  <c r="R282" i="11" s="1"/>
  <c r="B264" i="19" s="1"/>
  <c r="G62" i="11" a="1"/>
  <c r="G62" i="11" s="1"/>
  <c r="J223" i="11" a="1"/>
  <c r="J223" i="11" s="1"/>
  <c r="L205" i="19" s="1"/>
  <c r="M205" i="19" s="1"/>
  <c r="G49" i="11" a="1"/>
  <c r="G49" i="11" s="1"/>
  <c r="J273" i="11" a="1"/>
  <c r="J273" i="11" s="1"/>
  <c r="L255" i="19" s="1"/>
  <c r="M255" i="19" s="1"/>
  <c r="J217" i="11" a="1"/>
  <c r="J217" i="11" s="1"/>
  <c r="L199" i="19" s="1"/>
  <c r="M199" i="19" s="1"/>
  <c r="G161" i="11" a="1"/>
  <c r="G161" i="11" s="1"/>
  <c r="G105" i="11" a="1"/>
  <c r="G105" i="11" s="1"/>
  <c r="R376" i="11" a="1"/>
  <c r="R376" i="11" s="1"/>
  <c r="B358" i="19" s="1"/>
  <c r="R504" i="11" a="1"/>
  <c r="R504" i="11" s="1"/>
  <c r="B486" i="19" s="1"/>
  <c r="G92" i="11" a="1"/>
  <c r="G92" i="11" s="1"/>
  <c r="R288" i="11" a="1"/>
  <c r="R288" i="11" s="1"/>
  <c r="B270" i="19" s="1"/>
  <c r="R416" i="11" a="1"/>
  <c r="R416" i="11" s="1"/>
  <c r="B398" i="19" s="1"/>
  <c r="G52" i="11" a="1"/>
  <c r="G52" i="11" s="1"/>
  <c r="R283" i="11" a="1"/>
  <c r="R283" i="11" s="1"/>
  <c r="B265" i="19" s="1"/>
  <c r="R411" i="11" a="1"/>
  <c r="R411" i="11" s="1"/>
  <c r="B393" i="19" s="1"/>
  <c r="G159" i="11" a="1"/>
  <c r="G159" i="11" s="1"/>
  <c r="R324" i="11" a="1"/>
  <c r="R324" i="11" s="1"/>
  <c r="B306" i="19" s="1"/>
  <c r="R388" i="11" a="1"/>
  <c r="R388" i="11" s="1"/>
  <c r="B370" i="19" s="1"/>
  <c r="R452" i="11" a="1"/>
  <c r="R452" i="11" s="1"/>
  <c r="B434" i="19" s="1"/>
  <c r="R516" i="11" a="1"/>
  <c r="R516" i="11" s="1"/>
  <c r="B498" i="19" s="1"/>
  <c r="G48" i="11" a="1"/>
  <c r="G48" i="11" s="1"/>
  <c r="G80" i="11" a="1"/>
  <c r="G80" i="11" s="1"/>
  <c r="G112" i="11" a="1"/>
  <c r="G112" i="11" s="1"/>
  <c r="G144" i="11" a="1"/>
  <c r="G144" i="11" s="1"/>
  <c r="J176" i="11" a="1"/>
  <c r="J176" i="11" s="1"/>
  <c r="L158" i="19" s="1"/>
  <c r="M158" i="19" s="1"/>
  <c r="J216" i="11" a="1"/>
  <c r="J216" i="11" s="1"/>
  <c r="L198" i="19" s="1"/>
  <c r="M198" i="19" s="1"/>
  <c r="J248" i="11" a="1"/>
  <c r="J248" i="11" s="1"/>
  <c r="L230" i="19" s="1"/>
  <c r="M230" i="19" s="1"/>
  <c r="G271" i="11" a="1"/>
  <c r="G271" i="11" s="1"/>
  <c r="G184" i="11" a="1"/>
  <c r="G184" i="11" s="1"/>
  <c r="R406" i="11" a="1"/>
  <c r="R406" i="11" s="1"/>
  <c r="B388" i="19" s="1"/>
  <c r="G26" i="11" a="1"/>
  <c r="G26" i="11" s="1"/>
  <c r="G58" i="11" a="1"/>
  <c r="G58" i="11" s="1"/>
  <c r="G90" i="11" a="1"/>
  <c r="G90" i="11" s="1"/>
  <c r="J122" i="11" a="1"/>
  <c r="J122" i="11" s="1"/>
  <c r="L104" i="19" s="1"/>
  <c r="M104" i="19" s="1"/>
  <c r="G154" i="11" a="1"/>
  <c r="G154" i="11" s="1"/>
  <c r="J258" i="11" a="1"/>
  <c r="J258" i="11" s="1"/>
  <c r="L240" i="19" s="1"/>
  <c r="M240" i="19" s="1"/>
  <c r="R342" i="11" a="1"/>
  <c r="R342" i="11" s="1"/>
  <c r="B324" i="19" s="1"/>
  <c r="R462" i="11" a="1"/>
  <c r="R462" i="11" s="1"/>
  <c r="B444" i="19" s="1"/>
  <c r="J186" i="11" a="1"/>
  <c r="J186" i="11" s="1"/>
  <c r="L168" i="19" s="1"/>
  <c r="M168" i="19" s="1"/>
  <c r="J250" i="11" a="1"/>
  <c r="J250" i="11" s="1"/>
  <c r="L232" i="19" s="1"/>
  <c r="M232" i="19" s="1"/>
  <c r="R335" i="11" a="1"/>
  <c r="R335" i="11" s="1"/>
  <c r="B317" i="19" s="1"/>
  <c r="R399" i="11" a="1"/>
  <c r="R399" i="11" s="1"/>
  <c r="B381" i="19" s="1"/>
  <c r="R463" i="11" a="1"/>
  <c r="R463" i="11" s="1"/>
  <c r="B445" i="19" s="1"/>
  <c r="G27" i="11" a="1"/>
  <c r="G27" i="11" s="1"/>
  <c r="G59" i="11" a="1"/>
  <c r="G59" i="11" s="1"/>
  <c r="G91" i="11" a="1"/>
  <c r="G91" i="11" s="1"/>
  <c r="J123" i="11" a="1"/>
  <c r="J123" i="11" s="1"/>
  <c r="L105" i="19" s="1"/>
  <c r="M105" i="19" s="1"/>
  <c r="G155" i="11" a="1"/>
  <c r="G155" i="11" s="1"/>
  <c r="J195" i="11" a="1"/>
  <c r="J195" i="11" s="1"/>
  <c r="L177" i="19" s="1"/>
  <c r="M177" i="19" s="1"/>
  <c r="J227" i="11" a="1"/>
  <c r="J227" i="11" s="1"/>
  <c r="L209" i="19" s="1"/>
  <c r="M209" i="19" s="1"/>
  <c r="J259" i="11" a="1"/>
  <c r="J259" i="11" s="1"/>
  <c r="L241" i="19" s="1"/>
  <c r="M241" i="19" s="1"/>
  <c r="G233" i="11" a="1"/>
  <c r="G233" i="11" s="1"/>
  <c r="J196" i="11" a="1"/>
  <c r="J196" i="11" s="1"/>
  <c r="L178" i="19" s="1"/>
  <c r="M178" i="19" s="1"/>
  <c r="G231" i="11" a="1"/>
  <c r="G231" i="11" s="1"/>
  <c r="J220" i="11" a="1"/>
  <c r="J220" i="11" s="1"/>
  <c r="L202" i="19" s="1"/>
  <c r="M202" i="19" s="1"/>
  <c r="R329" i="11" a="1"/>
  <c r="R329" i="11" s="1"/>
  <c r="B311" i="19" s="1"/>
  <c r="R393" i="11" a="1"/>
  <c r="R393" i="11" s="1"/>
  <c r="B375" i="19" s="1"/>
  <c r="R457" i="11" a="1"/>
  <c r="R457" i="11" s="1"/>
  <c r="B439" i="19" s="1"/>
  <c r="R521" i="11" a="1"/>
  <c r="R521" i="11" s="1"/>
  <c r="B503" i="19" s="1"/>
  <c r="G53" i="11" a="1"/>
  <c r="G53" i="11" s="1"/>
  <c r="J85" i="11" a="1"/>
  <c r="J85" i="11" s="1"/>
  <c r="L67" i="19" s="1"/>
  <c r="M67" i="19" s="1"/>
  <c r="G117" i="11" a="1"/>
  <c r="G117" i="11" s="1"/>
  <c r="G157" i="11" a="1"/>
  <c r="G157" i="11" s="1"/>
  <c r="J189" i="11" a="1"/>
  <c r="J189" i="11" s="1"/>
  <c r="L171" i="19" s="1"/>
  <c r="M171" i="19" s="1"/>
  <c r="J221" i="11" a="1"/>
  <c r="J221" i="11" s="1"/>
  <c r="L203" i="19" s="1"/>
  <c r="M203" i="19" s="1"/>
  <c r="J253" i="11" a="1"/>
  <c r="J253" i="11" s="1"/>
  <c r="L235" i="19" s="1"/>
  <c r="M235" i="19" s="1"/>
  <c r="G212" i="11" a="1"/>
  <c r="G212" i="11" s="1"/>
  <c r="G262" i="11" a="1"/>
  <c r="G262" i="11" s="1"/>
  <c r="G172" i="11" a="1"/>
  <c r="G172" i="11" s="1"/>
  <c r="R371" i="11" a="1"/>
  <c r="R371" i="11" s="1"/>
  <c r="B353" i="19" s="1"/>
  <c r="R467" i="11" a="1"/>
  <c r="R467" i="11" s="1"/>
  <c r="B449" i="19" s="1"/>
  <c r="G55" i="11" a="1"/>
  <c r="G55" i="11" s="1"/>
  <c r="G87" i="11" a="1"/>
  <c r="G87" i="11" s="1"/>
  <c r="G119" i="11" a="1"/>
  <c r="G119" i="11" s="1"/>
  <c r="G273" i="11" a="1"/>
  <c r="G273" i="11" s="1"/>
  <c r="G124" i="11" a="1"/>
  <c r="G124" i="11" s="1"/>
  <c r="J246" i="11" a="1"/>
  <c r="J246" i="11" s="1"/>
  <c r="L228" i="19" s="1"/>
  <c r="M228" i="19" s="1"/>
  <c r="R330" i="11" a="1"/>
  <c r="R330" i="11" s="1"/>
  <c r="B312" i="19" s="1"/>
  <c r="J54" i="11" a="1"/>
  <c r="J54" i="11" s="1"/>
  <c r="L36" i="19" s="1"/>
  <c r="M36" i="19" s="1"/>
  <c r="J166" i="11" a="1"/>
  <c r="J166" i="11" s="1"/>
  <c r="L148" i="19" s="1"/>
  <c r="M148" i="19" s="1"/>
  <c r="R338" i="11" a="1"/>
  <c r="R338" i="11" s="1"/>
  <c r="B320" i="19" s="1"/>
  <c r="G118" i="11" a="1"/>
  <c r="G118" i="11" s="1"/>
  <c r="J231" i="11" a="1"/>
  <c r="J231" i="11" s="1"/>
  <c r="L213" i="19" s="1"/>
  <c r="M213" i="19" s="1"/>
  <c r="J89" i="11" a="1"/>
  <c r="J89" i="11" s="1"/>
  <c r="L71" i="19" s="1"/>
  <c r="M71" i="19" s="1"/>
  <c r="G41" i="11" a="1"/>
  <c r="G41" i="11" s="1"/>
  <c r="G202" i="11" a="1"/>
  <c r="G202" i="11" s="1"/>
  <c r="J177" i="11" a="1"/>
  <c r="J177" i="11" s="1"/>
  <c r="L159" i="19" s="1"/>
  <c r="M159" i="19" s="1"/>
  <c r="J137" i="11" a="1"/>
  <c r="J137" i="11" s="1"/>
  <c r="L119" i="19" s="1"/>
  <c r="M119" i="19" s="1"/>
  <c r="R392" i="11" a="1"/>
  <c r="R392" i="11" s="1"/>
  <c r="B374" i="19" s="1"/>
  <c r="R512" i="11" a="1"/>
  <c r="R512" i="11" s="1"/>
  <c r="B494" i="19" s="1"/>
  <c r="G100" i="11" a="1"/>
  <c r="G100" i="11" s="1"/>
  <c r="R304" i="11" a="1"/>
  <c r="R304" i="11" s="1"/>
  <c r="B286" i="19" s="1"/>
  <c r="R432" i="11" a="1"/>
  <c r="R432" i="11" s="1"/>
  <c r="B414" i="19" s="1"/>
  <c r="G141" i="11" a="1"/>
  <c r="G141" i="11" s="1"/>
  <c r="R299" i="11" a="1"/>
  <c r="R299" i="11" s="1"/>
  <c r="B281" i="19" s="1"/>
  <c r="R435" i="11" a="1"/>
  <c r="R435" i="11" s="1"/>
  <c r="B417" i="19" s="1"/>
  <c r="J159" i="11" a="1"/>
  <c r="J159" i="11" s="1"/>
  <c r="L141" i="19" s="1"/>
  <c r="M141" i="19" s="1"/>
  <c r="R332" i="11" a="1"/>
  <c r="R332" i="11" s="1"/>
  <c r="B314" i="19" s="1"/>
  <c r="R396" i="11" a="1"/>
  <c r="R396" i="11" s="1"/>
  <c r="B378" i="19" s="1"/>
  <c r="R460" i="11" a="1"/>
  <c r="R460" i="11" s="1"/>
  <c r="B442" i="19" s="1"/>
  <c r="R524" i="11" a="1"/>
  <c r="R524" i="11" s="1"/>
  <c r="B506" i="19" s="1"/>
  <c r="J48" i="11" a="1"/>
  <c r="J48" i="11" s="1"/>
  <c r="L30" i="19" s="1"/>
  <c r="M30" i="19" s="1"/>
  <c r="J80" i="11" a="1"/>
  <c r="J80" i="11" s="1"/>
  <c r="L62" i="19" s="1"/>
  <c r="M62" i="19" s="1"/>
  <c r="J112" i="11" a="1"/>
  <c r="J112" i="11" s="1"/>
  <c r="L94" i="19" s="1"/>
  <c r="M94" i="19" s="1"/>
  <c r="G152" i="11" a="1"/>
  <c r="G152" i="11" s="1"/>
  <c r="J184" i="11" a="1"/>
  <c r="J184" i="11" s="1"/>
  <c r="L166" i="19" s="1"/>
  <c r="M166" i="19" s="1"/>
  <c r="G216" i="11" a="1"/>
  <c r="G216" i="11" s="1"/>
  <c r="G248" i="11" a="1"/>
  <c r="G248" i="11" s="1"/>
  <c r="G255" i="11" a="1"/>
  <c r="G255" i="11" s="1"/>
  <c r="R286" i="11" a="1"/>
  <c r="R286" i="11" s="1"/>
  <c r="B268" i="19" s="1"/>
  <c r="R422" i="11" a="1"/>
  <c r="R422" i="11" s="1"/>
  <c r="B404" i="19" s="1"/>
  <c r="J26" i="11" a="1"/>
  <c r="J26" i="11" s="1"/>
  <c r="L8" i="19" s="1"/>
  <c r="M8" i="19" s="1"/>
  <c r="J58" i="11" a="1"/>
  <c r="J58" i="11" s="1"/>
  <c r="L40" i="19" s="1"/>
  <c r="M40" i="19" s="1"/>
  <c r="J90" i="11" a="1"/>
  <c r="J90" i="11" s="1"/>
  <c r="L72" i="19" s="1"/>
  <c r="M72" i="19" s="1"/>
  <c r="G122" i="11" a="1"/>
  <c r="G122" i="11" s="1"/>
  <c r="J154" i="11" a="1"/>
  <c r="J154" i="11" s="1"/>
  <c r="L136" i="19" s="1"/>
  <c r="M136" i="19" s="1"/>
  <c r="J266" i="11" a="1"/>
  <c r="J266" i="11" s="1"/>
  <c r="L248" i="19" s="1"/>
  <c r="M248" i="19" s="1"/>
  <c r="R350" i="11" a="1"/>
  <c r="R350" i="11" s="1"/>
  <c r="B332" i="19" s="1"/>
  <c r="R478" i="11" a="1"/>
  <c r="R478" i="11" s="1"/>
  <c r="B460" i="19" s="1"/>
  <c r="G186" i="11" a="1"/>
  <c r="G186" i="11" s="1"/>
  <c r="R279" i="11" a="1"/>
  <c r="R279" i="11" s="1"/>
  <c r="B261" i="19" s="1"/>
  <c r="R343" i="11" a="1"/>
  <c r="R343" i="11" s="1"/>
  <c r="B325" i="19" s="1"/>
  <c r="R407" i="11" a="1"/>
  <c r="R407" i="11" s="1"/>
  <c r="B389" i="19" s="1"/>
  <c r="R471" i="11" a="1"/>
  <c r="R471" i="11" s="1"/>
  <c r="B453" i="19" s="1"/>
  <c r="J27" i="11" a="1"/>
  <c r="J27" i="11" s="1"/>
  <c r="L9" i="19" s="1"/>
  <c r="M9" i="19" s="1"/>
  <c r="J59" i="11" a="1"/>
  <c r="J59" i="11" s="1"/>
  <c r="L41" i="19" s="1"/>
  <c r="M41" i="19" s="1"/>
  <c r="J91" i="11" a="1"/>
  <c r="J91" i="11" s="1"/>
  <c r="L73" i="19" s="1"/>
  <c r="M73" i="19" s="1"/>
  <c r="G123" i="11" a="1"/>
  <c r="G123" i="11" s="1"/>
  <c r="J155" i="11" a="1"/>
  <c r="J155" i="11" s="1"/>
  <c r="L137" i="19" s="1"/>
  <c r="M137" i="19" s="1"/>
  <c r="G195" i="11" a="1"/>
  <c r="G195" i="11" s="1"/>
  <c r="G227" i="11" a="1"/>
  <c r="G227" i="11" s="1"/>
  <c r="G259" i="11" a="1"/>
  <c r="G259" i="11" s="1"/>
  <c r="G217" i="11" a="1"/>
  <c r="G217" i="11" s="1"/>
  <c r="J212" i="11" a="1"/>
  <c r="J212" i="11" s="1"/>
  <c r="L194" i="19" s="1"/>
  <c r="M194" i="19" s="1"/>
  <c r="G215" i="11" a="1"/>
  <c r="G215" i="11" s="1"/>
  <c r="J236" i="11" a="1"/>
  <c r="J236" i="11" s="1"/>
  <c r="L218" i="19" s="1"/>
  <c r="M218" i="19" s="1"/>
  <c r="R337" i="11" a="1"/>
  <c r="R337" i="11" s="1"/>
  <c r="B319" i="19" s="1"/>
  <c r="R401" i="11" a="1"/>
  <c r="R401" i="11" s="1"/>
  <c r="B383" i="19" s="1"/>
  <c r="R465" i="11" a="1"/>
  <c r="R465" i="11" s="1"/>
  <c r="B447" i="19" s="1"/>
  <c r="G29" i="11" a="1"/>
  <c r="G29" i="11" s="1"/>
  <c r="J61" i="11" a="1"/>
  <c r="J61" i="11" s="1"/>
  <c r="L43" i="19" s="1"/>
  <c r="M43" i="19" s="1"/>
  <c r="G93" i="11" a="1"/>
  <c r="G93" i="11" s="1"/>
  <c r="G125" i="11" a="1"/>
  <c r="G125" i="11" s="1"/>
  <c r="J157" i="11" a="1"/>
  <c r="J157" i="11" s="1"/>
  <c r="L139" i="19" s="1"/>
  <c r="M139" i="19" s="1"/>
  <c r="G197" i="11" a="1"/>
  <c r="G197" i="11" s="1"/>
  <c r="G229" i="11" a="1"/>
  <c r="G229" i="11" s="1"/>
  <c r="G261" i="11" a="1"/>
  <c r="G261" i="11" s="1"/>
  <c r="G194" i="11" a="1"/>
  <c r="G194" i="11" s="1"/>
  <c r="G270" i="11" a="1"/>
  <c r="G270" i="11" s="1"/>
  <c r="G127" i="11" a="1"/>
  <c r="G127" i="11" s="1"/>
  <c r="R387" i="11" a="1"/>
  <c r="R387" i="11" s="1"/>
  <c r="B369" i="19" s="1"/>
  <c r="R475" i="11" a="1"/>
  <c r="R475" i="11" s="1"/>
  <c r="B457" i="19" s="1"/>
  <c r="J23" i="11" a="1"/>
  <c r="J23" i="11" s="1"/>
  <c r="L5" i="19" s="1"/>
  <c r="M5" i="19" s="1"/>
  <c r="J55" i="11" a="1"/>
  <c r="J55" i="11" s="1"/>
  <c r="L37" i="19" s="1"/>
  <c r="M37" i="19" s="1"/>
  <c r="J87" i="11" a="1"/>
  <c r="J87" i="11" s="1"/>
  <c r="L69" i="19" s="1"/>
  <c r="M69" i="19" s="1"/>
  <c r="J119" i="11" a="1"/>
  <c r="J119" i="11" s="1"/>
  <c r="L101" i="19" s="1"/>
  <c r="M101" i="19" s="1"/>
  <c r="G257" i="11" a="1"/>
  <c r="G257" i="11" s="1"/>
  <c r="G110" i="11" a="1"/>
  <c r="G110" i="11" s="1"/>
  <c r="R437" i="11" a="1"/>
  <c r="R437" i="11" s="1"/>
  <c r="B419" i="19" s="1"/>
  <c r="R309" i="11" a="1"/>
  <c r="R309" i="11" s="1"/>
  <c r="B291" i="19" s="1"/>
  <c r="G111" i="11" a="1"/>
  <c r="G111" i="11" s="1"/>
  <c r="J24" i="11" a="1"/>
  <c r="J24" i="11" s="1"/>
  <c r="L6" i="19" s="1"/>
  <c r="M6" i="19" s="1"/>
  <c r="J62" i="11" a="1"/>
  <c r="J62" i="11" s="1"/>
  <c r="L44" i="19" s="1"/>
  <c r="M44" i="19" s="1"/>
  <c r="G142" i="11" a="1"/>
  <c r="G142" i="11" s="1"/>
  <c r="R477" i="11" a="1"/>
  <c r="R477" i="11" s="1"/>
  <c r="B459" i="19" s="1"/>
  <c r="R413" i="11" a="1"/>
  <c r="R413" i="11" s="1"/>
  <c r="B395" i="19" s="1"/>
  <c r="R349" i="11" a="1"/>
  <c r="R349" i="11" s="1"/>
  <c r="B331" i="19" s="1"/>
  <c r="R285" i="11" a="1"/>
  <c r="R285" i="11" s="1"/>
  <c r="B267" i="19" s="1"/>
  <c r="J118" i="11" a="1"/>
  <c r="J118" i="11" s="1"/>
  <c r="L100" i="19" s="1"/>
  <c r="M100" i="19" s="1"/>
  <c r="J86" i="11" a="1"/>
  <c r="J86" i="11" s="1"/>
  <c r="L68" i="19" s="1"/>
  <c r="M68" i="19" s="1"/>
  <c r="J113" i="11" a="1"/>
  <c r="J113" i="11" s="1"/>
  <c r="L95" i="19" s="1"/>
  <c r="M95" i="19" s="1"/>
  <c r="G60" i="11" a="1"/>
  <c r="G60" i="11" s="1"/>
  <c r="R506" i="11" a="1"/>
  <c r="R506" i="11" s="1"/>
  <c r="B488" i="19" s="1"/>
  <c r="R426" i="11" a="1"/>
  <c r="R426" i="11" s="1"/>
  <c r="B408" i="19" s="1"/>
  <c r="G89" i="11" a="1"/>
  <c r="G89" i="11" s="1"/>
  <c r="G63" i="11" a="1"/>
  <c r="G63" i="11" s="1"/>
  <c r="J229" i="11" a="1"/>
  <c r="J229" i="11" s="1"/>
  <c r="L211" i="19" s="1"/>
  <c r="M211" i="19" s="1"/>
  <c r="R409" i="11" a="1"/>
  <c r="R409" i="11" s="1"/>
  <c r="B391" i="19" s="1"/>
  <c r="J203" i="11" a="1"/>
  <c r="J203" i="11" s="1"/>
  <c r="L185" i="19" s="1"/>
  <c r="M185" i="19" s="1"/>
  <c r="R351" i="11" a="1"/>
  <c r="R351" i="11" s="1"/>
  <c r="B333" i="19" s="1"/>
  <c r="G98" i="11" a="1"/>
  <c r="G98" i="11" s="1"/>
  <c r="J192" i="11" a="1"/>
  <c r="J192" i="11" s="1"/>
  <c r="L174" i="19" s="1"/>
  <c r="M174" i="19" s="1"/>
  <c r="R340" i="11" a="1"/>
  <c r="R340" i="11" s="1"/>
  <c r="B322" i="19" s="1"/>
  <c r="G28" i="11" a="1"/>
  <c r="G28" i="11" s="1"/>
  <c r="J174" i="11" a="1"/>
  <c r="J174" i="11" s="1"/>
  <c r="L156" i="19" s="1"/>
  <c r="M156" i="19" s="1"/>
  <c r="G150" i="11" a="1"/>
  <c r="G150" i="11" s="1"/>
  <c r="G239" i="11" a="1"/>
  <c r="G239" i="11" s="1"/>
  <c r="R260" i="11" a="1"/>
  <c r="R260" i="11" s="1"/>
  <c r="B242" i="19" s="1"/>
  <c r="K242" i="19" s="1"/>
  <c r="J76" i="11" a="1"/>
  <c r="J76" i="11" s="1"/>
  <c r="L58" i="19" s="1"/>
  <c r="M58" i="19" s="1"/>
  <c r="G185" i="11" a="1"/>
  <c r="G185" i="11" s="1"/>
  <c r="R469" i="11" a="1"/>
  <c r="R469" i="11" s="1"/>
  <c r="B451" i="19" s="1"/>
  <c r="R405" i="11" a="1"/>
  <c r="R405" i="11" s="1"/>
  <c r="B387" i="19" s="1"/>
  <c r="R341" i="11" a="1"/>
  <c r="R341" i="11" s="1"/>
  <c r="B323" i="19" s="1"/>
  <c r="R277" i="11" a="1"/>
  <c r="R277" i="11" s="1"/>
  <c r="B259" i="19" s="1"/>
  <c r="J156" i="11" a="1"/>
  <c r="J156" i="11" s="1"/>
  <c r="L138" i="19" s="1"/>
  <c r="M138" i="19" s="1"/>
  <c r="G108" i="11" a="1"/>
  <c r="G108" i="11" s="1"/>
  <c r="J126" i="11" a="1"/>
  <c r="J126" i="11" s="1"/>
  <c r="L108" i="19" s="1"/>
  <c r="M108" i="19" s="1"/>
  <c r="G81" i="11" a="1"/>
  <c r="G81" i="11" s="1"/>
  <c r="R498" i="11" a="1"/>
  <c r="R498" i="11" s="1"/>
  <c r="B480" i="19" s="1"/>
  <c r="R410" i="11" a="1"/>
  <c r="R410" i="11" s="1"/>
  <c r="B392" i="19" s="1"/>
  <c r="G170" i="11" a="1"/>
  <c r="G170" i="11" s="1"/>
  <c r="G31" i="11" a="1"/>
  <c r="G31" i="11" s="1"/>
  <c r="J197" i="11" a="1"/>
  <c r="J197" i="11" s="1"/>
  <c r="L179" i="19" s="1"/>
  <c r="M179" i="19" s="1"/>
  <c r="R345" i="11" a="1"/>
  <c r="R345" i="11" s="1"/>
  <c r="B327" i="19" s="1"/>
  <c r="J163" i="11" a="1"/>
  <c r="J163" i="11" s="1"/>
  <c r="L145" i="19" s="1"/>
  <c r="M145" i="19" s="1"/>
  <c r="R287" i="11" a="1"/>
  <c r="R287" i="11" s="1"/>
  <c r="B269" i="19" s="1"/>
  <c r="G66" i="11" a="1"/>
  <c r="G66" i="11" s="1"/>
  <c r="J152" i="11" a="1"/>
  <c r="J152" i="11" s="1"/>
  <c r="L134" i="19" s="1"/>
  <c r="M134" i="19" s="1"/>
  <c r="R276" i="11" a="1"/>
  <c r="R276" i="11" s="1"/>
  <c r="B258" i="19" s="1"/>
  <c r="R408" i="11" a="1"/>
  <c r="R408" i="11" s="1"/>
  <c r="B390" i="19" s="1"/>
  <c r="R386" i="11" a="1"/>
  <c r="R386" i="11" s="1"/>
  <c r="B368" i="19" s="1"/>
  <c r="J65" i="11" a="1"/>
  <c r="J65" i="11" s="1"/>
  <c r="L47" i="19" s="1"/>
  <c r="M47" i="19" s="1"/>
  <c r="J274" i="11" a="1"/>
  <c r="J274" i="11" s="1"/>
  <c r="L256" i="19" s="1"/>
  <c r="M256" i="19" s="1"/>
  <c r="J97" i="11" a="1"/>
  <c r="J97" i="11" s="1"/>
  <c r="L79" i="19" s="1"/>
  <c r="M79" i="19" s="1"/>
  <c r="R525" i="11" a="1"/>
  <c r="R525" i="11" s="1"/>
  <c r="B507" i="19" s="1"/>
  <c r="R461" i="11" a="1"/>
  <c r="R461" i="11" s="1"/>
  <c r="B443" i="19" s="1"/>
  <c r="R397" i="11" a="1"/>
  <c r="R397" i="11" s="1"/>
  <c r="B379" i="19" s="1"/>
  <c r="R333" i="11" a="1"/>
  <c r="R333" i="11" s="1"/>
  <c r="B315" i="19" s="1"/>
  <c r="R526" i="11" a="1"/>
  <c r="R526" i="11" s="1"/>
  <c r="B508" i="19" s="1"/>
  <c r="J169" i="11" a="1"/>
  <c r="J169" i="11" s="1"/>
  <c r="L151" i="19" s="1"/>
  <c r="M151" i="19" s="1"/>
  <c r="G137" i="11" a="1"/>
  <c r="G137" i="11" s="1"/>
  <c r="J132" i="11" a="1"/>
  <c r="J132" i="11" s="1"/>
  <c r="L114" i="19" s="1"/>
  <c r="M114" i="19" s="1"/>
  <c r="G102" i="11" a="1"/>
  <c r="G102" i="11" s="1"/>
  <c r="R490" i="11" a="1"/>
  <c r="R490" i="11" s="1"/>
  <c r="B472" i="19" s="1"/>
  <c r="J38" i="11" a="1"/>
  <c r="J38" i="11" s="1"/>
  <c r="L20" i="19" s="1"/>
  <c r="M20" i="19" s="1"/>
  <c r="G241" i="11" a="1"/>
  <c r="G241" i="11" s="1"/>
  <c r="R483" i="11" a="1"/>
  <c r="R483" i="11" s="1"/>
  <c r="B465" i="19" s="1"/>
  <c r="G165" i="11" a="1"/>
  <c r="G165" i="11" s="1"/>
  <c r="R281" i="11" a="1"/>
  <c r="R281" i="11" s="1"/>
  <c r="B263" i="19" s="1"/>
  <c r="J131" i="11" a="1"/>
  <c r="J131" i="11" s="1"/>
  <c r="L113" i="19" s="1"/>
  <c r="M113" i="19" s="1"/>
  <c r="J194" i="11" a="1"/>
  <c r="J194" i="11" s="1"/>
  <c r="L176" i="19" s="1"/>
  <c r="M176" i="19" s="1"/>
  <c r="G34" i="11" a="1"/>
  <c r="G34" i="11" s="1"/>
  <c r="J120" i="11" a="1"/>
  <c r="J120" i="11" s="1"/>
  <c r="L102" i="19" s="1"/>
  <c r="M102" i="19" s="1"/>
  <c r="J135" i="11" a="1"/>
  <c r="J135" i="11" s="1"/>
  <c r="L117" i="19" s="1"/>
  <c r="M117" i="19" s="1"/>
  <c r="R280" i="11" a="1"/>
  <c r="R280" i="11" s="1"/>
  <c r="B262" i="19" s="1"/>
  <c r="R322" i="11" a="1"/>
  <c r="R322" i="11" s="1"/>
  <c r="B304" i="19" s="1"/>
  <c r="G199" i="11" a="1"/>
  <c r="G199" i="11" s="1"/>
  <c r="J161" i="11" a="1"/>
  <c r="J161" i="11" s="1"/>
  <c r="L143" i="19" s="1"/>
  <c r="M143" i="19" s="1"/>
  <c r="R517" i="11" a="1"/>
  <c r="R517" i="11" s="1"/>
  <c r="B499" i="19" s="1"/>
  <c r="R453" i="11" a="1"/>
  <c r="R453" i="11" s="1"/>
  <c r="B435" i="19" s="1"/>
  <c r="R389" i="11" a="1"/>
  <c r="R389" i="11" s="1"/>
  <c r="B371" i="19" s="1"/>
  <c r="R325" i="11" a="1"/>
  <c r="R325" i="11" s="1"/>
  <c r="B307" i="19" s="1"/>
  <c r="J28" i="11" a="1"/>
  <c r="J28" i="11" s="1"/>
  <c r="L10" i="19" s="1"/>
  <c r="M10" i="19" s="1"/>
  <c r="J182" i="11" a="1"/>
  <c r="J182" i="11" s="1"/>
  <c r="L164" i="19" s="1"/>
  <c r="M164" i="19" s="1"/>
  <c r="J30" i="11" a="1"/>
  <c r="J30" i="11" s="1"/>
  <c r="L12" i="19" s="1"/>
  <c r="M12" i="19" s="1"/>
  <c r="J158" i="11" a="1"/>
  <c r="J158" i="11" s="1"/>
  <c r="L140" i="19" s="1"/>
  <c r="M140" i="19" s="1"/>
  <c r="G116" i="11" a="1"/>
  <c r="G116" i="11" s="1"/>
  <c r="R474" i="11" a="1"/>
  <c r="R474" i="11" s="1"/>
  <c r="B456" i="19" s="1"/>
  <c r="J52" i="11" a="1"/>
  <c r="J52" i="11" s="1"/>
  <c r="L34" i="19" s="1"/>
  <c r="M34" i="19" s="1"/>
  <c r="J263" i="11" a="1"/>
  <c r="J263" i="11" s="1"/>
  <c r="L245" i="19" s="1"/>
  <c r="M245" i="19" s="1"/>
  <c r="R403" i="11" a="1"/>
  <c r="R403" i="11" s="1"/>
  <c r="B385" i="19" s="1"/>
  <c r="J125" i="11" a="1"/>
  <c r="J125" i="11" s="1"/>
  <c r="L107" i="19" s="1"/>
  <c r="M107" i="19" s="1"/>
  <c r="G177" i="11" a="1"/>
  <c r="G177" i="11" s="1"/>
  <c r="G99" i="11" a="1"/>
  <c r="G99" i="11" s="1"/>
  <c r="R494" i="11" a="1"/>
  <c r="R494" i="11" s="1"/>
  <c r="B476" i="19" s="1"/>
  <c r="R438" i="11" a="1"/>
  <c r="R438" i="11" s="1"/>
  <c r="B420" i="19" s="1"/>
  <c r="J88" i="11" a="1"/>
  <c r="J88" i="11" s="1"/>
  <c r="L70" i="19" s="1"/>
  <c r="M70" i="19" s="1"/>
  <c r="R315" i="11" a="1"/>
  <c r="R315" i="11" s="1"/>
  <c r="B297" i="19" s="1"/>
  <c r="J193" i="11" a="1"/>
  <c r="J193" i="11" s="1"/>
  <c r="L175" i="19" s="1"/>
  <c r="M175" i="19" s="1"/>
  <c r="J134" i="11" a="1"/>
  <c r="J134" i="11" s="1"/>
  <c r="L116" i="19" s="1"/>
  <c r="M116" i="19" s="1"/>
  <c r="R501" i="11" a="1"/>
  <c r="R501" i="11" s="1"/>
  <c r="B483" i="19" s="1"/>
  <c r="R373" i="11" a="1"/>
  <c r="R373" i="11" s="1"/>
  <c r="B355" i="19" s="1"/>
  <c r="J230" i="11" a="1"/>
  <c r="J230" i="11" s="1"/>
  <c r="L212" i="19" s="1"/>
  <c r="M212" i="19" s="1"/>
  <c r="G35" i="11" a="1"/>
  <c r="G35" i="11" s="1"/>
  <c r="J41" i="11" a="1"/>
  <c r="J41" i="11" s="1"/>
  <c r="L23" i="19" s="1"/>
  <c r="M23" i="19" s="1"/>
  <c r="R509" i="11" a="1"/>
  <c r="R509" i="11" s="1"/>
  <c r="B491" i="19" s="1"/>
  <c r="R445" i="11" a="1"/>
  <c r="R445" i="11" s="1"/>
  <c r="B427" i="19" s="1"/>
  <c r="R381" i="11" a="1"/>
  <c r="R381" i="11" s="1"/>
  <c r="B363" i="19" s="1"/>
  <c r="R317" i="11" a="1"/>
  <c r="R317" i="11" s="1"/>
  <c r="B299" i="19" s="1"/>
  <c r="J49" i="11" a="1"/>
  <c r="J49" i="11" s="1"/>
  <c r="L31" i="19" s="1"/>
  <c r="M31" i="19" s="1"/>
  <c r="G129" i="11" a="1"/>
  <c r="G129" i="11" s="1"/>
  <c r="J44" i="11" a="1"/>
  <c r="J44" i="11" s="1"/>
  <c r="L26" i="19" s="1"/>
  <c r="M26" i="19" s="1"/>
  <c r="J164" i="11" a="1"/>
  <c r="J164" i="11" s="1"/>
  <c r="L146" i="19" s="1"/>
  <c r="M146" i="19" s="1"/>
  <c r="G145" i="11" a="1"/>
  <c r="G145" i="11" s="1"/>
  <c r="R466" i="11" a="1"/>
  <c r="R466" i="11" s="1"/>
  <c r="B448" i="19" s="1"/>
  <c r="J198" i="11" a="1"/>
  <c r="J198" i="11" s="1"/>
  <c r="L180" i="19" s="1"/>
  <c r="M180" i="19" s="1"/>
  <c r="G175" i="11" a="1"/>
  <c r="G175" i="11" s="1"/>
  <c r="R275" i="11" a="1"/>
  <c r="R275" i="11" s="1"/>
  <c r="B257" i="19" s="1"/>
  <c r="K257" i="19" s="1"/>
  <c r="J93" i="11" a="1"/>
  <c r="J93" i="11" s="1"/>
  <c r="L75" i="19" s="1"/>
  <c r="M75" i="19" s="1"/>
  <c r="J228" i="11" a="1"/>
  <c r="J228" i="11" s="1"/>
  <c r="L210" i="19" s="1"/>
  <c r="M210" i="19" s="1"/>
  <c r="J67" i="11" a="1"/>
  <c r="J67" i="11" s="1"/>
  <c r="L49" i="19" s="1"/>
  <c r="M49" i="19" s="1"/>
  <c r="R366" i="11" a="1"/>
  <c r="R366" i="11" s="1"/>
  <c r="B348" i="19" s="1"/>
  <c r="R302" i="11" a="1"/>
  <c r="R302" i="11" s="1"/>
  <c r="B284" i="19" s="1"/>
  <c r="G56" i="11" a="1"/>
  <c r="G56" i="11" s="1"/>
  <c r="G148" i="11" a="1"/>
  <c r="G148" i="11" s="1"/>
  <c r="G218" i="11" a="1"/>
  <c r="G218" i="11" s="1"/>
  <c r="R402" i="11" a="1"/>
  <c r="R402" i="11" s="1"/>
  <c r="B384" i="19" s="1"/>
  <c r="L257" i="19"/>
  <c r="M257" i="19" s="1"/>
  <c r="H257" i="19"/>
  <c r="J257" i="19" s="1"/>
  <c r="G27" i="3" a="1"/>
  <c r="G27" i="3" s="1"/>
  <c r="G47" i="3" a="1"/>
  <c r="G47" i="3" s="1"/>
  <c r="I47" i="3" s="1"/>
  <c r="J27" i="3" a="1"/>
  <c r="J27" i="3" s="1"/>
  <c r="K27" i="3" s="1"/>
  <c r="G276" i="3" a="1"/>
  <c r="G276" i="3" s="1"/>
  <c r="I276" i="3" s="1"/>
  <c r="G38" i="3" a="1"/>
  <c r="G38" i="3" s="1"/>
  <c r="I38" i="3" s="1"/>
  <c r="D225" i="8"/>
  <c r="D131" i="8"/>
  <c r="C131" i="8"/>
  <c r="Q145" i="3"/>
  <c r="Q139" i="3"/>
  <c r="Q137" i="3"/>
  <c r="Q135" i="3"/>
  <c r="Q131" i="3"/>
  <c r="Q129" i="3"/>
  <c r="Q127" i="3"/>
  <c r="Q125" i="3"/>
  <c r="Q121" i="3"/>
  <c r="Q119" i="3"/>
  <c r="Q117" i="3"/>
  <c r="Q115" i="3"/>
  <c r="Q113" i="3"/>
  <c r="Q109" i="3"/>
  <c r="Q105" i="3"/>
  <c r="Q101" i="3"/>
  <c r="Q97" i="3"/>
  <c r="Q93" i="3"/>
  <c r="Q89" i="3"/>
  <c r="Q87" i="3"/>
  <c r="Q85" i="3"/>
  <c r="Q81" i="3"/>
  <c r="Q77" i="3"/>
  <c r="Q73" i="3"/>
  <c r="Q71" i="3"/>
  <c r="Q69" i="3"/>
  <c r="Q65" i="3"/>
  <c r="Q61" i="3"/>
  <c r="Q57" i="3"/>
  <c r="Q55" i="3"/>
  <c r="Q53" i="3"/>
  <c r="Q49" i="3"/>
  <c r="Q45" i="3"/>
  <c r="J44" i="3" a="1"/>
  <c r="J44" i="3" s="1"/>
  <c r="K44" i="3" s="1"/>
  <c r="Q143" i="3"/>
  <c r="G48" i="3" a="1"/>
  <c r="G48" i="3" s="1"/>
  <c r="I48" i="3" s="1"/>
  <c r="G32" i="3" a="1"/>
  <c r="G32" i="3" s="1"/>
  <c r="I32" i="3" s="1"/>
  <c r="J43" i="3" a="1"/>
  <c r="J43" i="3" s="1"/>
  <c r="K43" i="3" s="1"/>
  <c r="J32" i="3" a="1"/>
  <c r="J32" i="3" s="1"/>
  <c r="K32" i="3" s="1"/>
  <c r="J33" i="3" a="1"/>
  <c r="J33" i="3" s="1"/>
  <c r="K33" i="3" s="1"/>
  <c r="J28" i="3" a="1"/>
  <c r="J28" i="3" s="1"/>
  <c r="K28" i="3" s="1"/>
  <c r="I27" i="3"/>
  <c r="C205" i="8"/>
  <c r="D123" i="8"/>
  <c r="C123" i="8"/>
  <c r="S123" i="8" s="1"/>
  <c r="D67" i="8"/>
  <c r="C25" i="8"/>
  <c r="D17" i="8"/>
  <c r="D200" i="8"/>
  <c r="C200" i="8"/>
  <c r="S200" i="8" s="1"/>
  <c r="D192" i="8"/>
  <c r="H192" i="8" s="1"/>
  <c r="C192" i="8"/>
  <c r="D184" i="8"/>
  <c r="H184" i="8" s="1"/>
  <c r="C184" i="8"/>
  <c r="C78" i="8"/>
  <c r="D78" i="8"/>
  <c r="C70" i="8"/>
  <c r="D70" i="8"/>
  <c r="H70" i="8" s="1"/>
  <c r="D32" i="8"/>
  <c r="H32" i="8" s="1"/>
  <c r="C32" i="8"/>
  <c r="G31" i="3" a="1"/>
  <c r="G31" i="3" s="1"/>
  <c r="I31" i="3" s="1"/>
  <c r="C197" i="8"/>
  <c r="D139" i="8"/>
  <c r="H139" i="8" s="1"/>
  <c r="C139" i="8"/>
  <c r="C49" i="8"/>
  <c r="D49" i="8"/>
  <c r="H49" i="8" s="1"/>
  <c r="C35" i="8"/>
  <c r="S35" i="8" s="1"/>
  <c r="D35" i="8"/>
  <c r="C19" i="8"/>
  <c r="D19" i="8"/>
  <c r="Q146" i="3"/>
  <c r="Q142" i="3"/>
  <c r="Q138" i="3"/>
  <c r="Q134" i="3"/>
  <c r="Q130" i="3"/>
  <c r="Q126" i="3"/>
  <c r="Q122" i="3"/>
  <c r="Q118" i="3"/>
  <c r="Q116" i="3"/>
  <c r="Q112" i="3"/>
  <c r="Q110" i="3"/>
  <c r="Q108" i="3"/>
  <c r="Q106" i="3"/>
  <c r="Q104" i="3"/>
  <c r="Q102" i="3"/>
  <c r="Q100" i="3"/>
  <c r="Q98" i="3"/>
  <c r="Q96" i="3"/>
  <c r="Q94" i="3"/>
  <c r="Q92" i="3"/>
  <c r="Q90" i="3"/>
  <c r="Q88" i="3"/>
  <c r="Q86" i="3"/>
  <c r="Q84" i="3"/>
  <c r="Q82" i="3"/>
  <c r="Q80" i="3"/>
  <c r="Q78" i="3"/>
  <c r="Q76" i="3"/>
  <c r="Q74" i="3"/>
  <c r="Q72" i="3"/>
  <c r="Q70" i="3"/>
  <c r="Q68" i="3"/>
  <c r="Q66" i="3"/>
  <c r="Q64" i="3"/>
  <c r="Q62" i="3"/>
  <c r="Q60" i="3"/>
  <c r="Q58" i="3"/>
  <c r="Q56" i="3"/>
  <c r="Q54" i="3"/>
  <c r="Q52" i="3"/>
  <c r="Q50" i="3"/>
  <c r="Q48" i="3"/>
  <c r="Q46" i="3"/>
  <c r="Q44" i="3"/>
  <c r="Q42" i="3"/>
  <c r="Q40" i="3"/>
  <c r="Q38" i="3"/>
  <c r="H38" i="3" s="1"/>
  <c r="Q36" i="3"/>
  <c r="Q34" i="3"/>
  <c r="Q32" i="3"/>
  <c r="Q30" i="3"/>
  <c r="Q28" i="3"/>
  <c r="M537" i="2"/>
  <c r="K536" i="2"/>
  <c r="I535" i="2"/>
  <c r="M533" i="2"/>
  <c r="K532" i="2"/>
  <c r="K537" i="2"/>
  <c r="H536" i="2"/>
  <c r="K534" i="2"/>
  <c r="H533" i="2"/>
  <c r="J537" i="2"/>
  <c r="M535" i="2"/>
  <c r="J534" i="2"/>
  <c r="M532" i="2"/>
  <c r="I537" i="2"/>
  <c r="L535" i="2"/>
  <c r="I534" i="2"/>
  <c r="L532" i="2"/>
  <c r="H537" i="2"/>
  <c r="K535" i="2"/>
  <c r="H534" i="2"/>
  <c r="J532" i="2"/>
  <c r="L537" i="2"/>
  <c r="I536" i="2"/>
  <c r="L534" i="2"/>
  <c r="I533" i="2"/>
  <c r="M536" i="2"/>
  <c r="J535" i="2"/>
  <c r="L533" i="2"/>
  <c r="I532" i="2"/>
  <c r="L536" i="2"/>
  <c r="H535" i="2"/>
  <c r="K533" i="2"/>
  <c r="J536" i="2"/>
  <c r="M534" i="2"/>
  <c r="J533" i="2"/>
  <c r="H532" i="2"/>
  <c r="D209" i="8"/>
  <c r="C75" i="8"/>
  <c r="C63" i="8"/>
  <c r="D63" i="8"/>
  <c r="C43" i="8"/>
  <c r="Q148" i="3"/>
  <c r="Q144" i="3"/>
  <c r="Q140" i="3"/>
  <c r="Q136" i="3"/>
  <c r="Q132" i="3"/>
  <c r="Q128" i="3"/>
  <c r="Q124" i="3"/>
  <c r="Q120" i="3"/>
  <c r="Q114" i="3"/>
  <c r="Q41" i="3"/>
  <c r="G59" i="3" a="1"/>
  <c r="G59" i="3" s="1"/>
  <c r="I59" i="3" s="1"/>
  <c r="J64" i="3" a="1"/>
  <c r="J64" i="3" s="1"/>
  <c r="K64" i="3" s="1"/>
  <c r="J65" i="3" a="1"/>
  <c r="J65" i="3" s="1"/>
  <c r="K65" i="3" s="1"/>
  <c r="Q67" i="3"/>
  <c r="G70" i="3" a="1"/>
  <c r="G70" i="3" s="1"/>
  <c r="I70" i="3" s="1"/>
  <c r="J75" i="3" a="1"/>
  <c r="J75" i="3" s="1"/>
  <c r="K75" i="3" s="1"/>
  <c r="J76" i="3" a="1"/>
  <c r="J76" i="3" s="1"/>
  <c r="K76" i="3" s="1"/>
  <c r="G79" i="3" a="1"/>
  <c r="G79" i="3" s="1"/>
  <c r="I79" i="3" s="1"/>
  <c r="G80" i="3" a="1"/>
  <c r="G80" i="3" s="1"/>
  <c r="I80" i="3" s="1"/>
  <c r="G91" i="3" a="1"/>
  <c r="G91" i="3" s="1"/>
  <c r="I91" i="3" s="1"/>
  <c r="J96" i="3" a="1"/>
  <c r="J96" i="3" s="1"/>
  <c r="K96" i="3" s="1"/>
  <c r="J97" i="3" a="1"/>
  <c r="J97" i="3" s="1"/>
  <c r="K97" i="3" s="1"/>
  <c r="Q99" i="3"/>
  <c r="G102" i="3" a="1"/>
  <c r="G102" i="3" s="1"/>
  <c r="I102" i="3" s="1"/>
  <c r="J107" i="3" a="1"/>
  <c r="J107" i="3" s="1"/>
  <c r="K107" i="3" s="1"/>
  <c r="J108" i="3" a="1"/>
  <c r="J108" i="3" s="1"/>
  <c r="K108" i="3" s="1"/>
  <c r="G111" i="3" a="1"/>
  <c r="G111" i="3" s="1"/>
  <c r="I111" i="3" s="1"/>
  <c r="G112" i="3" a="1"/>
  <c r="G112" i="3" s="1"/>
  <c r="I112" i="3" s="1"/>
  <c r="G113" i="3" a="1"/>
  <c r="G113" i="3" s="1"/>
  <c r="I113" i="3" s="1"/>
  <c r="J115" i="3" a="1"/>
  <c r="J115" i="3" s="1"/>
  <c r="K115" i="3" s="1"/>
  <c r="J121" i="3" a="1"/>
  <c r="J121" i="3" s="1"/>
  <c r="K121" i="3" s="1"/>
  <c r="G124" i="3" a="1"/>
  <c r="G124" i="3" s="1"/>
  <c r="I124" i="3" s="1"/>
  <c r="J127" i="3" a="1"/>
  <c r="J127" i="3" s="1"/>
  <c r="K127" i="3" s="1"/>
  <c r="J138" i="3" a="1"/>
  <c r="J138" i="3" s="1"/>
  <c r="K138" i="3" s="1"/>
  <c r="G142" i="3" a="1"/>
  <c r="G142" i="3" s="1"/>
  <c r="I142" i="3" s="1"/>
  <c r="G143" i="3" a="1"/>
  <c r="G143" i="3" s="1"/>
  <c r="I143" i="3" s="1"/>
  <c r="G147" i="3" a="1"/>
  <c r="G147" i="3" s="1"/>
  <c r="I147" i="3" s="1"/>
  <c r="G187" i="3" a="1"/>
  <c r="G187" i="3" s="1"/>
  <c r="I187" i="3" s="1"/>
  <c r="J211" i="3" a="1"/>
  <c r="J211" i="3" s="1"/>
  <c r="K211" i="3" s="1"/>
  <c r="J235" i="3" a="1"/>
  <c r="J235" i="3" s="1"/>
  <c r="K235" i="3" s="1"/>
  <c r="D529" i="3"/>
  <c r="F530" i="3"/>
  <c r="M544" i="2"/>
  <c r="L526" i="2"/>
  <c r="L517" i="2"/>
  <c r="L510" i="2"/>
  <c r="C254" i="8"/>
  <c r="D254" i="8"/>
  <c r="C252" i="8"/>
  <c r="D252" i="8"/>
  <c r="D250" i="8"/>
  <c r="C250" i="8"/>
  <c r="D248" i="8"/>
  <c r="H248" i="8" s="1"/>
  <c r="C248" i="8"/>
  <c r="C246" i="8"/>
  <c r="D246" i="8"/>
  <c r="C244" i="8"/>
  <c r="D244" i="8"/>
  <c r="D242" i="8"/>
  <c r="C242" i="8"/>
  <c r="D240" i="8"/>
  <c r="H240" i="8" s="1"/>
  <c r="C240" i="8"/>
  <c r="C238" i="8"/>
  <c r="D238" i="8"/>
  <c r="C236" i="8"/>
  <c r="D236" i="8"/>
  <c r="D234" i="8"/>
  <c r="C234" i="8"/>
  <c r="D232" i="8"/>
  <c r="H232" i="8" s="1"/>
  <c r="C232" i="8"/>
  <c r="C230" i="8"/>
  <c r="D230" i="8"/>
  <c r="C228" i="8"/>
  <c r="D228" i="8"/>
  <c r="D226" i="8"/>
  <c r="C226" i="8"/>
  <c r="D224" i="8"/>
  <c r="H224" i="8" s="1"/>
  <c r="C224" i="8"/>
  <c r="C222" i="8"/>
  <c r="D222" i="8"/>
  <c r="C220" i="8"/>
  <c r="D220" i="8"/>
  <c r="D218" i="8"/>
  <c r="C218" i="8"/>
  <c r="D216" i="8"/>
  <c r="H216" i="8" s="1"/>
  <c r="C216" i="8"/>
  <c r="C214" i="8"/>
  <c r="D214" i="8"/>
  <c r="C212" i="8"/>
  <c r="D212" i="8"/>
  <c r="D210" i="8"/>
  <c r="C210" i="8"/>
  <c r="D208" i="8"/>
  <c r="H208" i="8" s="1"/>
  <c r="C208" i="8"/>
  <c r="C206" i="8"/>
  <c r="D206" i="8"/>
  <c r="C204" i="8"/>
  <c r="D204" i="8"/>
  <c r="D202" i="8"/>
  <c r="C202" i="8"/>
  <c r="C198" i="8"/>
  <c r="S198" i="8" s="1"/>
  <c r="D198" i="8"/>
  <c r="C196" i="8"/>
  <c r="D196" i="8"/>
  <c r="D194" i="8"/>
  <c r="H194" i="8" s="1"/>
  <c r="C194" i="8"/>
  <c r="S194" i="8" s="1"/>
  <c r="C190" i="8"/>
  <c r="D190" i="8"/>
  <c r="H190" i="8" s="1"/>
  <c r="C188" i="8"/>
  <c r="S188" i="8" s="1"/>
  <c r="D188" i="8"/>
  <c r="D186" i="8"/>
  <c r="H186" i="8" s="1"/>
  <c r="C186" i="8"/>
  <c r="S186" i="8" s="1"/>
  <c r="C182" i="8"/>
  <c r="D182" i="8"/>
  <c r="C180" i="8"/>
  <c r="D180" i="8"/>
  <c r="H180" i="8" s="1"/>
  <c r="D178" i="8"/>
  <c r="H178" i="8" s="1"/>
  <c r="C178" i="8"/>
  <c r="D176" i="8"/>
  <c r="H176" i="8" s="1"/>
  <c r="C176" i="8"/>
  <c r="S176" i="8" s="1"/>
  <c r="C174" i="8"/>
  <c r="D174" i="8"/>
  <c r="C172" i="8"/>
  <c r="D172" i="8"/>
  <c r="H172" i="8" s="1"/>
  <c r="D170" i="8"/>
  <c r="H170" i="8" s="1"/>
  <c r="C170" i="8"/>
  <c r="D168" i="8"/>
  <c r="H168" i="8" s="1"/>
  <c r="C168" i="8"/>
  <c r="S168" i="8" s="1"/>
  <c r="C166" i="8"/>
  <c r="D166" i="8"/>
  <c r="C164" i="8"/>
  <c r="D162" i="8"/>
  <c r="C162" i="8"/>
  <c r="D160" i="8"/>
  <c r="C160" i="8"/>
  <c r="S160" i="8" s="1"/>
  <c r="C158" i="8"/>
  <c r="S158" i="8" s="1"/>
  <c r="D158" i="8"/>
  <c r="C156" i="8"/>
  <c r="D154" i="8"/>
  <c r="C154" i="8"/>
  <c r="D152" i="8"/>
  <c r="C150" i="8"/>
  <c r="D150" i="8"/>
  <c r="H150" i="8" s="1"/>
  <c r="C148" i="8"/>
  <c r="D146" i="8"/>
  <c r="H146" i="8" s="1"/>
  <c r="C146" i="8"/>
  <c r="S146" i="8" s="1"/>
  <c r="D144" i="8"/>
  <c r="C142" i="8"/>
  <c r="D142" i="8"/>
  <c r="H142" i="8" s="1"/>
  <c r="C140" i="8"/>
  <c r="D140" i="8"/>
  <c r="H140" i="8" s="1"/>
  <c r="D138" i="8"/>
  <c r="H138" i="8" s="1"/>
  <c r="C138" i="8"/>
  <c r="D136" i="8"/>
  <c r="C134" i="8"/>
  <c r="D134" i="8"/>
  <c r="H134" i="8" s="1"/>
  <c r="C132" i="8"/>
  <c r="S132" i="8" s="1"/>
  <c r="D132" i="8"/>
  <c r="D130" i="8"/>
  <c r="H130" i="8" s="1"/>
  <c r="C130" i="8"/>
  <c r="S130" i="8" s="1"/>
  <c r="D128" i="8"/>
  <c r="H128" i="8" s="1"/>
  <c r="C128" i="8"/>
  <c r="S128" i="8" s="1"/>
  <c r="C126" i="8"/>
  <c r="D126" i="8"/>
  <c r="H126" i="8" s="1"/>
  <c r="C124" i="8"/>
  <c r="S124" i="8" s="1"/>
  <c r="D124" i="8"/>
  <c r="D122" i="8"/>
  <c r="H122" i="8" s="1"/>
  <c r="C122" i="8"/>
  <c r="D120" i="8"/>
  <c r="H120" i="8" s="1"/>
  <c r="C120" i="8"/>
  <c r="S120" i="8" s="1"/>
  <c r="C118" i="8"/>
  <c r="D118" i="8"/>
  <c r="H118" i="8" s="1"/>
  <c r="C116" i="8"/>
  <c r="S116" i="8" s="1"/>
  <c r="D116" i="8"/>
  <c r="D114" i="8"/>
  <c r="H114" i="8" s="1"/>
  <c r="C114" i="8"/>
  <c r="D112" i="8"/>
  <c r="H112" i="8" s="1"/>
  <c r="C112" i="8"/>
  <c r="S112" i="8" s="1"/>
  <c r="C110" i="8"/>
  <c r="D110" i="8"/>
  <c r="H110" i="8" s="1"/>
  <c r="C108" i="8"/>
  <c r="S108" i="8" s="1"/>
  <c r="D108" i="8"/>
  <c r="D106" i="8"/>
  <c r="H106" i="8" s="1"/>
  <c r="C106" i="8"/>
  <c r="D104" i="8"/>
  <c r="H104" i="8" s="1"/>
  <c r="C104" i="8"/>
  <c r="S104" i="8" s="1"/>
  <c r="C102" i="8"/>
  <c r="D102" i="8"/>
  <c r="H102" i="8" s="1"/>
  <c r="C100" i="8"/>
  <c r="S100" i="8" s="1"/>
  <c r="D100" i="8"/>
  <c r="D98" i="8"/>
  <c r="H98" i="8" s="1"/>
  <c r="C98" i="8"/>
  <c r="D96" i="8"/>
  <c r="H96" i="8" s="1"/>
  <c r="C96" i="8"/>
  <c r="S96" i="8" s="1"/>
  <c r="C94" i="8"/>
  <c r="D94" i="8"/>
  <c r="H94" i="8" s="1"/>
  <c r="C92" i="8"/>
  <c r="S92" i="8" s="1"/>
  <c r="D92" i="8"/>
  <c r="D90" i="8"/>
  <c r="H90" i="8" s="1"/>
  <c r="C90" i="8"/>
  <c r="D88" i="8"/>
  <c r="H88" i="8" s="1"/>
  <c r="C88" i="8"/>
  <c r="S88" i="8" s="1"/>
  <c r="C86" i="8"/>
  <c r="D86" i="8"/>
  <c r="H86" i="8" s="1"/>
  <c r="C84" i="8"/>
  <c r="S84" i="8" s="1"/>
  <c r="D84" i="8"/>
  <c r="D82" i="8"/>
  <c r="H82" i="8" s="1"/>
  <c r="C82" i="8"/>
  <c r="D80" i="8"/>
  <c r="H80" i="8" s="1"/>
  <c r="C80" i="8"/>
  <c r="S80" i="8" s="1"/>
  <c r="C76" i="8"/>
  <c r="D76" i="8"/>
  <c r="H76" i="8" s="1"/>
  <c r="D74" i="8"/>
  <c r="H74" i="8" s="1"/>
  <c r="C74" i="8"/>
  <c r="D72" i="8"/>
  <c r="H72" i="8" s="1"/>
  <c r="C72" i="8"/>
  <c r="C68" i="8"/>
  <c r="D68" i="8"/>
  <c r="C66" i="8"/>
  <c r="D66" i="8"/>
  <c r="H66" i="8" s="1"/>
  <c r="D64" i="8"/>
  <c r="H64" i="8" s="1"/>
  <c r="C64" i="8"/>
  <c r="D62" i="8"/>
  <c r="H62" i="8" s="1"/>
  <c r="C62" i="8"/>
  <c r="D60" i="8"/>
  <c r="H60" i="8" s="1"/>
  <c r="C60" i="8"/>
  <c r="S60" i="8" s="1"/>
  <c r="D58" i="8"/>
  <c r="C58" i="8"/>
  <c r="D56" i="8"/>
  <c r="H56" i="8" s="1"/>
  <c r="C56" i="8"/>
  <c r="C54" i="8"/>
  <c r="D54" i="8"/>
  <c r="C52" i="8"/>
  <c r="D52" i="8"/>
  <c r="C50" i="8"/>
  <c r="D50" i="8"/>
  <c r="H50" i="8" s="1"/>
  <c r="D48" i="8"/>
  <c r="H48" i="8" s="1"/>
  <c r="C48" i="8"/>
  <c r="D46" i="8"/>
  <c r="H46" i="8" s="1"/>
  <c r="C46" i="8"/>
  <c r="D44" i="8"/>
  <c r="H44" i="8" s="1"/>
  <c r="C44" i="8"/>
  <c r="S44" i="8" s="1"/>
  <c r="D42" i="8"/>
  <c r="C42" i="8"/>
  <c r="D40" i="8"/>
  <c r="H40" i="8" s="1"/>
  <c r="C40" i="8"/>
  <c r="C38" i="8"/>
  <c r="D38" i="8"/>
  <c r="C36" i="8"/>
  <c r="D36" i="8"/>
  <c r="C34" i="8"/>
  <c r="D34" i="8"/>
  <c r="H34" i="8" s="1"/>
  <c r="D30" i="8"/>
  <c r="H30" i="8" s="1"/>
  <c r="C30" i="8"/>
  <c r="D28" i="8"/>
  <c r="H28" i="8" s="1"/>
  <c r="C28" i="8"/>
  <c r="D26" i="8"/>
  <c r="H26" i="8" s="1"/>
  <c r="C26" i="8"/>
  <c r="S26" i="8" s="1"/>
  <c r="D24" i="8"/>
  <c r="C24" i="8"/>
  <c r="C22" i="8"/>
  <c r="S22" i="8" s="1"/>
  <c r="D22" i="8"/>
  <c r="C20" i="8"/>
  <c r="D20" i="8"/>
  <c r="C18" i="8"/>
  <c r="D18" i="8"/>
  <c r="D16" i="8"/>
  <c r="C16" i="8"/>
  <c r="D14" i="8"/>
  <c r="H14" i="8" s="1"/>
  <c r="C14" i="8"/>
  <c r="D12" i="8"/>
  <c r="D10" i="8"/>
  <c r="H10" i="8" s="1"/>
  <c r="C10" i="8"/>
  <c r="D8" i="8"/>
  <c r="C8" i="8"/>
  <c r="C6" i="8"/>
  <c r="D6" i="8"/>
  <c r="H6" i="8" s="1"/>
  <c r="C4" i="8"/>
  <c r="D4" i="8"/>
  <c r="H4" i="8" s="1"/>
  <c r="H511" i="2"/>
  <c r="K525" i="2"/>
  <c r="H527" i="2"/>
  <c r="K528" i="2"/>
  <c r="H540" i="2"/>
  <c r="M541" i="2"/>
  <c r="G28" i="3" a="1"/>
  <c r="G28" i="3" s="1"/>
  <c r="I28" i="3" s="1"/>
  <c r="G29" i="3" a="1"/>
  <c r="G29" i="3" s="1"/>
  <c r="I29" i="3" s="1"/>
  <c r="J34" i="3" a="1"/>
  <c r="J34" i="3" s="1"/>
  <c r="K34" i="3" s="1"/>
  <c r="J45" i="3" a="1"/>
  <c r="J45" i="3" s="1"/>
  <c r="K45" i="3" s="1"/>
  <c r="Q47" i="3"/>
  <c r="H47" i="3" s="1"/>
  <c r="G49" i="3" a="1"/>
  <c r="G49" i="3" s="1"/>
  <c r="I49" i="3" s="1"/>
  <c r="J55" i="3" a="1"/>
  <c r="J55" i="3" s="1"/>
  <c r="K55" i="3" s="1"/>
  <c r="G60" i="3" a="1"/>
  <c r="G60" i="3" s="1"/>
  <c r="I60" i="3" s="1"/>
  <c r="G61" i="3" a="1"/>
  <c r="G61" i="3" s="1"/>
  <c r="I61" i="3" s="1"/>
  <c r="J66" i="3" a="1"/>
  <c r="J66" i="3" s="1"/>
  <c r="K66" i="3" s="1"/>
  <c r="J77" i="3" a="1"/>
  <c r="J77" i="3" s="1"/>
  <c r="K77" i="3" s="1"/>
  <c r="Q79" i="3"/>
  <c r="H79" i="3" s="1"/>
  <c r="G81" i="3" a="1"/>
  <c r="G81" i="3" s="1"/>
  <c r="I81" i="3" s="1"/>
  <c r="J87" i="3" a="1"/>
  <c r="J87" i="3" s="1"/>
  <c r="K87" i="3" s="1"/>
  <c r="G92" i="3" a="1"/>
  <c r="G92" i="3" s="1"/>
  <c r="I92" i="3" s="1"/>
  <c r="G93" i="3" a="1"/>
  <c r="G93" i="3" s="1"/>
  <c r="I93" i="3" s="1"/>
  <c r="J98" i="3" a="1"/>
  <c r="J98" i="3" s="1"/>
  <c r="K98" i="3" s="1"/>
  <c r="J109" i="3" a="1"/>
  <c r="J109" i="3" s="1"/>
  <c r="K109" i="3" s="1"/>
  <c r="Q111" i="3"/>
  <c r="H111" i="3" s="1"/>
  <c r="J114" i="3" a="1"/>
  <c r="J114" i="3" s="1"/>
  <c r="K114" i="3" s="1"/>
  <c r="G118" i="3" a="1"/>
  <c r="G118" i="3" s="1"/>
  <c r="I118" i="3" s="1"/>
  <c r="G119" i="3" a="1"/>
  <c r="G119" i="3" s="1"/>
  <c r="I119" i="3" s="1"/>
  <c r="G123" i="3" a="1"/>
  <c r="G123" i="3" s="1"/>
  <c r="I123" i="3" s="1"/>
  <c r="G141" i="3" a="1"/>
  <c r="G141" i="3" s="1"/>
  <c r="I141" i="3" s="1"/>
  <c r="Q141" i="3"/>
  <c r="J144" i="3" a="1"/>
  <c r="J144" i="3" s="1"/>
  <c r="K144" i="3" s="1"/>
  <c r="Q147" i="3"/>
  <c r="H147" i="3" s="1"/>
  <c r="G151" i="3" a="1"/>
  <c r="G151" i="3" s="1"/>
  <c r="I151" i="3" s="1"/>
  <c r="G156" i="3" a="1"/>
  <c r="G156" i="3" s="1"/>
  <c r="I156" i="3" s="1"/>
  <c r="J170" i="3" a="1"/>
  <c r="J170" i="3" s="1"/>
  <c r="K170" i="3" s="1"/>
  <c r="J266" i="3" a="1"/>
  <c r="J266" i="3" s="1"/>
  <c r="K266" i="3" s="1"/>
  <c r="D164" i="8"/>
  <c r="H164" i="8" s="1"/>
  <c r="Q276" i="3"/>
  <c r="H276" i="3" s="1"/>
  <c r="Q272" i="3"/>
  <c r="Q266" i="3"/>
  <c r="Q262" i="3"/>
  <c r="Q256" i="3"/>
  <c r="Q254" i="3"/>
  <c r="Q250" i="3"/>
  <c r="Q246" i="3"/>
  <c r="Q238" i="3"/>
  <c r="Q232" i="3"/>
  <c r="Q230" i="3"/>
  <c r="Q226" i="3"/>
  <c r="Q218" i="3"/>
  <c r="Q214" i="3"/>
  <c r="Q208" i="3"/>
  <c r="Q202" i="3"/>
  <c r="Q198" i="3"/>
  <c r="Q194" i="3"/>
  <c r="Q188" i="3"/>
  <c r="Q184" i="3"/>
  <c r="Q180" i="3"/>
  <c r="Q176" i="3"/>
  <c r="Q174" i="3"/>
  <c r="Q168" i="3"/>
  <c r="Q166" i="3"/>
  <c r="Q162" i="3"/>
  <c r="Q158" i="3"/>
  <c r="Q154" i="3"/>
  <c r="H517" i="2"/>
  <c r="I524" i="2"/>
  <c r="L525" i="2"/>
  <c r="I527" i="2"/>
  <c r="L528" i="2"/>
  <c r="I540" i="2"/>
  <c r="K542" i="2"/>
  <c r="G30" i="3" a="1"/>
  <c r="G30" i="3" s="1"/>
  <c r="I30" i="3" s="1"/>
  <c r="J35" i="3" a="1"/>
  <c r="J35" i="3" s="1"/>
  <c r="K35" i="3" s="1"/>
  <c r="J36" i="3" a="1"/>
  <c r="J36" i="3" s="1"/>
  <c r="K36" i="3" s="1"/>
  <c r="G39" i="3" a="1"/>
  <c r="G39" i="3" s="1"/>
  <c r="I39" i="3" s="1"/>
  <c r="G40" i="3" a="1"/>
  <c r="G40" i="3" s="1"/>
  <c r="I40" i="3" s="1"/>
  <c r="G51" i="3" a="1"/>
  <c r="G51" i="3" s="1"/>
  <c r="I51" i="3" s="1"/>
  <c r="J56" i="3" a="1"/>
  <c r="J56" i="3" s="1"/>
  <c r="K56" i="3" s="1"/>
  <c r="J57" i="3" a="1"/>
  <c r="J57" i="3" s="1"/>
  <c r="K57" i="3" s="1"/>
  <c r="Q59" i="3"/>
  <c r="H59" i="3" s="1"/>
  <c r="G62" i="3" a="1"/>
  <c r="G62" i="3" s="1"/>
  <c r="I62" i="3" s="1"/>
  <c r="J67" i="3" a="1"/>
  <c r="J67" i="3" s="1"/>
  <c r="K67" i="3" s="1"/>
  <c r="J68" i="3" a="1"/>
  <c r="J68" i="3" s="1"/>
  <c r="K68" i="3" s="1"/>
  <c r="G71" i="3" a="1"/>
  <c r="G71" i="3" s="1"/>
  <c r="I71" i="3" s="1"/>
  <c r="G72" i="3" a="1"/>
  <c r="G72" i="3" s="1"/>
  <c r="I72" i="3" s="1"/>
  <c r="G83" i="3" a="1"/>
  <c r="G83" i="3" s="1"/>
  <c r="I83" i="3" s="1"/>
  <c r="J88" i="3" a="1"/>
  <c r="J88" i="3" s="1"/>
  <c r="K88" i="3" s="1"/>
  <c r="J89" i="3" a="1"/>
  <c r="J89" i="3" s="1"/>
  <c r="K89" i="3" s="1"/>
  <c r="Q91" i="3"/>
  <c r="H91" i="3" s="1"/>
  <c r="G94" i="3" a="1"/>
  <c r="G94" i="3" s="1"/>
  <c r="I94" i="3" s="1"/>
  <c r="J99" i="3" a="1"/>
  <c r="J99" i="3" s="1"/>
  <c r="K99" i="3" s="1"/>
  <c r="J100" i="3" a="1"/>
  <c r="J100" i="3" s="1"/>
  <c r="K100" i="3" s="1"/>
  <c r="G103" i="3" a="1"/>
  <c r="G103" i="3" s="1"/>
  <c r="I103" i="3" s="1"/>
  <c r="G104" i="3" a="1"/>
  <c r="G104" i="3" s="1"/>
  <c r="I104" i="3" s="1"/>
  <c r="G117" i="3" a="1"/>
  <c r="G117" i="3" s="1"/>
  <c r="I117" i="3" s="1"/>
  <c r="J120" i="3" a="1"/>
  <c r="J120" i="3" s="1"/>
  <c r="K120" i="3" s="1"/>
  <c r="Q123" i="3"/>
  <c r="J125" i="3" a="1"/>
  <c r="J125" i="3" s="1"/>
  <c r="K125" i="3" s="1"/>
  <c r="G129" i="3" a="1"/>
  <c r="G129" i="3" s="1"/>
  <c r="I129" i="3" s="1"/>
  <c r="J131" i="3" a="1"/>
  <c r="J131" i="3" s="1"/>
  <c r="K131" i="3" s="1"/>
  <c r="J137" i="3" a="1"/>
  <c r="J137" i="3" s="1"/>
  <c r="K137" i="3" s="1"/>
  <c r="G140" i="3" a="1"/>
  <c r="G140" i="3" s="1"/>
  <c r="I140" i="3" s="1"/>
  <c r="J143" i="3" a="1"/>
  <c r="J143" i="3" s="1"/>
  <c r="K143" i="3" s="1"/>
  <c r="J150" i="3" a="1"/>
  <c r="J150" i="3" s="1"/>
  <c r="K150" i="3" s="1"/>
  <c r="C136" i="8"/>
  <c r="S136" i="8" s="1"/>
  <c r="O39" i="10"/>
  <c r="O40" i="10"/>
  <c r="X6" i="2" a="1"/>
  <c r="Q278" i="3"/>
  <c r="Q274" i="3"/>
  <c r="Q270" i="3"/>
  <c r="Q264" i="3"/>
  <c r="Q260" i="3"/>
  <c r="Q252" i="3"/>
  <c r="Q248" i="3"/>
  <c r="Q244" i="3"/>
  <c r="Q240" i="3"/>
  <c r="Q228" i="3"/>
  <c r="Q224" i="3"/>
  <c r="Q216" i="3"/>
  <c r="Q212" i="3"/>
  <c r="Q206" i="3"/>
  <c r="Q204" i="3"/>
  <c r="Q200" i="3"/>
  <c r="Q196" i="3"/>
  <c r="Q192" i="3"/>
  <c r="Q190" i="3"/>
  <c r="Q186" i="3"/>
  <c r="Q182" i="3"/>
  <c r="Q178" i="3"/>
  <c r="Q172" i="3"/>
  <c r="Q170" i="3"/>
  <c r="Q164" i="3"/>
  <c r="Q160" i="3"/>
  <c r="I511" i="2"/>
  <c r="J511" i="2"/>
  <c r="I517" i="2"/>
  <c r="J524" i="2"/>
  <c r="M525" i="2"/>
  <c r="J527" i="2"/>
  <c r="M528" i="2"/>
  <c r="J540" i="2"/>
  <c r="L542" i="2"/>
  <c r="J37" i="3" a="1"/>
  <c r="J37" i="3" s="1"/>
  <c r="K37" i="3" s="1"/>
  <c r="Q39" i="3"/>
  <c r="G41" i="3" a="1"/>
  <c r="G41" i="3" s="1"/>
  <c r="I41" i="3" s="1"/>
  <c r="J47" i="3" a="1"/>
  <c r="J47" i="3" s="1"/>
  <c r="K47" i="3" s="1"/>
  <c r="G52" i="3" a="1"/>
  <c r="G52" i="3" s="1"/>
  <c r="I52" i="3" s="1"/>
  <c r="G53" i="3" a="1"/>
  <c r="G53" i="3" s="1"/>
  <c r="I53" i="3" s="1"/>
  <c r="J58" i="3" a="1"/>
  <c r="J58" i="3" s="1"/>
  <c r="K58" i="3" s="1"/>
  <c r="J69" i="3" a="1"/>
  <c r="J69" i="3" s="1"/>
  <c r="K69" i="3" s="1"/>
  <c r="G73" i="3" a="1"/>
  <c r="G73" i="3" s="1"/>
  <c r="I73" i="3" s="1"/>
  <c r="J79" i="3" a="1"/>
  <c r="J79" i="3" s="1"/>
  <c r="K79" i="3" s="1"/>
  <c r="G84" i="3" a="1"/>
  <c r="G84" i="3" s="1"/>
  <c r="I84" i="3" s="1"/>
  <c r="G85" i="3" a="1"/>
  <c r="G85" i="3" s="1"/>
  <c r="I85" i="3" s="1"/>
  <c r="J90" i="3" a="1"/>
  <c r="J90" i="3" s="1"/>
  <c r="K90" i="3" s="1"/>
  <c r="J101" i="3" a="1"/>
  <c r="J101" i="3" s="1"/>
  <c r="K101" i="3" s="1"/>
  <c r="Q103" i="3"/>
  <c r="H103" i="3" s="1"/>
  <c r="G105" i="3" a="1"/>
  <c r="G105" i="3" s="1"/>
  <c r="I105" i="3" s="1"/>
  <c r="J111" i="3" a="1"/>
  <c r="J111" i="3" s="1"/>
  <c r="K111" i="3" s="1"/>
  <c r="J113" i="3" a="1"/>
  <c r="J113" i="3" s="1"/>
  <c r="K113" i="3" s="1"/>
  <c r="G116" i="3" a="1"/>
  <c r="G116" i="3" s="1"/>
  <c r="I116" i="3" s="1"/>
  <c r="J119" i="3" a="1"/>
  <c r="J119" i="3" s="1"/>
  <c r="K119" i="3" s="1"/>
  <c r="J130" i="3" a="1"/>
  <c r="J130" i="3" s="1"/>
  <c r="K130" i="3" s="1"/>
  <c r="G134" i="3" a="1"/>
  <c r="G134" i="3" s="1"/>
  <c r="I134" i="3" s="1"/>
  <c r="G135" i="3" a="1"/>
  <c r="G135" i="3" s="1"/>
  <c r="I135" i="3" s="1"/>
  <c r="G139" i="3" a="1"/>
  <c r="G139" i="3" s="1"/>
  <c r="I139" i="3" s="1"/>
  <c r="Q149" i="3"/>
  <c r="G159" i="3" a="1"/>
  <c r="G159" i="3" s="1"/>
  <c r="I159" i="3" s="1"/>
  <c r="G190" i="3" a="1"/>
  <c r="G190" i="3" s="1"/>
  <c r="I190" i="3" s="1"/>
  <c r="G197" i="3" a="1"/>
  <c r="G197" i="3" s="1"/>
  <c r="I197" i="3" s="1"/>
  <c r="J233" i="3" a="1"/>
  <c r="J233" i="3" s="1"/>
  <c r="K233" i="3" s="1"/>
  <c r="G271" i="3" a="1"/>
  <c r="G271" i="3" s="1"/>
  <c r="I271" i="3" s="1"/>
  <c r="Q23" i="10"/>
  <c r="G43" i="3" a="1"/>
  <c r="G43" i="3" s="1"/>
  <c r="I43" i="3" s="1"/>
  <c r="J48" i="3" a="1"/>
  <c r="J48" i="3" s="1"/>
  <c r="K48" i="3" s="1"/>
  <c r="J49" i="3" a="1"/>
  <c r="J49" i="3" s="1"/>
  <c r="K49" i="3" s="1"/>
  <c r="Q51" i="3"/>
  <c r="H51" i="3" s="1"/>
  <c r="G54" i="3" a="1"/>
  <c r="G54" i="3" s="1"/>
  <c r="I54" i="3" s="1"/>
  <c r="J59" i="3" a="1"/>
  <c r="J59" i="3" s="1"/>
  <c r="K59" i="3" s="1"/>
  <c r="J60" i="3" a="1"/>
  <c r="J60" i="3" s="1"/>
  <c r="K60" i="3" s="1"/>
  <c r="G63" i="3" a="1"/>
  <c r="G63" i="3" s="1"/>
  <c r="I63" i="3" s="1"/>
  <c r="G64" i="3" a="1"/>
  <c r="G64" i="3" s="1"/>
  <c r="I64" i="3" s="1"/>
  <c r="G75" i="3" a="1"/>
  <c r="G75" i="3" s="1"/>
  <c r="I75" i="3" s="1"/>
  <c r="J80" i="3" a="1"/>
  <c r="J80" i="3" s="1"/>
  <c r="K80" i="3" s="1"/>
  <c r="J81" i="3" a="1"/>
  <c r="J81" i="3" s="1"/>
  <c r="K81" i="3" s="1"/>
  <c r="Q83" i="3"/>
  <c r="H83" i="3" s="1"/>
  <c r="G86" i="3" a="1"/>
  <c r="G86" i="3" s="1"/>
  <c r="I86" i="3" s="1"/>
  <c r="J91" i="3" a="1"/>
  <c r="J91" i="3" s="1"/>
  <c r="K91" i="3" s="1"/>
  <c r="J92" i="3" a="1"/>
  <c r="J92" i="3" s="1"/>
  <c r="K92" i="3" s="1"/>
  <c r="G95" i="3" a="1"/>
  <c r="G95" i="3" s="1"/>
  <c r="I95" i="3" s="1"/>
  <c r="G96" i="3" a="1"/>
  <c r="G96" i="3" s="1"/>
  <c r="I96" i="3" s="1"/>
  <c r="G107" i="3" a="1"/>
  <c r="G107" i="3" s="1"/>
  <c r="I107" i="3" s="1"/>
  <c r="J112" i="3" a="1"/>
  <c r="J112" i="3" s="1"/>
  <c r="K112" i="3" s="1"/>
  <c r="G115" i="3" a="1"/>
  <c r="G115" i="3" s="1"/>
  <c r="I115" i="3" s="1"/>
  <c r="G133" i="3" a="1"/>
  <c r="G133" i="3" s="1"/>
  <c r="I133" i="3" s="1"/>
  <c r="Q133" i="3"/>
  <c r="J136" i="3" a="1"/>
  <c r="J136" i="3" s="1"/>
  <c r="K136" i="3" s="1"/>
  <c r="J141" i="3" a="1"/>
  <c r="J141" i="3" s="1"/>
  <c r="K141" i="3" s="1"/>
  <c r="G145" i="3" a="1"/>
  <c r="G145" i="3" s="1"/>
  <c r="I145" i="3" s="1"/>
  <c r="J147" i="3" a="1"/>
  <c r="J147" i="3" s="1"/>
  <c r="K147" i="3" s="1"/>
  <c r="J216" i="3" a="1"/>
  <c r="J216" i="3" s="1"/>
  <c r="K216" i="3" s="1"/>
  <c r="J230" i="3" a="1"/>
  <c r="J230" i="3" s="1"/>
  <c r="K230" i="3" s="1"/>
  <c r="J247" i="3" a="1"/>
  <c r="J247" i="3" s="1"/>
  <c r="K247" i="3" s="1"/>
  <c r="C144" i="8"/>
  <c r="K524" i="2"/>
  <c r="H526" i="2"/>
  <c r="K527" i="2"/>
  <c r="H529" i="2"/>
  <c r="M542" i="2"/>
  <c r="B2" i="4" a="1"/>
  <c r="H528" i="2"/>
  <c r="H524" i="2"/>
  <c r="B530" i="3"/>
  <c r="D255" i="8"/>
  <c r="H255" i="8" s="1"/>
  <c r="C255" i="8"/>
  <c r="D245" i="8"/>
  <c r="H245" i="8" s="1"/>
  <c r="C245" i="8"/>
  <c r="D243" i="8"/>
  <c r="H243" i="8" s="1"/>
  <c r="C243" i="8"/>
  <c r="C241" i="8"/>
  <c r="D241" i="8"/>
  <c r="D239" i="8"/>
  <c r="H239" i="8" s="1"/>
  <c r="C239" i="8"/>
  <c r="D237" i="8"/>
  <c r="H237" i="8" s="1"/>
  <c r="C237" i="8"/>
  <c r="D235" i="8"/>
  <c r="H235" i="8" s="1"/>
  <c r="C235" i="8"/>
  <c r="C233" i="8"/>
  <c r="D233" i="8"/>
  <c r="D229" i="8"/>
  <c r="H229" i="8" s="1"/>
  <c r="C229" i="8"/>
  <c r="D227" i="8"/>
  <c r="H227" i="8" s="1"/>
  <c r="C227" i="8"/>
  <c r="C225" i="8"/>
  <c r="D223" i="8"/>
  <c r="C223" i="8"/>
  <c r="D221" i="8"/>
  <c r="C221" i="8"/>
  <c r="D219" i="8"/>
  <c r="C219" i="8"/>
  <c r="S219" i="8" s="1"/>
  <c r="C217" i="8"/>
  <c r="D215" i="8"/>
  <c r="H215" i="8" s="1"/>
  <c r="C215" i="8"/>
  <c r="D213" i="8"/>
  <c r="H213" i="8" s="1"/>
  <c r="D211" i="8"/>
  <c r="C211" i="8"/>
  <c r="C209" i="8"/>
  <c r="S209" i="8" s="1"/>
  <c r="D207" i="8"/>
  <c r="H207" i="8" s="1"/>
  <c r="C207" i="8"/>
  <c r="D205" i="8"/>
  <c r="H205" i="8" s="1"/>
  <c r="D203" i="8"/>
  <c r="C203" i="8"/>
  <c r="C201" i="8"/>
  <c r="D201" i="8"/>
  <c r="H201" i="8" s="1"/>
  <c r="D199" i="8"/>
  <c r="C199" i="8"/>
  <c r="S199" i="8" s="1"/>
  <c r="D197" i="8"/>
  <c r="H197" i="8" s="1"/>
  <c r="D195" i="8"/>
  <c r="H195" i="8" s="1"/>
  <c r="C195" i="8"/>
  <c r="C193" i="8"/>
  <c r="D193" i="8"/>
  <c r="D191" i="8"/>
  <c r="H191" i="8" s="1"/>
  <c r="C191" i="8"/>
  <c r="D189" i="8"/>
  <c r="H189" i="8" s="1"/>
  <c r="C189" i="8"/>
  <c r="D187" i="8"/>
  <c r="H187" i="8" s="1"/>
  <c r="C187" i="8"/>
  <c r="C185" i="8"/>
  <c r="D185" i="8"/>
  <c r="D183" i="8"/>
  <c r="H183" i="8" s="1"/>
  <c r="C183" i="8"/>
  <c r="D181" i="8"/>
  <c r="H181" i="8" s="1"/>
  <c r="C181" i="8"/>
  <c r="D179" i="8"/>
  <c r="H179" i="8" s="1"/>
  <c r="C179" i="8"/>
  <c r="C177" i="8"/>
  <c r="D177" i="8"/>
  <c r="D175" i="8"/>
  <c r="H175" i="8" s="1"/>
  <c r="C175" i="8"/>
  <c r="D173" i="8"/>
  <c r="H173" i="8" s="1"/>
  <c r="C173" i="8"/>
  <c r="D171" i="8"/>
  <c r="H171" i="8" s="1"/>
  <c r="C171" i="8"/>
  <c r="C169" i="8"/>
  <c r="D169" i="8"/>
  <c r="D167" i="8"/>
  <c r="H167" i="8" s="1"/>
  <c r="C167" i="8"/>
  <c r="D165" i="8"/>
  <c r="H165" i="8" s="1"/>
  <c r="C165" i="8"/>
  <c r="D163" i="8"/>
  <c r="H163" i="8" s="1"/>
  <c r="C163" i="8"/>
  <c r="C161" i="8"/>
  <c r="D161" i="8"/>
  <c r="D159" i="8"/>
  <c r="H159" i="8" s="1"/>
  <c r="C159" i="8"/>
  <c r="D157" i="8"/>
  <c r="H157" i="8" s="1"/>
  <c r="C157" i="8"/>
  <c r="D155" i="8"/>
  <c r="H155" i="8" s="1"/>
  <c r="C155" i="8"/>
  <c r="C153" i="8"/>
  <c r="D153" i="8"/>
  <c r="D151" i="8"/>
  <c r="H151" i="8" s="1"/>
  <c r="C151" i="8"/>
  <c r="D149" i="8"/>
  <c r="H149" i="8" s="1"/>
  <c r="C149" i="8"/>
  <c r="D147" i="8"/>
  <c r="H147" i="8" s="1"/>
  <c r="C147" i="8"/>
  <c r="C145" i="8"/>
  <c r="D145" i="8"/>
  <c r="D143" i="8"/>
  <c r="H143" i="8" s="1"/>
  <c r="C143" i="8"/>
  <c r="D141" i="8"/>
  <c r="H141" i="8" s="1"/>
  <c r="C141" i="8"/>
  <c r="C137" i="8"/>
  <c r="D137" i="8"/>
  <c r="D135" i="8"/>
  <c r="H135" i="8" s="1"/>
  <c r="C135" i="8"/>
  <c r="S135" i="8" s="1"/>
  <c r="D133" i="8"/>
  <c r="H133" i="8" s="1"/>
  <c r="C133" i="8"/>
  <c r="C129" i="8"/>
  <c r="D129" i="8"/>
  <c r="D127" i="8"/>
  <c r="H127" i="8" s="1"/>
  <c r="C127" i="8"/>
  <c r="D125" i="8"/>
  <c r="H125" i="8" s="1"/>
  <c r="C125" i="8"/>
  <c r="S125" i="8" s="1"/>
  <c r="C121" i="8"/>
  <c r="S121" i="8" s="1"/>
  <c r="D121" i="8"/>
  <c r="D119" i="8"/>
  <c r="H119" i="8" s="1"/>
  <c r="C119" i="8"/>
  <c r="D117" i="8"/>
  <c r="H117" i="8" s="1"/>
  <c r="C117" i="8"/>
  <c r="D115" i="8"/>
  <c r="H115" i="8" s="1"/>
  <c r="C115" i="8"/>
  <c r="S115" i="8" s="1"/>
  <c r="C113" i="8"/>
  <c r="S113" i="8" s="1"/>
  <c r="D113" i="8"/>
  <c r="D111" i="8"/>
  <c r="H111" i="8" s="1"/>
  <c r="C111" i="8"/>
  <c r="D109" i="8"/>
  <c r="H109" i="8" s="1"/>
  <c r="C109" i="8"/>
  <c r="D107" i="8"/>
  <c r="H107" i="8" s="1"/>
  <c r="C107" i="8"/>
  <c r="S107" i="8" s="1"/>
  <c r="C105" i="8"/>
  <c r="S105" i="8" s="1"/>
  <c r="D105" i="8"/>
  <c r="D103" i="8"/>
  <c r="H103" i="8" s="1"/>
  <c r="C103" i="8"/>
  <c r="D101" i="8"/>
  <c r="H101" i="8" s="1"/>
  <c r="C101" i="8"/>
  <c r="D99" i="8"/>
  <c r="H99" i="8" s="1"/>
  <c r="C99" i="8"/>
  <c r="S99" i="8" s="1"/>
  <c r="C97" i="8"/>
  <c r="S97" i="8" s="1"/>
  <c r="D97" i="8"/>
  <c r="D95" i="8"/>
  <c r="H95" i="8" s="1"/>
  <c r="C95" i="8"/>
  <c r="D93" i="8"/>
  <c r="H93" i="8" s="1"/>
  <c r="C93" i="8"/>
  <c r="D91" i="8"/>
  <c r="C89" i="8"/>
  <c r="D89" i="8"/>
  <c r="H89" i="8" s="1"/>
  <c r="D87" i="8"/>
  <c r="C87" i="8"/>
  <c r="S87" i="8" s="1"/>
  <c r="D85" i="8"/>
  <c r="C85" i="8"/>
  <c r="D83" i="8"/>
  <c r="C81" i="8"/>
  <c r="D81" i="8"/>
  <c r="D79" i="8"/>
  <c r="H79" i="8" s="1"/>
  <c r="C79" i="8"/>
  <c r="D77" i="8"/>
  <c r="H77" i="8" s="1"/>
  <c r="C77" i="8"/>
  <c r="D75" i="8"/>
  <c r="H75" i="8" s="1"/>
  <c r="C73" i="8"/>
  <c r="S73" i="8" s="1"/>
  <c r="D73" i="8"/>
  <c r="H73" i="8" s="1"/>
  <c r="D71" i="8"/>
  <c r="C71" i="8"/>
  <c r="C69" i="8"/>
  <c r="D69" i="8"/>
  <c r="H69" i="8" s="1"/>
  <c r="C67" i="8"/>
  <c r="S67" i="8" s="1"/>
  <c r="C65" i="8"/>
  <c r="D65" i="8"/>
  <c r="D61" i="8"/>
  <c r="H61" i="8" s="1"/>
  <c r="C61" i="8"/>
  <c r="S61" i="8" s="1"/>
  <c r="D59" i="8"/>
  <c r="H59" i="8" s="1"/>
  <c r="C59" i="8"/>
  <c r="D57" i="8"/>
  <c r="H57" i="8" s="1"/>
  <c r="C57" i="8"/>
  <c r="C55" i="8"/>
  <c r="D55" i="8"/>
  <c r="C53" i="8"/>
  <c r="D53" i="8"/>
  <c r="C51" i="8"/>
  <c r="S51" i="8" s="1"/>
  <c r="D51" i="8"/>
  <c r="C47" i="8"/>
  <c r="D47" i="8"/>
  <c r="D45" i="8"/>
  <c r="H45" i="8" s="1"/>
  <c r="C45" i="8"/>
  <c r="D43" i="8"/>
  <c r="H43" i="8" s="1"/>
  <c r="D41" i="8"/>
  <c r="C41" i="8"/>
  <c r="C39" i="8"/>
  <c r="D39" i="8"/>
  <c r="H39" i="8" s="1"/>
  <c r="C37" i="8"/>
  <c r="D37" i="8"/>
  <c r="H37" i="8" s="1"/>
  <c r="C33" i="8"/>
  <c r="S33" i="8" s="1"/>
  <c r="D33" i="8"/>
  <c r="H33" i="8" s="1"/>
  <c r="C31" i="8"/>
  <c r="D31" i="8"/>
  <c r="H31" i="8" s="1"/>
  <c r="D29" i="8"/>
  <c r="C29" i="8"/>
  <c r="S29" i="8" s="1"/>
  <c r="D27" i="8"/>
  <c r="C27" i="8"/>
  <c r="D25" i="8"/>
  <c r="H25" i="8" s="1"/>
  <c r="C23" i="8"/>
  <c r="D23" i="8"/>
  <c r="C21" i="8"/>
  <c r="S21" i="8" s="1"/>
  <c r="D21" i="8"/>
  <c r="C17" i="8"/>
  <c r="S17" i="8" s="1"/>
  <c r="C15" i="8"/>
  <c r="D15" i="8"/>
  <c r="H15" i="8" s="1"/>
  <c r="D13" i="8"/>
  <c r="C13" i="8"/>
  <c r="D11" i="8"/>
  <c r="C11" i="8"/>
  <c r="D9" i="8"/>
  <c r="C9" i="8"/>
  <c r="S9" i="8" s="1"/>
  <c r="C7" i="8"/>
  <c r="D7" i="8"/>
  <c r="H7" i="8" s="1"/>
  <c r="C5" i="8"/>
  <c r="S5" i="8" s="1"/>
  <c r="D5" i="8"/>
  <c r="H5" i="8" s="1"/>
  <c r="I510" i="2"/>
  <c r="L511" i="2"/>
  <c r="K517" i="2"/>
  <c r="L524" i="2"/>
  <c r="I526" i="2"/>
  <c r="L527" i="2"/>
  <c r="L540" i="2"/>
  <c r="L543" i="2"/>
  <c r="J29" i="3" a="1"/>
  <c r="J29" i="3" s="1"/>
  <c r="K29" i="3" s="1"/>
  <c r="Q31" i="3"/>
  <c r="H31" i="3" s="1"/>
  <c r="G33" i="3" a="1"/>
  <c r="G33" i="3" s="1"/>
  <c r="I33" i="3" s="1"/>
  <c r="J39" i="3" a="1"/>
  <c r="J39" i="3" s="1"/>
  <c r="K39" i="3" s="1"/>
  <c r="G44" i="3" a="1"/>
  <c r="G44" i="3" s="1"/>
  <c r="I44" i="3" s="1"/>
  <c r="G45" i="3" a="1"/>
  <c r="G45" i="3" s="1"/>
  <c r="I45" i="3" s="1"/>
  <c r="J50" i="3" a="1"/>
  <c r="J50" i="3" s="1"/>
  <c r="K50" i="3" s="1"/>
  <c r="J61" i="3" a="1"/>
  <c r="J61" i="3" s="1"/>
  <c r="K61" i="3" s="1"/>
  <c r="Q63" i="3"/>
  <c r="H63" i="3" s="1"/>
  <c r="G65" i="3" a="1"/>
  <c r="G65" i="3" s="1"/>
  <c r="I65" i="3" s="1"/>
  <c r="J71" i="3" a="1"/>
  <c r="J71" i="3" s="1"/>
  <c r="K71" i="3" s="1"/>
  <c r="G76" i="3" a="1"/>
  <c r="G76" i="3" s="1"/>
  <c r="I76" i="3" s="1"/>
  <c r="G77" i="3" a="1"/>
  <c r="G77" i="3" s="1"/>
  <c r="I77" i="3" s="1"/>
  <c r="J82" i="3" a="1"/>
  <c r="J82" i="3" s="1"/>
  <c r="K82" i="3" s="1"/>
  <c r="J93" i="3" a="1"/>
  <c r="J93" i="3" s="1"/>
  <c r="K93" i="3" s="1"/>
  <c r="Q95" i="3"/>
  <c r="G97" i="3" a="1"/>
  <c r="G97" i="3" s="1"/>
  <c r="I97" i="3" s="1"/>
  <c r="J103" i="3" a="1"/>
  <c r="J103" i="3" s="1"/>
  <c r="K103" i="3" s="1"/>
  <c r="G108" i="3" a="1"/>
  <c r="G108" i="3" s="1"/>
  <c r="I108" i="3" s="1"/>
  <c r="G109" i="3" a="1"/>
  <c r="G109" i="3" s="1"/>
  <c r="I109" i="3" s="1"/>
  <c r="J117" i="3" a="1"/>
  <c r="J117" i="3" s="1"/>
  <c r="K117" i="3" s="1"/>
  <c r="G121" i="3" a="1"/>
  <c r="G121" i="3" s="1"/>
  <c r="I121" i="3" s="1"/>
  <c r="J123" i="3" a="1"/>
  <c r="J123" i="3" s="1"/>
  <c r="K123" i="3" s="1"/>
  <c r="J129" i="3" a="1"/>
  <c r="J129" i="3" s="1"/>
  <c r="K129" i="3" s="1"/>
  <c r="G132" i="3" a="1"/>
  <c r="G132" i="3" s="1"/>
  <c r="I132" i="3" s="1"/>
  <c r="J135" i="3" a="1"/>
  <c r="J135" i="3" s="1"/>
  <c r="K135" i="3" s="1"/>
  <c r="J146" i="3" a="1"/>
  <c r="J146" i="3" s="1"/>
  <c r="K146" i="3" s="1"/>
  <c r="G149" i="3" a="1"/>
  <c r="G149" i="3" s="1"/>
  <c r="I149" i="3" s="1"/>
  <c r="G210" i="3" a="1"/>
  <c r="G210" i="3" s="1"/>
  <c r="I210" i="3" s="1"/>
  <c r="G213" i="3" a="1"/>
  <c r="G213" i="3" s="1"/>
  <c r="I213" i="3" s="1"/>
  <c r="J237" i="3" a="1"/>
  <c r="J237" i="3" s="1"/>
  <c r="K237" i="3" s="1"/>
  <c r="J261" i="3" a="1"/>
  <c r="J261" i="3" s="1"/>
  <c r="K261" i="3" s="1"/>
  <c r="C83" i="8"/>
  <c r="D148" i="8"/>
  <c r="H148" i="8" s="1"/>
  <c r="C213" i="8"/>
  <c r="S213" i="8" s="1"/>
  <c r="L541" i="2"/>
  <c r="H510" i="2"/>
  <c r="K511" i="2"/>
  <c r="K540" i="2"/>
  <c r="D247" i="8"/>
  <c r="H247" i="8" s="1"/>
  <c r="C247" i="8"/>
  <c r="S247" i="8" s="1"/>
  <c r="D231" i="8"/>
  <c r="H231" i="8" s="1"/>
  <c r="C231" i="8"/>
  <c r="Q273" i="3"/>
  <c r="Q271" i="3"/>
  <c r="H271" i="3" s="1"/>
  <c r="Q267" i="3"/>
  <c r="Q263" i="3"/>
  <c r="Q259" i="3"/>
  <c r="Q253" i="3"/>
  <c r="Q251" i="3"/>
  <c r="Q245" i="3"/>
  <c r="Q239" i="3"/>
  <c r="Q237" i="3"/>
  <c r="Q235" i="3"/>
  <c r="Q233" i="3"/>
  <c r="Q231" i="3"/>
  <c r="Q225" i="3"/>
  <c r="Q223" i="3"/>
  <c r="Q221" i="3"/>
  <c r="Q219" i="3"/>
  <c r="Q217" i="3"/>
  <c r="Q215" i="3"/>
  <c r="Q213" i="3"/>
  <c r="Q211" i="3"/>
  <c r="Q207" i="3"/>
  <c r="Q203" i="3"/>
  <c r="Q201" i="3"/>
  <c r="Q195" i="3"/>
  <c r="Q193" i="3"/>
  <c r="Q189" i="3"/>
  <c r="Q187" i="3"/>
  <c r="H187" i="3" s="1"/>
  <c r="Q183" i="3"/>
  <c r="Q179" i="3"/>
  <c r="Q175" i="3"/>
  <c r="Q173" i="3"/>
  <c r="Q169" i="3"/>
  <c r="Q167" i="3"/>
  <c r="Q165" i="3"/>
  <c r="Q161" i="3"/>
  <c r="Q157" i="3"/>
  <c r="Q151" i="3"/>
  <c r="H151" i="3" s="1"/>
  <c r="J510" i="2"/>
  <c r="M511" i="2"/>
  <c r="M517" i="2"/>
  <c r="M524" i="2"/>
  <c r="M527" i="2"/>
  <c r="K529" i="2"/>
  <c r="M540" i="2"/>
  <c r="M543" i="2"/>
  <c r="G35" i="3" a="1"/>
  <c r="G35" i="3" s="1"/>
  <c r="I35" i="3" s="1"/>
  <c r="J40" i="3" a="1"/>
  <c r="J40" i="3" s="1"/>
  <c r="K40" i="3" s="1"/>
  <c r="J41" i="3" a="1"/>
  <c r="J41" i="3" s="1"/>
  <c r="K41" i="3" s="1"/>
  <c r="Q43" i="3"/>
  <c r="H43" i="3" s="1"/>
  <c r="G46" i="3" a="1"/>
  <c r="G46" i="3" s="1"/>
  <c r="I46" i="3" s="1"/>
  <c r="J51" i="3" a="1"/>
  <c r="J51" i="3" s="1"/>
  <c r="K51" i="3" s="1"/>
  <c r="J52" i="3" a="1"/>
  <c r="J52" i="3" s="1"/>
  <c r="K52" i="3" s="1"/>
  <c r="G55" i="3" a="1"/>
  <c r="G55" i="3" s="1"/>
  <c r="I55" i="3" s="1"/>
  <c r="G56" i="3" a="1"/>
  <c r="G56" i="3" s="1"/>
  <c r="I56" i="3" s="1"/>
  <c r="G67" i="3" a="1"/>
  <c r="G67" i="3" s="1"/>
  <c r="I67" i="3" s="1"/>
  <c r="J72" i="3" a="1"/>
  <c r="J72" i="3" s="1"/>
  <c r="K72" i="3" s="1"/>
  <c r="J73" i="3" a="1"/>
  <c r="J73" i="3" s="1"/>
  <c r="K73" i="3" s="1"/>
  <c r="Q75" i="3"/>
  <c r="H75" i="3" s="1"/>
  <c r="G78" i="3" a="1"/>
  <c r="G78" i="3" s="1"/>
  <c r="I78" i="3" s="1"/>
  <c r="J83" i="3" a="1"/>
  <c r="J83" i="3" s="1"/>
  <c r="K83" i="3" s="1"/>
  <c r="J84" i="3" a="1"/>
  <c r="J84" i="3" s="1"/>
  <c r="K84" i="3" s="1"/>
  <c r="G87" i="3" a="1"/>
  <c r="G87" i="3" s="1"/>
  <c r="I87" i="3" s="1"/>
  <c r="G88" i="3" a="1"/>
  <c r="G88" i="3" s="1"/>
  <c r="I88" i="3" s="1"/>
  <c r="G99" i="3" a="1"/>
  <c r="G99" i="3" s="1"/>
  <c r="I99" i="3" s="1"/>
  <c r="J104" i="3" a="1"/>
  <c r="J104" i="3" s="1"/>
  <c r="K104" i="3" s="1"/>
  <c r="J105" i="3" a="1"/>
  <c r="J105" i="3" s="1"/>
  <c r="K105" i="3" s="1"/>
  <c r="Q107" i="3"/>
  <c r="G110" i="3" a="1"/>
  <c r="G110" i="3" s="1"/>
  <c r="I110" i="3" s="1"/>
  <c r="J122" i="3" a="1"/>
  <c r="J122" i="3" s="1"/>
  <c r="K122" i="3" s="1"/>
  <c r="G126" i="3" a="1"/>
  <c r="G126" i="3" s="1"/>
  <c r="I126" i="3" s="1"/>
  <c r="G127" i="3" a="1"/>
  <c r="G127" i="3" s="1"/>
  <c r="I127" i="3" s="1"/>
  <c r="G131" i="3" a="1"/>
  <c r="G131" i="3" s="1"/>
  <c r="I131" i="3" s="1"/>
  <c r="G200" i="3" a="1"/>
  <c r="G200" i="3" s="1"/>
  <c r="I200" i="3" s="1"/>
  <c r="G217" i="3" a="1"/>
  <c r="G217" i="3" s="1"/>
  <c r="I217" i="3" s="1"/>
  <c r="G231" i="3" a="1"/>
  <c r="G231" i="3" s="1"/>
  <c r="I231" i="3" s="1"/>
  <c r="C152" i="8"/>
  <c r="S152" i="8" s="1"/>
  <c r="D217" i="8"/>
  <c r="H217" i="8" s="1"/>
  <c r="D253" i="8"/>
  <c r="H253" i="8" s="1"/>
  <c r="C253" i="8"/>
  <c r="D251" i="8"/>
  <c r="H251" i="8" s="1"/>
  <c r="C251" i="8"/>
  <c r="C249" i="8"/>
  <c r="D249" i="8"/>
  <c r="C530" i="3"/>
  <c r="K541" i="2"/>
  <c r="Q269" i="3"/>
  <c r="Q265" i="3"/>
  <c r="Q261" i="3"/>
  <c r="Q255" i="3"/>
  <c r="Q247" i="3"/>
  <c r="H247" i="3" s="1"/>
  <c r="D530" i="3"/>
  <c r="J529" i="2"/>
  <c r="J525" i="2"/>
  <c r="K510" i="2"/>
  <c r="H525" i="2"/>
  <c r="K526" i="2"/>
  <c r="I528" i="2"/>
  <c r="L529" i="2"/>
  <c r="J541" i="2"/>
  <c r="J276" i="3" a="1"/>
  <c r="J276" i="3" s="1"/>
  <c r="K276" i="3" s="1"/>
  <c r="G272" i="3" a="1"/>
  <c r="G272" i="3" s="1"/>
  <c r="I272" i="3" s="1"/>
  <c r="J268" i="3" a="1"/>
  <c r="J268" i="3" s="1"/>
  <c r="K268" i="3" s="1"/>
  <c r="G264" i="3" a="1"/>
  <c r="G264" i="3" s="1"/>
  <c r="I264" i="3" s="1"/>
  <c r="J260" i="3" a="1"/>
  <c r="J260" i="3" s="1"/>
  <c r="K260" i="3" s="1"/>
  <c r="G256" i="3" a="1"/>
  <c r="G256" i="3" s="1"/>
  <c r="I256" i="3" s="1"/>
  <c r="J252" i="3" a="1"/>
  <c r="J252" i="3" s="1"/>
  <c r="K252" i="3" s="1"/>
  <c r="G248" i="3" a="1"/>
  <c r="G248" i="3" s="1"/>
  <c r="I248" i="3" s="1"/>
  <c r="J244" i="3" a="1"/>
  <c r="J244" i="3" s="1"/>
  <c r="K244" i="3" s="1"/>
  <c r="G240" i="3" a="1"/>
  <c r="G240" i="3" s="1"/>
  <c r="I240" i="3" s="1"/>
  <c r="J236" i="3" a="1"/>
  <c r="J236" i="3" s="1"/>
  <c r="K236" i="3" s="1"/>
  <c r="G232" i="3" a="1"/>
  <c r="G232" i="3" s="1"/>
  <c r="I232" i="3" s="1"/>
  <c r="J228" i="3" a="1"/>
  <c r="J228" i="3" s="1"/>
  <c r="K228" i="3" s="1"/>
  <c r="G224" i="3" a="1"/>
  <c r="G224" i="3" s="1"/>
  <c r="I224" i="3" s="1"/>
  <c r="J220" i="3" a="1"/>
  <c r="J220" i="3" s="1"/>
  <c r="K220" i="3" s="1"/>
  <c r="G216" i="3" a="1"/>
  <c r="G216" i="3" s="1"/>
  <c r="I216" i="3" s="1"/>
  <c r="J275" i="3" a="1"/>
  <c r="J275" i="3" s="1"/>
  <c r="K275" i="3" s="1"/>
  <c r="J264" i="3" a="1"/>
  <c r="J264" i="3" s="1"/>
  <c r="K264" i="3" s="1"/>
  <c r="G259" i="3" a="1"/>
  <c r="G259" i="3" s="1"/>
  <c r="I259" i="3" s="1"/>
  <c r="G258" i="3" a="1"/>
  <c r="G258" i="3" s="1"/>
  <c r="I258" i="3" s="1"/>
  <c r="J253" i="3" a="1"/>
  <c r="J253" i="3" s="1"/>
  <c r="K253" i="3" s="1"/>
  <c r="G247" i="3" a="1"/>
  <c r="G247" i="3" s="1"/>
  <c r="I247" i="3" s="1"/>
  <c r="J243" i="3" a="1"/>
  <c r="J243" i="3" s="1"/>
  <c r="K243" i="3" s="1"/>
  <c r="J232" i="3" a="1"/>
  <c r="J232" i="3" s="1"/>
  <c r="K232" i="3" s="1"/>
  <c r="G227" i="3" a="1"/>
  <c r="G227" i="3" s="1"/>
  <c r="I227" i="3" s="1"/>
  <c r="G226" i="3" a="1"/>
  <c r="G226" i="3" s="1"/>
  <c r="I226" i="3" s="1"/>
  <c r="J221" i="3" a="1"/>
  <c r="J221" i="3" s="1"/>
  <c r="K221" i="3" s="1"/>
  <c r="G215" i="3" a="1"/>
  <c r="G215" i="3" s="1"/>
  <c r="I215" i="3" s="1"/>
  <c r="J213" i="3" a="1"/>
  <c r="J213" i="3" s="1"/>
  <c r="K213" i="3" s="1"/>
  <c r="G209" i="3" a="1"/>
  <c r="G209" i="3" s="1"/>
  <c r="I209" i="3" s="1"/>
  <c r="J205" i="3" a="1"/>
  <c r="J205" i="3" s="1"/>
  <c r="K205" i="3" s="1"/>
  <c r="G201" i="3" a="1"/>
  <c r="G201" i="3" s="1"/>
  <c r="I201" i="3" s="1"/>
  <c r="J197" i="3" a="1"/>
  <c r="J197" i="3" s="1"/>
  <c r="K197" i="3" s="1"/>
  <c r="G193" i="3" a="1"/>
  <c r="G193" i="3" s="1"/>
  <c r="I193" i="3" s="1"/>
  <c r="J189" i="3" a="1"/>
  <c r="J189" i="3" s="1"/>
  <c r="K189" i="3" s="1"/>
  <c r="G185" i="3" a="1"/>
  <c r="G185" i="3" s="1"/>
  <c r="I185" i="3" s="1"/>
  <c r="J181" i="3" a="1"/>
  <c r="J181" i="3" s="1"/>
  <c r="K181" i="3" s="1"/>
  <c r="G177" i="3" a="1"/>
  <c r="G177" i="3" s="1"/>
  <c r="I177" i="3" s="1"/>
  <c r="J173" i="3" a="1"/>
  <c r="J173" i="3" s="1"/>
  <c r="K173" i="3" s="1"/>
  <c r="G169" i="3" a="1"/>
  <c r="G169" i="3" s="1"/>
  <c r="I169" i="3" s="1"/>
  <c r="J165" i="3" a="1"/>
  <c r="J165" i="3" s="1"/>
  <c r="K165" i="3" s="1"/>
  <c r="G161" i="3" a="1"/>
  <c r="G161" i="3" s="1"/>
  <c r="I161" i="3" s="1"/>
  <c r="J157" i="3" a="1"/>
  <c r="J157" i="3" s="1"/>
  <c r="K157" i="3" s="1"/>
  <c r="G153" i="3" a="1"/>
  <c r="G153" i="3" s="1"/>
  <c r="I153" i="3" s="1"/>
  <c r="J149" i="3" a="1"/>
  <c r="J149" i="3" s="1"/>
  <c r="K149" i="3" s="1"/>
  <c r="G273" i="3" a="1"/>
  <c r="G273" i="3" s="1"/>
  <c r="I273" i="3" s="1"/>
  <c r="J270" i="3" a="1"/>
  <c r="J270" i="3" s="1"/>
  <c r="K270" i="3" s="1"/>
  <c r="G267" i="3" a="1"/>
  <c r="G267" i="3" s="1"/>
  <c r="I267" i="3" s="1"/>
  <c r="J256" i="3" a="1"/>
  <c r="J256" i="3" s="1"/>
  <c r="K256" i="3" s="1"/>
  <c r="J255" i="3" a="1"/>
  <c r="J255" i="3" s="1"/>
  <c r="K255" i="3" s="1"/>
  <c r="G253" i="3" a="1"/>
  <c r="G253" i="3" s="1"/>
  <c r="I253" i="3" s="1"/>
  <c r="G252" i="3" a="1"/>
  <c r="G252" i="3" s="1"/>
  <c r="I252" i="3" s="1"/>
  <c r="J249" i="3" a="1"/>
  <c r="J249" i="3" s="1"/>
  <c r="K249" i="3" s="1"/>
  <c r="J242" i="3" a="1"/>
  <c r="J242" i="3" s="1"/>
  <c r="K242" i="3" s="1"/>
  <c r="J229" i="3" a="1"/>
  <c r="J229" i="3" s="1"/>
  <c r="K229" i="3" s="1"/>
  <c r="J215" i="3" a="1"/>
  <c r="J215" i="3" s="1"/>
  <c r="K215" i="3" s="1"/>
  <c r="J212" i="3" a="1"/>
  <c r="J212" i="3" s="1"/>
  <c r="K212" i="3" s="1"/>
  <c r="J201" i="3" a="1"/>
  <c r="J201" i="3" s="1"/>
  <c r="K201" i="3" s="1"/>
  <c r="G196" i="3" a="1"/>
  <c r="G196" i="3" s="1"/>
  <c r="I196" i="3" s="1"/>
  <c r="G195" i="3" a="1"/>
  <c r="G195" i="3" s="1"/>
  <c r="I195" i="3" s="1"/>
  <c r="J190" i="3" a="1"/>
  <c r="J190" i="3" s="1"/>
  <c r="K190" i="3" s="1"/>
  <c r="G184" i="3" a="1"/>
  <c r="G184" i="3" s="1"/>
  <c r="I184" i="3" s="1"/>
  <c r="J180" i="3" a="1"/>
  <c r="J180" i="3" s="1"/>
  <c r="K180" i="3" s="1"/>
  <c r="J169" i="3" a="1"/>
  <c r="J169" i="3" s="1"/>
  <c r="K169" i="3" s="1"/>
  <c r="G164" i="3" a="1"/>
  <c r="G164" i="3" s="1"/>
  <c r="I164" i="3" s="1"/>
  <c r="G163" i="3" a="1"/>
  <c r="G163" i="3" s="1"/>
  <c r="I163" i="3" s="1"/>
  <c r="J158" i="3" a="1"/>
  <c r="J158" i="3" s="1"/>
  <c r="K158" i="3" s="1"/>
  <c r="G152" i="3" a="1"/>
  <c r="G152" i="3" s="1"/>
  <c r="I152" i="3" s="1"/>
  <c r="J148" i="3" a="1"/>
  <c r="J148" i="3" s="1"/>
  <c r="K148" i="3" s="1"/>
  <c r="G144" i="3" a="1"/>
  <c r="G144" i="3" s="1"/>
  <c r="I144" i="3" s="1"/>
  <c r="J140" i="3" a="1"/>
  <c r="J140" i="3" s="1"/>
  <c r="K140" i="3" s="1"/>
  <c r="G136" i="3" a="1"/>
  <c r="G136" i="3" s="1"/>
  <c r="I136" i="3" s="1"/>
  <c r="J132" i="3" a="1"/>
  <c r="J132" i="3" s="1"/>
  <c r="K132" i="3" s="1"/>
  <c r="G128" i="3" a="1"/>
  <c r="G128" i="3" s="1"/>
  <c r="I128" i="3" s="1"/>
  <c r="J124" i="3" a="1"/>
  <c r="J124" i="3" s="1"/>
  <c r="K124" i="3" s="1"/>
  <c r="G120" i="3" a="1"/>
  <c r="G120" i="3" s="1"/>
  <c r="I120" i="3" s="1"/>
  <c r="J116" i="3" a="1"/>
  <c r="J116" i="3" s="1"/>
  <c r="K116" i="3" s="1"/>
  <c r="J278" i="3" a="1"/>
  <c r="J278" i="3" s="1"/>
  <c r="K278" i="3" s="1"/>
  <c r="J271" i="3" a="1"/>
  <c r="J271" i="3" s="1"/>
  <c r="K271" i="3" s="1"/>
  <c r="G269" i="3" a="1"/>
  <c r="G269" i="3" s="1"/>
  <c r="I269" i="3" s="1"/>
  <c r="G255" i="3" a="1"/>
  <c r="G255" i="3" s="1"/>
  <c r="I255" i="3" s="1"/>
  <c r="G254" i="3" a="1"/>
  <c r="G254" i="3" s="1"/>
  <c r="I254" i="3" s="1"/>
  <c r="J250" i="3" a="1"/>
  <c r="J250" i="3" s="1"/>
  <c r="K250" i="3" s="1"/>
  <c r="G241" i="3" a="1"/>
  <c r="G241" i="3" s="1"/>
  <c r="I241" i="3" s="1"/>
  <c r="J238" i="3" a="1"/>
  <c r="J238" i="3" s="1"/>
  <c r="K238" i="3" s="1"/>
  <c r="G235" i="3" a="1"/>
  <c r="G235" i="3" s="1"/>
  <c r="I235" i="3" s="1"/>
  <c r="J224" i="3" a="1"/>
  <c r="J224" i="3" s="1"/>
  <c r="K224" i="3" s="1"/>
  <c r="J223" i="3" a="1"/>
  <c r="J223" i="3" s="1"/>
  <c r="K223" i="3" s="1"/>
  <c r="G221" i="3" a="1"/>
  <c r="G221" i="3" s="1"/>
  <c r="I221" i="3" s="1"/>
  <c r="G220" i="3" a="1"/>
  <c r="G220" i="3" s="1"/>
  <c r="I220" i="3" s="1"/>
  <c r="J217" i="3" a="1"/>
  <c r="J217" i="3" s="1"/>
  <c r="K217" i="3" s="1"/>
  <c r="J209" i="3" a="1"/>
  <c r="J209" i="3" s="1"/>
  <c r="K209" i="3" s="1"/>
  <c r="G204" i="3" a="1"/>
  <c r="G204" i="3" s="1"/>
  <c r="I204" i="3" s="1"/>
  <c r="G203" i="3" a="1"/>
  <c r="G203" i="3" s="1"/>
  <c r="I203" i="3" s="1"/>
  <c r="J198" i="3" a="1"/>
  <c r="J198" i="3" s="1"/>
  <c r="K198" i="3" s="1"/>
  <c r="G192" i="3" a="1"/>
  <c r="G192" i="3" s="1"/>
  <c r="I192" i="3" s="1"/>
  <c r="J188" i="3" a="1"/>
  <c r="J188" i="3" s="1"/>
  <c r="K188" i="3" s="1"/>
  <c r="J177" i="3" a="1"/>
  <c r="J177" i="3" s="1"/>
  <c r="K177" i="3" s="1"/>
  <c r="G172" i="3" a="1"/>
  <c r="G172" i="3" s="1"/>
  <c r="I172" i="3" s="1"/>
  <c r="G171" i="3" a="1"/>
  <c r="G171" i="3" s="1"/>
  <c r="I171" i="3" s="1"/>
  <c r="J166" i="3" a="1"/>
  <c r="J166" i="3" s="1"/>
  <c r="K166" i="3" s="1"/>
  <c r="G160" i="3" a="1"/>
  <c r="G160" i="3" s="1"/>
  <c r="I160" i="3" s="1"/>
  <c r="J156" i="3" a="1"/>
  <c r="J156" i="3" s="1"/>
  <c r="K156" i="3" s="1"/>
  <c r="G146" i="3" a="1"/>
  <c r="G146" i="3" s="1"/>
  <c r="I146" i="3" s="1"/>
  <c r="J142" i="3" a="1"/>
  <c r="J142" i="3" s="1"/>
  <c r="K142" i="3" s="1"/>
  <c r="G138" i="3" a="1"/>
  <c r="G138" i="3" s="1"/>
  <c r="I138" i="3" s="1"/>
  <c r="J134" i="3" a="1"/>
  <c r="J134" i="3" s="1"/>
  <c r="K134" i="3" s="1"/>
  <c r="G130" i="3" a="1"/>
  <c r="G130" i="3" s="1"/>
  <c r="I130" i="3" s="1"/>
  <c r="J126" i="3" a="1"/>
  <c r="J126" i="3" s="1"/>
  <c r="K126" i="3" s="1"/>
  <c r="G122" i="3" a="1"/>
  <c r="G122" i="3" s="1"/>
  <c r="I122" i="3" s="1"/>
  <c r="J118" i="3" a="1"/>
  <c r="J118" i="3" s="1"/>
  <c r="K118" i="3" s="1"/>
  <c r="G114" i="3" a="1"/>
  <c r="G114" i="3" s="1"/>
  <c r="I114" i="3" s="1"/>
  <c r="J110" i="3" a="1"/>
  <c r="J110" i="3" s="1"/>
  <c r="K110" i="3" s="1"/>
  <c r="G106" i="3" a="1"/>
  <c r="G106" i="3" s="1"/>
  <c r="I106" i="3" s="1"/>
  <c r="J102" i="3" a="1"/>
  <c r="J102" i="3" s="1"/>
  <c r="K102" i="3" s="1"/>
  <c r="G98" i="3" a="1"/>
  <c r="G98" i="3" s="1"/>
  <c r="I98" i="3" s="1"/>
  <c r="J94" i="3" a="1"/>
  <c r="J94" i="3" s="1"/>
  <c r="K94" i="3" s="1"/>
  <c r="G90" i="3" a="1"/>
  <c r="G90" i="3" s="1"/>
  <c r="I90" i="3" s="1"/>
  <c r="J86" i="3" a="1"/>
  <c r="J86" i="3" s="1"/>
  <c r="K86" i="3" s="1"/>
  <c r="G82" i="3" a="1"/>
  <c r="G82" i="3" s="1"/>
  <c r="I82" i="3" s="1"/>
  <c r="J78" i="3" a="1"/>
  <c r="J78" i="3" s="1"/>
  <c r="K78" i="3" s="1"/>
  <c r="G74" i="3" a="1"/>
  <c r="G74" i="3" s="1"/>
  <c r="I74" i="3" s="1"/>
  <c r="J70" i="3" a="1"/>
  <c r="J70" i="3" s="1"/>
  <c r="K70" i="3" s="1"/>
  <c r="G66" i="3" a="1"/>
  <c r="G66" i="3" s="1"/>
  <c r="I66" i="3" s="1"/>
  <c r="J62" i="3" a="1"/>
  <c r="J62" i="3" s="1"/>
  <c r="K62" i="3" s="1"/>
  <c r="G58" i="3" a="1"/>
  <c r="G58" i="3" s="1"/>
  <c r="I58" i="3" s="1"/>
  <c r="J54" i="3" a="1"/>
  <c r="J54" i="3" s="1"/>
  <c r="K54" i="3" s="1"/>
  <c r="G50" i="3" a="1"/>
  <c r="G50" i="3" s="1"/>
  <c r="I50" i="3" s="1"/>
  <c r="J46" i="3" a="1"/>
  <c r="J46" i="3" s="1"/>
  <c r="K46" i="3" s="1"/>
  <c r="G42" i="3" a="1"/>
  <c r="G42" i="3" s="1"/>
  <c r="I42" i="3" s="1"/>
  <c r="J38" i="3" a="1"/>
  <c r="J38" i="3" s="1"/>
  <c r="K38" i="3" s="1"/>
  <c r="G34" i="3" a="1"/>
  <c r="G34" i="3" s="1"/>
  <c r="I34" i="3" s="1"/>
  <c r="J30" i="3" a="1"/>
  <c r="J30" i="3" s="1"/>
  <c r="K30" i="3" s="1"/>
  <c r="G277" i="3" a="1"/>
  <c r="G277" i="3" s="1"/>
  <c r="I277" i="3" s="1"/>
  <c r="J272" i="3" a="1"/>
  <c r="J272" i="3" s="1"/>
  <c r="K272" i="3" s="1"/>
  <c r="G266" i="3" a="1"/>
  <c r="G266" i="3" s="1"/>
  <c r="I266" i="3" s="1"/>
  <c r="G261" i="3" a="1"/>
  <c r="G261" i="3" s="1"/>
  <c r="I261" i="3" s="1"/>
  <c r="J246" i="3" a="1"/>
  <c r="J246" i="3" s="1"/>
  <c r="K246" i="3" s="1"/>
  <c r="G242" i="3" a="1"/>
  <c r="G242" i="3" s="1"/>
  <c r="I242" i="3" s="1"/>
  <c r="J239" i="3" a="1"/>
  <c r="J239" i="3" s="1"/>
  <c r="K239" i="3" s="1"/>
  <c r="G237" i="3" a="1"/>
  <c r="G237" i="3" s="1"/>
  <c r="I237" i="3" s="1"/>
  <c r="G233" i="3" a="1"/>
  <c r="G233" i="3" s="1"/>
  <c r="I233" i="3" s="1"/>
  <c r="G228" i="3" a="1"/>
  <c r="G228" i="3" s="1"/>
  <c r="I228" i="3" s="1"/>
  <c r="G223" i="3" a="1"/>
  <c r="G223" i="3" s="1"/>
  <c r="I223" i="3" s="1"/>
  <c r="G219" i="3" a="1"/>
  <c r="G219" i="3" s="1"/>
  <c r="I219" i="3" s="1"/>
  <c r="J218" i="3" a="1"/>
  <c r="J218" i="3" s="1"/>
  <c r="K218" i="3" s="1"/>
  <c r="G214" i="3" a="1"/>
  <c r="G214" i="3" s="1"/>
  <c r="I214" i="3" s="1"/>
  <c r="G211" i="3" a="1"/>
  <c r="G211" i="3" s="1"/>
  <c r="I211" i="3" s="1"/>
  <c r="J207" i="3" a="1"/>
  <c r="J207" i="3" s="1"/>
  <c r="K207" i="3" s="1"/>
  <c r="G206" i="3" a="1"/>
  <c r="G206" i="3" s="1"/>
  <c r="I206" i="3" s="1"/>
  <c r="G198" i="3" a="1"/>
  <c r="G198" i="3" s="1"/>
  <c r="I198" i="3" s="1"/>
  <c r="J194" i="3" a="1"/>
  <c r="J194" i="3" s="1"/>
  <c r="K194" i="3" s="1"/>
  <c r="J191" i="3" a="1"/>
  <c r="J191" i="3" s="1"/>
  <c r="K191" i="3" s="1"/>
  <c r="Q185" i="3"/>
  <c r="H185" i="3" s="1"/>
  <c r="G183" i="3" a="1"/>
  <c r="G183" i="3" s="1"/>
  <c r="I183" i="3" s="1"/>
  <c r="J176" i="3" a="1"/>
  <c r="J176" i="3" s="1"/>
  <c r="K176" i="3" s="1"/>
  <c r="G175" i="3" a="1"/>
  <c r="G175" i="3" s="1"/>
  <c r="I175" i="3" s="1"/>
  <c r="G170" i="3" a="1"/>
  <c r="G170" i="3" s="1"/>
  <c r="I170" i="3" s="1"/>
  <c r="J168" i="3" a="1"/>
  <c r="J168" i="3" s="1"/>
  <c r="K168" i="3" s="1"/>
  <c r="G167" i="3" a="1"/>
  <c r="G167" i="3" s="1"/>
  <c r="I167" i="3" s="1"/>
  <c r="J163" i="3" a="1"/>
  <c r="J163" i="3" s="1"/>
  <c r="K163" i="3" s="1"/>
  <c r="J153" i="3" a="1"/>
  <c r="J153" i="3" s="1"/>
  <c r="K153" i="3" s="1"/>
  <c r="G150" i="3" a="1"/>
  <c r="G150" i="3" s="1"/>
  <c r="I150" i="3" s="1"/>
  <c r="G275" i="3" a="1"/>
  <c r="G275" i="3" s="1"/>
  <c r="I275" i="3" s="1"/>
  <c r="G268" i="3" a="1"/>
  <c r="G268" i="3" s="1"/>
  <c r="I268" i="3" s="1"/>
  <c r="J265" i="3" a="1"/>
  <c r="J265" i="3" s="1"/>
  <c r="K265" i="3" s="1"/>
  <c r="G263" i="3" a="1"/>
  <c r="G263" i="3" s="1"/>
  <c r="I263" i="3" s="1"/>
  <c r="G249" i="3" a="1"/>
  <c r="G249" i="3" s="1"/>
  <c r="I249" i="3" s="1"/>
  <c r="G230" i="3" a="1"/>
  <c r="G230" i="3" s="1"/>
  <c r="I230" i="3" s="1"/>
  <c r="J199" i="3" a="1"/>
  <c r="J199" i="3" s="1"/>
  <c r="K199" i="3" s="1"/>
  <c r="J184" i="3" a="1"/>
  <c r="J184" i="3" s="1"/>
  <c r="K184" i="3" s="1"/>
  <c r="J174" i="3" a="1"/>
  <c r="J174" i="3" s="1"/>
  <c r="K174" i="3" s="1"/>
  <c r="G173" i="3" a="1"/>
  <c r="G173" i="3" s="1"/>
  <c r="I173" i="3" s="1"/>
  <c r="J171" i="3" a="1"/>
  <c r="J171" i="3" s="1"/>
  <c r="K171" i="3" s="1"/>
  <c r="J161" i="3" a="1"/>
  <c r="J161" i="3" s="1"/>
  <c r="K161" i="3" s="1"/>
  <c r="G157" i="3" a="1"/>
  <c r="G157" i="3" s="1"/>
  <c r="I157" i="3" s="1"/>
  <c r="J151" i="3" a="1"/>
  <c r="J151" i="3" s="1"/>
  <c r="K151" i="3" s="1"/>
  <c r="G270" i="3" a="1"/>
  <c r="G270" i="3" s="1"/>
  <c r="I270" i="3" s="1"/>
  <c r="J267" i="3" a="1"/>
  <c r="J267" i="3" s="1"/>
  <c r="K267" i="3" s="1"/>
  <c r="J262" i="3" a="1"/>
  <c r="J262" i="3" s="1"/>
  <c r="K262" i="3" s="1"/>
  <c r="J257" i="3" a="1"/>
  <c r="J257" i="3" s="1"/>
  <c r="K257" i="3" s="1"/>
  <c r="J248" i="3" a="1"/>
  <c r="J248" i="3" s="1"/>
  <c r="K248" i="3" s="1"/>
  <c r="G244" i="3" a="1"/>
  <c r="G244" i="3" s="1"/>
  <c r="I244" i="3" s="1"/>
  <c r="J241" i="3" a="1"/>
  <c r="J241" i="3" s="1"/>
  <c r="K241" i="3" s="1"/>
  <c r="J227" i="3" a="1"/>
  <c r="J227" i="3" s="1"/>
  <c r="K227" i="3" s="1"/>
  <c r="G225" i="3" a="1"/>
  <c r="G225" i="3" s="1"/>
  <c r="I225" i="3" s="1"/>
  <c r="J202" i="3" a="1"/>
  <c r="J202" i="3" s="1"/>
  <c r="K202" i="3" s="1"/>
  <c r="G191" i="3" a="1"/>
  <c r="G191" i="3" s="1"/>
  <c r="I191" i="3" s="1"/>
  <c r="G188" i="3" a="1"/>
  <c r="G188" i="3" s="1"/>
  <c r="I188" i="3" s="1"/>
  <c r="J182" i="3" a="1"/>
  <c r="J182" i="3" s="1"/>
  <c r="K182" i="3" s="1"/>
  <c r="G181" i="3" a="1"/>
  <c r="G181" i="3" s="1"/>
  <c r="I181" i="3" s="1"/>
  <c r="J179" i="3" a="1"/>
  <c r="J179" i="3" s="1"/>
  <c r="K179" i="3" s="1"/>
  <c r="G178" i="3" a="1"/>
  <c r="G178" i="3" s="1"/>
  <c r="I178" i="3" s="1"/>
  <c r="G168" i="3" a="1"/>
  <c r="G168" i="3" s="1"/>
  <c r="I168" i="3" s="1"/>
  <c r="G165" i="3" a="1"/>
  <c r="G165" i="3" s="1"/>
  <c r="I165" i="3" s="1"/>
  <c r="G158" i="3" a="1"/>
  <c r="G158" i="3" s="1"/>
  <c r="I158" i="3" s="1"/>
  <c r="G155" i="3" a="1"/>
  <c r="G155" i="3" s="1"/>
  <c r="I155" i="3" s="1"/>
  <c r="J274" i="3" a="1"/>
  <c r="J274" i="3" s="1"/>
  <c r="K274" i="3" s="1"/>
  <c r="J269" i="3" a="1"/>
  <c r="J269" i="3" s="1"/>
  <c r="K269" i="3" s="1"/>
  <c r="G251" i="3" a="1"/>
  <c r="G251" i="3" s="1"/>
  <c r="I251" i="3" s="1"/>
  <c r="G246" i="3" a="1"/>
  <c r="G246" i="3" s="1"/>
  <c r="I246" i="3" s="1"/>
  <c r="J245" i="3" a="1"/>
  <c r="J245" i="3" s="1"/>
  <c r="K245" i="3" s="1"/>
  <c r="G239" i="3" a="1"/>
  <c r="G239" i="3" s="1"/>
  <c r="I239" i="3" s="1"/>
  <c r="J234" i="3" a="1"/>
  <c r="J234" i="3" s="1"/>
  <c r="K234" i="3" s="1"/>
  <c r="J231" i="3" a="1"/>
  <c r="J231" i="3" s="1"/>
  <c r="K231" i="3" s="1"/>
  <c r="J222" i="3" a="1"/>
  <c r="J222" i="3" s="1"/>
  <c r="K222" i="3" s="1"/>
  <c r="G218" i="3" a="1"/>
  <c r="G218" i="3" s="1"/>
  <c r="I218" i="3" s="1"/>
  <c r="G212" i="3" a="1"/>
  <c r="G212" i="3" s="1"/>
  <c r="I212" i="3" s="1"/>
  <c r="J210" i="3" a="1"/>
  <c r="J210" i="3" s="1"/>
  <c r="K210" i="3" s="1"/>
  <c r="Q209" i="3"/>
  <c r="H209" i="3" s="1"/>
  <c r="G194" i="3" a="1"/>
  <c r="G194" i="3" s="1"/>
  <c r="I194" i="3" s="1"/>
  <c r="J192" i="3" a="1"/>
  <c r="J192" i="3" s="1"/>
  <c r="K192" i="3" s="1"/>
  <c r="Q191" i="3"/>
  <c r="H191" i="3" s="1"/>
  <c r="J187" i="3" a="1"/>
  <c r="J187" i="3" s="1"/>
  <c r="K187" i="3" s="1"/>
  <c r="G186" i="3" a="1"/>
  <c r="G186" i="3" s="1"/>
  <c r="I186" i="3" s="1"/>
  <c r="Q181" i="3"/>
  <c r="G176" i="3" a="1"/>
  <c r="G176" i="3" s="1"/>
  <c r="I176" i="3" s="1"/>
  <c r="J172" i="3" a="1"/>
  <c r="J172" i="3" s="1"/>
  <c r="K172" i="3" s="1"/>
  <c r="J164" i="3" a="1"/>
  <c r="J164" i="3" s="1"/>
  <c r="K164" i="3" s="1"/>
  <c r="Q155" i="3"/>
  <c r="J154" i="3" a="1"/>
  <c r="J154" i="3" s="1"/>
  <c r="K154" i="3" s="1"/>
  <c r="G265" i="3" a="1"/>
  <c r="G265" i="3" s="1"/>
  <c r="I265" i="3" s="1"/>
  <c r="G262" i="3" a="1"/>
  <c r="G262" i="3" s="1"/>
  <c r="I262" i="3" s="1"/>
  <c r="G260" i="3" a="1"/>
  <c r="G260" i="3" s="1"/>
  <c r="I260" i="3" s="1"/>
  <c r="J259" i="3" a="1"/>
  <c r="J259" i="3" s="1"/>
  <c r="K259" i="3" s="1"/>
  <c r="G257" i="3" a="1"/>
  <c r="G257" i="3" s="1"/>
  <c r="I257" i="3" s="1"/>
  <c r="G236" i="3" a="1"/>
  <c r="G236" i="3" s="1"/>
  <c r="I236" i="3" s="1"/>
  <c r="G234" i="3" a="1"/>
  <c r="G234" i="3" s="1"/>
  <c r="I234" i="3" s="1"/>
  <c r="G229" i="3" a="1"/>
  <c r="G229" i="3" s="1"/>
  <c r="I229" i="3" s="1"/>
  <c r="J208" i="3" a="1"/>
  <c r="J208" i="3" s="1"/>
  <c r="K208" i="3" s="1"/>
  <c r="G207" i="3" a="1"/>
  <c r="G207" i="3" s="1"/>
  <c r="I207" i="3" s="1"/>
  <c r="G202" i="3" a="1"/>
  <c r="G202" i="3" s="1"/>
  <c r="I202" i="3" s="1"/>
  <c r="J200" i="3" a="1"/>
  <c r="J200" i="3" s="1"/>
  <c r="K200" i="3" s="1"/>
  <c r="Q199" i="3"/>
  <c r="G199" i="3" a="1"/>
  <c r="G199" i="3" s="1"/>
  <c r="I199" i="3" s="1"/>
  <c r="J195" i="3" a="1"/>
  <c r="J195" i="3" s="1"/>
  <c r="K195" i="3" s="1"/>
  <c r="J185" i="3" a="1"/>
  <c r="J185" i="3" s="1"/>
  <c r="K185" i="3" s="1"/>
  <c r="G182" i="3" a="1"/>
  <c r="G182" i="3" s="1"/>
  <c r="I182" i="3" s="1"/>
  <c r="G179" i="3" a="1"/>
  <c r="G179" i="3" s="1"/>
  <c r="I179" i="3" s="1"/>
  <c r="J175" i="3" a="1"/>
  <c r="J175" i="3" s="1"/>
  <c r="K175" i="3" s="1"/>
  <c r="G174" i="3" a="1"/>
  <c r="G174" i="3" s="1"/>
  <c r="I174" i="3" s="1"/>
  <c r="Q171" i="3"/>
  <c r="H171" i="3" s="1"/>
  <c r="G166" i="3" a="1"/>
  <c r="G166" i="3" s="1"/>
  <c r="I166" i="3" s="1"/>
  <c r="Q163" i="3"/>
  <c r="H163" i="3" s="1"/>
  <c r="J162" i="3" a="1"/>
  <c r="J162" i="3" s="1"/>
  <c r="K162" i="3" s="1"/>
  <c r="J159" i="3" a="1"/>
  <c r="J159" i="3" s="1"/>
  <c r="K159" i="3" s="1"/>
  <c r="Q153" i="3"/>
  <c r="H153" i="3" s="1"/>
  <c r="G274" i="3" a="1"/>
  <c r="G274" i="3" s="1"/>
  <c r="I274" i="3" s="1"/>
  <c r="J273" i="3" a="1"/>
  <c r="J273" i="3" s="1"/>
  <c r="K273" i="3" s="1"/>
  <c r="G250" i="3" a="1"/>
  <c r="G250" i="3" s="1"/>
  <c r="I250" i="3" s="1"/>
  <c r="G245" i="3" a="1"/>
  <c r="G245" i="3" s="1"/>
  <c r="I245" i="3" s="1"/>
  <c r="G243" i="3" a="1"/>
  <c r="G243" i="3" s="1"/>
  <c r="I243" i="3" s="1"/>
  <c r="J240" i="3" a="1"/>
  <c r="J240" i="3" s="1"/>
  <c r="K240" i="3" s="1"/>
  <c r="J226" i="3" a="1"/>
  <c r="J226" i="3" s="1"/>
  <c r="K226" i="3" s="1"/>
  <c r="G222" i="3" a="1"/>
  <c r="G222" i="3" s="1"/>
  <c r="I222" i="3" s="1"/>
  <c r="J219" i="3" a="1"/>
  <c r="J219" i="3" s="1"/>
  <c r="K219" i="3" s="1"/>
  <c r="J206" i="3" a="1"/>
  <c r="J206" i="3" s="1"/>
  <c r="K206" i="3" s="1"/>
  <c r="G205" i="3" a="1"/>
  <c r="G205" i="3" s="1"/>
  <c r="I205" i="3" s="1"/>
  <c r="J203" i="3" a="1"/>
  <c r="J203" i="3" s="1"/>
  <c r="K203" i="3" s="1"/>
  <c r="J193" i="3" a="1"/>
  <c r="J193" i="3" s="1"/>
  <c r="K193" i="3" s="1"/>
  <c r="G189" i="3" a="1"/>
  <c r="G189" i="3" s="1"/>
  <c r="I189" i="3" s="1"/>
  <c r="J183" i="3" a="1"/>
  <c r="J183" i="3" s="1"/>
  <c r="K183" i="3" s="1"/>
  <c r="J167" i="3" a="1"/>
  <c r="J167" i="3" s="1"/>
  <c r="K167" i="3" s="1"/>
  <c r="J152" i="3" a="1"/>
  <c r="J152" i="3" s="1"/>
  <c r="K152" i="3" s="1"/>
  <c r="J277" i="3" a="1"/>
  <c r="J277" i="3" s="1"/>
  <c r="K277" i="3" s="1"/>
  <c r="J263" i="3" a="1"/>
  <c r="J263" i="3" s="1"/>
  <c r="K263" i="3" s="1"/>
  <c r="J258" i="3" a="1"/>
  <c r="J258" i="3" s="1"/>
  <c r="K258" i="3" s="1"/>
  <c r="J254" i="3" a="1"/>
  <c r="J254" i="3" s="1"/>
  <c r="K254" i="3" s="1"/>
  <c r="J251" i="3" a="1"/>
  <c r="J251" i="3" s="1"/>
  <c r="K251" i="3" s="1"/>
  <c r="J225" i="3" a="1"/>
  <c r="J225" i="3" s="1"/>
  <c r="K225" i="3" s="1"/>
  <c r="G208" i="3" a="1"/>
  <c r="G208" i="3" s="1"/>
  <c r="I208" i="3" s="1"/>
  <c r="J204" i="3" a="1"/>
  <c r="J204" i="3" s="1"/>
  <c r="K204" i="3" s="1"/>
  <c r="J196" i="3" a="1"/>
  <c r="J196" i="3" s="1"/>
  <c r="K196" i="3" s="1"/>
  <c r="J186" i="3" a="1"/>
  <c r="J186" i="3" s="1"/>
  <c r="K186" i="3" s="1"/>
  <c r="G180" i="3" a="1"/>
  <c r="G180" i="3" s="1"/>
  <c r="I180" i="3" s="1"/>
  <c r="J178" i="3" a="1"/>
  <c r="J178" i="3" s="1"/>
  <c r="K178" i="3" s="1"/>
  <c r="Q177" i="3"/>
  <c r="H177" i="3" s="1"/>
  <c r="G162" i="3" a="1"/>
  <c r="G162" i="3" s="1"/>
  <c r="I162" i="3" s="1"/>
  <c r="J160" i="3" a="1"/>
  <c r="J160" i="3" s="1"/>
  <c r="K160" i="3" s="1"/>
  <c r="Q159" i="3"/>
  <c r="H159" i="3" s="1"/>
  <c r="J155" i="3" a="1"/>
  <c r="J155" i="3" s="1"/>
  <c r="K155" i="3" s="1"/>
  <c r="G154" i="3" a="1"/>
  <c r="G154" i="3" s="1"/>
  <c r="I154" i="3" s="1"/>
  <c r="J31" i="3" a="1"/>
  <c r="J31" i="3" s="1"/>
  <c r="K31" i="3" s="1"/>
  <c r="G36" i="3" a="1"/>
  <c r="G36" i="3" s="1"/>
  <c r="I36" i="3" s="1"/>
  <c r="G37" i="3" a="1"/>
  <c r="G37" i="3" s="1"/>
  <c r="I37" i="3" s="1"/>
  <c r="J42" i="3" a="1"/>
  <c r="J42" i="3" s="1"/>
  <c r="K42" i="3" s="1"/>
  <c r="J53" i="3" a="1"/>
  <c r="J53" i="3" s="1"/>
  <c r="K53" i="3" s="1"/>
  <c r="G57" i="3" a="1"/>
  <c r="G57" i="3" s="1"/>
  <c r="I57" i="3" s="1"/>
  <c r="J63" i="3" a="1"/>
  <c r="J63" i="3" s="1"/>
  <c r="K63" i="3" s="1"/>
  <c r="G68" i="3" a="1"/>
  <c r="G68" i="3" s="1"/>
  <c r="I68" i="3" s="1"/>
  <c r="G69" i="3" a="1"/>
  <c r="G69" i="3" s="1"/>
  <c r="I69" i="3" s="1"/>
  <c r="J74" i="3" a="1"/>
  <c r="J74" i="3" s="1"/>
  <c r="K74" i="3" s="1"/>
  <c r="J85" i="3" a="1"/>
  <c r="J85" i="3" s="1"/>
  <c r="K85" i="3" s="1"/>
  <c r="G89" i="3" a="1"/>
  <c r="G89" i="3" s="1"/>
  <c r="I89" i="3" s="1"/>
  <c r="J95" i="3" a="1"/>
  <c r="J95" i="3" s="1"/>
  <c r="K95" i="3" s="1"/>
  <c r="G100" i="3" a="1"/>
  <c r="G100" i="3" s="1"/>
  <c r="I100" i="3" s="1"/>
  <c r="G101" i="3" a="1"/>
  <c r="G101" i="3" s="1"/>
  <c r="I101" i="3" s="1"/>
  <c r="J106" i="3" a="1"/>
  <c r="J106" i="3" s="1"/>
  <c r="K106" i="3" s="1"/>
  <c r="G125" i="3" a="1"/>
  <c r="G125" i="3" s="1"/>
  <c r="I125" i="3" s="1"/>
  <c r="J128" i="3" a="1"/>
  <c r="J128" i="3" s="1"/>
  <c r="K128" i="3" s="1"/>
  <c r="J133" i="3" a="1"/>
  <c r="J133" i="3" s="1"/>
  <c r="K133" i="3" s="1"/>
  <c r="G137" i="3" a="1"/>
  <c r="G137" i="3" s="1"/>
  <c r="I137" i="3" s="1"/>
  <c r="J139" i="3" a="1"/>
  <c r="J139" i="3" s="1"/>
  <c r="K139" i="3" s="1"/>
  <c r="J145" i="3" a="1"/>
  <c r="J145" i="3" s="1"/>
  <c r="K145" i="3" s="1"/>
  <c r="G148" i="3" a="1"/>
  <c r="G148" i="3" s="1"/>
  <c r="I148" i="3" s="1"/>
  <c r="J214" i="3" a="1"/>
  <c r="J214" i="3" s="1"/>
  <c r="K214" i="3" s="1"/>
  <c r="G238" i="3" a="1"/>
  <c r="G238" i="3" s="1"/>
  <c r="I238" i="3" s="1"/>
  <c r="C12" i="8"/>
  <c r="S12" i="8" s="1"/>
  <c r="C91" i="8"/>
  <c r="S91" i="8" s="1"/>
  <c r="D156" i="8"/>
  <c r="H156" i="8" s="1"/>
  <c r="P28" i="10"/>
  <c r="P27" i="10"/>
  <c r="Q35" i="10"/>
  <c r="P46" i="10"/>
  <c r="P47" i="10"/>
  <c r="N49" i="10"/>
  <c r="Q51" i="10"/>
  <c r="D14" i="16"/>
  <c r="D24" i="9"/>
  <c r="P19" i="10"/>
  <c r="M40" i="10"/>
  <c r="M41" i="10"/>
  <c r="M56" i="10"/>
  <c r="M57" i="10"/>
  <c r="P71" i="10"/>
  <c r="P72" i="10"/>
  <c r="Q73" i="10"/>
  <c r="Q72" i="10"/>
  <c r="M20" i="10"/>
  <c r="M21" i="10"/>
  <c r="N28" i="10"/>
  <c r="O47" i="10"/>
  <c r="O48" i="10"/>
  <c r="N18" i="10"/>
  <c r="P25" i="10"/>
  <c r="O58" i="10"/>
  <c r="Q60" i="10"/>
  <c r="Q61" i="10"/>
  <c r="M72" i="10"/>
  <c r="M73" i="10"/>
  <c r="P82" i="10"/>
  <c r="P83" i="10"/>
  <c r="N91" i="10"/>
  <c r="O135" i="10"/>
  <c r="O136" i="10"/>
  <c r="M144" i="10"/>
  <c r="M143" i="10"/>
  <c r="P178" i="10"/>
  <c r="P179" i="10"/>
  <c r="O18" i="10"/>
  <c r="O17" i="10"/>
  <c r="Q25" i="10"/>
  <c r="P37" i="10"/>
  <c r="N50" i="10"/>
  <c r="P65" i="10"/>
  <c r="M89" i="10"/>
  <c r="N137" i="10"/>
  <c r="Q65" i="10"/>
  <c r="Q66" i="10"/>
  <c r="Q82" i="10"/>
  <c r="Q89" i="10"/>
  <c r="Q88" i="10"/>
  <c r="Q123" i="10"/>
  <c r="Q122" i="10"/>
  <c r="Q18" i="10"/>
  <c r="M28" i="10"/>
  <c r="M29" i="10"/>
  <c r="N29" i="10"/>
  <c r="Q37" i="10"/>
  <c r="Q36" i="10"/>
  <c r="Q39" i="10"/>
  <c r="O50" i="10"/>
  <c r="O49" i="10"/>
  <c r="Q55" i="10"/>
  <c r="P62" i="10"/>
  <c r="M64" i="10"/>
  <c r="O71" i="10"/>
  <c r="O72" i="10"/>
  <c r="P81" i="10"/>
  <c r="P87" i="10"/>
  <c r="P88" i="10"/>
  <c r="O88" i="10"/>
  <c r="Q102" i="10"/>
  <c r="P114" i="10"/>
  <c r="P115" i="10"/>
  <c r="M121" i="10"/>
  <c r="P127" i="10"/>
  <c r="P126" i="10"/>
  <c r="M386" i="10"/>
  <c r="M385" i="10"/>
  <c r="O397" i="10"/>
  <c r="O396" i="10"/>
  <c r="Q483" i="10"/>
  <c r="Q484" i="10"/>
  <c r="M505" i="10"/>
  <c r="M506" i="10"/>
  <c r="Q94" i="10"/>
  <c r="Q93" i="10"/>
  <c r="O131" i="10"/>
  <c r="O179" i="10"/>
  <c r="O180" i="10"/>
  <c r="M24" i="10"/>
  <c r="M25" i="10"/>
  <c r="O27" i="10"/>
  <c r="O28" i="10"/>
  <c r="N40" i="10"/>
  <c r="O43" i="10"/>
  <c r="M52" i="10"/>
  <c r="O67" i="10"/>
  <c r="N54" i="10"/>
  <c r="N84" i="10"/>
  <c r="N104" i="10"/>
  <c r="N105" i="10"/>
  <c r="P147" i="10"/>
  <c r="Q156" i="10"/>
  <c r="O184" i="10"/>
  <c r="Q203" i="10"/>
  <c r="Q202" i="10"/>
  <c r="N233" i="10"/>
  <c r="N234" i="10"/>
  <c r="O345" i="10"/>
  <c r="O344" i="10"/>
  <c r="N20" i="10"/>
  <c r="N19" i="10"/>
  <c r="N22" i="10"/>
  <c r="O38" i="10"/>
  <c r="Q46" i="10"/>
  <c r="Q47" i="10"/>
  <c r="N52" i="10"/>
  <c r="N51" i="10"/>
  <c r="M69" i="10"/>
  <c r="O79" i="10"/>
  <c r="Q91" i="10"/>
  <c r="Q90" i="10"/>
  <c r="N110" i="10"/>
  <c r="N111" i="10"/>
  <c r="Q113" i="10"/>
  <c r="N115" i="10"/>
  <c r="N116" i="10"/>
  <c r="P117" i="10"/>
  <c r="P118" i="10"/>
  <c r="O125" i="10"/>
  <c r="Q155" i="10"/>
  <c r="Q154" i="10"/>
  <c r="P17" i="10"/>
  <c r="O19" i="10"/>
  <c r="Q26" i="10"/>
  <c r="N30" i="10"/>
  <c r="M32" i="10"/>
  <c r="P49" i="10"/>
  <c r="O51" i="10"/>
  <c r="N63" i="10"/>
  <c r="P76" i="10"/>
  <c r="N82" i="10"/>
  <c r="O83" i="10"/>
  <c r="Q97" i="10"/>
  <c r="Q98" i="10"/>
  <c r="M104" i="10"/>
  <c r="M105" i="10"/>
  <c r="N114" i="10"/>
  <c r="O121" i="10"/>
  <c r="N123" i="10"/>
  <c r="O157" i="10"/>
  <c r="M159" i="10"/>
  <c r="Q166" i="10"/>
  <c r="N178" i="10"/>
  <c r="Q206" i="10"/>
  <c r="Q205" i="10"/>
  <c r="M242" i="10"/>
  <c r="M241" i="10"/>
  <c r="O263" i="10"/>
  <c r="O262" i="10"/>
  <c r="O480" i="10"/>
  <c r="O481" i="10"/>
  <c r="Q503" i="10"/>
  <c r="Q504" i="10"/>
  <c r="P193" i="10"/>
  <c r="P209" i="10"/>
  <c r="N223" i="10"/>
  <c r="N224" i="10"/>
  <c r="N297" i="10"/>
  <c r="N298" i="10"/>
  <c r="N313" i="10"/>
  <c r="N314" i="10"/>
  <c r="P314" i="10"/>
  <c r="P315" i="10"/>
  <c r="M384" i="10"/>
  <c r="M383" i="10"/>
  <c r="P21" i="10"/>
  <c r="O23" i="10"/>
  <c r="Q30" i="10"/>
  <c r="N34" i="10"/>
  <c r="M36" i="10"/>
  <c r="P53" i="10"/>
  <c r="O55" i="10"/>
  <c r="M81" i="10"/>
  <c r="M80" i="10"/>
  <c r="O103" i="10"/>
  <c r="O104" i="10"/>
  <c r="N147" i="10"/>
  <c r="O153" i="10"/>
  <c r="N155" i="10"/>
  <c r="P161" i="10"/>
  <c r="O176" i="10"/>
  <c r="O175" i="10"/>
  <c r="M181" i="10"/>
  <c r="M180" i="10"/>
  <c r="Q435" i="10"/>
  <c r="Q436" i="10"/>
  <c r="N440" i="10"/>
  <c r="O494" i="10"/>
  <c r="O495" i="10"/>
  <c r="M16" i="10"/>
  <c r="P33" i="10"/>
  <c r="O35" i="10"/>
  <c r="Q42" i="10"/>
  <c r="N46" i="10"/>
  <c r="M48" i="10"/>
  <c r="N57" i="10"/>
  <c r="Q70" i="10"/>
  <c r="N78" i="10"/>
  <c r="N79" i="10"/>
  <c r="O98" i="10"/>
  <c r="M127" i="10"/>
  <c r="Q134" i="10"/>
  <c r="O147" i="10"/>
  <c r="O148" i="10"/>
  <c r="O229" i="10"/>
  <c r="O228" i="10"/>
  <c r="O281" i="10"/>
  <c r="O280" i="10"/>
  <c r="O303" i="10"/>
  <c r="O302" i="10"/>
  <c r="Q409" i="10"/>
  <c r="Q410" i="10"/>
  <c r="O431" i="10"/>
  <c r="O430" i="10"/>
  <c r="M160" i="10"/>
  <c r="O167" i="10"/>
  <c r="O168" i="10"/>
  <c r="Q177" i="10"/>
  <c r="M227" i="10"/>
  <c r="M226" i="10"/>
  <c r="O239" i="10"/>
  <c r="O238" i="10"/>
  <c r="O290" i="10"/>
  <c r="O291" i="10"/>
  <c r="O301" i="10"/>
  <c r="O300" i="10"/>
  <c r="Q323" i="10"/>
  <c r="Q324" i="10"/>
  <c r="N328" i="10"/>
  <c r="Q403" i="10"/>
  <c r="Q404" i="10"/>
  <c r="O429" i="10"/>
  <c r="O428" i="10"/>
  <c r="N518" i="10"/>
  <c r="M175" i="10"/>
  <c r="Q187" i="10"/>
  <c r="Q186" i="10"/>
  <c r="O237" i="10"/>
  <c r="O236" i="10"/>
  <c r="Q361" i="10"/>
  <c r="Q362" i="10"/>
  <c r="O399" i="10"/>
  <c r="O398" i="10"/>
  <c r="N507" i="10"/>
  <c r="N506" i="10"/>
  <c r="O130" i="10"/>
  <c r="P140" i="10"/>
  <c r="Q145" i="10"/>
  <c r="Q146" i="10"/>
  <c r="O162" i="10"/>
  <c r="P172" i="10"/>
  <c r="Q182" i="10"/>
  <c r="N185" i="10"/>
  <c r="Q189" i="10"/>
  <c r="O191" i="10"/>
  <c r="O207" i="10"/>
  <c r="P227" i="10"/>
  <c r="M237" i="10"/>
  <c r="M239" i="10"/>
  <c r="P242" i="10"/>
  <c r="P243" i="10"/>
  <c r="O253" i="10"/>
  <c r="O252" i="10"/>
  <c r="O261" i="10"/>
  <c r="O260" i="10"/>
  <c r="O269" i="10"/>
  <c r="O268" i="10"/>
  <c r="P283" i="10"/>
  <c r="M289" i="10"/>
  <c r="M301" i="10"/>
  <c r="O307" i="10"/>
  <c r="Q330" i="10"/>
  <c r="P331" i="10"/>
  <c r="Q374" i="10"/>
  <c r="Q373" i="10"/>
  <c r="O381" i="10"/>
  <c r="O380" i="10"/>
  <c r="O383" i="10"/>
  <c r="O382" i="10"/>
  <c r="P389" i="10"/>
  <c r="O393" i="10"/>
  <c r="O392" i="10"/>
  <c r="M397" i="10"/>
  <c r="P421" i="10"/>
  <c r="O425" i="10"/>
  <c r="O424" i="10"/>
  <c r="M429" i="10"/>
  <c r="Q442" i="10"/>
  <c r="P443" i="10"/>
  <c r="P465" i="10"/>
  <c r="P506" i="10"/>
  <c r="P505" i="10"/>
  <c r="M509" i="10"/>
  <c r="M510" i="10"/>
  <c r="O511" i="10"/>
  <c r="O510" i="10"/>
  <c r="N60" i="10"/>
  <c r="O61" i="10"/>
  <c r="P66" i="10"/>
  <c r="Q75" i="10"/>
  <c r="Q74" i="10"/>
  <c r="M83" i="10"/>
  <c r="N88" i="10"/>
  <c r="N93" i="10"/>
  <c r="P98" i="10"/>
  <c r="Q107" i="10"/>
  <c r="Q106" i="10"/>
  <c r="M112" i="10"/>
  <c r="M115" i="10"/>
  <c r="N120" i="10"/>
  <c r="N125" i="10"/>
  <c r="P130" i="10"/>
  <c r="M137" i="10"/>
  <c r="Q139" i="10"/>
  <c r="Q138" i="10"/>
  <c r="M147" i="10"/>
  <c r="N152" i="10"/>
  <c r="N157" i="10"/>
  <c r="P162" i="10"/>
  <c r="M169" i="10"/>
  <c r="Q171" i="10"/>
  <c r="Q170" i="10"/>
  <c r="P177" i="10"/>
  <c r="Q183" i="10"/>
  <c r="Q184" i="10"/>
  <c r="O185" i="10"/>
  <c r="N187" i="10"/>
  <c r="N194" i="10"/>
  <c r="N210" i="10"/>
  <c r="O223" i="10"/>
  <c r="M224" i="10"/>
  <c r="Q226" i="10"/>
  <c r="Q225" i="10"/>
  <c r="Q227" i="10"/>
  <c r="Q228" i="10"/>
  <c r="N230" i="10"/>
  <c r="P231" i="10"/>
  <c r="Q243" i="10"/>
  <c r="Q244" i="10"/>
  <c r="N247" i="10"/>
  <c r="N248" i="10"/>
  <c r="Q262" i="10"/>
  <c r="Q261" i="10"/>
  <c r="O277" i="10"/>
  <c r="O276" i="10"/>
  <c r="O279" i="10"/>
  <c r="Q314" i="10"/>
  <c r="Q358" i="10"/>
  <c r="Q357" i="10"/>
  <c r="O365" i="10"/>
  <c r="O364" i="10"/>
  <c r="O367" i="10"/>
  <c r="O366" i="10"/>
  <c r="Q387" i="10"/>
  <c r="Q388" i="10"/>
  <c r="O413" i="10"/>
  <c r="O412" i="10"/>
  <c r="O415" i="10"/>
  <c r="O414" i="10"/>
  <c r="Q419" i="10"/>
  <c r="Q420" i="10"/>
  <c r="N453" i="10"/>
  <c r="Q463" i="10"/>
  <c r="Q464" i="10"/>
  <c r="O469" i="10"/>
  <c r="M499" i="10"/>
  <c r="M500" i="10"/>
  <c r="O501" i="10"/>
  <c r="N513" i="10"/>
  <c r="R39" i="11" a="1"/>
  <c r="R39" i="11" s="1"/>
  <c r="B21" i="19" s="1"/>
  <c r="K21" i="19" s="1"/>
  <c r="R175" i="11" a="1"/>
  <c r="R175" i="11" s="1"/>
  <c r="B157" i="19" s="1"/>
  <c r="K157" i="19" s="1"/>
  <c r="N190" i="10"/>
  <c r="O194" i="10"/>
  <c r="N205" i="10"/>
  <c r="N206" i="10"/>
  <c r="O210" i="10"/>
  <c r="P215" i="10"/>
  <c r="P220" i="10"/>
  <c r="Q233" i="10"/>
  <c r="P235" i="10"/>
  <c r="O249" i="10"/>
  <c r="O248" i="10"/>
  <c r="P259" i="10"/>
  <c r="N263" i="10"/>
  <c r="O265" i="10"/>
  <c r="O264" i="10"/>
  <c r="P276" i="10"/>
  <c r="Q278" i="10"/>
  <c r="Q277" i="10"/>
  <c r="M282" i="10"/>
  <c r="M281" i="10"/>
  <c r="Q289" i="10"/>
  <c r="P294" i="10"/>
  <c r="Q297" i="10"/>
  <c r="P299" i="10"/>
  <c r="P310" i="10"/>
  <c r="P340" i="10"/>
  <c r="Q342" i="10"/>
  <c r="Q341" i="10"/>
  <c r="O349" i="10"/>
  <c r="O348" i="10"/>
  <c r="O351" i="10"/>
  <c r="O350" i="10"/>
  <c r="Q371" i="10"/>
  <c r="Q372" i="10"/>
  <c r="N375" i="10"/>
  <c r="N376" i="10"/>
  <c r="N390" i="10"/>
  <c r="P391" i="10"/>
  <c r="Q394" i="10"/>
  <c r="P395" i="10"/>
  <c r="N422" i="10"/>
  <c r="P423" i="10"/>
  <c r="Q426" i="10"/>
  <c r="P427" i="10"/>
  <c r="P456" i="10"/>
  <c r="M458" i="10"/>
  <c r="P477" i="10"/>
  <c r="N478" i="10"/>
  <c r="Q486" i="10"/>
  <c r="Q485" i="10"/>
  <c r="P489" i="10"/>
  <c r="Q493" i="10"/>
  <c r="N497" i="10"/>
  <c r="O505" i="10"/>
  <c r="P194" i="10"/>
  <c r="P210" i="10"/>
  <c r="Q219" i="10"/>
  <c r="Q218" i="10"/>
  <c r="P230" i="10"/>
  <c r="P247" i="10"/>
  <c r="P258" i="10"/>
  <c r="Q259" i="10"/>
  <c r="Q260" i="10"/>
  <c r="P274" i="10"/>
  <c r="P275" i="10"/>
  <c r="O285" i="10"/>
  <c r="O284" i="10"/>
  <c r="O293" i="10"/>
  <c r="O292" i="10"/>
  <c r="Q326" i="10"/>
  <c r="Q325" i="10"/>
  <c r="O333" i="10"/>
  <c r="O332" i="10"/>
  <c r="O335" i="10"/>
  <c r="O334" i="10"/>
  <c r="Q355" i="10"/>
  <c r="Q356" i="10"/>
  <c r="N359" i="10"/>
  <c r="N360" i="10"/>
  <c r="N372" i="10"/>
  <c r="O377" i="10"/>
  <c r="O376" i="10"/>
  <c r="O387" i="10"/>
  <c r="Q406" i="10"/>
  <c r="Q405" i="10"/>
  <c r="Q438" i="10"/>
  <c r="Q437" i="10"/>
  <c r="O445" i="10"/>
  <c r="O444" i="10"/>
  <c r="O447" i="10"/>
  <c r="O446" i="10"/>
  <c r="O463" i="10"/>
  <c r="O472" i="10"/>
  <c r="O473" i="10"/>
  <c r="O476" i="10"/>
  <c r="O477" i="10"/>
  <c r="Q478" i="10"/>
  <c r="P488" i="10"/>
  <c r="M490" i="10"/>
  <c r="P510" i="10"/>
  <c r="P509" i="10"/>
  <c r="R43" i="11" a="1"/>
  <c r="R43" i="11" s="1"/>
  <c r="B25" i="19" s="1"/>
  <c r="K25" i="19" s="1"/>
  <c r="R47" i="11" a="1"/>
  <c r="R47" i="11" s="1"/>
  <c r="B29" i="19" s="1"/>
  <c r="K29" i="19" s="1"/>
  <c r="P119" i="10"/>
  <c r="P124" i="10"/>
  <c r="Q129" i="10"/>
  <c r="Q130" i="10"/>
  <c r="N142" i="10"/>
  <c r="O146" i="10"/>
  <c r="P151" i="10"/>
  <c r="P156" i="10"/>
  <c r="Q161" i="10"/>
  <c r="Q162" i="10"/>
  <c r="N179" i="10"/>
  <c r="M196" i="10"/>
  <c r="P199" i="10"/>
  <c r="P204" i="10"/>
  <c r="Q214" i="10"/>
  <c r="N217" i="10"/>
  <c r="M219" i="10"/>
  <c r="Q221" i="10"/>
  <c r="M234" i="10"/>
  <c r="M233" i="10"/>
  <c r="N245" i="10"/>
  <c r="Q275" i="10"/>
  <c r="Q276" i="10"/>
  <c r="N280" i="10"/>
  <c r="P292" i="10"/>
  <c r="Q294" i="10"/>
  <c r="Q293" i="10"/>
  <c r="M298" i="10"/>
  <c r="M297" i="10"/>
  <c r="P308" i="10"/>
  <c r="Q310" i="10"/>
  <c r="Q309" i="10"/>
  <c r="O317" i="10"/>
  <c r="O316" i="10"/>
  <c r="O319" i="10"/>
  <c r="O318" i="10"/>
  <c r="Q339" i="10"/>
  <c r="Q340" i="10"/>
  <c r="N344" i="10"/>
  <c r="M351" i="10"/>
  <c r="M353" i="10"/>
  <c r="O361" i="10"/>
  <c r="O360" i="10"/>
  <c r="M365" i="10"/>
  <c r="N374" i="10"/>
  <c r="N389" i="10"/>
  <c r="P405" i="10"/>
  <c r="O409" i="10"/>
  <c r="O408" i="10"/>
  <c r="M413" i="10"/>
  <c r="N421" i="10"/>
  <c r="M450" i="10"/>
  <c r="N465" i="10"/>
  <c r="Q467" i="10"/>
  <c r="Q468" i="10"/>
  <c r="M469" i="10"/>
  <c r="M470" i="10"/>
  <c r="P496" i="10"/>
  <c r="M501" i="10"/>
  <c r="M502" i="10"/>
  <c r="O508" i="10"/>
  <c r="O509" i="10"/>
  <c r="O512" i="10"/>
  <c r="O513" i="10"/>
  <c r="M517" i="10"/>
  <c r="M518" i="10"/>
  <c r="M58" i="10"/>
  <c r="O63" i="10"/>
  <c r="N67" i="10"/>
  <c r="Q86" i="10"/>
  <c r="N89" i="10"/>
  <c r="N99" i="10"/>
  <c r="Q118" i="10"/>
  <c r="P120" i="10"/>
  <c r="Q125" i="10"/>
  <c r="N131" i="10"/>
  <c r="Q150" i="10"/>
  <c r="N163" i="10"/>
  <c r="N173" i="10"/>
  <c r="N174" i="10"/>
  <c r="O178" i="10"/>
  <c r="P183" i="10"/>
  <c r="P188" i="10"/>
  <c r="Q193" i="10"/>
  <c r="Q194" i="10"/>
  <c r="Q198" i="10"/>
  <c r="P200" i="10"/>
  <c r="O206" i="10"/>
  <c r="Q209" i="10"/>
  <c r="Q210" i="10"/>
  <c r="P228" i="10"/>
  <c r="Q230" i="10"/>
  <c r="Q229" i="10"/>
  <c r="N232" i="10"/>
  <c r="O245" i="10"/>
  <c r="O244" i="10"/>
  <c r="N261" i="10"/>
  <c r="P262" i="10"/>
  <c r="N278" i="10"/>
  <c r="P279" i="10"/>
  <c r="N282" i="10"/>
  <c r="M285" i="10"/>
  <c r="P290" i="10"/>
  <c r="Q291" i="10"/>
  <c r="Q292" i="10"/>
  <c r="N295" i="10"/>
  <c r="N296" i="10"/>
  <c r="Q307" i="10"/>
  <c r="Q308" i="10"/>
  <c r="N311" i="10"/>
  <c r="N312" i="10"/>
  <c r="O329" i="10"/>
  <c r="O328" i="10"/>
  <c r="N330" i="10"/>
  <c r="N342" i="10"/>
  <c r="P343" i="10"/>
  <c r="N357" i="10"/>
  <c r="P374" i="10"/>
  <c r="N406" i="10"/>
  <c r="P407" i="10"/>
  <c r="O441" i="10"/>
  <c r="O440" i="10"/>
  <c r="N442" i="10"/>
  <c r="O450" i="10"/>
  <c r="Q471" i="10"/>
  <c r="Q472" i="10"/>
  <c r="N474" i="10"/>
  <c r="M516" i="10"/>
  <c r="M515" i="10"/>
  <c r="O233" i="10"/>
  <c r="O232" i="10"/>
  <c r="Q246" i="10"/>
  <c r="Q245" i="10"/>
  <c r="M250" i="10"/>
  <c r="M249" i="10"/>
  <c r="M266" i="10"/>
  <c r="M265" i="10"/>
  <c r="O297" i="10"/>
  <c r="O296" i="10"/>
  <c r="O313" i="10"/>
  <c r="O312" i="10"/>
  <c r="Q390" i="10"/>
  <c r="Q389" i="10"/>
  <c r="Q422" i="10"/>
  <c r="Q421" i="10"/>
  <c r="Q466" i="10"/>
  <c r="Q465" i="10"/>
  <c r="M473" i="10"/>
  <c r="M474" i="10"/>
  <c r="O474" i="10"/>
  <c r="O475" i="10"/>
  <c r="Q475" i="10"/>
  <c r="Q476" i="10"/>
  <c r="O479" i="10"/>
  <c r="O478" i="10"/>
  <c r="O492" i="10"/>
  <c r="O493" i="10"/>
  <c r="P502" i="10"/>
  <c r="P501" i="10"/>
  <c r="Q507" i="10"/>
  <c r="Q508" i="10"/>
  <c r="N511" i="10"/>
  <c r="N510" i="10"/>
  <c r="R95" i="11" a="1"/>
  <c r="R95" i="11" s="1"/>
  <c r="B77" i="19" s="1"/>
  <c r="K77" i="19" s="1"/>
  <c r="R107" i="11" a="1"/>
  <c r="R107" i="11" s="1"/>
  <c r="B89" i="19" s="1"/>
  <c r="K89" i="19" s="1"/>
  <c r="P306" i="10"/>
  <c r="O309" i="10"/>
  <c r="O308" i="10"/>
  <c r="P322" i="10"/>
  <c r="O325" i="10"/>
  <c r="O324" i="10"/>
  <c r="P338" i="10"/>
  <c r="O341" i="10"/>
  <c r="O340" i="10"/>
  <c r="P354" i="10"/>
  <c r="O357" i="10"/>
  <c r="O356" i="10"/>
  <c r="P370" i="10"/>
  <c r="O373" i="10"/>
  <c r="O372" i="10"/>
  <c r="P386" i="10"/>
  <c r="O389" i="10"/>
  <c r="O388" i="10"/>
  <c r="P402" i="10"/>
  <c r="O405" i="10"/>
  <c r="O404" i="10"/>
  <c r="P418" i="10"/>
  <c r="O421" i="10"/>
  <c r="O420" i="10"/>
  <c r="P434" i="10"/>
  <c r="O437" i="10"/>
  <c r="O436" i="10"/>
  <c r="P460" i="10"/>
  <c r="P462" i="10"/>
  <c r="P468" i="10"/>
  <c r="M476" i="10"/>
  <c r="M475" i="10"/>
  <c r="P478" i="10"/>
  <c r="P480" i="10"/>
  <c r="N487" i="10"/>
  <c r="N489" i="10"/>
  <c r="N501" i="10"/>
  <c r="O503" i="10"/>
  <c r="O502" i="10"/>
  <c r="P504" i="10"/>
  <c r="R35" i="11" a="1"/>
  <c r="R35" i="11" s="1"/>
  <c r="B17" i="19" s="1"/>
  <c r="K17" i="19" s="1"/>
  <c r="R67" i="11" a="1"/>
  <c r="R67" i="11" s="1"/>
  <c r="B49" i="19" s="1"/>
  <c r="K49" i="19" s="1"/>
  <c r="R159" i="11" a="1"/>
  <c r="R159" i="11" s="1"/>
  <c r="B141" i="19" s="1"/>
  <c r="K141" i="19" s="1"/>
  <c r="R171" i="11" a="1"/>
  <c r="R171" i="11" s="1"/>
  <c r="B153" i="19" s="1"/>
  <c r="K153" i="19" s="1"/>
  <c r="R192" i="11" a="1"/>
  <c r="R192" i="11" s="1"/>
  <c r="B174" i="19" s="1"/>
  <c r="K174" i="19" s="1"/>
  <c r="R25" i="11" a="1"/>
  <c r="R25" i="11" s="1"/>
  <c r="B7" i="19" s="1"/>
  <c r="K7" i="19" s="1"/>
  <c r="R55" i="11" a="1"/>
  <c r="R55" i="11" s="1"/>
  <c r="B37" i="19" s="1"/>
  <c r="K37" i="19" s="1"/>
  <c r="R79" i="11" a="1"/>
  <c r="R79" i="11" s="1"/>
  <c r="B61" i="19" s="1"/>
  <c r="K61" i="19" s="1"/>
  <c r="R127" i="11" a="1"/>
  <c r="R127" i="11" s="1"/>
  <c r="B109" i="19" s="1"/>
  <c r="K109" i="19" s="1"/>
  <c r="R139" i="11" a="1"/>
  <c r="R139" i="11" s="1"/>
  <c r="B121" i="19" s="1"/>
  <c r="K121" i="19" s="1"/>
  <c r="O75" i="10"/>
  <c r="M76" i="10"/>
  <c r="P77" i="10"/>
  <c r="O91" i="10"/>
  <c r="M92" i="10"/>
  <c r="P93" i="10"/>
  <c r="O107" i="10"/>
  <c r="M108" i="10"/>
  <c r="P109" i="10"/>
  <c r="P125" i="10"/>
  <c r="O139" i="10"/>
  <c r="M140" i="10"/>
  <c r="P141" i="10"/>
  <c r="O155" i="10"/>
  <c r="M156" i="10"/>
  <c r="P157" i="10"/>
  <c r="P173" i="10"/>
  <c r="O187" i="10"/>
  <c r="M188" i="10"/>
  <c r="P189" i="10"/>
  <c r="P205" i="10"/>
  <c r="P222" i="10"/>
  <c r="M229" i="10"/>
  <c r="N237" i="10"/>
  <c r="N239" i="10"/>
  <c r="N253" i="10"/>
  <c r="N255" i="10"/>
  <c r="M261" i="10"/>
  <c r="N269" i="10"/>
  <c r="N271" i="10"/>
  <c r="N285" i="10"/>
  <c r="N287" i="10"/>
  <c r="N301" i="10"/>
  <c r="N303" i="10"/>
  <c r="N317" i="10"/>
  <c r="N319" i="10"/>
  <c r="N333" i="10"/>
  <c r="N335" i="10"/>
  <c r="N349" i="10"/>
  <c r="N351" i="10"/>
  <c r="N365" i="10"/>
  <c r="N367" i="10"/>
  <c r="N381" i="10"/>
  <c r="N383" i="10"/>
  <c r="M389" i="10"/>
  <c r="N397" i="10"/>
  <c r="N399" i="10"/>
  <c r="M405" i="10"/>
  <c r="N413" i="10"/>
  <c r="N415" i="10"/>
  <c r="M421" i="10"/>
  <c r="N429" i="10"/>
  <c r="N431" i="10"/>
  <c r="N445" i="10"/>
  <c r="N447" i="10"/>
  <c r="N449" i="10"/>
  <c r="Q456" i="10"/>
  <c r="O465" i="10"/>
  <c r="P474" i="10"/>
  <c r="P481" i="10"/>
  <c r="N482" i="10"/>
  <c r="M483" i="10"/>
  <c r="O485" i="10"/>
  <c r="M486" i="10"/>
  <c r="P492" i="10"/>
  <c r="P494" i="10"/>
  <c r="P500" i="10"/>
  <c r="M508" i="10"/>
  <c r="M507" i="10"/>
  <c r="P512" i="10"/>
  <c r="P514" i="10"/>
  <c r="R31" i="11" a="1"/>
  <c r="R31" i="11" s="1"/>
  <c r="B13" i="19" s="1"/>
  <c r="K13" i="19" s="1"/>
  <c r="R63" i="11" a="1"/>
  <c r="R63" i="11" s="1"/>
  <c r="B45" i="19" s="1"/>
  <c r="K45" i="19" s="1"/>
  <c r="R143" i="11" a="1"/>
  <c r="R143" i="11" s="1"/>
  <c r="B125" i="19" s="1"/>
  <c r="K125" i="19" s="1"/>
  <c r="R51" i="11" a="1"/>
  <c r="R51" i="11" s="1"/>
  <c r="B33" i="19" s="1"/>
  <c r="K33" i="19" s="1"/>
  <c r="R71" i="11" a="1"/>
  <c r="R71" i="11" s="1"/>
  <c r="B53" i="19" s="1"/>
  <c r="K53" i="19" s="1"/>
  <c r="R111" i="11" a="1"/>
  <c r="R111" i="11" s="1"/>
  <c r="B93" i="19" s="1"/>
  <c r="K93" i="19" s="1"/>
  <c r="P73" i="10"/>
  <c r="P89" i="10"/>
  <c r="P105" i="10"/>
  <c r="P121" i="10"/>
  <c r="P137" i="10"/>
  <c r="P153" i="10"/>
  <c r="P185" i="10"/>
  <c r="P224" i="10"/>
  <c r="P236" i="10"/>
  <c r="P238" i="10"/>
  <c r="N241" i="10"/>
  <c r="P252" i="10"/>
  <c r="P254" i="10"/>
  <c r="N257" i="10"/>
  <c r="P268" i="10"/>
  <c r="P270" i="10"/>
  <c r="N273" i="10"/>
  <c r="P284" i="10"/>
  <c r="P286" i="10"/>
  <c r="N289" i="10"/>
  <c r="P300" i="10"/>
  <c r="P302" i="10"/>
  <c r="N305" i="10"/>
  <c r="M313" i="10"/>
  <c r="P316" i="10"/>
  <c r="P318" i="10"/>
  <c r="N321" i="10"/>
  <c r="M329" i="10"/>
  <c r="P332" i="10"/>
  <c r="P334" i="10"/>
  <c r="N337" i="10"/>
  <c r="M345" i="10"/>
  <c r="P348" i="10"/>
  <c r="P350" i="10"/>
  <c r="N353" i="10"/>
  <c r="M361" i="10"/>
  <c r="P364" i="10"/>
  <c r="P366" i="10"/>
  <c r="N369" i="10"/>
  <c r="M377" i="10"/>
  <c r="P380" i="10"/>
  <c r="P382" i="10"/>
  <c r="N385" i="10"/>
  <c r="M393" i="10"/>
  <c r="P396" i="10"/>
  <c r="P398" i="10"/>
  <c r="N401" i="10"/>
  <c r="M409" i="10"/>
  <c r="P412" i="10"/>
  <c r="P414" i="10"/>
  <c r="N417" i="10"/>
  <c r="M425" i="10"/>
  <c r="P428" i="10"/>
  <c r="P430" i="10"/>
  <c r="N433" i="10"/>
  <c r="M441" i="10"/>
  <c r="P444" i="10"/>
  <c r="P446" i="10"/>
  <c r="P448" i="10"/>
  <c r="P450" i="10"/>
  <c r="N455" i="10"/>
  <c r="N457" i="10"/>
  <c r="O471" i="10"/>
  <c r="O470" i="10"/>
  <c r="O486" i="10"/>
  <c r="M491" i="10"/>
  <c r="M494" i="10"/>
  <c r="Q499" i="10"/>
  <c r="Q500" i="10"/>
  <c r="M511" i="10"/>
  <c r="M514" i="10"/>
  <c r="N70" i="10"/>
  <c r="N86" i="10"/>
  <c r="N102" i="10"/>
  <c r="N118" i="10"/>
  <c r="N134" i="10"/>
  <c r="N150" i="10"/>
  <c r="N166" i="10"/>
  <c r="N182" i="10"/>
  <c r="N198" i="10"/>
  <c r="N214" i="10"/>
  <c r="P470" i="10"/>
  <c r="M477" i="10"/>
  <c r="M478" i="10"/>
  <c r="N479" i="10"/>
  <c r="N481" i="10"/>
  <c r="R271" i="11" a="1"/>
  <c r="R271" i="11" s="1"/>
  <c r="B253" i="19" s="1"/>
  <c r="K253" i="19" s="1"/>
  <c r="R267" i="11" a="1"/>
  <c r="R267" i="11" s="1"/>
  <c r="B249" i="19" s="1"/>
  <c r="K249" i="19" s="1"/>
  <c r="R263" i="11" a="1"/>
  <c r="R263" i="11" s="1"/>
  <c r="B245" i="19" s="1"/>
  <c r="K245" i="19" s="1"/>
  <c r="R259" i="11" a="1"/>
  <c r="R259" i="11" s="1"/>
  <c r="B241" i="19" s="1"/>
  <c r="K241" i="19" s="1"/>
  <c r="R255" i="11" a="1"/>
  <c r="R255" i="11" s="1"/>
  <c r="B237" i="19" s="1"/>
  <c r="K237" i="19" s="1"/>
  <c r="R251" i="11" a="1"/>
  <c r="R251" i="11" s="1"/>
  <c r="B233" i="19" s="1"/>
  <c r="K233" i="19" s="1"/>
  <c r="R247" i="11" a="1"/>
  <c r="R247" i="11" s="1"/>
  <c r="B229" i="19" s="1"/>
  <c r="K229" i="19" s="1"/>
  <c r="R243" i="11" a="1"/>
  <c r="R243" i="11" s="1"/>
  <c r="B225" i="19" s="1"/>
  <c r="K225" i="19" s="1"/>
  <c r="R239" i="11" a="1"/>
  <c r="R239" i="11" s="1"/>
  <c r="B221" i="19" s="1"/>
  <c r="K221" i="19" s="1"/>
  <c r="R235" i="11" a="1"/>
  <c r="R235" i="11" s="1"/>
  <c r="B217" i="19" s="1"/>
  <c r="K217" i="19" s="1"/>
  <c r="R231" i="11" a="1"/>
  <c r="R231" i="11" s="1"/>
  <c r="B213" i="19" s="1"/>
  <c r="K213" i="19" s="1"/>
  <c r="R227" i="11" a="1"/>
  <c r="R227" i="11" s="1"/>
  <c r="B209" i="19" s="1"/>
  <c r="K209" i="19" s="1"/>
  <c r="R223" i="11" a="1"/>
  <c r="R223" i="11" s="1"/>
  <c r="B205" i="19" s="1"/>
  <c r="K205" i="19" s="1"/>
  <c r="R219" i="11" a="1"/>
  <c r="R219" i="11" s="1"/>
  <c r="B201" i="19" s="1"/>
  <c r="K201" i="19" s="1"/>
  <c r="R215" i="11" a="1"/>
  <c r="R215" i="11" s="1"/>
  <c r="B197" i="19" s="1"/>
  <c r="K197" i="19" s="1"/>
  <c r="R274" i="11" a="1"/>
  <c r="R274" i="11" s="1"/>
  <c r="B256" i="19" s="1"/>
  <c r="K256" i="19" s="1"/>
  <c r="R270" i="11" a="1"/>
  <c r="R270" i="11" s="1"/>
  <c r="B252" i="19" s="1"/>
  <c r="K252" i="19" s="1"/>
  <c r="R266" i="11" a="1"/>
  <c r="R266" i="11" s="1"/>
  <c r="B248" i="19" s="1"/>
  <c r="K248" i="19" s="1"/>
  <c r="R262" i="11" a="1"/>
  <c r="R262" i="11" s="1"/>
  <c r="B244" i="19" s="1"/>
  <c r="K244" i="19" s="1"/>
  <c r="R258" i="11" a="1"/>
  <c r="R258" i="11" s="1"/>
  <c r="B240" i="19" s="1"/>
  <c r="K240" i="19" s="1"/>
  <c r="R254" i="11" a="1"/>
  <c r="R254" i="11" s="1"/>
  <c r="B236" i="19" s="1"/>
  <c r="K236" i="19" s="1"/>
  <c r="R250" i="11" a="1"/>
  <c r="R250" i="11" s="1"/>
  <c r="B232" i="19" s="1"/>
  <c r="K232" i="19" s="1"/>
  <c r="R246" i="11" a="1"/>
  <c r="R246" i="11" s="1"/>
  <c r="B228" i="19" s="1"/>
  <c r="K228" i="19" s="1"/>
  <c r="R242" i="11" a="1"/>
  <c r="R242" i="11" s="1"/>
  <c r="B224" i="19" s="1"/>
  <c r="K224" i="19" s="1"/>
  <c r="R238" i="11" a="1"/>
  <c r="R238" i="11" s="1"/>
  <c r="B220" i="19" s="1"/>
  <c r="K220" i="19" s="1"/>
  <c r="R234" i="11" a="1"/>
  <c r="R234" i="11" s="1"/>
  <c r="B216" i="19" s="1"/>
  <c r="K216" i="19" s="1"/>
  <c r="R230" i="11" a="1"/>
  <c r="R230" i="11" s="1"/>
  <c r="B212" i="19" s="1"/>
  <c r="K212" i="19" s="1"/>
  <c r="R226" i="11" a="1"/>
  <c r="R226" i="11" s="1"/>
  <c r="B208" i="19" s="1"/>
  <c r="K208" i="19" s="1"/>
  <c r="R222" i="11" a="1"/>
  <c r="R222" i="11" s="1"/>
  <c r="B204" i="19" s="1"/>
  <c r="K204" i="19" s="1"/>
  <c r="R218" i="11" a="1"/>
  <c r="R218" i="11" s="1"/>
  <c r="B200" i="19" s="1"/>
  <c r="K200" i="19" s="1"/>
  <c r="R214" i="11" a="1"/>
  <c r="R214" i="11" s="1"/>
  <c r="B196" i="19" s="1"/>
  <c r="K196" i="19" s="1"/>
  <c r="R210" i="11" a="1"/>
  <c r="R210" i="11" s="1"/>
  <c r="B192" i="19" s="1"/>
  <c r="K192" i="19" s="1"/>
  <c r="R206" i="11" a="1"/>
  <c r="R206" i="11" s="1"/>
  <c r="B188" i="19" s="1"/>
  <c r="K188" i="19" s="1"/>
  <c r="R202" i="11" a="1"/>
  <c r="R202" i="11" s="1"/>
  <c r="B184" i="19" s="1"/>
  <c r="K184" i="19" s="1"/>
  <c r="R273" i="11" a="1"/>
  <c r="R273" i="11" s="1"/>
  <c r="B255" i="19" s="1"/>
  <c r="K255" i="19" s="1"/>
  <c r="R269" i="11" a="1"/>
  <c r="R269" i="11" s="1"/>
  <c r="B251" i="19" s="1"/>
  <c r="K251" i="19" s="1"/>
  <c r="R265" i="11" a="1"/>
  <c r="R265" i="11" s="1"/>
  <c r="B247" i="19" s="1"/>
  <c r="K247" i="19" s="1"/>
  <c r="R261" i="11" a="1"/>
  <c r="R261" i="11" s="1"/>
  <c r="B243" i="19" s="1"/>
  <c r="K243" i="19" s="1"/>
  <c r="R257" i="11" a="1"/>
  <c r="R257" i="11" s="1"/>
  <c r="B239" i="19" s="1"/>
  <c r="K239" i="19" s="1"/>
  <c r="R253" i="11" a="1"/>
  <c r="R253" i="11" s="1"/>
  <c r="B235" i="19" s="1"/>
  <c r="K235" i="19" s="1"/>
  <c r="R249" i="11" a="1"/>
  <c r="R249" i="11" s="1"/>
  <c r="B231" i="19" s="1"/>
  <c r="K231" i="19" s="1"/>
  <c r="R245" i="11" a="1"/>
  <c r="R245" i="11" s="1"/>
  <c r="B227" i="19" s="1"/>
  <c r="K227" i="19" s="1"/>
  <c r="R241" i="11" a="1"/>
  <c r="R241" i="11" s="1"/>
  <c r="B223" i="19" s="1"/>
  <c r="K223" i="19" s="1"/>
  <c r="R237" i="11" a="1"/>
  <c r="R237" i="11" s="1"/>
  <c r="B219" i="19" s="1"/>
  <c r="K219" i="19" s="1"/>
  <c r="R233" i="11" a="1"/>
  <c r="R233" i="11" s="1"/>
  <c r="B215" i="19" s="1"/>
  <c r="K215" i="19" s="1"/>
  <c r="R229" i="11" a="1"/>
  <c r="R229" i="11" s="1"/>
  <c r="B211" i="19" s="1"/>
  <c r="K211" i="19" s="1"/>
  <c r="R225" i="11" a="1"/>
  <c r="R225" i="11" s="1"/>
  <c r="B207" i="19" s="1"/>
  <c r="K207" i="19" s="1"/>
  <c r="R221" i="11" a="1"/>
  <c r="R221" i="11" s="1"/>
  <c r="B203" i="19" s="1"/>
  <c r="K203" i="19" s="1"/>
  <c r="R217" i="11" a="1"/>
  <c r="R217" i="11" s="1"/>
  <c r="B199" i="19" s="1"/>
  <c r="K199" i="19" s="1"/>
  <c r="R213" i="11" a="1"/>
  <c r="R213" i="11" s="1"/>
  <c r="B195" i="19" s="1"/>
  <c r="K195" i="19" s="1"/>
  <c r="R209" i="11" a="1"/>
  <c r="R209" i="11" s="1"/>
  <c r="B191" i="19" s="1"/>
  <c r="K191" i="19" s="1"/>
  <c r="R205" i="11" a="1"/>
  <c r="R205" i="11" s="1"/>
  <c r="B187" i="19" s="1"/>
  <c r="K187" i="19" s="1"/>
  <c r="R201" i="11" a="1"/>
  <c r="R201" i="11" s="1"/>
  <c r="B183" i="19" s="1"/>
  <c r="K183" i="19" s="1"/>
  <c r="R272" i="11" a="1"/>
  <c r="R272" i="11" s="1"/>
  <c r="B254" i="19" s="1"/>
  <c r="K254" i="19" s="1"/>
  <c r="R256" i="11" a="1"/>
  <c r="R256" i="11" s="1"/>
  <c r="B238" i="19" s="1"/>
  <c r="K238" i="19" s="1"/>
  <c r="R240" i="11" a="1"/>
  <c r="R240" i="11" s="1"/>
  <c r="B222" i="19" s="1"/>
  <c r="K222" i="19" s="1"/>
  <c r="R224" i="11" a="1"/>
  <c r="R224" i="11" s="1"/>
  <c r="B206" i="19" s="1"/>
  <c r="K206" i="19" s="1"/>
  <c r="R212" i="11" a="1"/>
  <c r="R212" i="11" s="1"/>
  <c r="B194" i="19" s="1"/>
  <c r="K194" i="19" s="1"/>
  <c r="R208" i="11" a="1"/>
  <c r="R208" i="11" s="1"/>
  <c r="B190" i="19" s="1"/>
  <c r="K190" i="19" s="1"/>
  <c r="R203" i="11" a="1"/>
  <c r="R203" i="11" s="1"/>
  <c r="B185" i="19" s="1"/>
  <c r="K185" i="19" s="1"/>
  <c r="R194" i="11" a="1"/>
  <c r="R194" i="11" s="1"/>
  <c r="B176" i="19" s="1"/>
  <c r="K176" i="19" s="1"/>
  <c r="R189" i="11" a="1"/>
  <c r="R189" i="11" s="1"/>
  <c r="B171" i="19" s="1"/>
  <c r="K171" i="19" s="1"/>
  <c r="R182" i="11" a="1"/>
  <c r="R182" i="11" s="1"/>
  <c r="B164" i="19" s="1"/>
  <c r="K164" i="19" s="1"/>
  <c r="R178" i="11" a="1"/>
  <c r="R178" i="11" s="1"/>
  <c r="B160" i="19" s="1"/>
  <c r="K160" i="19" s="1"/>
  <c r="R174" i="11" a="1"/>
  <c r="R174" i="11" s="1"/>
  <c r="B156" i="19" s="1"/>
  <c r="K156" i="19" s="1"/>
  <c r="R170" i="11" a="1"/>
  <c r="R170" i="11" s="1"/>
  <c r="B152" i="19" s="1"/>
  <c r="K152" i="19" s="1"/>
  <c r="R166" i="11" a="1"/>
  <c r="R166" i="11" s="1"/>
  <c r="B148" i="19" s="1"/>
  <c r="K148" i="19" s="1"/>
  <c r="R162" i="11" a="1"/>
  <c r="R162" i="11" s="1"/>
  <c r="B144" i="19" s="1"/>
  <c r="K144" i="19" s="1"/>
  <c r="R158" i="11" a="1"/>
  <c r="R158" i="11" s="1"/>
  <c r="B140" i="19" s="1"/>
  <c r="K140" i="19" s="1"/>
  <c r="R154" i="11" a="1"/>
  <c r="R154" i="11" s="1"/>
  <c r="B136" i="19" s="1"/>
  <c r="K136" i="19" s="1"/>
  <c r="R150" i="11" a="1"/>
  <c r="R150" i="11" s="1"/>
  <c r="B132" i="19" s="1"/>
  <c r="K132" i="19" s="1"/>
  <c r="R146" i="11" a="1"/>
  <c r="R146" i="11" s="1"/>
  <c r="B128" i="19" s="1"/>
  <c r="K128" i="19" s="1"/>
  <c r="R142" i="11" a="1"/>
  <c r="R142" i="11" s="1"/>
  <c r="B124" i="19" s="1"/>
  <c r="K124" i="19" s="1"/>
  <c r="R138" i="11" a="1"/>
  <c r="R138" i="11" s="1"/>
  <c r="B120" i="19" s="1"/>
  <c r="K120" i="19" s="1"/>
  <c r="R134" i="11" a="1"/>
  <c r="R134" i="11" s="1"/>
  <c r="B116" i="19" s="1"/>
  <c r="K116" i="19" s="1"/>
  <c r="R130" i="11" a="1"/>
  <c r="R130" i="11" s="1"/>
  <c r="B112" i="19" s="1"/>
  <c r="K112" i="19" s="1"/>
  <c r="R126" i="11" a="1"/>
  <c r="R126" i="11" s="1"/>
  <c r="B108" i="19" s="1"/>
  <c r="K108" i="19" s="1"/>
  <c r="R122" i="11" a="1"/>
  <c r="R122" i="11" s="1"/>
  <c r="B104" i="19" s="1"/>
  <c r="K104" i="19" s="1"/>
  <c r="R118" i="11" a="1"/>
  <c r="R118" i="11" s="1"/>
  <c r="B100" i="19" s="1"/>
  <c r="K100" i="19" s="1"/>
  <c r="R114" i="11" a="1"/>
  <c r="R114" i="11" s="1"/>
  <c r="B96" i="19" s="1"/>
  <c r="K96" i="19" s="1"/>
  <c r="R110" i="11" a="1"/>
  <c r="R110" i="11" s="1"/>
  <c r="B92" i="19" s="1"/>
  <c r="K92" i="19" s="1"/>
  <c r="R106" i="11" a="1"/>
  <c r="R106" i="11" s="1"/>
  <c r="B88" i="19" s="1"/>
  <c r="K88" i="19" s="1"/>
  <c r="R102" i="11" a="1"/>
  <c r="R102" i="11" s="1"/>
  <c r="B84" i="19" s="1"/>
  <c r="K84" i="19" s="1"/>
  <c r="R98" i="11" a="1"/>
  <c r="R98" i="11" s="1"/>
  <c r="B80" i="19" s="1"/>
  <c r="K80" i="19" s="1"/>
  <c r="R94" i="11" a="1"/>
  <c r="R94" i="11" s="1"/>
  <c r="B76" i="19" s="1"/>
  <c r="K76" i="19" s="1"/>
  <c r="R90" i="11" a="1"/>
  <c r="R90" i="11" s="1"/>
  <c r="B72" i="19" s="1"/>
  <c r="K72" i="19" s="1"/>
  <c r="R86" i="11" a="1"/>
  <c r="R86" i="11" s="1"/>
  <c r="B68" i="19" s="1"/>
  <c r="K68" i="19" s="1"/>
  <c r="R82" i="11" a="1"/>
  <c r="R82" i="11" s="1"/>
  <c r="B64" i="19" s="1"/>
  <c r="K64" i="19" s="1"/>
  <c r="R78" i="11" a="1"/>
  <c r="R78" i="11" s="1"/>
  <c r="B60" i="19" s="1"/>
  <c r="K60" i="19" s="1"/>
  <c r="R74" i="11" a="1"/>
  <c r="R74" i="11" s="1"/>
  <c r="B56" i="19" s="1"/>
  <c r="K56" i="19" s="1"/>
  <c r="R70" i="11" a="1"/>
  <c r="R70" i="11" s="1"/>
  <c r="B52" i="19" s="1"/>
  <c r="K52" i="19" s="1"/>
  <c r="R66" i="11" a="1"/>
  <c r="R66" i="11" s="1"/>
  <c r="B48" i="19" s="1"/>
  <c r="K48" i="19" s="1"/>
  <c r="R62" i="11" a="1"/>
  <c r="R62" i="11" s="1"/>
  <c r="B44" i="19" s="1"/>
  <c r="K44" i="19" s="1"/>
  <c r="R58" i="11" a="1"/>
  <c r="R58" i="11" s="1"/>
  <c r="B40" i="19" s="1"/>
  <c r="K40" i="19" s="1"/>
  <c r="R54" i="11" a="1"/>
  <c r="R54" i="11" s="1"/>
  <c r="B36" i="19" s="1"/>
  <c r="K36" i="19" s="1"/>
  <c r="R50" i="11" a="1"/>
  <c r="R50" i="11" s="1"/>
  <c r="B32" i="19" s="1"/>
  <c r="K32" i="19" s="1"/>
  <c r="R46" i="11" a="1"/>
  <c r="R46" i="11" s="1"/>
  <c r="B28" i="19" s="1"/>
  <c r="K28" i="19" s="1"/>
  <c r="R42" i="11" a="1"/>
  <c r="R42" i="11" s="1"/>
  <c r="B24" i="19" s="1"/>
  <c r="K24" i="19" s="1"/>
  <c r="R38" i="11" a="1"/>
  <c r="R38" i="11" s="1"/>
  <c r="B20" i="19" s="1"/>
  <c r="K20" i="19" s="1"/>
  <c r="R34" i="11" a="1"/>
  <c r="R34" i="11" s="1"/>
  <c r="B16" i="19" s="1"/>
  <c r="K16" i="19" s="1"/>
  <c r="R30" i="11" a="1"/>
  <c r="R30" i="11" s="1"/>
  <c r="B12" i="19" s="1"/>
  <c r="K12" i="19" s="1"/>
  <c r="R26" i="11" a="1"/>
  <c r="R26" i="11" s="1"/>
  <c r="B8" i="19" s="1"/>
  <c r="K8" i="19" s="1"/>
  <c r="R211" i="11" a="1"/>
  <c r="R211" i="11" s="1"/>
  <c r="B193" i="19" s="1"/>
  <c r="K193" i="19" s="1"/>
  <c r="R207" i="11" a="1"/>
  <c r="R207" i="11" s="1"/>
  <c r="B189" i="19" s="1"/>
  <c r="K189" i="19" s="1"/>
  <c r="R200" i="11" a="1"/>
  <c r="R200" i="11" s="1"/>
  <c r="B182" i="19" s="1"/>
  <c r="K182" i="19" s="1"/>
  <c r="R195" i="11" a="1"/>
  <c r="R195" i="11" s="1"/>
  <c r="B177" i="19" s="1"/>
  <c r="K177" i="19" s="1"/>
  <c r="R268" i="11" a="1"/>
  <c r="R268" i="11" s="1"/>
  <c r="B250" i="19" s="1"/>
  <c r="K250" i="19" s="1"/>
  <c r="R252" i="11" a="1"/>
  <c r="R252" i="11" s="1"/>
  <c r="B234" i="19" s="1"/>
  <c r="K234" i="19" s="1"/>
  <c r="R236" i="11" a="1"/>
  <c r="R236" i="11" s="1"/>
  <c r="B218" i="19" s="1"/>
  <c r="K218" i="19" s="1"/>
  <c r="R220" i="11" a="1"/>
  <c r="R220" i="11" s="1"/>
  <c r="B202" i="19" s="1"/>
  <c r="K202" i="19" s="1"/>
  <c r="R190" i="11" a="1"/>
  <c r="R190" i="11" s="1"/>
  <c r="B172" i="19" s="1"/>
  <c r="K172" i="19" s="1"/>
  <c r="R185" i="11" a="1"/>
  <c r="R185" i="11" s="1"/>
  <c r="B167" i="19" s="1"/>
  <c r="K167" i="19" s="1"/>
  <c r="R181" i="11" a="1"/>
  <c r="R181" i="11" s="1"/>
  <c r="B163" i="19" s="1"/>
  <c r="K163" i="19" s="1"/>
  <c r="R177" i="11" a="1"/>
  <c r="R177" i="11" s="1"/>
  <c r="B159" i="19" s="1"/>
  <c r="K159" i="19" s="1"/>
  <c r="R173" i="11" a="1"/>
  <c r="R173" i="11" s="1"/>
  <c r="B155" i="19" s="1"/>
  <c r="K155" i="19" s="1"/>
  <c r="R169" i="11" a="1"/>
  <c r="R169" i="11" s="1"/>
  <c r="B151" i="19" s="1"/>
  <c r="K151" i="19" s="1"/>
  <c r="R165" i="11" a="1"/>
  <c r="R165" i="11" s="1"/>
  <c r="B147" i="19" s="1"/>
  <c r="K147" i="19" s="1"/>
  <c r="R161" i="11" a="1"/>
  <c r="R161" i="11" s="1"/>
  <c r="B143" i="19" s="1"/>
  <c r="K143" i="19" s="1"/>
  <c r="R157" i="11" a="1"/>
  <c r="R157" i="11" s="1"/>
  <c r="B139" i="19" s="1"/>
  <c r="K139" i="19" s="1"/>
  <c r="R153" i="11" a="1"/>
  <c r="R153" i="11" s="1"/>
  <c r="B135" i="19" s="1"/>
  <c r="K135" i="19" s="1"/>
  <c r="R149" i="11" a="1"/>
  <c r="R149" i="11" s="1"/>
  <c r="B131" i="19" s="1"/>
  <c r="K131" i="19" s="1"/>
  <c r="R145" i="11" a="1"/>
  <c r="R145" i="11" s="1"/>
  <c r="B127" i="19" s="1"/>
  <c r="K127" i="19" s="1"/>
  <c r="R141" i="11" a="1"/>
  <c r="R141" i="11" s="1"/>
  <c r="B123" i="19" s="1"/>
  <c r="K123" i="19" s="1"/>
  <c r="R137" i="11" a="1"/>
  <c r="R137" i="11" s="1"/>
  <c r="B119" i="19" s="1"/>
  <c r="K119" i="19" s="1"/>
  <c r="R133" i="11" a="1"/>
  <c r="R133" i="11" s="1"/>
  <c r="B115" i="19" s="1"/>
  <c r="K115" i="19" s="1"/>
  <c r="R129" i="11" a="1"/>
  <c r="R129" i="11" s="1"/>
  <c r="B111" i="19" s="1"/>
  <c r="K111" i="19" s="1"/>
  <c r="R125" i="11" a="1"/>
  <c r="R125" i="11" s="1"/>
  <c r="B107" i="19" s="1"/>
  <c r="K107" i="19" s="1"/>
  <c r="R121" i="11" a="1"/>
  <c r="R121" i="11" s="1"/>
  <c r="B103" i="19" s="1"/>
  <c r="K103" i="19" s="1"/>
  <c r="R117" i="11" a="1"/>
  <c r="R117" i="11" s="1"/>
  <c r="B99" i="19" s="1"/>
  <c r="K99" i="19" s="1"/>
  <c r="R113" i="11" a="1"/>
  <c r="R113" i="11" s="1"/>
  <c r="B95" i="19" s="1"/>
  <c r="K95" i="19" s="1"/>
  <c r="R109" i="11" a="1"/>
  <c r="R109" i="11" s="1"/>
  <c r="B91" i="19" s="1"/>
  <c r="K91" i="19" s="1"/>
  <c r="R105" i="11" a="1"/>
  <c r="R105" i="11" s="1"/>
  <c r="B87" i="19" s="1"/>
  <c r="K87" i="19" s="1"/>
  <c r="R101" i="11" a="1"/>
  <c r="R101" i="11" s="1"/>
  <c r="B83" i="19" s="1"/>
  <c r="K83" i="19" s="1"/>
  <c r="R97" i="11" a="1"/>
  <c r="R97" i="11" s="1"/>
  <c r="B79" i="19" s="1"/>
  <c r="K79" i="19" s="1"/>
  <c r="R93" i="11" a="1"/>
  <c r="R93" i="11" s="1"/>
  <c r="B75" i="19" s="1"/>
  <c r="K75" i="19" s="1"/>
  <c r="R89" i="11" a="1"/>
  <c r="R89" i="11" s="1"/>
  <c r="B71" i="19" s="1"/>
  <c r="K71" i="19" s="1"/>
  <c r="R85" i="11" a="1"/>
  <c r="R85" i="11" s="1"/>
  <c r="B67" i="19" s="1"/>
  <c r="K67" i="19" s="1"/>
  <c r="R81" i="11" a="1"/>
  <c r="R81" i="11" s="1"/>
  <c r="B63" i="19" s="1"/>
  <c r="K63" i="19" s="1"/>
  <c r="R77" i="11" a="1"/>
  <c r="R77" i="11" s="1"/>
  <c r="B59" i="19" s="1"/>
  <c r="K59" i="19" s="1"/>
  <c r="R73" i="11" a="1"/>
  <c r="R73" i="11" s="1"/>
  <c r="B55" i="19" s="1"/>
  <c r="K55" i="19" s="1"/>
  <c r="R69" i="11" a="1"/>
  <c r="R69" i="11" s="1"/>
  <c r="B51" i="19" s="1"/>
  <c r="K51" i="19" s="1"/>
  <c r="R65" i="11" a="1"/>
  <c r="R65" i="11" s="1"/>
  <c r="B47" i="19" s="1"/>
  <c r="K47" i="19" s="1"/>
  <c r="R61" i="11" a="1"/>
  <c r="R61" i="11" s="1"/>
  <c r="B43" i="19" s="1"/>
  <c r="K43" i="19" s="1"/>
  <c r="R57" i="11" a="1"/>
  <c r="R57" i="11" s="1"/>
  <c r="B39" i="19" s="1"/>
  <c r="K39" i="19" s="1"/>
  <c r="R53" i="11" a="1"/>
  <c r="R53" i="11" s="1"/>
  <c r="B35" i="19" s="1"/>
  <c r="K35" i="19" s="1"/>
  <c r="R49" i="11" a="1"/>
  <c r="R49" i="11" s="1"/>
  <c r="B31" i="19" s="1"/>
  <c r="K31" i="19" s="1"/>
  <c r="R45" i="11" a="1"/>
  <c r="R45" i="11" s="1"/>
  <c r="B27" i="19" s="1"/>
  <c r="K27" i="19" s="1"/>
  <c r="R41" i="11" a="1"/>
  <c r="R41" i="11" s="1"/>
  <c r="B23" i="19" s="1"/>
  <c r="K23" i="19" s="1"/>
  <c r="R37" i="11" a="1"/>
  <c r="R37" i="11" s="1"/>
  <c r="B19" i="19" s="1"/>
  <c r="K19" i="19" s="1"/>
  <c r="R33" i="11" a="1"/>
  <c r="R33" i="11" s="1"/>
  <c r="B15" i="19" s="1"/>
  <c r="K15" i="19" s="1"/>
  <c r="R29" i="11" a="1"/>
  <c r="R29" i="11" s="1"/>
  <c r="B11" i="19" s="1"/>
  <c r="K11" i="19" s="1"/>
  <c r="R196" i="11" a="1"/>
  <c r="R196" i="11" s="1"/>
  <c r="B178" i="19" s="1"/>
  <c r="K178" i="19" s="1"/>
  <c r="R191" i="11" a="1"/>
  <c r="R191" i="11" s="1"/>
  <c r="B173" i="19" s="1"/>
  <c r="K173" i="19" s="1"/>
  <c r="R264" i="11" a="1"/>
  <c r="R264" i="11" s="1"/>
  <c r="B246" i="19" s="1"/>
  <c r="K246" i="19" s="1"/>
  <c r="R248" i="11" a="1"/>
  <c r="R248" i="11" s="1"/>
  <c r="B230" i="19" s="1"/>
  <c r="K230" i="19" s="1"/>
  <c r="R232" i="11" a="1"/>
  <c r="R232" i="11" s="1"/>
  <c r="B214" i="19" s="1"/>
  <c r="K214" i="19" s="1"/>
  <c r="R216" i="11" a="1"/>
  <c r="R216" i="11" s="1"/>
  <c r="B198" i="19" s="1"/>
  <c r="K198" i="19" s="1"/>
  <c r="R197" i="11" a="1"/>
  <c r="R197" i="11" s="1"/>
  <c r="B179" i="19" s="1"/>
  <c r="K179" i="19" s="1"/>
  <c r="R186" i="11" a="1"/>
  <c r="R186" i="11" s="1"/>
  <c r="B168" i="19" s="1"/>
  <c r="K168" i="19" s="1"/>
  <c r="R184" i="11" a="1"/>
  <c r="R184" i="11" s="1"/>
  <c r="B166" i="19" s="1"/>
  <c r="K166" i="19" s="1"/>
  <c r="R180" i="11" a="1"/>
  <c r="R180" i="11" s="1"/>
  <c r="B162" i="19" s="1"/>
  <c r="K162" i="19" s="1"/>
  <c r="R176" i="11" a="1"/>
  <c r="R176" i="11" s="1"/>
  <c r="B158" i="19" s="1"/>
  <c r="K158" i="19" s="1"/>
  <c r="R172" i="11" a="1"/>
  <c r="R172" i="11" s="1"/>
  <c r="B154" i="19" s="1"/>
  <c r="K154" i="19" s="1"/>
  <c r="R168" i="11" a="1"/>
  <c r="R168" i="11" s="1"/>
  <c r="B150" i="19" s="1"/>
  <c r="K150" i="19" s="1"/>
  <c r="R164" i="11" a="1"/>
  <c r="R164" i="11" s="1"/>
  <c r="B146" i="19" s="1"/>
  <c r="K146" i="19" s="1"/>
  <c r="R160" i="11" a="1"/>
  <c r="R160" i="11" s="1"/>
  <c r="B142" i="19" s="1"/>
  <c r="K142" i="19" s="1"/>
  <c r="R156" i="11" a="1"/>
  <c r="R156" i="11" s="1"/>
  <c r="B138" i="19" s="1"/>
  <c r="K138" i="19" s="1"/>
  <c r="R152" i="11" a="1"/>
  <c r="R152" i="11" s="1"/>
  <c r="B134" i="19" s="1"/>
  <c r="K134" i="19" s="1"/>
  <c r="R148" i="11" a="1"/>
  <c r="R148" i="11" s="1"/>
  <c r="B130" i="19" s="1"/>
  <c r="K130" i="19" s="1"/>
  <c r="R144" i="11" a="1"/>
  <c r="R144" i="11" s="1"/>
  <c r="B126" i="19" s="1"/>
  <c r="K126" i="19" s="1"/>
  <c r="R140" i="11" a="1"/>
  <c r="R140" i="11" s="1"/>
  <c r="B122" i="19" s="1"/>
  <c r="K122" i="19" s="1"/>
  <c r="R136" i="11" a="1"/>
  <c r="R136" i="11" s="1"/>
  <c r="B118" i="19" s="1"/>
  <c r="K118" i="19" s="1"/>
  <c r="R132" i="11" a="1"/>
  <c r="R132" i="11" s="1"/>
  <c r="B114" i="19" s="1"/>
  <c r="K114" i="19" s="1"/>
  <c r="R128" i="11" a="1"/>
  <c r="R128" i="11" s="1"/>
  <c r="B110" i="19" s="1"/>
  <c r="K110" i="19" s="1"/>
  <c r="R124" i="11" a="1"/>
  <c r="R124" i="11" s="1"/>
  <c r="B106" i="19" s="1"/>
  <c r="K106" i="19" s="1"/>
  <c r="R120" i="11" a="1"/>
  <c r="R120" i="11" s="1"/>
  <c r="B102" i="19" s="1"/>
  <c r="K102" i="19" s="1"/>
  <c r="R116" i="11" a="1"/>
  <c r="R116" i="11" s="1"/>
  <c r="B98" i="19" s="1"/>
  <c r="K98" i="19" s="1"/>
  <c r="R112" i="11" a="1"/>
  <c r="R112" i="11" s="1"/>
  <c r="B94" i="19" s="1"/>
  <c r="K94" i="19" s="1"/>
  <c r="R108" i="11" a="1"/>
  <c r="R108" i="11" s="1"/>
  <c r="B90" i="19" s="1"/>
  <c r="K90" i="19" s="1"/>
  <c r="R104" i="11" a="1"/>
  <c r="R104" i="11" s="1"/>
  <c r="B86" i="19" s="1"/>
  <c r="K86" i="19" s="1"/>
  <c r="R100" i="11" a="1"/>
  <c r="R100" i="11" s="1"/>
  <c r="B82" i="19" s="1"/>
  <c r="K82" i="19" s="1"/>
  <c r="R96" i="11" a="1"/>
  <c r="R96" i="11" s="1"/>
  <c r="B78" i="19" s="1"/>
  <c r="K78" i="19" s="1"/>
  <c r="R92" i="11" a="1"/>
  <c r="R92" i="11" s="1"/>
  <c r="B74" i="19" s="1"/>
  <c r="K74" i="19" s="1"/>
  <c r="R88" i="11" a="1"/>
  <c r="R88" i="11" s="1"/>
  <c r="B70" i="19" s="1"/>
  <c r="K70" i="19" s="1"/>
  <c r="R84" i="11" a="1"/>
  <c r="R84" i="11" s="1"/>
  <c r="B66" i="19" s="1"/>
  <c r="K66" i="19" s="1"/>
  <c r="R80" i="11" a="1"/>
  <c r="R80" i="11" s="1"/>
  <c r="B62" i="19" s="1"/>
  <c r="K62" i="19" s="1"/>
  <c r="R76" i="11" a="1"/>
  <c r="R76" i="11" s="1"/>
  <c r="B58" i="19" s="1"/>
  <c r="K58" i="19" s="1"/>
  <c r="R72" i="11" a="1"/>
  <c r="R72" i="11" s="1"/>
  <c r="B54" i="19" s="1"/>
  <c r="K54" i="19" s="1"/>
  <c r="R68" i="11" a="1"/>
  <c r="R68" i="11" s="1"/>
  <c r="B50" i="19" s="1"/>
  <c r="K50" i="19" s="1"/>
  <c r="R64" i="11" a="1"/>
  <c r="R64" i="11" s="1"/>
  <c r="B46" i="19" s="1"/>
  <c r="K46" i="19" s="1"/>
  <c r="R60" i="11" a="1"/>
  <c r="R60" i="11" s="1"/>
  <c r="B42" i="19" s="1"/>
  <c r="K42" i="19" s="1"/>
  <c r="R56" i="11" a="1"/>
  <c r="R56" i="11" s="1"/>
  <c r="B38" i="19" s="1"/>
  <c r="K38" i="19" s="1"/>
  <c r="R52" i="11" a="1"/>
  <c r="R52" i="11" s="1"/>
  <c r="B34" i="19" s="1"/>
  <c r="K34" i="19" s="1"/>
  <c r="R48" i="11" a="1"/>
  <c r="R48" i="11" s="1"/>
  <c r="B30" i="19" s="1"/>
  <c r="K30" i="19" s="1"/>
  <c r="R44" i="11" a="1"/>
  <c r="R44" i="11" s="1"/>
  <c r="B26" i="19" s="1"/>
  <c r="K26" i="19" s="1"/>
  <c r="R40" i="11" a="1"/>
  <c r="R40" i="11" s="1"/>
  <c r="B22" i="19" s="1"/>
  <c r="K22" i="19" s="1"/>
  <c r="R36" i="11" a="1"/>
  <c r="R36" i="11" s="1"/>
  <c r="B18" i="19" s="1"/>
  <c r="K18" i="19" s="1"/>
  <c r="R32" i="11" a="1"/>
  <c r="R32" i="11" s="1"/>
  <c r="B14" i="19" s="1"/>
  <c r="K14" i="19" s="1"/>
  <c r="R28" i="11" a="1"/>
  <c r="R28" i="11" s="1"/>
  <c r="B10" i="19" s="1"/>
  <c r="K10" i="19" s="1"/>
  <c r="R187" i="11" a="1"/>
  <c r="R187" i="11" s="1"/>
  <c r="B169" i="19" s="1"/>
  <c r="K169" i="19" s="1"/>
  <c r="R199" i="11" a="1"/>
  <c r="R199" i="11" s="1"/>
  <c r="B181" i="19" s="1"/>
  <c r="K181" i="19" s="1"/>
  <c r="R188" i="11" a="1"/>
  <c r="R188" i="11" s="1"/>
  <c r="B170" i="19" s="1"/>
  <c r="K170" i="19" s="1"/>
  <c r="R228" i="11" a="1"/>
  <c r="R228" i="11" s="1"/>
  <c r="B210" i="19" s="1"/>
  <c r="K210" i="19" s="1"/>
  <c r="R193" i="11" a="1"/>
  <c r="R193" i="11" s="1"/>
  <c r="B175" i="19" s="1"/>
  <c r="K175" i="19" s="1"/>
  <c r="R155" i="11" a="1"/>
  <c r="R155" i="11" s="1"/>
  <c r="B137" i="19" s="1"/>
  <c r="K137" i="19" s="1"/>
  <c r="R123" i="11" a="1"/>
  <c r="R123" i="11" s="1"/>
  <c r="B105" i="19" s="1"/>
  <c r="K105" i="19" s="1"/>
  <c r="R91" i="11" a="1"/>
  <c r="R91" i="11" s="1"/>
  <c r="B73" i="19" s="1"/>
  <c r="K73" i="19" s="1"/>
  <c r="R198" i="11" a="1"/>
  <c r="R198" i="11" s="1"/>
  <c r="B180" i="19" s="1"/>
  <c r="K180" i="19" s="1"/>
  <c r="R183" i="11" a="1"/>
  <c r="R183" i="11" s="1"/>
  <c r="B165" i="19" s="1"/>
  <c r="K165" i="19" s="1"/>
  <c r="R151" i="11" a="1"/>
  <c r="R151" i="11" s="1"/>
  <c r="B133" i="19" s="1"/>
  <c r="K133" i="19" s="1"/>
  <c r="R119" i="11" a="1"/>
  <c r="R119" i="11" s="1"/>
  <c r="B101" i="19" s="1"/>
  <c r="K101" i="19" s="1"/>
  <c r="R87" i="11" a="1"/>
  <c r="R87" i="11" s="1"/>
  <c r="B69" i="19" s="1"/>
  <c r="K69" i="19" s="1"/>
  <c r="R179" i="11" a="1"/>
  <c r="R179" i="11" s="1"/>
  <c r="B161" i="19" s="1"/>
  <c r="K161" i="19" s="1"/>
  <c r="R147" i="11" a="1"/>
  <c r="R147" i="11" s="1"/>
  <c r="B129" i="19" s="1"/>
  <c r="K129" i="19" s="1"/>
  <c r="R115" i="11" a="1"/>
  <c r="R115" i="11" s="1"/>
  <c r="B97" i="19" s="1"/>
  <c r="K97" i="19" s="1"/>
  <c r="R83" i="11" a="1"/>
  <c r="R83" i="11" s="1"/>
  <c r="B65" i="19" s="1"/>
  <c r="K65" i="19" s="1"/>
  <c r="R167" i="11" a="1"/>
  <c r="R167" i="11" s="1"/>
  <c r="B149" i="19" s="1"/>
  <c r="K149" i="19" s="1"/>
  <c r="R135" i="11" a="1"/>
  <c r="R135" i="11" s="1"/>
  <c r="B117" i="19" s="1"/>
  <c r="K117" i="19" s="1"/>
  <c r="R103" i="11" a="1"/>
  <c r="R103" i="11" s="1"/>
  <c r="B85" i="19" s="1"/>
  <c r="K85" i="19" s="1"/>
  <c r="R244" i="11" a="1"/>
  <c r="R244" i="11" s="1"/>
  <c r="B226" i="19" s="1"/>
  <c r="K226" i="19" s="1"/>
  <c r="R163" i="11" a="1"/>
  <c r="R163" i="11" s="1"/>
  <c r="B145" i="19" s="1"/>
  <c r="K145" i="19" s="1"/>
  <c r="R131" i="11" a="1"/>
  <c r="R131" i="11" s="1"/>
  <c r="B113" i="19" s="1"/>
  <c r="K113" i="19" s="1"/>
  <c r="R99" i="11" a="1"/>
  <c r="R99" i="11" s="1"/>
  <c r="B81" i="19" s="1"/>
  <c r="K81" i="19" s="1"/>
  <c r="R24" i="11" a="1"/>
  <c r="R24" i="11" s="1"/>
  <c r="B6" i="19" s="1"/>
  <c r="K6" i="19" s="1"/>
  <c r="R27" i="11" a="1"/>
  <c r="R27" i="11" s="1"/>
  <c r="B9" i="19" s="1"/>
  <c r="K9" i="19" s="1"/>
  <c r="R59" i="11" a="1"/>
  <c r="R59" i="11" s="1"/>
  <c r="B41" i="19" s="1"/>
  <c r="K41" i="19" s="1"/>
  <c r="R75" i="11" a="1"/>
  <c r="R75" i="11" s="1"/>
  <c r="B57" i="19" s="1"/>
  <c r="K57" i="19" s="1"/>
  <c r="R204" i="11" a="1"/>
  <c r="R204" i="11" s="1"/>
  <c r="B186" i="19" s="1"/>
  <c r="K186" i="19" s="1"/>
  <c r="N221" i="10"/>
  <c r="P232" i="10"/>
  <c r="P240" i="10"/>
  <c r="P248" i="10"/>
  <c r="P256" i="10"/>
  <c r="P264" i="10"/>
  <c r="P272" i="10"/>
  <c r="P280" i="10"/>
  <c r="P288" i="10"/>
  <c r="P296" i="10"/>
  <c r="P304" i="10"/>
  <c r="P312" i="10"/>
  <c r="P320" i="10"/>
  <c r="P328" i="10"/>
  <c r="P336" i="10"/>
  <c r="P344" i="10"/>
  <c r="P352" i="10"/>
  <c r="P360" i="10"/>
  <c r="P368" i="10"/>
  <c r="P376" i="10"/>
  <c r="P384" i="10"/>
  <c r="P392" i="10"/>
  <c r="P400" i="10"/>
  <c r="P408" i="10"/>
  <c r="P416" i="10"/>
  <c r="P424" i="10"/>
  <c r="P432" i="10"/>
  <c r="P440" i="10"/>
  <c r="P452" i="10"/>
  <c r="P454" i="10"/>
  <c r="N459" i="10"/>
  <c r="N461" i="10"/>
  <c r="P484" i="10"/>
  <c r="N491" i="10"/>
  <c r="N493" i="10"/>
  <c r="P516" i="10"/>
  <c r="P518" i="10"/>
  <c r="AP5" i="12"/>
  <c r="AI12" i="12"/>
  <c r="AI11" i="12"/>
  <c r="AH16" i="12"/>
  <c r="AP16" i="12" s="1"/>
  <c r="AH17" i="12"/>
  <c r="AM21" i="12"/>
  <c r="AP21" i="12" s="1"/>
  <c r="AM22" i="12"/>
  <c r="AI28" i="12"/>
  <c r="AI27" i="12"/>
  <c r="AH32" i="12"/>
  <c r="AH33" i="12"/>
  <c r="AM37" i="12"/>
  <c r="AM38" i="12"/>
  <c r="AC41" i="12"/>
  <c r="AC42" i="12"/>
  <c r="AP42" i="12" s="1"/>
  <c r="AM41" i="12"/>
  <c r="AM42" i="12"/>
  <c r="AH48" i="12"/>
  <c r="AH49" i="12"/>
  <c r="AP49" i="12" s="1"/>
  <c r="AC57" i="12"/>
  <c r="AC58" i="12"/>
  <c r="AP58" i="12" s="1"/>
  <c r="AM57" i="12"/>
  <c r="AM58" i="12"/>
  <c r="AH64" i="12"/>
  <c r="AH65" i="12"/>
  <c r="AP65" i="12" s="1"/>
  <c r="AC73" i="12"/>
  <c r="AC74" i="12"/>
  <c r="AP74" i="12" s="1"/>
  <c r="AM73" i="12"/>
  <c r="AM74" i="12"/>
  <c r="AC83" i="12"/>
  <c r="AP83" i="12" s="1"/>
  <c r="AC84" i="12"/>
  <c r="AP84" i="12" s="1"/>
  <c r="AM83" i="12"/>
  <c r="AM84" i="12"/>
  <c r="AC91" i="12"/>
  <c r="AC92" i="12"/>
  <c r="AM91" i="12"/>
  <c r="AM92" i="12"/>
  <c r="AC99" i="12"/>
  <c r="AP99" i="12" s="1"/>
  <c r="AC100" i="12"/>
  <c r="AP100" i="12" s="1"/>
  <c r="AM99" i="12"/>
  <c r="AM100" i="12"/>
  <c r="AC107" i="12"/>
  <c r="AC108" i="12"/>
  <c r="AM107" i="12"/>
  <c r="AM108" i="12"/>
  <c r="AC115" i="12"/>
  <c r="AP115" i="12" s="1"/>
  <c r="AC116" i="12"/>
  <c r="AP116" i="12" s="1"/>
  <c r="AM115" i="12"/>
  <c r="AM116" i="12"/>
  <c r="AC123" i="12"/>
  <c r="AC124" i="12"/>
  <c r="AM123" i="12"/>
  <c r="AM124" i="12"/>
  <c r="AC131" i="12"/>
  <c r="AP131" i="12" s="1"/>
  <c r="AC132" i="12"/>
  <c r="AP132" i="12" s="1"/>
  <c r="AM131" i="12"/>
  <c r="AM132" i="12"/>
  <c r="AC140" i="12"/>
  <c r="AC139" i="12"/>
  <c r="AM139" i="12"/>
  <c r="AM140" i="12"/>
  <c r="AP149" i="12"/>
  <c r="AH156" i="12"/>
  <c r="AP156" i="12" s="1"/>
  <c r="AH155" i="12"/>
  <c r="AP155" i="12" s="1"/>
  <c r="AH164" i="12"/>
  <c r="AH163" i="12"/>
  <c r="AH172" i="12"/>
  <c r="AH171" i="12"/>
  <c r="AH180" i="12"/>
  <c r="AH179" i="12"/>
  <c r="AH188" i="12"/>
  <c r="AP188" i="12" s="1"/>
  <c r="AH187" i="12"/>
  <c r="AH200" i="12"/>
  <c r="AH199" i="12"/>
  <c r="AC13" i="12"/>
  <c r="AI14" i="12"/>
  <c r="AI13" i="12"/>
  <c r="AH18" i="12"/>
  <c r="AH19" i="12"/>
  <c r="AD22" i="12"/>
  <c r="AN22" i="12"/>
  <c r="AM23" i="12"/>
  <c r="AM24" i="12"/>
  <c r="AC29" i="12"/>
  <c r="AP29" i="12" s="1"/>
  <c r="AI30" i="12"/>
  <c r="AI29" i="12"/>
  <c r="AH34" i="12"/>
  <c r="AH35" i="12"/>
  <c r="AD38" i="12"/>
  <c r="AN38" i="12"/>
  <c r="AM39" i="12"/>
  <c r="AP39" i="12" s="1"/>
  <c r="AM40" i="12"/>
  <c r="AH46" i="12"/>
  <c r="AH47" i="12"/>
  <c r="AC55" i="12"/>
  <c r="AC56" i="12"/>
  <c r="AP56" i="12" s="1"/>
  <c r="AM55" i="12"/>
  <c r="AM56" i="12"/>
  <c r="AH62" i="12"/>
  <c r="AH63" i="12"/>
  <c r="AC71" i="12"/>
  <c r="AC72" i="12"/>
  <c r="AP72" i="12" s="1"/>
  <c r="AM71" i="12"/>
  <c r="AM72" i="12"/>
  <c r="AP78" i="12"/>
  <c r="AH78" i="12"/>
  <c r="AH79" i="12"/>
  <c r="AH86" i="12"/>
  <c r="AH87" i="12"/>
  <c r="AP94" i="12"/>
  <c r="AH94" i="12"/>
  <c r="AH95" i="12"/>
  <c r="AH102" i="12"/>
  <c r="AH103" i="12"/>
  <c r="AP110" i="12"/>
  <c r="AH110" i="12"/>
  <c r="AH111" i="12"/>
  <c r="AH118" i="12"/>
  <c r="AH119" i="12"/>
  <c r="AP126" i="12"/>
  <c r="AH126" i="12"/>
  <c r="AH127" i="12"/>
  <c r="AH134" i="12"/>
  <c r="AH135" i="12"/>
  <c r="AG5" i="12"/>
  <c r="Y7" i="12"/>
  <c r="AK6" i="12"/>
  <c r="AK7" i="12"/>
  <c r="AM9" i="12"/>
  <c r="AP9" i="12" s="1"/>
  <c r="AM10" i="12"/>
  <c r="AI16" i="12"/>
  <c r="AI15" i="12"/>
  <c r="AH20" i="12"/>
  <c r="AP20" i="12" s="1"/>
  <c r="AH21" i="12"/>
  <c r="AD24" i="12"/>
  <c r="AP24" i="12" s="1"/>
  <c r="AN24" i="12"/>
  <c r="AM25" i="12"/>
  <c r="AM26" i="12"/>
  <c r="AC31" i="12"/>
  <c r="AP31" i="12" s="1"/>
  <c r="AI32" i="12"/>
  <c r="AI31" i="12"/>
  <c r="AP32" i="12"/>
  <c r="AH36" i="12"/>
  <c r="AP36" i="12" s="1"/>
  <c r="AH37" i="12"/>
  <c r="AD40" i="12"/>
  <c r="AH44" i="12"/>
  <c r="AH45" i="12"/>
  <c r="AC53" i="12"/>
  <c r="AP53" i="12" s="1"/>
  <c r="AC54" i="12"/>
  <c r="AP54" i="12" s="1"/>
  <c r="AM53" i="12"/>
  <c r="AM54" i="12"/>
  <c r="AH60" i="12"/>
  <c r="AH61" i="12"/>
  <c r="AC69" i="12"/>
  <c r="AP69" i="12" s="1"/>
  <c r="AC70" i="12"/>
  <c r="AP70" i="12" s="1"/>
  <c r="AM69" i="12"/>
  <c r="AM70" i="12"/>
  <c r="AH76" i="12"/>
  <c r="AH77" i="12"/>
  <c r="AC81" i="12"/>
  <c r="AP81" i="12" s="1"/>
  <c r="AC82" i="12"/>
  <c r="AP82" i="12" s="1"/>
  <c r="AM81" i="12"/>
  <c r="AM82" i="12"/>
  <c r="AC89" i="12"/>
  <c r="AC90" i="12"/>
  <c r="AM89" i="12"/>
  <c r="AM90" i="12"/>
  <c r="AC97" i="12"/>
  <c r="AP97" i="12" s="1"/>
  <c r="AC98" i="12"/>
  <c r="AP98" i="12" s="1"/>
  <c r="AM97" i="12"/>
  <c r="AM98" i="12"/>
  <c r="AC105" i="12"/>
  <c r="AC106" i="12"/>
  <c r="AM105" i="12"/>
  <c r="AM106" i="12"/>
  <c r="AC113" i="12"/>
  <c r="AP113" i="12" s="1"/>
  <c r="AC114" i="12"/>
  <c r="AP114" i="12" s="1"/>
  <c r="AM113" i="12"/>
  <c r="AM114" i="12"/>
  <c r="AC121" i="12"/>
  <c r="AC122" i="12"/>
  <c r="AM121" i="12"/>
  <c r="AM122" i="12"/>
  <c r="AC129" i="12"/>
  <c r="AP129" i="12" s="1"/>
  <c r="AC130" i="12"/>
  <c r="AP130" i="12" s="1"/>
  <c r="AM129" i="12"/>
  <c r="AM130" i="12"/>
  <c r="AC137" i="12"/>
  <c r="AC138" i="12"/>
  <c r="AM137" i="12"/>
  <c r="AM138" i="12"/>
  <c r="AI146" i="12"/>
  <c r="AI145" i="12"/>
  <c r="AP145" i="12" s="1"/>
  <c r="AH162" i="12"/>
  <c r="AH161" i="12"/>
  <c r="AH170" i="12"/>
  <c r="AH169" i="12"/>
  <c r="AH178" i="12"/>
  <c r="AH177" i="12"/>
  <c r="AH186" i="12"/>
  <c r="AH185" i="12"/>
  <c r="AP11" i="12"/>
  <c r="AM11" i="12"/>
  <c r="AM12" i="12"/>
  <c r="AC17" i="12"/>
  <c r="AI18" i="12"/>
  <c r="AI17" i="12"/>
  <c r="AH22" i="12"/>
  <c r="AP22" i="12" s="1"/>
  <c r="AH23" i="12"/>
  <c r="AP23" i="12" s="1"/>
  <c r="AM27" i="12"/>
  <c r="AM28" i="12"/>
  <c r="AC33" i="12"/>
  <c r="AI34" i="12"/>
  <c r="AI33" i="12"/>
  <c r="AH38" i="12"/>
  <c r="AH39" i="12"/>
  <c r="AH42" i="12"/>
  <c r="AH43" i="12"/>
  <c r="AC51" i="12"/>
  <c r="AP51" i="12" s="1"/>
  <c r="AC52" i="12"/>
  <c r="AM51" i="12"/>
  <c r="AM52" i="12"/>
  <c r="AH58" i="12"/>
  <c r="AH59" i="12"/>
  <c r="AC67" i="12"/>
  <c r="AP67" i="12" s="1"/>
  <c r="AC68" i="12"/>
  <c r="AM67" i="12"/>
  <c r="AM68" i="12"/>
  <c r="AH74" i="12"/>
  <c r="AH75" i="12"/>
  <c r="AH84" i="12"/>
  <c r="AH85" i="12"/>
  <c r="AP91" i="12"/>
  <c r="AP92" i="12"/>
  <c r="AH92" i="12"/>
  <c r="AH93" i="12"/>
  <c r="AH100" i="12"/>
  <c r="AH101" i="12"/>
  <c r="AP107" i="12"/>
  <c r="AP108" i="12"/>
  <c r="AH108" i="12"/>
  <c r="AH109" i="12"/>
  <c r="AH116" i="12"/>
  <c r="AH117" i="12"/>
  <c r="AP123" i="12"/>
  <c r="AP124" i="12"/>
  <c r="AH124" i="12"/>
  <c r="AH125" i="12"/>
  <c r="AH132" i="12"/>
  <c r="AH133" i="12"/>
  <c r="AP139" i="12"/>
  <c r="AI154" i="12"/>
  <c r="AI153" i="12"/>
  <c r="AM13" i="12"/>
  <c r="AM14" i="12"/>
  <c r="AI20" i="12"/>
  <c r="AI19" i="12"/>
  <c r="AP19" i="12" s="1"/>
  <c r="AH24" i="12"/>
  <c r="AH25" i="12"/>
  <c r="AP25" i="12" s="1"/>
  <c r="AM29" i="12"/>
  <c r="AM30" i="12"/>
  <c r="AI36" i="12"/>
  <c r="AI35" i="12"/>
  <c r="AP35" i="12" s="1"/>
  <c r="AH40" i="12"/>
  <c r="AH41" i="12"/>
  <c r="AP41" i="12" s="1"/>
  <c r="AC49" i="12"/>
  <c r="AC50" i="12"/>
  <c r="AM49" i="12"/>
  <c r="AM50" i="12"/>
  <c r="AH56" i="12"/>
  <c r="AH57" i="12"/>
  <c r="AP57" i="12" s="1"/>
  <c r="AC65" i="12"/>
  <c r="AC66" i="12"/>
  <c r="AM65" i="12"/>
  <c r="AM66" i="12"/>
  <c r="AH72" i="12"/>
  <c r="AH73" i="12"/>
  <c r="AP73" i="12" s="1"/>
  <c r="AC79" i="12"/>
  <c r="AP79" i="12" s="1"/>
  <c r="AC80" i="12"/>
  <c r="AM79" i="12"/>
  <c r="AM80" i="12"/>
  <c r="AP80" i="12" s="1"/>
  <c r="AC87" i="12"/>
  <c r="AC88" i="12"/>
  <c r="AM87" i="12"/>
  <c r="AM88" i="12"/>
  <c r="AC95" i="12"/>
  <c r="AP95" i="12" s="1"/>
  <c r="AC96" i="12"/>
  <c r="AM95" i="12"/>
  <c r="AM96" i="12"/>
  <c r="AP96" i="12" s="1"/>
  <c r="AC103" i="12"/>
  <c r="AC104" i="12"/>
  <c r="AM103" i="12"/>
  <c r="AM104" i="12"/>
  <c r="AC111" i="12"/>
  <c r="AP111" i="12" s="1"/>
  <c r="AC112" i="12"/>
  <c r="AM111" i="12"/>
  <c r="AM112" i="12"/>
  <c r="AP112" i="12" s="1"/>
  <c r="AC119" i="12"/>
  <c r="AC120" i="12"/>
  <c r="AM119" i="12"/>
  <c r="AM120" i="12"/>
  <c r="AC127" i="12"/>
  <c r="AP127" i="12" s="1"/>
  <c r="AC128" i="12"/>
  <c r="AM127" i="12"/>
  <c r="AM128" i="12"/>
  <c r="AP128" i="12" s="1"/>
  <c r="AC135" i="12"/>
  <c r="AC136" i="12"/>
  <c r="AM135" i="12"/>
  <c r="AM136" i="12"/>
  <c r="AH160" i="12"/>
  <c r="AH159" i="12"/>
  <c r="AH168" i="12"/>
  <c r="AH167" i="12"/>
  <c r="AH176" i="12"/>
  <c r="AH175" i="12"/>
  <c r="AH184" i="12"/>
  <c r="AP184" i="12" s="1"/>
  <c r="AH183" i="12"/>
  <c r="AH192" i="12"/>
  <c r="AH191" i="12"/>
  <c r="AF6" i="12"/>
  <c r="AP6" i="12" s="1"/>
  <c r="AH10" i="12"/>
  <c r="AP10" i="12" s="1"/>
  <c r="AH11" i="12"/>
  <c r="AD14" i="12"/>
  <c r="AN14" i="12"/>
  <c r="AM15" i="12"/>
  <c r="AM16" i="12"/>
  <c r="AC21" i="12"/>
  <c r="AI22" i="12"/>
  <c r="AI21" i="12"/>
  <c r="AH26" i="12"/>
  <c r="AH27" i="12"/>
  <c r="AP27" i="12" s="1"/>
  <c r="AD30" i="12"/>
  <c r="AP30" i="12" s="1"/>
  <c r="AN30" i="12"/>
  <c r="AM31" i="12"/>
  <c r="AM32" i="12"/>
  <c r="AC37" i="12"/>
  <c r="AI38" i="12"/>
  <c r="AI37" i="12"/>
  <c r="AP37" i="12" s="1"/>
  <c r="AP38" i="12"/>
  <c r="AC47" i="12"/>
  <c r="AC48" i="12"/>
  <c r="AP48" i="12" s="1"/>
  <c r="AM47" i="12"/>
  <c r="AM48" i="12"/>
  <c r="AH54" i="12"/>
  <c r="AH55" i="12"/>
  <c r="AP55" i="12" s="1"/>
  <c r="AC63" i="12"/>
  <c r="AC64" i="12"/>
  <c r="AP64" i="12" s="1"/>
  <c r="AM63" i="12"/>
  <c r="AM64" i="12"/>
  <c r="AH70" i="12"/>
  <c r="AH71" i="12"/>
  <c r="AP71" i="12" s="1"/>
  <c r="AH82" i="12"/>
  <c r="AH83" i="12"/>
  <c r="AH90" i="12"/>
  <c r="AP90" i="12" s="1"/>
  <c r="AH91" i="12"/>
  <c r="AH98" i="12"/>
  <c r="AH99" i="12"/>
  <c r="AH106" i="12"/>
  <c r="AP106" i="12" s="1"/>
  <c r="AH107" i="12"/>
  <c r="AH114" i="12"/>
  <c r="AH115" i="12"/>
  <c r="AH122" i="12"/>
  <c r="AP122" i="12" s="1"/>
  <c r="AH123" i="12"/>
  <c r="AH130" i="12"/>
  <c r="AH131" i="12"/>
  <c r="AH138" i="12"/>
  <c r="AP138" i="12" s="1"/>
  <c r="AH139" i="12"/>
  <c r="AH12" i="12"/>
  <c r="AP12" i="12" s="1"/>
  <c r="AH13" i="12"/>
  <c r="AP13" i="12" s="1"/>
  <c r="AP17" i="12"/>
  <c r="AM17" i="12"/>
  <c r="AM18" i="12"/>
  <c r="AI24" i="12"/>
  <c r="AI23" i="12"/>
  <c r="AH28" i="12"/>
  <c r="AP28" i="12" s="1"/>
  <c r="AH29" i="12"/>
  <c r="AP33" i="12"/>
  <c r="AM33" i="12"/>
  <c r="AM34" i="12"/>
  <c r="AP34" i="12" s="1"/>
  <c r="AI40" i="12"/>
  <c r="AP40" i="12" s="1"/>
  <c r="AI39" i="12"/>
  <c r="AC45" i="12"/>
  <c r="AP45" i="12" s="1"/>
  <c r="AC46" i="12"/>
  <c r="AP46" i="12" s="1"/>
  <c r="AM45" i="12"/>
  <c r="AM46" i="12"/>
  <c r="AH52" i="12"/>
  <c r="AP52" i="12" s="1"/>
  <c r="AH53" i="12"/>
  <c r="AC61" i="12"/>
  <c r="AP61" i="12" s="1"/>
  <c r="AC62" i="12"/>
  <c r="AP62" i="12" s="1"/>
  <c r="AM61" i="12"/>
  <c r="AM62" i="12"/>
  <c r="AH68" i="12"/>
  <c r="AP68" i="12" s="1"/>
  <c r="AH69" i="12"/>
  <c r="AC77" i="12"/>
  <c r="AP77" i="12" s="1"/>
  <c r="AC78" i="12"/>
  <c r="AM77" i="12"/>
  <c r="AM78" i="12"/>
  <c r="AC85" i="12"/>
  <c r="AP85" i="12" s="1"/>
  <c r="AC86" i="12"/>
  <c r="AP86" i="12" s="1"/>
  <c r="AM85" i="12"/>
  <c r="AM86" i="12"/>
  <c r="AC93" i="12"/>
  <c r="AP93" i="12" s="1"/>
  <c r="AC94" i="12"/>
  <c r="AM93" i="12"/>
  <c r="AM94" i="12"/>
  <c r="AC101" i="12"/>
  <c r="AP101" i="12" s="1"/>
  <c r="AC102" i="12"/>
  <c r="AP102" i="12" s="1"/>
  <c r="AM101" i="12"/>
  <c r="AM102" i="12"/>
  <c r="AC109" i="12"/>
  <c r="AP109" i="12" s="1"/>
  <c r="AC110" i="12"/>
  <c r="AM109" i="12"/>
  <c r="AM110" i="12"/>
  <c r="AC117" i="12"/>
  <c r="AP117" i="12" s="1"/>
  <c r="AC118" i="12"/>
  <c r="AP118" i="12" s="1"/>
  <c r="AM117" i="12"/>
  <c r="AM118" i="12"/>
  <c r="AC125" i="12"/>
  <c r="AP125" i="12" s="1"/>
  <c r="AC126" i="12"/>
  <c r="AM125" i="12"/>
  <c r="AM126" i="12"/>
  <c r="AC133" i="12"/>
  <c r="AP133" i="12" s="1"/>
  <c r="AC134" i="12"/>
  <c r="AP134" i="12" s="1"/>
  <c r="AM133" i="12"/>
  <c r="AM134" i="12"/>
  <c r="AP141" i="12"/>
  <c r="AI150" i="12"/>
  <c r="AI149" i="12"/>
  <c r="AH158" i="12"/>
  <c r="AH157" i="12"/>
  <c r="AH166" i="12"/>
  <c r="AH165" i="12"/>
  <c r="AH174" i="12"/>
  <c r="AH173" i="12"/>
  <c r="AH182" i="12"/>
  <c r="AH181" i="12"/>
  <c r="AH190" i="12"/>
  <c r="AH189" i="12"/>
  <c r="AD8" i="12"/>
  <c r="AP8" i="12" s="1"/>
  <c r="AN7" i="12"/>
  <c r="AP7" i="12" s="1"/>
  <c r="AN8" i="12"/>
  <c r="AH8" i="12"/>
  <c r="AI10" i="12"/>
  <c r="AI9" i="12"/>
  <c r="AH14" i="12"/>
  <c r="AP14" i="12" s="1"/>
  <c r="AH15" i="12"/>
  <c r="AP15" i="12" s="1"/>
  <c r="AD18" i="12"/>
  <c r="AP18" i="12" s="1"/>
  <c r="AN18" i="12"/>
  <c r="AM19" i="12"/>
  <c r="AM20" i="12"/>
  <c r="AI26" i="12"/>
  <c r="AI25" i="12"/>
  <c r="AP26" i="12"/>
  <c r="AH30" i="12"/>
  <c r="AH31" i="12"/>
  <c r="AD34" i="12"/>
  <c r="AN34" i="12"/>
  <c r="AM35" i="12"/>
  <c r="AM36" i="12"/>
  <c r="AC43" i="12"/>
  <c r="AP43" i="12" s="1"/>
  <c r="AC44" i="12"/>
  <c r="AP44" i="12" s="1"/>
  <c r="AM43" i="12"/>
  <c r="AM44" i="12"/>
  <c r="AH50" i="12"/>
  <c r="AP50" i="12" s="1"/>
  <c r="AH51" i="12"/>
  <c r="AC59" i="12"/>
  <c r="AP59" i="12" s="1"/>
  <c r="AC60" i="12"/>
  <c r="AP60" i="12" s="1"/>
  <c r="AM59" i="12"/>
  <c r="AM60" i="12"/>
  <c r="AH66" i="12"/>
  <c r="AP66" i="12" s="1"/>
  <c r="AH67" i="12"/>
  <c r="AC75" i="12"/>
  <c r="AP75" i="12" s="1"/>
  <c r="AC76" i="12"/>
  <c r="AP76" i="12" s="1"/>
  <c r="AM75" i="12"/>
  <c r="AM76" i="12"/>
  <c r="AH80" i="12"/>
  <c r="AH81" i="12"/>
  <c r="AP87" i="12"/>
  <c r="AP88" i="12"/>
  <c r="AH88" i="12"/>
  <c r="AH89" i="12"/>
  <c r="AP89" i="12" s="1"/>
  <c r="AH96" i="12"/>
  <c r="AH97" i="12"/>
  <c r="AP103" i="12"/>
  <c r="AP104" i="12"/>
  <c r="AH104" i="12"/>
  <c r="AH105" i="12"/>
  <c r="AP105" i="12" s="1"/>
  <c r="AH112" i="12"/>
  <c r="AH113" i="12"/>
  <c r="AP119" i="12"/>
  <c r="AP120" i="12"/>
  <c r="AH120" i="12"/>
  <c r="AH121" i="12"/>
  <c r="AP121" i="12" s="1"/>
  <c r="AH128" i="12"/>
  <c r="AH129" i="12"/>
  <c r="AP135" i="12"/>
  <c r="AP136" i="12"/>
  <c r="AH136" i="12"/>
  <c r="AH137" i="12"/>
  <c r="AP137" i="12" s="1"/>
  <c r="AG139" i="12"/>
  <c r="AF142" i="12"/>
  <c r="AF144" i="12"/>
  <c r="AK146" i="12"/>
  <c r="AN146" i="12"/>
  <c r="AF148" i="12"/>
  <c r="AK150" i="12"/>
  <c r="AN150" i="12"/>
  <c r="AF152" i="12"/>
  <c r="AK154" i="12"/>
  <c r="AP204" i="12"/>
  <c r="AP236" i="12"/>
  <c r="AP256" i="12"/>
  <c r="AP140" i="12"/>
  <c r="AH145" i="12"/>
  <c r="AH149" i="12"/>
  <c r="AH153" i="12"/>
  <c r="AP153" i="12" s="1"/>
  <c r="AK156" i="12"/>
  <c r="AK158" i="12"/>
  <c r="AK160" i="12"/>
  <c r="AK162" i="12"/>
  <c r="AK164" i="12"/>
  <c r="AK166" i="12"/>
  <c r="AK168" i="12"/>
  <c r="AK170" i="12"/>
  <c r="AK172" i="12"/>
  <c r="AK174" i="12"/>
  <c r="AK176" i="12"/>
  <c r="AK178" i="12"/>
  <c r="AK180" i="12"/>
  <c r="AK182" i="12"/>
  <c r="AK184" i="12"/>
  <c r="AK186" i="12"/>
  <c r="AK188" i="12"/>
  <c r="AK190" i="12"/>
  <c r="AC194" i="12"/>
  <c r="AM194" i="12"/>
  <c r="AP196" i="12"/>
  <c r="AH198" i="12"/>
  <c r="AP198" i="12" s="1"/>
  <c r="AH197" i="12"/>
  <c r="AP214" i="12"/>
  <c r="AP230" i="12"/>
  <c r="AI41" i="12"/>
  <c r="AI43" i="12"/>
  <c r="AI45" i="12"/>
  <c r="AI47" i="12"/>
  <c r="AP47" i="12" s="1"/>
  <c r="AI49" i="12"/>
  <c r="AI51" i="12"/>
  <c r="AI53" i="12"/>
  <c r="AI55" i="12"/>
  <c r="AI57" i="12"/>
  <c r="AI59" i="12"/>
  <c r="AI61" i="12"/>
  <c r="AI63" i="12"/>
  <c r="AP63" i="12" s="1"/>
  <c r="AI65" i="12"/>
  <c r="AI67" i="12"/>
  <c r="AI69" i="12"/>
  <c r="AI71" i="12"/>
  <c r="AI73" i="12"/>
  <c r="AI75" i="12"/>
  <c r="AI77" i="12"/>
  <c r="AI79" i="12"/>
  <c r="AI81" i="12"/>
  <c r="AI83" i="12"/>
  <c r="AI85" i="12"/>
  <c r="AI87" i="12"/>
  <c r="AI89" i="12"/>
  <c r="AI91" i="12"/>
  <c r="AI93" i="12"/>
  <c r="AI95" i="12"/>
  <c r="AI97" i="12"/>
  <c r="AI99" i="12"/>
  <c r="AI101" i="12"/>
  <c r="AI103" i="12"/>
  <c r="AI105" i="12"/>
  <c r="AI107" i="12"/>
  <c r="AI109" i="12"/>
  <c r="AI111" i="12"/>
  <c r="AI113" i="12"/>
  <c r="AI115" i="12"/>
  <c r="AI117" i="12"/>
  <c r="AI119" i="12"/>
  <c r="AI121" i="12"/>
  <c r="AI123" i="12"/>
  <c r="AI125" i="12"/>
  <c r="AI127" i="12"/>
  <c r="AI129" i="12"/>
  <c r="AI131" i="12"/>
  <c r="AI133" i="12"/>
  <c r="AI135" i="12"/>
  <c r="AI137" i="12"/>
  <c r="AI139" i="12"/>
  <c r="AC146" i="12"/>
  <c r="AP146" i="12" s="1"/>
  <c r="AM146" i="12"/>
  <c r="AC150" i="12"/>
  <c r="AM150" i="12"/>
  <c r="AC154" i="12"/>
  <c r="AM154" i="12"/>
  <c r="AP154" i="12" s="1"/>
  <c r="Y156" i="12"/>
  <c r="Y157" i="12"/>
  <c r="AP157" i="12" s="1"/>
  <c r="Y158" i="12"/>
  <c r="AP158" i="12" s="1"/>
  <c r="Y159" i="12"/>
  <c r="Y160" i="12"/>
  <c r="Y161" i="12"/>
  <c r="Y162" i="12"/>
  <c r="Y163" i="12"/>
  <c r="AP163" i="12" s="1"/>
  <c r="Y164" i="12"/>
  <c r="Y165" i="12"/>
  <c r="Y166" i="12"/>
  <c r="AP166" i="12" s="1"/>
  <c r="Y167" i="12"/>
  <c r="Y168" i="12"/>
  <c r="Y169" i="12"/>
  <c r="AP169" i="12" s="1"/>
  <c r="Y170" i="12"/>
  <c r="Y171" i="12"/>
  <c r="AP171" i="12" s="1"/>
  <c r="Y172" i="12"/>
  <c r="Y173" i="12"/>
  <c r="AP173" i="12" s="1"/>
  <c r="Y174" i="12"/>
  <c r="AP174" i="12" s="1"/>
  <c r="Y175" i="12"/>
  <c r="AP175" i="12" s="1"/>
  <c r="Y176" i="12"/>
  <c r="Y177" i="12"/>
  <c r="Y178" i="12"/>
  <c r="Y179" i="12"/>
  <c r="Y180" i="12"/>
  <c r="Y181" i="12"/>
  <c r="Y182" i="12"/>
  <c r="AP182" i="12" s="1"/>
  <c r="Y183" i="12"/>
  <c r="Y184" i="12"/>
  <c r="Y185" i="12"/>
  <c r="Y186" i="12"/>
  <c r="Y187" i="12"/>
  <c r="AP187" i="12" s="1"/>
  <c r="Y188" i="12"/>
  <c r="Y189" i="12"/>
  <c r="AP189" i="12" s="1"/>
  <c r="Y190" i="12"/>
  <c r="AP190" i="12" s="1"/>
  <c r="Y191" i="12"/>
  <c r="AP208" i="12"/>
  <c r="AP246" i="12"/>
  <c r="AP258" i="12"/>
  <c r="AP278" i="12"/>
  <c r="Y142" i="12"/>
  <c r="AP142" i="12" s="1"/>
  <c r="AI144" i="12"/>
  <c r="AI143" i="12"/>
  <c r="AP143" i="12" s="1"/>
  <c r="Y144" i="12"/>
  <c r="AP144" i="12" s="1"/>
  <c r="AI148" i="12"/>
  <c r="AI147" i="12"/>
  <c r="AI152" i="12"/>
  <c r="AI151" i="12"/>
  <c r="AC156" i="12"/>
  <c r="AM156" i="12"/>
  <c r="AC158" i="12"/>
  <c r="AM158" i="12"/>
  <c r="AC160" i="12"/>
  <c r="AM160" i="12"/>
  <c r="AC162" i="12"/>
  <c r="AM162" i="12"/>
  <c r="AC164" i="12"/>
  <c r="AP164" i="12" s="1"/>
  <c r="AM164" i="12"/>
  <c r="AC166" i="12"/>
  <c r="AM166" i="12"/>
  <c r="AC168" i="12"/>
  <c r="AM168" i="12"/>
  <c r="AC170" i="12"/>
  <c r="AP170" i="12" s="1"/>
  <c r="AM170" i="12"/>
  <c r="AC172" i="12"/>
  <c r="AM172" i="12"/>
  <c r="AC174" i="12"/>
  <c r="AM174" i="12"/>
  <c r="AC176" i="12"/>
  <c r="AM176" i="12"/>
  <c r="AC178" i="12"/>
  <c r="AM178" i="12"/>
  <c r="AC180" i="12"/>
  <c r="AP180" i="12" s="1"/>
  <c r="AM180" i="12"/>
  <c r="AC182" i="12"/>
  <c r="AM182" i="12"/>
  <c r="AC184" i="12"/>
  <c r="AM184" i="12"/>
  <c r="AC186" i="12"/>
  <c r="AP186" i="12" s="1"/>
  <c r="AM186" i="12"/>
  <c r="AC188" i="12"/>
  <c r="AM188" i="12"/>
  <c r="AC190" i="12"/>
  <c r="AM190" i="12"/>
  <c r="AC192" i="12"/>
  <c r="AM192" i="12"/>
  <c r="AH196" i="12"/>
  <c r="AH195" i="12"/>
  <c r="AC200" i="12"/>
  <c r="AP200" i="12" s="1"/>
  <c r="AM200" i="12"/>
  <c r="AP202" i="12"/>
  <c r="AP218" i="12"/>
  <c r="AF146" i="12"/>
  <c r="AF150" i="12"/>
  <c r="AP150" i="12" s="1"/>
  <c r="AF154" i="12"/>
  <c r="AP212" i="12"/>
  <c r="AP244" i="12"/>
  <c r="AH147" i="12"/>
  <c r="AP147" i="12" s="1"/>
  <c r="AH151" i="12"/>
  <c r="AP151" i="12" s="1"/>
  <c r="AP160" i="12"/>
  <c r="AP162" i="12"/>
  <c r="AP168" i="12"/>
  <c r="AP172" i="12"/>
  <c r="AP176" i="12"/>
  <c r="AP178" i="12"/>
  <c r="AP192" i="12"/>
  <c r="AH194" i="12"/>
  <c r="AP194" i="12" s="1"/>
  <c r="AH193" i="12"/>
  <c r="AH202" i="12"/>
  <c r="AH201" i="12"/>
  <c r="AP206" i="12"/>
  <c r="AP238" i="12"/>
  <c r="AP274" i="12"/>
  <c r="AC142" i="12"/>
  <c r="AC144" i="12"/>
  <c r="AM144" i="12"/>
  <c r="AC148" i="12"/>
  <c r="AP148" i="12" s="1"/>
  <c r="AM148" i="12"/>
  <c r="AC152" i="12"/>
  <c r="AM152" i="12"/>
  <c r="AP152" i="12" s="1"/>
  <c r="AP250" i="12"/>
  <c r="AP263" i="12"/>
  <c r="AP277" i="12"/>
  <c r="AP294" i="12"/>
  <c r="AP226" i="12"/>
  <c r="AP242" i="12"/>
  <c r="AP297" i="12"/>
  <c r="Y193" i="12"/>
  <c r="Y195" i="12"/>
  <c r="Y197" i="12"/>
  <c r="Y199" i="12"/>
  <c r="Y201" i="12"/>
  <c r="AP201" i="12" s="1"/>
  <c r="Y203" i="12"/>
  <c r="AP203" i="12" s="1"/>
  <c r="Y205" i="12"/>
  <c r="Y207" i="12"/>
  <c r="Y209" i="12"/>
  <c r="Y211" i="12"/>
  <c r="Y213" i="12"/>
  <c r="AK214" i="12"/>
  <c r="Y215" i="12"/>
  <c r="AK216" i="12"/>
  <c r="AP216" i="12" s="1"/>
  <c r="Y217" i="12"/>
  <c r="AK218" i="12"/>
  <c r="Y219" i="12"/>
  <c r="AK220" i="12"/>
  <c r="AP220" i="12" s="1"/>
  <c r="Y221" i="12"/>
  <c r="AK222" i="12"/>
  <c r="AP222" i="12" s="1"/>
  <c r="Y223" i="12"/>
  <c r="AP223" i="12" s="1"/>
  <c r="AK224" i="12"/>
  <c r="AP224" i="12" s="1"/>
  <c r="Y225" i="12"/>
  <c r="AK226" i="12"/>
  <c r="Y227" i="12"/>
  <c r="AK228" i="12"/>
  <c r="AP228" i="12" s="1"/>
  <c r="Y229" i="12"/>
  <c r="AK230" i="12"/>
  <c r="Y231" i="12"/>
  <c r="AK232" i="12"/>
  <c r="AP232" i="12" s="1"/>
  <c r="Y233" i="12"/>
  <c r="AK234" i="12"/>
  <c r="AP234" i="12" s="1"/>
  <c r="Y235" i="12"/>
  <c r="AK236" i="12"/>
  <c r="Y237" i="12"/>
  <c r="AK238" i="12"/>
  <c r="Y239" i="12"/>
  <c r="AP239" i="12" s="1"/>
  <c r="AK240" i="12"/>
  <c r="AP240" i="12" s="1"/>
  <c r="Y241" i="12"/>
  <c r="AK242" i="12"/>
  <c r="Y243" i="12"/>
  <c r="AK244" i="12"/>
  <c r="Y245" i="12"/>
  <c r="AP245" i="12" s="1"/>
  <c r="AK246" i="12"/>
  <c r="Y247" i="12"/>
  <c r="AP247" i="12" s="1"/>
  <c r="AK248" i="12"/>
  <c r="AP248" i="12" s="1"/>
  <c r="Y249" i="12"/>
  <c r="AP249" i="12" s="1"/>
  <c r="AK250" i="12"/>
  <c r="Y251" i="12"/>
  <c r="AK252" i="12"/>
  <c r="AP252" i="12" s="1"/>
  <c r="Y253" i="12"/>
  <c r="AK254" i="12"/>
  <c r="AP254" i="12" s="1"/>
  <c r="Y255" i="12"/>
  <c r="AP255" i="12" s="1"/>
  <c r="Y257" i="12"/>
  <c r="AP257" i="12" s="1"/>
  <c r="Y261" i="12"/>
  <c r="AP261" i="12" s="1"/>
  <c r="Y260" i="12"/>
  <c r="AK261" i="12"/>
  <c r="AI263" i="12"/>
  <c r="Y265" i="12"/>
  <c r="AK265" i="12"/>
  <c r="AK264" i="12"/>
  <c r="AN270" i="12"/>
  <c r="AP270" i="12" s="1"/>
  <c r="AN269" i="12"/>
  <c r="AG272" i="12"/>
  <c r="AF273" i="12"/>
  <c r="AI278" i="12"/>
  <c r="AP284" i="12"/>
  <c r="AD286" i="12"/>
  <c r="AP286" i="12" s="1"/>
  <c r="AM295" i="12"/>
  <c r="AP295" i="12" s="1"/>
  <c r="AM294" i="12"/>
  <c r="AL296" i="12"/>
  <c r="AL295" i="12"/>
  <c r="AC310" i="12"/>
  <c r="AP310" i="12" s="1"/>
  <c r="AI313" i="12"/>
  <c r="AI314" i="12"/>
  <c r="AP314" i="12" s="1"/>
  <c r="AH314" i="12"/>
  <c r="AH315" i="12"/>
  <c r="AG315" i="12"/>
  <c r="AP315" i="12" s="1"/>
  <c r="AG316" i="12"/>
  <c r="AG328" i="12"/>
  <c r="AP328" i="12" s="1"/>
  <c r="AF329" i="12"/>
  <c r="AN330" i="12"/>
  <c r="AD330" i="12"/>
  <c r="AP330" i="12" s="1"/>
  <c r="AM331" i="12"/>
  <c r="AC331" i="12"/>
  <c r="AA332" i="12"/>
  <c r="AP332" i="12" s="1"/>
  <c r="AL332" i="12"/>
  <c r="AK336" i="12"/>
  <c r="AK335" i="12"/>
  <c r="AL351" i="12"/>
  <c r="AL350" i="12"/>
  <c r="AF352" i="12"/>
  <c r="AP352" i="12" s="1"/>
  <c r="AD361" i="12"/>
  <c r="AA367" i="12"/>
  <c r="AL367" i="12"/>
  <c r="AL366" i="12"/>
  <c r="AF383" i="12"/>
  <c r="AF384" i="12"/>
  <c r="AP384" i="12" s="1"/>
  <c r="AI414" i="12"/>
  <c r="AI415" i="12"/>
  <c r="AP415" i="12" s="1"/>
  <c r="AL452" i="12"/>
  <c r="AL453" i="12"/>
  <c r="AH203" i="12"/>
  <c r="AH205" i="12"/>
  <c r="AH207" i="12"/>
  <c r="AH209" i="12"/>
  <c r="AH211" i="12"/>
  <c r="AH213" i="12"/>
  <c r="AH215" i="12"/>
  <c r="AH217" i="12"/>
  <c r="AH219" i="12"/>
  <c r="AH221" i="12"/>
  <c r="AH223" i="12"/>
  <c r="AH225" i="12"/>
  <c r="AH227" i="12"/>
  <c r="AH229" i="12"/>
  <c r="AH231" i="12"/>
  <c r="AH233" i="12"/>
  <c r="AH235" i="12"/>
  <c r="AH237" i="12"/>
  <c r="AH239" i="12"/>
  <c r="AH241" i="12"/>
  <c r="AH243" i="12"/>
  <c r="AH245" i="12"/>
  <c r="AH247" i="12"/>
  <c r="AH249" i="12"/>
  <c r="AH251" i="12"/>
  <c r="AH253" i="12"/>
  <c r="AH255" i="12"/>
  <c r="AK259" i="12"/>
  <c r="AP260" i="12"/>
  <c r="AM267" i="12"/>
  <c r="AM266" i="12"/>
  <c r="AP266" i="12" s="1"/>
  <c r="AC267" i="12"/>
  <c r="AP267" i="12" s="1"/>
  <c r="AA268" i="12"/>
  <c r="AH275" i="12"/>
  <c r="AF281" i="12"/>
  <c r="AN286" i="12"/>
  <c r="AN285" i="12"/>
  <c r="AP285" i="12" s="1"/>
  <c r="AM291" i="12"/>
  <c r="AC291" i="12"/>
  <c r="AP291" i="12" s="1"/>
  <c r="Y293" i="12"/>
  <c r="AK293" i="12"/>
  <c r="AI302" i="12"/>
  <c r="AP302" i="12" s="1"/>
  <c r="AF308" i="12"/>
  <c r="AP308" i="12" s="1"/>
  <c r="AF309" i="12"/>
  <c r="Y313" i="12"/>
  <c r="AP313" i="12" s="1"/>
  <c r="Y312" i="12"/>
  <c r="AK313" i="12"/>
  <c r="AK312" i="12"/>
  <c r="AP327" i="12"/>
  <c r="AN361" i="12"/>
  <c r="AN360" i="12"/>
  <c r="AM366" i="12"/>
  <c r="AM365" i="12"/>
  <c r="AC366" i="12"/>
  <c r="AH373" i="12"/>
  <c r="AH374" i="12"/>
  <c r="AC383" i="12"/>
  <c r="AC382" i="12"/>
  <c r="AF410" i="12"/>
  <c r="AP410" i="12" s="1"/>
  <c r="AF411" i="12"/>
  <c r="AI155" i="12"/>
  <c r="AI157" i="12"/>
  <c r="AI159" i="12"/>
  <c r="AI161" i="12"/>
  <c r="AI163" i="12"/>
  <c r="AI165" i="12"/>
  <c r="AI167" i="12"/>
  <c r="AI169" i="12"/>
  <c r="AI171" i="12"/>
  <c r="AI173" i="12"/>
  <c r="AI175" i="12"/>
  <c r="AI177" i="12"/>
  <c r="AI179" i="12"/>
  <c r="AI181" i="12"/>
  <c r="AI183" i="12"/>
  <c r="AI185" i="12"/>
  <c r="AI187" i="12"/>
  <c r="AI189" i="12"/>
  <c r="AI191" i="12"/>
  <c r="AI193" i="12"/>
  <c r="AI195" i="12"/>
  <c r="AI197" i="12"/>
  <c r="AI199" i="12"/>
  <c r="AI201" i="12"/>
  <c r="AI203" i="12"/>
  <c r="AI205" i="12"/>
  <c r="AI207" i="12"/>
  <c r="AI209" i="12"/>
  <c r="AI211" i="12"/>
  <c r="AI213" i="12"/>
  <c r="AI215" i="12"/>
  <c r="AI217" i="12"/>
  <c r="AI219" i="12"/>
  <c r="AI221" i="12"/>
  <c r="AI223" i="12"/>
  <c r="AI225" i="12"/>
  <c r="AI227" i="12"/>
  <c r="AI229" i="12"/>
  <c r="AI231" i="12"/>
  <c r="AI233" i="12"/>
  <c r="AI235" i="12"/>
  <c r="AI237" i="12"/>
  <c r="AI239" i="12"/>
  <c r="AI241" i="12"/>
  <c r="AH262" i="12"/>
  <c r="AG264" i="12"/>
  <c r="AP264" i="12" s="1"/>
  <c r="AL268" i="12"/>
  <c r="AL267" i="12"/>
  <c r="Y269" i="12"/>
  <c r="Y268" i="12"/>
  <c r="AP268" i="12" s="1"/>
  <c r="AK269" i="12"/>
  <c r="AK268" i="12"/>
  <c r="AA271" i="12"/>
  <c r="AN274" i="12"/>
  <c r="AN273" i="12"/>
  <c r="AD274" i="12"/>
  <c r="AG276" i="12"/>
  <c r="AH279" i="12"/>
  <c r="AP279" i="12" s="1"/>
  <c r="AA287" i="12"/>
  <c r="AP287" i="12" s="1"/>
  <c r="Y289" i="12"/>
  <c r="Y288" i="12"/>
  <c r="AK289" i="12"/>
  <c r="AK288" i="12"/>
  <c r="AN298" i="12"/>
  <c r="AD298" i="12"/>
  <c r="AM299" i="12"/>
  <c r="AC299" i="12"/>
  <c r="AP299" i="12" s="1"/>
  <c r="AA300" i="12"/>
  <c r="AL300" i="12"/>
  <c r="AP303" i="12"/>
  <c r="AN310" i="12"/>
  <c r="AN309" i="12"/>
  <c r="AL312" i="12"/>
  <c r="AL311" i="12"/>
  <c r="Y317" i="12"/>
  <c r="AK317" i="12"/>
  <c r="AP320" i="12"/>
  <c r="AN325" i="12"/>
  <c r="AF332" i="12"/>
  <c r="AF333" i="12"/>
  <c r="AD336" i="12"/>
  <c r="AP336" i="12" s="1"/>
  <c r="AD337" i="12"/>
  <c r="AP337" i="12" s="1"/>
  <c r="AN337" i="12"/>
  <c r="AN336" i="12"/>
  <c r="AM382" i="12"/>
  <c r="AC259" i="12"/>
  <c r="AP259" i="12" s="1"/>
  <c r="AM263" i="12"/>
  <c r="AM262" i="12"/>
  <c r="AC263" i="12"/>
  <c r="AM271" i="12"/>
  <c r="AM270" i="12"/>
  <c r="AC271" i="12"/>
  <c r="AP271" i="12" s="1"/>
  <c r="AM287" i="12"/>
  <c r="AM286" i="12"/>
  <c r="AC287" i="12"/>
  <c r="AL288" i="12"/>
  <c r="AL287" i="12"/>
  <c r="AP298" i="12"/>
  <c r="AI305" i="12"/>
  <c r="AI306" i="12"/>
  <c r="AH306" i="12"/>
  <c r="AH307" i="12"/>
  <c r="AG307" i="12"/>
  <c r="AP307" i="12" s="1"/>
  <c r="AG308" i="12"/>
  <c r="AM311" i="12"/>
  <c r="AM310" i="12"/>
  <c r="AF324" i="12"/>
  <c r="AF325" i="12"/>
  <c r="AP325" i="12"/>
  <c r="AH339" i="12"/>
  <c r="AH338" i="12"/>
  <c r="AL257" i="12"/>
  <c r="AD259" i="12"/>
  <c r="AL272" i="12"/>
  <c r="AL271" i="12"/>
  <c r="Y273" i="12"/>
  <c r="AP273" i="12" s="1"/>
  <c r="Y272" i="12"/>
  <c r="AP272" i="12" s="1"/>
  <c r="AK273" i="12"/>
  <c r="AK272" i="12"/>
  <c r="AN278" i="12"/>
  <c r="AN277" i="12"/>
  <c r="AF300" i="12"/>
  <c r="AF301" i="12"/>
  <c r="AP301" i="12" s="1"/>
  <c r="Y305" i="12"/>
  <c r="Y304" i="12"/>
  <c r="AP304" i="12" s="1"/>
  <c r="AK305" i="12"/>
  <c r="AK304" i="12"/>
  <c r="AA316" i="12"/>
  <c r="AL316" i="12"/>
  <c r="AP319" i="12"/>
  <c r="Y329" i="12"/>
  <c r="Y328" i="12"/>
  <c r="AI329" i="12"/>
  <c r="AI330" i="12"/>
  <c r="AH330" i="12"/>
  <c r="AH331" i="12"/>
  <c r="AG331" i="12"/>
  <c r="AP331" i="12" s="1"/>
  <c r="AG332" i="12"/>
  <c r="AF257" i="12"/>
  <c r="AN258" i="12"/>
  <c r="AI265" i="12"/>
  <c r="AP265" i="12" s="1"/>
  <c r="AH267" i="12"/>
  <c r="AH274" i="12"/>
  <c r="AM275" i="12"/>
  <c r="AM274" i="12"/>
  <c r="AA279" i="12"/>
  <c r="Y281" i="12"/>
  <c r="AP281" i="12" s="1"/>
  <c r="Y280" i="12"/>
  <c r="AP280" i="12" s="1"/>
  <c r="AK281" i="12"/>
  <c r="AK280" i="12"/>
  <c r="AH282" i="12"/>
  <c r="AP282" i="12" s="1"/>
  <c r="AI286" i="12"/>
  <c r="AH291" i="12"/>
  <c r="AF293" i="12"/>
  <c r="AP293" i="12"/>
  <c r="AN302" i="12"/>
  <c r="AN301" i="12"/>
  <c r="AL304" i="12"/>
  <c r="AL303" i="12"/>
  <c r="Y309" i="12"/>
  <c r="AK309" i="12"/>
  <c r="AP309" i="12" s="1"/>
  <c r="AP312" i="12"/>
  <c r="AN317" i="12"/>
  <c r="AC318" i="12"/>
  <c r="AP318" i="12" s="1"/>
  <c r="AI321" i="12"/>
  <c r="AI322" i="12"/>
  <c r="AP322" i="12" s="1"/>
  <c r="AH322" i="12"/>
  <c r="AH323" i="12"/>
  <c r="AG323" i="12"/>
  <c r="AP323" i="12" s="1"/>
  <c r="AG324" i="12"/>
  <c r="AP324" i="12" s="1"/>
  <c r="AP341" i="12"/>
  <c r="AC344" i="12"/>
  <c r="AC343" i="12"/>
  <c r="AI352" i="12"/>
  <c r="AI353" i="12"/>
  <c r="Y353" i="12"/>
  <c r="AD358" i="12"/>
  <c r="AP358" i="12" s="1"/>
  <c r="AN358" i="12"/>
  <c r="AC386" i="12"/>
  <c r="AP386" i="12" s="1"/>
  <c r="AC385" i="12"/>
  <c r="AM386" i="12"/>
  <c r="AM385" i="12"/>
  <c r="AL387" i="12"/>
  <c r="AL386" i="12"/>
  <c r="AP401" i="12"/>
  <c r="AM258" i="12"/>
  <c r="AL260" i="12"/>
  <c r="AN262" i="12"/>
  <c r="AP262" i="12" s="1"/>
  <c r="AN261" i="12"/>
  <c r="AL264" i="12"/>
  <c r="AL263" i="12"/>
  <c r="AN266" i="12"/>
  <c r="AN265" i="12"/>
  <c r="AG268" i="12"/>
  <c r="AF269" i="12"/>
  <c r="AG271" i="12"/>
  <c r="AF272" i="12"/>
  <c r="AI274" i="12"/>
  <c r="AL276" i="12"/>
  <c r="AL275" i="12"/>
  <c r="Y277" i="12"/>
  <c r="Y276" i="12"/>
  <c r="AP276" i="12" s="1"/>
  <c r="AK277" i="12"/>
  <c r="AK276" i="12"/>
  <c r="AM279" i="12"/>
  <c r="AM278" i="12"/>
  <c r="AL280" i="12"/>
  <c r="AL279" i="12"/>
  <c r="AI282" i="12"/>
  <c r="AF284" i="12"/>
  <c r="AP288" i="12"/>
  <c r="AF289" i="12"/>
  <c r="AN294" i="12"/>
  <c r="AN293" i="12"/>
  <c r="AI297" i="12"/>
  <c r="AI298" i="12"/>
  <c r="AH298" i="12"/>
  <c r="AH299" i="12"/>
  <c r="AG299" i="12"/>
  <c r="AG300" i="12"/>
  <c r="AM303" i="12"/>
  <c r="AM302" i="12"/>
  <c r="AI310" i="12"/>
  <c r="AF316" i="12"/>
  <c r="AF317" i="12"/>
  <c r="AP317" i="12"/>
  <c r="AM318" i="12"/>
  <c r="Y321" i="12"/>
  <c r="Y320" i="12"/>
  <c r="Y333" i="12"/>
  <c r="AP333" i="12" s="1"/>
  <c r="AK333" i="12"/>
  <c r="AI334" i="12"/>
  <c r="AP334" i="12" s="1"/>
  <c r="AA339" i="12"/>
  <c r="AH345" i="12"/>
  <c r="AH346" i="12"/>
  <c r="AP346" i="12"/>
  <c r="AG356" i="12"/>
  <c r="AG355" i="12"/>
  <c r="AP372" i="12"/>
  <c r="AP390" i="12"/>
  <c r="AH259" i="12"/>
  <c r="AD262" i="12"/>
  <c r="AI269" i="12"/>
  <c r="AH271" i="12"/>
  <c r="AP275" i="12"/>
  <c r="AG283" i="12"/>
  <c r="AP283" i="12" s="1"/>
  <c r="AI289" i="12"/>
  <c r="Y297" i="12"/>
  <c r="Y296" i="12"/>
  <c r="AP296" i="12" s="1"/>
  <c r="AK297" i="12"/>
  <c r="AK296" i="12"/>
  <c r="AP311" i="12"/>
  <c r="AP316" i="12"/>
  <c r="Y325" i="12"/>
  <c r="AK325" i="12"/>
  <c r="AK353" i="12"/>
  <c r="AK354" i="12"/>
  <c r="AP354" i="12" s="1"/>
  <c r="AP377" i="12"/>
  <c r="AD385" i="12"/>
  <c r="AP385" i="12" s="1"/>
  <c r="AD384" i="12"/>
  <c r="AN385" i="12"/>
  <c r="AN384" i="12"/>
  <c r="AH416" i="12"/>
  <c r="AH415" i="12"/>
  <c r="AP416" i="12"/>
  <c r="AP463" i="12"/>
  <c r="AH474" i="12"/>
  <c r="AH473" i="12"/>
  <c r="Y284" i="12"/>
  <c r="Y292" i="12"/>
  <c r="AP292" i="12" s="1"/>
  <c r="Y300" i="12"/>
  <c r="AP300" i="12" s="1"/>
  <c r="Y308" i="12"/>
  <c r="AP335" i="12"/>
  <c r="AG336" i="12"/>
  <c r="AI337" i="12"/>
  <c r="AA338" i="12"/>
  <c r="AP338" i="12" s="1"/>
  <c r="AK338" i="12"/>
  <c r="AM342" i="12"/>
  <c r="AF347" i="12"/>
  <c r="AP347" i="12" s="1"/>
  <c r="Y348" i="12"/>
  <c r="AP348" i="12" s="1"/>
  <c r="AK348" i="12"/>
  <c r="AN349" i="12"/>
  <c r="AC349" i="12"/>
  <c r="AH351" i="12"/>
  <c r="AG351" i="12"/>
  <c r="AF353" i="12"/>
  <c r="AD353" i="12"/>
  <c r="AN356" i="12"/>
  <c r="AP362" i="12"/>
  <c r="AN369" i="12"/>
  <c r="AN368" i="12"/>
  <c r="AF388" i="12"/>
  <c r="AN389" i="12"/>
  <c r="AD389" i="12"/>
  <c r="AA407" i="12"/>
  <c r="AC414" i="12"/>
  <c r="AG442" i="12"/>
  <c r="AP442" i="12" s="1"/>
  <c r="AM338" i="12"/>
  <c r="Y344" i="12"/>
  <c r="AK344" i="12"/>
  <c r="AC345" i="12"/>
  <c r="AP345" i="12" s="1"/>
  <c r="AH347" i="12"/>
  <c r="AD349" i="12"/>
  <c r="AM349" i="12"/>
  <c r="AP349" i="12" s="1"/>
  <c r="Y351" i="12"/>
  <c r="AN352" i="12"/>
  <c r="AI358" i="12"/>
  <c r="AL359" i="12"/>
  <c r="AP359" i="12" s="1"/>
  <c r="AF360" i="12"/>
  <c r="AP360" i="12" s="1"/>
  <c r="AA370" i="12"/>
  <c r="AP378" i="12"/>
  <c r="AP389" i="12"/>
  <c r="Y399" i="12"/>
  <c r="AP399" i="12" s="1"/>
  <c r="AA413" i="12"/>
  <c r="AG434" i="12"/>
  <c r="AP439" i="12"/>
  <c r="AI441" i="12"/>
  <c r="AI440" i="12"/>
  <c r="AP441" i="12"/>
  <c r="Y449" i="12"/>
  <c r="Y448" i="12"/>
  <c r="AP448" i="12" s="1"/>
  <c r="AN459" i="12"/>
  <c r="AA470" i="12"/>
  <c r="AL470" i="12"/>
  <c r="AC483" i="12"/>
  <c r="AF495" i="12"/>
  <c r="AF496" i="12"/>
  <c r="AP496" i="12" s="1"/>
  <c r="AF335" i="12"/>
  <c r="AF339" i="12"/>
  <c r="Y340" i="12"/>
  <c r="AP340" i="12" s="1"/>
  <c r="AK340" i="12"/>
  <c r="AH343" i="12"/>
  <c r="AP343" i="12" s="1"/>
  <c r="AM345" i="12"/>
  <c r="AH354" i="12"/>
  <c r="AL355" i="12"/>
  <c r="AC361" i="12"/>
  <c r="AH362" i="12"/>
  <c r="AG363" i="12"/>
  <c r="AF364" i="12"/>
  <c r="AN365" i="12"/>
  <c r="AN364" i="12"/>
  <c r="AA366" i="12"/>
  <c r="Y368" i="12"/>
  <c r="Y367" i="12"/>
  <c r="AP367" i="12" s="1"/>
  <c r="AK368" i="12"/>
  <c r="AK367" i="12"/>
  <c r="AM370" i="12"/>
  <c r="AM369" i="12"/>
  <c r="AL371" i="12"/>
  <c r="AL370" i="12"/>
  <c r="Y372" i="12"/>
  <c r="Y371" i="12"/>
  <c r="AP371" i="12" s="1"/>
  <c r="AK372" i="12"/>
  <c r="AK371" i="12"/>
  <c r="AI372" i="12"/>
  <c r="AI373" i="12"/>
  <c r="AG374" i="12"/>
  <c r="AP374" i="12" s="1"/>
  <c r="AG375" i="12"/>
  <c r="AG379" i="12"/>
  <c r="AF380" i="12"/>
  <c r="AA386" i="12"/>
  <c r="AP393" i="12"/>
  <c r="AL404" i="12"/>
  <c r="AL405" i="12"/>
  <c r="AP405" i="12" s="1"/>
  <c r="AI423" i="12"/>
  <c r="AP423" i="12" s="1"/>
  <c r="AP424" i="12"/>
  <c r="AM435" i="12"/>
  <c r="AI447" i="12"/>
  <c r="AI446" i="12"/>
  <c r="AM451" i="12"/>
  <c r="AP473" i="12"/>
  <c r="AM484" i="12"/>
  <c r="AM483" i="12"/>
  <c r="AN281" i="12"/>
  <c r="AM282" i="12"/>
  <c r="AL283" i="12"/>
  <c r="AK284" i="12"/>
  <c r="AN289" i="12"/>
  <c r="AM290" i="12"/>
  <c r="AP290" i="12" s="1"/>
  <c r="AL291" i="12"/>
  <c r="AK292" i="12"/>
  <c r="AN297" i="12"/>
  <c r="AM298" i="12"/>
  <c r="AL299" i="12"/>
  <c r="AK300" i="12"/>
  <c r="AN305" i="12"/>
  <c r="AM306" i="12"/>
  <c r="AP306" i="12" s="1"/>
  <c r="AL307" i="12"/>
  <c r="AK308" i="12"/>
  <c r="AN313" i="12"/>
  <c r="AM314" i="12"/>
  <c r="AL315" i="12"/>
  <c r="AK316" i="12"/>
  <c r="AN321" i="12"/>
  <c r="AP321" i="12" s="1"/>
  <c r="AM322" i="12"/>
  <c r="AL323" i="12"/>
  <c r="AK324" i="12"/>
  <c r="AN329" i="12"/>
  <c r="AP329" i="12" s="1"/>
  <c r="AM330" i="12"/>
  <c r="AL331" i="12"/>
  <c r="AK332" i="12"/>
  <c r="AF337" i="12"/>
  <c r="Y339" i="12"/>
  <c r="AP339" i="12" s="1"/>
  <c r="AN340" i="12"/>
  <c r="AI346" i="12"/>
  <c r="AA354" i="12"/>
  <c r="AM358" i="12"/>
  <c r="AI369" i="12"/>
  <c r="AP369" i="12" s="1"/>
  <c r="AP370" i="12"/>
  <c r="Y388" i="12"/>
  <c r="AP388" i="12" s="1"/>
  <c r="Y387" i="12"/>
  <c r="AP387" i="12" s="1"/>
  <c r="AK388" i="12"/>
  <c r="AK387" i="12"/>
  <c r="AI388" i="12"/>
  <c r="AI389" i="12"/>
  <c r="AP392" i="12"/>
  <c r="AF394" i="12"/>
  <c r="AP394" i="12" s="1"/>
  <c r="AM397" i="12"/>
  <c r="AM396" i="12"/>
  <c r="AP438" i="12"/>
  <c r="AA439" i="12"/>
  <c r="AG449" i="12"/>
  <c r="AC453" i="12"/>
  <c r="AP456" i="12"/>
  <c r="AD461" i="12"/>
  <c r="AN467" i="12"/>
  <c r="AN466" i="12"/>
  <c r="AP466" i="12" s="1"/>
  <c r="AH479" i="12"/>
  <c r="AH480" i="12"/>
  <c r="AP481" i="12"/>
  <c r="AK485" i="12"/>
  <c r="AP485" i="12" s="1"/>
  <c r="Y488" i="12"/>
  <c r="AP488" i="12" s="1"/>
  <c r="Y487" i="12"/>
  <c r="AP487" i="12" s="1"/>
  <c r="AP489" i="12"/>
  <c r="AL335" i="12"/>
  <c r="AI342" i="12"/>
  <c r="AP342" i="12" s="1"/>
  <c r="AL343" i="12"/>
  <c r="AG348" i="12"/>
  <c r="AA350" i="12"/>
  <c r="AP350" i="12" s="1"/>
  <c r="AM354" i="12"/>
  <c r="AL354" i="12"/>
  <c r="AP355" i="12"/>
  <c r="AF359" i="12"/>
  <c r="AA362" i="12"/>
  <c r="AD376" i="12"/>
  <c r="AP376" i="12" s="1"/>
  <c r="AC377" i="12"/>
  <c r="AC403" i="12"/>
  <c r="AC404" i="12"/>
  <c r="AK406" i="12"/>
  <c r="Y416" i="12"/>
  <c r="AM421" i="12"/>
  <c r="AM420" i="12"/>
  <c r="AC421" i="12"/>
  <c r="AD436" i="12"/>
  <c r="AD445" i="12"/>
  <c r="AP450" i="12"/>
  <c r="AF450" i="12"/>
  <c r="AK454" i="12"/>
  <c r="AD459" i="12"/>
  <c r="AP459" i="12" s="1"/>
  <c r="AC460" i="12"/>
  <c r="AM460" i="12"/>
  <c r="AF467" i="12"/>
  <c r="AP467" i="12" s="1"/>
  <c r="AD468" i="12"/>
  <c r="AP472" i="12"/>
  <c r="AL339" i="12"/>
  <c r="AG344" i="12"/>
  <c r="AP344" i="12" s="1"/>
  <c r="AP351" i="12"/>
  <c r="Y356" i="12"/>
  <c r="AP356" i="12" s="1"/>
  <c r="AK356" i="12"/>
  <c r="AH359" i="12"/>
  <c r="AM362" i="12"/>
  <c r="AM361" i="12"/>
  <c r="AL363" i="12"/>
  <c r="AL362" i="12"/>
  <c r="Y364" i="12"/>
  <c r="AP364" i="12" s="1"/>
  <c r="Y363" i="12"/>
  <c r="AP363" i="12" s="1"/>
  <c r="AK364" i="12"/>
  <c r="AK363" i="12"/>
  <c r="AI364" i="12"/>
  <c r="AI365" i="12"/>
  <c r="AP365" i="12" s="1"/>
  <c r="AF367" i="12"/>
  <c r="AF368" i="12"/>
  <c r="AP368" i="12" s="1"/>
  <c r="AH370" i="12"/>
  <c r="AG371" i="12"/>
  <c r="AF372" i="12"/>
  <c r="AC374" i="12"/>
  <c r="AL379" i="12"/>
  <c r="AL378" i="12"/>
  <c r="Y380" i="12"/>
  <c r="AP380" i="12" s="1"/>
  <c r="Y379" i="12"/>
  <c r="AP379" i="12" s="1"/>
  <c r="AK380" i="12"/>
  <c r="AK379" i="12"/>
  <c r="AI380" i="12"/>
  <c r="AI381" i="12"/>
  <c r="AG382" i="12"/>
  <c r="AG383" i="12"/>
  <c r="AP395" i="12"/>
  <c r="AP396" i="12"/>
  <c r="AC435" i="12"/>
  <c r="AP435" i="12" s="1"/>
  <c r="AC436" i="12"/>
  <c r="AP449" i="12"/>
  <c r="AC451" i="12"/>
  <c r="AC452" i="12"/>
  <c r="Y493" i="12"/>
  <c r="AP493" i="12" s="1"/>
  <c r="Y494" i="12"/>
  <c r="AI361" i="12"/>
  <c r="AH365" i="12"/>
  <c r="AH366" i="12"/>
  <c r="AP366" i="12" s="1"/>
  <c r="AG366" i="12"/>
  <c r="AG367" i="12"/>
  <c r="AP373" i="12"/>
  <c r="AF375" i="12"/>
  <c r="AF376" i="12"/>
  <c r="AN377" i="12"/>
  <c r="AN376" i="12"/>
  <c r="AM378" i="12"/>
  <c r="AM377" i="12"/>
  <c r="AH381" i="12"/>
  <c r="AP381" i="12" s="1"/>
  <c r="AH382" i="12"/>
  <c r="AP427" i="12"/>
  <c r="Y461" i="12"/>
  <c r="Y462" i="12"/>
  <c r="AK462" i="12"/>
  <c r="AK461" i="12"/>
  <c r="AD475" i="12"/>
  <c r="AD474" i="12"/>
  <c r="AP474" i="12" s="1"/>
  <c r="AN475" i="12"/>
  <c r="AN474" i="12"/>
  <c r="Y485" i="12"/>
  <c r="Y486" i="12"/>
  <c r="AP486" i="12" s="1"/>
  <c r="AP502" i="12"/>
  <c r="AD504" i="12"/>
  <c r="AD505" i="12"/>
  <c r="AN505" i="12"/>
  <c r="AN504" i="12"/>
  <c r="AA507" i="12"/>
  <c r="AP507" i="12" s="1"/>
  <c r="AA508" i="12"/>
  <c r="Y375" i="12"/>
  <c r="AP375" i="12" s="1"/>
  <c r="Y383" i="12"/>
  <c r="AP383" i="12" s="1"/>
  <c r="AN395" i="12"/>
  <c r="AL398" i="12"/>
  <c r="AN412" i="12"/>
  <c r="AL413" i="12"/>
  <c r="AP413" i="12" s="1"/>
  <c r="AK416" i="12"/>
  <c r="AP421" i="12"/>
  <c r="AM422" i="12"/>
  <c r="AP422" i="12" s="1"/>
  <c r="AK423" i="12"/>
  <c r="AM429" i="12"/>
  <c r="Y430" i="12"/>
  <c r="AP430" i="12" s="1"/>
  <c r="AL436" i="12"/>
  <c r="AM438" i="12"/>
  <c r="AK439" i="12"/>
  <c r="AG440" i="12"/>
  <c r="AL447" i="12"/>
  <c r="AP447" i="12" s="1"/>
  <c r="AH450" i="12"/>
  <c r="AF465" i="12"/>
  <c r="AP465" i="12" s="1"/>
  <c r="AG467" i="12"/>
  <c r="AC468" i="12"/>
  <c r="AI472" i="12"/>
  <c r="AG475" i="12"/>
  <c r="AM477" i="12"/>
  <c r="AC477" i="12"/>
  <c r="AP477" i="12" s="1"/>
  <c r="Y477" i="12"/>
  <c r="Y478" i="12"/>
  <c r="AP478" i="12" s="1"/>
  <c r="Y480" i="12"/>
  <c r="AK480" i="12"/>
  <c r="AP480" i="12" s="1"/>
  <c r="AH481" i="12"/>
  <c r="AD482" i="12"/>
  <c r="AP482" i="12" s="1"/>
  <c r="AP484" i="12"/>
  <c r="AL507" i="12"/>
  <c r="AL506" i="12"/>
  <c r="AL390" i="12"/>
  <c r="AG391" i="12"/>
  <c r="AP391" i="12" s="1"/>
  <c r="AL396" i="12"/>
  <c r="AM398" i="12"/>
  <c r="AH408" i="12"/>
  <c r="AP408" i="12" s="1"/>
  <c r="AF412" i="12"/>
  <c r="AP412" i="12" s="1"/>
  <c r="AM413" i="12"/>
  <c r="AK414" i="12"/>
  <c r="AH418" i="12"/>
  <c r="AI425" i="12"/>
  <c r="AP425" i="12" s="1"/>
  <c r="AF428" i="12"/>
  <c r="AP428" i="12" s="1"/>
  <c r="AN429" i="12"/>
  <c r="AP429" i="12" s="1"/>
  <c r="AL430" i="12"/>
  <c r="AH434" i="12"/>
  <c r="AP434" i="12" s="1"/>
  <c r="AL439" i="12"/>
  <c r="Y440" i="12"/>
  <c r="AH440" i="12"/>
  <c r="AH442" i="12"/>
  <c r="AM444" i="12"/>
  <c r="AK448" i="12"/>
  <c r="AF457" i="12"/>
  <c r="AP457" i="12" s="1"/>
  <c r="AG459" i="12"/>
  <c r="AA460" i="12"/>
  <c r="AP460" i="12" s="1"/>
  <c r="Y471" i="12"/>
  <c r="AP471" i="12" s="1"/>
  <c r="AG473" i="12"/>
  <c r="AN477" i="12"/>
  <c r="Y490" i="12"/>
  <c r="AP490" i="12" s="1"/>
  <c r="AA506" i="12"/>
  <c r="AP506" i="12" s="1"/>
  <c r="AM390" i="12"/>
  <c r="AK399" i="12"/>
  <c r="AP403" i="12"/>
  <c r="AA404" i="12"/>
  <c r="AH432" i="12"/>
  <c r="AP432" i="12" s="1"/>
  <c r="AP443" i="12"/>
  <c r="AG451" i="12"/>
  <c r="AA452" i="12"/>
  <c r="AP452" i="12" s="1"/>
  <c r="AN468" i="12"/>
  <c r="AP468" i="12" s="1"/>
  <c r="Y469" i="12"/>
  <c r="Y470" i="12"/>
  <c r="AP476" i="12"/>
  <c r="AF482" i="12"/>
  <c r="AM506" i="12"/>
  <c r="AM505" i="12"/>
  <c r="AP505" i="12" s="1"/>
  <c r="AC506" i="12"/>
  <c r="AN372" i="12"/>
  <c r="AM373" i="12"/>
  <c r="AL374" i="12"/>
  <c r="AK375" i="12"/>
  <c r="AN380" i="12"/>
  <c r="AM381" i="12"/>
  <c r="AL382" i="12"/>
  <c r="AP382" i="12" s="1"/>
  <c r="AK383" i="12"/>
  <c r="AN388" i="12"/>
  <c r="AM389" i="12"/>
  <c r="AA397" i="12"/>
  <c r="AP397" i="12" s="1"/>
  <c r="AM405" i="12"/>
  <c r="Y406" i="12"/>
  <c r="AD411" i="12"/>
  <c r="AP411" i="12" s="1"/>
  <c r="AM414" i="12"/>
  <c r="AK415" i="12"/>
  <c r="Y421" i="12"/>
  <c r="AK424" i="12"/>
  <c r="AN436" i="12"/>
  <c r="AM453" i="12"/>
  <c r="Y453" i="12"/>
  <c r="AP453" i="12" s="1"/>
  <c r="Y454" i="12"/>
  <c r="AP454" i="12" s="1"/>
  <c r="AN461" i="12"/>
  <c r="AL462" i="12"/>
  <c r="AF474" i="12"/>
  <c r="AP495" i="12"/>
  <c r="AP500" i="12"/>
  <c r="AN396" i="12"/>
  <c r="AF404" i="12"/>
  <c r="AN405" i="12"/>
  <c r="AL406" i="12"/>
  <c r="AI417" i="12"/>
  <c r="AP417" i="12" s="1"/>
  <c r="AG419" i="12"/>
  <c r="AP419" i="12" s="1"/>
  <c r="AH426" i="12"/>
  <c r="AP426" i="12" s="1"/>
  <c r="AF436" i="12"/>
  <c r="AP436" i="12"/>
  <c r="AM437" i="12"/>
  <c r="AN444" i="12"/>
  <c r="AP444" i="12" s="1"/>
  <c r="AM445" i="12"/>
  <c r="Y445" i="12"/>
  <c r="Y446" i="12"/>
  <c r="AF452" i="12"/>
  <c r="AN453" i="12"/>
  <c r="AL454" i="12"/>
  <c r="AP458" i="12"/>
  <c r="AM459" i="12"/>
  <c r="AP461" i="12"/>
  <c r="AM462" i="12"/>
  <c r="AK463" i="12"/>
  <c r="AG474" i="12"/>
  <c r="AC475" i="12"/>
  <c r="AP475" i="12" s="1"/>
  <c r="AK477" i="12"/>
  <c r="AI479" i="12"/>
  <c r="AP483" i="12"/>
  <c r="AF483" i="12"/>
  <c r="AD484" i="12"/>
  <c r="AF504" i="12"/>
  <c r="Y508" i="12"/>
  <c r="AK508" i="12"/>
  <c r="AK507" i="12"/>
  <c r="AN397" i="12"/>
  <c r="Y398" i="12"/>
  <c r="AP398" i="12" s="1"/>
  <c r="AH402" i="12"/>
  <c r="AP402" i="12" s="1"/>
  <c r="AN403" i="12"/>
  <c r="AL407" i="12"/>
  <c r="AP407" i="12" s="1"/>
  <c r="AI409" i="12"/>
  <c r="AP409" i="12" s="1"/>
  <c r="AG411" i="12"/>
  <c r="Y413" i="12"/>
  <c r="AP418" i="12"/>
  <c r="AP420" i="12"/>
  <c r="AG427" i="12"/>
  <c r="AK430" i="12"/>
  <c r="AI433" i="12"/>
  <c r="AP433" i="12" s="1"/>
  <c r="AN435" i="12"/>
  <c r="AP437" i="12"/>
  <c r="AP445" i="12"/>
  <c r="AN451" i="12"/>
  <c r="AP451" i="12" s="1"/>
  <c r="AH458" i="12"/>
  <c r="AK464" i="12"/>
  <c r="AP464" i="12" s="1"/>
  <c r="AK469" i="12"/>
  <c r="AP469" i="12" s="1"/>
  <c r="AF475" i="12"/>
  <c r="AP479" i="12"/>
  <c r="AP491" i="12"/>
  <c r="AM493" i="12"/>
  <c r="AC497" i="12"/>
  <c r="AP497" i="12" s="1"/>
  <c r="AG498" i="12"/>
  <c r="AP498" i="12" s="1"/>
  <c r="AL499" i="12"/>
  <c r="AP499" i="12" s="1"/>
  <c r="AA500" i="12"/>
  <c r="AK501" i="12"/>
  <c r="AF503" i="12"/>
  <c r="AP503" i="12" s="1"/>
  <c r="AD497" i="12"/>
  <c r="AI502" i="12"/>
  <c r="AG503" i="12"/>
  <c r="AH503" i="12"/>
  <c r="AP504" i="12"/>
  <c r="AF492" i="12"/>
  <c r="AP492" i="12" s="1"/>
  <c r="AL494" i="12"/>
  <c r="AN498" i="12"/>
  <c r="Y396" i="12"/>
  <c r="Y404" i="12"/>
  <c r="AP404" i="12" s="1"/>
  <c r="Y412" i="12"/>
  <c r="AM494" i="12"/>
  <c r="AI501" i="12"/>
  <c r="AP501" i="12" s="1"/>
  <c r="AH502" i="12"/>
  <c r="H16" i="14"/>
  <c r="P16" i="14"/>
  <c r="I16" i="14"/>
  <c r="Q16" i="14"/>
  <c r="B16" i="14"/>
  <c r="V186" i="14" s="1"/>
  <c r="J16" i="14"/>
  <c r="R16" i="14"/>
  <c r="C16" i="14"/>
  <c r="K16" i="14"/>
  <c r="S16" i="14"/>
  <c r="D16" i="14"/>
  <c r="L16" i="14"/>
  <c r="T16" i="14"/>
  <c r="E16" i="14"/>
  <c r="V191" i="14" s="1"/>
  <c r="M16" i="14"/>
  <c r="U16" i="14"/>
  <c r="F16" i="14"/>
  <c r="N16" i="14"/>
  <c r="G16" i="14"/>
  <c r="V182" i="14"/>
  <c r="V295" i="14"/>
  <c r="V320" i="14"/>
  <c r="W320" i="14" s="1"/>
  <c r="V364" i="14"/>
  <c r="W364" i="14" s="1"/>
  <c r="V410" i="14"/>
  <c r="W410" i="14" s="1"/>
  <c r="V461" i="14"/>
  <c r="V449" i="14"/>
  <c r="V491" i="14"/>
  <c r="S83" i="8" l="1"/>
  <c r="S249" i="8"/>
  <c r="S55" i="8"/>
  <c r="S65" i="8"/>
  <c r="S137" i="8"/>
  <c r="S6" i="8"/>
  <c r="S251" i="8"/>
  <c r="S7" i="8"/>
  <c r="S15" i="8"/>
  <c r="S37" i="8"/>
  <c r="S57" i="8"/>
  <c r="S77" i="8"/>
  <c r="S95" i="8"/>
  <c r="S103" i="8"/>
  <c r="S111" i="8"/>
  <c r="S119" i="8"/>
  <c r="S141" i="8"/>
  <c r="S149" i="8"/>
  <c r="S157" i="8"/>
  <c r="S165" i="8"/>
  <c r="S173" i="8"/>
  <c r="S181" i="8"/>
  <c r="S189" i="8"/>
  <c r="S207" i="8"/>
  <c r="S217" i="8"/>
  <c r="S227" i="8"/>
  <c r="S237" i="8"/>
  <c r="S245" i="8"/>
  <c r="S8" i="8"/>
  <c r="S34" i="8"/>
  <c r="S50" i="8"/>
  <c r="S66" i="8"/>
  <c r="S76" i="8"/>
  <c r="S86" i="8"/>
  <c r="S94" i="8"/>
  <c r="S102" i="8"/>
  <c r="S110" i="8"/>
  <c r="S118" i="8"/>
  <c r="S126" i="8"/>
  <c r="S134" i="8"/>
  <c r="S164" i="8"/>
  <c r="S172" i="8"/>
  <c r="S180" i="8"/>
  <c r="S190" i="8"/>
  <c r="S184" i="8"/>
  <c r="S11" i="8"/>
  <c r="S41" i="8"/>
  <c r="S71" i="8"/>
  <c r="S211" i="8"/>
  <c r="S221" i="8"/>
  <c r="S28" i="8"/>
  <c r="S46" i="8"/>
  <c r="S62" i="8"/>
  <c r="S72" i="8"/>
  <c r="S82" i="8"/>
  <c r="S90" i="8"/>
  <c r="S98" i="8"/>
  <c r="S106" i="8"/>
  <c r="S114" i="8"/>
  <c r="S122" i="8"/>
  <c r="S43" i="8"/>
  <c r="S205" i="8"/>
  <c r="S162" i="8"/>
  <c r="E47" i="8"/>
  <c r="H66" i="11" s="1" a="1"/>
  <c r="H66" i="11" s="1"/>
  <c r="D48" i="19" s="1"/>
  <c r="H48" i="19" s="1"/>
  <c r="J48" i="19" s="1"/>
  <c r="H47" i="8"/>
  <c r="E24" i="8"/>
  <c r="H43" i="11" s="1" a="1"/>
  <c r="H43" i="11" s="1"/>
  <c r="D25" i="19" s="1"/>
  <c r="H24" i="8"/>
  <c r="E58" i="8"/>
  <c r="H77" i="11" s="1" a="1"/>
  <c r="H77" i="11" s="1"/>
  <c r="D59" i="19" s="1"/>
  <c r="H58" i="8"/>
  <c r="E144" i="8"/>
  <c r="H144" i="8"/>
  <c r="I144" i="8" s="1"/>
  <c r="E202" i="8"/>
  <c r="H221" i="11" s="1" a="1"/>
  <c r="H221" i="11" s="1"/>
  <c r="D203" i="19" s="1"/>
  <c r="H202" i="8"/>
  <c r="E218" i="8"/>
  <c r="H237" i="11" s="1" a="1"/>
  <c r="H237" i="11" s="1"/>
  <c r="D219" i="19" s="1"/>
  <c r="H218" i="8"/>
  <c r="E234" i="8"/>
  <c r="H253" i="11" s="1" a="1"/>
  <c r="H253" i="11" s="1"/>
  <c r="D235" i="19" s="1"/>
  <c r="H234" i="8"/>
  <c r="E250" i="8"/>
  <c r="H250" i="8"/>
  <c r="I250" i="8" s="1"/>
  <c r="E225" i="8"/>
  <c r="H244" i="11" s="1" a="1"/>
  <c r="H244" i="11" s="1"/>
  <c r="D226" i="19" s="1"/>
  <c r="H226" i="19" s="1"/>
  <c r="J226" i="19" s="1"/>
  <c r="H225" i="8"/>
  <c r="S129" i="8"/>
  <c r="E8" i="8"/>
  <c r="H27" i="11" s="1" a="1"/>
  <c r="H27" i="11" s="1"/>
  <c r="H8" i="8"/>
  <c r="E18" i="8"/>
  <c r="H37" i="11" s="1" a="1"/>
  <c r="H37" i="11" s="1"/>
  <c r="D19" i="19" s="1"/>
  <c r="H18" i="8"/>
  <c r="E36" i="8"/>
  <c r="H55" i="11" s="1" a="1"/>
  <c r="H55" i="11" s="1"/>
  <c r="D37" i="19" s="1"/>
  <c r="H37" i="19" s="1"/>
  <c r="J37" i="19" s="1"/>
  <c r="H36" i="8"/>
  <c r="I36" i="8" s="1"/>
  <c r="E52" i="8"/>
  <c r="H71" i="11" s="1" a="1"/>
  <c r="H71" i="11" s="1"/>
  <c r="D53" i="19" s="1"/>
  <c r="H52" i="8"/>
  <c r="E68" i="8"/>
  <c r="H68" i="8"/>
  <c r="E136" i="8"/>
  <c r="H155" i="11" s="1" a="1"/>
  <c r="H155" i="11" s="1"/>
  <c r="D137" i="19" s="1"/>
  <c r="H136" i="8"/>
  <c r="I136" i="8" s="1"/>
  <c r="S156" i="8"/>
  <c r="E166" i="8"/>
  <c r="H185" i="11" s="1" a="1"/>
  <c r="H185" i="11" s="1"/>
  <c r="D167" i="19" s="1"/>
  <c r="H167" i="19" s="1"/>
  <c r="J167" i="19" s="1"/>
  <c r="H166" i="8"/>
  <c r="E174" i="8"/>
  <c r="H193" i="11" s="1" a="1"/>
  <c r="H193" i="11" s="1"/>
  <c r="D175" i="19" s="1"/>
  <c r="H174" i="8"/>
  <c r="I174" i="8" s="1"/>
  <c r="E182" i="8"/>
  <c r="H201" i="11" s="1" a="1"/>
  <c r="H201" i="11" s="1"/>
  <c r="D183" i="19" s="1"/>
  <c r="H182" i="8"/>
  <c r="E204" i="8"/>
  <c r="H204" i="8"/>
  <c r="E212" i="8"/>
  <c r="H231" i="11" s="1" a="1"/>
  <c r="H231" i="11" s="1"/>
  <c r="D213" i="19" s="1"/>
  <c r="H213" i="19" s="1"/>
  <c r="J213" i="19" s="1"/>
  <c r="H212" i="8"/>
  <c r="E220" i="8"/>
  <c r="H239" i="11" s="1" a="1"/>
  <c r="H239" i="11" s="1"/>
  <c r="D221" i="19" s="1"/>
  <c r="H220" i="8"/>
  <c r="I220" i="8" s="1"/>
  <c r="E228" i="8"/>
  <c r="H247" i="11" s="1" a="1"/>
  <c r="H247" i="11" s="1"/>
  <c r="D229" i="19" s="1"/>
  <c r="H228" i="8"/>
  <c r="E236" i="8"/>
  <c r="H236" i="8"/>
  <c r="I236" i="8" s="1"/>
  <c r="E244" i="8"/>
  <c r="H263" i="11" s="1" a="1"/>
  <c r="H263" i="11" s="1"/>
  <c r="D245" i="19" s="1"/>
  <c r="H245" i="19" s="1"/>
  <c r="J245" i="19" s="1"/>
  <c r="H244" i="8"/>
  <c r="E252" i="8"/>
  <c r="H271" i="11" s="1" a="1"/>
  <c r="H271" i="11" s="1"/>
  <c r="D253" i="19" s="1"/>
  <c r="H252" i="8"/>
  <c r="I252" i="8" s="1"/>
  <c r="S19" i="8"/>
  <c r="E16" i="8"/>
  <c r="H35" i="11" s="1" a="1"/>
  <c r="H35" i="11" s="1"/>
  <c r="D17" i="19" s="1"/>
  <c r="H16" i="8"/>
  <c r="I16" i="8" s="1"/>
  <c r="E42" i="8"/>
  <c r="H61" i="11" s="1" a="1"/>
  <c r="H61" i="11" s="1"/>
  <c r="D43" i="19" s="1"/>
  <c r="H43" i="19" s="1"/>
  <c r="J43" i="19" s="1"/>
  <c r="H42" i="8"/>
  <c r="I42" i="8" s="1"/>
  <c r="E154" i="8"/>
  <c r="H173" i="11" s="1" a="1"/>
  <c r="H173" i="11" s="1"/>
  <c r="D155" i="19" s="1"/>
  <c r="H154" i="8"/>
  <c r="E210" i="8"/>
  <c r="H229" i="11" s="1" a="1"/>
  <c r="H229" i="11" s="1"/>
  <c r="D211" i="19" s="1"/>
  <c r="H211" i="19" s="1"/>
  <c r="J211" i="19" s="1"/>
  <c r="H210" i="8"/>
  <c r="E226" i="8"/>
  <c r="H245" i="11" s="1" a="1"/>
  <c r="H245" i="11" s="1"/>
  <c r="D227" i="19" s="1"/>
  <c r="H226" i="8"/>
  <c r="E242" i="8"/>
  <c r="H261" i="11" s="1" a="1"/>
  <c r="H261" i="11" s="1"/>
  <c r="D243" i="19" s="1"/>
  <c r="H243" i="19" s="1"/>
  <c r="J243" i="19" s="1"/>
  <c r="H242" i="8"/>
  <c r="I242" i="8" s="1"/>
  <c r="E19" i="8"/>
  <c r="H38" i="11" s="1" a="1"/>
  <c r="H38" i="11" s="1"/>
  <c r="D20" i="19" s="1"/>
  <c r="H19" i="8"/>
  <c r="S197" i="8"/>
  <c r="E67" i="8"/>
  <c r="H86" i="11" s="1" a="1"/>
  <c r="H86" i="11" s="1"/>
  <c r="D68" i="19" s="1"/>
  <c r="H67" i="8"/>
  <c r="S47" i="8"/>
  <c r="S253" i="8"/>
  <c r="S231" i="8"/>
  <c r="E9" i="8"/>
  <c r="H28" i="11" s="1" a="1"/>
  <c r="H28" i="11" s="1"/>
  <c r="D10" i="19" s="1"/>
  <c r="H9" i="8"/>
  <c r="E21" i="8"/>
  <c r="H40" i="11" s="1" a="1"/>
  <c r="H40" i="11" s="1"/>
  <c r="D22" i="19" s="1"/>
  <c r="H22" i="19" s="1"/>
  <c r="J22" i="19" s="1"/>
  <c r="H21" i="8"/>
  <c r="E29" i="8"/>
  <c r="H48" i="11" s="1" a="1"/>
  <c r="H48" i="11" s="1"/>
  <c r="D30" i="19" s="1"/>
  <c r="H30" i="19" s="1"/>
  <c r="J30" i="19" s="1"/>
  <c r="H29" i="8"/>
  <c r="S39" i="8"/>
  <c r="E51" i="8"/>
  <c r="H70" i="11" s="1" a="1"/>
  <c r="H70" i="11" s="1"/>
  <c r="D52" i="19" s="1"/>
  <c r="H52" i="19" s="1"/>
  <c r="J52" i="19" s="1"/>
  <c r="H51" i="8"/>
  <c r="S59" i="8"/>
  <c r="S69" i="8"/>
  <c r="S79" i="8"/>
  <c r="E87" i="8"/>
  <c r="H106" i="11" s="1" a="1"/>
  <c r="H106" i="11" s="1"/>
  <c r="D88" i="19" s="1"/>
  <c r="H88" i="19" s="1"/>
  <c r="J88" i="19" s="1"/>
  <c r="H87" i="8"/>
  <c r="E97" i="8"/>
  <c r="H116" i="11" s="1" a="1"/>
  <c r="H116" i="11" s="1"/>
  <c r="D98" i="19" s="1"/>
  <c r="H98" i="19" s="1"/>
  <c r="J98" i="19" s="1"/>
  <c r="H97" i="8"/>
  <c r="E105" i="8"/>
  <c r="H124" i="11" s="1" a="1"/>
  <c r="H124" i="11" s="1"/>
  <c r="D106" i="19" s="1"/>
  <c r="H105" i="8"/>
  <c r="E113" i="8"/>
  <c r="H113" i="8"/>
  <c r="E121" i="8"/>
  <c r="H140" i="11" s="1" a="1"/>
  <c r="H140" i="11" s="1"/>
  <c r="D122" i="19" s="1"/>
  <c r="H122" i="19" s="1"/>
  <c r="J122" i="19" s="1"/>
  <c r="H121" i="8"/>
  <c r="S133" i="8"/>
  <c r="S143" i="8"/>
  <c r="S151" i="8"/>
  <c r="S159" i="8"/>
  <c r="S167" i="8"/>
  <c r="S175" i="8"/>
  <c r="S183" i="8"/>
  <c r="S191" i="8"/>
  <c r="E199" i="8"/>
  <c r="H218" i="11" s="1" a="1"/>
  <c r="H218" i="11" s="1"/>
  <c r="D200" i="19" s="1"/>
  <c r="H199" i="8"/>
  <c r="I199" i="8" s="1"/>
  <c r="E219" i="8"/>
  <c r="H238" i="11" s="1" a="1"/>
  <c r="H238" i="11" s="1"/>
  <c r="D220" i="19" s="1"/>
  <c r="H219" i="8"/>
  <c r="S229" i="8"/>
  <c r="S239" i="8"/>
  <c r="S255" i="8"/>
  <c r="S10" i="8"/>
  <c r="S18" i="8"/>
  <c r="S36" i="8"/>
  <c r="S52" i="8"/>
  <c r="S68" i="8"/>
  <c r="S138" i="8"/>
  <c r="E158" i="8"/>
  <c r="H177" i="11" s="1" a="1"/>
  <c r="H177" i="11" s="1"/>
  <c r="D159" i="19" s="1"/>
  <c r="H158" i="8"/>
  <c r="I158" i="8" s="1"/>
  <c r="S166" i="8"/>
  <c r="S174" i="8"/>
  <c r="S182" i="8"/>
  <c r="S204" i="8"/>
  <c r="S212" i="8"/>
  <c r="S220" i="8"/>
  <c r="S228" i="8"/>
  <c r="S236" i="8"/>
  <c r="S244" i="8"/>
  <c r="S252" i="8"/>
  <c r="E35" i="8"/>
  <c r="H54" i="11" s="1" a="1"/>
  <c r="H54" i="11" s="1"/>
  <c r="D36" i="19" s="1"/>
  <c r="H36" i="19" s="1"/>
  <c r="J36" i="19" s="1"/>
  <c r="H35" i="8"/>
  <c r="S32" i="8"/>
  <c r="S192" i="8"/>
  <c r="E123" i="8"/>
  <c r="H142" i="11" s="1" a="1"/>
  <c r="H142" i="11" s="1"/>
  <c r="D124" i="19" s="1"/>
  <c r="H123" i="8"/>
  <c r="E27" i="8"/>
  <c r="H46" i="11" s="1" a="1"/>
  <c r="H46" i="11" s="1"/>
  <c r="D28" i="19" s="1"/>
  <c r="H28" i="19" s="1"/>
  <c r="J28" i="19" s="1"/>
  <c r="H27" i="8"/>
  <c r="I27" i="8" s="1"/>
  <c r="E38" i="8"/>
  <c r="H57" i="11" s="1" a="1"/>
  <c r="H57" i="11" s="1"/>
  <c r="D39" i="19" s="1"/>
  <c r="H39" i="19" s="1"/>
  <c r="J39" i="19" s="1"/>
  <c r="H38" i="8"/>
  <c r="E206" i="8"/>
  <c r="H225" i="11" s="1" a="1"/>
  <c r="H225" i="11" s="1"/>
  <c r="D207" i="19" s="1"/>
  <c r="H207" i="19" s="1"/>
  <c r="H206" i="8"/>
  <c r="E238" i="8"/>
  <c r="H257" i="11" s="1" a="1"/>
  <c r="H257" i="11" s="1"/>
  <c r="D239" i="19" s="1"/>
  <c r="H239" i="19" s="1"/>
  <c r="J239" i="19" s="1"/>
  <c r="H238" i="8"/>
  <c r="I238" i="8" s="1"/>
  <c r="E11" i="8"/>
  <c r="H11" i="8"/>
  <c r="I11" i="8" s="1"/>
  <c r="E23" i="8"/>
  <c r="H42" i="11" s="1" a="1"/>
  <c r="H42" i="11" s="1"/>
  <c r="D24" i="19" s="1"/>
  <c r="H24" i="19" s="1"/>
  <c r="H23" i="8"/>
  <c r="S31" i="8"/>
  <c r="E41" i="8"/>
  <c r="H41" i="8"/>
  <c r="I41" i="8" s="1"/>
  <c r="E53" i="8"/>
  <c r="H72" i="11" s="1" a="1"/>
  <c r="H72" i="11" s="1"/>
  <c r="D54" i="19" s="1"/>
  <c r="H54" i="19" s="1"/>
  <c r="J54" i="19" s="1"/>
  <c r="H53" i="8"/>
  <c r="E71" i="8"/>
  <c r="H90" i="11" s="1" a="1"/>
  <c r="H90" i="11" s="1"/>
  <c r="D72" i="19" s="1"/>
  <c r="H72" i="19" s="1"/>
  <c r="J72" i="19" s="1"/>
  <c r="H71" i="8"/>
  <c r="I71" i="8" s="1"/>
  <c r="E81" i="8"/>
  <c r="H100" i="11" s="1" a="1"/>
  <c r="H100" i="11" s="1"/>
  <c r="D82" i="19" s="1"/>
  <c r="H82" i="19" s="1"/>
  <c r="J82" i="19" s="1"/>
  <c r="H81" i="8"/>
  <c r="S89" i="8"/>
  <c r="E145" i="8"/>
  <c r="H164" i="11" s="1" a="1"/>
  <c r="H164" i="11" s="1"/>
  <c r="D146" i="19" s="1"/>
  <c r="H146" i="19" s="1"/>
  <c r="J146" i="19" s="1"/>
  <c r="H145" i="8"/>
  <c r="I145" i="8" s="1"/>
  <c r="E153" i="8"/>
  <c r="H172" i="11" s="1" a="1"/>
  <c r="H172" i="11" s="1"/>
  <c r="D154" i="19" s="1"/>
  <c r="H154" i="19" s="1"/>
  <c r="J154" i="19" s="1"/>
  <c r="H153" i="8"/>
  <c r="E161" i="8"/>
  <c r="H180" i="11" s="1" a="1"/>
  <c r="H180" i="11" s="1"/>
  <c r="D162" i="19" s="1"/>
  <c r="H162" i="19" s="1"/>
  <c r="H161" i="8"/>
  <c r="E169" i="8"/>
  <c r="H188" i="11" s="1" a="1"/>
  <c r="H188" i="11" s="1"/>
  <c r="D170" i="19" s="1"/>
  <c r="H169" i="8"/>
  <c r="E177" i="8"/>
  <c r="H196" i="11" s="1" a="1"/>
  <c r="H196" i="11" s="1"/>
  <c r="D178" i="19" s="1"/>
  <c r="H178" i="19" s="1"/>
  <c r="H177" i="8"/>
  <c r="E185" i="8"/>
  <c r="H204" i="11" s="1" a="1"/>
  <c r="H204" i="11" s="1"/>
  <c r="D186" i="19" s="1"/>
  <c r="H186" i="19" s="1"/>
  <c r="J186" i="19" s="1"/>
  <c r="H185" i="8"/>
  <c r="I185" i="8" s="1"/>
  <c r="E193" i="8"/>
  <c r="H212" i="11" s="1" a="1"/>
  <c r="H212" i="11" s="1"/>
  <c r="D194" i="19" s="1"/>
  <c r="H194" i="19" s="1"/>
  <c r="J194" i="19" s="1"/>
  <c r="H193" i="8"/>
  <c r="S201" i="8"/>
  <c r="E211" i="8"/>
  <c r="H230" i="11" s="1" a="1"/>
  <c r="H230" i="11" s="1"/>
  <c r="D212" i="19" s="1"/>
  <c r="H212" i="19" s="1"/>
  <c r="J212" i="19" s="1"/>
  <c r="H211" i="8"/>
  <c r="E221" i="8"/>
  <c r="H240" i="11" s="1" a="1"/>
  <c r="H240" i="11" s="1"/>
  <c r="D222" i="19" s="1"/>
  <c r="H221" i="8"/>
  <c r="E233" i="8"/>
  <c r="H252" i="11" s="1" a="1"/>
  <c r="H252" i="11" s="1"/>
  <c r="D234" i="19" s="1"/>
  <c r="H234" i="19" s="1"/>
  <c r="H233" i="8"/>
  <c r="E241" i="8"/>
  <c r="H260" i="11" s="1" a="1"/>
  <c r="H260" i="11" s="1"/>
  <c r="D242" i="19" s="1"/>
  <c r="H241" i="8"/>
  <c r="E12" i="8"/>
  <c r="H31" i="11" s="1" a="1"/>
  <c r="H31" i="11" s="1"/>
  <c r="D13" i="19" s="1"/>
  <c r="H12" i="8"/>
  <c r="I12" i="8" s="1"/>
  <c r="S20" i="8"/>
  <c r="S38" i="8"/>
  <c r="S54" i="8"/>
  <c r="S196" i="8"/>
  <c r="S206" i="8"/>
  <c r="S214" i="8"/>
  <c r="S222" i="8"/>
  <c r="S230" i="8"/>
  <c r="S238" i="8"/>
  <c r="S246" i="8"/>
  <c r="S254" i="8"/>
  <c r="E63" i="8"/>
  <c r="H82" i="11" s="1" a="1"/>
  <c r="H82" i="11" s="1"/>
  <c r="D64" i="19" s="1"/>
  <c r="H64" i="19" s="1"/>
  <c r="J64" i="19" s="1"/>
  <c r="H63" i="8"/>
  <c r="E129" i="8"/>
  <c r="H148" i="11" s="1" a="1"/>
  <c r="H148" i="11" s="1"/>
  <c r="D130" i="19" s="1"/>
  <c r="H129" i="8"/>
  <c r="E196" i="8"/>
  <c r="H215" i="11" s="1" a="1"/>
  <c r="H215" i="11" s="1"/>
  <c r="D197" i="19" s="1"/>
  <c r="H197" i="19" s="1"/>
  <c r="J197" i="19" s="1"/>
  <c r="H196" i="8"/>
  <c r="I196" i="8" s="1"/>
  <c r="E230" i="8"/>
  <c r="H230" i="8"/>
  <c r="I230" i="8" s="1"/>
  <c r="E254" i="8"/>
  <c r="H273" i="11" s="1" a="1"/>
  <c r="H273" i="11" s="1"/>
  <c r="D255" i="19" s="1"/>
  <c r="H255" i="19" s="1"/>
  <c r="J255" i="19" s="1"/>
  <c r="H254" i="8"/>
  <c r="S13" i="8"/>
  <c r="S23" i="8"/>
  <c r="S53" i="8"/>
  <c r="S81" i="8"/>
  <c r="E91" i="8"/>
  <c r="H91" i="8"/>
  <c r="I91" i="8" s="1"/>
  <c r="S145" i="8"/>
  <c r="S153" i="8"/>
  <c r="S161" i="8"/>
  <c r="S169" i="8"/>
  <c r="S177" i="8"/>
  <c r="S185" i="8"/>
  <c r="S193" i="8"/>
  <c r="S203" i="8"/>
  <c r="S223" i="8"/>
  <c r="S233" i="8"/>
  <c r="S241" i="8"/>
  <c r="S144" i="8"/>
  <c r="S4" i="8"/>
  <c r="S14" i="8"/>
  <c r="E22" i="8"/>
  <c r="H41" i="11" s="1" a="1"/>
  <c r="H41" i="11" s="1"/>
  <c r="D23" i="19" s="1"/>
  <c r="H23" i="19" s="1"/>
  <c r="J23" i="19" s="1"/>
  <c r="H22" i="8"/>
  <c r="S30" i="8"/>
  <c r="S40" i="8"/>
  <c r="S48" i="8"/>
  <c r="S56" i="8"/>
  <c r="S64" i="8"/>
  <c r="S74" i="8"/>
  <c r="E84" i="8"/>
  <c r="H84" i="8"/>
  <c r="I84" i="8" s="1"/>
  <c r="E92" i="8"/>
  <c r="H111" i="11" s="1" a="1"/>
  <c r="H111" i="11" s="1"/>
  <c r="D93" i="19" s="1"/>
  <c r="H93" i="19" s="1"/>
  <c r="J93" i="19" s="1"/>
  <c r="H92" i="8"/>
  <c r="I92" i="8" s="1"/>
  <c r="E100" i="8"/>
  <c r="H119" i="11" s="1" a="1"/>
  <c r="H119" i="11" s="1"/>
  <c r="D101" i="19" s="1"/>
  <c r="H101" i="19" s="1"/>
  <c r="J101" i="19" s="1"/>
  <c r="H100" i="8"/>
  <c r="E108" i="8"/>
  <c r="H127" i="11" s="1" a="1"/>
  <c r="H127" i="11" s="1"/>
  <c r="D109" i="19" s="1"/>
  <c r="H109" i="19" s="1"/>
  <c r="H108" i="8"/>
  <c r="I108" i="8" s="1"/>
  <c r="E116" i="8"/>
  <c r="H116" i="8"/>
  <c r="I116" i="8" s="1"/>
  <c r="E124" i="8"/>
  <c r="H143" i="11" s="1" a="1"/>
  <c r="H143" i="11" s="1"/>
  <c r="D125" i="19" s="1"/>
  <c r="H125" i="19" s="1"/>
  <c r="H124" i="8"/>
  <c r="E132" i="8"/>
  <c r="H151" i="11" s="1" a="1"/>
  <c r="H151" i="11" s="1"/>
  <c r="D133" i="19" s="1"/>
  <c r="H133" i="19" s="1"/>
  <c r="J133" i="19" s="1"/>
  <c r="H132" i="8"/>
  <c r="S140" i="8"/>
  <c r="S150" i="8"/>
  <c r="E160" i="8"/>
  <c r="H160" i="8"/>
  <c r="I160" i="8" s="1"/>
  <c r="S170" i="8"/>
  <c r="S178" i="8"/>
  <c r="E188" i="8"/>
  <c r="H207" i="11" s="1" a="1"/>
  <c r="H207" i="11" s="1"/>
  <c r="D189" i="19" s="1"/>
  <c r="H189" i="19" s="1"/>
  <c r="H188" i="8"/>
  <c r="E198" i="8"/>
  <c r="H217" i="11" s="1" a="1"/>
  <c r="H217" i="11" s="1"/>
  <c r="H198" i="8"/>
  <c r="S208" i="8"/>
  <c r="S216" i="8"/>
  <c r="S224" i="8"/>
  <c r="S232" i="8"/>
  <c r="S240" i="8"/>
  <c r="S248" i="8"/>
  <c r="S63" i="8"/>
  <c r="S49" i="8"/>
  <c r="S70" i="8"/>
  <c r="E200" i="8"/>
  <c r="H219" i="11" s="1" a="1"/>
  <c r="H219" i="11" s="1"/>
  <c r="D201" i="19" s="1"/>
  <c r="H201" i="19" s="1"/>
  <c r="H200" i="8"/>
  <c r="I200" i="8" s="1"/>
  <c r="E54" i="8"/>
  <c r="H73" i="11" s="1" a="1"/>
  <c r="H73" i="11" s="1"/>
  <c r="D55" i="19" s="1"/>
  <c r="H54" i="8"/>
  <c r="S148" i="8"/>
  <c r="E214" i="8"/>
  <c r="H233" i="11" s="1" a="1"/>
  <c r="H233" i="11" s="1"/>
  <c r="H214" i="8"/>
  <c r="I214" i="8" s="1"/>
  <c r="E246" i="8"/>
  <c r="H265" i="11" s="1" a="1"/>
  <c r="H265" i="11" s="1"/>
  <c r="H246" i="8"/>
  <c r="E249" i="8"/>
  <c r="H268" i="11" s="1" a="1"/>
  <c r="H268" i="11" s="1"/>
  <c r="D250" i="19" s="1"/>
  <c r="H250" i="19" s="1"/>
  <c r="J250" i="19" s="1"/>
  <c r="H249" i="8"/>
  <c r="I249" i="8" s="1"/>
  <c r="E13" i="8"/>
  <c r="H32" i="11" s="1" a="1"/>
  <c r="H32" i="11" s="1"/>
  <c r="D14" i="19" s="1"/>
  <c r="H13" i="8"/>
  <c r="S45" i="8"/>
  <c r="E55" i="8"/>
  <c r="H74" i="11" s="1" a="1"/>
  <c r="H74" i="11" s="1"/>
  <c r="D56" i="19" s="1"/>
  <c r="H56" i="19" s="1"/>
  <c r="J56" i="19" s="1"/>
  <c r="H55" i="8"/>
  <c r="E65" i="8"/>
  <c r="H84" i="11" s="1" a="1"/>
  <c r="H84" i="11" s="1"/>
  <c r="D66" i="19" s="1"/>
  <c r="H66" i="19" s="1"/>
  <c r="H65" i="8"/>
  <c r="I65" i="8" s="1"/>
  <c r="E83" i="8"/>
  <c r="H102" i="11" s="1" a="1"/>
  <c r="H102" i="11" s="1"/>
  <c r="D84" i="19" s="1"/>
  <c r="H84" i="19" s="1"/>
  <c r="H83" i="8"/>
  <c r="S93" i="8"/>
  <c r="S101" i="8"/>
  <c r="S109" i="8"/>
  <c r="S117" i="8"/>
  <c r="S127" i="8"/>
  <c r="E137" i="8"/>
  <c r="H156" i="11" s="1" a="1"/>
  <c r="H156" i="11" s="1"/>
  <c r="D138" i="19" s="1"/>
  <c r="H138" i="19" s="1"/>
  <c r="J138" i="19" s="1"/>
  <c r="H137" i="8"/>
  <c r="S147" i="8"/>
  <c r="S155" i="8"/>
  <c r="S163" i="8"/>
  <c r="S171" i="8"/>
  <c r="S179" i="8"/>
  <c r="S187" i="8"/>
  <c r="S195" i="8"/>
  <c r="E203" i="8"/>
  <c r="H222" i="11" s="1" a="1"/>
  <c r="H222" i="11" s="1"/>
  <c r="D204" i="19" s="1"/>
  <c r="H204" i="19" s="1"/>
  <c r="J204" i="19" s="1"/>
  <c r="H203" i="8"/>
  <c r="S215" i="8"/>
  <c r="E223" i="8"/>
  <c r="H223" i="8"/>
  <c r="I223" i="8" s="1"/>
  <c r="S235" i="8"/>
  <c r="S243" i="8"/>
  <c r="E152" i="8"/>
  <c r="H171" i="11" s="1" a="1"/>
  <c r="H171" i="11" s="1"/>
  <c r="D153" i="19" s="1"/>
  <c r="H153" i="19" s="1"/>
  <c r="H152" i="8"/>
  <c r="S75" i="8"/>
  <c r="S139" i="8"/>
  <c r="E78" i="8"/>
  <c r="H78" i="8"/>
  <c r="I78" i="8" s="1"/>
  <c r="E17" i="8"/>
  <c r="F17" i="8" s="1"/>
  <c r="H17" i="8"/>
  <c r="S131" i="8"/>
  <c r="E85" i="8"/>
  <c r="H104" i="11" s="1" a="1"/>
  <c r="H104" i="11" s="1"/>
  <c r="D86" i="19" s="1"/>
  <c r="H86" i="19" s="1"/>
  <c r="J86" i="19" s="1"/>
  <c r="H85" i="8"/>
  <c r="E20" i="8"/>
  <c r="H20" i="8"/>
  <c r="I20" i="8" s="1"/>
  <c r="E222" i="8"/>
  <c r="H241" i="11" s="1" a="1"/>
  <c r="H241" i="11" s="1"/>
  <c r="D223" i="19" s="1"/>
  <c r="H223" i="19" s="1"/>
  <c r="J223" i="19" s="1"/>
  <c r="H222" i="8"/>
  <c r="I222" i="8" s="1"/>
  <c r="S27" i="8"/>
  <c r="S85" i="8"/>
  <c r="S225" i="8"/>
  <c r="S16" i="8"/>
  <c r="S24" i="8"/>
  <c r="S42" i="8"/>
  <c r="S58" i="8"/>
  <c r="S142" i="8"/>
  <c r="S154" i="8"/>
  <c r="E162" i="8"/>
  <c r="H181" i="11" s="1" a="1"/>
  <c r="H181" i="11" s="1"/>
  <c r="D163" i="19" s="1"/>
  <c r="H163" i="19" s="1"/>
  <c r="J163" i="19" s="1"/>
  <c r="H162" i="8"/>
  <c r="S202" i="8"/>
  <c r="S210" i="8"/>
  <c r="S218" i="8"/>
  <c r="S226" i="8"/>
  <c r="S234" i="8"/>
  <c r="S242" i="8"/>
  <c r="S250" i="8"/>
  <c r="E209" i="8"/>
  <c r="H228" i="11" s="1" a="1"/>
  <c r="H228" i="11" s="1"/>
  <c r="D210" i="19" s="1"/>
  <c r="H210" i="19" s="1"/>
  <c r="J210" i="19" s="1"/>
  <c r="H209" i="8"/>
  <c r="S78" i="8"/>
  <c r="S25" i="8"/>
  <c r="E131" i="8"/>
  <c r="H150" i="11" s="1" a="1"/>
  <c r="H150" i="11" s="1"/>
  <c r="D132" i="19" s="1"/>
  <c r="H132" i="19" s="1"/>
  <c r="H131" i="8"/>
  <c r="I131" i="8" s="1"/>
  <c r="H59" i="19"/>
  <c r="J59" i="19" s="1"/>
  <c r="I77" i="11"/>
  <c r="H14" i="19"/>
  <c r="J14" i="19" s="1"/>
  <c r="H20" i="19"/>
  <c r="J20" i="19" s="1"/>
  <c r="I38" i="11"/>
  <c r="I225" i="11"/>
  <c r="I61" i="11"/>
  <c r="H137" i="19"/>
  <c r="J137" i="19" s="1"/>
  <c r="I155" i="11"/>
  <c r="H170" i="19"/>
  <c r="J170" i="19" s="1"/>
  <c r="I188" i="11"/>
  <c r="H200" i="19"/>
  <c r="J200" i="19" s="1"/>
  <c r="H220" i="19"/>
  <c r="J220" i="19" s="1"/>
  <c r="I238" i="11"/>
  <c r="H19" i="19"/>
  <c r="J19" i="19" s="1"/>
  <c r="I37" i="11"/>
  <c r="H159" i="19"/>
  <c r="J159" i="19" s="1"/>
  <c r="I257" i="11"/>
  <c r="H222" i="19"/>
  <c r="H242" i="19"/>
  <c r="J242" i="19" s="1"/>
  <c r="I260" i="11"/>
  <c r="H55" i="19"/>
  <c r="J55" i="19" s="1"/>
  <c r="I196" i="11"/>
  <c r="H106" i="19"/>
  <c r="J106" i="19" s="1"/>
  <c r="I124" i="11"/>
  <c r="I172" i="11"/>
  <c r="H235" i="19"/>
  <c r="I253" i="11"/>
  <c r="I104" i="11"/>
  <c r="H227" i="19"/>
  <c r="J227" i="19" s="1"/>
  <c r="I245" i="11"/>
  <c r="H25" i="19"/>
  <c r="J25" i="19" s="1"/>
  <c r="I43" i="11"/>
  <c r="I207" i="11"/>
  <c r="H219" i="19"/>
  <c r="I237" i="11"/>
  <c r="H124" i="19"/>
  <c r="J124" i="19" s="1"/>
  <c r="H221" i="19"/>
  <c r="J221" i="19" s="1"/>
  <c r="I239" i="11"/>
  <c r="I100" i="11"/>
  <c r="H253" i="19"/>
  <c r="J253" i="19" s="1"/>
  <c r="I271" i="11"/>
  <c r="H203" i="19"/>
  <c r="J203" i="19" s="1"/>
  <c r="I230" i="11"/>
  <c r="I275" i="11"/>
  <c r="I220" i="19"/>
  <c r="I221" i="19"/>
  <c r="H13" i="19"/>
  <c r="J13" i="19" s="1"/>
  <c r="I31" i="11"/>
  <c r="I229" i="11"/>
  <c r="I119" i="11"/>
  <c r="I151" i="11"/>
  <c r="I268" i="11"/>
  <c r="I40" i="11"/>
  <c r="H155" i="19"/>
  <c r="J155" i="19" s="1"/>
  <c r="I173" i="11"/>
  <c r="H183" i="19"/>
  <c r="J183" i="19" s="1"/>
  <c r="I201" i="11"/>
  <c r="H68" i="19"/>
  <c r="J68" i="19" s="1"/>
  <c r="I86" i="11"/>
  <c r="H175" i="19"/>
  <c r="J175" i="19" s="1"/>
  <c r="I193" i="11"/>
  <c r="I46" i="11"/>
  <c r="H130" i="19"/>
  <c r="J130" i="19" s="1"/>
  <c r="I148" i="11"/>
  <c r="I212" i="19"/>
  <c r="H53" i="19"/>
  <c r="J53" i="19" s="1"/>
  <c r="I71" i="11"/>
  <c r="I22" i="19"/>
  <c r="I155" i="19"/>
  <c r="H17" i="19"/>
  <c r="J17" i="19" s="1"/>
  <c r="I35" i="11"/>
  <c r="H10" i="19"/>
  <c r="J10" i="19" s="1"/>
  <c r="I28" i="11"/>
  <c r="I90" i="11"/>
  <c r="I62" i="11"/>
  <c r="H229" i="19"/>
  <c r="J229" i="19" s="1"/>
  <c r="I247" i="11"/>
  <c r="I137" i="19"/>
  <c r="I257" i="19"/>
  <c r="H123" i="3"/>
  <c r="G278" i="3" a="1"/>
  <c r="G278" i="3" s="1"/>
  <c r="I278" i="3" s="1"/>
  <c r="H231" i="3"/>
  <c r="H259" i="3"/>
  <c r="H95" i="3"/>
  <c r="H133" i="3"/>
  <c r="H48" i="3"/>
  <c r="H215" i="3"/>
  <c r="H39" i="3"/>
  <c r="H190" i="3"/>
  <c r="I251" i="8"/>
  <c r="E251" i="8"/>
  <c r="H270" i="11" s="1" a="1"/>
  <c r="H270" i="11" s="1"/>
  <c r="I247" i="8"/>
  <c r="E247" i="8"/>
  <c r="H266" i="11" s="1" a="1"/>
  <c r="H266" i="11" s="1"/>
  <c r="I33" i="8"/>
  <c r="E33" i="8"/>
  <c r="H52" i="11" s="1" a="1"/>
  <c r="H52" i="11" s="1"/>
  <c r="D34" i="19" s="1"/>
  <c r="H34" i="19" s="1"/>
  <c r="J34" i="19" s="1"/>
  <c r="I39" i="8"/>
  <c r="E39" i="8"/>
  <c r="H58" i="11" s="1" a="1"/>
  <c r="H58" i="11" s="1"/>
  <c r="I43" i="8"/>
  <c r="E43" i="8"/>
  <c r="H62" i="11" s="1" a="1"/>
  <c r="H62" i="11" s="1"/>
  <c r="D44" i="19" s="1"/>
  <c r="H44" i="19" s="1"/>
  <c r="J44" i="19" s="1"/>
  <c r="I61" i="8"/>
  <c r="E61" i="8"/>
  <c r="H80" i="11" s="1" a="1"/>
  <c r="H80" i="11" s="1"/>
  <c r="D62" i="19" s="1"/>
  <c r="H62" i="19" s="1"/>
  <c r="J62" i="19" s="1"/>
  <c r="I73" i="8"/>
  <c r="E73" i="8"/>
  <c r="H92" i="11" s="1" a="1"/>
  <c r="H92" i="11" s="1"/>
  <c r="D74" i="19" s="1"/>
  <c r="H74" i="19" s="1"/>
  <c r="I103" i="8"/>
  <c r="E103" i="8"/>
  <c r="H122" i="11" s="1" a="1"/>
  <c r="H122" i="11" s="1"/>
  <c r="I111" i="8"/>
  <c r="E111" i="8"/>
  <c r="H130" i="11" s="1" a="1"/>
  <c r="H130" i="11" s="1"/>
  <c r="D112" i="19" s="1"/>
  <c r="H112" i="19" s="1"/>
  <c r="I119" i="8"/>
  <c r="E119" i="8"/>
  <c r="H138" i="11" s="1" a="1"/>
  <c r="H138" i="11" s="1"/>
  <c r="I141" i="8"/>
  <c r="E141" i="8"/>
  <c r="H160" i="11" s="1" a="1"/>
  <c r="H160" i="11" s="1"/>
  <c r="D142" i="19" s="1"/>
  <c r="H142" i="19" s="1"/>
  <c r="J142" i="19" s="1"/>
  <c r="I157" i="8"/>
  <c r="E157" i="8"/>
  <c r="H176" i="11" s="1" a="1"/>
  <c r="H176" i="11" s="1"/>
  <c r="I173" i="8"/>
  <c r="E173" i="8"/>
  <c r="H192" i="11" s="1" a="1"/>
  <c r="H192" i="11" s="1"/>
  <c r="I189" i="8"/>
  <c r="E189" i="8"/>
  <c r="H208" i="11" s="1" a="1"/>
  <c r="H208" i="11" s="1"/>
  <c r="D190" i="19" s="1"/>
  <c r="H190" i="19" s="1"/>
  <c r="I207" i="8"/>
  <c r="E207" i="8"/>
  <c r="H226" i="11" s="1" a="1"/>
  <c r="H226" i="11" s="1"/>
  <c r="D208" i="19" s="1"/>
  <c r="H208" i="19" s="1"/>
  <c r="J208" i="19" s="1"/>
  <c r="I237" i="8"/>
  <c r="E237" i="8"/>
  <c r="H256" i="11" s="1" a="1"/>
  <c r="H256" i="11" s="1"/>
  <c r="I245" i="8"/>
  <c r="E245" i="8"/>
  <c r="H264" i="11" s="1" a="1"/>
  <c r="H264" i="11" s="1"/>
  <c r="I164" i="8"/>
  <c r="E164" i="8"/>
  <c r="H183" i="11" s="1" a="1"/>
  <c r="H183" i="11" s="1"/>
  <c r="I14" i="8"/>
  <c r="E14" i="8"/>
  <c r="H33" i="11" s="1" a="1"/>
  <c r="H33" i="11" s="1"/>
  <c r="D15" i="19" s="1"/>
  <c r="H15" i="19" s="1"/>
  <c r="J15" i="19" s="1"/>
  <c r="I30" i="8"/>
  <c r="E30" i="8"/>
  <c r="H49" i="11" s="1" a="1"/>
  <c r="H49" i="11" s="1"/>
  <c r="D31" i="19" s="1"/>
  <c r="H31" i="19" s="1"/>
  <c r="J31" i="19" s="1"/>
  <c r="I40" i="8"/>
  <c r="E40" i="8"/>
  <c r="H59" i="11" s="1" a="1"/>
  <c r="H59" i="11" s="1"/>
  <c r="I48" i="8"/>
  <c r="E48" i="8"/>
  <c r="H67" i="11" s="1" a="1"/>
  <c r="H67" i="11" s="1"/>
  <c r="D49" i="19" s="1"/>
  <c r="H49" i="19" s="1"/>
  <c r="J49" i="19" s="1"/>
  <c r="I56" i="8"/>
  <c r="E56" i="8"/>
  <c r="H75" i="11" s="1" a="1"/>
  <c r="H75" i="11" s="1"/>
  <c r="D57" i="19" s="1"/>
  <c r="H57" i="19" s="1"/>
  <c r="J57" i="19" s="1"/>
  <c r="I64" i="8"/>
  <c r="E64" i="8"/>
  <c r="H83" i="11" s="1" a="1"/>
  <c r="H83" i="11" s="1"/>
  <c r="I74" i="8"/>
  <c r="E74" i="8"/>
  <c r="H93" i="11" s="1" a="1"/>
  <c r="H93" i="11" s="1"/>
  <c r="I96" i="8"/>
  <c r="E96" i="8"/>
  <c r="H115" i="11" s="1" a="1"/>
  <c r="H115" i="11" s="1"/>
  <c r="I112" i="8"/>
  <c r="E112" i="8"/>
  <c r="H131" i="11" s="1" a="1"/>
  <c r="H131" i="11" s="1"/>
  <c r="D113" i="19" s="1"/>
  <c r="H113" i="19" s="1"/>
  <c r="J113" i="19" s="1"/>
  <c r="I120" i="8"/>
  <c r="E120" i="8"/>
  <c r="H139" i="11" s="1" a="1"/>
  <c r="H139" i="11" s="1"/>
  <c r="D121" i="19" s="1"/>
  <c r="H121" i="19" s="1"/>
  <c r="J121" i="19" s="1"/>
  <c r="I128" i="8"/>
  <c r="E128" i="8"/>
  <c r="H147" i="11" s="1" a="1"/>
  <c r="H147" i="11" s="1"/>
  <c r="D129" i="19" s="1"/>
  <c r="H129" i="19" s="1"/>
  <c r="J129" i="19" s="1"/>
  <c r="I146" i="8"/>
  <c r="E146" i="8"/>
  <c r="H165" i="11" s="1" a="1"/>
  <c r="H165" i="11" s="1"/>
  <c r="I170" i="8"/>
  <c r="E170" i="8"/>
  <c r="H189" i="11" s="1" a="1"/>
  <c r="H189" i="11" s="1"/>
  <c r="D171" i="19" s="1"/>
  <c r="H171" i="19" s="1"/>
  <c r="J171" i="19" s="1"/>
  <c r="I178" i="8"/>
  <c r="E178" i="8"/>
  <c r="H197" i="11" s="1" a="1"/>
  <c r="H197" i="11" s="1"/>
  <c r="I216" i="8"/>
  <c r="E216" i="8"/>
  <c r="H235" i="11" s="1" a="1"/>
  <c r="H235" i="11" s="1"/>
  <c r="I232" i="8"/>
  <c r="E232" i="8"/>
  <c r="H251" i="11" s="1" a="1"/>
  <c r="H251" i="11" s="1"/>
  <c r="I240" i="8"/>
  <c r="E240" i="8"/>
  <c r="H259" i="11" s="1" a="1"/>
  <c r="H259" i="11" s="1"/>
  <c r="D241" i="19" s="1"/>
  <c r="H241" i="19" s="1"/>
  <c r="J241" i="19" s="1"/>
  <c r="I248" i="8"/>
  <c r="E248" i="8"/>
  <c r="H267" i="11" s="1" a="1"/>
  <c r="H267" i="11" s="1"/>
  <c r="D249" i="19" s="1"/>
  <c r="H249" i="19" s="1"/>
  <c r="I253" i="8"/>
  <c r="E253" i="8"/>
  <c r="H272" i="11" s="1" a="1"/>
  <c r="H272" i="11" s="1"/>
  <c r="I231" i="8"/>
  <c r="E231" i="8"/>
  <c r="H250" i="11" s="1" a="1"/>
  <c r="H250" i="11" s="1"/>
  <c r="I148" i="8"/>
  <c r="E148" i="8"/>
  <c r="H167" i="11" s="1" a="1"/>
  <c r="H167" i="11" s="1"/>
  <c r="D149" i="19" s="1"/>
  <c r="H149" i="19" s="1"/>
  <c r="J149" i="19" s="1"/>
  <c r="I7" i="8"/>
  <c r="E7" i="8"/>
  <c r="H26" i="11" s="1" a="1"/>
  <c r="H26" i="11" s="1"/>
  <c r="I15" i="8"/>
  <c r="E15" i="8"/>
  <c r="H34" i="11" s="1" a="1"/>
  <c r="H34" i="11" s="1"/>
  <c r="D16" i="19" s="1"/>
  <c r="H16" i="19" s="1"/>
  <c r="J16" i="19" s="1"/>
  <c r="I31" i="8"/>
  <c r="E31" i="8"/>
  <c r="H50" i="11" s="1" a="1"/>
  <c r="H50" i="11" s="1"/>
  <c r="I37" i="8"/>
  <c r="E37" i="8"/>
  <c r="H56" i="11" s="1" a="1"/>
  <c r="H56" i="11" s="1"/>
  <c r="I45" i="8"/>
  <c r="E45" i="8"/>
  <c r="H64" i="11" s="1" a="1"/>
  <c r="H64" i="11" s="1"/>
  <c r="I59" i="8"/>
  <c r="E59" i="8"/>
  <c r="H78" i="11" s="1" a="1"/>
  <c r="H78" i="11" s="1"/>
  <c r="I75" i="8"/>
  <c r="E75" i="8"/>
  <c r="H94" i="11" s="1" a="1"/>
  <c r="H94" i="11" s="1"/>
  <c r="I79" i="8"/>
  <c r="E79" i="8"/>
  <c r="H98" i="11" s="1" a="1"/>
  <c r="H98" i="11" s="1"/>
  <c r="I89" i="8"/>
  <c r="E89" i="8"/>
  <c r="H108" i="11" s="1" a="1"/>
  <c r="H108" i="11" s="1"/>
  <c r="I93" i="8"/>
  <c r="E93" i="8"/>
  <c r="H112" i="11" s="1" a="1"/>
  <c r="H112" i="11" s="1"/>
  <c r="I101" i="8"/>
  <c r="E101" i="8"/>
  <c r="H120" i="11" s="1" a="1"/>
  <c r="H120" i="11" s="1"/>
  <c r="D102" i="19" s="1"/>
  <c r="H102" i="19" s="1"/>
  <c r="J102" i="19" s="1"/>
  <c r="I109" i="8"/>
  <c r="E109" i="8"/>
  <c r="H128" i="11" s="1" a="1"/>
  <c r="H128" i="11" s="1"/>
  <c r="I117" i="8"/>
  <c r="E117" i="8"/>
  <c r="H136" i="11" s="1" a="1"/>
  <c r="H136" i="11" s="1"/>
  <c r="I127" i="8"/>
  <c r="E127" i="8"/>
  <c r="H146" i="11" s="1" a="1"/>
  <c r="H146" i="11" s="1"/>
  <c r="D128" i="19" s="1"/>
  <c r="H128" i="19" s="1"/>
  <c r="J128" i="19" s="1"/>
  <c r="I133" i="8"/>
  <c r="E133" i="8"/>
  <c r="H152" i="11" s="1" a="1"/>
  <c r="H152" i="11" s="1"/>
  <c r="I143" i="8"/>
  <c r="E143" i="8"/>
  <c r="H162" i="11" s="1" a="1"/>
  <c r="H162" i="11" s="1"/>
  <c r="I147" i="8"/>
  <c r="E147" i="8"/>
  <c r="H166" i="11" s="1" a="1"/>
  <c r="H166" i="11" s="1"/>
  <c r="I151" i="8"/>
  <c r="E151" i="8"/>
  <c r="H170" i="11" s="1" a="1"/>
  <c r="H170" i="11" s="1"/>
  <c r="D152" i="19" s="1"/>
  <c r="H152" i="19" s="1"/>
  <c r="J152" i="19" s="1"/>
  <c r="I155" i="8"/>
  <c r="E155" i="8"/>
  <c r="H174" i="11" s="1" a="1"/>
  <c r="H174" i="11" s="1"/>
  <c r="D156" i="19" s="1"/>
  <c r="H156" i="19" s="1"/>
  <c r="J156" i="19" s="1"/>
  <c r="I159" i="8"/>
  <c r="E159" i="8"/>
  <c r="H178" i="11" s="1" a="1"/>
  <c r="H178" i="11" s="1"/>
  <c r="I163" i="8"/>
  <c r="E163" i="8"/>
  <c r="H182" i="11" s="1" a="1"/>
  <c r="H182" i="11" s="1"/>
  <c r="D164" i="19" s="1"/>
  <c r="H164" i="19" s="1"/>
  <c r="J164" i="19" s="1"/>
  <c r="I167" i="8"/>
  <c r="E167" i="8"/>
  <c r="H186" i="11" s="1" a="1"/>
  <c r="H186" i="11" s="1"/>
  <c r="D168" i="19" s="1"/>
  <c r="H168" i="19" s="1"/>
  <c r="J168" i="19" s="1"/>
  <c r="I171" i="8"/>
  <c r="E171" i="8"/>
  <c r="H190" i="11" s="1" a="1"/>
  <c r="H190" i="11" s="1"/>
  <c r="I175" i="8"/>
  <c r="E175" i="8"/>
  <c r="H194" i="11" s="1" a="1"/>
  <c r="H194" i="11" s="1"/>
  <c r="I179" i="8"/>
  <c r="E179" i="8"/>
  <c r="H198" i="11" s="1" a="1"/>
  <c r="H198" i="11" s="1"/>
  <c r="I183" i="8"/>
  <c r="E183" i="8"/>
  <c r="H202" i="11" s="1" a="1"/>
  <c r="H202" i="11" s="1"/>
  <c r="I187" i="8"/>
  <c r="E187" i="8"/>
  <c r="H206" i="11" s="1" a="1"/>
  <c r="H206" i="11" s="1"/>
  <c r="I191" i="8"/>
  <c r="E191" i="8"/>
  <c r="H210" i="11" s="1" a="1"/>
  <c r="H210" i="11" s="1"/>
  <c r="D192" i="19" s="1"/>
  <c r="H192" i="19" s="1"/>
  <c r="J192" i="19" s="1"/>
  <c r="I195" i="8"/>
  <c r="E195" i="8"/>
  <c r="H214" i="11" s="1" a="1"/>
  <c r="H214" i="11" s="1"/>
  <c r="I201" i="8"/>
  <c r="E201" i="8"/>
  <c r="H220" i="11" s="1" a="1"/>
  <c r="H220" i="11" s="1"/>
  <c r="I205" i="8"/>
  <c r="E205" i="8"/>
  <c r="H224" i="11" s="1" a="1"/>
  <c r="H224" i="11" s="1"/>
  <c r="I215" i="8"/>
  <c r="E215" i="8"/>
  <c r="H234" i="11" s="1" a="1"/>
  <c r="H234" i="11" s="1"/>
  <c r="D216" i="19" s="1"/>
  <c r="H216" i="19" s="1"/>
  <c r="J216" i="19" s="1"/>
  <c r="I229" i="8"/>
  <c r="E229" i="8"/>
  <c r="H248" i="11" s="1" a="1"/>
  <c r="H248" i="11" s="1"/>
  <c r="I235" i="8"/>
  <c r="E235" i="8"/>
  <c r="H254" i="11" s="1" a="1"/>
  <c r="H254" i="11" s="1"/>
  <c r="D236" i="19" s="1"/>
  <c r="H236" i="19" s="1"/>
  <c r="J236" i="19" s="1"/>
  <c r="I239" i="8"/>
  <c r="E239" i="8"/>
  <c r="H258" i="11" s="1" a="1"/>
  <c r="H258" i="11" s="1"/>
  <c r="D240" i="19" s="1"/>
  <c r="H240" i="19" s="1"/>
  <c r="I243" i="8"/>
  <c r="E243" i="8"/>
  <c r="H262" i="11" s="1" a="1"/>
  <c r="H262" i="11" s="1"/>
  <c r="I255" i="8"/>
  <c r="E255" i="8"/>
  <c r="H274" i="11" s="1" a="1"/>
  <c r="H274" i="11" s="1"/>
  <c r="D256" i="19" s="1"/>
  <c r="H256" i="19" s="1"/>
  <c r="J256" i="19" s="1"/>
  <c r="I10" i="8"/>
  <c r="E10" i="8"/>
  <c r="H29" i="11" s="1" a="1"/>
  <c r="H29" i="11" s="1"/>
  <c r="I34" i="8"/>
  <c r="E34" i="8"/>
  <c r="H53" i="11" s="1" a="1"/>
  <c r="H53" i="11" s="1"/>
  <c r="D35" i="19" s="1"/>
  <c r="H35" i="19" s="1"/>
  <c r="J35" i="19" s="1"/>
  <c r="I50" i="8"/>
  <c r="E50" i="8"/>
  <c r="H69" i="11" s="1" a="1"/>
  <c r="H69" i="11" s="1"/>
  <c r="I66" i="8"/>
  <c r="E66" i="8"/>
  <c r="H85" i="11" s="1" a="1"/>
  <c r="H85" i="11" s="1"/>
  <c r="D67" i="19" s="1"/>
  <c r="H67" i="19" s="1"/>
  <c r="I76" i="8"/>
  <c r="E76" i="8"/>
  <c r="H95" i="11" s="1" a="1"/>
  <c r="H95" i="11" s="1"/>
  <c r="I86" i="8"/>
  <c r="E86" i="8"/>
  <c r="H105" i="11" s="1" a="1"/>
  <c r="H105" i="11" s="1"/>
  <c r="I94" i="8"/>
  <c r="E94" i="8"/>
  <c r="H113" i="11" s="1" a="1"/>
  <c r="H113" i="11" s="1"/>
  <c r="D95" i="19" s="1"/>
  <c r="H95" i="19" s="1"/>
  <c r="J95" i="19" s="1"/>
  <c r="I102" i="8"/>
  <c r="E102" i="8"/>
  <c r="H121" i="11" s="1" a="1"/>
  <c r="H121" i="11" s="1"/>
  <c r="D103" i="19" s="1"/>
  <c r="H103" i="19" s="1"/>
  <c r="J103" i="19" s="1"/>
  <c r="I110" i="8"/>
  <c r="E110" i="8"/>
  <c r="H129" i="11" s="1" a="1"/>
  <c r="H129" i="11" s="1"/>
  <c r="D111" i="19" s="1"/>
  <c r="H111" i="19" s="1"/>
  <c r="J111" i="19" s="1"/>
  <c r="I118" i="8"/>
  <c r="E118" i="8"/>
  <c r="H137" i="11" s="1" a="1"/>
  <c r="H137" i="11" s="1"/>
  <c r="D119" i="19" s="1"/>
  <c r="H119" i="19" s="1"/>
  <c r="J119" i="19" s="1"/>
  <c r="I126" i="8"/>
  <c r="E126" i="8"/>
  <c r="H145" i="11" s="1" a="1"/>
  <c r="H145" i="11" s="1"/>
  <c r="D127" i="19" s="1"/>
  <c r="H127" i="19" s="1"/>
  <c r="J127" i="19" s="1"/>
  <c r="I134" i="8"/>
  <c r="E134" i="8"/>
  <c r="H153" i="11" s="1" a="1"/>
  <c r="H153" i="11" s="1"/>
  <c r="I138" i="8"/>
  <c r="E138" i="8"/>
  <c r="H157" i="11" s="1" a="1"/>
  <c r="H157" i="11" s="1"/>
  <c r="D139" i="19" s="1"/>
  <c r="H139" i="19" s="1"/>
  <c r="J139" i="19" s="1"/>
  <c r="I172" i="8"/>
  <c r="E172" i="8"/>
  <c r="H191" i="11" s="1" a="1"/>
  <c r="H191" i="11" s="1"/>
  <c r="D173" i="19" s="1"/>
  <c r="H173" i="19" s="1"/>
  <c r="I180" i="8"/>
  <c r="E180" i="8"/>
  <c r="H199" i="11" s="1" a="1"/>
  <c r="H199" i="11" s="1"/>
  <c r="I190" i="8"/>
  <c r="E190" i="8"/>
  <c r="H209" i="11" s="1" a="1"/>
  <c r="H209" i="11" s="1"/>
  <c r="D191" i="19" s="1"/>
  <c r="H191" i="19" s="1"/>
  <c r="J191" i="19" s="1"/>
  <c r="I139" i="8"/>
  <c r="E139" i="8"/>
  <c r="H158" i="11" s="1" a="1"/>
  <c r="H158" i="11" s="1"/>
  <c r="D140" i="19" s="1"/>
  <c r="H140" i="19" s="1"/>
  <c r="J140" i="19" s="1"/>
  <c r="I32" i="8"/>
  <c r="E32" i="8"/>
  <c r="H51" i="11" s="1" a="1"/>
  <c r="H51" i="11" s="1"/>
  <c r="I192" i="8"/>
  <c r="E192" i="8"/>
  <c r="H211" i="11" s="1" a="1"/>
  <c r="H211" i="11" s="1"/>
  <c r="I5" i="8"/>
  <c r="E5" i="8"/>
  <c r="H24" i="11" s="1" a="1"/>
  <c r="H24" i="11" s="1"/>
  <c r="D6" i="19" s="1"/>
  <c r="H6" i="19" s="1"/>
  <c r="I57" i="8"/>
  <c r="E57" i="8"/>
  <c r="H76" i="11" s="1" a="1"/>
  <c r="H76" i="11" s="1"/>
  <c r="I69" i="8"/>
  <c r="E69" i="8"/>
  <c r="H88" i="11" s="1" a="1"/>
  <c r="H88" i="11" s="1"/>
  <c r="I77" i="8"/>
  <c r="E77" i="8"/>
  <c r="H96" i="11" s="1" a="1"/>
  <c r="H96" i="11" s="1"/>
  <c r="D78" i="19" s="1"/>
  <c r="H78" i="19" s="1"/>
  <c r="J78" i="19" s="1"/>
  <c r="I95" i="8"/>
  <c r="E95" i="8"/>
  <c r="H114" i="11" s="1" a="1"/>
  <c r="H114" i="11" s="1"/>
  <c r="I99" i="8"/>
  <c r="E99" i="8"/>
  <c r="H118" i="11" s="1" a="1"/>
  <c r="H118" i="11" s="1"/>
  <c r="D100" i="19" s="1"/>
  <c r="H100" i="19" s="1"/>
  <c r="I107" i="8"/>
  <c r="E107" i="8"/>
  <c r="H126" i="11" s="1" a="1"/>
  <c r="H126" i="11" s="1"/>
  <c r="D108" i="19" s="1"/>
  <c r="H108" i="19" s="1"/>
  <c r="J108" i="19" s="1"/>
  <c r="I115" i="8"/>
  <c r="E115" i="8"/>
  <c r="H134" i="11" s="1" a="1"/>
  <c r="H134" i="11" s="1"/>
  <c r="D116" i="19" s="1"/>
  <c r="H116" i="19" s="1"/>
  <c r="J116" i="19" s="1"/>
  <c r="I125" i="8"/>
  <c r="E125" i="8"/>
  <c r="H144" i="11" s="1" a="1"/>
  <c r="H144" i="11" s="1"/>
  <c r="I135" i="8"/>
  <c r="E135" i="8"/>
  <c r="H154" i="11" s="1" a="1"/>
  <c r="H154" i="11" s="1"/>
  <c r="I149" i="8"/>
  <c r="E149" i="8"/>
  <c r="H168" i="11" s="1" a="1"/>
  <c r="H168" i="11" s="1"/>
  <c r="I165" i="8"/>
  <c r="E165" i="8"/>
  <c r="H184" i="11" s="1" a="1"/>
  <c r="H184" i="11" s="1"/>
  <c r="I181" i="8"/>
  <c r="E181" i="8"/>
  <c r="H200" i="11" s="1" a="1"/>
  <c r="H200" i="11" s="1"/>
  <c r="I213" i="8"/>
  <c r="E213" i="8"/>
  <c r="H232" i="11" s="1" a="1"/>
  <c r="H232" i="11" s="1"/>
  <c r="D214" i="19" s="1"/>
  <c r="H214" i="19" s="1"/>
  <c r="I227" i="8"/>
  <c r="E227" i="8"/>
  <c r="H246" i="11" s="1" a="1"/>
  <c r="H246" i="11" s="1"/>
  <c r="I184" i="8"/>
  <c r="E184" i="8"/>
  <c r="H203" i="11" s="1" a="1"/>
  <c r="H203" i="11" s="1"/>
  <c r="I25" i="8"/>
  <c r="E25" i="8"/>
  <c r="H44" i="11" s="1" a="1"/>
  <c r="H44" i="11" s="1"/>
  <c r="D26" i="19" s="1"/>
  <c r="H26" i="19" s="1"/>
  <c r="J26" i="19" s="1"/>
  <c r="I6" i="8"/>
  <c r="E6" i="8"/>
  <c r="H25" i="11" s="1" a="1"/>
  <c r="H25" i="11" s="1"/>
  <c r="D7" i="19" s="1"/>
  <c r="H7" i="19" s="1"/>
  <c r="I26" i="8"/>
  <c r="E26" i="8"/>
  <c r="H45" i="11" s="1" a="1"/>
  <c r="H45" i="11" s="1"/>
  <c r="I44" i="8"/>
  <c r="E44" i="8"/>
  <c r="H63" i="11" s="1" a="1"/>
  <c r="H63" i="11" s="1"/>
  <c r="I60" i="8"/>
  <c r="E60" i="8"/>
  <c r="H79" i="11" s="1" a="1"/>
  <c r="H79" i="11" s="1"/>
  <c r="I80" i="8"/>
  <c r="E80" i="8"/>
  <c r="H99" i="11" s="1" a="1"/>
  <c r="H99" i="11" s="1"/>
  <c r="D81" i="19" s="1"/>
  <c r="H81" i="19" s="1"/>
  <c r="J81" i="19" s="1"/>
  <c r="I88" i="8"/>
  <c r="E88" i="8"/>
  <c r="H107" i="11" s="1" a="1"/>
  <c r="H107" i="11" s="1"/>
  <c r="D89" i="19" s="1"/>
  <c r="H89" i="19" s="1"/>
  <c r="J89" i="19" s="1"/>
  <c r="I104" i="8"/>
  <c r="E104" i="8"/>
  <c r="H123" i="11" s="1" a="1"/>
  <c r="H123" i="11" s="1"/>
  <c r="D105" i="19" s="1"/>
  <c r="H105" i="19" s="1"/>
  <c r="J105" i="19" s="1"/>
  <c r="I142" i="8"/>
  <c r="E142" i="8"/>
  <c r="H161" i="11" s="1" a="1"/>
  <c r="H161" i="11" s="1"/>
  <c r="I194" i="8"/>
  <c r="E194" i="8"/>
  <c r="H213" i="11" s="1" a="1"/>
  <c r="H213" i="11" s="1"/>
  <c r="I208" i="8"/>
  <c r="E208" i="8"/>
  <c r="H227" i="11" s="1" a="1"/>
  <c r="H227" i="11" s="1"/>
  <c r="I224" i="8"/>
  <c r="E224" i="8"/>
  <c r="H243" i="11" s="1" a="1"/>
  <c r="H243" i="11" s="1"/>
  <c r="I156" i="8"/>
  <c r="E156" i="8"/>
  <c r="H175" i="11" s="1" a="1"/>
  <c r="H175" i="11" s="1"/>
  <c r="D157" i="19" s="1"/>
  <c r="H157" i="19" s="1"/>
  <c r="J157" i="19" s="1"/>
  <c r="I217" i="8"/>
  <c r="E217" i="8"/>
  <c r="H236" i="11" s="1" a="1"/>
  <c r="H236" i="11" s="1"/>
  <c r="D218" i="19" s="1"/>
  <c r="H218" i="19" s="1"/>
  <c r="J218" i="19" s="1"/>
  <c r="I197" i="8"/>
  <c r="E197" i="8"/>
  <c r="H216" i="11" s="1" a="1"/>
  <c r="H216" i="11" s="1"/>
  <c r="D198" i="19" s="1"/>
  <c r="H198" i="19" s="1"/>
  <c r="J198" i="19" s="1"/>
  <c r="I4" i="8"/>
  <c r="E4" i="8"/>
  <c r="H23" i="11" s="1" a="1"/>
  <c r="H23" i="11" s="1"/>
  <c r="I28" i="8"/>
  <c r="E28" i="8"/>
  <c r="H47" i="11" s="1" a="1"/>
  <c r="H47" i="11" s="1"/>
  <c r="D29" i="19" s="1"/>
  <c r="H29" i="19" s="1"/>
  <c r="J29" i="19" s="1"/>
  <c r="I46" i="8"/>
  <c r="E46" i="8"/>
  <c r="H65" i="11" s="1" a="1"/>
  <c r="H65" i="11" s="1"/>
  <c r="D47" i="19" s="1"/>
  <c r="H47" i="19" s="1"/>
  <c r="J47" i="19" s="1"/>
  <c r="I62" i="8"/>
  <c r="E62" i="8"/>
  <c r="H81" i="11" s="1" a="1"/>
  <c r="H81" i="11" s="1"/>
  <c r="I72" i="8"/>
  <c r="E72" i="8"/>
  <c r="H91" i="11" s="1" a="1"/>
  <c r="H91" i="11" s="1"/>
  <c r="I82" i="8"/>
  <c r="E82" i="8"/>
  <c r="H101" i="11" s="1" a="1"/>
  <c r="H101" i="11" s="1"/>
  <c r="I90" i="8"/>
  <c r="E90" i="8"/>
  <c r="H109" i="11" s="1" a="1"/>
  <c r="H109" i="11" s="1"/>
  <c r="D91" i="19" s="1"/>
  <c r="H91" i="19" s="1"/>
  <c r="I98" i="8"/>
  <c r="E98" i="8"/>
  <c r="H117" i="11" s="1" a="1"/>
  <c r="H117" i="11" s="1"/>
  <c r="I106" i="8"/>
  <c r="E106" i="8"/>
  <c r="H125" i="11" s="1" a="1"/>
  <c r="H125" i="11" s="1"/>
  <c r="I114" i="8"/>
  <c r="E114" i="8"/>
  <c r="H133" i="11" s="1" a="1"/>
  <c r="H133" i="11" s="1"/>
  <c r="I122" i="8"/>
  <c r="E122" i="8"/>
  <c r="H141" i="11" s="1" a="1"/>
  <c r="H141" i="11" s="1"/>
  <c r="I130" i="8"/>
  <c r="E130" i="8"/>
  <c r="H149" i="11" s="1" a="1"/>
  <c r="H149" i="11" s="1"/>
  <c r="I140" i="8"/>
  <c r="E140" i="8"/>
  <c r="H159" i="11" s="1" a="1"/>
  <c r="H159" i="11" s="1"/>
  <c r="D141" i="19" s="1"/>
  <c r="H141" i="19" s="1"/>
  <c r="J141" i="19" s="1"/>
  <c r="I150" i="8"/>
  <c r="E150" i="8"/>
  <c r="H169" i="11" s="1" a="1"/>
  <c r="H169" i="11" s="1"/>
  <c r="D151" i="19" s="1"/>
  <c r="H151" i="19" s="1"/>
  <c r="J151" i="19" s="1"/>
  <c r="I168" i="8"/>
  <c r="E168" i="8"/>
  <c r="H187" i="11" s="1" a="1"/>
  <c r="H187" i="11" s="1"/>
  <c r="I176" i="8"/>
  <c r="E176" i="8"/>
  <c r="H195" i="11" s="1" a="1"/>
  <c r="H195" i="11" s="1"/>
  <c r="I186" i="8"/>
  <c r="E186" i="8"/>
  <c r="H205" i="11" s="1" a="1"/>
  <c r="H205" i="11" s="1"/>
  <c r="D187" i="19" s="1"/>
  <c r="H187" i="19" s="1"/>
  <c r="J187" i="19" s="1"/>
  <c r="I49" i="8"/>
  <c r="E49" i="8"/>
  <c r="H68" i="11" s="1" a="1"/>
  <c r="H68" i="11" s="1"/>
  <c r="D50" i="19" s="1"/>
  <c r="H50" i="19" s="1"/>
  <c r="J50" i="19" s="1"/>
  <c r="I70" i="8"/>
  <c r="E70" i="8"/>
  <c r="H89" i="11" s="1" a="1"/>
  <c r="H89" i="11" s="1"/>
  <c r="D71" i="19" s="1"/>
  <c r="H71" i="19" s="1"/>
  <c r="J71" i="19" s="1"/>
  <c r="V429" i="14"/>
  <c r="W429" i="14" s="1"/>
  <c r="V390" i="14"/>
  <c r="W390" i="14" s="1"/>
  <c r="V316" i="14"/>
  <c r="W316" i="14" s="1"/>
  <c r="AP237" i="12"/>
  <c r="AP221" i="12"/>
  <c r="AP179" i="12"/>
  <c r="V425" i="14"/>
  <c r="W425" i="14" s="1"/>
  <c r="V481" i="14"/>
  <c r="V311" i="14"/>
  <c r="V283" i="14"/>
  <c r="V184" i="14"/>
  <c r="AP508" i="12"/>
  <c r="AP211" i="12"/>
  <c r="AP195" i="12"/>
  <c r="Q532" i="10"/>
  <c r="O548" i="10"/>
  <c r="N532" i="10"/>
  <c r="O525" i="10"/>
  <c r="Q549" i="10"/>
  <c r="M519" i="10"/>
  <c r="M522" i="10" s="1"/>
  <c r="M535" i="10"/>
  <c r="F91" i="8"/>
  <c r="H261" i="3"/>
  <c r="H169" i="3"/>
  <c r="H195" i="3"/>
  <c r="H219" i="3"/>
  <c r="H239" i="3"/>
  <c r="H273" i="3"/>
  <c r="F9" i="8"/>
  <c r="G9" i="8"/>
  <c r="G29" i="8"/>
  <c r="G87" i="8"/>
  <c r="F129" i="8"/>
  <c r="G129" i="8"/>
  <c r="F219" i="8"/>
  <c r="G219" i="8"/>
  <c r="Q550" i="10"/>
  <c r="F144" i="8"/>
  <c r="I521" i="2"/>
  <c r="I522" i="2" s="1"/>
  <c r="I519" i="2"/>
  <c r="I520" i="2" s="1"/>
  <c r="H224" i="3"/>
  <c r="H270" i="3"/>
  <c r="H154" i="3"/>
  <c r="H184" i="3"/>
  <c r="H226" i="3"/>
  <c r="H262" i="3"/>
  <c r="F8" i="8"/>
  <c r="G8" i="8"/>
  <c r="I24" i="8"/>
  <c r="I58" i="8"/>
  <c r="I154" i="8"/>
  <c r="I202" i="8"/>
  <c r="I210" i="8"/>
  <c r="I218" i="8"/>
  <c r="I226" i="8"/>
  <c r="I234" i="8"/>
  <c r="H140" i="3"/>
  <c r="H42" i="3"/>
  <c r="H58" i="3"/>
  <c r="H74" i="3"/>
  <c r="H90" i="3"/>
  <c r="H106" i="3"/>
  <c r="H130" i="3"/>
  <c r="H236" i="3"/>
  <c r="H229" i="3"/>
  <c r="H35" i="3"/>
  <c r="H65" i="3"/>
  <c r="H89" i="3"/>
  <c r="H117" i="3"/>
  <c r="H137" i="3"/>
  <c r="G131" i="8"/>
  <c r="V519" i="14"/>
  <c r="V275" i="14"/>
  <c r="V511" i="14"/>
  <c r="V386" i="14"/>
  <c r="W386" i="14" s="1"/>
  <c r="V307" i="14"/>
  <c r="V190" i="14"/>
  <c r="AA190" i="14" s="1"/>
  <c r="AP361" i="12"/>
  <c r="AP251" i="12"/>
  <c r="AP235" i="12"/>
  <c r="AP219" i="12"/>
  <c r="AP193" i="12"/>
  <c r="AP177" i="12"/>
  <c r="AP161" i="12"/>
  <c r="Q520" i="10"/>
  <c r="N536" i="10"/>
  <c r="N534" i="10"/>
  <c r="O534" i="10"/>
  <c r="M525" i="10"/>
  <c r="M540" i="10" a="1"/>
  <c r="G12" i="8"/>
  <c r="F12" i="8"/>
  <c r="H155" i="3"/>
  <c r="H265" i="3"/>
  <c r="M521" i="2"/>
  <c r="M522" i="2" s="1"/>
  <c r="M519" i="2"/>
  <c r="M520" i="2" s="1"/>
  <c r="H173" i="3"/>
  <c r="H201" i="3"/>
  <c r="H221" i="3"/>
  <c r="H245" i="3"/>
  <c r="I9" i="8"/>
  <c r="I21" i="8"/>
  <c r="I29" i="8"/>
  <c r="I51" i="8"/>
  <c r="I87" i="8"/>
  <c r="I97" i="8"/>
  <c r="I105" i="8"/>
  <c r="I113" i="8"/>
  <c r="I121" i="8"/>
  <c r="I219" i="8"/>
  <c r="P520" i="10"/>
  <c r="H160" i="3"/>
  <c r="H192" i="3"/>
  <c r="H228" i="3"/>
  <c r="H274" i="3"/>
  <c r="H158" i="3"/>
  <c r="H188" i="3"/>
  <c r="H230" i="3"/>
  <c r="H266" i="3"/>
  <c r="I8" i="8"/>
  <c r="I18" i="8"/>
  <c r="I52" i="8"/>
  <c r="I68" i="8"/>
  <c r="I166" i="8"/>
  <c r="I182" i="8"/>
  <c r="I204" i="8"/>
  <c r="I212" i="8"/>
  <c r="I228" i="8"/>
  <c r="I244" i="8"/>
  <c r="H41" i="3"/>
  <c r="H144" i="3"/>
  <c r="I63" i="8"/>
  <c r="H28" i="3"/>
  <c r="H44" i="3"/>
  <c r="H60" i="3"/>
  <c r="H76" i="3"/>
  <c r="H92" i="3"/>
  <c r="H108" i="3"/>
  <c r="H134" i="3"/>
  <c r="H242" i="3"/>
  <c r="I17" i="8"/>
  <c r="H243" i="3"/>
  <c r="H37" i="3"/>
  <c r="H69" i="3"/>
  <c r="H93" i="3"/>
  <c r="H119" i="3"/>
  <c r="H139" i="3"/>
  <c r="V194" i="14"/>
  <c r="AP213" i="12"/>
  <c r="V499" i="14"/>
  <c r="V477" i="14"/>
  <c r="V376" i="14"/>
  <c r="W376" i="14" s="1"/>
  <c r="V287" i="14"/>
  <c r="AP243" i="12"/>
  <c r="AP227" i="12"/>
  <c r="AP209" i="12"/>
  <c r="AP185" i="12"/>
  <c r="V445" i="14"/>
  <c r="V473" i="14"/>
  <c r="V418" i="14"/>
  <c r="W418" i="14" s="1"/>
  <c r="V394" i="14"/>
  <c r="W394" i="14" s="1"/>
  <c r="V372" i="14"/>
  <c r="W372" i="14" s="1"/>
  <c r="V303" i="14"/>
  <c r="V180" i="14"/>
  <c r="AP446" i="12"/>
  <c r="AP470" i="12"/>
  <c r="AP305" i="12"/>
  <c r="AP269" i="12"/>
  <c r="AP207" i="12"/>
  <c r="Q536" i="10"/>
  <c r="N520" i="10"/>
  <c r="O533" i="10"/>
  <c r="M533" i="10"/>
  <c r="M532" i="10"/>
  <c r="H269" i="3"/>
  <c r="H175" i="3"/>
  <c r="H203" i="3"/>
  <c r="H223" i="3"/>
  <c r="H251" i="3"/>
  <c r="L521" i="2"/>
  <c r="L522" i="2" s="1"/>
  <c r="L520" i="2"/>
  <c r="F11" i="8"/>
  <c r="F21" i="8"/>
  <c r="G21" i="8"/>
  <c r="G41" i="8"/>
  <c r="G71" i="8"/>
  <c r="F71" i="8"/>
  <c r="F105" i="8"/>
  <c r="G105" i="8"/>
  <c r="G113" i="8"/>
  <c r="F121" i="8"/>
  <c r="G121" i="8"/>
  <c r="F211" i="8"/>
  <c r="G211" i="8"/>
  <c r="F221" i="8"/>
  <c r="P537" i="10"/>
  <c r="H164" i="3"/>
  <c r="H196" i="3"/>
  <c r="H240" i="3"/>
  <c r="H162" i="3"/>
  <c r="H194" i="3"/>
  <c r="H232" i="3"/>
  <c r="H272" i="3"/>
  <c r="G18" i="8"/>
  <c r="F18" i="8"/>
  <c r="F52" i="8"/>
  <c r="G52" i="8"/>
  <c r="G68" i="8"/>
  <c r="F174" i="8"/>
  <c r="G174" i="8"/>
  <c r="F182" i="8"/>
  <c r="G182" i="8"/>
  <c r="G204" i="8"/>
  <c r="G220" i="8"/>
  <c r="F220" i="8"/>
  <c r="G228" i="8"/>
  <c r="F228" i="8"/>
  <c r="G236" i="8"/>
  <c r="G244" i="8"/>
  <c r="G252" i="8"/>
  <c r="F252" i="8"/>
  <c r="H114" i="3"/>
  <c r="H148" i="3"/>
  <c r="H30" i="3"/>
  <c r="H46" i="3"/>
  <c r="H62" i="3"/>
  <c r="H78" i="3"/>
  <c r="H94" i="3"/>
  <c r="H110" i="3"/>
  <c r="H138" i="3"/>
  <c r="H268" i="3"/>
  <c r="H257" i="3"/>
  <c r="H45" i="3"/>
  <c r="H71" i="3"/>
  <c r="H97" i="3"/>
  <c r="H121" i="3"/>
  <c r="H145" i="3"/>
  <c r="I225" i="8"/>
  <c r="V515" i="14"/>
  <c r="V398" i="14"/>
  <c r="W398" i="14" s="1"/>
  <c r="AP253" i="12"/>
  <c r="AP229" i="12"/>
  <c r="AP197" i="12"/>
  <c r="V507" i="14"/>
  <c r="V495" i="14"/>
  <c r="V503" i="14"/>
  <c r="V465" i="14"/>
  <c r="V441" i="14"/>
  <c r="V414" i="14"/>
  <c r="W414" i="14" s="1"/>
  <c r="V368" i="14"/>
  <c r="W368" i="14" s="1"/>
  <c r="V352" i="14"/>
  <c r="W352" i="14" s="1"/>
  <c r="V299" i="14"/>
  <c r="AP494" i="12"/>
  <c r="AP353" i="12"/>
  <c r="AP241" i="12"/>
  <c r="AP233" i="12"/>
  <c r="AP225" i="12"/>
  <c r="AP217" i="12"/>
  <c r="AP205" i="12"/>
  <c r="AP191" i="12"/>
  <c r="AP183" i="12"/>
  <c r="AP167" i="12"/>
  <c r="AP159" i="12"/>
  <c r="Q525" i="10"/>
  <c r="Q533" i="10"/>
  <c r="N519" i="10"/>
  <c r="O519" i="10"/>
  <c r="O547" i="10"/>
  <c r="M547" i="10"/>
  <c r="H199" i="3"/>
  <c r="H179" i="3"/>
  <c r="H207" i="3"/>
  <c r="H225" i="3"/>
  <c r="H253" i="3"/>
  <c r="F83" i="8"/>
  <c r="I23" i="8"/>
  <c r="I53" i="8"/>
  <c r="I81" i="8"/>
  <c r="I153" i="8"/>
  <c r="I161" i="8"/>
  <c r="I169" i="8"/>
  <c r="I177" i="8"/>
  <c r="I193" i="8"/>
  <c r="I211" i="8"/>
  <c r="I221" i="8"/>
  <c r="I233" i="8"/>
  <c r="I241" i="8"/>
  <c r="P550" i="10"/>
  <c r="H170" i="3"/>
  <c r="H200" i="3"/>
  <c r="H244" i="3"/>
  <c r="X11" i="2"/>
  <c r="X10" i="2"/>
  <c r="X9" i="2"/>
  <c r="X8" i="2"/>
  <c r="X7" i="2"/>
  <c r="X6" i="2"/>
  <c r="H166" i="3"/>
  <c r="H198" i="3"/>
  <c r="H238" i="3"/>
  <c r="H519" i="2"/>
  <c r="H520" i="2" s="1"/>
  <c r="H521" i="2"/>
  <c r="H522" i="2" s="1"/>
  <c r="I38" i="8"/>
  <c r="I54" i="8"/>
  <c r="F158" i="8"/>
  <c r="G158" i="8"/>
  <c r="I206" i="8"/>
  <c r="I246" i="8"/>
  <c r="I254" i="8"/>
  <c r="H120" i="3"/>
  <c r="H152" i="3"/>
  <c r="H32" i="3"/>
  <c r="H64" i="3"/>
  <c r="H80" i="3"/>
  <c r="H96" i="3"/>
  <c r="H112" i="3"/>
  <c r="H142" i="3"/>
  <c r="I19" i="8"/>
  <c r="I67" i="8"/>
  <c r="H277" i="3"/>
  <c r="H49" i="3"/>
  <c r="H73" i="3"/>
  <c r="H101" i="3"/>
  <c r="H125" i="3"/>
  <c r="H197" i="3"/>
  <c r="Q537" i="10"/>
  <c r="Q535" i="10"/>
  <c r="N533" i="10"/>
  <c r="P548" i="10"/>
  <c r="O532" i="10"/>
  <c r="M534" i="10"/>
  <c r="M537" i="10"/>
  <c r="G152" i="8"/>
  <c r="H157" i="3"/>
  <c r="H183" i="3"/>
  <c r="H211" i="3"/>
  <c r="G13" i="8"/>
  <c r="F53" i="8"/>
  <c r="F81" i="8"/>
  <c r="G81" i="8"/>
  <c r="F153" i="8"/>
  <c r="G153" i="8"/>
  <c r="F169" i="8"/>
  <c r="G169" i="8"/>
  <c r="G177" i="8"/>
  <c r="F185" i="8"/>
  <c r="G185" i="8"/>
  <c r="F203" i="8"/>
  <c r="G203" i="8"/>
  <c r="F223" i="8"/>
  <c r="F241" i="8"/>
  <c r="G241" i="8"/>
  <c r="P525" i="10"/>
  <c r="P536" i="10"/>
  <c r="H172" i="3"/>
  <c r="H204" i="3"/>
  <c r="H248" i="3"/>
  <c r="H168" i="3"/>
  <c r="H202" i="3"/>
  <c r="H246" i="3"/>
  <c r="F20" i="8"/>
  <c r="G38" i="8"/>
  <c r="F54" i="8"/>
  <c r="G54" i="8"/>
  <c r="G160" i="8"/>
  <c r="G196" i="8"/>
  <c r="F206" i="8"/>
  <c r="G206" i="8"/>
  <c r="F222" i="8"/>
  <c r="F230" i="8"/>
  <c r="F238" i="8"/>
  <c r="G238" i="8"/>
  <c r="F246" i="8"/>
  <c r="G246" i="8"/>
  <c r="H99" i="3"/>
  <c r="H124" i="3"/>
  <c r="H210" i="3"/>
  <c r="I209" i="8"/>
  <c r="H34" i="3"/>
  <c r="H50" i="3"/>
  <c r="H66" i="3"/>
  <c r="H82" i="3"/>
  <c r="H98" i="3"/>
  <c r="H116" i="3"/>
  <c r="H146" i="3"/>
  <c r="F19" i="8"/>
  <c r="G19" i="8"/>
  <c r="F123" i="8"/>
  <c r="G123" i="8"/>
  <c r="H53" i="3"/>
  <c r="H77" i="3"/>
  <c r="H105" i="3"/>
  <c r="H127" i="3"/>
  <c r="H227" i="3"/>
  <c r="V437" i="14"/>
  <c r="W437" i="14" s="1"/>
  <c r="V469" i="14"/>
  <c r="Q534" i="10"/>
  <c r="N548" i="10"/>
  <c r="P549" i="10"/>
  <c r="O535" i="10"/>
  <c r="M536" i="10"/>
  <c r="N547" i="10"/>
  <c r="H181" i="3"/>
  <c r="H107" i="3"/>
  <c r="H161" i="3"/>
  <c r="H213" i="3"/>
  <c r="H233" i="3"/>
  <c r="H263" i="3"/>
  <c r="I13" i="8"/>
  <c r="I55" i="8"/>
  <c r="I83" i="8"/>
  <c r="I137" i="8"/>
  <c r="I203" i="8"/>
  <c r="P534" i="10"/>
  <c r="P533" i="10"/>
  <c r="H178" i="3"/>
  <c r="H206" i="3"/>
  <c r="H252" i="3"/>
  <c r="H174" i="3"/>
  <c r="H208" i="3"/>
  <c r="H250" i="3"/>
  <c r="H141" i="3"/>
  <c r="I22" i="8"/>
  <c r="I100" i="8"/>
  <c r="I124" i="8"/>
  <c r="I132" i="8"/>
  <c r="I188" i="8"/>
  <c r="I198" i="8"/>
  <c r="H67" i="3"/>
  <c r="H128" i="3"/>
  <c r="H222" i="3"/>
  <c r="H36" i="3"/>
  <c r="H52" i="3"/>
  <c r="H68" i="3"/>
  <c r="H84" i="3"/>
  <c r="H100" i="3"/>
  <c r="H118" i="3"/>
  <c r="H150" i="3"/>
  <c r="I35" i="8"/>
  <c r="I123" i="8"/>
  <c r="H27" i="3"/>
  <c r="H55" i="3"/>
  <c r="H81" i="3"/>
  <c r="H109" i="3"/>
  <c r="H129" i="3"/>
  <c r="H241" i="3"/>
  <c r="V483" i="14"/>
  <c r="W483" i="14" s="1"/>
  <c r="V457" i="14"/>
  <c r="V406" i="14"/>
  <c r="W406" i="14" s="1"/>
  <c r="V421" i="14"/>
  <c r="W421" i="14" s="1"/>
  <c r="V360" i="14"/>
  <c r="W360" i="14" s="1"/>
  <c r="V380" i="14"/>
  <c r="V291" i="14"/>
  <c r="V521" i="14"/>
  <c r="W521" i="14" s="1"/>
  <c r="V517" i="14"/>
  <c r="W517" i="14" s="1"/>
  <c r="V513" i="14"/>
  <c r="W513" i="14" s="1"/>
  <c r="V509" i="14"/>
  <c r="W509" i="14" s="1"/>
  <c r="V505" i="14"/>
  <c r="W505" i="14" s="1"/>
  <c r="V501" i="14"/>
  <c r="W501" i="14" s="1"/>
  <c r="V497" i="14"/>
  <c r="W497" i="14" s="1"/>
  <c r="V493" i="14"/>
  <c r="W493" i="14" s="1"/>
  <c r="V522" i="14"/>
  <c r="W522" i="14" s="1"/>
  <c r="V518" i="14"/>
  <c r="W518" i="14" s="1"/>
  <c r="V514" i="14"/>
  <c r="W514" i="14" s="1"/>
  <c r="V510" i="14"/>
  <c r="W510" i="14" s="1"/>
  <c r="V506" i="14"/>
  <c r="W506" i="14" s="1"/>
  <c r="V502" i="14"/>
  <c r="W502" i="14" s="1"/>
  <c r="V498" i="14"/>
  <c r="W498" i="14" s="1"/>
  <c r="V494" i="14"/>
  <c r="W494" i="14" s="1"/>
  <c r="V490" i="14"/>
  <c r="W490" i="14" s="1"/>
  <c r="W520" i="14"/>
  <c r="W508" i="14"/>
  <c r="W500" i="14"/>
  <c r="W496" i="14"/>
  <c r="W515" i="14"/>
  <c r="V508" i="14"/>
  <c r="W499" i="14"/>
  <c r="V492" i="14"/>
  <c r="W492" i="14" s="1"/>
  <c r="W478" i="14"/>
  <c r="W470" i="14"/>
  <c r="W489" i="14"/>
  <c r="V486" i="14"/>
  <c r="W486" i="14" s="1"/>
  <c r="V478" i="14"/>
  <c r="V474" i="14"/>
  <c r="W474" i="14" s="1"/>
  <c r="V470" i="14"/>
  <c r="V466" i="14"/>
  <c r="V462" i="14"/>
  <c r="V458" i="14"/>
  <c r="V454" i="14"/>
  <c r="W519" i="14"/>
  <c r="V512" i="14"/>
  <c r="W512" i="14" s="1"/>
  <c r="W503" i="14"/>
  <c r="V496" i="14"/>
  <c r="V489" i="14"/>
  <c r="W488" i="14"/>
  <c r="W485" i="14"/>
  <c r="W467" i="14"/>
  <c r="V488" i="14"/>
  <c r="V485" i="14"/>
  <c r="V482" i="14"/>
  <c r="W482" i="14" s="1"/>
  <c r="V479" i="14"/>
  <c r="W479" i="14" s="1"/>
  <c r="V475" i="14"/>
  <c r="W475" i="14" s="1"/>
  <c r="V471" i="14"/>
  <c r="W471" i="14" s="1"/>
  <c r="V467" i="14"/>
  <c r="V463" i="14"/>
  <c r="W463" i="14" s="1"/>
  <c r="V459" i="14"/>
  <c r="V455" i="14"/>
  <c r="V451" i="14"/>
  <c r="W451" i="14" s="1"/>
  <c r="V516" i="14"/>
  <c r="W516" i="14" s="1"/>
  <c r="W507" i="14"/>
  <c r="V500" i="14"/>
  <c r="W491" i="14"/>
  <c r="W484" i="14"/>
  <c r="W472" i="14"/>
  <c r="V484" i="14"/>
  <c r="V480" i="14"/>
  <c r="W480" i="14" s="1"/>
  <c r="V476" i="14"/>
  <c r="W476" i="14" s="1"/>
  <c r="V472" i="14"/>
  <c r="V468" i="14"/>
  <c r="W468" i="14" s="1"/>
  <c r="V464" i="14"/>
  <c r="W464" i="14" s="1"/>
  <c r="V460" i="14"/>
  <c r="W460" i="14" s="1"/>
  <c r="V456" i="14"/>
  <c r="V452" i="14"/>
  <c r="W487" i="14"/>
  <c r="W511" i="14"/>
  <c r="V450" i="14"/>
  <c r="V443" i="14"/>
  <c r="W443" i="14" s="1"/>
  <c r="W459" i="14"/>
  <c r="W441" i="14"/>
  <c r="W481" i="14"/>
  <c r="W477" i="14"/>
  <c r="W473" i="14"/>
  <c r="W469" i="14"/>
  <c r="V448" i="14"/>
  <c r="W448" i="14" s="1"/>
  <c r="V446" i="14"/>
  <c r="W446" i="14" s="1"/>
  <c r="W434" i="14"/>
  <c r="W430" i="14"/>
  <c r="V520" i="14"/>
  <c r="W442" i="14"/>
  <c r="V438" i="14"/>
  <c r="W438" i="14" s="1"/>
  <c r="V434" i="14"/>
  <c r="V430" i="14"/>
  <c r="V426" i="14"/>
  <c r="W426" i="14" s="1"/>
  <c r="W495" i="14"/>
  <c r="W456" i="14"/>
  <c r="W455" i="14"/>
  <c r="W454" i="14"/>
  <c r="W452" i="14"/>
  <c r="V444" i="14"/>
  <c r="W444" i="14" s="1"/>
  <c r="V442" i="14"/>
  <c r="W449" i="14"/>
  <c r="V435" i="14"/>
  <c r="V431" i="14"/>
  <c r="V427" i="14"/>
  <c r="V423" i="14"/>
  <c r="W465" i="14"/>
  <c r="W461" i="14"/>
  <c r="W457" i="14"/>
  <c r="V447" i="14"/>
  <c r="W447" i="14" s="1"/>
  <c r="W428" i="14"/>
  <c r="V504" i="14"/>
  <c r="W504" i="14" s="1"/>
  <c r="W466" i="14"/>
  <c r="W462" i="14"/>
  <c r="W458" i="14"/>
  <c r="W450" i="14"/>
  <c r="W445" i="14"/>
  <c r="V440" i="14"/>
  <c r="W440" i="14" s="1"/>
  <c r="V436" i="14"/>
  <c r="W436" i="14" s="1"/>
  <c r="V432" i="14"/>
  <c r="W432" i="14" s="1"/>
  <c r="W427" i="14"/>
  <c r="V420" i="14"/>
  <c r="W420" i="14" s="1"/>
  <c r="V416" i="14"/>
  <c r="W416" i="14" s="1"/>
  <c r="V412" i="14"/>
  <c r="V408" i="14"/>
  <c r="V404" i="14"/>
  <c r="W404" i="14" s="1"/>
  <c r="V400" i="14"/>
  <c r="W400" i="14" s="1"/>
  <c r="V396" i="14"/>
  <c r="W396" i="14" s="1"/>
  <c r="W435" i="14"/>
  <c r="W431" i="14"/>
  <c r="W422" i="14"/>
  <c r="W409" i="14"/>
  <c r="W397" i="14"/>
  <c r="W389" i="14"/>
  <c r="V422" i="14"/>
  <c r="V417" i="14"/>
  <c r="W417" i="14" s="1"/>
  <c r="V413" i="14"/>
  <c r="W413" i="14" s="1"/>
  <c r="V409" i="14"/>
  <c r="V405" i="14"/>
  <c r="W405" i="14" s="1"/>
  <c r="V401" i="14"/>
  <c r="W401" i="14" s="1"/>
  <c r="V397" i="14"/>
  <c r="V428" i="14"/>
  <c r="W423" i="14"/>
  <c r="W412" i="14"/>
  <c r="W408" i="14"/>
  <c r="W392" i="14"/>
  <c r="W388" i="14"/>
  <c r="V387" i="14"/>
  <c r="W387" i="14" s="1"/>
  <c r="W383" i="14"/>
  <c r="W367" i="14"/>
  <c r="W355" i="14"/>
  <c r="W424" i="14"/>
  <c r="V407" i="14"/>
  <c r="W407" i="14" s="1"/>
  <c r="V388" i="14"/>
  <c r="V383" i="14"/>
  <c r="V379" i="14"/>
  <c r="W379" i="14" s="1"/>
  <c r="V375" i="14"/>
  <c r="W375" i="14" s="1"/>
  <c r="V371" i="14"/>
  <c r="W371" i="14" s="1"/>
  <c r="V367" i="14"/>
  <c r="V363" i="14"/>
  <c r="W363" i="14" s="1"/>
  <c r="V359" i="14"/>
  <c r="W359" i="14" s="1"/>
  <c r="V424" i="14"/>
  <c r="V393" i="14"/>
  <c r="W393" i="14" s="1"/>
  <c r="W380" i="14"/>
  <c r="V411" i="14"/>
  <c r="W411" i="14" s="1"/>
  <c r="W395" i="14"/>
  <c r="W415" i="14"/>
  <c r="V395" i="14"/>
  <c r="V389" i="14"/>
  <c r="W381" i="14"/>
  <c r="W369" i="14"/>
  <c r="W365" i="14"/>
  <c r="V415" i="14"/>
  <c r="V399" i="14"/>
  <c r="W399" i="14" s="1"/>
  <c r="W391" i="14"/>
  <c r="V381" i="14"/>
  <c r="V377" i="14"/>
  <c r="W377" i="14" s="1"/>
  <c r="V373" i="14"/>
  <c r="W373" i="14" s="1"/>
  <c r="V369" i="14"/>
  <c r="V365" i="14"/>
  <c r="V361" i="14"/>
  <c r="W361" i="14" s="1"/>
  <c r="V357" i="14"/>
  <c r="W357" i="14" s="1"/>
  <c r="V353" i="14"/>
  <c r="W353" i="14" s="1"/>
  <c r="V419" i="14"/>
  <c r="V403" i="14"/>
  <c r="W403" i="14" s="1"/>
  <c r="V392" i="14"/>
  <c r="V382" i="14"/>
  <c r="V378" i="14"/>
  <c r="W378" i="14" s="1"/>
  <c r="V374" i="14"/>
  <c r="V370" i="14"/>
  <c r="V366" i="14"/>
  <c r="W366" i="14" s="1"/>
  <c r="V362" i="14"/>
  <c r="W362" i="14" s="1"/>
  <c r="V358" i="14"/>
  <c r="W358" i="14" s="1"/>
  <c r="V354" i="14"/>
  <c r="V355" i="14"/>
  <c r="V350" i="14"/>
  <c r="W350" i="14" s="1"/>
  <c r="V346" i="14"/>
  <c r="W346" i="14" s="1"/>
  <c r="V342" i="14"/>
  <c r="V338" i="14"/>
  <c r="W338" i="14" s="1"/>
  <c r="V334" i="14"/>
  <c r="W334" i="14" s="1"/>
  <c r="V330" i="14"/>
  <c r="V326" i="14"/>
  <c r="V322" i="14"/>
  <c r="V384" i="14"/>
  <c r="W384" i="14" s="1"/>
  <c r="V351" i="14"/>
  <c r="W351" i="14" s="1"/>
  <c r="V347" i="14"/>
  <c r="W347" i="14" s="1"/>
  <c r="V343" i="14"/>
  <c r="W343" i="14" s="1"/>
  <c r="V339" i="14"/>
  <c r="W339" i="14" s="1"/>
  <c r="V335" i="14"/>
  <c r="W335" i="14" s="1"/>
  <c r="V331" i="14"/>
  <c r="W331" i="14" s="1"/>
  <c r="V327" i="14"/>
  <c r="W327" i="14" s="1"/>
  <c r="W419" i="14"/>
  <c r="V391" i="14"/>
  <c r="W348" i="14"/>
  <c r="W344" i="14"/>
  <c r="V348" i="14"/>
  <c r="V344" i="14"/>
  <c r="V340" i="14"/>
  <c r="W340" i="14" s="1"/>
  <c r="W382" i="14"/>
  <c r="W374" i="14"/>
  <c r="W370" i="14"/>
  <c r="W349" i="14"/>
  <c r="W345" i="14"/>
  <c r="W337" i="14"/>
  <c r="W329" i="14"/>
  <c r="W354" i="14"/>
  <c r="V349" i="14"/>
  <c r="V345" i="14"/>
  <c r="V341" i="14"/>
  <c r="W341" i="14" s="1"/>
  <c r="V337" i="14"/>
  <c r="V385" i="14"/>
  <c r="W385" i="14" s="1"/>
  <c r="W342" i="14"/>
  <c r="W330" i="14"/>
  <c r="W326" i="14"/>
  <c r="W322" i="14"/>
  <c r="V329" i="14"/>
  <c r="V312" i="14"/>
  <c r="W312" i="14" s="1"/>
  <c r="V308" i="14"/>
  <c r="W308" i="14" s="1"/>
  <c r="V304" i="14"/>
  <c r="V300" i="14"/>
  <c r="W300" i="14" s="1"/>
  <c r="V296" i="14"/>
  <c r="W296" i="14" s="1"/>
  <c r="V292" i="14"/>
  <c r="V318" i="14"/>
  <c r="W318" i="14" s="1"/>
  <c r="V315" i="14"/>
  <c r="W315" i="14" s="1"/>
  <c r="W313" i="14"/>
  <c r="W301" i="14"/>
  <c r="W297" i="14"/>
  <c r="W281" i="14"/>
  <c r="V336" i="14"/>
  <c r="W336" i="14" s="1"/>
  <c r="V328" i="14"/>
  <c r="W328" i="14" s="1"/>
  <c r="V313" i="14"/>
  <c r="V309" i="14"/>
  <c r="W309" i="14" s="1"/>
  <c r="V305" i="14"/>
  <c r="W305" i="14" s="1"/>
  <c r="V301" i="14"/>
  <c r="V297" i="14"/>
  <c r="V293" i="14"/>
  <c r="W293" i="14" s="1"/>
  <c r="V289" i="14"/>
  <c r="W289" i="14" s="1"/>
  <c r="V285" i="14"/>
  <c r="W285" i="14" s="1"/>
  <c r="W321" i="14"/>
  <c r="W317" i="14"/>
  <c r="W310" i="14"/>
  <c r="W298" i="14"/>
  <c r="W290" i="14"/>
  <c r="W286" i="14"/>
  <c r="V333" i="14"/>
  <c r="W333" i="14" s="1"/>
  <c r="V325" i="14"/>
  <c r="W325" i="14" s="1"/>
  <c r="V321" i="14"/>
  <c r="V317" i="14"/>
  <c r="W314" i="14"/>
  <c r="V310" i="14"/>
  <c r="V306" i="14"/>
  <c r="W306" i="14" s="1"/>
  <c r="V302" i="14"/>
  <c r="W302" i="14" s="1"/>
  <c r="V298" i="14"/>
  <c r="V294" i="14"/>
  <c r="W294" i="14" s="1"/>
  <c r="V290" i="14"/>
  <c r="V286" i="14"/>
  <c r="V282" i="14"/>
  <c r="W282" i="14" s="1"/>
  <c r="V323" i="14"/>
  <c r="W323" i="14" s="1"/>
  <c r="V314" i="14"/>
  <c r="W311" i="14"/>
  <c r="W307" i="14"/>
  <c r="W303" i="14"/>
  <c r="W299" i="14"/>
  <c r="W295" i="14"/>
  <c r="W291" i="14"/>
  <c r="W287" i="14"/>
  <c r="W283" i="14"/>
  <c r="V332" i="14"/>
  <c r="W332" i="14" s="1"/>
  <c r="V324" i="14"/>
  <c r="W324" i="14" s="1"/>
  <c r="V319" i="14"/>
  <c r="W319" i="14" s="1"/>
  <c r="W304" i="14"/>
  <c r="W292" i="14"/>
  <c r="W288" i="14"/>
  <c r="W284" i="14"/>
  <c r="V277" i="14"/>
  <c r="W280" i="14"/>
  <c r="W275" i="14"/>
  <c r="V271" i="14"/>
  <c r="V269" i="14"/>
  <c r="AA269" i="14" s="1"/>
  <c r="V267" i="14"/>
  <c r="AA267" i="14" s="1"/>
  <c r="V265" i="14"/>
  <c r="AA265" i="14" s="1"/>
  <c r="V263" i="14"/>
  <c r="V261" i="14"/>
  <c r="AA261" i="14" s="1"/>
  <c r="V259" i="14"/>
  <c r="AA259" i="14" s="1"/>
  <c r="V257" i="14"/>
  <c r="V280" i="14"/>
  <c r="V273" i="14"/>
  <c r="W273" i="14" s="1"/>
  <c r="V288" i="14"/>
  <c r="W276" i="14"/>
  <c r="V278" i="14"/>
  <c r="W278" i="14" s="1"/>
  <c r="V276" i="14"/>
  <c r="W266" i="14"/>
  <c r="W262" i="14"/>
  <c r="W260" i="14"/>
  <c r="W256" i="14"/>
  <c r="W254" i="14"/>
  <c r="W252" i="14"/>
  <c r="W250" i="14"/>
  <c r="W246" i="14"/>
  <c r="V284" i="14"/>
  <c r="V270" i="14"/>
  <c r="V268" i="14"/>
  <c r="V266" i="14"/>
  <c r="V264" i="14"/>
  <c r="AA264" i="14" s="1"/>
  <c r="V262" i="14"/>
  <c r="V260" i="14"/>
  <c r="V258" i="14"/>
  <c r="AA258" i="14" s="1"/>
  <c r="V256" i="14"/>
  <c r="AA256" i="14" s="1"/>
  <c r="V254" i="14"/>
  <c r="AA254" i="14" s="1"/>
  <c r="V252" i="14"/>
  <c r="V250" i="14"/>
  <c r="V248" i="14"/>
  <c r="AA248" i="14" s="1"/>
  <c r="V281" i="14"/>
  <c r="V274" i="14"/>
  <c r="W274" i="14" s="1"/>
  <c r="V272" i="14"/>
  <c r="W272" i="14" s="1"/>
  <c r="V255" i="14"/>
  <c r="V247" i="14"/>
  <c r="W245" i="14"/>
  <c r="V240" i="14"/>
  <c r="V236" i="14"/>
  <c r="AA236" i="14" s="1"/>
  <c r="V232" i="14"/>
  <c r="AA232" i="14" s="1"/>
  <c r="W259" i="14"/>
  <c r="V245" i="14"/>
  <c r="W237" i="14"/>
  <c r="W233" i="14"/>
  <c r="W257" i="14"/>
  <c r="V249" i="14"/>
  <c r="AA249" i="14" s="1"/>
  <c r="V244" i="14"/>
  <c r="AA244" i="14" s="1"/>
  <c r="V241" i="14"/>
  <c r="V237" i="14"/>
  <c r="V233" i="14"/>
  <c r="W223" i="14"/>
  <c r="W221" i="14"/>
  <c r="W215" i="14"/>
  <c r="W277" i="14"/>
  <c r="V231" i="14"/>
  <c r="AA231" i="14" s="1"/>
  <c r="V229" i="14"/>
  <c r="V227" i="14"/>
  <c r="V251" i="14"/>
  <c r="AA251" i="14" s="1"/>
  <c r="V242" i="14"/>
  <c r="AA242" i="14" s="1"/>
  <c r="V238" i="14"/>
  <c r="V234" i="14"/>
  <c r="AA234" i="14" s="1"/>
  <c r="W235" i="14"/>
  <c r="W255" i="14"/>
  <c r="W247" i="14"/>
  <c r="V246" i="14"/>
  <c r="AA246" i="14" s="1"/>
  <c r="V243" i="14"/>
  <c r="W232" i="14"/>
  <c r="V230" i="14"/>
  <c r="V228" i="14"/>
  <c r="W226" i="14"/>
  <c r="V224" i="14"/>
  <c r="V219" i="14"/>
  <c r="V208" i="14"/>
  <c r="V207" i="14"/>
  <c r="AA207" i="14" s="1"/>
  <c r="V200" i="14"/>
  <c r="AA200" i="14" s="1"/>
  <c r="V199" i="14"/>
  <c r="V193" i="14"/>
  <c r="AA193" i="14" s="1"/>
  <c r="W192" i="14"/>
  <c r="W279" i="14"/>
  <c r="V226" i="14"/>
  <c r="V222" i="14"/>
  <c r="AA222" i="14" s="1"/>
  <c r="V217" i="14"/>
  <c r="V192" i="14"/>
  <c r="AA191" i="14" s="1"/>
  <c r="V220" i="14"/>
  <c r="AA220" i="14" s="1"/>
  <c r="W218" i="14"/>
  <c r="V215" i="14"/>
  <c r="V210" i="14"/>
  <c r="V209" i="14"/>
  <c r="V202" i="14"/>
  <c r="V201" i="14"/>
  <c r="W191" i="14"/>
  <c r="W189" i="14"/>
  <c r="W183" i="14"/>
  <c r="W173" i="14"/>
  <c r="V218" i="14"/>
  <c r="AA218" i="14" s="1"/>
  <c r="W216" i="14"/>
  <c r="V213" i="14"/>
  <c r="AA213" i="14" s="1"/>
  <c r="V189" i="14"/>
  <c r="AA189" i="14" s="1"/>
  <c r="V187" i="14"/>
  <c r="AA187" i="14" s="1"/>
  <c r="V185" i="14"/>
  <c r="AA185" i="14" s="1"/>
  <c r="V183" i="14"/>
  <c r="AA183" i="14" s="1"/>
  <c r="V181" i="14"/>
  <c r="AA181" i="14" s="1"/>
  <c r="V179" i="14"/>
  <c r="AA179" i="14" s="1"/>
  <c r="V177" i="14"/>
  <c r="V175" i="14"/>
  <c r="W175" i="14" s="1"/>
  <c r="V173" i="14"/>
  <c r="V239" i="14"/>
  <c r="AA239" i="14" s="1"/>
  <c r="V216" i="14"/>
  <c r="AA216" i="14" s="1"/>
  <c r="V211" i="14"/>
  <c r="AA211" i="14" s="1"/>
  <c r="V204" i="14"/>
  <c r="W204" i="14" s="1"/>
  <c r="V203" i="14"/>
  <c r="W196" i="14"/>
  <c r="V235" i="14"/>
  <c r="V225" i="14"/>
  <c r="AA225" i="14" s="1"/>
  <c r="V214" i="14"/>
  <c r="AA214" i="14" s="1"/>
  <c r="W206" i="14"/>
  <c r="V196" i="14"/>
  <c r="W195" i="14"/>
  <c r="V221" i="14"/>
  <c r="W208" i="14"/>
  <c r="W200" i="14"/>
  <c r="V178" i="14"/>
  <c r="AA178" i="14" s="1"/>
  <c r="V176" i="14"/>
  <c r="V174" i="14"/>
  <c r="AA174" i="14" s="1"/>
  <c r="V172" i="14"/>
  <c r="AA172" i="14" s="1"/>
  <c r="V170" i="14"/>
  <c r="AA170" i="14" s="1"/>
  <c r="V161" i="14"/>
  <c r="W228" i="14"/>
  <c r="W194" i="14"/>
  <c r="W184" i="14"/>
  <c r="V167" i="14"/>
  <c r="AA167" i="14" s="1"/>
  <c r="W164" i="14"/>
  <c r="V253" i="14"/>
  <c r="W253" i="14" s="1"/>
  <c r="W190" i="14"/>
  <c r="W174" i="14"/>
  <c r="W166" i="14"/>
  <c r="V164" i="14"/>
  <c r="AA164" i="14" s="1"/>
  <c r="V162" i="14"/>
  <c r="W162" i="14" s="1"/>
  <c r="W150" i="14"/>
  <c r="W148" i="14"/>
  <c r="W146" i="14"/>
  <c r="W142" i="14"/>
  <c r="W140" i="14"/>
  <c r="W136" i="14"/>
  <c r="W134" i="14"/>
  <c r="W132" i="14"/>
  <c r="W130" i="14"/>
  <c r="W126" i="14"/>
  <c r="V198" i="14"/>
  <c r="AA198" i="14" s="1"/>
  <c r="W180" i="14"/>
  <c r="V166" i="14"/>
  <c r="W159" i="14"/>
  <c r="V158" i="14"/>
  <c r="V154" i="14"/>
  <c r="V152" i="14"/>
  <c r="V150" i="14"/>
  <c r="V148" i="14"/>
  <c r="V146" i="14"/>
  <c r="V144" i="14"/>
  <c r="AA144" i="14" s="1"/>
  <c r="V142" i="14"/>
  <c r="AA142" i="14" s="1"/>
  <c r="V140" i="14"/>
  <c r="V138" i="14"/>
  <c r="V136" i="14"/>
  <c r="AA136" i="14" s="1"/>
  <c r="V134" i="14"/>
  <c r="AA134" i="14" s="1"/>
  <c r="V132" i="14"/>
  <c r="V130" i="14"/>
  <c r="V128" i="14"/>
  <c r="AA128" i="14" s="1"/>
  <c r="V126" i="14"/>
  <c r="V206" i="14"/>
  <c r="W186" i="14"/>
  <c r="V171" i="14"/>
  <c r="V159" i="14"/>
  <c r="AA159" i="14" s="1"/>
  <c r="V157" i="14"/>
  <c r="W156" i="14"/>
  <c r="V197" i="14"/>
  <c r="W176" i="14"/>
  <c r="V169" i="14"/>
  <c r="V165" i="14"/>
  <c r="AA165" i="14" s="1"/>
  <c r="V163" i="14"/>
  <c r="AA163" i="14" s="1"/>
  <c r="W160" i="14"/>
  <c r="V156" i="14"/>
  <c r="AA156" i="14" s="1"/>
  <c r="V205" i="14"/>
  <c r="AA205" i="14" s="1"/>
  <c r="W182" i="14"/>
  <c r="W168" i="14"/>
  <c r="V160" i="14"/>
  <c r="AA160" i="14" s="1"/>
  <c r="W153" i="14"/>
  <c r="W147" i="14"/>
  <c r="W145" i="14"/>
  <c r="W143" i="14"/>
  <c r="W137" i="14"/>
  <c r="W133" i="14"/>
  <c r="W131" i="14"/>
  <c r="V149" i="14"/>
  <c r="AA149" i="14" s="1"/>
  <c r="V133" i="14"/>
  <c r="V125" i="14"/>
  <c r="V124" i="14"/>
  <c r="AA124" i="14" s="1"/>
  <c r="W113" i="14"/>
  <c r="W109" i="14"/>
  <c r="V95" i="14"/>
  <c r="AA95" i="14" s="1"/>
  <c r="V195" i="14"/>
  <c r="AA195" i="14" s="1"/>
  <c r="V155" i="14"/>
  <c r="AA155" i="14" s="1"/>
  <c r="V139" i="14"/>
  <c r="AA139" i="14" s="1"/>
  <c r="V121" i="14"/>
  <c r="AA121" i="14" s="1"/>
  <c r="V117" i="14"/>
  <c r="V113" i="14"/>
  <c r="V109" i="14"/>
  <c r="V105" i="14"/>
  <c r="AA105" i="14" s="1"/>
  <c r="V101" i="14"/>
  <c r="AA101" i="14" s="1"/>
  <c r="V97" i="14"/>
  <c r="V145" i="14"/>
  <c r="AA145" i="14" s="1"/>
  <c r="V129" i="14"/>
  <c r="AA129" i="14" s="1"/>
  <c r="W104" i="14"/>
  <c r="V93" i="14"/>
  <c r="V91" i="14"/>
  <c r="V89" i="14"/>
  <c r="V87" i="14"/>
  <c r="V85" i="14"/>
  <c r="V83" i="14"/>
  <c r="AA83" i="14" s="1"/>
  <c r="V81" i="14"/>
  <c r="AA81" i="14" s="1"/>
  <c r="V79" i="14"/>
  <c r="V77" i="14"/>
  <c r="AA77" i="14" s="1"/>
  <c r="V75" i="14"/>
  <c r="AA75" i="14" s="1"/>
  <c r="V223" i="14"/>
  <c r="V168" i="14"/>
  <c r="V151" i="14"/>
  <c r="AA151" i="14" s="1"/>
  <c r="V135" i="14"/>
  <c r="V120" i="14"/>
  <c r="AA120" i="14" s="1"/>
  <c r="V116" i="14"/>
  <c r="AA116" i="14" s="1"/>
  <c r="V112" i="14"/>
  <c r="AA112" i="14" s="1"/>
  <c r="V108" i="14"/>
  <c r="AA108" i="14" s="1"/>
  <c r="V104" i="14"/>
  <c r="V100" i="14"/>
  <c r="AA100" i="14" s="1"/>
  <c r="V96" i="14"/>
  <c r="AA96" i="14" s="1"/>
  <c r="V141" i="14"/>
  <c r="AA141" i="14" s="1"/>
  <c r="V127" i="14"/>
  <c r="W119" i="14"/>
  <c r="W107" i="14"/>
  <c r="V94" i="14"/>
  <c r="V212" i="14"/>
  <c r="AA212" i="14" s="1"/>
  <c r="V147" i="14"/>
  <c r="AA147" i="14" s="1"/>
  <c r="V131" i="14"/>
  <c r="AA131" i="14" s="1"/>
  <c r="V119" i="14"/>
  <c r="V115" i="14"/>
  <c r="AA115" i="14" s="1"/>
  <c r="V111" i="14"/>
  <c r="V107" i="14"/>
  <c r="AA107" i="14" s="1"/>
  <c r="V103" i="14"/>
  <c r="AA103" i="14" s="1"/>
  <c r="V99" i="14"/>
  <c r="W86" i="14"/>
  <c r="W84" i="14"/>
  <c r="W78" i="14"/>
  <c r="V143" i="14"/>
  <c r="W125" i="14"/>
  <c r="V123" i="14"/>
  <c r="V122" i="14"/>
  <c r="V118" i="14"/>
  <c r="AA118" i="14" s="1"/>
  <c r="V114" i="14"/>
  <c r="V110" i="14"/>
  <c r="AA110" i="14" s="1"/>
  <c r="V106" i="14"/>
  <c r="V102" i="14"/>
  <c r="V98" i="14"/>
  <c r="AA98" i="14" s="1"/>
  <c r="V88" i="14"/>
  <c r="V71" i="14"/>
  <c r="AA71" i="14" s="1"/>
  <c r="V67" i="14"/>
  <c r="AA67" i="14" s="1"/>
  <c r="V63" i="14"/>
  <c r="AA63" i="14" s="1"/>
  <c r="V60" i="14"/>
  <c r="W50" i="14"/>
  <c r="W48" i="14"/>
  <c r="W44" i="14"/>
  <c r="W42" i="14"/>
  <c r="W40" i="14"/>
  <c r="W38" i="14"/>
  <c r="W34" i="14"/>
  <c r="W32" i="14"/>
  <c r="W28" i="14"/>
  <c r="W26" i="14"/>
  <c r="W24" i="14"/>
  <c r="W22" i="14"/>
  <c r="W123" i="14"/>
  <c r="V78" i="14"/>
  <c r="AA78" i="14" s="1"/>
  <c r="W66" i="14"/>
  <c r="W62" i="14"/>
  <c r="W58" i="14"/>
  <c r="V56" i="14"/>
  <c r="V54" i="14"/>
  <c r="V52" i="14"/>
  <c r="AA52" i="14" s="1"/>
  <c r="V50" i="14"/>
  <c r="AA50" i="14" s="1"/>
  <c r="V48" i="14"/>
  <c r="V46" i="14"/>
  <c r="AA46" i="14" s="1"/>
  <c r="V44" i="14"/>
  <c r="AA44" i="14" s="1"/>
  <c r="V42" i="14"/>
  <c r="AA42" i="14" s="1"/>
  <c r="V40" i="14"/>
  <c r="AA40" i="14" s="1"/>
  <c r="V38" i="14"/>
  <c r="V36" i="14"/>
  <c r="AA36" i="14" s="1"/>
  <c r="V34" i="14"/>
  <c r="AA34" i="14" s="1"/>
  <c r="V32" i="14"/>
  <c r="V30" i="14"/>
  <c r="AA30" i="14" s="1"/>
  <c r="V28" i="14"/>
  <c r="AA28" i="14" s="1"/>
  <c r="V26" i="14"/>
  <c r="AA26" i="14" s="1"/>
  <c r="V24" i="14"/>
  <c r="AA24" i="14" s="1"/>
  <c r="V22" i="14"/>
  <c r="V20" i="14"/>
  <c r="AA20" i="14" s="1"/>
  <c r="V137" i="14"/>
  <c r="V84" i="14"/>
  <c r="AA84" i="14" s="1"/>
  <c r="V70" i="14"/>
  <c r="AA70" i="14" s="1"/>
  <c r="V66" i="14"/>
  <c r="AA66" i="14" s="1"/>
  <c r="V62" i="14"/>
  <c r="AA62" i="14" s="1"/>
  <c r="V58" i="14"/>
  <c r="W161" i="14"/>
  <c r="W114" i="14"/>
  <c r="W106" i="14"/>
  <c r="V90" i="14"/>
  <c r="AA90" i="14" s="1"/>
  <c r="W79" i="14"/>
  <c r="V76" i="14"/>
  <c r="W65" i="14"/>
  <c r="V73" i="14"/>
  <c r="V69" i="14"/>
  <c r="V65" i="14"/>
  <c r="AA65" i="14" s="1"/>
  <c r="W61" i="14"/>
  <c r="W59" i="14"/>
  <c r="W57" i="14"/>
  <c r="W53" i="14"/>
  <c r="W51" i="14"/>
  <c r="W47" i="14"/>
  <c r="W45" i="14"/>
  <c r="W43" i="14"/>
  <c r="W41" i="14"/>
  <c r="W37" i="14"/>
  <c r="W35" i="14"/>
  <c r="W25" i="14"/>
  <c r="W21" i="14"/>
  <c r="W19" i="14"/>
  <c r="V153" i="14"/>
  <c r="V86" i="14"/>
  <c r="W77" i="14"/>
  <c r="V74" i="14"/>
  <c r="W68" i="14"/>
  <c r="W64" i="14"/>
  <c r="V61" i="14"/>
  <c r="AA61" i="14" s="1"/>
  <c r="V59" i="14"/>
  <c r="AA59" i="14" s="1"/>
  <c r="V57" i="14"/>
  <c r="V55" i="14"/>
  <c r="AA55" i="14" s="1"/>
  <c r="V53" i="14"/>
  <c r="AA53" i="14" s="1"/>
  <c r="V51" i="14"/>
  <c r="V49" i="14"/>
  <c r="AA49" i="14" s="1"/>
  <c r="V47" i="14"/>
  <c r="AA47" i="14" s="1"/>
  <c r="V45" i="14"/>
  <c r="V43" i="14"/>
  <c r="V41" i="14"/>
  <c r="V39" i="14"/>
  <c r="AA39" i="14" s="1"/>
  <c r="V37" i="14"/>
  <c r="AA37" i="14" s="1"/>
  <c r="V35" i="14"/>
  <c r="V33" i="14"/>
  <c r="V31" i="14"/>
  <c r="V29" i="14"/>
  <c r="V27" i="14"/>
  <c r="V25" i="14"/>
  <c r="V23" i="14"/>
  <c r="AA23" i="14" s="1"/>
  <c r="V21" i="14"/>
  <c r="AA21" i="14" s="1"/>
  <c r="V19" i="14"/>
  <c r="V92" i="14"/>
  <c r="AA92" i="14" s="1"/>
  <c r="V72" i="14"/>
  <c r="AA72" i="14" s="1"/>
  <c r="V68" i="14"/>
  <c r="AA68" i="14" s="1"/>
  <c r="V64" i="14"/>
  <c r="W110" i="14"/>
  <c r="W102" i="14"/>
  <c r="V82" i="14"/>
  <c r="V80" i="14"/>
  <c r="AA80" i="14" s="1"/>
  <c r="W75" i="14"/>
  <c r="W60" i="14"/>
  <c r="AP440" i="12"/>
  <c r="AP462" i="12"/>
  <c r="AP414" i="12"/>
  <c r="AP231" i="12"/>
  <c r="AP215" i="12"/>
  <c r="AP181" i="12"/>
  <c r="AP165" i="12"/>
  <c r="V523" i="14"/>
  <c r="W523" i="14" s="1"/>
  <c r="V487" i="14"/>
  <c r="V433" i="14"/>
  <c r="W433" i="14" s="1"/>
  <c r="V453" i="14"/>
  <c r="W453" i="14" s="1"/>
  <c r="V439" i="14"/>
  <c r="W439" i="14" s="1"/>
  <c r="V402" i="14"/>
  <c r="W402" i="14" s="1"/>
  <c r="V356" i="14"/>
  <c r="W356" i="14" s="1"/>
  <c r="V279" i="14"/>
  <c r="V188" i="14"/>
  <c r="AA188" i="14" s="1"/>
  <c r="AP406" i="12"/>
  <c r="AP289" i="12"/>
  <c r="AP199" i="12"/>
  <c r="N537" i="10"/>
  <c r="N535" i="10"/>
  <c r="O520" i="10"/>
  <c r="O549" i="10"/>
  <c r="M520" i="10"/>
  <c r="Q547" i="10"/>
  <c r="P547" i="10"/>
  <c r="H165" i="3"/>
  <c r="H189" i="3"/>
  <c r="H235" i="3"/>
  <c r="H267" i="3"/>
  <c r="K520" i="2"/>
  <c r="K521" i="2"/>
  <c r="K522" i="2" s="1"/>
  <c r="G27" i="8"/>
  <c r="F27" i="8"/>
  <c r="F55" i="8"/>
  <c r="F85" i="8"/>
  <c r="G225" i="8"/>
  <c r="G7" i="4"/>
  <c r="E6" i="4"/>
  <c r="C5" i="4"/>
  <c r="G3" i="4"/>
  <c r="E2" i="4"/>
  <c r="E7" i="4"/>
  <c r="B6" i="4"/>
  <c r="E4" i="4"/>
  <c r="B3" i="4"/>
  <c r="D6" i="4"/>
  <c r="F4" i="4"/>
  <c r="G2" i="4"/>
  <c r="F7" i="4"/>
  <c r="G5" i="4"/>
  <c r="C4" i="4"/>
  <c r="D2" i="4"/>
  <c r="C7" i="4"/>
  <c r="E5" i="4"/>
  <c r="F3" i="4"/>
  <c r="G6" i="4"/>
  <c r="B5" i="4"/>
  <c r="D3" i="4"/>
  <c r="F6" i="4"/>
  <c r="C3" i="4"/>
  <c r="C6" i="4"/>
  <c r="F2" i="4"/>
  <c r="F5" i="4"/>
  <c r="C2" i="4"/>
  <c r="D5" i="4"/>
  <c r="B2" i="4"/>
  <c r="G4" i="4"/>
  <c r="D4" i="4"/>
  <c r="B7" i="4"/>
  <c r="E3" i="4"/>
  <c r="D7" i="4"/>
  <c r="B4" i="4"/>
  <c r="P535" i="10"/>
  <c r="H182" i="3"/>
  <c r="H212" i="3"/>
  <c r="H260" i="3"/>
  <c r="G136" i="8"/>
  <c r="F136" i="8"/>
  <c r="H176" i="3"/>
  <c r="H214" i="3"/>
  <c r="H254" i="3"/>
  <c r="F22" i="8"/>
  <c r="G22" i="8"/>
  <c r="G84" i="8"/>
  <c r="G100" i="8"/>
  <c r="F100" i="8"/>
  <c r="G108" i="8"/>
  <c r="F108" i="8"/>
  <c r="G116" i="8"/>
  <c r="G132" i="8"/>
  <c r="F132" i="8"/>
  <c r="I152" i="8"/>
  <c r="G188" i="8"/>
  <c r="F188" i="8"/>
  <c r="G198" i="8"/>
  <c r="H132" i="3"/>
  <c r="H234" i="3"/>
  <c r="H54" i="3"/>
  <c r="H70" i="3"/>
  <c r="H86" i="3"/>
  <c r="H102" i="3"/>
  <c r="H122" i="3"/>
  <c r="H156" i="3"/>
  <c r="G35" i="8"/>
  <c r="H143" i="3"/>
  <c r="H29" i="3"/>
  <c r="H57" i="3"/>
  <c r="H85" i="3"/>
  <c r="H113" i="3"/>
  <c r="H131" i="3"/>
  <c r="H249" i="3"/>
  <c r="N522" i="10"/>
  <c r="Q519" i="10"/>
  <c r="N525" i="10"/>
  <c r="Q548" i="10"/>
  <c r="O536" i="10"/>
  <c r="O537" i="10"/>
  <c r="H255" i="3"/>
  <c r="H167" i="3"/>
  <c r="H193" i="3"/>
  <c r="H217" i="3"/>
  <c r="H237" i="3"/>
  <c r="I47" i="8"/>
  <c r="F67" i="8"/>
  <c r="G67" i="8"/>
  <c r="I85" i="8"/>
  <c r="I129" i="8"/>
  <c r="P519" i="10"/>
  <c r="P532" i="10"/>
  <c r="H149" i="3"/>
  <c r="J520" i="2"/>
  <c r="J521" i="2"/>
  <c r="J522" i="2" s="1"/>
  <c r="H186" i="3"/>
  <c r="H216" i="3"/>
  <c r="H264" i="3"/>
  <c r="H180" i="3"/>
  <c r="H218" i="3"/>
  <c r="H256" i="3"/>
  <c r="G16" i="8"/>
  <c r="F16" i="8"/>
  <c r="F24" i="8"/>
  <c r="G24" i="8"/>
  <c r="G42" i="8"/>
  <c r="F42" i="8"/>
  <c r="G58" i="8"/>
  <c r="F58" i="8"/>
  <c r="G154" i="8"/>
  <c r="F154" i="8"/>
  <c r="I162" i="8"/>
  <c r="G210" i="8"/>
  <c r="F210" i="8"/>
  <c r="G218" i="8"/>
  <c r="F218" i="8"/>
  <c r="G226" i="8"/>
  <c r="F226" i="8"/>
  <c r="G234" i="8"/>
  <c r="F234" i="8"/>
  <c r="G242" i="8"/>
  <c r="G250" i="8"/>
  <c r="H136" i="3"/>
  <c r="H258" i="3"/>
  <c r="H40" i="3"/>
  <c r="H56" i="3"/>
  <c r="H72" i="3"/>
  <c r="H88" i="3"/>
  <c r="H104" i="3"/>
  <c r="H126" i="3"/>
  <c r="H220" i="3"/>
  <c r="H205" i="3"/>
  <c r="H33" i="3"/>
  <c r="H61" i="3"/>
  <c r="H87" i="3"/>
  <c r="H115" i="3"/>
  <c r="H135" i="3"/>
  <c r="H275" i="3"/>
  <c r="G124" i="8" l="1"/>
  <c r="G249" i="8"/>
  <c r="G23" i="8"/>
  <c r="G193" i="8"/>
  <c r="I66" i="11"/>
  <c r="I143" i="11"/>
  <c r="F202" i="8"/>
  <c r="F38" i="8"/>
  <c r="F200" i="8"/>
  <c r="F137" i="8"/>
  <c r="F254" i="8"/>
  <c r="F193" i="8"/>
  <c r="F36" i="8"/>
  <c r="F51" i="8"/>
  <c r="F209" i="8"/>
  <c r="G47" i="8"/>
  <c r="I55" i="11"/>
  <c r="I212" i="11"/>
  <c r="I130" i="11"/>
  <c r="I231" i="11"/>
  <c r="I252" i="11"/>
  <c r="I180" i="11"/>
  <c r="G161" i="8"/>
  <c r="G202" i="8"/>
  <c r="G137" i="8"/>
  <c r="F249" i="8"/>
  <c r="F161" i="8"/>
  <c r="F47" i="8"/>
  <c r="F23" i="8"/>
  <c r="G63" i="8"/>
  <c r="G36" i="8"/>
  <c r="G51" i="8"/>
  <c r="G200" i="8"/>
  <c r="I244" i="11"/>
  <c r="I263" i="11"/>
  <c r="I219" i="11"/>
  <c r="G162" i="8"/>
  <c r="G85" i="8"/>
  <c r="G233" i="8"/>
  <c r="G166" i="8"/>
  <c r="F199" i="8"/>
  <c r="I261" i="11"/>
  <c r="I73" i="11"/>
  <c r="I41" i="11"/>
  <c r="I185" i="11"/>
  <c r="F35" i="8"/>
  <c r="F225" i="8"/>
  <c r="G65" i="8"/>
  <c r="F233" i="8"/>
  <c r="F212" i="8"/>
  <c r="F166" i="8"/>
  <c r="G97" i="8"/>
  <c r="G199" i="8"/>
  <c r="I70" i="11"/>
  <c r="I116" i="11"/>
  <c r="I42" i="11"/>
  <c r="F242" i="8"/>
  <c r="G92" i="8"/>
  <c r="F65" i="8"/>
  <c r="F152" i="8"/>
  <c r="F244" i="8"/>
  <c r="G212" i="8"/>
  <c r="F97" i="8"/>
  <c r="I221" i="11"/>
  <c r="I218" i="11"/>
  <c r="J132" i="19"/>
  <c r="I132" i="19"/>
  <c r="J189" i="19"/>
  <c r="I189" i="19"/>
  <c r="J74" i="19"/>
  <c r="I74" i="19"/>
  <c r="J162" i="19"/>
  <c r="I162" i="19"/>
  <c r="J24" i="19"/>
  <c r="I24" i="19"/>
  <c r="J234" i="19"/>
  <c r="I234" i="19"/>
  <c r="G55" i="8"/>
  <c r="G145" i="8"/>
  <c r="F13" i="8"/>
  <c r="G83" i="8"/>
  <c r="G209" i="8"/>
  <c r="F87" i="8"/>
  <c r="I75" i="11"/>
  <c r="I164" i="11"/>
  <c r="I240" i="11"/>
  <c r="I127" i="11"/>
  <c r="I32" i="11"/>
  <c r="I210" i="11"/>
  <c r="I52" i="11"/>
  <c r="I25" i="11"/>
  <c r="I159" i="11"/>
  <c r="G221" i="8"/>
  <c r="F131" i="8"/>
  <c r="I43" i="19"/>
  <c r="I33" i="11"/>
  <c r="I150" i="11"/>
  <c r="I48" i="11"/>
  <c r="I167" i="11"/>
  <c r="I181" i="11"/>
  <c r="I92" i="11"/>
  <c r="I14" i="19"/>
  <c r="I84" i="11"/>
  <c r="F162" i="8"/>
  <c r="F214" i="8"/>
  <c r="G53" i="8"/>
  <c r="F29" i="8"/>
  <c r="I123" i="11"/>
  <c r="I189" i="11"/>
  <c r="I171" i="11"/>
  <c r="I160" i="11"/>
  <c r="I111" i="11"/>
  <c r="I226" i="11"/>
  <c r="I259" i="11"/>
  <c r="I209" i="11"/>
  <c r="I106" i="11"/>
  <c r="I131" i="11"/>
  <c r="I74" i="11"/>
  <c r="I140" i="11"/>
  <c r="I102" i="11"/>
  <c r="J100" i="19"/>
  <c r="I100" i="19"/>
  <c r="D131" i="19"/>
  <c r="H131" i="19" s="1"/>
  <c r="J131" i="19" s="1"/>
  <c r="I149" i="11"/>
  <c r="D83" i="19"/>
  <c r="H83" i="19" s="1"/>
  <c r="J83" i="19" s="1"/>
  <c r="I101" i="11"/>
  <c r="D143" i="19"/>
  <c r="H143" i="19" s="1"/>
  <c r="J143" i="19" s="1"/>
  <c r="I161" i="11"/>
  <c r="D182" i="19"/>
  <c r="H182" i="19" s="1"/>
  <c r="I200" i="11"/>
  <c r="D73" i="19"/>
  <c r="H73" i="19" s="1"/>
  <c r="J73" i="19" s="1"/>
  <c r="I91" i="11"/>
  <c r="D225" i="19"/>
  <c r="H225" i="19" s="1"/>
  <c r="J225" i="19" s="1"/>
  <c r="I243" i="11"/>
  <c r="D45" i="19"/>
  <c r="H45" i="19" s="1"/>
  <c r="J45" i="19" s="1"/>
  <c r="I63" i="11"/>
  <c r="D166" i="19"/>
  <c r="H166" i="19" s="1"/>
  <c r="I184" i="11"/>
  <c r="D181" i="19"/>
  <c r="H181" i="19" s="1"/>
  <c r="J181" i="19" s="1"/>
  <c r="I199" i="11"/>
  <c r="D51" i="19"/>
  <c r="H51" i="19" s="1"/>
  <c r="I69" i="11"/>
  <c r="D244" i="19"/>
  <c r="H244" i="19" s="1"/>
  <c r="J244" i="19" s="1"/>
  <c r="I262" i="11"/>
  <c r="D176" i="19"/>
  <c r="H176" i="19" s="1"/>
  <c r="J176" i="19" s="1"/>
  <c r="I194" i="11"/>
  <c r="D160" i="19"/>
  <c r="H160" i="19" s="1"/>
  <c r="I178" i="11"/>
  <c r="D110" i="19"/>
  <c r="H110" i="19" s="1"/>
  <c r="I128" i="11"/>
  <c r="D80" i="19"/>
  <c r="H80" i="19" s="1"/>
  <c r="J80" i="19" s="1"/>
  <c r="I98" i="11"/>
  <c r="D38" i="19"/>
  <c r="H38" i="19" s="1"/>
  <c r="J38" i="19" s="1"/>
  <c r="I56" i="11"/>
  <c r="I68" i="11"/>
  <c r="I65" i="11"/>
  <c r="I182" i="11"/>
  <c r="J219" i="19"/>
  <c r="I219" i="19"/>
  <c r="I107" i="11"/>
  <c r="H36" i="11" a="1"/>
  <c r="H36" i="11" s="1"/>
  <c r="G17" i="8"/>
  <c r="D247" i="19"/>
  <c r="H247" i="19" s="1"/>
  <c r="J247" i="19" s="1"/>
  <c r="I265" i="11"/>
  <c r="H179" i="11" a="1"/>
  <c r="H179" i="11" s="1"/>
  <c r="F160" i="8"/>
  <c r="H135" i="11" a="1"/>
  <c r="H135" i="11" s="1"/>
  <c r="F116" i="8"/>
  <c r="H103" i="11" a="1"/>
  <c r="H103" i="11" s="1"/>
  <c r="F84" i="8"/>
  <c r="H110" i="11" a="1"/>
  <c r="H110" i="11" s="1"/>
  <c r="G91" i="8"/>
  <c r="H249" i="11" a="1"/>
  <c r="H249" i="11" s="1"/>
  <c r="G230" i="8"/>
  <c r="H30" i="11" a="1"/>
  <c r="H30" i="11" s="1"/>
  <c r="G11" i="8"/>
  <c r="H255" i="11" a="1"/>
  <c r="H255" i="11" s="1"/>
  <c r="F236" i="8"/>
  <c r="H223" i="11" a="1"/>
  <c r="H223" i="11" s="1"/>
  <c r="F204" i="8"/>
  <c r="H269" i="11" a="1"/>
  <c r="H269" i="11" s="1"/>
  <c r="F250" i="8"/>
  <c r="H163" i="11" a="1"/>
  <c r="H163" i="11" s="1"/>
  <c r="G144" i="8"/>
  <c r="D63" i="19"/>
  <c r="H63" i="19" s="1"/>
  <c r="I81" i="11"/>
  <c r="D150" i="19"/>
  <c r="H150" i="19" s="1"/>
  <c r="J150" i="19" s="1"/>
  <c r="I168" i="11"/>
  <c r="I35" i="19"/>
  <c r="I109" i="11"/>
  <c r="D107" i="19"/>
  <c r="H107" i="19" s="1"/>
  <c r="J107" i="19" s="1"/>
  <c r="I125" i="11"/>
  <c r="D185" i="19"/>
  <c r="H185" i="19" s="1"/>
  <c r="I203" i="11"/>
  <c r="D193" i="19"/>
  <c r="H193" i="19" s="1"/>
  <c r="I211" i="11"/>
  <c r="D144" i="19"/>
  <c r="H144" i="19" s="1"/>
  <c r="J144" i="19" s="1"/>
  <c r="I162" i="11"/>
  <c r="G214" i="8"/>
  <c r="I81" i="19"/>
  <c r="I113" i="11"/>
  <c r="I139" i="19"/>
  <c r="I149" i="19"/>
  <c r="I205" i="11"/>
  <c r="I53" i="11"/>
  <c r="J66" i="19"/>
  <c r="I66" i="19"/>
  <c r="I254" i="11"/>
  <c r="I24" i="11"/>
  <c r="J173" i="19"/>
  <c r="I173" i="19"/>
  <c r="J240" i="19"/>
  <c r="I240" i="19"/>
  <c r="D206" i="19"/>
  <c r="H206" i="19" s="1"/>
  <c r="J206" i="19" s="1"/>
  <c r="I224" i="11"/>
  <c r="D188" i="19"/>
  <c r="H188" i="19" s="1"/>
  <c r="J188" i="19" s="1"/>
  <c r="I206" i="11"/>
  <c r="D172" i="19"/>
  <c r="H172" i="19" s="1"/>
  <c r="J172" i="19" s="1"/>
  <c r="I190" i="11"/>
  <c r="D134" i="19"/>
  <c r="H134" i="19" s="1"/>
  <c r="J134" i="19" s="1"/>
  <c r="I152" i="11"/>
  <c r="D76" i="19"/>
  <c r="H76" i="19" s="1"/>
  <c r="J76" i="19" s="1"/>
  <c r="I94" i="11"/>
  <c r="D32" i="19"/>
  <c r="H32" i="19" s="1"/>
  <c r="J32" i="19" s="1"/>
  <c r="I50" i="11"/>
  <c r="D232" i="19"/>
  <c r="H232" i="19" s="1"/>
  <c r="J232" i="19" s="1"/>
  <c r="I250" i="11"/>
  <c r="D233" i="19"/>
  <c r="H233" i="19" s="1"/>
  <c r="J233" i="19" s="1"/>
  <c r="I251" i="11"/>
  <c r="D147" i="19"/>
  <c r="H147" i="19" s="1"/>
  <c r="I165" i="11"/>
  <c r="D97" i="19"/>
  <c r="H97" i="19" s="1"/>
  <c r="J97" i="19" s="1"/>
  <c r="I115" i="11"/>
  <c r="D165" i="19"/>
  <c r="H165" i="19" s="1"/>
  <c r="J165" i="19" s="1"/>
  <c r="I183" i="11"/>
  <c r="J190" i="19"/>
  <c r="I190" i="19"/>
  <c r="D120" i="19"/>
  <c r="H120" i="19" s="1"/>
  <c r="J120" i="19" s="1"/>
  <c r="I138" i="11"/>
  <c r="D248" i="19"/>
  <c r="H248" i="19" s="1"/>
  <c r="I266" i="11"/>
  <c r="I89" i="11"/>
  <c r="I170" i="11"/>
  <c r="I89" i="19"/>
  <c r="I145" i="11"/>
  <c r="I208" i="11"/>
  <c r="I80" i="11"/>
  <c r="I126" i="11"/>
  <c r="H97" i="11" a="1"/>
  <c r="H97" i="11" s="1"/>
  <c r="G78" i="8"/>
  <c r="H242" i="11" a="1"/>
  <c r="H242" i="11" s="1"/>
  <c r="G223" i="8"/>
  <c r="D215" i="19"/>
  <c r="H215" i="19" s="1"/>
  <c r="J215" i="19" s="1"/>
  <c r="I233" i="11"/>
  <c r="D199" i="19"/>
  <c r="H199" i="19" s="1"/>
  <c r="J199" i="19" s="1"/>
  <c r="I217" i="11"/>
  <c r="J109" i="19"/>
  <c r="I109" i="19"/>
  <c r="J178" i="19"/>
  <c r="I178" i="19"/>
  <c r="F78" i="8"/>
  <c r="I111" i="19"/>
  <c r="I158" i="11"/>
  <c r="I34" i="11"/>
  <c r="I118" i="11"/>
  <c r="I175" i="11"/>
  <c r="I267" i="11"/>
  <c r="I169" i="11"/>
  <c r="H39" i="11" a="1"/>
  <c r="H39" i="11" s="1"/>
  <c r="G20" i="8"/>
  <c r="H60" i="11" a="1"/>
  <c r="H60" i="11" s="1"/>
  <c r="F41" i="8"/>
  <c r="H132" i="11" a="1"/>
  <c r="H132" i="11" s="1"/>
  <c r="F113" i="8"/>
  <c r="H87" i="11" a="1"/>
  <c r="H87" i="11" s="1"/>
  <c r="F68" i="8"/>
  <c r="D9" i="19"/>
  <c r="H9" i="19" s="1"/>
  <c r="I27" i="11"/>
  <c r="D177" i="19"/>
  <c r="H177" i="19" s="1"/>
  <c r="J177" i="19" s="1"/>
  <c r="I195" i="11"/>
  <c r="D209" i="19"/>
  <c r="H209" i="19" s="1"/>
  <c r="J209" i="19" s="1"/>
  <c r="I227" i="11"/>
  <c r="D33" i="19"/>
  <c r="H33" i="19" s="1"/>
  <c r="J33" i="19" s="1"/>
  <c r="I51" i="11"/>
  <c r="D87" i="19"/>
  <c r="H87" i="19" s="1"/>
  <c r="J87" i="19" s="1"/>
  <c r="I105" i="11"/>
  <c r="D169" i="19"/>
  <c r="H169" i="19" s="1"/>
  <c r="J169" i="19" s="1"/>
  <c r="I187" i="11"/>
  <c r="J91" i="19"/>
  <c r="I91" i="19"/>
  <c r="J214" i="19"/>
  <c r="I214" i="19"/>
  <c r="D77" i="19"/>
  <c r="H77" i="19" s="1"/>
  <c r="J77" i="19" s="1"/>
  <c r="I95" i="11"/>
  <c r="D202" i="19"/>
  <c r="H202" i="19" s="1"/>
  <c r="J202" i="19" s="1"/>
  <c r="I220" i="11"/>
  <c r="D184" i="19"/>
  <c r="H184" i="19" s="1"/>
  <c r="J184" i="19" s="1"/>
  <c r="I202" i="11"/>
  <c r="D94" i="19"/>
  <c r="H94" i="19" s="1"/>
  <c r="I112" i="11"/>
  <c r="D60" i="19"/>
  <c r="H60" i="19" s="1"/>
  <c r="J60" i="19" s="1"/>
  <c r="I78" i="11"/>
  <c r="D254" i="19"/>
  <c r="H254" i="19" s="1"/>
  <c r="J254" i="19" s="1"/>
  <c r="I272" i="11"/>
  <c r="D217" i="19"/>
  <c r="H217" i="19" s="1"/>
  <c r="I235" i="11"/>
  <c r="D75" i="19"/>
  <c r="H75" i="19" s="1"/>
  <c r="J75" i="19" s="1"/>
  <c r="I93" i="11"/>
  <c r="D41" i="19"/>
  <c r="H41" i="19" s="1"/>
  <c r="J41" i="19" s="1"/>
  <c r="I59" i="11"/>
  <c r="D246" i="19"/>
  <c r="H246" i="19" s="1"/>
  <c r="J246" i="19" s="1"/>
  <c r="I264" i="11"/>
  <c r="D174" i="19"/>
  <c r="H174" i="19" s="1"/>
  <c r="I192" i="11"/>
  <c r="J112" i="19"/>
  <c r="I112" i="19"/>
  <c r="D252" i="19"/>
  <c r="H252" i="19" s="1"/>
  <c r="J252" i="19" s="1"/>
  <c r="I270" i="11"/>
  <c r="I234" i="11"/>
  <c r="I96" i="11"/>
  <c r="I203" i="19"/>
  <c r="I274" i="11"/>
  <c r="I147" i="11"/>
  <c r="I47" i="11"/>
  <c r="I44" i="11"/>
  <c r="J201" i="19"/>
  <c r="I201" i="19"/>
  <c r="I23" i="19"/>
  <c r="I232" i="11"/>
  <c r="I258" i="11"/>
  <c r="I85" i="11"/>
  <c r="D27" i="19"/>
  <c r="H27" i="19" s="1"/>
  <c r="J27" i="19" s="1"/>
  <c r="I45" i="11"/>
  <c r="D70" i="19"/>
  <c r="H70" i="19" s="1"/>
  <c r="J70" i="19" s="1"/>
  <c r="I88" i="11"/>
  <c r="D123" i="19"/>
  <c r="H123" i="19" s="1"/>
  <c r="J123" i="19" s="1"/>
  <c r="I141" i="11"/>
  <c r="D195" i="19"/>
  <c r="H195" i="19" s="1"/>
  <c r="J195" i="19" s="1"/>
  <c r="I213" i="11"/>
  <c r="J7" i="19"/>
  <c r="I7" i="19"/>
  <c r="D136" i="19"/>
  <c r="H136" i="19" s="1"/>
  <c r="J136" i="19" s="1"/>
  <c r="I154" i="11"/>
  <c r="D58" i="19"/>
  <c r="H58" i="19" s="1"/>
  <c r="I76" i="11"/>
  <c r="D11" i="19"/>
  <c r="H11" i="19" s="1"/>
  <c r="I29" i="11"/>
  <c r="I236" i="11"/>
  <c r="I137" i="11"/>
  <c r="J222" i="19"/>
  <c r="I222" i="19"/>
  <c r="I157" i="11"/>
  <c r="I99" i="11"/>
  <c r="I120" i="11"/>
  <c r="J84" i="19"/>
  <c r="I84" i="19"/>
  <c r="D99" i="19"/>
  <c r="H99" i="19" s="1"/>
  <c r="J99" i="19" s="1"/>
  <c r="I117" i="11"/>
  <c r="D228" i="19"/>
  <c r="H228" i="19" s="1"/>
  <c r="J228" i="19" s="1"/>
  <c r="I246" i="11"/>
  <c r="D115" i="19"/>
  <c r="H115" i="19" s="1"/>
  <c r="J115" i="19" s="1"/>
  <c r="I133" i="11"/>
  <c r="D61" i="19"/>
  <c r="H61" i="19" s="1"/>
  <c r="J61" i="19" s="1"/>
  <c r="I79" i="11"/>
  <c r="D126" i="19"/>
  <c r="H126" i="19" s="1"/>
  <c r="I144" i="11"/>
  <c r="D96" i="19"/>
  <c r="H96" i="19" s="1"/>
  <c r="I114" i="11"/>
  <c r="J6" i="19"/>
  <c r="I6" i="19"/>
  <c r="D135" i="19"/>
  <c r="H135" i="19" s="1"/>
  <c r="I153" i="11"/>
  <c r="J67" i="19"/>
  <c r="I67" i="19"/>
  <c r="D230" i="19"/>
  <c r="H230" i="19" s="1"/>
  <c r="I248" i="11"/>
  <c r="D196" i="19"/>
  <c r="H196" i="19" s="1"/>
  <c r="J196" i="19" s="1"/>
  <c r="I214" i="11"/>
  <c r="D180" i="19"/>
  <c r="H180" i="19" s="1"/>
  <c r="I198" i="11"/>
  <c r="D148" i="19"/>
  <c r="H148" i="19" s="1"/>
  <c r="J148" i="19" s="1"/>
  <c r="I166" i="11"/>
  <c r="D118" i="19"/>
  <c r="H118" i="19" s="1"/>
  <c r="J118" i="19" s="1"/>
  <c r="I136" i="11"/>
  <c r="D90" i="19"/>
  <c r="H90" i="19" s="1"/>
  <c r="J90" i="19" s="1"/>
  <c r="I108" i="11"/>
  <c r="D46" i="19"/>
  <c r="H46" i="19" s="1"/>
  <c r="J46" i="19" s="1"/>
  <c r="I64" i="11"/>
  <c r="D8" i="19"/>
  <c r="H8" i="19" s="1"/>
  <c r="J8" i="19" s="1"/>
  <c r="I26" i="11"/>
  <c r="J249" i="19"/>
  <c r="I249" i="19"/>
  <c r="D179" i="19"/>
  <c r="H179" i="19" s="1"/>
  <c r="J179" i="19" s="1"/>
  <c r="I197" i="11"/>
  <c r="D65" i="19"/>
  <c r="H65" i="19" s="1"/>
  <c r="J65" i="19" s="1"/>
  <c r="I83" i="11"/>
  <c r="D238" i="19"/>
  <c r="H238" i="19" s="1"/>
  <c r="J238" i="19" s="1"/>
  <c r="I256" i="11"/>
  <c r="D158" i="19"/>
  <c r="H158" i="19" s="1"/>
  <c r="J158" i="19" s="1"/>
  <c r="I176" i="11"/>
  <c r="D104" i="19"/>
  <c r="H104" i="19" s="1"/>
  <c r="J104" i="19" s="1"/>
  <c r="I122" i="11"/>
  <c r="D40" i="19"/>
  <c r="H40" i="19" s="1"/>
  <c r="I58" i="11"/>
  <c r="I67" i="11"/>
  <c r="I204" i="11"/>
  <c r="I186" i="11"/>
  <c r="I239" i="19"/>
  <c r="I174" i="11"/>
  <c r="I128" i="19"/>
  <c r="I121" i="11"/>
  <c r="I139" i="11"/>
  <c r="I49" i="11"/>
  <c r="I124" i="19"/>
  <c r="I134" i="11"/>
  <c r="I216" i="11"/>
  <c r="J235" i="19"/>
  <c r="I235" i="19"/>
  <c r="I129" i="11"/>
  <c r="I146" i="11"/>
  <c r="I191" i="11"/>
  <c r="J207" i="19"/>
  <c r="I207" i="19"/>
  <c r="J153" i="19"/>
  <c r="I153" i="19"/>
  <c r="J125" i="19"/>
  <c r="I125" i="19"/>
  <c r="G254" i="8"/>
  <c r="G222" i="8"/>
  <c r="F63" i="8"/>
  <c r="I200" i="19"/>
  <c r="I20" i="19"/>
  <c r="I72" i="11"/>
  <c r="I82" i="11"/>
  <c r="I273" i="11"/>
  <c r="I142" i="11"/>
  <c r="I54" i="11"/>
  <c r="I228" i="11"/>
  <c r="I177" i="11"/>
  <c r="I222" i="11"/>
  <c r="I215" i="11"/>
  <c r="I57" i="11"/>
  <c r="I241" i="11"/>
  <c r="F198" i="8"/>
  <c r="F124" i="8"/>
  <c r="F92" i="8"/>
  <c r="F196" i="8"/>
  <c r="F177" i="8"/>
  <c r="F145" i="8"/>
  <c r="I59" i="19"/>
  <c r="I156" i="11"/>
  <c r="I159" i="19"/>
  <c r="I102" i="19"/>
  <c r="I141" i="19"/>
  <c r="I197" i="19"/>
  <c r="I164" i="19"/>
  <c r="I256" i="19"/>
  <c r="I64" i="19"/>
  <c r="I210" i="19"/>
  <c r="I106" i="19"/>
  <c r="I55" i="19"/>
  <c r="I151" i="19"/>
  <c r="I108" i="19"/>
  <c r="I167" i="19"/>
  <c r="I36" i="19"/>
  <c r="I208" i="19"/>
  <c r="I54" i="19"/>
  <c r="I255" i="19"/>
  <c r="I142" i="19"/>
  <c r="I23" i="11"/>
  <c r="D5" i="19"/>
  <c r="H5" i="19" s="1"/>
  <c r="I226" i="19"/>
  <c r="I229" i="19"/>
  <c r="I68" i="19"/>
  <c r="I138" i="19"/>
  <c r="I17" i="19"/>
  <c r="I186" i="19"/>
  <c r="I192" i="19"/>
  <c r="I223" i="19"/>
  <c r="I253" i="19"/>
  <c r="I34" i="19"/>
  <c r="I211" i="19"/>
  <c r="I157" i="19"/>
  <c r="I154" i="19"/>
  <c r="I16" i="19"/>
  <c r="I116" i="19"/>
  <c r="I171" i="19"/>
  <c r="I62" i="19"/>
  <c r="I165" i="19"/>
  <c r="I227" i="19"/>
  <c r="I172" i="19"/>
  <c r="I213" i="19"/>
  <c r="I39" i="19"/>
  <c r="I52" i="19"/>
  <c r="I104" i="19"/>
  <c r="I133" i="19"/>
  <c r="I44" i="19"/>
  <c r="I191" i="19"/>
  <c r="I26" i="19"/>
  <c r="I245" i="19"/>
  <c r="I250" i="19"/>
  <c r="I242" i="19"/>
  <c r="I241" i="19"/>
  <c r="I204" i="19"/>
  <c r="I119" i="19"/>
  <c r="I101" i="19"/>
  <c r="I31" i="19"/>
  <c r="I146" i="19"/>
  <c r="I98" i="19"/>
  <c r="I163" i="19"/>
  <c r="I152" i="19"/>
  <c r="I175" i="19"/>
  <c r="I236" i="19"/>
  <c r="I198" i="19"/>
  <c r="I130" i="19"/>
  <c r="I53" i="19"/>
  <c r="I136" i="19"/>
  <c r="I181" i="19"/>
  <c r="I168" i="19"/>
  <c r="I113" i="19"/>
  <c r="I156" i="19"/>
  <c r="I88" i="19"/>
  <c r="I48" i="19"/>
  <c r="I25" i="19"/>
  <c r="I15" i="19"/>
  <c r="I72" i="19"/>
  <c r="I38" i="19"/>
  <c r="I216" i="19"/>
  <c r="I56" i="19"/>
  <c r="I49" i="19"/>
  <c r="I218" i="19"/>
  <c r="I82" i="19"/>
  <c r="I29" i="19"/>
  <c r="I57" i="19"/>
  <c r="I121" i="19"/>
  <c r="I183" i="19"/>
  <c r="I50" i="19"/>
  <c r="I129" i="19"/>
  <c r="I45" i="19"/>
  <c r="I47" i="19"/>
  <c r="I13" i="19"/>
  <c r="I176" i="19"/>
  <c r="I83" i="19"/>
  <c r="I71" i="19"/>
  <c r="I10" i="19"/>
  <c r="I187" i="19"/>
  <c r="I103" i="19"/>
  <c r="I122" i="19"/>
  <c r="I28" i="19"/>
  <c r="I37" i="19"/>
  <c r="I127" i="19"/>
  <c r="I30" i="19"/>
  <c r="I150" i="19"/>
  <c r="I140" i="19"/>
  <c r="I232" i="19"/>
  <c r="I78" i="19"/>
  <c r="I93" i="19"/>
  <c r="I194" i="19"/>
  <c r="I95" i="19"/>
  <c r="I170" i="19"/>
  <c r="I86" i="19"/>
  <c r="I19" i="19"/>
  <c r="I243" i="19"/>
  <c r="I105" i="19"/>
  <c r="H278" i="3"/>
  <c r="E19" i="7"/>
  <c r="H19" i="7" s="1"/>
  <c r="Q527" i="10"/>
  <c r="Q528" i="10" s="1"/>
  <c r="Q529" i="10"/>
  <c r="Q530" i="10" s="1"/>
  <c r="Q522" i="10"/>
  <c r="G207" i="8"/>
  <c r="F207" i="8"/>
  <c r="W71" i="14"/>
  <c r="AA29" i="14"/>
  <c r="W29" i="14"/>
  <c r="AA45" i="14"/>
  <c r="AA76" i="14"/>
  <c r="W76" i="14"/>
  <c r="W92" i="14"/>
  <c r="AA223" i="14"/>
  <c r="AA89" i="14"/>
  <c r="W116" i="14"/>
  <c r="W89" i="14"/>
  <c r="AA117" i="14"/>
  <c r="W105" i="14"/>
  <c r="AA171" i="14"/>
  <c r="AA150" i="14"/>
  <c r="W171" i="14"/>
  <c r="W178" i="14"/>
  <c r="W198" i="14"/>
  <c r="AA203" i="14"/>
  <c r="AA177" i="14"/>
  <c r="W179" i="14"/>
  <c r="AA202" i="14"/>
  <c r="W202" i="14"/>
  <c r="W222" i="14"/>
  <c r="AA243" i="14"/>
  <c r="AA238" i="14"/>
  <c r="W242" i="14"/>
  <c r="AA241" i="14"/>
  <c r="W249" i="14"/>
  <c r="W261" i="14"/>
  <c r="AA270" i="14"/>
  <c r="W270" i="14"/>
  <c r="G240" i="8"/>
  <c r="F240" i="8"/>
  <c r="G170" i="8"/>
  <c r="F170" i="8"/>
  <c r="G30" i="8"/>
  <c r="F30" i="8"/>
  <c r="F155" i="8"/>
  <c r="G155" i="8"/>
  <c r="G186" i="8"/>
  <c r="F186" i="8"/>
  <c r="G114" i="8"/>
  <c r="F114" i="8"/>
  <c r="G46" i="8"/>
  <c r="F46" i="8"/>
  <c r="G125" i="8"/>
  <c r="F125" i="8"/>
  <c r="G191" i="8"/>
  <c r="F191" i="8"/>
  <c r="F70" i="8"/>
  <c r="G70" i="8"/>
  <c r="F134" i="8"/>
  <c r="G134" i="8"/>
  <c r="G66" i="8"/>
  <c r="F66" i="8"/>
  <c r="G157" i="8"/>
  <c r="F157" i="8"/>
  <c r="G189" i="8"/>
  <c r="F189" i="8"/>
  <c r="G119" i="8"/>
  <c r="F119" i="8"/>
  <c r="F57" i="8"/>
  <c r="G57" i="8"/>
  <c r="AA31" i="14"/>
  <c r="W31" i="14"/>
  <c r="Z45" i="14"/>
  <c r="AC45" i="14"/>
  <c r="AA114" i="14"/>
  <c r="AA99" i="14"/>
  <c r="AA127" i="14"/>
  <c r="AA91" i="14"/>
  <c r="W120" i="14"/>
  <c r="W91" i="14"/>
  <c r="W129" i="14"/>
  <c r="AA197" i="14"/>
  <c r="W172" i="14"/>
  <c r="AA152" i="14"/>
  <c r="W152" i="14"/>
  <c r="W207" i="14"/>
  <c r="W205" i="14"/>
  <c r="AA204" i="14"/>
  <c r="W181" i="14"/>
  <c r="AA209" i="14"/>
  <c r="W209" i="14"/>
  <c r="AA224" i="14"/>
  <c r="W251" i="14"/>
  <c r="G192" i="8"/>
  <c r="F192" i="8"/>
  <c r="G232" i="8"/>
  <c r="F232" i="8"/>
  <c r="G215" i="8"/>
  <c r="F215" i="8"/>
  <c r="F147" i="8"/>
  <c r="G147" i="8"/>
  <c r="F73" i="8"/>
  <c r="G73" i="8"/>
  <c r="AC24" i="14"/>
  <c r="G176" i="8"/>
  <c r="F176" i="8"/>
  <c r="G106" i="8"/>
  <c r="F106" i="8"/>
  <c r="F115" i="8"/>
  <c r="G115" i="8"/>
  <c r="O529" i="10"/>
  <c r="O530" i="10" s="1"/>
  <c r="O527" i="10"/>
  <c r="O528" i="10" s="1"/>
  <c r="O522" i="10"/>
  <c r="Z204" i="14"/>
  <c r="AA180" i="14"/>
  <c r="G128" i="8"/>
  <c r="F128" i="8"/>
  <c r="G60" i="8"/>
  <c r="F60" i="8"/>
  <c r="G255" i="8"/>
  <c r="F255" i="8"/>
  <c r="G183" i="8"/>
  <c r="F183" i="8"/>
  <c r="F39" i="8"/>
  <c r="G39" i="8"/>
  <c r="Z206" i="14"/>
  <c r="F49" i="8"/>
  <c r="G49" i="8"/>
  <c r="G43" i="8"/>
  <c r="F43" i="8"/>
  <c r="F126" i="8"/>
  <c r="G126" i="8"/>
  <c r="AC223" i="14"/>
  <c r="AC78" i="14"/>
  <c r="Z64" i="14"/>
  <c r="AA33" i="14"/>
  <c r="W33" i="14"/>
  <c r="W23" i="14"/>
  <c r="AC66" i="14"/>
  <c r="Z66" i="14"/>
  <c r="W80" i="14"/>
  <c r="AA94" i="14"/>
  <c r="AA93" i="14"/>
  <c r="W93" i="14"/>
  <c r="AA138" i="14"/>
  <c r="AA154" i="14"/>
  <c r="W154" i="14"/>
  <c r="AA162" i="14"/>
  <c r="Z208" i="14"/>
  <c r="AC208" i="14"/>
  <c r="AC206" i="14"/>
  <c r="AA210" i="14"/>
  <c r="W210" i="14"/>
  <c r="W225" i="14"/>
  <c r="AA263" i="14"/>
  <c r="W263" i="14"/>
  <c r="G32" i="8"/>
  <c r="F32" i="8"/>
  <c r="G224" i="8"/>
  <c r="F224" i="8"/>
  <c r="F150" i="8"/>
  <c r="G150" i="8"/>
  <c r="G14" i="8"/>
  <c r="F14" i="8"/>
  <c r="G168" i="8"/>
  <c r="F168" i="8"/>
  <c r="G98" i="8"/>
  <c r="F98" i="8"/>
  <c r="G28" i="8"/>
  <c r="F28" i="8"/>
  <c r="F107" i="8"/>
  <c r="G107" i="8"/>
  <c r="G31" i="8"/>
  <c r="F31" i="8"/>
  <c r="F25" i="8"/>
  <c r="G25" i="8"/>
  <c r="G194" i="8"/>
  <c r="F194" i="8"/>
  <c r="G120" i="8"/>
  <c r="F120" i="8"/>
  <c r="G239" i="8"/>
  <c r="F239" i="8"/>
  <c r="G175" i="8"/>
  <c r="F175" i="8"/>
  <c r="F190" i="8"/>
  <c r="G190" i="8"/>
  <c r="F118" i="8"/>
  <c r="G118" i="8"/>
  <c r="G50" i="8"/>
  <c r="F50" i="8"/>
  <c r="AC192" i="14"/>
  <c r="Z233" i="14"/>
  <c r="G181" i="8"/>
  <c r="F181" i="8"/>
  <c r="G111" i="8"/>
  <c r="F111" i="8"/>
  <c r="P529" i="10"/>
  <c r="P530" i="10" s="1"/>
  <c r="P527" i="10"/>
  <c r="P528" i="10" s="1"/>
  <c r="G173" i="8"/>
  <c r="F173" i="8"/>
  <c r="G103" i="8"/>
  <c r="F103" i="8"/>
  <c r="F37" i="8"/>
  <c r="G37" i="8"/>
  <c r="F251" i="8"/>
  <c r="G251" i="8"/>
  <c r="AA82" i="14"/>
  <c r="AA19" i="14"/>
  <c r="AA35" i="14"/>
  <c r="AA51" i="14"/>
  <c r="W72" i="14"/>
  <c r="W49" i="14"/>
  <c r="AA69" i="14"/>
  <c r="W98" i="14"/>
  <c r="AA32" i="14"/>
  <c r="AA48" i="14"/>
  <c r="W70" i="14"/>
  <c r="W30" i="14"/>
  <c r="W46" i="14"/>
  <c r="AA88" i="14"/>
  <c r="AA122" i="14"/>
  <c r="W82" i="14"/>
  <c r="W99" i="14"/>
  <c r="W94" i="14"/>
  <c r="W127" i="14"/>
  <c r="AA79" i="14"/>
  <c r="W96" i="14"/>
  <c r="AA97" i="14"/>
  <c r="W117" i="14"/>
  <c r="W149" i="14"/>
  <c r="AA157" i="14"/>
  <c r="AA206" i="14"/>
  <c r="AA140" i="14"/>
  <c r="W157" i="14"/>
  <c r="W122" i="14"/>
  <c r="W138" i="14"/>
  <c r="AC184" i="14"/>
  <c r="AA221" i="14"/>
  <c r="W212" i="14"/>
  <c r="W214" i="14"/>
  <c r="W185" i="14"/>
  <c r="AA215" i="14"/>
  <c r="AA217" i="14"/>
  <c r="AA199" i="14"/>
  <c r="AA228" i="14"/>
  <c r="AA227" i="14"/>
  <c r="W211" i="14"/>
  <c r="W227" i="14"/>
  <c r="AA260" i="14"/>
  <c r="W258" i="14"/>
  <c r="W265" i="14"/>
  <c r="G216" i="8"/>
  <c r="F216" i="8"/>
  <c r="G140" i="8"/>
  <c r="F140" i="8"/>
  <c r="G74" i="8"/>
  <c r="F74" i="8"/>
  <c r="G4" i="8"/>
  <c r="F4" i="8"/>
  <c r="F195" i="8"/>
  <c r="G195" i="8"/>
  <c r="G127" i="8"/>
  <c r="F127" i="8"/>
  <c r="Z132" i="14"/>
  <c r="G90" i="8"/>
  <c r="F90" i="8"/>
  <c r="F99" i="8"/>
  <c r="G99" i="8"/>
  <c r="G112" i="8"/>
  <c r="F112" i="8"/>
  <c r="G44" i="8"/>
  <c r="F44" i="8"/>
  <c r="G229" i="8"/>
  <c r="F229" i="8"/>
  <c r="G167" i="8"/>
  <c r="F167" i="8"/>
  <c r="M544" i="10"/>
  <c r="O542" i="10"/>
  <c r="Q540" i="10"/>
  <c r="P543" i="10"/>
  <c r="M542" i="10"/>
  <c r="O540" i="10"/>
  <c r="O543" i="10"/>
  <c r="Q541" i="10"/>
  <c r="N540" i="10"/>
  <c r="Q544" i="10"/>
  <c r="N543" i="10"/>
  <c r="P541" i="10"/>
  <c r="N544" i="10"/>
  <c r="P542" i="10"/>
  <c r="M541" i="10"/>
  <c r="O544" i="10"/>
  <c r="M540" i="10"/>
  <c r="M543" i="10"/>
  <c r="Q542" i="10"/>
  <c r="O541" i="10"/>
  <c r="P544" i="10"/>
  <c r="Q543" i="10"/>
  <c r="N542" i="10"/>
  <c r="P540" i="10"/>
  <c r="N541" i="10"/>
  <c r="G180" i="8"/>
  <c r="F180" i="8"/>
  <c r="F110" i="8"/>
  <c r="G110" i="8"/>
  <c r="AA184" i="14"/>
  <c r="AC200" i="14"/>
  <c r="AC68" i="14"/>
  <c r="AA186" i="14"/>
  <c r="AC57" i="14"/>
  <c r="G245" i="8"/>
  <c r="F245" i="8"/>
  <c r="G165" i="8"/>
  <c r="F165" i="8"/>
  <c r="G95" i="8"/>
  <c r="F95" i="8"/>
  <c r="P522" i="10"/>
  <c r="Z252" i="14"/>
  <c r="AA74" i="14"/>
  <c r="AA73" i="14"/>
  <c r="AA137" i="14"/>
  <c r="AC32" i="14"/>
  <c r="Z32" i="14"/>
  <c r="AC48" i="14"/>
  <c r="Z48" i="14"/>
  <c r="W95" i="14"/>
  <c r="AA123" i="14"/>
  <c r="AC84" i="14"/>
  <c r="Z84" i="14"/>
  <c r="AA111" i="14"/>
  <c r="W103" i="14"/>
  <c r="AA135" i="14"/>
  <c r="W100" i="14"/>
  <c r="W81" i="14"/>
  <c r="W121" i="14"/>
  <c r="W135" i="14"/>
  <c r="W151" i="14"/>
  <c r="AA126" i="14"/>
  <c r="AA158" i="14"/>
  <c r="W158" i="14"/>
  <c r="W124" i="14"/>
  <c r="AC194" i="14"/>
  <c r="Z194" i="14"/>
  <c r="AA176" i="14"/>
  <c r="W224" i="14"/>
  <c r="W243" i="14"/>
  <c r="W187" i="14"/>
  <c r="W220" i="14"/>
  <c r="AA230" i="14"/>
  <c r="AC235" i="14"/>
  <c r="Z235" i="14"/>
  <c r="AA229" i="14"/>
  <c r="W213" i="14"/>
  <c r="W229" i="14"/>
  <c r="AA240" i="14"/>
  <c r="AA262" i="14"/>
  <c r="W244" i="14"/>
  <c r="W267" i="14"/>
  <c r="G208" i="8"/>
  <c r="F208" i="8"/>
  <c r="G64" i="8"/>
  <c r="F64" i="8"/>
  <c r="F187" i="8"/>
  <c r="G187" i="8"/>
  <c r="G117" i="8"/>
  <c r="F117" i="8"/>
  <c r="G45" i="8"/>
  <c r="F45" i="8"/>
  <c r="AA182" i="14"/>
  <c r="G184" i="8"/>
  <c r="F184" i="8"/>
  <c r="G82" i="8"/>
  <c r="F82" i="8"/>
  <c r="F89" i="8"/>
  <c r="G89" i="8"/>
  <c r="N529" i="10"/>
  <c r="N530" i="10" s="1"/>
  <c r="N527" i="10"/>
  <c r="N528" i="10" s="1"/>
  <c r="Z226" i="14"/>
  <c r="G104" i="8"/>
  <c r="F104" i="8"/>
  <c r="G159" i="8"/>
  <c r="F159" i="8"/>
  <c r="G172" i="8"/>
  <c r="F172" i="8"/>
  <c r="F102" i="8"/>
  <c r="G102" i="8"/>
  <c r="G34" i="8"/>
  <c r="F34" i="8"/>
  <c r="Z166" i="14"/>
  <c r="Z86" i="14"/>
  <c r="G237" i="8"/>
  <c r="F237" i="8"/>
  <c r="G15" i="8"/>
  <c r="F15" i="8"/>
  <c r="Z60" i="14"/>
  <c r="AC60" i="14"/>
  <c r="Z114" i="14"/>
  <c r="AC114" i="14"/>
  <c r="Z34" i="14"/>
  <c r="AC50" i="14"/>
  <c r="Z50" i="14"/>
  <c r="Z104" i="14"/>
  <c r="AC104" i="14"/>
  <c r="W83" i="14"/>
  <c r="W163" i="14"/>
  <c r="Z126" i="14"/>
  <c r="AC126" i="14"/>
  <c r="Z142" i="14"/>
  <c r="AC142" i="14"/>
  <c r="Z189" i="14"/>
  <c r="AC189" i="14"/>
  <c r="W239" i="14"/>
  <c r="AC215" i="14"/>
  <c r="Z215" i="14"/>
  <c r="W231" i="14"/>
  <c r="AC245" i="14"/>
  <c r="Z245" i="14"/>
  <c r="W269" i="14"/>
  <c r="F56" i="8"/>
  <c r="G56" i="8"/>
  <c r="F179" i="8"/>
  <c r="G179" i="8"/>
  <c r="G109" i="8"/>
  <c r="F109" i="8"/>
  <c r="F33" i="8"/>
  <c r="G33" i="8"/>
  <c r="Z175" i="14"/>
  <c r="G197" i="8"/>
  <c r="F197" i="8"/>
  <c r="F75" i="8"/>
  <c r="G75" i="8"/>
  <c r="G148" i="8"/>
  <c r="F148" i="8"/>
  <c r="G72" i="8"/>
  <c r="F72" i="8"/>
  <c r="AC180" i="14"/>
  <c r="AA194" i="14"/>
  <c r="Y194" i="14" s="1"/>
  <c r="G96" i="8"/>
  <c r="F96" i="8"/>
  <c r="G26" i="8"/>
  <c r="F26" i="8"/>
  <c r="G151" i="8"/>
  <c r="F151" i="8"/>
  <c r="G79" i="8"/>
  <c r="F79" i="8"/>
  <c r="G213" i="8"/>
  <c r="F213" i="8"/>
  <c r="G253" i="8"/>
  <c r="F253" i="8"/>
  <c r="G164" i="8"/>
  <c r="F164" i="8"/>
  <c r="F94" i="8"/>
  <c r="G94" i="8"/>
  <c r="AC26" i="14"/>
  <c r="AC44" i="14"/>
  <c r="AC150" i="14"/>
  <c r="AC34" i="14"/>
  <c r="Z58" i="14"/>
  <c r="F142" i="8"/>
  <c r="G142" i="8"/>
  <c r="F227" i="8"/>
  <c r="G227" i="8"/>
  <c r="G149" i="8"/>
  <c r="F149" i="8"/>
  <c r="G77" i="8"/>
  <c r="F77" i="8"/>
  <c r="F7" i="8"/>
  <c r="G7" i="8"/>
  <c r="G205" i="8"/>
  <c r="F205" i="8"/>
  <c r="Z260" i="14"/>
  <c r="W63" i="14"/>
  <c r="W118" i="14"/>
  <c r="AA25" i="14"/>
  <c r="AA41" i="14"/>
  <c r="AA57" i="14"/>
  <c r="AA86" i="14"/>
  <c r="W39" i="14"/>
  <c r="W55" i="14"/>
  <c r="W69" i="14"/>
  <c r="AA22" i="14"/>
  <c r="AA38" i="14"/>
  <c r="AA54" i="14"/>
  <c r="W54" i="14"/>
  <c r="W20" i="14"/>
  <c r="W36" i="14"/>
  <c r="W52" i="14"/>
  <c r="AA102" i="14"/>
  <c r="AA143" i="14"/>
  <c r="W88" i="14"/>
  <c r="AA119" i="14"/>
  <c r="W111" i="14"/>
  <c r="AA104" i="14"/>
  <c r="Y104" i="14" s="1"/>
  <c r="AA168" i="14"/>
  <c r="AA85" i="14"/>
  <c r="W108" i="14"/>
  <c r="W85" i="14"/>
  <c r="AA109" i="14"/>
  <c r="W97" i="14"/>
  <c r="AA125" i="14"/>
  <c r="W139" i="14"/>
  <c r="W155" i="14"/>
  <c r="W165" i="14"/>
  <c r="AA130" i="14"/>
  <c r="AA146" i="14"/>
  <c r="AA166" i="14"/>
  <c r="W128" i="14"/>
  <c r="W144" i="14"/>
  <c r="AC190" i="14"/>
  <c r="Z190" i="14"/>
  <c r="AA161" i="14"/>
  <c r="W193" i="14"/>
  <c r="AA196" i="14"/>
  <c r="AA235" i="14"/>
  <c r="AA173" i="14"/>
  <c r="AA192" i="14"/>
  <c r="AA226" i="14"/>
  <c r="AA208" i="14"/>
  <c r="Y208" i="14" s="1"/>
  <c r="W236" i="14"/>
  <c r="W234" i="14"/>
  <c r="W217" i="14"/>
  <c r="AA233" i="14"/>
  <c r="W241" i="14"/>
  <c r="AA247" i="14"/>
  <c r="AA250" i="14"/>
  <c r="AA266" i="14"/>
  <c r="W248" i="14"/>
  <c r="W264" i="14"/>
  <c r="AA271" i="14"/>
  <c r="W271" i="14"/>
  <c r="G48" i="8"/>
  <c r="F48" i="8"/>
  <c r="F243" i="8"/>
  <c r="G243" i="8"/>
  <c r="F171" i="8"/>
  <c r="G171" i="8"/>
  <c r="G101" i="8"/>
  <c r="F101" i="8"/>
  <c r="AV5" i="12"/>
  <c r="AV8" i="12" s="1"/>
  <c r="G130" i="8"/>
  <c r="F130" i="8"/>
  <c r="G62" i="8"/>
  <c r="F62" i="8"/>
  <c r="Z184" i="14"/>
  <c r="G138" i="8"/>
  <c r="F138" i="8"/>
  <c r="G156" i="8"/>
  <c r="F156" i="8"/>
  <c r="G88" i="8"/>
  <c r="F88" i="8"/>
  <c r="G143" i="8"/>
  <c r="F143" i="8"/>
  <c r="F69" i="8"/>
  <c r="G69" i="8"/>
  <c r="G231" i="8"/>
  <c r="F231" i="8"/>
  <c r="F86" i="8"/>
  <c r="G86" i="8"/>
  <c r="Z41" i="14"/>
  <c r="Z106" i="14"/>
  <c r="F6" i="8"/>
  <c r="G6" i="8"/>
  <c r="F217" i="8"/>
  <c r="G217" i="8"/>
  <c r="G141" i="8"/>
  <c r="F141" i="8"/>
  <c r="F29" i="4" a="1"/>
  <c r="F29" i="4" s="1"/>
  <c r="F30" i="4" s="1"/>
  <c r="D29" i="4" a="1"/>
  <c r="D29" i="4" s="1"/>
  <c r="D30" i="4" s="1"/>
  <c r="H29" i="4" a="1"/>
  <c r="H29" i="4" s="1"/>
  <c r="H30" i="4" s="1"/>
  <c r="C29" i="4" a="1"/>
  <c r="C29" i="4" s="1"/>
  <c r="C30" i="4" s="1"/>
  <c r="G29" i="4" a="1"/>
  <c r="G29" i="4" s="1"/>
  <c r="G30" i="4" s="1"/>
  <c r="E29" i="4" a="1"/>
  <c r="E29" i="4" s="1"/>
  <c r="E30" i="4" s="1"/>
  <c r="D10" i="4" a="1"/>
  <c r="D10" i="4" s="1"/>
  <c r="D11" i="4" s="1"/>
  <c r="Z186" i="14"/>
  <c r="Z173" i="14"/>
  <c r="W67" i="14"/>
  <c r="AA64" i="14"/>
  <c r="AA27" i="14"/>
  <c r="W27" i="14"/>
  <c r="AA43" i="14"/>
  <c r="AA153" i="14"/>
  <c r="W73" i="14"/>
  <c r="AA58" i="14"/>
  <c r="AA56" i="14"/>
  <c r="W56" i="14"/>
  <c r="AC38" i="14"/>
  <c r="Z38" i="14"/>
  <c r="AA60" i="14"/>
  <c r="AA106" i="14"/>
  <c r="W74" i="14"/>
  <c r="W90" i="14"/>
  <c r="W115" i="14"/>
  <c r="W188" i="14"/>
  <c r="AA87" i="14"/>
  <c r="W112" i="14"/>
  <c r="W87" i="14"/>
  <c r="AA113" i="14"/>
  <c r="W101" i="14"/>
  <c r="AA133" i="14"/>
  <c r="W141" i="14"/>
  <c r="AA169" i="14"/>
  <c r="W169" i="14"/>
  <c r="AA132" i="14"/>
  <c r="AA148" i="14"/>
  <c r="W170" i="14"/>
  <c r="Z130" i="14"/>
  <c r="AC130" i="14"/>
  <c r="AA253" i="14"/>
  <c r="W167" i="14"/>
  <c r="W199" i="14"/>
  <c r="W197" i="14"/>
  <c r="AA175" i="14"/>
  <c r="W203" i="14"/>
  <c r="W177" i="14"/>
  <c r="AA201" i="14"/>
  <c r="W201" i="14"/>
  <c r="W230" i="14"/>
  <c r="AA219" i="14"/>
  <c r="W240" i="14"/>
  <c r="W238" i="14"/>
  <c r="W219" i="14"/>
  <c r="AA237" i="14"/>
  <c r="AA245" i="14"/>
  <c r="Y245" i="14" s="1"/>
  <c r="AA255" i="14"/>
  <c r="AA252" i="14"/>
  <c r="AA268" i="14"/>
  <c r="W268" i="14"/>
  <c r="Z266" i="14"/>
  <c r="AC266" i="14"/>
  <c r="AA257" i="14"/>
  <c r="G248" i="8"/>
  <c r="F248" i="8"/>
  <c r="G178" i="8"/>
  <c r="F178" i="8"/>
  <c r="F40" i="8"/>
  <c r="G40" i="8"/>
  <c r="F235" i="8"/>
  <c r="G235" i="8"/>
  <c r="F163" i="8"/>
  <c r="G163" i="8"/>
  <c r="G93" i="8"/>
  <c r="F93" i="8"/>
  <c r="G5" i="8"/>
  <c r="F5" i="8"/>
  <c r="AV6" i="12"/>
  <c r="AC191" i="14"/>
  <c r="G122" i="8"/>
  <c r="F122" i="8"/>
  <c r="F201" i="8"/>
  <c r="G201" i="8"/>
  <c r="G135" i="8"/>
  <c r="F135" i="8"/>
  <c r="G61" i="8"/>
  <c r="F61" i="8"/>
  <c r="G247" i="8"/>
  <c r="F247" i="8"/>
  <c r="G10" i="8"/>
  <c r="F10" i="8"/>
  <c r="F139" i="8"/>
  <c r="G139" i="8"/>
  <c r="G146" i="8"/>
  <c r="F146" i="8"/>
  <c r="G80" i="8"/>
  <c r="F80" i="8"/>
  <c r="G133" i="8"/>
  <c r="F133" i="8"/>
  <c r="G59" i="8"/>
  <c r="F59" i="8"/>
  <c r="G76" i="8"/>
  <c r="F76" i="8"/>
  <c r="M527" i="10"/>
  <c r="M528" i="10" s="1"/>
  <c r="M529" i="10"/>
  <c r="M530" i="10" s="1"/>
  <c r="Z102" i="14"/>
  <c r="Z19" i="14"/>
  <c r="AC156" i="14"/>
  <c r="AC253" i="14"/>
  <c r="AC62" i="14"/>
  <c r="AC42" i="14"/>
  <c r="AC140" i="14"/>
  <c r="I76" i="19" l="1"/>
  <c r="I202" i="19"/>
  <c r="I209" i="19"/>
  <c r="I120" i="19"/>
  <c r="I206" i="19"/>
  <c r="I196" i="19"/>
  <c r="I254" i="19"/>
  <c r="I90" i="19"/>
  <c r="I70" i="19"/>
  <c r="I143" i="19"/>
  <c r="I107" i="19"/>
  <c r="I118" i="19"/>
  <c r="I80" i="19"/>
  <c r="I46" i="19"/>
  <c r="I61" i="19"/>
  <c r="I195" i="19"/>
  <c r="I179" i="19"/>
  <c r="I247" i="19"/>
  <c r="I228" i="19"/>
  <c r="I244" i="19"/>
  <c r="I33" i="19"/>
  <c r="I158" i="19"/>
  <c r="I246" i="19"/>
  <c r="I169" i="19"/>
  <c r="I75" i="19"/>
  <c r="I184" i="19"/>
  <c r="I41" i="19"/>
  <c r="D21" i="19"/>
  <c r="H21" i="19" s="1"/>
  <c r="I39" i="11"/>
  <c r="D12" i="19"/>
  <c r="H12" i="19" s="1"/>
  <c r="I30" i="11"/>
  <c r="D251" i="19"/>
  <c r="H251" i="19" s="1"/>
  <c r="I269" i="11"/>
  <c r="J51" i="19"/>
  <c r="I51" i="19"/>
  <c r="I215" i="19"/>
  <c r="I238" i="19"/>
  <c r="J58" i="19"/>
  <c r="I58" i="19"/>
  <c r="J248" i="19"/>
  <c r="I248" i="19"/>
  <c r="I225" i="19"/>
  <c r="I32" i="19"/>
  <c r="I252" i="19"/>
  <c r="J230" i="19"/>
  <c r="I230" i="19"/>
  <c r="J96" i="19"/>
  <c r="I96" i="19"/>
  <c r="D42" i="19"/>
  <c r="H42" i="19" s="1"/>
  <c r="I60" i="11"/>
  <c r="D145" i="19"/>
  <c r="H145" i="19" s="1"/>
  <c r="I163" i="11"/>
  <c r="D117" i="19"/>
  <c r="H117" i="19" s="1"/>
  <c r="I135" i="11"/>
  <c r="I188" i="19"/>
  <c r="I233" i="19"/>
  <c r="I115" i="19"/>
  <c r="I131" i="19"/>
  <c r="I177" i="19"/>
  <c r="J147" i="19"/>
  <c r="I147" i="19"/>
  <c r="J126" i="19"/>
  <c r="I126" i="19"/>
  <c r="J9" i="19"/>
  <c r="I9" i="19"/>
  <c r="D161" i="19"/>
  <c r="H161" i="19" s="1"/>
  <c r="I179" i="11"/>
  <c r="I99" i="19"/>
  <c r="J40" i="19"/>
  <c r="I40" i="19"/>
  <c r="J135" i="19"/>
  <c r="I135" i="19"/>
  <c r="J94" i="19"/>
  <c r="I94" i="19"/>
  <c r="D224" i="19"/>
  <c r="H224" i="19" s="1"/>
  <c r="I242" i="11"/>
  <c r="J193" i="19"/>
  <c r="I193" i="19"/>
  <c r="D92" i="19"/>
  <c r="H92" i="19" s="1"/>
  <c r="I110" i="11"/>
  <c r="J160" i="19"/>
  <c r="I160" i="19"/>
  <c r="I73" i="19"/>
  <c r="I199" i="19"/>
  <c r="I60" i="19"/>
  <c r="I144" i="19"/>
  <c r="J11" i="19"/>
  <c r="I11" i="19"/>
  <c r="D231" i="19"/>
  <c r="H231" i="19" s="1"/>
  <c r="I249" i="11"/>
  <c r="J110" i="19"/>
  <c r="I110" i="19"/>
  <c r="I148" i="19"/>
  <c r="I8" i="19"/>
  <c r="I87" i="19"/>
  <c r="I77" i="19"/>
  <c r="J180" i="19"/>
  <c r="I180" i="19"/>
  <c r="D69" i="19"/>
  <c r="H69" i="19" s="1"/>
  <c r="I87" i="11"/>
  <c r="D205" i="19"/>
  <c r="H205" i="19" s="1"/>
  <c r="I223" i="11"/>
  <c r="I134" i="19"/>
  <c r="I97" i="19"/>
  <c r="I123" i="19"/>
  <c r="I65" i="19"/>
  <c r="I27" i="19"/>
  <c r="J174" i="19"/>
  <c r="I174" i="19"/>
  <c r="J217" i="19"/>
  <c r="I217" i="19"/>
  <c r="D114" i="19"/>
  <c r="H114" i="19" s="1"/>
  <c r="I132" i="11"/>
  <c r="D79" i="19"/>
  <c r="H79" i="19" s="1"/>
  <c r="I97" i="11"/>
  <c r="J185" i="19"/>
  <c r="I185" i="19"/>
  <c r="J63" i="19"/>
  <c r="I63" i="19"/>
  <c r="D237" i="19"/>
  <c r="H237" i="19" s="1"/>
  <c r="I255" i="11"/>
  <c r="D85" i="19"/>
  <c r="H85" i="19" s="1"/>
  <c r="I103" i="11"/>
  <c r="D18" i="19"/>
  <c r="H18" i="19" s="1"/>
  <c r="I36" i="11"/>
  <c r="J166" i="19"/>
  <c r="I166" i="19"/>
  <c r="J182" i="19"/>
  <c r="I182" i="19"/>
  <c r="J5" i="19"/>
  <c r="I5" i="19"/>
  <c r="E28" i="9"/>
  <c r="H28" i="9" s="1"/>
  <c r="Y189" i="14"/>
  <c r="Y60" i="14"/>
  <c r="Y190" i="14"/>
  <c r="Y130" i="14"/>
  <c r="Y126" i="14"/>
  <c r="Y50" i="14"/>
  <c r="Z75" i="14"/>
  <c r="Y75" i="14"/>
  <c r="Z40" i="14"/>
  <c r="Y40" i="14"/>
  <c r="Z110" i="14"/>
  <c r="Y110" i="14"/>
  <c r="Z21" i="14"/>
  <c r="Y21" i="14"/>
  <c r="Z136" i="14"/>
  <c r="Y136" i="14"/>
  <c r="Z256" i="14"/>
  <c r="Y256" i="14"/>
  <c r="AC247" i="14"/>
  <c r="Z247" i="14"/>
  <c r="AC259" i="14"/>
  <c r="Y175" i="14"/>
  <c r="Y58" i="14"/>
  <c r="AC240" i="14"/>
  <c r="Z240" i="14"/>
  <c r="AC197" i="14"/>
  <c r="Z197" i="14"/>
  <c r="AC170" i="14"/>
  <c r="Z57" i="14"/>
  <c r="Y64" i="14"/>
  <c r="AC271" i="14"/>
  <c r="Z271" i="14"/>
  <c r="Y233" i="14"/>
  <c r="AC155" i="14"/>
  <c r="AC36" i="14"/>
  <c r="AC69" i="14"/>
  <c r="AC63" i="14"/>
  <c r="AC86" i="14"/>
  <c r="AC233" i="14"/>
  <c r="Z140" i="14"/>
  <c r="AC95" i="14"/>
  <c r="Z138" i="14"/>
  <c r="AC138" i="14"/>
  <c r="AC30" i="14"/>
  <c r="AC226" i="14"/>
  <c r="AC186" i="14"/>
  <c r="Z150" i="14"/>
  <c r="AC64" i="14"/>
  <c r="AC222" i="14"/>
  <c r="AC40" i="14"/>
  <c r="Y45" i="14"/>
  <c r="AC175" i="14"/>
  <c r="AC108" i="14"/>
  <c r="Y102" i="14"/>
  <c r="AC166" i="14"/>
  <c r="AC81" i="14"/>
  <c r="AC201" i="14"/>
  <c r="Z201" i="14"/>
  <c r="AC199" i="14"/>
  <c r="Z199" i="14"/>
  <c r="AC90" i="14"/>
  <c r="AC56" i="14"/>
  <c r="Z56" i="14"/>
  <c r="AC41" i="14"/>
  <c r="Y271" i="14"/>
  <c r="AC217" i="14"/>
  <c r="Z217" i="14"/>
  <c r="AC144" i="14"/>
  <c r="AC139" i="14"/>
  <c r="AC55" i="14"/>
  <c r="AC269" i="14"/>
  <c r="AC239" i="14"/>
  <c r="AC173" i="14"/>
  <c r="AC267" i="14"/>
  <c r="Z224" i="14"/>
  <c r="AC224" i="14"/>
  <c r="AC124" i="14"/>
  <c r="AC106" i="14"/>
  <c r="Y260" i="14"/>
  <c r="Z122" i="14"/>
  <c r="Z94" i="14"/>
  <c r="AC94" i="14"/>
  <c r="AC93" i="14"/>
  <c r="AC136" i="14"/>
  <c r="Y204" i="14"/>
  <c r="Y197" i="14"/>
  <c r="AC121" i="14"/>
  <c r="AC202" i="14"/>
  <c r="AC105" i="14"/>
  <c r="Z29" i="14"/>
  <c r="AC29" i="14"/>
  <c r="Z253" i="14"/>
  <c r="AC165" i="14"/>
  <c r="AC167" i="14"/>
  <c r="Y132" i="14"/>
  <c r="AC74" i="14"/>
  <c r="Z74" i="14"/>
  <c r="D15" i="4"/>
  <c r="D14" i="4"/>
  <c r="AC83" i="14"/>
  <c r="AC127" i="14"/>
  <c r="AC249" i="14"/>
  <c r="AC234" i="14"/>
  <c r="Y173" i="14"/>
  <c r="AC128" i="14"/>
  <c r="Z111" i="14"/>
  <c r="AC54" i="14"/>
  <c r="Z54" i="14"/>
  <c r="AC39" i="14"/>
  <c r="AC214" i="14"/>
  <c r="AC110" i="14"/>
  <c r="AC219" i="14"/>
  <c r="Z229" i="14"/>
  <c r="AC229" i="14"/>
  <c r="AC135" i="14"/>
  <c r="Z135" i="14"/>
  <c r="AC70" i="14"/>
  <c r="AC212" i="14"/>
  <c r="Z157" i="14"/>
  <c r="AC157" i="14"/>
  <c r="AC117" i="14"/>
  <c r="Z117" i="14"/>
  <c r="AC99" i="14"/>
  <c r="Z99" i="14"/>
  <c r="Y48" i="14"/>
  <c r="AC72" i="14"/>
  <c r="AC111" i="14"/>
  <c r="Z210" i="14"/>
  <c r="AC210" i="14"/>
  <c r="Z192" i="14"/>
  <c r="AC205" i="14"/>
  <c r="Z91" i="14"/>
  <c r="AC91" i="14"/>
  <c r="Z31" i="14"/>
  <c r="AC31" i="14"/>
  <c r="Z177" i="14"/>
  <c r="AC177" i="14"/>
  <c r="Y253" i="14"/>
  <c r="Z169" i="14"/>
  <c r="AC169" i="14"/>
  <c r="AC112" i="14"/>
  <c r="Y106" i="14"/>
  <c r="AC265" i="14"/>
  <c r="AC248" i="14"/>
  <c r="AC236" i="14"/>
  <c r="Y235" i="14"/>
  <c r="Y166" i="14"/>
  <c r="AC97" i="14"/>
  <c r="Y54" i="14"/>
  <c r="Y86" i="14"/>
  <c r="AC103" i="14"/>
  <c r="AC260" i="14"/>
  <c r="AC213" i="14"/>
  <c r="Y199" i="14"/>
  <c r="Y140" i="14"/>
  <c r="Y32" i="14"/>
  <c r="AC225" i="14"/>
  <c r="Z93" i="14"/>
  <c r="AC80" i="14"/>
  <c r="AC23" i="14"/>
  <c r="AC207" i="14"/>
  <c r="Z180" i="14"/>
  <c r="AC120" i="14"/>
  <c r="Y31" i="14"/>
  <c r="AC122" i="14"/>
  <c r="AC252" i="14"/>
  <c r="AC179" i="14"/>
  <c r="AC92" i="14"/>
  <c r="AC58" i="14"/>
  <c r="Z73" i="14"/>
  <c r="AC73" i="14"/>
  <c r="AC27" i="14"/>
  <c r="Z238" i="14"/>
  <c r="AC238" i="14"/>
  <c r="Y266" i="14"/>
  <c r="AC88" i="14"/>
  <c r="Z88" i="14"/>
  <c r="Y38" i="14"/>
  <c r="Y57" i="14"/>
  <c r="AC178" i="14"/>
  <c r="AC187" i="14"/>
  <c r="Y142" i="14"/>
  <c r="AC102" i="14"/>
  <c r="Y206" i="14"/>
  <c r="AC82" i="14"/>
  <c r="Z82" i="14"/>
  <c r="Y84" i="14"/>
  <c r="AC263" i="14"/>
  <c r="Z263" i="14"/>
  <c r="AC258" i="14"/>
  <c r="Z223" i="14"/>
  <c r="AC209" i="14"/>
  <c r="Z209" i="14"/>
  <c r="Y91" i="14"/>
  <c r="Y114" i="14"/>
  <c r="AC132" i="14"/>
  <c r="AC116" i="14"/>
  <c r="AC76" i="14"/>
  <c r="Z76" i="14"/>
  <c r="AC71" i="14"/>
  <c r="AC204" i="14"/>
  <c r="Y226" i="14"/>
  <c r="AC193" i="14"/>
  <c r="Y41" i="14"/>
  <c r="AC230" i="14"/>
  <c r="AC231" i="14"/>
  <c r="AC163" i="14"/>
  <c r="AC172" i="14"/>
  <c r="AC244" i="14"/>
  <c r="AC243" i="14"/>
  <c r="Z243" i="14"/>
  <c r="Z227" i="14"/>
  <c r="AC227" i="14"/>
  <c r="Y215" i="14"/>
  <c r="Y157" i="14"/>
  <c r="AC98" i="14"/>
  <c r="Y19" i="14"/>
  <c r="E18" i="16" s="1"/>
  <c r="Z152" i="14"/>
  <c r="AC152" i="14"/>
  <c r="AC21" i="14"/>
  <c r="AC75" i="14"/>
  <c r="Z270" i="14"/>
  <c r="AC270" i="14"/>
  <c r="AC242" i="14"/>
  <c r="AC19" i="14"/>
  <c r="AC256" i="14"/>
  <c r="Y138" i="14"/>
  <c r="AC251" i="14"/>
  <c r="Y66" i="14"/>
  <c r="AC141" i="14"/>
  <c r="Y238" i="14"/>
  <c r="AC198" i="14"/>
  <c r="Z171" i="14"/>
  <c r="AC171" i="14"/>
  <c r="F1" i="8"/>
  <c r="AC211" i="14"/>
  <c r="AC185" i="14"/>
  <c r="AC96" i="14"/>
  <c r="Y88" i="14"/>
  <c r="Y82" i="14"/>
  <c r="Y252" i="14"/>
  <c r="AC115" i="14"/>
  <c r="AC188" i="14"/>
  <c r="Z241" i="14"/>
  <c r="AC241" i="14"/>
  <c r="AC52" i="14"/>
  <c r="AC118" i="14"/>
  <c r="AC203" i="14"/>
  <c r="AC20" i="14"/>
  <c r="AC264" i="14"/>
  <c r="AC101" i="14"/>
  <c r="Y240" i="14"/>
  <c r="AC100" i="14"/>
  <c r="Y34" i="14"/>
  <c r="Y186" i="14"/>
  <c r="Y184" i="14"/>
  <c r="Y227" i="14"/>
  <c r="AC149" i="14"/>
  <c r="AC46" i="14"/>
  <c r="AC49" i="14"/>
  <c r="Z33" i="14"/>
  <c r="AC33" i="14"/>
  <c r="AC67" i="14"/>
  <c r="AC261" i="14"/>
  <c r="Y150" i="14"/>
  <c r="J224" i="19" l="1"/>
  <c r="I224" i="19"/>
  <c r="J85" i="19"/>
  <c r="I85" i="19"/>
  <c r="J79" i="19"/>
  <c r="I79" i="19"/>
  <c r="J161" i="19"/>
  <c r="I161" i="19"/>
  <c r="J69" i="19"/>
  <c r="I69" i="19"/>
  <c r="J145" i="19"/>
  <c r="I145" i="19"/>
  <c r="J231" i="19"/>
  <c r="I231" i="19"/>
  <c r="J42" i="19"/>
  <c r="I42" i="19"/>
  <c r="J92" i="19"/>
  <c r="I92" i="19"/>
  <c r="J237" i="19"/>
  <c r="I237" i="19"/>
  <c r="J251" i="19"/>
  <c r="I251" i="19"/>
  <c r="J12" i="19"/>
  <c r="I12" i="19"/>
  <c r="J114" i="19"/>
  <c r="I114" i="19"/>
  <c r="J205" i="19"/>
  <c r="I205" i="19"/>
  <c r="J117" i="19"/>
  <c r="I117" i="19"/>
  <c r="J18" i="19"/>
  <c r="I18" i="19"/>
  <c r="J21" i="19"/>
  <c r="I21" i="19"/>
  <c r="Y223" i="14"/>
  <c r="Y263" i="14"/>
  <c r="Y229" i="14"/>
  <c r="Y177" i="14"/>
  <c r="Y247" i="14"/>
  <c r="Y243" i="14"/>
  <c r="Y93" i="14"/>
  <c r="Y209" i="14"/>
  <c r="Y29" i="14"/>
  <c r="Y152" i="14"/>
  <c r="Y73" i="14"/>
  <c r="Y94" i="14"/>
  <c r="Y180" i="14"/>
  <c r="Y117" i="14"/>
  <c r="Y224" i="14"/>
  <c r="Z97" i="14"/>
  <c r="Y97" i="14"/>
  <c r="Z89" i="14"/>
  <c r="Y89" i="14"/>
  <c r="Z202" i="14"/>
  <c r="Y202" i="14"/>
  <c r="Z151" i="14"/>
  <c r="Y151" i="14"/>
  <c r="Z129" i="14"/>
  <c r="Y129" i="14"/>
  <c r="Z158" i="14"/>
  <c r="Y158" i="14"/>
  <c r="Z268" i="14"/>
  <c r="Y268" i="14"/>
  <c r="Z87" i="14"/>
  <c r="Y87" i="14"/>
  <c r="Z55" i="14"/>
  <c r="Y55" i="14"/>
  <c r="Z181" i="14"/>
  <c r="Y181" i="14"/>
  <c r="Z69" i="14"/>
  <c r="Y69" i="14"/>
  <c r="Z85" i="14"/>
  <c r="Y85" i="14"/>
  <c r="Z220" i="14"/>
  <c r="Y220" i="14"/>
  <c r="Z27" i="14"/>
  <c r="Y27" i="14"/>
  <c r="Z222" i="14"/>
  <c r="Y222" i="14"/>
  <c r="Z154" i="14"/>
  <c r="Y154" i="14"/>
  <c r="Z95" i="14"/>
  <c r="Y95" i="14"/>
  <c r="AC250" i="14"/>
  <c r="Z67" i="14"/>
  <c r="Y67" i="14"/>
  <c r="Z30" i="14"/>
  <c r="Y30" i="14"/>
  <c r="AC61" i="14"/>
  <c r="AC196" i="14"/>
  <c r="AC129" i="14"/>
  <c r="Y122" i="14"/>
  <c r="Y111" i="14"/>
  <c r="AC131" i="14"/>
  <c r="AC28" i="14"/>
  <c r="AC257" i="14"/>
  <c r="Y210" i="14"/>
  <c r="Z213" i="14"/>
  <c r="Y213" i="14"/>
  <c r="Z78" i="14"/>
  <c r="Y78" i="14"/>
  <c r="AC125" i="14"/>
  <c r="Y56" i="14"/>
  <c r="Y201" i="14"/>
  <c r="AC151" i="14"/>
  <c r="AC146" i="14"/>
  <c r="Z144" i="14"/>
  <c r="Y144" i="14"/>
  <c r="Z200" i="14"/>
  <c r="Y200" i="14"/>
  <c r="AC164" i="14"/>
  <c r="Y33" i="14"/>
  <c r="Z155" i="14"/>
  <c r="Y155" i="14"/>
  <c r="Z259" i="14"/>
  <c r="Y259" i="14"/>
  <c r="Z49" i="14"/>
  <c r="Y49" i="14"/>
  <c r="AC145" i="14"/>
  <c r="Z211" i="14"/>
  <c r="Y211" i="14"/>
  <c r="AC181" i="14"/>
  <c r="AC254" i="14"/>
  <c r="Y169" i="14"/>
  <c r="Y241" i="14"/>
  <c r="AC158" i="14"/>
  <c r="AC162" i="14"/>
  <c r="Z105" i="14"/>
  <c r="Y105" i="14"/>
  <c r="AC182" i="14"/>
  <c r="Z124" i="14"/>
  <c r="Y124" i="14"/>
  <c r="AC195" i="14"/>
  <c r="AC168" i="14"/>
  <c r="Z63" i="14"/>
  <c r="Y63" i="14"/>
  <c r="Z191" i="14"/>
  <c r="Y191" i="14"/>
  <c r="AC255" i="14"/>
  <c r="Z185" i="14"/>
  <c r="Y185" i="14"/>
  <c r="Z244" i="14"/>
  <c r="Y244" i="14"/>
  <c r="Z225" i="14"/>
  <c r="Y225" i="14"/>
  <c r="Z248" i="14"/>
  <c r="Y248" i="14"/>
  <c r="Z214" i="14"/>
  <c r="Y214" i="14"/>
  <c r="Z46" i="14"/>
  <c r="Y46" i="14"/>
  <c r="Z118" i="14"/>
  <c r="Y118" i="14"/>
  <c r="AC47" i="14"/>
  <c r="AC85" i="14"/>
  <c r="Z71" i="14"/>
  <c r="Y71" i="14"/>
  <c r="AC79" i="14"/>
  <c r="Z68" i="14"/>
  <c r="Y68" i="14"/>
  <c r="Z187" i="14"/>
  <c r="Y187" i="14"/>
  <c r="AC89" i="14"/>
  <c r="Z23" i="14"/>
  <c r="Y23" i="14"/>
  <c r="AC51" i="14"/>
  <c r="Z103" i="14"/>
  <c r="Y103" i="14"/>
  <c r="AC59" i="14"/>
  <c r="Z205" i="14"/>
  <c r="Y205" i="14"/>
  <c r="Z72" i="14"/>
  <c r="Y72" i="14"/>
  <c r="Z128" i="14"/>
  <c r="Y128" i="14"/>
  <c r="AC87" i="14"/>
  <c r="AC123" i="14"/>
  <c r="Z239" i="14"/>
  <c r="Y239" i="14"/>
  <c r="Z83" i="14"/>
  <c r="Y83" i="14"/>
  <c r="AC53" i="14"/>
  <c r="Z26" i="14"/>
  <c r="Y26" i="14"/>
  <c r="AC237" i="14"/>
  <c r="AC37" i="14"/>
  <c r="Z249" i="14"/>
  <c r="Y249" i="14"/>
  <c r="AC262" i="14"/>
  <c r="Z52" i="14"/>
  <c r="Y52" i="14"/>
  <c r="Z115" i="14"/>
  <c r="Y115" i="14"/>
  <c r="Z198" i="14"/>
  <c r="Y198" i="14"/>
  <c r="AC119" i="14"/>
  <c r="Z251" i="14"/>
  <c r="Y251" i="14"/>
  <c r="AC232" i="14"/>
  <c r="Z163" i="14"/>
  <c r="Y163" i="14"/>
  <c r="AC154" i="14"/>
  <c r="Z80" i="14"/>
  <c r="Y80" i="14"/>
  <c r="AC22" i="14"/>
  <c r="AC218" i="14"/>
  <c r="AC161" i="14"/>
  <c r="Z39" i="14"/>
  <c r="Y39" i="14"/>
  <c r="Z165" i="14"/>
  <c r="Y165" i="14"/>
  <c r="Y171" i="14"/>
  <c r="AC147" i="14"/>
  <c r="Z156" i="14"/>
  <c r="Y156" i="14"/>
  <c r="AC159" i="14"/>
  <c r="AC153" i="14"/>
  <c r="Y74" i="14"/>
  <c r="AC35" i="14"/>
  <c r="Z24" i="14"/>
  <c r="Y24" i="14"/>
  <c r="AC107" i="14"/>
  <c r="AC43" i="14"/>
  <c r="Z193" i="14"/>
  <c r="Y193" i="14"/>
  <c r="Z120" i="14"/>
  <c r="Y120" i="14"/>
  <c r="AC143" i="14"/>
  <c r="Z212" i="14"/>
  <c r="Y212" i="14"/>
  <c r="AC134" i="14"/>
  <c r="Y192" i="14"/>
  <c r="AC220" i="14"/>
  <c r="Z269" i="14"/>
  <c r="Y269" i="14"/>
  <c r="Z139" i="14"/>
  <c r="Y139" i="14"/>
  <c r="Z90" i="14"/>
  <c r="Y90" i="14"/>
  <c r="AC246" i="14"/>
  <c r="AC133" i="14"/>
  <c r="Z36" i="14"/>
  <c r="Y36" i="14"/>
  <c r="AC25" i="14"/>
  <c r="Z149" i="14"/>
  <c r="Y149" i="14"/>
  <c r="Z100" i="14"/>
  <c r="Y100" i="14"/>
  <c r="AC148" i="14"/>
  <c r="Y270" i="14"/>
  <c r="Z42" i="14"/>
  <c r="Y42" i="14"/>
  <c r="Z231" i="14"/>
  <c r="Y231" i="14"/>
  <c r="Y217" i="14"/>
  <c r="Z179" i="14"/>
  <c r="Y179" i="14"/>
  <c r="Z236" i="14"/>
  <c r="Y236" i="14"/>
  <c r="Z234" i="14"/>
  <c r="Y234" i="14"/>
  <c r="Y99" i="14"/>
  <c r="AC137" i="14"/>
  <c r="Y135" i="14"/>
  <c r="AC109" i="14"/>
  <c r="Y76" i="14"/>
  <c r="AC176" i="14"/>
  <c r="AC221" i="14"/>
  <c r="Z170" i="14"/>
  <c r="Y170" i="14"/>
  <c r="AC268" i="14"/>
  <c r="Z92" i="14"/>
  <c r="Y92" i="14"/>
  <c r="Z96" i="14"/>
  <c r="Y96" i="14"/>
  <c r="AC228" i="14"/>
  <c r="AC216" i="14"/>
  <c r="Z44" i="14"/>
  <c r="Y44" i="14"/>
  <c r="Z242" i="14"/>
  <c r="Y242" i="14"/>
  <c r="Z98" i="14"/>
  <c r="Y98" i="14"/>
  <c r="Z116" i="14"/>
  <c r="Y116" i="14"/>
  <c r="AC183" i="14"/>
  <c r="Z207" i="14"/>
  <c r="Y207" i="14"/>
  <c r="Z112" i="14"/>
  <c r="Y112" i="14"/>
  <c r="Z62" i="14"/>
  <c r="Y62" i="14"/>
  <c r="AC65" i="14"/>
  <c r="Z167" i="14"/>
  <c r="Y167" i="14"/>
  <c r="Z267" i="14"/>
  <c r="Y267" i="14"/>
  <c r="AC77" i="14"/>
  <c r="Z81" i="14"/>
  <c r="Y81" i="14"/>
  <c r="Z108" i="14"/>
  <c r="Y108" i="14"/>
  <c r="AC160" i="14"/>
  <c r="AC174" i="14"/>
  <c r="AC113" i="14"/>
  <c r="Z183" i="14" l="1"/>
  <c r="Y183" i="14"/>
  <c r="Z133" i="14"/>
  <c r="Y133" i="14"/>
  <c r="Z101" i="14"/>
  <c r="Y101" i="14"/>
  <c r="Z159" i="14"/>
  <c r="Y159" i="14"/>
  <c r="Z37" i="14"/>
  <c r="Y37" i="14"/>
  <c r="Z53" i="14"/>
  <c r="Y53" i="14"/>
  <c r="Z203" i="14"/>
  <c r="Y203" i="14"/>
  <c r="Z182" i="14"/>
  <c r="Y182" i="14"/>
  <c r="Z164" i="14"/>
  <c r="Y164" i="14"/>
  <c r="Z174" i="14"/>
  <c r="Y174" i="14"/>
  <c r="Z77" i="14"/>
  <c r="Y77" i="14"/>
  <c r="Z219" i="14"/>
  <c r="Y219" i="14"/>
  <c r="Z119" i="14"/>
  <c r="Y119" i="14"/>
  <c r="Z168" i="14"/>
  <c r="Y168" i="14"/>
  <c r="Z216" i="14"/>
  <c r="Y216" i="14"/>
  <c r="Z109" i="14"/>
  <c r="Y109" i="14"/>
  <c r="Z246" i="14"/>
  <c r="Y246" i="14"/>
  <c r="Z143" i="14"/>
  <c r="Y143" i="14"/>
  <c r="Z35" i="14"/>
  <c r="Y35" i="14"/>
  <c r="Z161" i="14"/>
  <c r="Y161" i="14"/>
  <c r="Z237" i="14"/>
  <c r="Y237" i="14"/>
  <c r="Z255" i="14"/>
  <c r="Y255" i="14"/>
  <c r="Z254" i="14"/>
  <c r="Y254" i="14"/>
  <c r="Z228" i="14"/>
  <c r="Y228" i="14"/>
  <c r="Z178" i="14"/>
  <c r="Y178" i="14"/>
  <c r="Z43" i="14"/>
  <c r="Y43" i="14"/>
  <c r="Z147" i="14"/>
  <c r="Y147" i="14"/>
  <c r="Z262" i="14"/>
  <c r="Y262" i="14"/>
  <c r="Z127" i="14"/>
  <c r="Y127" i="14"/>
  <c r="Z20" i="14"/>
  <c r="Y20" i="14"/>
  <c r="Z47" i="14"/>
  <c r="Y47" i="14"/>
  <c r="Z195" i="14"/>
  <c r="Y195" i="14"/>
  <c r="Z264" i="14"/>
  <c r="Y264" i="14"/>
  <c r="Z257" i="14"/>
  <c r="Y257" i="14"/>
  <c r="Z160" i="14"/>
  <c r="Y160" i="14"/>
  <c r="Z221" i="14"/>
  <c r="Y221" i="14"/>
  <c r="Z137" i="14"/>
  <c r="Y137" i="14"/>
  <c r="Z121" i="14"/>
  <c r="Y121" i="14"/>
  <c r="Z107" i="14"/>
  <c r="Y107" i="14"/>
  <c r="Z172" i="14"/>
  <c r="Y172" i="14"/>
  <c r="Z51" i="14"/>
  <c r="Y51" i="14"/>
  <c r="Z230" i="14"/>
  <c r="Y230" i="14"/>
  <c r="Z162" i="14"/>
  <c r="Y162" i="14"/>
  <c r="Z125" i="14"/>
  <c r="Y125" i="14"/>
  <c r="Z196" i="14"/>
  <c r="Y196" i="14"/>
  <c r="Z25" i="14"/>
  <c r="Y25" i="14"/>
  <c r="Z218" i="14"/>
  <c r="Y218" i="14"/>
  <c r="Z232" i="14"/>
  <c r="Y232" i="14"/>
  <c r="Z265" i="14"/>
  <c r="Y265" i="14"/>
  <c r="Z79" i="14"/>
  <c r="Y79" i="14"/>
  <c r="Z28" i="14"/>
  <c r="Y28" i="14"/>
  <c r="Z250" i="14"/>
  <c r="Y250" i="14"/>
  <c r="Z176" i="14"/>
  <c r="Y176" i="14"/>
  <c r="Z134" i="14"/>
  <c r="Y134" i="14"/>
  <c r="Z153" i="14"/>
  <c r="Y153" i="14"/>
  <c r="Z188" i="14"/>
  <c r="Y188" i="14"/>
  <c r="Z261" i="14"/>
  <c r="Y261" i="14"/>
  <c r="Z123" i="14"/>
  <c r="Y123" i="14"/>
  <c r="Z145" i="14"/>
  <c r="Y145" i="14"/>
  <c r="Z258" i="14"/>
  <c r="Y258" i="14"/>
  <c r="Z146" i="14"/>
  <c r="Y146" i="14"/>
  <c r="Z61" i="14"/>
  <c r="Y61" i="14"/>
  <c r="Z113" i="14"/>
  <c r="Y113" i="14"/>
  <c r="Z65" i="14"/>
  <c r="Y65" i="14"/>
  <c r="Z148" i="14"/>
  <c r="Y148" i="14"/>
  <c r="Z141" i="14"/>
  <c r="Y141" i="14"/>
  <c r="Z22" i="14"/>
  <c r="Y22" i="14"/>
  <c r="Z59" i="14"/>
  <c r="Y59" i="14"/>
  <c r="Z70" i="14"/>
  <c r="Y70" i="14"/>
  <c r="Z131" i="14"/>
  <c r="Y131"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3" authorId="0" shapeId="0" xr:uid="{00000000-0006-0000-0200-000001000000}">
      <text>
        <r>
          <rPr>
            <sz val="10"/>
            <color rgb="FF000000"/>
            <rFont val="Arial"/>
            <family val="2"/>
            <charset val="204"/>
          </rPr>
          <t>As stocks have equal share in our portfolio, the weight for each stock is equal to 1/6.</t>
        </r>
      </text>
    </comment>
    <comment ref="A11" authorId="0" shapeId="0" xr:uid="{00000000-0006-0000-0200-000002000000}">
      <text>
        <r>
          <rPr>
            <sz val="10"/>
            <color rgb="FF000000"/>
            <rFont val="Arial"/>
            <family val="2"/>
            <charset val="204"/>
          </rPr>
          <t>Confidence level for VaR and 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1" authorId="0" shapeId="0" xr:uid="{00000000-0006-0000-0A00-000001000000}">
      <text>
        <r>
          <rPr>
            <sz val="10"/>
            <color rgb="FF000000"/>
            <rFont val="Arial"/>
            <family val="2"/>
            <charset val="204"/>
          </rPr>
          <t>As stocks have equal share in our portfolio, the weight for each stock is equal to 1/6.</t>
        </r>
      </text>
    </comment>
    <comment ref="A19" authorId="0" shapeId="0" xr:uid="{00000000-0006-0000-0A00-000002000000}">
      <text>
        <r>
          <rPr>
            <sz val="10"/>
            <color rgb="FF000000"/>
            <rFont val="Arial"/>
            <family val="2"/>
            <charset val="204"/>
          </rPr>
          <t>Confidence level for VaR and 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17" authorId="0" shapeId="0" xr:uid="{00000000-0006-0000-0F00-000001000000}">
      <text>
        <r>
          <rPr>
            <sz val="10"/>
            <color rgb="FF000000"/>
            <rFont val="Arial"/>
            <family val="2"/>
            <charset val="204"/>
          </rPr>
          <t>Cumulative probabilities indicate the probability of reaching a specified number of breakdowns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64230EF3-A0E0-43B3-8547-43DEAD3C4773}">
      <text>
        <r>
          <rPr>
            <sz val="10"/>
            <color rgb="FF000000"/>
            <rFont val="Arial"/>
            <family val="2"/>
            <charset val="204"/>
          </rPr>
          <t>Confidence level for VaR and 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F17" authorId="0" shapeId="0" xr:uid="{D43DCEF6-3DF0-49F1-AE80-16395D244CEE}">
      <text>
        <r>
          <rPr>
            <sz val="10"/>
            <color rgb="FF000000"/>
            <rFont val="Arial"/>
            <family val="2"/>
            <charset val="204"/>
          </rPr>
          <t>Cumulative probabilities indicate the probability of reaching a specified number of breakdowns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<sst xmlns="http://schemas.openxmlformats.org/spreadsheetml/2006/main" count="453" uniqueCount="250">
  <si>
    <t>We have chosen stocks of Tesla Inc., Intel Inc., Apple, Netflix and Microsoft for our portfolio. We analise distribution of stocks log returns and correlation of returns in subportfolio.</t>
  </si>
  <si>
    <t>Log-returns of stocks and exchange rate</t>
  </si>
  <si>
    <t>Sheet name</t>
  </si>
  <si>
    <t>We assume that stocks in the portfolio are uniformly distributed</t>
  </si>
  <si>
    <t>Overview</t>
  </si>
  <si>
    <t>Stocks</t>
  </si>
  <si>
    <r>
      <t xml:space="preserve">The first sheet shows data on 6 stocks pricing and exchange rate. The domestic currency is rubble and the foreign currency is dollar USA. There are calculations of log returns and arythmetical returns of stocks as well as analysis of data distribution, </t>
    </r>
    <r>
      <rPr>
        <b/>
        <sz val="10"/>
        <rFont val="Arial"/>
        <family val="2"/>
        <charset val="204"/>
      </rPr>
      <t>covariance, and correlation of stocks and exchange rate</t>
    </r>
    <r>
      <rPr>
        <sz val="10"/>
        <color rgb="FF000000"/>
        <rFont val="Arial"/>
        <family val="2"/>
        <charset val="204"/>
      </rPr>
      <t xml:space="preserve"> in the subportfolio.</t>
    </r>
  </si>
  <si>
    <t>Portfolio structure</t>
  </si>
  <si>
    <t>S var_es_delta_normal</t>
  </si>
  <si>
    <t>The second sheet consists of calculations of subportfolio standard deviation, VaR and ES (+Dumb test).</t>
  </si>
  <si>
    <t>Arithmetic returns of stocks</t>
  </si>
  <si>
    <t>Date</t>
  </si>
  <si>
    <t>In the third sheet we conduct calculations of 1-day and 10-day VaR and ES for each day of the last year of the data period for stocks by rolling window approach, with the use of multinomial normal model.</t>
  </si>
  <si>
    <t>VaR 1/10 + ES 1/10</t>
  </si>
  <si>
    <t>Tesla</t>
  </si>
  <si>
    <t>Why we do what we do</t>
  </si>
  <si>
    <t>Intel</t>
  </si>
  <si>
    <t>Apple</t>
  </si>
  <si>
    <t>Netflix</t>
  </si>
  <si>
    <t>Microsoft</t>
  </si>
  <si>
    <t>USD/RUS</t>
  </si>
  <si>
    <t>This sheet represents a visualization of estimates of 1-day and 10-day VaR and 1-day and 10-day ES.</t>
  </si>
  <si>
    <t>r tesla</t>
  </si>
  <si>
    <t>r intel</t>
  </si>
  <si>
    <t>Var1+ES+realized r</t>
  </si>
  <si>
    <t>r apple</t>
  </si>
  <si>
    <t>This sheet represents a visualization of realized returns, 1-day ES and VAR of subportfolio.</t>
  </si>
  <si>
    <t>r netflix</t>
  </si>
  <si>
    <t>Backtesting</t>
  </si>
  <si>
    <t>r microsoft</t>
  </si>
  <si>
    <t>r usd/rus</t>
  </si>
  <si>
    <t xml:space="preserve">We calculate VaR and ES for 1 and 10 days using 1 day log returns with no use of any overlapping data. As a consequence, none recalibration napproach is needed. 
We decided to use rolling window data update approach because it doesn't smooth our data. As a result, we get data that reflects reality according to nowadays.
Here, calculation of VaR 1/10 and ES 1/10 for subportfolio of foreign stocks are presented.                                              </t>
  </si>
  <si>
    <t>In this sheet we conduct a Binomial coverage test for VaR failures for stock subportfolio and provide conclusion.</t>
  </si>
  <si>
    <t>Currency</t>
  </si>
  <si>
    <t>Here are calculations of 1-day and 10-day Var and ES for exchange rate.</t>
  </si>
  <si>
    <t>Currency backtest</t>
  </si>
  <si>
    <t>In this sheet we conduct a Binomial coverage test for VaR failures for exchange rate and provide conclusion.</t>
  </si>
  <si>
    <t>Stocks domestic</t>
  </si>
  <si>
    <t>Calculations of log-returns and arithmetic returns of stocks in domestic currency (rubbles).</t>
  </si>
  <si>
    <t>VaR ES domestic stock</t>
  </si>
  <si>
    <t>In this sheet we conduct calculations of 1-day and 10-day VaR and ES for each day of the last year of the data period for stocks in domestic currency by rolling window approach, with the use of multinomial normal model.</t>
  </si>
  <si>
    <t>Bonds</t>
  </si>
  <si>
    <t xml:space="preserve">This sheet represents calculations of zero-coupon rates and daily zero-coupons increments.                                                                                                                                                     </t>
  </si>
  <si>
    <t>Yield curve</t>
  </si>
  <si>
    <t>This sheet represents yield curves of bonds in subportfolio.</t>
  </si>
  <si>
    <t>Bond Portfolio</t>
  </si>
  <si>
    <t>Here bond portfolio is presented as well as VaR 1/10 and ES 1/10</t>
  </si>
  <si>
    <t>Bonds: graphs</t>
  </si>
  <si>
    <t>Visualization of Return of portfolio, Var and ES</t>
  </si>
  <si>
    <t>Backtesting bonds</t>
  </si>
  <si>
    <t>Here we conduct a Binomial coverage test for VaR failures and provide conclusion.</t>
  </si>
  <si>
    <t>α</t>
  </si>
  <si>
    <t xml:space="preserve">"For calculation of 10-day VaR and 10-day ES we assume
1. 10-day stock log-returns (as well as portfolio's) are still normal.
2.  simga_10days =sigma_1day*sqrt(10) - independence of returns"                
                </t>
  </si>
  <si>
    <t xml:space="preserve">These calculations are essential for backtest (sheet "Backtesting"). It takes value 1 when realised return of portfolio is lower than VaR.                
                </t>
  </si>
  <si>
    <t>To calculate 10-day VaR for each day of the last year we use an assumption that 10-day VaR = 1-day VaR * sqrt(10).</t>
  </si>
  <si>
    <t>Here we calculate 1-day ES based on rolling-window approach using last 251 days data.</t>
  </si>
  <si>
    <t>To calculate 10-day ES for each day of the last year we use an assumption that 10-day ES = 1-day ES * sqrt(10).</t>
  </si>
  <si>
    <t>To calculate realized subportfolio returns we multiply stocks and exchange rate arithmetic returns by their weights in subportfolio. Then we sum them.</t>
  </si>
  <si>
    <t>Here we calculate 1-day VaR based on rolling-window approach using last 251 days data.</t>
  </si>
  <si>
    <t>1-day log returns</t>
  </si>
  <si>
    <t>1-day arithmetic returns</t>
  </si>
  <si>
    <t>VAR 1d (window)</t>
  </si>
  <si>
    <t>Hit indicator</t>
  </si>
  <si>
    <t>VaR 10d</t>
  </si>
  <si>
    <t>ES 1d (window)</t>
  </si>
  <si>
    <t xml:space="preserve">ES 10d </t>
  </si>
  <si>
    <t>r subportfolio</t>
  </si>
  <si>
    <t>Cov of 1 day log returns</t>
  </si>
  <si>
    <t>weights</t>
  </si>
  <si>
    <t>Portfolio</t>
  </si>
  <si>
    <t>var</t>
  </si>
  <si>
    <t>sigma</t>
  </si>
  <si>
    <r>
      <t>-q_α=q_(1-</t>
    </r>
    <r>
      <rPr>
        <sz val="11"/>
        <color theme="1"/>
        <rFont val="Calibri"/>
        <family val="2"/>
        <charset val="204"/>
      </rPr>
      <t>α) for N(0,1)</t>
    </r>
  </si>
  <si>
    <r>
      <t>ES_</t>
    </r>
    <r>
      <rPr>
        <sz val="11"/>
        <color theme="1"/>
        <rFont val="Calibri"/>
        <family val="2"/>
        <charset val="204"/>
      </rPr>
      <t>α for N(0,1)</t>
    </r>
  </si>
  <si>
    <t>VaR_prt_1%</t>
  </si>
  <si>
    <t>ES_prt_1%</t>
  </si>
  <si>
    <t>We check our calculations conducting the following test. If there is only 1 stock in portfolio (100% share), the standard deviation of the portfolio is equal to the standard deviation of this stock. To calculate the standard deviation of portfolio we multiply covariance matrix by vector of shares of stocks (get dispersion from the covariance matrix of the only stock in portfolio) and take square root of it. Standard deviations of stocks' log returns were calculated on sheet "Stocks".</t>
  </si>
  <si>
    <t>Dumb test</t>
  </si>
  <si>
    <t>tesla</t>
  </si>
  <si>
    <t>intel</t>
  </si>
  <si>
    <t>apple</t>
  </si>
  <si>
    <t>netflix</t>
  </si>
  <si>
    <t>microsoft</t>
  </si>
  <si>
    <t>usd/rus</t>
  </si>
  <si>
    <t>sigma i</t>
  </si>
  <si>
    <t>var prt</t>
  </si>
  <si>
    <t>sigma prt</t>
  </si>
  <si>
    <t>Here is visualization of 1-day VaR, 10-day VaR, 1-day ES and 10-day ES with widening data update approach. It is obvious that 1-day VaR is slightly fluctuating between -2.1% and -2.35%, while 10-day VaR varies between -6.7% and -7.4%. 1-day ES is fluctuating between -2.45% and -2.7%, while 10-day ES varies between -7.7% and -8.5%.</t>
  </si>
  <si>
    <t xml:space="preserve">Here is visualization of 1-day VaR and ES estimates and realized daily returns of subportfolio. It is obvious that there are several failures of VaR and ES estimates (3 and 1 respectively). Therefore, ES estimates are more successfful than VaR in preventing unexpected losses, however, there is high overprediction.                                          </t>
  </si>
  <si>
    <t>About backtesting procedure</t>
  </si>
  <si>
    <t>Backtesting should be used in order to check whether the real losses are in line with VaR forecast or not using some statistical tests and procedures. Binomial coverage test is used to measure the probability of reaching a specified number of breakdowns.
P.S. Hit indicator that is a part of backtesting procedure is calculated in the previous list because it was more convinnient to do it near by VaRs and Realized return</t>
  </si>
  <si>
    <t>Backtesting horizon, previous trading days</t>
  </si>
  <si>
    <t>Minimum data requirement, length of window for model estimation</t>
  </si>
  <si>
    <t>α (for VaR)</t>
  </si>
  <si>
    <t>ε (for HypothesisTest)</t>
  </si>
  <si>
    <t>Now</t>
  </si>
  <si>
    <t>Standard (Binomial) Coverage Test</t>
  </si>
  <si>
    <t>Interpretation</t>
  </si>
  <si>
    <t>VaR 1day rolling window approach 252</t>
  </si>
  <si>
    <t>Another estimate that we used to asses risk of portfolio is Expected Shortfall. In some cases it is more appropriate measure than VaR:
* It shows which losses are the worst 5%;
* It is higher than VaR, therefore it is more successful in preventing failures;
* If two portfolios are combined, the total ES usually decreases and never increases (diversification) in contrast to VaR.
However, it still has disadvantages such as complexity of backtesting and low accuracy of estimation when the losses have fat tails.</t>
  </si>
  <si>
    <t>mean</t>
  </si>
  <si>
    <t>VaR 1</t>
  </si>
  <si>
    <t>VaR10</t>
  </si>
  <si>
    <t>ES1</t>
  </si>
  <si>
    <t>ES10</t>
  </si>
  <si>
    <t>Realized return</t>
  </si>
  <si>
    <t>From the list 'Stocks'</t>
  </si>
  <si>
    <t>H0:  VaR is successful at 1% level</t>
  </si>
  <si>
    <t>Conclusion</t>
  </si>
  <si>
    <t>Here we analise distribution of stocks log returns and correlation of returns in subportfolio in domestic currency.</t>
  </si>
  <si>
    <t>price in foreign currency</t>
  </si>
  <si>
    <t>price in domestic currency</t>
  </si>
  <si>
    <t>log-returns</t>
  </si>
  <si>
    <t>mu</t>
  </si>
  <si>
    <t>T-test for equality of the true mean to zero</t>
  </si>
  <si>
    <t>Critical value 97.5%</t>
  </si>
  <si>
    <t>According to the results of t-tests, we don't reject H_0 that true means of log returns of stocks and exchange rate are equal to zero. We use the assumption that the mean for each of stocks is equal to zero in future calculations.</t>
  </si>
  <si>
    <t>Statistics of t-test</t>
  </si>
  <si>
    <t>H_0: true mean is equal to zero.
 H_1: true mean is not equal to zero.</t>
  </si>
  <si>
    <t>Don't reject H_0</t>
  </si>
  <si>
    <t>Autocorrelation in data, VaR, and ES</t>
  </si>
  <si>
    <t>autocorr_1day_lag</t>
  </si>
  <si>
    <t>VaR1%_1day</t>
  </si>
  <si>
    <t>VaR1%_10day</t>
  </si>
  <si>
    <t>ES1%_1day</t>
  </si>
  <si>
    <t>ES10%_1day</t>
  </si>
  <si>
    <t>Other features of data distribution in samples</t>
  </si>
  <si>
    <t>max</t>
  </si>
  <si>
    <t>min</t>
  </si>
  <si>
    <t>q_5%</t>
  </si>
  <si>
    <t>q_95%</t>
  </si>
  <si>
    <t>skewness</t>
  </si>
  <si>
    <t>kurtosis</t>
  </si>
  <si>
    <t>Covariance</t>
  </si>
  <si>
    <t>The elements on the diagonal of this 
 matrix are dispersions of stocks' log returns and exchange rate. Off-diagonal elements are covariancies of stocks' log returns and exchange rate.</t>
  </si>
  <si>
    <t>Cross-correlation</t>
  </si>
  <si>
    <t>The linear correlation coefficient is lower than 0.5 for all combinations. The highest correlation is between Microsoft and Intel stocks. Coefficients of correlation of stocks with exchange rate are negative and low.</t>
  </si>
  <si>
    <t>Here we calculate 1/10-day VaR and ES fo stock portfolio in domestic currency</t>
  </si>
  <si>
    <t>arithmetic returns</t>
  </si>
  <si>
    <t>VaR 1 day (window)</t>
  </si>
  <si>
    <t>ES 1 day (window)</t>
  </si>
  <si>
    <t>r portfolio</t>
  </si>
  <si>
    <t>Here are continiously compounded rates of zero-coupons bonds for 1y-20y terms, %. (source:  https://www.cbr.ru/hd_base/zcyc_params and calculations of authors)</t>
  </si>
  <si>
    <t>Maximum among increment values for a certain period</t>
  </si>
  <si>
    <t>In order to get single-factor approximation we calculate zero-coupon increments. After that we calculate max increments during each day to get its distribution  in order to get basic statistics as well as q_shift for VaR estimation</t>
  </si>
  <si>
    <t>We need these calculations to assess 1/10-day VaR of each bond (?).</t>
  </si>
  <si>
    <t xml:space="preserve">Maturity, years </t>
  </si>
  <si>
    <t>daily zero-coupons increments (are used to discount payments due after a specified period)</t>
  </si>
  <si>
    <t>r1</t>
  </si>
  <si>
    <t>r2</t>
  </si>
  <si>
    <t>r3</t>
  </si>
  <si>
    <t>r4</t>
  </si>
  <si>
    <t>r5</t>
  </si>
  <si>
    <t>r6</t>
  </si>
  <si>
    <t>r7</t>
  </si>
  <si>
    <t>r8</t>
  </si>
  <si>
    <t>r9</t>
  </si>
  <si>
    <t>r10</t>
  </si>
  <si>
    <t>r11</t>
  </si>
  <si>
    <t>r12</t>
  </si>
  <si>
    <t>r13</t>
  </si>
  <si>
    <t>r14</t>
  </si>
  <si>
    <t>r15</t>
  </si>
  <si>
    <t>r16</t>
  </si>
  <si>
    <t>r17</t>
  </si>
  <si>
    <t>r18</t>
  </si>
  <si>
    <t>r19</t>
  </si>
  <si>
    <t>r20</t>
  </si>
  <si>
    <t>Max increment, h</t>
  </si>
  <si>
    <t>q^h_99%</t>
  </si>
  <si>
    <t>Normal Distribution of h</t>
  </si>
  <si>
    <t>m, Mean (h)</t>
  </si>
  <si>
    <t xml:space="preserve"> is definitely nonzero.</t>
  </si>
  <si>
    <t>σ, Sigma (h)</t>
  </si>
  <si>
    <t>q_99% for h</t>
  </si>
  <si>
    <t>q^h_99%=(m+σq_99%)</t>
  </si>
  <si>
    <t>Data review</t>
  </si>
  <si>
    <t>1. Continuously compounded stop (zero-coupon) rates r(s), where s is a term.</t>
  </si>
  <si>
    <t xml:space="preserve">2. Extracted from Russian spot curve https://www.cbr.ru/hd_base/zcyc_params/ </t>
  </si>
  <si>
    <t>3. % per year.</t>
  </si>
  <si>
    <t>Maturity, years (spot rate)</t>
  </si>
  <si>
    <t>The plot of bonds yields of different maturities (1y, 3y,5y,10y,20y)</t>
  </si>
  <si>
    <t>Bond specification</t>
  </si>
  <si>
    <t>Weights</t>
  </si>
  <si>
    <t>alpha</t>
  </si>
  <si>
    <t>Maturity, in years</t>
  </si>
  <si>
    <t>Coupon, % per year</t>
  </si>
  <si>
    <t>Pay. frequency, times per year</t>
  </si>
  <si>
    <t>Face value</t>
  </si>
  <si>
    <t>100</t>
  </si>
  <si>
    <t>Cashflow number</t>
  </si>
  <si>
    <t>Terms (s_i), in years</t>
  </si>
  <si>
    <t>Yearly payments</t>
  </si>
  <si>
    <t>Bond 1</t>
  </si>
  <si>
    <t>Bond 3</t>
  </si>
  <si>
    <t>Bond 5</t>
  </si>
  <si>
    <t>Bond 10</t>
  </si>
  <si>
    <t>Bond 20</t>
  </si>
  <si>
    <t>Cashflow</t>
  </si>
  <si>
    <t>Pricing Date</t>
  </si>
  <si>
    <t>Discount factors, d_t</t>
  </si>
  <si>
    <t>Bond value, B_t</t>
  </si>
  <si>
    <t xml:space="preserve">Duration Fisher-Weil DFW </t>
  </si>
  <si>
    <t>1-day VaR</t>
  </si>
  <si>
    <t>10-day VaR</t>
  </si>
  <si>
    <t>Return Prtf</t>
  </si>
  <si>
    <t>1-day ES</t>
  </si>
  <si>
    <t>10-day ES</t>
  </si>
  <si>
    <t>Hit number</t>
  </si>
  <si>
    <t>Observed</t>
  </si>
  <si>
    <t>Critical left tail</t>
  </si>
  <si>
    <t>Critical right tail</t>
  </si>
  <si>
    <t>Statistics
Probabilty to get hit number up to observed one</t>
  </si>
  <si>
    <t>t-test: mean equal to zero</t>
  </si>
  <si>
    <t>observed statistics</t>
  </si>
  <si>
    <t>Reject H_0</t>
  </si>
  <si>
    <t>critical values 95%</t>
  </si>
  <si>
    <t>critical values 5%</t>
  </si>
  <si>
    <t>Nowhere reject H0 that mean=0</t>
  </si>
  <si>
    <t>H0:  VaR fails with only with 1% probability</t>
  </si>
  <si>
    <t>In rolling windows method, the estimation sample is rolled over all data, yet the length of the window is held unchanged. Using this method helps better judgment on accuracy of subjected model
VaR estimate is not the best measure of risk as it has several crucial disadvantages:
* VaR can be misleading as it does not measure worst case loss;
* VaR is not additive, so sum of VaR of stock A and VaR of stock B in portfolio is not equal to VaR of portfolio;
* If two portfolios are combined, the total VaR can increase (violation of diversification);
* There are different approaches to VaR calculations that lead to different results. Sometimes it is complicated to choose which one is better;
* VaR estimates are successful only under realistic assumptions of data distribution. Using unrealistic return distributions as inputs can lead to underestimating the real risk with VaR.</t>
  </si>
  <si>
    <t>According to the results, calculated number of hits doesn't cross critical values. So, we do not reject the null hypothesis that VaR fails only with 1% probability</t>
  </si>
  <si>
    <t>We will not repeat the previous conclusion which is related to theoretical background. Here, we just conclude that in the VaR model for the currency case VaR is successful. Unlike the stocks case here our observed hit number is equal to the left-hand side, so if the widening approach smooth the data we also would get 0 hits. All in all, here it doesn't really matther what data updata approach to use</t>
  </si>
  <si>
    <t>We assume that the number of observed hits become lower because USD is more stable fiat that RUS, so in domestic currency the VaR gives even better results</t>
  </si>
  <si>
    <t>Bonds subportfolio</t>
  </si>
  <si>
    <t>Stocks subportfolio</t>
  </si>
  <si>
    <t>According to standard (binomial) coverage test, the model does not overestimates or underestimates risks. However, observed hit number equals to right-hand critical value, so it is kind of corner case. In previous file version we also calculated VaR using widening approach, where observed number of hits was 3, so it even more far away from the right-hand side (underestimation risk)</t>
  </si>
  <si>
    <t>We will not repeat the previous conclusion which is related to theoretical background. Here, we just conclude that in the VaR model for the currency case VaR is successful. Unlike the stocks case here our observed hit number is equal to the left-hand side, so if the widening approach smooth the data we also would get 0 hits. All in all, here it doesn't really matther what data updata approach to use
Also, it seems logical to get 0 hit number because we deal with default-free coupon-bearing bond.</t>
  </si>
  <si>
    <t>Overall portfolio</t>
  </si>
  <si>
    <t>Backtesting overall portfolio</t>
  </si>
  <si>
    <t>Calculation of VaR 1/10 and ES 1/10 presented for combination of subportfolio of bonds (70%) and subportfolio of stocks (30%)</t>
  </si>
  <si>
    <t>Backtest and conclusion for overall portfolio</t>
  </si>
  <si>
    <t>We will not repeat the previous conclusion which is related to theoretical background. Here, we just conclude that in the VaR model for the currency case VaR is successful. Unlike the stocks case here our observed hit number is equal to the left-hand side, so if the widening approach smooth the data we also would get 0 hits. All in all, here it doesn't really matther what data updata approach to use.
Due to the fact that bonds subportfolio has higher weight we have small realized return but now it become positive in all sample, due to the same reason hit number is 0 again. But in the case of two combined subportfolio our VaR estimation increases which violates diversification (we cannot be sure that Standard coverage test is correct) while ES estimation  decreases.</t>
  </si>
  <si>
    <t xml:space="preserve">Realized daily returns of portfolio is very small due to the fact that we work with default-free coupon bearing bonds. Due to huge scale in the graph "Backtest visualization", it is inconvinient to observe daily changes in returns, so we place it separetely. 
</t>
  </si>
  <si>
    <t>Stocks VaR and ES</t>
  </si>
  <si>
    <t>R portfolio stocks</t>
  </si>
  <si>
    <t>R portfolio bonds</t>
  </si>
  <si>
    <t>1-day VaR stock</t>
  </si>
  <si>
    <t>1-day VaR bond</t>
  </si>
  <si>
    <t>1-day ES stock</t>
  </si>
  <si>
    <t>1-day ES bond</t>
  </si>
  <si>
    <t>VaR 1d (exch rate)</t>
  </si>
  <si>
    <t>ES 1 day (exch rate)</t>
  </si>
  <si>
    <t>The risk of portfolio depends on changes in returns and exchange rate, therefore, it is necessary to consider VaR of currency and correlation of portfolio with it</t>
  </si>
  <si>
    <t>We consider correlation of our portfolio with currency</t>
  </si>
  <si>
    <t xml:space="preserve">VaR 10 day </t>
  </si>
  <si>
    <t xml:space="preserve">ES 10 day </t>
  </si>
  <si>
    <t>We assume that correlation between subportfolios is equal to zero.</t>
  </si>
  <si>
    <t>Here we conduct loss estimation of currency exchange rate</t>
  </si>
  <si>
    <t>we assume that mean is equal to zero.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</si>
</sst>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dd\.mm\.yyyy"/>
    <numFmt numFmtId="166" formatCode="0.000%"/>
    <numFmt numFmtId="167" formatCode="0.0000%"/>
    <numFmt numFmtId="168" formatCode="d\.m\.yyyy"/>
    <numFmt numFmtId="169" formatCode="#,##0.000"/>
    <numFmt numFmtId="170" formatCode="#,##0.00000"/>
    <numFmt numFmtId="171" formatCode="0.00000000"/>
  </numFmts>
  <fonts count="31">
    <font>
      <sz val="10"/>
      <color rgb="FF000000"/>
      <name val="Arial"/>
    </font>
    <font>
      <sz val="10"/>
      <color rgb="FFFF0000"/>
      <name val="Arial"/>
      <family val="2"/>
      <charset val="204"/>
    </font>
    <font>
      <sz val="10"/>
      <name val="Arial"/>
      <family val="2"/>
      <charset val="204"/>
    </font>
    <font>
      <b/>
      <sz val="10"/>
      <color rgb="FF000000"/>
      <name val="Arial"/>
      <family val="2"/>
      <charset val="204"/>
    </font>
    <font>
      <sz val="10"/>
      <color theme="1"/>
      <name val="Arial"/>
      <family val="2"/>
      <charset val="204"/>
    </font>
    <font>
      <sz val="10"/>
      <color theme="1"/>
      <name val="Arial"/>
      <family val="2"/>
      <charset val="204"/>
    </font>
    <font>
      <b/>
      <sz val="10"/>
      <color theme="1"/>
      <name val="Arial"/>
      <family val="2"/>
      <charset val="204"/>
    </font>
    <font>
      <b/>
      <sz val="11"/>
      <color rgb="FFFF0000"/>
      <name val="Calibri"/>
      <family val="2"/>
      <charset val="204"/>
    </font>
    <font>
      <sz val="9"/>
      <color theme="1"/>
      <name val="Arial"/>
      <family val="2"/>
      <charset val="204"/>
    </font>
    <font>
      <sz val="9"/>
      <color rgb="FF000000"/>
      <name val="Arial"/>
      <family val="2"/>
      <charset val="204"/>
    </font>
    <font>
      <sz val="9"/>
      <color rgb="FF000000"/>
      <name val="Roboto"/>
    </font>
    <font>
      <b/>
      <sz val="11"/>
      <color rgb="FF000000"/>
      <name val="Arial"/>
      <family val="2"/>
      <charset val="204"/>
    </font>
    <font>
      <sz val="11"/>
      <color rgb="FF000000"/>
      <name val="Arial"/>
      <family val="2"/>
      <charset val="204"/>
    </font>
    <font>
      <sz val="11"/>
      <color rgb="FF000000"/>
      <name val="Calibri"/>
      <family val="2"/>
      <charset val="204"/>
    </font>
    <font>
      <sz val="11"/>
      <color rgb="FF0070C0"/>
      <name val="Calibri"/>
      <family val="2"/>
      <charset val="204"/>
    </font>
    <font>
      <b/>
      <sz val="10"/>
      <name val="Arial"/>
      <family val="2"/>
      <charset val="204"/>
    </font>
    <font>
      <b/>
      <sz val="11"/>
      <color rgb="FF000000"/>
      <name val="Calibri"/>
      <family val="2"/>
      <charset val="204"/>
    </font>
    <font>
      <sz val="10"/>
      <color rgb="FF000000"/>
      <name val="Arial"/>
      <family val="2"/>
      <charset val="204"/>
    </font>
    <font>
      <b/>
      <sz val="10"/>
      <color theme="1"/>
      <name val="Arial"/>
      <family val="2"/>
      <charset val="204"/>
    </font>
    <font>
      <sz val="10"/>
      <color rgb="FFFF0000"/>
      <name val="Arial"/>
      <family val="2"/>
      <charset val="204"/>
    </font>
    <font>
      <sz val="10"/>
      <name val="Arial"/>
      <family val="2"/>
      <charset val="204"/>
    </font>
    <font>
      <b/>
      <sz val="11"/>
      <color rgb="FF000000"/>
      <name val="Inconsolata"/>
    </font>
    <font>
      <sz val="11"/>
      <color rgb="FF000000"/>
      <name val="Inconsolata"/>
    </font>
    <font>
      <b/>
      <sz val="9"/>
      <color theme="1"/>
      <name val="Arial"/>
      <family val="2"/>
      <charset val="204"/>
    </font>
    <font>
      <b/>
      <sz val="9"/>
      <name val="Arial"/>
      <family val="2"/>
      <charset val="204"/>
    </font>
    <font>
      <sz val="9"/>
      <name val="Arial"/>
      <family val="2"/>
      <charset val="204"/>
    </font>
    <font>
      <sz val="9"/>
      <name val="Arial"/>
      <family val="2"/>
      <charset val="204"/>
    </font>
    <font>
      <sz val="10"/>
      <name val="Arial"/>
      <family val="2"/>
      <charset val="204"/>
    </font>
    <font>
      <sz val="11"/>
      <color theme="1"/>
      <name val="Calibri"/>
      <family val="2"/>
      <charset val="204"/>
    </font>
    <font>
      <sz val="10"/>
      <color rgb="FF000000"/>
      <name val="Arial"/>
      <family val="2"/>
      <charset val="204"/>
    </font>
    <font>
      <sz val="11"/>
      <name val="Calibri"/>
      <family val="2"/>
      <charset val="204"/>
    </font>
  </fonts>
  <fills count="23">
    <fill>
      <patternFill patternType="none"/>
    </fill>
    <fill>
      <patternFill patternType="gray125"/>
    </fill>
    <fill>
      <patternFill patternType="solid">
        <fgColor rgb="FFA6E3B6"/>
        <bgColor rgb="FFA6E3B6"/>
      </patternFill>
    </fill>
    <fill>
      <patternFill patternType="solid">
        <fgColor rgb="FFB4E4E8"/>
        <bgColor rgb="FFB4E4E8"/>
      </patternFill>
    </fill>
    <fill>
      <patternFill patternType="solid">
        <fgColor rgb="FFD9EAD3"/>
        <bgColor rgb="FFD9EAD3"/>
      </patternFill>
    </fill>
    <fill>
      <patternFill patternType="solid">
        <fgColor rgb="FFFEF1CC"/>
        <bgColor rgb="FFFEF1CC"/>
      </patternFill>
    </fill>
    <fill>
      <patternFill patternType="solid">
        <fgColor rgb="FFFFF2CC"/>
        <bgColor rgb="FFFFF2CC"/>
      </patternFill>
    </fill>
    <fill>
      <patternFill patternType="solid">
        <fgColor rgb="FFFFFFFF"/>
        <bgColor rgb="FFFFFFFF"/>
      </patternFill>
    </fill>
    <fill>
      <patternFill patternType="solid">
        <fgColor rgb="FFD9F1F3"/>
        <bgColor rgb="FFD9F1F3"/>
      </patternFill>
    </fill>
    <fill>
      <patternFill patternType="solid">
        <fgColor theme="9"/>
        <bgColor theme="9"/>
      </patternFill>
    </fill>
    <fill>
      <patternFill patternType="solid">
        <fgColor rgb="FFB4A7D6"/>
        <bgColor rgb="FFB4A7D6"/>
      </patternFill>
    </fill>
    <fill>
      <patternFill patternType="solid">
        <fgColor rgb="FFD9D2E9"/>
        <bgColor rgb="FFD9D2E9"/>
      </patternFill>
    </fill>
    <fill>
      <patternFill patternType="solid">
        <fgColor rgb="FFFFFF00"/>
        <bgColor rgb="FFFFFF00"/>
      </patternFill>
    </fill>
    <fill>
      <patternFill patternType="solid">
        <fgColor rgb="FFB8CCE4"/>
        <bgColor rgb="FFB8CCE4"/>
      </patternFill>
    </fill>
    <fill>
      <patternFill patternType="solid">
        <fgColor rgb="FFCFE2F3"/>
        <bgColor rgb="FFCFE2F3"/>
      </patternFill>
    </fill>
    <fill>
      <patternFill patternType="solid">
        <fgColor rgb="FFB6D7A8"/>
        <bgColor rgb="FFB6D7A8"/>
      </patternFill>
    </fill>
    <fill>
      <patternFill patternType="solid">
        <fgColor rgb="FFC9DAF8"/>
        <bgColor rgb="FFC9DAF8"/>
      </patternFill>
    </fill>
    <fill>
      <patternFill patternType="solid">
        <fgColor rgb="FFF4CCCC"/>
        <bgColor rgb="FFF4CCCC"/>
      </patternFill>
    </fill>
    <fill>
      <patternFill patternType="solid">
        <fgColor rgb="FFD0E0E3"/>
        <bgColor rgb="FFD0E0E3"/>
      </patternFill>
    </fill>
    <fill>
      <patternFill patternType="solid">
        <fgColor theme="9" tint="0.59999389629810485"/>
        <bgColor indexed="64"/>
      </patternFill>
    </fill>
    <fill>
      <patternFill patternType="solid">
        <fgColor theme="9" tint="0.79998168889431442"/>
        <bgColor indexed="64"/>
      </patternFill>
    </fill>
    <fill>
      <patternFill patternType="solid">
        <fgColor theme="9" tint="0.79998168889431442"/>
        <bgColor rgb="FFA6E3B6"/>
      </patternFill>
    </fill>
    <fill>
      <patternFill patternType="solid">
        <fgColor theme="9" tint="0.79998168889431442"/>
        <bgColor rgb="FFFF00FF"/>
      </patternFill>
    </fill>
  </fills>
  <borders count="47">
    <border>
      <left/>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bottom/>
      <diagonal/>
    </border>
    <border>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n">
        <color rgb="FF000000"/>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indexed="64"/>
      </right>
      <top/>
      <bottom/>
      <diagonal/>
    </border>
    <border>
      <left/>
      <right style="thin">
        <color indexed="64"/>
      </right>
      <top/>
      <bottom/>
      <diagonal/>
    </border>
  </borders>
  <cellStyleXfs count="2">
    <xf numFmtId="0" fontId="0" fillId="0" borderId="0"/>
    <xf numFmtId="9" fontId="29" fillId="0" borderId="0" applyFont="0" applyFill="0" applyBorder="0" applyAlignment="0" applyProtection="0"/>
  </cellStyleXfs>
  <cellXfs count="366">
    <xf numFmtId="0" fontId="0" fillId="0" borderId="0" xfId="0" applyFont="1" applyAlignment="1"/>
    <xf numFmtId="0" fontId="0" fillId="0" borderId="0" xfId="0" applyFont="1" applyAlignment="1"/>
    <xf numFmtId="0" fontId="0" fillId="0" borderId="0" xfId="0" applyFont="1"/>
    <xf numFmtId="0" fontId="1" fillId="0" borderId="0" xfId="0" applyFont="1"/>
    <xf numFmtId="0" fontId="3" fillId="0" borderId="0" xfId="0" applyFont="1" applyAlignment="1">
      <alignment horizontal="center"/>
    </xf>
    <xf numFmtId="164" fontId="0" fillId="0" borderId="2" xfId="0" applyNumberFormat="1" applyFont="1" applyBorder="1"/>
    <xf numFmtId="0" fontId="4" fillId="0" borderId="2" xfId="0" applyFont="1" applyBorder="1" applyAlignment="1"/>
    <xf numFmtId="0" fontId="5" fillId="3" borderId="5" xfId="0" applyFont="1" applyFill="1" applyBorder="1"/>
    <xf numFmtId="0" fontId="5" fillId="3" borderId="6" xfId="0" applyFont="1" applyFill="1" applyBorder="1"/>
    <xf numFmtId="0" fontId="0" fillId="3" borderId="5" xfId="0" applyFont="1" applyFill="1" applyBorder="1"/>
    <xf numFmtId="0" fontId="1" fillId="3" borderId="6" xfId="0" applyFont="1" applyFill="1" applyBorder="1"/>
    <xf numFmtId="165" fontId="5" fillId="0" borderId="11" xfId="0" applyNumberFormat="1" applyFont="1" applyBorder="1" applyAlignment="1">
      <alignment horizontal="right"/>
    </xf>
    <xf numFmtId="0" fontId="5" fillId="0" borderId="0" xfId="0" applyFont="1"/>
    <xf numFmtId="0" fontId="2" fillId="0" borderId="11" xfId="0" applyFont="1" applyBorder="1"/>
    <xf numFmtId="0" fontId="0" fillId="0" borderId="11" xfId="0" applyFont="1" applyBorder="1"/>
    <xf numFmtId="164" fontId="0" fillId="0" borderId="12" xfId="0" applyNumberFormat="1" applyFont="1" applyBorder="1"/>
    <xf numFmtId="0" fontId="2" fillId="0" borderId="12" xfId="0" applyFont="1" applyBorder="1" applyAlignment="1"/>
    <xf numFmtId="0" fontId="0" fillId="5" borderId="5" xfId="0" applyFont="1" applyFill="1" applyBorder="1"/>
    <xf numFmtId="164" fontId="0" fillId="0" borderId="8" xfId="0" applyNumberFormat="1" applyFont="1" applyBorder="1"/>
    <xf numFmtId="0" fontId="1" fillId="5" borderId="13" xfId="0" applyFont="1" applyFill="1" applyBorder="1"/>
    <xf numFmtId="166" fontId="0" fillId="0" borderId="0" xfId="0" applyNumberFormat="1" applyFont="1"/>
    <xf numFmtId="0" fontId="2" fillId="0" borderId="8" xfId="0" applyFont="1" applyBorder="1" applyAlignment="1"/>
    <xf numFmtId="166" fontId="0" fillId="0" borderId="11" xfId="0" applyNumberFormat="1" applyFont="1" applyBorder="1"/>
    <xf numFmtId="0" fontId="7" fillId="0" borderId="1" xfId="0" applyFont="1" applyBorder="1"/>
    <xf numFmtId="166" fontId="1" fillId="5" borderId="5" xfId="0" applyNumberFormat="1" applyFont="1" applyFill="1" applyBorder="1"/>
    <xf numFmtId="9" fontId="7" fillId="0" borderId="4" xfId="0" applyNumberFormat="1" applyFont="1" applyBorder="1"/>
    <xf numFmtId="166" fontId="1" fillId="5" borderId="13" xfId="0" applyNumberFormat="1" applyFont="1" applyFill="1" applyBorder="1"/>
    <xf numFmtId="0" fontId="4" fillId="0" borderId="0" xfId="0" applyFont="1" applyAlignment="1">
      <alignment wrapText="1"/>
    </xf>
    <xf numFmtId="166" fontId="4" fillId="0" borderId="0" xfId="0" applyNumberFormat="1" applyFont="1"/>
    <xf numFmtId="0" fontId="8" fillId="0" borderId="0" xfId="0" applyFont="1" applyAlignment="1">
      <alignment wrapText="1"/>
    </xf>
    <xf numFmtId="0" fontId="0" fillId="0" borderId="15" xfId="0" applyFont="1" applyBorder="1" applyAlignment="1">
      <alignment vertical="center"/>
    </xf>
    <xf numFmtId="0" fontId="3" fillId="0" borderId="15" xfId="0" applyFont="1" applyBorder="1" applyAlignment="1">
      <alignment vertical="center"/>
    </xf>
    <xf numFmtId="0" fontId="3" fillId="0" borderId="16" xfId="0" applyFont="1" applyBorder="1" applyAlignment="1">
      <alignment vertical="center"/>
    </xf>
    <xf numFmtId="0" fontId="3" fillId="0" borderId="3" xfId="0" applyFont="1" applyBorder="1" applyAlignment="1">
      <alignment vertical="center"/>
    </xf>
    <xf numFmtId="0" fontId="3" fillId="0" borderId="2" xfId="0" applyFont="1" applyBorder="1" applyAlignment="1">
      <alignment vertical="center"/>
    </xf>
    <xf numFmtId="0" fontId="0" fillId="0" borderId="14" xfId="0" applyFont="1" applyBorder="1" applyAlignment="1">
      <alignment vertical="center"/>
    </xf>
    <xf numFmtId="0" fontId="3" fillId="0" borderId="14" xfId="0" applyFont="1" applyBorder="1" applyAlignment="1">
      <alignment vertical="center"/>
    </xf>
    <xf numFmtId="165" fontId="0" fillId="8" borderId="19" xfId="0" applyNumberFormat="1" applyFont="1" applyFill="1" applyBorder="1"/>
    <xf numFmtId="0" fontId="0" fillId="0" borderId="19" xfId="0" applyFont="1" applyBorder="1"/>
    <xf numFmtId="0" fontId="4" fillId="0" borderId="11" xfId="0" applyFont="1" applyBorder="1"/>
    <xf numFmtId="166" fontId="0" fillId="0" borderId="17" xfId="0" applyNumberFormat="1" applyFont="1" applyBorder="1"/>
    <xf numFmtId="166" fontId="0" fillId="0" borderId="10" xfId="0" applyNumberFormat="1" applyFont="1" applyBorder="1"/>
    <xf numFmtId="0" fontId="4" fillId="0" borderId="0" xfId="0" applyFont="1"/>
    <xf numFmtId="165" fontId="0" fillId="8" borderId="5" xfId="0" applyNumberFormat="1" applyFont="1" applyFill="1" applyBorder="1"/>
    <xf numFmtId="167" fontId="0" fillId="0" borderId="0" xfId="0" applyNumberFormat="1" applyFont="1"/>
    <xf numFmtId="166" fontId="0" fillId="8" borderId="5" xfId="0" applyNumberFormat="1" applyFont="1" applyFill="1" applyBorder="1"/>
    <xf numFmtId="11" fontId="0" fillId="8" borderId="25" xfId="0" applyNumberFormat="1" applyFont="1" applyFill="1" applyBorder="1"/>
    <xf numFmtId="0" fontId="0" fillId="8" borderId="25" xfId="0" applyFont="1" applyFill="1" applyBorder="1"/>
    <xf numFmtId="166" fontId="0" fillId="8" borderId="25" xfId="0" applyNumberFormat="1" applyFont="1" applyFill="1" applyBorder="1"/>
    <xf numFmtId="166" fontId="0" fillId="8" borderId="28" xfId="0" applyNumberFormat="1" applyFont="1" applyFill="1" applyBorder="1"/>
    <xf numFmtId="0" fontId="0" fillId="8" borderId="32" xfId="0" applyFont="1" applyFill="1" applyBorder="1"/>
    <xf numFmtId="0" fontId="0" fillId="8" borderId="5" xfId="0" applyFont="1" applyFill="1" applyBorder="1"/>
    <xf numFmtId="9" fontId="0" fillId="8" borderId="5" xfId="0" applyNumberFormat="1" applyFont="1" applyFill="1" applyBorder="1"/>
    <xf numFmtId="9" fontId="0" fillId="8" borderId="25" xfId="0" applyNumberFormat="1" applyFont="1" applyFill="1" applyBorder="1"/>
    <xf numFmtId="0" fontId="3" fillId="8" borderId="32" xfId="0" applyFont="1" applyFill="1" applyBorder="1"/>
    <xf numFmtId="164" fontId="0" fillId="8" borderId="5" xfId="0" applyNumberFormat="1" applyFont="1" applyFill="1" applyBorder="1"/>
    <xf numFmtId="164" fontId="0" fillId="8" borderId="25" xfId="0" applyNumberFormat="1" applyFont="1" applyFill="1" applyBorder="1"/>
    <xf numFmtId="0" fontId="3" fillId="8" borderId="33" xfId="0" applyFont="1" applyFill="1" applyBorder="1"/>
    <xf numFmtId="164" fontId="0" fillId="8" borderId="34" xfId="0" applyNumberFormat="1" applyFont="1" applyFill="1" applyBorder="1"/>
    <xf numFmtId="164" fontId="0" fillId="8" borderId="28" xfId="0" applyNumberFormat="1" applyFont="1" applyFill="1" applyBorder="1"/>
    <xf numFmtId="10" fontId="13" fillId="12" borderId="35" xfId="0" applyNumberFormat="1" applyFont="1" applyFill="1" applyBorder="1"/>
    <xf numFmtId="10" fontId="13" fillId="12" borderId="36" xfId="0" applyNumberFormat="1" applyFont="1" applyFill="1" applyBorder="1"/>
    <xf numFmtId="0" fontId="13" fillId="12" borderId="36" xfId="0" applyFont="1" applyFill="1" applyBorder="1"/>
    <xf numFmtId="0" fontId="13" fillId="12" borderId="37" xfId="0" applyFont="1" applyFill="1" applyBorder="1" applyAlignment="1"/>
    <xf numFmtId="10" fontId="13" fillId="0" borderId="38" xfId="0" applyNumberFormat="1" applyFont="1" applyBorder="1"/>
    <xf numFmtId="10" fontId="13" fillId="0" borderId="15" xfId="0" applyNumberFormat="1" applyFont="1" applyBorder="1"/>
    <xf numFmtId="0" fontId="13" fillId="0" borderId="39" xfId="0" applyFont="1" applyBorder="1"/>
    <xf numFmtId="0" fontId="13" fillId="0" borderId="40" xfId="0" applyFont="1" applyBorder="1" applyAlignment="1"/>
    <xf numFmtId="9" fontId="7" fillId="0" borderId="4" xfId="0" applyNumberFormat="1" applyFont="1" applyBorder="1" applyAlignment="1"/>
    <xf numFmtId="0" fontId="13" fillId="0" borderId="0" xfId="0" applyFont="1"/>
    <xf numFmtId="9" fontId="14" fillId="0" borderId="16" xfId="0" applyNumberFormat="1" applyFont="1" applyBorder="1" applyAlignment="1"/>
    <xf numFmtId="0" fontId="2" fillId="0" borderId="0" xfId="0" applyFont="1" applyAlignment="1"/>
    <xf numFmtId="14" fontId="13" fillId="13" borderId="2" xfId="0" applyNumberFormat="1" applyFont="1" applyFill="1" applyBorder="1"/>
    <xf numFmtId="0" fontId="13" fillId="0" borderId="0" xfId="0" applyFont="1" applyAlignment="1"/>
    <xf numFmtId="0" fontId="15" fillId="0" borderId="0" xfId="0" applyFont="1" applyAlignment="1">
      <alignment horizontal="center"/>
    </xf>
    <xf numFmtId="0" fontId="6" fillId="0" borderId="0" xfId="0" applyFont="1" applyAlignment="1">
      <alignment horizontal="center"/>
    </xf>
    <xf numFmtId="0" fontId="0" fillId="0" borderId="0" xfId="0" applyFont="1" applyAlignment="1"/>
    <xf numFmtId="0" fontId="4" fillId="0" borderId="0" xfId="0" applyFont="1" applyAlignment="1"/>
    <xf numFmtId="0" fontId="6" fillId="0" borderId="0" xfId="0" applyFont="1" applyAlignment="1"/>
    <xf numFmtId="0" fontId="5" fillId="0" borderId="0" xfId="0" applyFont="1" applyAlignment="1">
      <alignment vertical="center" wrapText="1"/>
    </xf>
    <xf numFmtId="0" fontId="4" fillId="0" borderId="0" xfId="0" applyFont="1" applyAlignment="1">
      <alignment vertical="center"/>
    </xf>
    <xf numFmtId="10" fontId="2" fillId="0" borderId="0" xfId="0" applyNumberFormat="1" applyFont="1" applyAlignment="1"/>
    <xf numFmtId="0" fontId="2" fillId="14" borderId="0" xfId="0" applyFont="1" applyFill="1" applyAlignment="1"/>
    <xf numFmtId="0" fontId="4" fillId="14" borderId="0" xfId="0" applyFont="1" applyFill="1"/>
    <xf numFmtId="166" fontId="17" fillId="0" borderId="0" xfId="0" applyNumberFormat="1" applyFont="1" applyAlignment="1">
      <alignment horizontal="right"/>
    </xf>
    <xf numFmtId="0" fontId="4" fillId="0" borderId="0" xfId="0" applyFont="1" applyAlignment="1"/>
    <xf numFmtId="166" fontId="19" fillId="5" borderId="0" xfId="0" applyNumberFormat="1" applyFont="1" applyFill="1" applyAlignment="1"/>
    <xf numFmtId="166" fontId="19" fillId="5" borderId="11" xfId="0" applyNumberFormat="1" applyFont="1" applyFill="1" applyBorder="1" applyAlignment="1"/>
    <xf numFmtId="168" fontId="5" fillId="0" borderId="11" xfId="0" applyNumberFormat="1" applyFont="1" applyBorder="1" applyAlignment="1">
      <alignment horizontal="right"/>
    </xf>
    <xf numFmtId="165" fontId="5" fillId="6" borderId="11" xfId="0" applyNumberFormat="1" applyFont="1" applyFill="1" applyBorder="1" applyAlignment="1">
      <alignment horizontal="right"/>
    </xf>
    <xf numFmtId="166" fontId="4" fillId="6" borderId="0" xfId="0" applyNumberFormat="1" applyFont="1" applyFill="1"/>
    <xf numFmtId="168" fontId="5" fillId="6" borderId="11" xfId="0" applyNumberFormat="1" applyFont="1" applyFill="1" applyBorder="1" applyAlignment="1">
      <alignment horizontal="right"/>
    </xf>
    <xf numFmtId="165" fontId="5" fillId="6" borderId="2" xfId="0" applyNumberFormat="1" applyFont="1" applyFill="1" applyBorder="1" applyAlignment="1">
      <alignment horizontal="right"/>
    </xf>
    <xf numFmtId="166" fontId="19" fillId="5" borderId="2" xfId="0" applyNumberFormat="1" applyFont="1" applyFill="1" applyBorder="1" applyAlignment="1"/>
    <xf numFmtId="0" fontId="17" fillId="0" borderId="0" xfId="0" applyFont="1"/>
    <xf numFmtId="14" fontId="13" fillId="13" borderId="41" xfId="0" applyNumberFormat="1" applyFont="1" applyFill="1" applyBorder="1"/>
    <xf numFmtId="0" fontId="20" fillId="0" borderId="0" xfId="0" applyFont="1" applyAlignment="1">
      <alignment vertical="center" wrapText="1"/>
    </xf>
    <xf numFmtId="0" fontId="2" fillId="0" borderId="0" xfId="0" applyFont="1" applyAlignment="1">
      <alignment horizontal="center"/>
    </xf>
    <xf numFmtId="0" fontId="2" fillId="0" borderId="0" xfId="0" applyFont="1" applyAlignment="1">
      <alignment horizontal="left"/>
    </xf>
    <xf numFmtId="0" fontId="4" fillId="0" borderId="0" xfId="0" applyFont="1" applyAlignment="1">
      <alignment horizontal="left"/>
    </xf>
    <xf numFmtId="0" fontId="4" fillId="0" borderId="0" xfId="0" applyFont="1" applyAlignment="1">
      <alignment horizontal="center"/>
    </xf>
    <xf numFmtId="0" fontId="2" fillId="4" borderId="2" xfId="0" applyFont="1" applyFill="1" applyBorder="1" applyAlignment="1"/>
    <xf numFmtId="0" fontId="2" fillId="4" borderId="15" xfId="0" applyFont="1" applyFill="1" applyBorder="1" applyAlignment="1"/>
    <xf numFmtId="0" fontId="2" fillId="4" borderId="16" xfId="0" applyFont="1" applyFill="1" applyBorder="1" applyAlignment="1"/>
    <xf numFmtId="0" fontId="2" fillId="4" borderId="4" xfId="0" applyFont="1" applyFill="1" applyBorder="1" applyAlignment="1"/>
    <xf numFmtId="165" fontId="2" fillId="0" borderId="11" xfId="0" applyNumberFormat="1" applyFont="1" applyBorder="1" applyAlignment="1"/>
    <xf numFmtId="0" fontId="2" fillId="0" borderId="0" xfId="0" applyFont="1" applyAlignment="1">
      <alignment horizontal="right"/>
    </xf>
    <xf numFmtId="0" fontId="2" fillId="0" borderId="11" xfId="0" applyFont="1" applyBorder="1" applyAlignment="1">
      <alignment horizontal="right"/>
    </xf>
    <xf numFmtId="165" fontId="4" fillId="0" borderId="11" xfId="0" applyNumberFormat="1" applyFont="1" applyBorder="1" applyAlignment="1"/>
    <xf numFmtId="0" fontId="4" fillId="0" borderId="0" xfId="0" applyFont="1" applyAlignment="1">
      <alignment horizontal="right"/>
    </xf>
    <xf numFmtId="0" fontId="4" fillId="0" borderId="11" xfId="0" applyFont="1" applyBorder="1" applyAlignment="1">
      <alignment horizontal="right"/>
    </xf>
    <xf numFmtId="10" fontId="4" fillId="0" borderId="0" xfId="0" applyNumberFormat="1" applyFont="1"/>
    <xf numFmtId="10" fontId="4" fillId="0" borderId="11" xfId="0" applyNumberFormat="1" applyFont="1" applyBorder="1"/>
    <xf numFmtId="168" fontId="2" fillId="0" borderId="11" xfId="0" applyNumberFormat="1" applyFont="1" applyBorder="1" applyAlignment="1"/>
    <xf numFmtId="0" fontId="5" fillId="0" borderId="39" xfId="0" applyFont="1" applyBorder="1"/>
    <xf numFmtId="166" fontId="0" fillId="0" borderId="15" xfId="0" applyNumberFormat="1" applyFont="1" applyBorder="1"/>
    <xf numFmtId="166" fontId="0" fillId="0" borderId="16" xfId="0" applyNumberFormat="1" applyFont="1" applyBorder="1"/>
    <xf numFmtId="166" fontId="1" fillId="5" borderId="42" xfId="0" applyNumberFormat="1" applyFont="1" applyFill="1" applyBorder="1"/>
    <xf numFmtId="166" fontId="1" fillId="5" borderId="43" xfId="0" applyNumberFormat="1" applyFont="1" applyFill="1" applyBorder="1"/>
    <xf numFmtId="0" fontId="0" fillId="3" borderId="11" xfId="0" applyFont="1" applyFill="1" applyBorder="1" applyAlignment="1"/>
    <xf numFmtId="169" fontId="3" fillId="3" borderId="0" xfId="0" applyNumberFormat="1" applyFont="1" applyFill="1"/>
    <xf numFmtId="169" fontId="21" fillId="3" borderId="0" xfId="0" applyNumberFormat="1" applyFont="1" applyFill="1" applyAlignment="1"/>
    <xf numFmtId="0" fontId="0" fillId="0" borderId="0" xfId="0" applyFont="1" applyAlignment="1">
      <alignment horizontal="left" wrapText="1"/>
    </xf>
    <xf numFmtId="0" fontId="2" fillId="3" borderId="0" xfId="0" applyFont="1" applyFill="1" applyAlignment="1"/>
    <xf numFmtId="169" fontId="0" fillId="0" borderId="0" xfId="0" applyNumberFormat="1" applyFont="1"/>
    <xf numFmtId="170" fontId="0" fillId="0" borderId="0" xfId="0" applyNumberFormat="1" applyFont="1"/>
    <xf numFmtId="0" fontId="2" fillId="3" borderId="0" xfId="0" applyFont="1" applyFill="1" applyAlignment="1">
      <alignment vertical="center" wrapText="1"/>
    </xf>
    <xf numFmtId="0" fontId="4" fillId="0" borderId="0" xfId="0" applyFont="1" applyAlignment="1">
      <alignment vertical="center"/>
    </xf>
    <xf numFmtId="0" fontId="2" fillId="0" borderId="0" xfId="0" applyFont="1" applyAlignment="1">
      <alignment vertical="center"/>
    </xf>
    <xf numFmtId="166" fontId="0" fillId="3" borderId="0" xfId="0" applyNumberFormat="1" applyFont="1" applyFill="1"/>
    <xf numFmtId="0" fontId="22" fillId="3" borderId="0" xfId="0" applyFont="1" applyFill="1" applyAlignment="1"/>
    <xf numFmtId="166" fontId="0" fillId="3" borderId="11" xfId="0" applyNumberFormat="1" applyFont="1" applyFill="1" applyBorder="1"/>
    <xf numFmtId="0" fontId="0" fillId="3" borderId="2" xfId="0" applyFont="1" applyFill="1" applyBorder="1"/>
    <xf numFmtId="0" fontId="0" fillId="3" borderId="2" xfId="0" applyFont="1" applyFill="1" applyBorder="1" applyAlignment="1"/>
    <xf numFmtId="0" fontId="0" fillId="3" borderId="0" xfId="0" applyFont="1" applyFill="1" applyAlignment="1"/>
    <xf numFmtId="166" fontId="0" fillId="0" borderId="2" xfId="0" applyNumberFormat="1" applyFont="1" applyBorder="1"/>
    <xf numFmtId="0" fontId="0" fillId="0" borderId="2" xfId="0" applyFont="1" applyBorder="1"/>
    <xf numFmtId="0" fontId="0" fillId="3" borderId="15" xfId="0" applyFont="1" applyFill="1" applyBorder="1"/>
    <xf numFmtId="0" fontId="0" fillId="3" borderId="16" xfId="0" applyFont="1" applyFill="1" applyBorder="1"/>
    <xf numFmtId="0" fontId="0" fillId="3" borderId="0" xfId="0" applyFont="1" applyFill="1"/>
    <xf numFmtId="10" fontId="0" fillId="0" borderId="2" xfId="0" applyNumberFormat="1" applyFont="1" applyBorder="1"/>
    <xf numFmtId="10" fontId="0" fillId="0" borderId="8" xfId="0" applyNumberFormat="1" applyFont="1" applyBorder="1"/>
    <xf numFmtId="0" fontId="4" fillId="0" borderId="18" xfId="0" applyFont="1" applyBorder="1"/>
    <xf numFmtId="0" fontId="0" fillId="0" borderId="12" xfId="0" applyFont="1" applyBorder="1" applyAlignment="1">
      <alignment horizontal="left" vertical="center" wrapText="1"/>
    </xf>
    <xf numFmtId="0" fontId="0" fillId="0" borderId="0" xfId="0" applyFont="1" applyAlignment="1">
      <alignment horizontal="center"/>
    </xf>
    <xf numFmtId="0" fontId="0" fillId="0" borderId="17" xfId="0" applyFont="1" applyBorder="1" applyAlignment="1">
      <alignment horizontal="left" vertical="center" wrapText="1"/>
    </xf>
    <xf numFmtId="0" fontId="0" fillId="0" borderId="18" xfId="0" applyFont="1" applyBorder="1" applyAlignment="1">
      <alignment horizontal="left" vertical="center" wrapText="1"/>
    </xf>
    <xf numFmtId="171" fontId="0" fillId="0" borderId="2" xfId="0" applyNumberFormat="1" applyFont="1" applyBorder="1"/>
    <xf numFmtId="0" fontId="4" fillId="0" borderId="2" xfId="0" applyFont="1" applyBorder="1"/>
    <xf numFmtId="0" fontId="2" fillId="0" borderId="2" xfId="0" applyFont="1" applyBorder="1"/>
    <xf numFmtId="0" fontId="3" fillId="0" borderId="0" xfId="0" applyFont="1" applyAlignment="1">
      <alignment horizontal="left" wrapText="1"/>
    </xf>
    <xf numFmtId="0" fontId="2" fillId="0" borderId="2" xfId="0" applyFont="1" applyBorder="1" applyAlignment="1"/>
    <xf numFmtId="0" fontId="4" fillId="4" borderId="2" xfId="0" applyFont="1" applyFill="1" applyBorder="1" applyAlignment="1"/>
    <xf numFmtId="0" fontId="4" fillId="4" borderId="15" xfId="0" applyFont="1" applyFill="1" applyBorder="1" applyAlignment="1"/>
    <xf numFmtId="0" fontId="4" fillId="4" borderId="16" xfId="0" applyFont="1" applyFill="1" applyBorder="1" applyAlignment="1"/>
    <xf numFmtId="10" fontId="4" fillId="0" borderId="17" xfId="0" applyNumberFormat="1" applyFont="1" applyBorder="1"/>
    <xf numFmtId="0" fontId="2" fillId="3" borderId="2" xfId="0" applyFont="1" applyFill="1" applyBorder="1" applyAlignment="1">
      <alignment vertical="center" wrapText="1"/>
    </xf>
    <xf numFmtId="0" fontId="0" fillId="0" borderId="2" xfId="0" applyFont="1" applyBorder="1" applyAlignment="1"/>
    <xf numFmtId="0" fontId="2" fillId="3" borderId="2" xfId="0" applyFont="1" applyFill="1" applyBorder="1" applyAlignment="1"/>
    <xf numFmtId="169" fontId="0" fillId="0" borderId="2" xfId="0" applyNumberFormat="1" applyFont="1" applyBorder="1"/>
    <xf numFmtId="170" fontId="0" fillId="0" borderId="2" xfId="0" applyNumberFormat="1" applyFont="1" applyBorder="1"/>
    <xf numFmtId="0" fontId="2" fillId="0" borderId="2" xfId="0" applyFont="1" applyBorder="1" applyAlignment="1">
      <alignment vertical="center"/>
    </xf>
    <xf numFmtId="0" fontId="23" fillId="0" borderId="0" xfId="0" applyFont="1" applyAlignment="1">
      <alignment horizontal="center"/>
    </xf>
    <xf numFmtId="0" fontId="18" fillId="0" borderId="0" xfId="0" applyFont="1" applyAlignment="1">
      <alignment horizontal="center"/>
    </xf>
    <xf numFmtId="0" fontId="24" fillId="0" borderId="12" xfId="0" applyFont="1" applyBorder="1" applyAlignment="1">
      <alignment horizontal="center"/>
    </xf>
    <xf numFmtId="0" fontId="23" fillId="17" borderId="2" xfId="0" applyFont="1" applyFill="1" applyBorder="1"/>
    <xf numFmtId="0" fontId="23" fillId="17" borderId="2" xfId="0" applyFont="1" applyFill="1" applyBorder="1" applyAlignment="1"/>
    <xf numFmtId="0" fontId="18" fillId="11" borderId="2" xfId="0" applyFont="1" applyFill="1" applyBorder="1" applyAlignment="1">
      <alignment horizontal="center"/>
    </xf>
    <xf numFmtId="0" fontId="3" fillId="11" borderId="2" xfId="0" applyFont="1" applyFill="1" applyBorder="1" applyAlignment="1"/>
    <xf numFmtId="0" fontId="18" fillId="11" borderId="2" xfId="0" applyFont="1" applyFill="1" applyBorder="1"/>
    <xf numFmtId="0" fontId="6" fillId="0" borderId="2" xfId="0" applyFont="1" applyBorder="1" applyAlignment="1"/>
    <xf numFmtId="168" fontId="25" fillId="0" borderId="0" xfId="0" applyNumberFormat="1" applyFont="1" applyAlignment="1">
      <alignment horizontal="right"/>
    </xf>
    <xf numFmtId="2" fontId="8" fillId="17" borderId="10" xfId="0" applyNumberFormat="1" applyFont="1" applyFill="1" applyBorder="1" applyAlignment="1">
      <alignment horizontal="right"/>
    </xf>
    <xf numFmtId="2" fontId="26" fillId="17" borderId="0" xfId="0" applyNumberFormat="1" applyFont="1" applyFill="1" applyAlignment="1"/>
    <xf numFmtId="2" fontId="25" fillId="17" borderId="0" xfId="0" applyNumberFormat="1" applyFont="1" applyFill="1" applyAlignment="1">
      <alignment horizontal="right"/>
    </xf>
    <xf numFmtId="2" fontId="8" fillId="17" borderId="0" xfId="0" applyNumberFormat="1" applyFont="1" applyFill="1" applyAlignment="1">
      <alignment horizontal="right"/>
    </xf>
    <xf numFmtId="2" fontId="8" fillId="17" borderId="0" xfId="0" applyNumberFormat="1" applyFont="1" applyFill="1" applyAlignment="1"/>
    <xf numFmtId="2" fontId="25" fillId="17" borderId="11" xfId="0" applyNumberFormat="1" applyFont="1" applyFill="1" applyBorder="1" applyAlignment="1">
      <alignment horizontal="right"/>
    </xf>
    <xf numFmtId="4" fontId="5" fillId="11" borderId="0" xfId="0" applyNumberFormat="1" applyFont="1" applyFill="1"/>
    <xf numFmtId="4" fontId="4" fillId="0" borderId="11" xfId="0" applyNumberFormat="1" applyFont="1" applyBorder="1"/>
    <xf numFmtId="169" fontId="4" fillId="0" borderId="0" xfId="0" applyNumberFormat="1" applyFont="1"/>
    <xf numFmtId="4" fontId="4" fillId="0" borderId="2" xfId="0" applyNumberFormat="1" applyFont="1" applyBorder="1"/>
    <xf numFmtId="2" fontId="8" fillId="17" borderId="10" xfId="0" applyNumberFormat="1" applyFont="1" applyFill="1" applyBorder="1" applyAlignment="1">
      <alignment horizontal="right"/>
    </xf>
    <xf numFmtId="2" fontId="8" fillId="17" borderId="11" xfId="0" applyNumberFormat="1" applyFont="1" applyFill="1" applyBorder="1" applyAlignment="1">
      <alignment horizontal="right"/>
    </xf>
    <xf numFmtId="165" fontId="25" fillId="0" borderId="0" xfId="0" applyNumberFormat="1" applyFont="1" applyAlignment="1">
      <alignment horizontal="right"/>
    </xf>
    <xf numFmtId="165" fontId="0" fillId="5" borderId="5" xfId="0" applyNumberFormat="1" applyFont="1" applyFill="1" applyBorder="1"/>
    <xf numFmtId="166" fontId="0" fillId="5" borderId="5" xfId="0" applyNumberFormat="1" applyFont="1" applyFill="1" applyBorder="1"/>
    <xf numFmtId="4" fontId="4" fillId="0" borderId="0" xfId="0" applyNumberFormat="1" applyFont="1"/>
    <xf numFmtId="168" fontId="25" fillId="0" borderId="15" xfId="0" applyNumberFormat="1" applyFont="1" applyBorder="1" applyAlignment="1">
      <alignment horizontal="right"/>
    </xf>
    <xf numFmtId="2" fontId="8" fillId="17" borderId="14" xfId="0" applyNumberFormat="1" applyFont="1" applyFill="1" applyBorder="1" applyAlignment="1">
      <alignment horizontal="right"/>
    </xf>
    <xf numFmtId="2" fontId="26" fillId="17" borderId="15" xfId="0" applyNumberFormat="1" applyFont="1" applyFill="1" applyBorder="1" applyAlignment="1"/>
    <xf numFmtId="2" fontId="8" fillId="17" borderId="15" xfId="0" applyNumberFormat="1" applyFont="1" applyFill="1" applyBorder="1" applyAlignment="1">
      <alignment horizontal="right"/>
    </xf>
    <xf numFmtId="2" fontId="8" fillId="17" borderId="15" xfId="0" applyNumberFormat="1" applyFont="1" applyFill="1" applyBorder="1" applyAlignment="1"/>
    <xf numFmtId="2" fontId="8" fillId="17" borderId="16" xfId="0" applyNumberFormat="1" applyFont="1" applyFill="1" applyBorder="1" applyAlignment="1">
      <alignment horizontal="right"/>
    </xf>
    <xf numFmtId="4" fontId="5" fillId="11" borderId="15" xfId="0" applyNumberFormat="1" applyFont="1" applyFill="1" applyBorder="1"/>
    <xf numFmtId="4" fontId="4" fillId="0" borderId="16" xfId="0" applyNumberFormat="1" applyFont="1" applyBorder="1"/>
    <xf numFmtId="0" fontId="4" fillId="0" borderId="15" xfId="0" applyFont="1" applyBorder="1"/>
    <xf numFmtId="165" fontId="0" fillId="0" borderId="0" xfId="0" applyNumberFormat="1" applyFont="1"/>
    <xf numFmtId="0" fontId="23" fillId="2" borderId="2" xfId="0" applyFont="1" applyFill="1" applyBorder="1" applyAlignment="1">
      <alignment horizontal="center"/>
    </xf>
    <xf numFmtId="0" fontId="23" fillId="2" borderId="2" xfId="0" applyFont="1" applyFill="1" applyBorder="1" applyAlignment="1">
      <alignment horizontal="center"/>
    </xf>
    <xf numFmtId="168" fontId="27" fillId="2" borderId="0" xfId="0" applyNumberFormat="1" applyFont="1" applyFill="1" applyAlignment="1">
      <alignment horizontal="center"/>
    </xf>
    <xf numFmtId="4" fontId="23" fillId="0" borderId="10" xfId="0" applyNumberFormat="1" applyFont="1" applyBorder="1" applyAlignment="1">
      <alignment horizontal="center"/>
    </xf>
    <xf numFmtId="4" fontId="8" fillId="0" borderId="0" xfId="0" applyNumberFormat="1" applyFont="1" applyAlignment="1">
      <alignment horizontal="center"/>
    </xf>
    <xf numFmtId="4" fontId="23" fillId="0" borderId="0" xfId="0" applyNumberFormat="1" applyFont="1" applyAlignment="1">
      <alignment horizontal="center"/>
    </xf>
    <xf numFmtId="4" fontId="8" fillId="0" borderId="0" xfId="0" applyNumberFormat="1" applyFont="1" applyAlignment="1">
      <alignment horizontal="center"/>
    </xf>
    <xf numFmtId="4" fontId="23" fillId="0" borderId="11" xfId="0" applyNumberFormat="1" applyFont="1" applyBorder="1" applyAlignment="1">
      <alignment horizontal="center"/>
    </xf>
    <xf numFmtId="4" fontId="23" fillId="0" borderId="10" xfId="0" applyNumberFormat="1" applyFont="1" applyBorder="1" applyAlignment="1">
      <alignment horizontal="center"/>
    </xf>
    <xf numFmtId="165" fontId="27" fillId="2" borderId="0" xfId="0" applyNumberFormat="1" applyFont="1" applyFill="1" applyAlignment="1">
      <alignment horizontal="center"/>
    </xf>
    <xf numFmtId="0" fontId="2" fillId="15" borderId="2" xfId="0" applyFont="1" applyFill="1" applyBorder="1" applyAlignment="1"/>
    <xf numFmtId="10" fontId="2" fillId="0" borderId="2" xfId="0" applyNumberFormat="1" applyFont="1" applyBorder="1" applyAlignment="1"/>
    <xf numFmtId="0" fontId="4" fillId="15" borderId="2" xfId="0" applyFont="1" applyFill="1" applyBorder="1"/>
    <xf numFmtId="0" fontId="4" fillId="15" borderId="2" xfId="0" applyFont="1" applyFill="1" applyBorder="1" applyAlignment="1"/>
    <xf numFmtId="10" fontId="2" fillId="0" borderId="2" xfId="0" applyNumberFormat="1" applyFont="1" applyBorder="1" applyAlignment="1">
      <alignment horizontal="right"/>
    </xf>
    <xf numFmtId="0" fontId="4" fillId="0" borderId="2" xfId="0" applyFont="1" applyBorder="1" applyAlignment="1">
      <alignment horizontal="right"/>
    </xf>
    <xf numFmtId="49" fontId="2" fillId="0" borderId="2" xfId="0" applyNumberFormat="1" applyFont="1" applyBorder="1" applyAlignment="1">
      <alignment horizontal="right"/>
    </xf>
    <xf numFmtId="4" fontId="4" fillId="0" borderId="2" xfId="0" applyNumberFormat="1" applyFont="1" applyBorder="1" applyAlignment="1">
      <alignment horizontal="right"/>
    </xf>
    <xf numFmtId="4" fontId="2" fillId="0" borderId="2" xfId="0" applyNumberFormat="1" applyFont="1" applyBorder="1" applyAlignment="1">
      <alignment horizontal="right"/>
    </xf>
    <xf numFmtId="3" fontId="4" fillId="0" borderId="2" xfId="0" applyNumberFormat="1" applyFont="1" applyBorder="1" applyAlignment="1">
      <alignment horizontal="right"/>
    </xf>
    <xf numFmtId="0" fontId="4" fillId="18" borderId="2" xfId="0" applyFont="1" applyFill="1" applyBorder="1" applyAlignment="1"/>
    <xf numFmtId="0" fontId="4" fillId="18" borderId="2" xfId="0" applyFont="1" applyFill="1" applyBorder="1" applyAlignment="1">
      <alignment horizontal="center"/>
    </xf>
    <xf numFmtId="0" fontId="2" fillId="18" borderId="2" xfId="0" applyFont="1" applyFill="1" applyBorder="1" applyAlignment="1">
      <alignment horizontal="center"/>
    </xf>
    <xf numFmtId="0" fontId="4" fillId="0" borderId="16" xfId="0" applyFont="1" applyBorder="1"/>
    <xf numFmtId="165" fontId="25" fillId="0" borderId="15" xfId="0" applyNumberFormat="1" applyFont="1" applyBorder="1" applyAlignment="1">
      <alignment horizontal="right"/>
    </xf>
    <xf numFmtId="0" fontId="8" fillId="0" borderId="0" xfId="0" applyFont="1"/>
    <xf numFmtId="4" fontId="23" fillId="0" borderId="14" xfId="0" applyNumberFormat="1" applyFont="1" applyBorder="1" applyAlignment="1">
      <alignment horizontal="center"/>
    </xf>
    <xf numFmtId="4" fontId="8" fillId="0" borderId="15" xfId="0" applyNumberFormat="1" applyFont="1" applyBorder="1" applyAlignment="1">
      <alignment horizontal="center"/>
    </xf>
    <xf numFmtId="4" fontId="23" fillId="0" borderId="15" xfId="0" applyNumberFormat="1" applyFont="1" applyBorder="1" applyAlignment="1">
      <alignment horizontal="center"/>
    </xf>
    <xf numFmtId="4" fontId="23" fillId="0" borderId="16" xfId="0" applyNumberFormat="1" applyFont="1" applyBorder="1" applyAlignment="1">
      <alignment horizontal="center"/>
    </xf>
    <xf numFmtId="0" fontId="2" fillId="0" borderId="0" xfId="0" applyFont="1" applyAlignment="1">
      <alignment wrapText="1"/>
    </xf>
    <xf numFmtId="0" fontId="0" fillId="0" borderId="0" xfId="0" applyFont="1" applyAlignment="1"/>
    <xf numFmtId="0" fontId="2" fillId="0" borderId="11" xfId="0" applyFont="1" applyBorder="1"/>
    <xf numFmtId="0" fontId="4" fillId="0" borderId="0" xfId="0" applyFont="1" applyAlignment="1">
      <alignment wrapText="1"/>
    </xf>
    <xf numFmtId="0" fontId="2" fillId="0" borderId="24" xfId="0" applyFont="1" applyBorder="1"/>
    <xf numFmtId="0" fontId="4" fillId="0" borderId="0" xfId="0" applyFont="1" applyAlignment="1">
      <alignment vertical="center"/>
    </xf>
    <xf numFmtId="0" fontId="5" fillId="0" borderId="0" xfId="0" applyFont="1" applyAlignment="1">
      <alignment vertical="center" wrapText="1"/>
    </xf>
    <xf numFmtId="0" fontId="0" fillId="0" borderId="0" xfId="0" applyFont="1" applyBorder="1" applyAlignment="1"/>
    <xf numFmtId="0" fontId="17" fillId="0" borderId="0" xfId="0" applyFont="1" applyAlignment="1"/>
    <xf numFmtId="14" fontId="27" fillId="0" borderId="11" xfId="0" applyNumberFormat="1" applyFont="1" applyBorder="1" applyAlignment="1">
      <alignment horizontal="right"/>
    </xf>
    <xf numFmtId="14" fontId="27" fillId="0" borderId="0" xfId="0" applyNumberFormat="1" applyFont="1" applyAlignment="1">
      <alignment horizontal="right"/>
    </xf>
    <xf numFmtId="14" fontId="27" fillId="0" borderId="16" xfId="0" applyNumberFormat="1" applyFont="1" applyBorder="1" applyAlignment="1">
      <alignment horizontal="right"/>
    </xf>
    <xf numFmtId="4" fontId="0" fillId="0" borderId="0" xfId="0" applyNumberFormat="1" applyFont="1" applyAlignment="1"/>
    <xf numFmtId="169" fontId="4" fillId="0" borderId="0" xfId="0" applyNumberFormat="1" applyFont="1" applyAlignment="1"/>
    <xf numFmtId="0" fontId="17" fillId="0" borderId="44" xfId="0" applyFont="1" applyBorder="1" applyAlignment="1"/>
    <xf numFmtId="0" fontId="0" fillId="0" borderId="44" xfId="0" applyFont="1" applyBorder="1" applyAlignment="1"/>
    <xf numFmtId="0" fontId="17" fillId="0" borderId="44" xfId="0" applyFont="1" applyBorder="1" applyAlignment="1">
      <alignment horizontal="center" vertical="center"/>
    </xf>
    <xf numFmtId="0" fontId="0" fillId="0" borderId="44" xfId="0" applyFont="1" applyBorder="1" applyAlignment="1">
      <alignment horizontal="center" vertical="center"/>
    </xf>
    <xf numFmtId="10" fontId="0" fillId="0" borderId="44" xfId="1" applyNumberFormat="1" applyFont="1" applyBorder="1" applyAlignment="1">
      <alignment horizontal="center" vertical="center"/>
    </xf>
    <xf numFmtId="14" fontId="2" fillId="0" borderId="11" xfId="0" applyNumberFormat="1" applyFont="1" applyBorder="1" applyAlignment="1"/>
    <xf numFmtId="0" fontId="0" fillId="0" borderId="24" xfId="0" applyFont="1" applyBorder="1" applyAlignment="1"/>
    <xf numFmtId="0" fontId="5" fillId="0" borderId="24" xfId="0" applyFont="1" applyBorder="1" applyAlignment="1">
      <alignment vertical="center" wrapText="1"/>
    </xf>
    <xf numFmtId="1" fontId="0" fillId="0" borderId="44" xfId="0" applyNumberFormat="1" applyFont="1" applyBorder="1" applyAlignment="1">
      <alignment horizontal="center" vertical="center"/>
    </xf>
    <xf numFmtId="0" fontId="4" fillId="0" borderId="24" xfId="0" applyFont="1" applyFill="1" applyBorder="1" applyAlignment="1">
      <alignment vertical="top" wrapText="1"/>
    </xf>
    <xf numFmtId="0" fontId="3" fillId="21" borderId="44" xfId="0" applyFont="1" applyFill="1" applyBorder="1" applyAlignment="1">
      <alignment horizontal="center"/>
    </xf>
    <xf numFmtId="0" fontId="0" fillId="21" borderId="44" xfId="0" applyFont="1" applyFill="1" applyBorder="1" applyAlignment="1">
      <alignment horizontal="center" vertical="center" wrapText="1"/>
    </xf>
    <xf numFmtId="0" fontId="0" fillId="22" borderId="44" xfId="0" applyFont="1" applyFill="1" applyBorder="1" applyAlignment="1">
      <alignment horizontal="center" vertical="center" wrapText="1"/>
    </xf>
    <xf numFmtId="0" fontId="17" fillId="20" borderId="44" xfId="0" applyFont="1" applyFill="1" applyBorder="1" applyAlignment="1">
      <alignment horizontal="center" vertical="center" wrapText="1"/>
    </xf>
    <xf numFmtId="0" fontId="0" fillId="0" borderId="0" xfId="0" applyFont="1" applyAlignment="1">
      <alignment vertical="top" wrapText="1"/>
    </xf>
    <xf numFmtId="0" fontId="0" fillId="0" borderId="0" xfId="0" applyFont="1" applyAlignment="1"/>
    <xf numFmtId="0" fontId="17" fillId="0" borderId="44" xfId="0" applyFont="1" applyBorder="1" applyAlignment="1">
      <alignment horizontal="center"/>
    </xf>
    <xf numFmtId="0" fontId="0" fillId="0" borderId="44" xfId="0" applyFont="1" applyBorder="1" applyAlignment="1">
      <alignment horizontal="center"/>
    </xf>
    <xf numFmtId="0" fontId="17" fillId="22" borderId="44" xfId="0" applyFont="1" applyFill="1" applyBorder="1" applyAlignment="1">
      <alignment horizontal="center" vertical="center" wrapText="1"/>
    </xf>
    <xf numFmtId="0" fontId="0" fillId="0" borderId="44" xfId="0" applyFont="1" applyBorder="1" applyAlignment="1">
      <alignment horizontal="left" vertical="center" wrapText="1"/>
    </xf>
    <xf numFmtId="0" fontId="4" fillId="0" borderId="44" xfId="0" applyFont="1" applyBorder="1" applyAlignment="1">
      <alignment horizontal="left" vertical="center" wrapText="1"/>
    </xf>
    <xf numFmtId="0" fontId="3" fillId="21" borderId="44" xfId="0" applyFont="1" applyFill="1" applyBorder="1" applyAlignment="1">
      <alignment horizontal="center"/>
    </xf>
    <xf numFmtId="0" fontId="17" fillId="0" borderId="44" xfId="0" applyFont="1" applyBorder="1" applyAlignment="1">
      <alignment horizontal="left" vertical="center" wrapText="1"/>
    </xf>
    <xf numFmtId="0" fontId="0" fillId="0" borderId="0" xfId="0" applyFont="1" applyAlignment="1">
      <alignment horizontal="center"/>
    </xf>
    <xf numFmtId="0" fontId="2" fillId="0" borderId="44" xfId="0" applyFont="1" applyBorder="1" applyAlignment="1">
      <alignment horizontal="left" vertical="center" wrapText="1"/>
    </xf>
    <xf numFmtId="0" fontId="0" fillId="2" borderId="1" xfId="0" applyFont="1" applyFill="1" applyBorder="1" applyAlignment="1">
      <alignment horizontal="center"/>
    </xf>
    <xf numFmtId="0" fontId="2" fillId="0" borderId="3" xfId="0" applyFont="1" applyBorder="1"/>
    <xf numFmtId="0" fontId="2" fillId="0" borderId="4" xfId="0" applyFont="1" applyBorder="1"/>
    <xf numFmtId="0" fontId="0" fillId="3" borderId="12" xfId="0" applyFont="1" applyFill="1" applyBorder="1" applyAlignment="1">
      <alignment horizontal="left" wrapText="1"/>
    </xf>
    <xf numFmtId="0" fontId="2" fillId="0" borderId="17" xfId="0" applyFont="1" applyBorder="1"/>
    <xf numFmtId="0" fontId="2" fillId="0" borderId="18" xfId="0" applyFont="1" applyBorder="1"/>
    <xf numFmtId="0" fontId="0" fillId="16" borderId="15" xfId="0" applyFont="1" applyFill="1" applyBorder="1" applyAlignment="1">
      <alignment horizontal="center"/>
    </xf>
    <xf numFmtId="0" fontId="2" fillId="0" borderId="15" xfId="0" applyFont="1" applyBorder="1"/>
    <xf numFmtId="0" fontId="0" fillId="3" borderId="12" xfId="0" applyFont="1" applyFill="1" applyBorder="1" applyAlignment="1">
      <alignment horizontal="left" vertical="center" wrapText="1"/>
    </xf>
    <xf numFmtId="0" fontId="4" fillId="3" borderId="0" xfId="0" applyFont="1" applyFill="1" applyAlignment="1">
      <alignment wrapText="1"/>
    </xf>
    <xf numFmtId="0" fontId="0" fillId="0" borderId="0" xfId="0" applyFont="1" applyAlignment="1"/>
    <xf numFmtId="0" fontId="9" fillId="0" borderId="12" xfId="0" applyFont="1" applyBorder="1" applyAlignment="1">
      <alignment wrapText="1"/>
    </xf>
    <xf numFmtId="0" fontId="3" fillId="0" borderId="1" xfId="0" applyFont="1" applyBorder="1" applyAlignment="1">
      <alignment horizontal="center"/>
    </xf>
    <xf numFmtId="0" fontId="8" fillId="0" borderId="12" xfId="0" applyFont="1" applyBorder="1" applyAlignment="1">
      <alignment wrapText="1"/>
    </xf>
    <xf numFmtId="0" fontId="3" fillId="0" borderId="0" xfId="0" applyFont="1" applyAlignment="1">
      <alignment horizontal="center"/>
    </xf>
    <xf numFmtId="0" fontId="8" fillId="6" borderId="7" xfId="0" applyFont="1" applyFill="1" applyBorder="1" applyAlignment="1">
      <alignment vertical="top" wrapText="1"/>
    </xf>
    <xf numFmtId="0" fontId="2" fillId="0" borderId="9" xfId="0" applyFont="1" applyBorder="1"/>
    <xf numFmtId="0" fontId="2" fillId="0" borderId="10" xfId="0" applyFont="1" applyBorder="1"/>
    <xf numFmtId="0" fontId="2" fillId="0" borderId="11" xfId="0" applyFont="1" applyBorder="1"/>
    <xf numFmtId="0" fontId="2" fillId="0" borderId="14" xfId="0" applyFont="1" applyBorder="1"/>
    <xf numFmtId="0" fontId="2" fillId="0" borderId="16" xfId="0" applyFont="1" applyBorder="1"/>
    <xf numFmtId="0" fontId="4" fillId="4" borderId="7" xfId="0" applyFont="1" applyFill="1" applyBorder="1" applyAlignment="1">
      <alignment vertical="center" wrapText="1"/>
    </xf>
    <xf numFmtId="0" fontId="2" fillId="0" borderId="8" xfId="0" applyFont="1" applyBorder="1"/>
    <xf numFmtId="0" fontId="6" fillId="0" borderId="1" xfId="0" applyFont="1" applyBorder="1" applyAlignment="1">
      <alignment horizontal="center"/>
    </xf>
    <xf numFmtId="0" fontId="10" fillId="7" borderId="12" xfId="0" applyFont="1" applyFill="1" applyBorder="1" applyAlignment="1">
      <alignment wrapText="1"/>
    </xf>
    <xf numFmtId="0" fontId="11" fillId="8" borderId="26" xfId="0" applyFont="1" applyFill="1" applyBorder="1" applyAlignment="1">
      <alignment horizontal="center"/>
    </xf>
    <xf numFmtId="0" fontId="2" fillId="0" borderId="27" xfId="0" applyFont="1" applyBorder="1"/>
    <xf numFmtId="0" fontId="4" fillId="0" borderId="0" xfId="0" applyFont="1" applyAlignment="1">
      <alignment wrapText="1"/>
    </xf>
    <xf numFmtId="0" fontId="0" fillId="9" borderId="29" xfId="0" applyFont="1" applyFill="1" applyBorder="1" applyAlignment="1">
      <alignment horizontal="center"/>
    </xf>
    <xf numFmtId="0" fontId="2" fillId="0" borderId="30" xfId="0" applyFont="1" applyBorder="1"/>
    <xf numFmtId="0" fontId="2" fillId="0" borderId="31" xfId="0" applyFont="1" applyBorder="1"/>
    <xf numFmtId="0" fontId="11" fillId="9" borderId="20" xfId="0" applyFont="1" applyFill="1" applyBorder="1" applyAlignment="1">
      <alignment horizontal="center"/>
    </xf>
    <xf numFmtId="0" fontId="2" fillId="0" borderId="21" xfId="0" applyFont="1" applyBorder="1"/>
    <xf numFmtId="0" fontId="2" fillId="0" borderId="22" xfId="0" applyFont="1" applyBorder="1"/>
    <xf numFmtId="0" fontId="11" fillId="8" borderId="23" xfId="0" applyFont="1" applyFill="1" applyBorder="1" applyAlignment="1">
      <alignment horizontal="center"/>
    </xf>
    <xf numFmtId="0" fontId="2" fillId="0" borderId="24" xfId="0" applyFont="1" applyBorder="1"/>
    <xf numFmtId="0" fontId="12" fillId="8" borderId="23" xfId="0" applyFont="1" applyFill="1" applyBorder="1" applyAlignment="1">
      <alignment horizontal="center"/>
    </xf>
    <xf numFmtId="0" fontId="5" fillId="4" borderId="0" xfId="0" applyFont="1" applyFill="1" applyAlignment="1">
      <alignment horizontal="center" wrapText="1"/>
    </xf>
    <xf numFmtId="0" fontId="4" fillId="4" borderId="0" xfId="0" applyFont="1" applyFill="1" applyAlignment="1">
      <alignment horizontal="center" wrapText="1"/>
    </xf>
    <xf numFmtId="0" fontId="4" fillId="0" borderId="0" xfId="0" applyFont="1" applyAlignment="1">
      <alignment vertical="center" wrapText="1"/>
    </xf>
    <xf numFmtId="0" fontId="0" fillId="0" borderId="0" xfId="0" applyFont="1" applyAlignment="1">
      <alignment wrapText="1"/>
    </xf>
    <xf numFmtId="0" fontId="6" fillId="10" borderId="1" xfId="0" applyFont="1" applyFill="1" applyBorder="1" applyAlignment="1">
      <alignment horizontal="center"/>
    </xf>
    <xf numFmtId="0" fontId="4" fillId="11" borderId="7" xfId="0" applyFont="1" applyFill="1" applyBorder="1" applyAlignment="1">
      <alignment wrapText="1"/>
    </xf>
    <xf numFmtId="10" fontId="7" fillId="0" borderId="1" xfId="0" applyNumberFormat="1" applyFont="1" applyBorder="1" applyAlignment="1">
      <alignment horizontal="center"/>
    </xf>
    <xf numFmtId="0" fontId="14" fillId="0" borderId="1" xfId="0" applyFont="1" applyBorder="1" applyAlignment="1">
      <alignment horizontal="center"/>
    </xf>
    <xf numFmtId="0" fontId="13" fillId="0" borderId="1" xfId="0" applyFont="1" applyBorder="1" applyAlignment="1">
      <alignment horizontal="center"/>
    </xf>
    <xf numFmtId="0" fontId="17" fillId="0" borderId="8" xfId="0" applyFont="1" applyBorder="1" applyAlignment="1">
      <alignment horizontal="center"/>
    </xf>
    <xf numFmtId="0" fontId="17" fillId="0" borderId="44" xfId="0" applyFont="1" applyBorder="1" applyAlignment="1">
      <alignment horizontal="left" wrapText="1"/>
    </xf>
    <xf numFmtId="0" fontId="16" fillId="0" borderId="44" xfId="0" applyFont="1" applyBorder="1" applyAlignment="1">
      <alignment horizontal="center" vertical="center"/>
    </xf>
    <xf numFmtId="0" fontId="15" fillId="0" borderId="44" xfId="0" applyFont="1" applyBorder="1"/>
    <xf numFmtId="0" fontId="3" fillId="0" borderId="44" xfId="0" applyFont="1" applyBorder="1" applyAlignment="1">
      <alignment horizontal="center"/>
    </xf>
    <xf numFmtId="0" fontId="30" fillId="0" borderId="44" xfId="0" applyFont="1" applyFill="1" applyBorder="1" applyAlignment="1">
      <alignment horizontal="center" vertical="center" wrapText="1"/>
    </xf>
    <xf numFmtId="0" fontId="3" fillId="0" borderId="44" xfId="0" applyFont="1" applyBorder="1" applyAlignment="1">
      <alignment horizontal="center" wrapText="1"/>
    </xf>
    <xf numFmtId="0" fontId="4" fillId="6" borderId="0" xfId="0" applyFont="1" applyFill="1" applyAlignment="1">
      <alignment horizontal="center" vertical="center"/>
    </xf>
    <xf numFmtId="0" fontId="17" fillId="0" borderId="44" xfId="0" applyFont="1" applyBorder="1" applyAlignment="1">
      <alignment horizontal="center"/>
    </xf>
    <xf numFmtId="0" fontId="0" fillId="0" borderId="44" xfId="0" applyFont="1" applyBorder="1" applyAlignment="1">
      <alignment horizontal="center"/>
    </xf>
    <xf numFmtId="0" fontId="4" fillId="0" borderId="0" xfId="0" applyFont="1" applyAlignment="1">
      <alignment vertical="center"/>
    </xf>
    <xf numFmtId="0" fontId="3" fillId="0" borderId="8" xfId="0" applyFont="1" applyBorder="1" applyAlignment="1">
      <alignment horizontal="center"/>
    </xf>
    <xf numFmtId="0" fontId="15" fillId="0" borderId="8" xfId="0" applyFont="1" applyBorder="1"/>
    <xf numFmtId="0" fontId="15" fillId="0" borderId="9" xfId="0" applyFont="1" applyBorder="1"/>
    <xf numFmtId="0" fontId="18" fillId="19" borderId="10" xfId="0" applyFont="1" applyFill="1" applyBorder="1" applyAlignment="1">
      <alignment horizontal="center" vertical="center" wrapText="1"/>
    </xf>
    <xf numFmtId="0" fontId="18" fillId="19" borderId="24" xfId="0" applyFont="1" applyFill="1" applyBorder="1" applyAlignment="1">
      <alignment horizontal="center" vertical="center" wrapText="1"/>
    </xf>
    <xf numFmtId="0" fontId="4" fillId="20" borderId="10" xfId="0" applyFont="1" applyFill="1" applyBorder="1" applyAlignment="1">
      <alignment horizontal="left" vertical="top" wrapText="1"/>
    </xf>
    <xf numFmtId="0" fontId="4" fillId="20" borderId="24" xfId="0" applyFont="1" applyFill="1" applyBorder="1" applyAlignment="1">
      <alignment horizontal="left" vertical="top" wrapText="1"/>
    </xf>
    <xf numFmtId="0" fontId="22" fillId="3" borderId="0" xfId="0" applyFont="1" applyFill="1" applyAlignment="1">
      <alignment horizontal="center"/>
    </xf>
    <xf numFmtId="0" fontId="22" fillId="3" borderId="15" xfId="0" applyFont="1" applyFill="1" applyBorder="1" applyAlignment="1">
      <alignment horizontal="center"/>
    </xf>
    <xf numFmtId="0" fontId="4" fillId="15" borderId="1" xfId="0" applyFont="1" applyFill="1" applyBorder="1" applyAlignment="1">
      <alignment horizontal="center"/>
    </xf>
    <xf numFmtId="0" fontId="3" fillId="0" borderId="0" xfId="0" applyFont="1" applyAlignment="1">
      <alignment horizontal="left" wrapText="1"/>
    </xf>
    <xf numFmtId="0" fontId="17" fillId="20" borderId="44" xfId="0" applyFont="1" applyFill="1" applyBorder="1" applyAlignment="1">
      <alignment horizontal="left" wrapText="1"/>
    </xf>
    <xf numFmtId="0" fontId="0" fillId="20" borderId="44" xfId="0" applyFont="1" applyFill="1" applyBorder="1" applyAlignment="1">
      <alignment horizontal="left" wrapText="1"/>
    </xf>
    <xf numFmtId="0" fontId="5" fillId="0" borderId="0" xfId="0" applyFont="1" applyAlignment="1">
      <alignment horizontal="left"/>
    </xf>
    <xf numFmtId="0" fontId="23" fillId="0" borderId="1" xfId="0" applyFont="1" applyBorder="1" applyAlignment="1">
      <alignment horizontal="center"/>
    </xf>
    <xf numFmtId="0" fontId="18" fillId="0" borderId="1" xfId="0" applyFont="1" applyBorder="1" applyAlignment="1">
      <alignment horizontal="center"/>
    </xf>
    <xf numFmtId="0" fontId="8" fillId="4" borderId="0" xfId="0" applyFont="1" applyFill="1" applyAlignment="1">
      <alignment horizontal="left" vertical="center"/>
    </xf>
    <xf numFmtId="0" fontId="0" fillId="2" borderId="12" xfId="0" applyFont="1" applyFill="1" applyBorder="1" applyAlignment="1">
      <alignment horizontal="center"/>
    </xf>
    <xf numFmtId="0" fontId="23" fillId="2" borderId="1" xfId="0" applyFont="1" applyFill="1" applyBorder="1" applyAlignment="1">
      <alignment horizontal="center"/>
    </xf>
    <xf numFmtId="0" fontId="4" fillId="2" borderId="1" xfId="0" applyFont="1" applyFill="1" applyBorder="1" applyAlignment="1"/>
    <xf numFmtId="0" fontId="4" fillId="4" borderId="1" xfId="0" applyFont="1" applyFill="1" applyBorder="1" applyAlignment="1">
      <alignment horizontal="center"/>
    </xf>
    <xf numFmtId="0" fontId="17" fillId="20" borderId="44" xfId="0" applyFont="1" applyFill="1" applyBorder="1" applyAlignment="1">
      <alignment horizontal="left" vertical="top" wrapText="1"/>
    </xf>
    <xf numFmtId="0" fontId="4" fillId="0" borderId="45" xfId="0" applyFont="1" applyBorder="1"/>
    <xf numFmtId="166" fontId="4" fillId="0" borderId="11" xfId="1" applyNumberFormat="1" applyFont="1" applyBorder="1"/>
    <xf numFmtId="0" fontId="0" fillId="0" borderId="0" xfId="0" applyFont="1" applyBorder="1"/>
    <xf numFmtId="166" fontId="4" fillId="0" borderId="24" xfId="1" applyNumberFormat="1" applyFont="1" applyBorder="1"/>
    <xf numFmtId="0" fontId="4" fillId="18" borderId="18" xfId="0" applyFont="1" applyFill="1" applyBorder="1" applyAlignment="1">
      <alignment horizontal="center"/>
    </xf>
    <xf numFmtId="0" fontId="2" fillId="15" borderId="44" xfId="0" applyFont="1" applyFill="1" applyBorder="1" applyAlignment="1">
      <alignment horizontal="center"/>
    </xf>
    <xf numFmtId="9" fontId="0" fillId="0" borderId="44" xfId="1" applyFont="1" applyBorder="1" applyAlignment="1"/>
    <xf numFmtId="166" fontId="4" fillId="0" borderId="0" xfId="1" applyNumberFormat="1" applyFont="1"/>
    <xf numFmtId="9" fontId="0" fillId="0" borderId="24" xfId="1" applyFont="1" applyBorder="1" applyAlignment="1"/>
    <xf numFmtId="166" fontId="2" fillId="0" borderId="24" xfId="1" applyNumberFormat="1" applyFont="1" applyBorder="1"/>
    <xf numFmtId="0" fontId="2" fillId="18" borderId="42" xfId="0" applyFont="1" applyFill="1" applyBorder="1" applyAlignment="1">
      <alignment horizontal="center"/>
    </xf>
    <xf numFmtId="0" fontId="2" fillId="18" borderId="44" xfId="0" applyFont="1" applyFill="1" applyBorder="1" applyAlignment="1">
      <alignment horizontal="center"/>
    </xf>
    <xf numFmtId="166" fontId="4" fillId="0" borderId="11" xfId="0" applyNumberFormat="1" applyFont="1" applyBorder="1"/>
    <xf numFmtId="0" fontId="17" fillId="0" borderId="0" xfId="0" applyFont="1" applyAlignment="1">
      <alignment horizontal="center" wrapText="1"/>
    </xf>
    <xf numFmtId="0" fontId="17" fillId="0" borderId="0" xfId="0" applyFont="1" applyAlignment="1">
      <alignment vertical="top" wrapText="1"/>
    </xf>
    <xf numFmtId="0" fontId="6" fillId="0" borderId="46" xfId="0" applyFont="1" applyBorder="1" applyAlignment="1">
      <alignment horizontal="left" wrapText="1"/>
    </xf>
    <xf numFmtId="0" fontId="18" fillId="3" borderId="44" xfId="0" applyFont="1" applyFill="1" applyBorder="1" applyAlignment="1">
      <alignment horizontal="center"/>
    </xf>
    <xf numFmtId="0" fontId="6" fillId="0" borderId="44" xfId="0" applyFont="1" applyBorder="1" applyAlignment="1">
      <alignment horizontal="center"/>
    </xf>
    <xf numFmtId="0" fontId="15" fillId="0" borderId="44" xfId="0" applyFont="1" applyBorder="1" applyAlignment="1">
      <alignment horizontal="center"/>
    </xf>
    <xf numFmtId="0" fontId="4" fillId="0" borderId="44" xfId="0" applyFont="1" applyBorder="1" applyAlignment="1"/>
  </cellXfs>
  <cellStyles count="2">
    <cellStyle name="Обычный" xfId="0" builtinId="0"/>
    <cellStyle name="Процентный" xfId="1" builtinId="5"/>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lvl="0">
              <a:defRPr b="0">
                <a:solidFill>
                  <a:srgbClr val="757575"/>
                </a:solidFill>
                <a:latin typeface="+mn-lt"/>
              </a:defRPr>
            </a:pPr>
            <a:r>
              <a:rPr lang="en-US"/>
              <a:t>VaR1/10 and ES1/10</a:t>
            </a:r>
          </a:p>
        </c:rich>
      </c:tx>
      <c:overlay val="0"/>
    </c:title>
    <c:autoTitleDeleted val="0"/>
    <c:plotArea>
      <c:layout/>
      <c:lineChart>
        <c:grouping val="standard"/>
        <c:varyColors val="1"/>
        <c:ser>
          <c:idx val="0"/>
          <c:order val="0"/>
          <c:tx>
            <c:strRef>
              <c:f>'Stocks VaR and ES'!$G$26</c:f>
              <c:strCache>
                <c:ptCount val="1"/>
                <c:pt idx="0">
                  <c:v>VAR 1d (window)</c:v>
                </c:pt>
              </c:strCache>
            </c:strRef>
          </c:tx>
          <c:marker>
            <c:symbol val="none"/>
          </c:marker>
          <c:cat>
            <c:numRef>
              <c:f>'Stocks VaR and ES'!$A$27:$A$278</c:f>
              <c:numCache>
                <c:formatCode>dd\.mm\.yyyy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'Stocks VaR and ES'!$G$27:$G$278</c:f>
              <c:numCache>
                <c:formatCode>0.000%</c:formatCode>
                <c:ptCount val="252"/>
                <c:pt idx="0">
                  <c:v>-2.3064156615196948E-2</c:v>
                </c:pt>
                <c:pt idx="1">
                  <c:v>-2.3002020385097553E-2</c:v>
                </c:pt>
                <c:pt idx="2">
                  <c:v>-2.3054114100966527E-2</c:v>
                </c:pt>
                <c:pt idx="3">
                  <c:v>-2.2572269691417735E-2</c:v>
                </c:pt>
                <c:pt idx="4">
                  <c:v>-2.2577343509170917E-2</c:v>
                </c:pt>
                <c:pt idx="5">
                  <c:v>-2.2680233606293107E-2</c:v>
                </c:pt>
                <c:pt idx="6">
                  <c:v>-2.2436353481193428E-2</c:v>
                </c:pt>
                <c:pt idx="7">
                  <c:v>-2.2361265766530348E-2</c:v>
                </c:pt>
                <c:pt idx="8">
                  <c:v>-2.2404982549338957E-2</c:v>
                </c:pt>
                <c:pt idx="9">
                  <c:v>-2.2406954337639052E-2</c:v>
                </c:pt>
                <c:pt idx="10">
                  <c:v>-2.2318748034215997E-2</c:v>
                </c:pt>
                <c:pt idx="11">
                  <c:v>-2.2417955497427498E-2</c:v>
                </c:pt>
                <c:pt idx="12">
                  <c:v>-2.2409754650957962E-2</c:v>
                </c:pt>
                <c:pt idx="13">
                  <c:v>-2.2353790866475053E-2</c:v>
                </c:pt>
                <c:pt idx="14">
                  <c:v>-2.2355690753578975E-2</c:v>
                </c:pt>
                <c:pt idx="15">
                  <c:v>-2.2320121178992791E-2</c:v>
                </c:pt>
                <c:pt idx="16">
                  <c:v>-2.2241163445147254E-2</c:v>
                </c:pt>
                <c:pt idx="17">
                  <c:v>-2.2184147772179877E-2</c:v>
                </c:pt>
                <c:pt idx="18">
                  <c:v>-2.2231126367298681E-2</c:v>
                </c:pt>
                <c:pt idx="19">
                  <c:v>-2.2303184728333515E-2</c:v>
                </c:pt>
                <c:pt idx="20">
                  <c:v>-2.2092477295386083E-2</c:v>
                </c:pt>
                <c:pt idx="21">
                  <c:v>-2.2089628493970719E-2</c:v>
                </c:pt>
                <c:pt idx="22">
                  <c:v>-2.2066516073705057E-2</c:v>
                </c:pt>
                <c:pt idx="23">
                  <c:v>-2.2129143030055014E-2</c:v>
                </c:pt>
                <c:pt idx="24">
                  <c:v>-2.2026740113689512E-2</c:v>
                </c:pt>
                <c:pt idx="25">
                  <c:v>-2.2025658418243787E-2</c:v>
                </c:pt>
                <c:pt idx="26">
                  <c:v>-2.2024919420318645E-2</c:v>
                </c:pt>
                <c:pt idx="27">
                  <c:v>-2.2050301718559647E-2</c:v>
                </c:pt>
                <c:pt idx="28">
                  <c:v>-2.2074483692857756E-2</c:v>
                </c:pt>
                <c:pt idx="29">
                  <c:v>-2.2050657785704527E-2</c:v>
                </c:pt>
                <c:pt idx="30">
                  <c:v>-2.1915048136082145E-2</c:v>
                </c:pt>
                <c:pt idx="31">
                  <c:v>-2.1917332635535525E-2</c:v>
                </c:pt>
                <c:pt idx="32">
                  <c:v>-2.2075541357828236E-2</c:v>
                </c:pt>
                <c:pt idx="33">
                  <c:v>-2.2063591247041398E-2</c:v>
                </c:pt>
                <c:pt idx="34">
                  <c:v>-2.1983749739798251E-2</c:v>
                </c:pt>
                <c:pt idx="35">
                  <c:v>-2.1922244530222096E-2</c:v>
                </c:pt>
                <c:pt idx="36">
                  <c:v>-2.2118774291457817E-2</c:v>
                </c:pt>
                <c:pt idx="37">
                  <c:v>-2.2127906925789281E-2</c:v>
                </c:pt>
                <c:pt idx="38">
                  <c:v>-2.213771901857433E-2</c:v>
                </c:pt>
                <c:pt idx="39">
                  <c:v>-2.2085522825597573E-2</c:v>
                </c:pt>
                <c:pt idx="40">
                  <c:v>-2.2242128816407136E-2</c:v>
                </c:pt>
                <c:pt idx="41">
                  <c:v>-2.2240581906362935E-2</c:v>
                </c:pt>
                <c:pt idx="42">
                  <c:v>-2.1855313286920447E-2</c:v>
                </c:pt>
                <c:pt idx="43">
                  <c:v>-2.1831690234771783E-2</c:v>
                </c:pt>
                <c:pt idx="44">
                  <c:v>-2.1848964609217477E-2</c:v>
                </c:pt>
                <c:pt idx="45">
                  <c:v>-2.1852713052182709E-2</c:v>
                </c:pt>
                <c:pt idx="46">
                  <c:v>-2.1906868348941969E-2</c:v>
                </c:pt>
                <c:pt idx="47">
                  <c:v>-2.1820398455576831E-2</c:v>
                </c:pt>
                <c:pt idx="48">
                  <c:v>-2.18268387812036E-2</c:v>
                </c:pt>
                <c:pt idx="49">
                  <c:v>-2.183463467457928E-2</c:v>
                </c:pt>
                <c:pt idx="50">
                  <c:v>-2.1858151357893506E-2</c:v>
                </c:pt>
                <c:pt idx="51">
                  <c:v>-2.1898267936083828E-2</c:v>
                </c:pt>
                <c:pt idx="52">
                  <c:v>-2.2054168330387348E-2</c:v>
                </c:pt>
                <c:pt idx="53">
                  <c:v>-2.2003618578308841E-2</c:v>
                </c:pt>
                <c:pt idx="54">
                  <c:v>-2.2362571781073426E-2</c:v>
                </c:pt>
                <c:pt idx="55">
                  <c:v>-2.2386152631771558E-2</c:v>
                </c:pt>
                <c:pt idx="56">
                  <c:v>-2.2389554476563728E-2</c:v>
                </c:pt>
                <c:pt idx="57">
                  <c:v>-2.2621362863693938E-2</c:v>
                </c:pt>
                <c:pt idx="58">
                  <c:v>-2.2617797674375332E-2</c:v>
                </c:pt>
                <c:pt idx="59">
                  <c:v>-2.260979670610317E-2</c:v>
                </c:pt>
                <c:pt idx="60">
                  <c:v>-2.2598430841520741E-2</c:v>
                </c:pt>
                <c:pt idx="61">
                  <c:v>-2.2711402840964189E-2</c:v>
                </c:pt>
                <c:pt idx="62">
                  <c:v>-2.265942730911805E-2</c:v>
                </c:pt>
                <c:pt idx="63">
                  <c:v>-2.2674252972001561E-2</c:v>
                </c:pt>
                <c:pt idx="64">
                  <c:v>-2.2059894688432072E-2</c:v>
                </c:pt>
                <c:pt idx="65">
                  <c:v>-2.2059794546989444E-2</c:v>
                </c:pt>
                <c:pt idx="66">
                  <c:v>-2.1997665505062866E-2</c:v>
                </c:pt>
                <c:pt idx="67">
                  <c:v>-2.2024013459104767E-2</c:v>
                </c:pt>
                <c:pt idx="68">
                  <c:v>-2.2106528792941688E-2</c:v>
                </c:pt>
                <c:pt idx="69">
                  <c:v>-2.2112308054072091E-2</c:v>
                </c:pt>
                <c:pt idx="70">
                  <c:v>-2.2073265982996328E-2</c:v>
                </c:pt>
                <c:pt idx="71">
                  <c:v>-2.3132723613834345E-2</c:v>
                </c:pt>
                <c:pt idx="72">
                  <c:v>-2.3159213747909215E-2</c:v>
                </c:pt>
                <c:pt idx="73">
                  <c:v>-2.3156079235781227E-2</c:v>
                </c:pt>
                <c:pt idx="74">
                  <c:v>-2.3125668901857861E-2</c:v>
                </c:pt>
                <c:pt idx="75">
                  <c:v>-2.3123597174513216E-2</c:v>
                </c:pt>
                <c:pt idx="76">
                  <c:v>-2.3196360861641913E-2</c:v>
                </c:pt>
                <c:pt idx="77">
                  <c:v>-2.3200500487805992E-2</c:v>
                </c:pt>
                <c:pt idx="78">
                  <c:v>-2.3189897190656953E-2</c:v>
                </c:pt>
                <c:pt idx="79">
                  <c:v>-2.3201832981175407E-2</c:v>
                </c:pt>
                <c:pt idx="80">
                  <c:v>-2.3090039280392098E-2</c:v>
                </c:pt>
                <c:pt idx="81">
                  <c:v>-2.305276031565107E-2</c:v>
                </c:pt>
                <c:pt idx="82">
                  <c:v>-2.3137826858853214E-2</c:v>
                </c:pt>
                <c:pt idx="83">
                  <c:v>-2.3201837228462353E-2</c:v>
                </c:pt>
                <c:pt idx="84">
                  <c:v>-2.32647103795867E-2</c:v>
                </c:pt>
                <c:pt idx="85">
                  <c:v>-2.3272453584655774E-2</c:v>
                </c:pt>
                <c:pt idx="86">
                  <c:v>-2.3304938916781308E-2</c:v>
                </c:pt>
                <c:pt idx="87">
                  <c:v>-2.3303001257782882E-2</c:v>
                </c:pt>
                <c:pt idx="88">
                  <c:v>-2.3169439298412111E-2</c:v>
                </c:pt>
                <c:pt idx="89">
                  <c:v>-2.3124396625125068E-2</c:v>
                </c:pt>
                <c:pt idx="90">
                  <c:v>-2.3112975773616339E-2</c:v>
                </c:pt>
                <c:pt idx="91">
                  <c:v>-2.309572790373185E-2</c:v>
                </c:pt>
                <c:pt idx="92">
                  <c:v>-2.3124460235078654E-2</c:v>
                </c:pt>
                <c:pt idx="93">
                  <c:v>-2.3217135007520474E-2</c:v>
                </c:pt>
                <c:pt idx="94">
                  <c:v>-2.3380586060607476E-2</c:v>
                </c:pt>
                <c:pt idx="95">
                  <c:v>-2.3409111671432201E-2</c:v>
                </c:pt>
                <c:pt idx="96">
                  <c:v>-2.3436742815894262E-2</c:v>
                </c:pt>
                <c:pt idx="97">
                  <c:v>-2.3617531763143736E-2</c:v>
                </c:pt>
                <c:pt idx="98">
                  <c:v>-2.3540984599080255E-2</c:v>
                </c:pt>
                <c:pt idx="99">
                  <c:v>-2.3502123686342222E-2</c:v>
                </c:pt>
                <c:pt idx="100">
                  <c:v>-2.349778191531679E-2</c:v>
                </c:pt>
                <c:pt idx="101">
                  <c:v>-2.3560124580135771E-2</c:v>
                </c:pt>
                <c:pt idx="102">
                  <c:v>-2.3536500550423368E-2</c:v>
                </c:pt>
                <c:pt idx="103">
                  <c:v>-2.3566142622471357E-2</c:v>
                </c:pt>
                <c:pt idx="104">
                  <c:v>-2.3552705198231973E-2</c:v>
                </c:pt>
                <c:pt idx="105">
                  <c:v>-2.3467960717742105E-2</c:v>
                </c:pt>
                <c:pt idx="106">
                  <c:v>-2.3457152949086291E-2</c:v>
                </c:pt>
                <c:pt idx="107">
                  <c:v>-2.3455872009321532E-2</c:v>
                </c:pt>
                <c:pt idx="108">
                  <c:v>-2.3449667304650257E-2</c:v>
                </c:pt>
                <c:pt idx="109">
                  <c:v>-2.3466358439985728E-2</c:v>
                </c:pt>
                <c:pt idx="110">
                  <c:v>-2.34630443064874E-2</c:v>
                </c:pt>
                <c:pt idx="111">
                  <c:v>-2.3426757721358896E-2</c:v>
                </c:pt>
                <c:pt idx="112">
                  <c:v>-2.3407502071105191E-2</c:v>
                </c:pt>
                <c:pt idx="113">
                  <c:v>-2.3403227773529746E-2</c:v>
                </c:pt>
                <c:pt idx="114">
                  <c:v>-2.3192152519789094E-2</c:v>
                </c:pt>
                <c:pt idx="115">
                  <c:v>-2.3192635757516674E-2</c:v>
                </c:pt>
                <c:pt idx="116">
                  <c:v>-2.3189911254761386E-2</c:v>
                </c:pt>
                <c:pt idx="117">
                  <c:v>-2.3128969240174997E-2</c:v>
                </c:pt>
                <c:pt idx="118">
                  <c:v>-2.3108842819921697E-2</c:v>
                </c:pt>
                <c:pt idx="119">
                  <c:v>-2.2870666071584153E-2</c:v>
                </c:pt>
                <c:pt idx="120">
                  <c:v>-2.2868095897678832E-2</c:v>
                </c:pt>
                <c:pt idx="121">
                  <c:v>-2.2868224856713523E-2</c:v>
                </c:pt>
                <c:pt idx="122">
                  <c:v>-2.2962126456021588E-2</c:v>
                </c:pt>
                <c:pt idx="123">
                  <c:v>-2.297332901297015E-2</c:v>
                </c:pt>
                <c:pt idx="124">
                  <c:v>-2.2930066062397097E-2</c:v>
                </c:pt>
                <c:pt idx="125">
                  <c:v>-2.2890620214129059E-2</c:v>
                </c:pt>
                <c:pt idx="126">
                  <c:v>-2.2897786627837098E-2</c:v>
                </c:pt>
                <c:pt idx="127">
                  <c:v>-2.2855731928835551E-2</c:v>
                </c:pt>
                <c:pt idx="128">
                  <c:v>-2.2859277765931746E-2</c:v>
                </c:pt>
                <c:pt idx="129">
                  <c:v>-2.2767857495128815E-2</c:v>
                </c:pt>
                <c:pt idx="130">
                  <c:v>-2.2791592277294801E-2</c:v>
                </c:pt>
                <c:pt idx="131">
                  <c:v>-2.2830737039410135E-2</c:v>
                </c:pt>
                <c:pt idx="132">
                  <c:v>-2.2807741604279445E-2</c:v>
                </c:pt>
                <c:pt idx="133">
                  <c:v>-2.3003416450354058E-2</c:v>
                </c:pt>
                <c:pt idx="134">
                  <c:v>-2.3210700532228085E-2</c:v>
                </c:pt>
                <c:pt idx="135">
                  <c:v>-2.3614371539101248E-2</c:v>
                </c:pt>
                <c:pt idx="136">
                  <c:v>-2.3139722462521561E-2</c:v>
                </c:pt>
                <c:pt idx="137">
                  <c:v>-2.313549964384852E-2</c:v>
                </c:pt>
                <c:pt idx="138">
                  <c:v>-2.3083081164203153E-2</c:v>
                </c:pt>
                <c:pt idx="139">
                  <c:v>-2.308320855764397E-2</c:v>
                </c:pt>
                <c:pt idx="140">
                  <c:v>-2.3047329894714023E-2</c:v>
                </c:pt>
                <c:pt idx="141">
                  <c:v>-2.3004620147927948E-2</c:v>
                </c:pt>
                <c:pt idx="142">
                  <c:v>-2.308768719052012E-2</c:v>
                </c:pt>
                <c:pt idx="143">
                  <c:v>-2.300231581806985E-2</c:v>
                </c:pt>
                <c:pt idx="144">
                  <c:v>-2.2808333219428378E-2</c:v>
                </c:pt>
                <c:pt idx="145">
                  <c:v>-2.2803621421641891E-2</c:v>
                </c:pt>
                <c:pt idx="146">
                  <c:v>-2.282705702620989E-2</c:v>
                </c:pt>
                <c:pt idx="147">
                  <c:v>-2.2908337121516121E-2</c:v>
                </c:pt>
                <c:pt idx="148">
                  <c:v>-2.3033847861202422E-2</c:v>
                </c:pt>
                <c:pt idx="149">
                  <c:v>-2.3102658257281118E-2</c:v>
                </c:pt>
                <c:pt idx="150">
                  <c:v>-2.2912194416616242E-2</c:v>
                </c:pt>
                <c:pt idx="151">
                  <c:v>-2.3385375293560981E-2</c:v>
                </c:pt>
                <c:pt idx="152">
                  <c:v>-2.3433970089614432E-2</c:v>
                </c:pt>
                <c:pt idx="153">
                  <c:v>-2.3712494442875057E-2</c:v>
                </c:pt>
                <c:pt idx="154">
                  <c:v>-2.3692251048629709E-2</c:v>
                </c:pt>
                <c:pt idx="155">
                  <c:v>-2.3667310463087936E-2</c:v>
                </c:pt>
                <c:pt idx="156">
                  <c:v>-2.3659068325989983E-2</c:v>
                </c:pt>
                <c:pt idx="157">
                  <c:v>-2.367152772145565E-2</c:v>
                </c:pt>
                <c:pt idx="158">
                  <c:v>-2.3651320032136491E-2</c:v>
                </c:pt>
                <c:pt idx="159">
                  <c:v>-2.3651668050678906E-2</c:v>
                </c:pt>
                <c:pt idx="160">
                  <c:v>-2.3563591873157361E-2</c:v>
                </c:pt>
                <c:pt idx="161">
                  <c:v>-2.3621376001623003E-2</c:v>
                </c:pt>
                <c:pt idx="162">
                  <c:v>-2.3146986164461439E-2</c:v>
                </c:pt>
                <c:pt idx="163">
                  <c:v>-2.3133788390424185E-2</c:v>
                </c:pt>
                <c:pt idx="164">
                  <c:v>-2.3171908295750235E-2</c:v>
                </c:pt>
                <c:pt idx="165">
                  <c:v>-2.3188898576963813E-2</c:v>
                </c:pt>
                <c:pt idx="166">
                  <c:v>-2.3200708504620995E-2</c:v>
                </c:pt>
                <c:pt idx="167">
                  <c:v>-2.3147837857836299E-2</c:v>
                </c:pt>
                <c:pt idx="168">
                  <c:v>-2.3179277565698955E-2</c:v>
                </c:pt>
                <c:pt idx="169">
                  <c:v>-2.3179385581353702E-2</c:v>
                </c:pt>
                <c:pt idx="170">
                  <c:v>-2.3150164676751857E-2</c:v>
                </c:pt>
                <c:pt idx="171">
                  <c:v>-2.3200304170859658E-2</c:v>
                </c:pt>
                <c:pt idx="172">
                  <c:v>-2.3187291865616331E-2</c:v>
                </c:pt>
                <c:pt idx="173">
                  <c:v>-2.341224866516322E-2</c:v>
                </c:pt>
                <c:pt idx="174">
                  <c:v>-2.3412240656330793E-2</c:v>
                </c:pt>
                <c:pt idx="175">
                  <c:v>-2.3549379683269939E-2</c:v>
                </c:pt>
                <c:pt idx="176">
                  <c:v>-2.355286638650431E-2</c:v>
                </c:pt>
                <c:pt idx="177">
                  <c:v>-2.3571879287289377E-2</c:v>
                </c:pt>
                <c:pt idx="178">
                  <c:v>-2.3186368863446868E-2</c:v>
                </c:pt>
                <c:pt idx="179">
                  <c:v>-2.3310166011821495E-2</c:v>
                </c:pt>
                <c:pt idx="180">
                  <c:v>-2.329203045098625E-2</c:v>
                </c:pt>
                <c:pt idx="181">
                  <c:v>-2.3339196175350588E-2</c:v>
                </c:pt>
                <c:pt idx="182">
                  <c:v>-2.3354322221889892E-2</c:v>
                </c:pt>
                <c:pt idx="183">
                  <c:v>-2.3417994378809849E-2</c:v>
                </c:pt>
                <c:pt idx="184">
                  <c:v>-2.33975423231194E-2</c:v>
                </c:pt>
                <c:pt idx="185">
                  <c:v>-2.3424473763952739E-2</c:v>
                </c:pt>
                <c:pt idx="186">
                  <c:v>-2.3443040768739404E-2</c:v>
                </c:pt>
                <c:pt idx="187">
                  <c:v>-2.3478994502148343E-2</c:v>
                </c:pt>
                <c:pt idx="188">
                  <c:v>-2.3539234571908339E-2</c:v>
                </c:pt>
                <c:pt idx="189">
                  <c:v>-2.360623394801268E-2</c:v>
                </c:pt>
                <c:pt idx="190">
                  <c:v>-2.3555691957565458E-2</c:v>
                </c:pt>
                <c:pt idx="191">
                  <c:v>-2.3710143334811116E-2</c:v>
                </c:pt>
                <c:pt idx="192">
                  <c:v>-2.3818745036681653E-2</c:v>
                </c:pt>
                <c:pt idx="193">
                  <c:v>-2.38126391859051E-2</c:v>
                </c:pt>
                <c:pt idx="194">
                  <c:v>-2.368786994792961E-2</c:v>
                </c:pt>
                <c:pt idx="195">
                  <c:v>-2.3687744522326231E-2</c:v>
                </c:pt>
                <c:pt idx="196">
                  <c:v>-2.3681154207515483E-2</c:v>
                </c:pt>
                <c:pt idx="197">
                  <c:v>-2.3692083650034151E-2</c:v>
                </c:pt>
                <c:pt idx="198">
                  <c:v>-2.4168821615484119E-2</c:v>
                </c:pt>
                <c:pt idx="199">
                  <c:v>-2.4172342064561713E-2</c:v>
                </c:pt>
                <c:pt idx="200">
                  <c:v>-2.4141310683361027E-2</c:v>
                </c:pt>
                <c:pt idx="201">
                  <c:v>-2.4144220605879382E-2</c:v>
                </c:pt>
                <c:pt idx="202">
                  <c:v>-2.424062100640096E-2</c:v>
                </c:pt>
                <c:pt idx="203">
                  <c:v>-2.4293551781775394E-2</c:v>
                </c:pt>
                <c:pt idx="204">
                  <c:v>-2.4281220708088372E-2</c:v>
                </c:pt>
                <c:pt idx="205">
                  <c:v>-2.4297618999451511E-2</c:v>
                </c:pt>
                <c:pt idx="206">
                  <c:v>-2.4423512540941727E-2</c:v>
                </c:pt>
                <c:pt idx="207">
                  <c:v>-2.4450438127999054E-2</c:v>
                </c:pt>
                <c:pt idx="208">
                  <c:v>-2.4444088693639104E-2</c:v>
                </c:pt>
                <c:pt idx="209">
                  <c:v>-2.4377955611048868E-2</c:v>
                </c:pt>
                <c:pt idx="210">
                  <c:v>-2.4507696136566056E-2</c:v>
                </c:pt>
                <c:pt idx="211">
                  <c:v>-2.4500537127662668E-2</c:v>
                </c:pt>
                <c:pt idx="212">
                  <c:v>-2.4497669222721334E-2</c:v>
                </c:pt>
                <c:pt idx="213">
                  <c:v>-2.4564108574024798E-2</c:v>
                </c:pt>
                <c:pt idx="214">
                  <c:v>-2.4527928515446187E-2</c:v>
                </c:pt>
                <c:pt idx="215">
                  <c:v>-2.4512282817814857E-2</c:v>
                </c:pt>
                <c:pt idx="216">
                  <c:v>-2.4592779661307657E-2</c:v>
                </c:pt>
                <c:pt idx="217">
                  <c:v>-2.45506596840444E-2</c:v>
                </c:pt>
                <c:pt idx="218">
                  <c:v>-2.4382531724674961E-2</c:v>
                </c:pt>
                <c:pt idx="219">
                  <c:v>-2.4407297294145789E-2</c:v>
                </c:pt>
                <c:pt idx="220">
                  <c:v>-2.443094088396279E-2</c:v>
                </c:pt>
                <c:pt idx="221">
                  <c:v>-2.4488080977655213E-2</c:v>
                </c:pt>
                <c:pt idx="222">
                  <c:v>-2.4520471481212735E-2</c:v>
                </c:pt>
                <c:pt idx="223">
                  <c:v>-2.4514534922176107E-2</c:v>
                </c:pt>
                <c:pt idx="224">
                  <c:v>-2.4579374862353051E-2</c:v>
                </c:pt>
                <c:pt idx="225">
                  <c:v>-2.4590111017771473E-2</c:v>
                </c:pt>
                <c:pt idx="226">
                  <c:v>-2.4708319605375159E-2</c:v>
                </c:pt>
                <c:pt idx="227">
                  <c:v>-2.4708012385633284E-2</c:v>
                </c:pt>
                <c:pt idx="228">
                  <c:v>-2.4768094055813383E-2</c:v>
                </c:pt>
                <c:pt idx="229">
                  <c:v>-2.4864027100853715E-2</c:v>
                </c:pt>
                <c:pt idx="230">
                  <c:v>-2.4889578340757959E-2</c:v>
                </c:pt>
                <c:pt idx="231">
                  <c:v>-2.4866670499224596E-2</c:v>
                </c:pt>
                <c:pt idx="232">
                  <c:v>-2.5108384399723207E-2</c:v>
                </c:pt>
                <c:pt idx="233">
                  <c:v>-2.511746208624541E-2</c:v>
                </c:pt>
                <c:pt idx="234">
                  <c:v>-2.5084100916238961E-2</c:v>
                </c:pt>
                <c:pt idx="235">
                  <c:v>-2.5304032174867892E-2</c:v>
                </c:pt>
                <c:pt idx="236">
                  <c:v>-2.5307060505080799E-2</c:v>
                </c:pt>
                <c:pt idx="237">
                  <c:v>-2.5481251955458854E-2</c:v>
                </c:pt>
                <c:pt idx="238">
                  <c:v>-2.5816922129072099E-2</c:v>
                </c:pt>
                <c:pt idx="239">
                  <c:v>-2.5849576511292272E-2</c:v>
                </c:pt>
                <c:pt idx="240">
                  <c:v>-2.5942752298065159E-2</c:v>
                </c:pt>
                <c:pt idx="241">
                  <c:v>-2.6705138173866542E-2</c:v>
                </c:pt>
                <c:pt idx="242">
                  <c:v>-2.6859541290991024E-2</c:v>
                </c:pt>
                <c:pt idx="243">
                  <c:v>-2.6834029477674791E-2</c:v>
                </c:pt>
                <c:pt idx="244">
                  <c:v>-2.6838489455132206E-2</c:v>
                </c:pt>
                <c:pt idx="245">
                  <c:v>-2.6842648082943149E-2</c:v>
                </c:pt>
                <c:pt idx="246">
                  <c:v>-2.6848276896207269E-2</c:v>
                </c:pt>
                <c:pt idx="247">
                  <c:v>-2.6980438446342639E-2</c:v>
                </c:pt>
                <c:pt idx="248">
                  <c:v>-2.7839138309920103E-2</c:v>
                </c:pt>
                <c:pt idx="249">
                  <c:v>-2.783736057553585E-2</c:v>
                </c:pt>
                <c:pt idx="250">
                  <c:v>-2.7895922226501262E-2</c:v>
                </c:pt>
                <c:pt idx="251">
                  <c:v>-2.8402711948534748E-2</c:v>
                </c:pt>
              </c:numCache>
            </c:numRef>
          </c:val>
          <c:smooth val="0"/>
          <c:extLst>
            <c:ext xmlns:c16="http://schemas.microsoft.com/office/drawing/2014/chart" uri="{C3380CC4-5D6E-409C-BE32-E72D297353CC}">
              <c16:uniqueId val="{00000000-124C-41CA-9297-04AE78008586}"/>
            </c:ext>
          </c:extLst>
        </c:ser>
        <c:ser>
          <c:idx val="1"/>
          <c:order val="1"/>
          <c:tx>
            <c:strRef>
              <c:f>'Stocks VaR and ES'!$I$26</c:f>
              <c:strCache>
                <c:ptCount val="1"/>
                <c:pt idx="0">
                  <c:v>VaR 10d</c:v>
                </c:pt>
              </c:strCache>
            </c:strRef>
          </c:tx>
          <c:marker>
            <c:symbol val="none"/>
          </c:marker>
          <c:cat>
            <c:numRef>
              <c:f>'Stocks VaR and ES'!$A$27:$A$278</c:f>
              <c:numCache>
                <c:formatCode>dd\.mm\.yyyy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'Stocks VaR and ES'!$I$27:$I$278</c:f>
              <c:numCache>
                <c:formatCode>0.000%</c:formatCode>
                <c:ptCount val="252"/>
                <c:pt idx="0">
                  <c:v>-7.2935267214862057E-2</c:v>
                </c:pt>
                <c:pt idx="1">
                  <c:v>-7.273877520253165E-2</c:v>
                </c:pt>
                <c:pt idx="2">
                  <c:v>-7.2903509996459281E-2</c:v>
                </c:pt>
                <c:pt idx="3">
                  <c:v>-7.1379784184466097E-2</c:v>
                </c:pt>
                <c:pt idx="4">
                  <c:v>-7.1395829004998759E-2</c:v>
                </c:pt>
                <c:pt idx="5">
                  <c:v>-7.1721196060580819E-2</c:v>
                </c:pt>
                <c:pt idx="6">
                  <c:v>-7.0949979389219028E-2</c:v>
                </c:pt>
                <c:pt idx="7">
                  <c:v>-7.071253118658688E-2</c:v>
                </c:pt>
                <c:pt idx="8">
                  <c:v>-7.0850775792236975E-2</c:v>
                </c:pt>
                <c:pt idx="9">
                  <c:v>-7.0857011134328948E-2</c:v>
                </c:pt>
                <c:pt idx="10">
                  <c:v>-7.0578078311528181E-2</c:v>
                </c:pt>
                <c:pt idx="11">
                  <c:v>-7.0891799856163895E-2</c:v>
                </c:pt>
                <c:pt idx="12">
                  <c:v>-7.0865866502578798E-2</c:v>
                </c:pt>
                <c:pt idx="13">
                  <c:v>-7.0688893477130019E-2</c:v>
                </c:pt>
                <c:pt idx="14">
                  <c:v>-7.0694901447675595E-2</c:v>
                </c:pt>
                <c:pt idx="15">
                  <c:v>-7.0582420576580013E-2</c:v>
                </c:pt>
                <c:pt idx="16">
                  <c:v>-7.0332734298742747E-2</c:v>
                </c:pt>
                <c:pt idx="17">
                  <c:v>-7.0152434909838551E-2</c:v>
                </c:pt>
                <c:pt idx="18">
                  <c:v>-7.0300994271688844E-2</c:v>
                </c:pt>
                <c:pt idx="19">
                  <c:v>-7.0528862817017646E-2</c:v>
                </c:pt>
                <c:pt idx="20">
                  <c:v>-6.9862547408976558E-2</c:v>
                </c:pt>
                <c:pt idx="21">
                  <c:v>-6.9853538707902493E-2</c:v>
                </c:pt>
                <c:pt idx="22">
                  <c:v>-6.9780450817623962E-2</c:v>
                </c:pt>
                <c:pt idx="23">
                  <c:v>-6.997849464261377E-2</c:v>
                </c:pt>
                <c:pt idx="24">
                  <c:v>-6.9654668187855054E-2</c:v>
                </c:pt>
                <c:pt idx="25">
                  <c:v>-6.9651247566511934E-2</c:v>
                </c:pt>
                <c:pt idx="26">
                  <c:v>-6.9648910649882351E-2</c:v>
                </c:pt>
                <c:pt idx="27">
                  <c:v>-6.9729176524573597E-2</c:v>
                </c:pt>
                <c:pt idx="28">
                  <c:v>-6.9805646641675281E-2</c:v>
                </c:pt>
                <c:pt idx="29">
                  <c:v>-6.9730302507751377E-2</c:v>
                </c:pt>
                <c:pt idx="30">
                  <c:v>-6.9301467142247247E-2</c:v>
                </c:pt>
                <c:pt idx="31">
                  <c:v>-6.9308691363833344E-2</c:v>
                </c:pt>
                <c:pt idx="32">
                  <c:v>-6.9808991271983367E-2</c:v>
                </c:pt>
                <c:pt idx="33">
                  <c:v>-6.9771201703605609E-2</c:v>
                </c:pt>
                <c:pt idx="34">
                  <c:v>-6.9518720688896432E-2</c:v>
                </c:pt>
                <c:pt idx="35">
                  <c:v>-6.9324224138669788E-2</c:v>
                </c:pt>
                <c:pt idx="36">
                  <c:v>-6.9945705812183734E-2</c:v>
                </c:pt>
                <c:pt idx="37">
                  <c:v>-6.9974585737708608E-2</c:v>
                </c:pt>
                <c:pt idx="38">
                  <c:v>-7.0005614299522262E-2</c:v>
                </c:pt>
                <c:pt idx="39">
                  <c:v>-6.9840555444526026E-2</c:v>
                </c:pt>
                <c:pt idx="40">
                  <c:v>-7.0335787070711642E-2</c:v>
                </c:pt>
                <c:pt idx="41">
                  <c:v>-7.0330895311636582E-2</c:v>
                </c:pt>
                <c:pt idx="42">
                  <c:v>-6.9112568963209692E-2</c:v>
                </c:pt>
                <c:pt idx="43">
                  <c:v>-6.903786631313498E-2</c:v>
                </c:pt>
                <c:pt idx="44">
                  <c:v>-6.909249268153797E-2</c:v>
                </c:pt>
                <c:pt idx="45">
                  <c:v>-6.9104346298987346E-2</c:v>
                </c:pt>
                <c:pt idx="46">
                  <c:v>-6.9275600384108946E-2</c:v>
                </c:pt>
                <c:pt idx="47">
                  <c:v>-6.9002158572043226E-2</c:v>
                </c:pt>
                <c:pt idx="48">
                  <c:v>-6.9022524669896959E-2</c:v>
                </c:pt>
                <c:pt idx="49">
                  <c:v>-6.9047177449359926E-2</c:v>
                </c:pt>
                <c:pt idx="50">
                  <c:v>-6.9121543731645765E-2</c:v>
                </c:pt>
                <c:pt idx="51">
                  <c:v>-6.9248403490659416E-2</c:v>
                </c:pt>
                <c:pt idx="52">
                  <c:v>-6.9741403824776879E-2</c:v>
                </c:pt>
                <c:pt idx="53">
                  <c:v>-6.9581551473051964E-2</c:v>
                </c:pt>
                <c:pt idx="54">
                  <c:v>-7.0716661167200309E-2</c:v>
                </c:pt>
                <c:pt idx="55">
                  <c:v>-7.0791230364570773E-2</c:v>
                </c:pt>
                <c:pt idx="56">
                  <c:v>-7.0801987942360409E-2</c:v>
                </c:pt>
                <c:pt idx="57">
                  <c:v>-7.1535030426421939E-2</c:v>
                </c:pt>
                <c:pt idx="58">
                  <c:v>-7.1523756307885447E-2</c:v>
                </c:pt>
                <c:pt idx="59">
                  <c:v>-7.1498455024658666E-2</c:v>
                </c:pt>
                <c:pt idx="60">
                  <c:v>-7.1462513005001158E-2</c:v>
                </c:pt>
                <c:pt idx="61">
                  <c:v>-7.1819761835065721E-2</c:v>
                </c:pt>
                <c:pt idx="62">
                  <c:v>-7.1655400771833314E-2</c:v>
                </c:pt>
                <c:pt idx="63">
                  <c:v>-7.1702283634367023E-2</c:v>
                </c:pt>
                <c:pt idx="64">
                  <c:v>-6.9759512158895837E-2</c:v>
                </c:pt>
                <c:pt idx="65">
                  <c:v>-6.9759195483848957E-2</c:v>
                </c:pt>
                <c:pt idx="66">
                  <c:v>-6.956272620251687E-2</c:v>
                </c:pt>
                <c:pt idx="67">
                  <c:v>-6.9646045748974719E-2</c:v>
                </c:pt>
                <c:pt idx="68">
                  <c:v>-6.9906982145788554E-2</c:v>
                </c:pt>
                <c:pt idx="69">
                  <c:v>-6.992525777415351E-2</c:v>
                </c:pt>
                <c:pt idx="70">
                  <c:v>-6.9801795904983921E-2</c:v>
                </c:pt>
                <c:pt idx="71">
                  <c:v>-7.3152095102877901E-2</c:v>
                </c:pt>
                <c:pt idx="72">
                  <c:v>-7.3235864262077718E-2</c:v>
                </c:pt>
                <c:pt idx="73">
                  <c:v>-7.3225952064399857E-2</c:v>
                </c:pt>
                <c:pt idx="74">
                  <c:v>-7.3129786144795733E-2</c:v>
                </c:pt>
                <c:pt idx="75">
                  <c:v>-7.3123234767695805E-2</c:v>
                </c:pt>
                <c:pt idx="76">
                  <c:v>-7.3353333749974367E-2</c:v>
                </c:pt>
                <c:pt idx="77">
                  <c:v>-7.3366424397314486E-2</c:v>
                </c:pt>
                <c:pt idx="78">
                  <c:v>-7.3332893827615944E-2</c:v>
                </c:pt>
                <c:pt idx="79">
                  <c:v>-7.3370638111328906E-2</c:v>
                </c:pt>
                <c:pt idx="80">
                  <c:v>-7.3017115388794296E-2</c:v>
                </c:pt>
                <c:pt idx="81">
                  <c:v>-7.2899228951399539E-2</c:v>
                </c:pt>
                <c:pt idx="82">
                  <c:v>-7.3168232980595424E-2</c:v>
                </c:pt>
                <c:pt idx="83">
                  <c:v>-7.3370651542429527E-2</c:v>
                </c:pt>
                <c:pt idx="84">
                  <c:v>-7.3569473903654439E-2</c:v>
                </c:pt>
                <c:pt idx="85">
                  <c:v>-7.3593960068062472E-2</c:v>
                </c:pt>
                <c:pt idx="86">
                  <c:v>-7.3696687708126207E-2</c:v>
                </c:pt>
                <c:pt idx="87">
                  <c:v>-7.3690560292362456E-2</c:v>
                </c:pt>
                <c:pt idx="88">
                  <c:v>-7.3268200291995947E-2</c:v>
                </c:pt>
                <c:pt idx="89">
                  <c:v>-7.3125762852506077E-2</c:v>
                </c:pt>
                <c:pt idx="90">
                  <c:v>-7.3089646948919923E-2</c:v>
                </c:pt>
                <c:pt idx="91">
                  <c:v>-7.30351043952987E-2</c:v>
                </c:pt>
                <c:pt idx="92">
                  <c:v>-7.3125964004841268E-2</c:v>
                </c:pt>
                <c:pt idx="93">
                  <c:v>-7.3419027367395209E-2</c:v>
                </c:pt>
                <c:pt idx="94">
                  <c:v>-7.3935904981103237E-2</c:v>
                </c:pt>
                <c:pt idx="95">
                  <c:v>-7.4026110882956922E-2</c:v>
                </c:pt>
                <c:pt idx="96">
                  <c:v>-7.4113488233814181E-2</c:v>
                </c:pt>
                <c:pt idx="97">
                  <c:v>-7.4685193082906554E-2</c:v>
                </c:pt>
                <c:pt idx="98">
                  <c:v>-7.4443129696039362E-2</c:v>
                </c:pt>
                <c:pt idx="99">
                  <c:v>-7.4320240699834131E-2</c:v>
                </c:pt>
                <c:pt idx="100">
                  <c:v>-7.4306510814314844E-2</c:v>
                </c:pt>
                <c:pt idx="101">
                  <c:v>-7.4503655630547269E-2</c:v>
                </c:pt>
                <c:pt idx="102">
                  <c:v>-7.4428949889144586E-2</c:v>
                </c:pt>
                <c:pt idx="103">
                  <c:v>-7.4522686351383038E-2</c:v>
                </c:pt>
                <c:pt idx="104">
                  <c:v>-7.4480193484900634E-2</c:v>
                </c:pt>
                <c:pt idx="105">
                  <c:v>-7.4212207907424943E-2</c:v>
                </c:pt>
                <c:pt idx="106">
                  <c:v>-7.4178030742048401E-2</c:v>
                </c:pt>
                <c:pt idx="107">
                  <c:v>-7.4173980054846281E-2</c:v>
                </c:pt>
                <c:pt idx="108">
                  <c:v>-7.4154359055876362E-2</c:v>
                </c:pt>
                <c:pt idx="109">
                  <c:v>-7.4207141060270571E-2</c:v>
                </c:pt>
                <c:pt idx="110">
                  <c:v>-7.4196660849946E-2</c:v>
                </c:pt>
                <c:pt idx="111">
                  <c:v>-7.4081912592430327E-2</c:v>
                </c:pt>
                <c:pt idx="112">
                  <c:v>-7.4021020879801017E-2</c:v>
                </c:pt>
                <c:pt idx="113">
                  <c:v>-7.400750436406528E-2</c:v>
                </c:pt>
                <c:pt idx="114">
                  <c:v>-7.3340025804546849E-2</c:v>
                </c:pt>
                <c:pt idx="115">
                  <c:v>-7.3341553936417322E-2</c:v>
                </c:pt>
                <c:pt idx="116">
                  <c:v>-7.3332938302219208E-2</c:v>
                </c:pt>
                <c:pt idx="117">
                  <c:v>-7.3140222730927018E-2</c:v>
                </c:pt>
                <c:pt idx="118">
                  <c:v>-7.3076577401780848E-2</c:v>
                </c:pt>
                <c:pt idx="119">
                  <c:v>-7.2323396391341485E-2</c:v>
                </c:pt>
                <c:pt idx="120">
                  <c:v>-7.2315268787817938E-2</c:v>
                </c:pt>
                <c:pt idx="121">
                  <c:v>-7.2315676592092412E-2</c:v>
                </c:pt>
                <c:pt idx="122">
                  <c:v>-7.2612619521838395E-2</c:v>
                </c:pt>
                <c:pt idx="123">
                  <c:v>-7.2648045117413587E-2</c:v>
                </c:pt>
                <c:pt idx="124">
                  <c:v>-7.2511235655303458E-2</c:v>
                </c:pt>
                <c:pt idx="125">
                  <c:v>-7.2386496930539057E-2</c:v>
                </c:pt>
                <c:pt idx="126">
                  <c:v>-7.2409159120511504E-2</c:v>
                </c:pt>
                <c:pt idx="127">
                  <c:v>-7.2276170485353813E-2</c:v>
                </c:pt>
                <c:pt idx="128">
                  <c:v>-7.228738340678971E-2</c:v>
                </c:pt>
                <c:pt idx="129">
                  <c:v>-7.1998287126743055E-2</c:v>
                </c:pt>
                <c:pt idx="130">
                  <c:v>-7.207334309815551E-2</c:v>
                </c:pt>
                <c:pt idx="131">
                  <c:v>-7.2197129704905438E-2</c:v>
                </c:pt>
                <c:pt idx="132">
                  <c:v>-7.2124411754105805E-2</c:v>
                </c:pt>
                <c:pt idx="133">
                  <c:v>-7.2743189948504441E-2</c:v>
                </c:pt>
                <c:pt idx="134">
                  <c:v>-7.3398679769923189E-2</c:v>
                </c:pt>
                <c:pt idx="135">
                  <c:v>-7.4675199577015877E-2</c:v>
                </c:pt>
                <c:pt idx="136">
                  <c:v>-7.3174227405728376E-2</c:v>
                </c:pt>
                <c:pt idx="137">
                  <c:v>-7.316087368057568E-2</c:v>
                </c:pt>
                <c:pt idx="138">
                  <c:v>-7.2995111893413137E-2</c:v>
                </c:pt>
                <c:pt idx="139">
                  <c:v>-7.2995514746845083E-2</c:v>
                </c:pt>
                <c:pt idx="140">
                  <c:v>-7.2882056452585012E-2</c:v>
                </c:pt>
                <c:pt idx="141">
                  <c:v>-7.274699637445195E-2</c:v>
                </c:pt>
                <c:pt idx="142">
                  <c:v>-7.3009677427537431E-2</c:v>
                </c:pt>
                <c:pt idx="143">
                  <c:v>-7.2739709443620029E-2</c:v>
                </c:pt>
                <c:pt idx="144">
                  <c:v>-7.2126282605474698E-2</c:v>
                </c:pt>
                <c:pt idx="145">
                  <c:v>-7.2111382592595252E-2</c:v>
                </c:pt>
                <c:pt idx="146">
                  <c:v>-7.2185492481373181E-2</c:v>
                </c:pt>
                <c:pt idx="147">
                  <c:v>-7.2442522710976426E-2</c:v>
                </c:pt>
                <c:pt idx="148">
                  <c:v>-7.283942251919763E-2</c:v>
                </c:pt>
                <c:pt idx="149">
                  <c:v>-7.305702009750463E-2</c:v>
                </c:pt>
                <c:pt idx="150">
                  <c:v>-7.2454720549100224E-2</c:v>
                </c:pt>
                <c:pt idx="151">
                  <c:v>-7.3951049865481455E-2</c:v>
                </c:pt>
                <c:pt idx="152">
                  <c:v>-7.4104720103441712E-2</c:v>
                </c:pt>
                <c:pt idx="153">
                  <c:v>-7.498549144357064E-2</c:v>
                </c:pt>
                <c:pt idx="154">
                  <c:v>-7.4921476210182594E-2</c:v>
                </c:pt>
                <c:pt idx="155">
                  <c:v>-7.4842607153692328E-2</c:v>
                </c:pt>
                <c:pt idx="156">
                  <c:v>-7.4816543227675419E-2</c:v>
                </c:pt>
                <c:pt idx="157">
                  <c:v>-7.4855943295615707E-2</c:v>
                </c:pt>
                <c:pt idx="158">
                  <c:v>-7.4792040971118107E-2</c:v>
                </c:pt>
                <c:pt idx="159">
                  <c:v>-7.4793141502380103E-2</c:v>
                </c:pt>
                <c:pt idx="160">
                  <c:v>-7.4514620173810706E-2</c:v>
                </c:pt>
                <c:pt idx="161">
                  <c:v>-7.4697349632369903E-2</c:v>
                </c:pt>
                <c:pt idx="162">
                  <c:v>-7.3197197248102974E-2</c:v>
                </c:pt>
                <c:pt idx="163">
                  <c:v>-7.3155462222101009E-2</c:v>
                </c:pt>
                <c:pt idx="164">
                  <c:v>-7.3276007947121316E-2</c:v>
                </c:pt>
                <c:pt idx="165">
                  <c:v>-7.3329735933842996E-2</c:v>
                </c:pt>
                <c:pt idx="166">
                  <c:v>-7.3367082204241499E-2</c:v>
                </c:pt>
                <c:pt idx="167">
                  <c:v>-7.3199890539035611E-2</c:v>
                </c:pt>
                <c:pt idx="168">
                  <c:v>-7.3299311624851898E-2</c:v>
                </c:pt>
                <c:pt idx="169">
                  <c:v>-7.3299653200343859E-2</c:v>
                </c:pt>
                <c:pt idx="170">
                  <c:v>-7.3207248586511536E-2</c:v>
                </c:pt>
                <c:pt idx="171">
                  <c:v>-7.336580358862077E-2</c:v>
                </c:pt>
                <c:pt idx="172">
                  <c:v>-7.3324655066442507E-2</c:v>
                </c:pt>
                <c:pt idx="173">
                  <c:v>-7.4036030928152613E-2</c:v>
                </c:pt>
                <c:pt idx="174">
                  <c:v>-7.4036005602000743E-2</c:v>
                </c:pt>
                <c:pt idx="175">
                  <c:v>-7.4469677283227634E-2</c:v>
                </c:pt>
                <c:pt idx="176">
                  <c:v>-7.4480703206973323E-2</c:v>
                </c:pt>
                <c:pt idx="177">
                  <c:v>-7.4540827278380933E-2</c:v>
                </c:pt>
                <c:pt idx="178">
                  <c:v>-7.3321736277301736E-2</c:v>
                </c:pt>
                <c:pt idx="179">
                  <c:v>-7.3713217233999359E-2</c:v>
                </c:pt>
                <c:pt idx="180">
                  <c:v>-7.365586755511544E-2</c:v>
                </c:pt>
                <c:pt idx="181">
                  <c:v>-7.3805018671598444E-2</c:v>
                </c:pt>
                <c:pt idx="182">
                  <c:v>-7.3852851430656355E-2</c:v>
                </c:pt>
                <c:pt idx="183">
                  <c:v>-7.4054200470059076E-2</c:v>
                </c:pt>
                <c:pt idx="184">
                  <c:v>-7.3989525391244648E-2</c:v>
                </c:pt>
                <c:pt idx="185">
                  <c:v>-7.4074690084948061E-2</c:v>
                </c:pt>
                <c:pt idx="186">
                  <c:v>-7.4133404109401169E-2</c:v>
                </c:pt>
                <c:pt idx="187">
                  <c:v>-7.4247099797359911E-2</c:v>
                </c:pt>
                <c:pt idx="188">
                  <c:v>-7.443759562420893E-2</c:v>
                </c:pt>
                <c:pt idx="189">
                  <c:v>-7.4649466254508898E-2</c:v>
                </c:pt>
                <c:pt idx="190">
                  <c:v>-7.4489638447217205E-2</c:v>
                </c:pt>
                <c:pt idx="191">
                  <c:v>-7.4978056587063399E-2</c:v>
                </c:pt>
                <c:pt idx="192">
                  <c:v>-7.5321485322744866E-2</c:v>
                </c:pt>
                <c:pt idx="193">
                  <c:v>-7.5302176927237841E-2</c:v>
                </c:pt>
                <c:pt idx="194">
                  <c:v>-7.4907621953311715E-2</c:v>
                </c:pt>
                <c:pt idx="195">
                  <c:v>-7.4907225322728144E-2</c:v>
                </c:pt>
                <c:pt idx="196">
                  <c:v>-7.4886384917428633E-2</c:v>
                </c:pt>
                <c:pt idx="197">
                  <c:v>-7.4920946849343514E-2</c:v>
                </c:pt>
                <c:pt idx="198">
                  <c:v>-7.6428524667240066E-2</c:v>
                </c:pt>
                <c:pt idx="199">
                  <c:v>-7.6439657304711917E-2</c:v>
                </c:pt>
                <c:pt idx="200">
                  <c:v>-7.6341527461176811E-2</c:v>
                </c:pt>
                <c:pt idx="201">
                  <c:v>-7.6350729444149432E-2</c:v>
                </c:pt>
                <c:pt idx="202">
                  <c:v>-7.6655574277150099E-2</c:v>
                </c:pt>
                <c:pt idx="203">
                  <c:v>-7.6822956085652067E-2</c:v>
                </c:pt>
                <c:pt idx="204">
                  <c:v>-7.6783961806805703E-2</c:v>
                </c:pt>
                <c:pt idx="205">
                  <c:v>-7.6835817757248293E-2</c:v>
                </c:pt>
                <c:pt idx="206">
                  <c:v>-7.7233928091062276E-2</c:v>
                </c:pt>
                <c:pt idx="207">
                  <c:v>-7.7319074273500585E-2</c:v>
                </c:pt>
                <c:pt idx="208">
                  <c:v>-7.7298995599069401E-2</c:v>
                </c:pt>
                <c:pt idx="209">
                  <c:v>-7.7089864429396235E-2</c:v>
                </c:pt>
                <c:pt idx="210">
                  <c:v>-7.7500139994857747E-2</c:v>
                </c:pt>
                <c:pt idx="211">
                  <c:v>-7.7477501220933609E-2</c:v>
                </c:pt>
                <c:pt idx="212">
                  <c:v>-7.7468432109206148E-2</c:v>
                </c:pt>
                <c:pt idx="213">
                  <c:v>-7.7678531785589172E-2</c:v>
                </c:pt>
                <c:pt idx="214">
                  <c:v>-7.7564120394602448E-2</c:v>
                </c:pt>
                <c:pt idx="215">
                  <c:v>-7.7514644354505141E-2</c:v>
                </c:pt>
                <c:pt idx="216">
                  <c:v>-7.7769197724396485E-2</c:v>
                </c:pt>
                <c:pt idx="217">
                  <c:v>-7.7636002661250092E-2</c:v>
                </c:pt>
                <c:pt idx="218">
                  <c:v>-7.7104335371286414E-2</c:v>
                </c:pt>
                <c:pt idx="219">
                  <c:v>-7.7182650978365366E-2</c:v>
                </c:pt>
                <c:pt idx="220">
                  <c:v>-7.725741857424985E-2</c:v>
                </c:pt>
                <c:pt idx="221">
                  <c:v>-7.7438111416033323E-2</c:v>
                </c:pt>
                <c:pt idx="222">
                  <c:v>-7.7540539181834886E-2</c:v>
                </c:pt>
                <c:pt idx="223">
                  <c:v>-7.752176613381509E-2</c:v>
                </c:pt>
                <c:pt idx="224">
                  <c:v>-7.772680802812329E-2</c:v>
                </c:pt>
                <c:pt idx="225">
                  <c:v>-7.7760758732559068E-2</c:v>
                </c:pt>
                <c:pt idx="226">
                  <c:v>-7.8134567108378253E-2</c:v>
                </c:pt>
                <c:pt idx="227">
                  <c:v>-7.8133595594251759E-2</c:v>
                </c:pt>
                <c:pt idx="228">
                  <c:v>-7.8323590517647895E-2</c:v>
                </c:pt>
                <c:pt idx="229">
                  <c:v>-7.8626957442850864E-2</c:v>
                </c:pt>
                <c:pt idx="230">
                  <c:v>-7.8707757557989658E-2</c:v>
                </c:pt>
                <c:pt idx="231">
                  <c:v>-7.8635316602466032E-2</c:v>
                </c:pt>
                <c:pt idx="232">
                  <c:v>-7.9399683070164942E-2</c:v>
                </c:pt>
                <c:pt idx="233">
                  <c:v>-7.9428389235460126E-2</c:v>
                </c:pt>
                <c:pt idx="234">
                  <c:v>-7.9322891952831653E-2</c:v>
                </c:pt>
                <c:pt idx="235">
                  <c:v>-8.0018375658766627E-2</c:v>
                </c:pt>
                <c:pt idx="236">
                  <c:v>-8.0027952079746514E-2</c:v>
                </c:pt>
                <c:pt idx="237">
                  <c:v>-8.0578793811869373E-2</c:v>
                </c:pt>
                <c:pt idx="238">
                  <c:v>-8.1640276103071382E-2</c:v>
                </c:pt>
                <c:pt idx="239">
                  <c:v>-8.1743538326472825E-2</c:v>
                </c:pt>
                <c:pt idx="240">
                  <c:v>-8.2038186035453348E-2</c:v>
                </c:pt>
                <c:pt idx="241">
                  <c:v>-8.4449061858927962E-2</c:v>
                </c:pt>
                <c:pt idx="242">
                  <c:v>-8.493732738687107E-2</c:v>
                </c:pt>
                <c:pt idx="243">
                  <c:v>-8.4856651949550763E-2</c:v>
                </c:pt>
                <c:pt idx="244">
                  <c:v>-8.48707556366292E-2</c:v>
                </c:pt>
                <c:pt idx="245">
                  <c:v>-8.4883906372452703E-2</c:v>
                </c:pt>
                <c:pt idx="246">
                  <c:v>-8.490170624289109E-2</c:v>
                </c:pt>
                <c:pt idx="247">
                  <c:v>-8.5319637760417386E-2</c:v>
                </c:pt>
                <c:pt idx="248">
                  <c:v>-8.803508515579804E-2</c:v>
                </c:pt>
                <c:pt idx="249">
                  <c:v>-8.8029463466069005E-2</c:v>
                </c:pt>
                <c:pt idx="250">
                  <c:v>-8.821465166665951E-2</c:v>
                </c:pt>
                <c:pt idx="251">
                  <c:v>-8.9817261483048944E-2</c:v>
                </c:pt>
              </c:numCache>
            </c:numRef>
          </c:val>
          <c:smooth val="0"/>
          <c:extLst>
            <c:ext xmlns:c16="http://schemas.microsoft.com/office/drawing/2014/chart" uri="{C3380CC4-5D6E-409C-BE32-E72D297353CC}">
              <c16:uniqueId val="{00000001-124C-41CA-9297-04AE78008586}"/>
            </c:ext>
          </c:extLst>
        </c:ser>
        <c:ser>
          <c:idx val="2"/>
          <c:order val="2"/>
          <c:tx>
            <c:strRef>
              <c:f>'Stocks VaR and ES'!$J$26</c:f>
              <c:strCache>
                <c:ptCount val="1"/>
                <c:pt idx="0">
                  <c:v>ES 1d (window)</c:v>
                </c:pt>
              </c:strCache>
            </c:strRef>
          </c:tx>
          <c:marker>
            <c:symbol val="none"/>
          </c:marker>
          <c:cat>
            <c:numRef>
              <c:f>'Stocks VaR and ES'!$A$27:$A$278</c:f>
              <c:numCache>
                <c:formatCode>dd\.mm\.yyyy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'Stocks VaR and ES'!$J$27:$J$278</c:f>
              <c:numCache>
                <c:formatCode>0.000%</c:formatCode>
                <c:ptCount val="252"/>
                <c:pt idx="0">
                  <c:v>-2.6423785916562612E-2</c:v>
                </c:pt>
                <c:pt idx="1">
                  <c:v>-2.6352598642334392E-2</c:v>
                </c:pt>
                <c:pt idx="2">
                  <c:v>-2.6412280564317745E-2</c:v>
                </c:pt>
                <c:pt idx="3">
                  <c:v>-2.5860248520162242E-2</c:v>
                </c:pt>
                <c:pt idx="4">
                  <c:v>-2.5866061413142748E-2</c:v>
                </c:pt>
                <c:pt idx="5">
                  <c:v>-2.5983938946869678E-2</c:v>
                </c:pt>
                <c:pt idx="6">
                  <c:v>-2.5704534140422418E-2</c:v>
                </c:pt>
                <c:pt idx="7">
                  <c:v>-2.5618508809848922E-2</c:v>
                </c:pt>
                <c:pt idx="8">
                  <c:v>-2.5668593576839031E-2</c:v>
                </c:pt>
                <c:pt idx="9">
                  <c:v>-2.5670852584735299E-2</c:v>
                </c:pt>
                <c:pt idx="10">
                  <c:v>-2.5569797752467708E-2</c:v>
                </c:pt>
                <c:pt idx="11">
                  <c:v>-2.5683456223183205E-2</c:v>
                </c:pt>
                <c:pt idx="12">
                  <c:v>-2.5674060804349513E-2</c:v>
                </c:pt>
                <c:pt idx="13">
                  <c:v>-2.5609945082065412E-2</c:v>
                </c:pt>
                <c:pt idx="14">
                  <c:v>-2.561212171531228E-2</c:v>
                </c:pt>
                <c:pt idx="15">
                  <c:v>-2.5571370915719236E-2</c:v>
                </c:pt>
                <c:pt idx="16">
                  <c:v>-2.548091184147688E-2</c:v>
                </c:pt>
                <c:pt idx="17">
                  <c:v>-2.5415591007877179E-2</c:v>
                </c:pt>
                <c:pt idx="18">
                  <c:v>-2.5469412717501808E-2</c:v>
                </c:pt>
                <c:pt idx="19">
                  <c:v>-2.5551967425105047E-2</c:v>
                </c:pt>
                <c:pt idx="20">
                  <c:v>-2.5310567395087784E-2</c:v>
                </c:pt>
                <c:pt idx="21">
                  <c:v>-2.530730362438182E-2</c:v>
                </c:pt>
                <c:pt idx="22">
                  <c:v>-2.528082454451332E-2</c:v>
                </c:pt>
                <c:pt idx="23">
                  <c:v>-2.5352574026395815E-2</c:v>
                </c:pt>
                <c:pt idx="24">
                  <c:v>-2.5235254638376628E-2</c:v>
                </c:pt>
                <c:pt idx="25">
                  <c:v>-2.5234015378283067E-2</c:v>
                </c:pt>
                <c:pt idx="26">
                  <c:v>-2.5233168734579915E-2</c:v>
                </c:pt>
                <c:pt idx="27">
                  <c:v>-2.5262248333109381E-2</c:v>
                </c:pt>
                <c:pt idx="28">
                  <c:v>-2.5289952763085027E-2</c:v>
                </c:pt>
                <c:pt idx="29">
                  <c:v>-2.526265626660399E-2</c:v>
                </c:pt>
                <c:pt idx="30">
                  <c:v>-2.5107293102469001E-2</c:v>
                </c:pt>
                <c:pt idx="31">
                  <c:v>-2.5109910372438579E-2</c:v>
                </c:pt>
                <c:pt idx="32">
                  <c:v>-2.52911644923157E-2</c:v>
                </c:pt>
                <c:pt idx="33">
                  <c:v>-2.5277473674377764E-2</c:v>
                </c:pt>
                <c:pt idx="34">
                  <c:v>-2.5186002092310096E-2</c:v>
                </c:pt>
                <c:pt idx="35">
                  <c:v>-2.5115537755906709E-2</c:v>
                </c:pt>
                <c:pt idx="36">
                  <c:v>-2.534069493046839E-2</c:v>
                </c:pt>
                <c:pt idx="37">
                  <c:v>-2.5351157865595608E-2</c:v>
                </c:pt>
                <c:pt idx="38">
                  <c:v>-2.5362399232165878E-2</c:v>
                </c:pt>
                <c:pt idx="39">
                  <c:v>-2.5302599905796037E-2</c:v>
                </c:pt>
                <c:pt idx="40">
                  <c:v>-2.5482017833077904E-2</c:v>
                </c:pt>
                <c:pt idx="41">
                  <c:v>-2.5480245593124711E-2</c:v>
                </c:pt>
                <c:pt idx="42">
                  <c:v>-2.5038857005179979E-2</c:v>
                </c:pt>
                <c:pt idx="43">
                  <c:v>-2.5011792912480367E-2</c:v>
                </c:pt>
                <c:pt idx="44">
                  <c:v>-2.50315835503871E-2</c:v>
                </c:pt>
                <c:pt idx="45">
                  <c:v>-2.5035878008497416E-2</c:v>
                </c:pt>
                <c:pt idx="46">
                  <c:v>-2.5097921810561773E-2</c:v>
                </c:pt>
                <c:pt idx="47">
                  <c:v>-2.4998856321689619E-2</c:v>
                </c:pt>
                <c:pt idx="48">
                  <c:v>-2.5006234774257119E-2</c:v>
                </c:pt>
                <c:pt idx="49">
                  <c:v>-2.5015166252698937E-2</c:v>
                </c:pt>
                <c:pt idx="50">
                  <c:v>-2.5042108482398909E-2</c:v>
                </c:pt>
                <c:pt idx="51">
                  <c:v>-2.5088068622693291E-2</c:v>
                </c:pt>
                <c:pt idx="52">
                  <c:v>-2.5266678173092791E-2</c:v>
                </c:pt>
                <c:pt idx="53">
                  <c:v>-2.5208765115644259E-2</c:v>
                </c:pt>
                <c:pt idx="54">
                  <c:v>-2.5620005064373463E-2</c:v>
                </c:pt>
                <c:pt idx="55">
                  <c:v>-2.5647020808368514E-2</c:v>
                </c:pt>
                <c:pt idx="56">
                  <c:v>-2.5650918181249274E-2</c:v>
                </c:pt>
                <c:pt idx="57">
                  <c:v>-2.5916492825810801E-2</c:v>
                </c:pt>
                <c:pt idx="58">
                  <c:v>-2.5912408314901575E-2</c:v>
                </c:pt>
                <c:pt idx="59">
                  <c:v>-2.5903241889426928E-2</c:v>
                </c:pt>
                <c:pt idx="60">
                  <c:v>-2.5890220421636297E-2</c:v>
                </c:pt>
                <c:pt idx="61">
                  <c:v>-2.6019648433146282E-2</c:v>
                </c:pt>
                <c:pt idx="62">
                  <c:v>-2.5960101910404716E-2</c:v>
                </c:pt>
                <c:pt idx="63">
                  <c:v>-2.5977087146355066E-2</c:v>
                </c:pt>
                <c:pt idx="64">
                  <c:v>-2.5273238658333152E-2</c:v>
                </c:pt>
                <c:pt idx="65">
                  <c:v>-2.5273123929835353E-2</c:v>
                </c:pt>
                <c:pt idx="66">
                  <c:v>-2.5201944890841693E-2</c:v>
                </c:pt>
                <c:pt idx="67">
                  <c:v>-2.5232130806960729E-2</c:v>
                </c:pt>
                <c:pt idx="68">
                  <c:v>-2.5326665697289381E-2</c:v>
                </c:pt>
                <c:pt idx="69">
                  <c:v>-2.5333286791717997E-2</c:v>
                </c:pt>
                <c:pt idx="70">
                  <c:v>-2.5288557676101196E-2</c:v>
                </c:pt>
                <c:pt idx="71">
                  <c:v>-2.6502340694140824E-2</c:v>
                </c:pt>
                <c:pt idx="72">
                  <c:v>-2.6532689500879076E-2</c:v>
                </c:pt>
                <c:pt idx="73">
                  <c:v>-2.6529098401546693E-2</c:v>
                </c:pt>
                <c:pt idx="74">
                  <c:v>-2.6494258360930913E-2</c:v>
                </c:pt>
                <c:pt idx="75">
                  <c:v>-2.6491884856417146E-2</c:v>
                </c:pt>
                <c:pt idx="76">
                  <c:v>-2.6575247631101112E-2</c:v>
                </c:pt>
                <c:pt idx="77">
                  <c:v>-2.6579990253923151E-2</c:v>
                </c:pt>
                <c:pt idx="78">
                  <c:v>-2.6567842432585028E-2</c:v>
                </c:pt>
                <c:pt idx="79">
                  <c:v>-2.6581516844299557E-2</c:v>
                </c:pt>
                <c:pt idx="80">
                  <c:v>-2.6453438767758401E-2</c:v>
                </c:pt>
                <c:pt idx="81">
                  <c:v>-2.6410729580514197E-2</c:v>
                </c:pt>
                <c:pt idx="82">
                  <c:v>-2.6508187300895547E-2</c:v>
                </c:pt>
                <c:pt idx="83">
                  <c:v>-2.6581521710265513E-2</c:v>
                </c:pt>
                <c:pt idx="84">
                  <c:v>-2.6653553248766025E-2</c:v>
                </c:pt>
                <c:pt idx="85">
                  <c:v>-2.666242436408435E-2</c:v>
                </c:pt>
                <c:pt idx="86">
                  <c:v>-2.6699641656519314E-2</c:v>
                </c:pt>
                <c:pt idx="87">
                  <c:v>-2.6697421749353054E-2</c:v>
                </c:pt>
                <c:pt idx="88">
                  <c:v>-2.6544404551287183E-2</c:v>
                </c:pt>
                <c:pt idx="89">
                  <c:v>-2.6492800758618599E-2</c:v>
                </c:pt>
                <c:pt idx="90">
                  <c:v>-2.6479716294257449E-2</c:v>
                </c:pt>
                <c:pt idx="91">
                  <c:v>-2.6459956021686101E-2</c:v>
                </c:pt>
                <c:pt idx="92">
                  <c:v>-2.6492873634285534E-2</c:v>
                </c:pt>
                <c:pt idx="93">
                  <c:v>-2.6599047832966412E-2</c:v>
                </c:pt>
                <c:pt idx="94">
                  <c:v>-2.6786307905236381E-2</c:v>
                </c:pt>
                <c:pt idx="95">
                  <c:v>-2.6818988685468125E-2</c:v>
                </c:pt>
                <c:pt idx="96">
                  <c:v>-2.6850644707323873E-2</c:v>
                </c:pt>
                <c:pt idx="97">
                  <c:v>-2.7057768189786405E-2</c:v>
                </c:pt>
                <c:pt idx="98">
                  <c:v>-2.697007081981621E-2</c:v>
                </c:pt>
                <c:pt idx="99">
                  <c:v>-2.6925549250879435E-2</c:v>
                </c:pt>
                <c:pt idx="100">
                  <c:v>-2.6920575037861862E-2</c:v>
                </c:pt>
                <c:pt idx="101">
                  <c:v>-2.6991998817023997E-2</c:v>
                </c:pt>
                <c:pt idx="102">
                  <c:v>-2.6964933604364295E-2</c:v>
                </c:pt>
                <c:pt idx="103">
                  <c:v>-2.6998893474607429E-2</c:v>
                </c:pt>
                <c:pt idx="104">
                  <c:v>-2.6983498694416869E-2</c:v>
                </c:pt>
                <c:pt idx="105">
                  <c:v>-2.6886409949858175E-2</c:v>
                </c:pt>
                <c:pt idx="106">
                  <c:v>-2.68740278727694E-2</c:v>
                </c:pt>
                <c:pt idx="107">
                  <c:v>-2.6872560345528724E-2</c:v>
                </c:pt>
                <c:pt idx="108">
                  <c:v>-2.6865451835530085E-2</c:v>
                </c:pt>
                <c:pt idx="109">
                  <c:v>-2.6884574277081588E-2</c:v>
                </c:pt>
                <c:pt idx="110">
                  <c:v>-2.6880777391918187E-2</c:v>
                </c:pt>
                <c:pt idx="111">
                  <c:v>-2.6839205138786373E-2</c:v>
                </c:pt>
                <c:pt idx="112">
                  <c:v>-2.681714462348217E-2</c:v>
                </c:pt>
                <c:pt idx="113">
                  <c:v>-2.681224771240228E-2</c:v>
                </c:pt>
                <c:pt idx="114">
                  <c:v>-2.6570426283152527E-2</c:v>
                </c:pt>
                <c:pt idx="115">
                  <c:v>-2.6570979911471712E-2</c:v>
                </c:pt>
                <c:pt idx="116">
                  <c:v>-2.6567858545330478E-2</c:v>
                </c:pt>
                <c:pt idx="117">
                  <c:v>-2.649803944144468E-2</c:v>
                </c:pt>
                <c:pt idx="118">
                  <c:v>-2.6474981315846906E-2</c:v>
                </c:pt>
                <c:pt idx="119">
                  <c:v>-2.6202110665799919E-2</c:v>
                </c:pt>
                <c:pt idx="120">
                  <c:v>-2.6199166108746497E-2</c:v>
                </c:pt>
                <c:pt idx="121">
                  <c:v>-2.6199313852537071E-2</c:v>
                </c:pt>
                <c:pt idx="122">
                  <c:v>-2.6306893583230722E-2</c:v>
                </c:pt>
                <c:pt idx="123">
                  <c:v>-2.631972795525939E-2</c:v>
                </c:pt>
                <c:pt idx="124">
                  <c:v>-2.6270163127759566E-2</c:v>
                </c:pt>
                <c:pt idx="125">
                  <c:v>-2.6224971418939608E-2</c:v>
                </c:pt>
                <c:pt idx="126">
                  <c:v>-2.623318172486018E-2</c:v>
                </c:pt>
                <c:pt idx="127">
                  <c:v>-2.6185001148317004E-2</c:v>
                </c:pt>
                <c:pt idx="128">
                  <c:v>-2.618906348807163E-2</c:v>
                </c:pt>
                <c:pt idx="129">
                  <c:v>-2.6084326527408646E-2</c:v>
                </c:pt>
                <c:pt idx="130">
                  <c:v>-2.6111518625224917E-2</c:v>
                </c:pt>
                <c:pt idx="131">
                  <c:v>-2.6156365390322272E-2</c:v>
                </c:pt>
                <c:pt idx="132">
                  <c:v>-2.6130020336172267E-2</c:v>
                </c:pt>
                <c:pt idx="133">
                  <c:v>-2.6354198064766302E-2</c:v>
                </c:pt>
                <c:pt idx="134">
                  <c:v>-2.6591676082919437E-2</c:v>
                </c:pt>
                <c:pt idx="135">
                  <c:v>-2.7054147633225837E-2</c:v>
                </c:pt>
                <c:pt idx="136">
                  <c:v>-2.6510359026762253E-2</c:v>
                </c:pt>
                <c:pt idx="137">
                  <c:v>-2.6505521093234376E-2</c:v>
                </c:pt>
                <c:pt idx="138">
                  <c:v>-2.6445467100915044E-2</c:v>
                </c:pt>
                <c:pt idx="139">
                  <c:v>-2.6445613051060263E-2</c:v>
                </c:pt>
                <c:pt idx="140">
                  <c:v>-2.6404508139918237E-2</c:v>
                </c:pt>
                <c:pt idx="141">
                  <c:v>-2.6355577098369457E-2</c:v>
                </c:pt>
                <c:pt idx="142">
                  <c:v>-2.6450744061844344E-2</c:v>
                </c:pt>
                <c:pt idx="143">
                  <c:v>-2.6352937109408777E-2</c:v>
                </c:pt>
                <c:pt idx="144">
                  <c:v>-2.6130698128657866E-2</c:v>
                </c:pt>
                <c:pt idx="145">
                  <c:v>-2.6125299989108716E-2</c:v>
                </c:pt>
                <c:pt idx="146">
                  <c:v>-2.6152149329765808E-2</c:v>
                </c:pt>
                <c:pt idx="147">
                  <c:v>-2.624526905113618E-2</c:v>
                </c:pt>
                <c:pt idx="148">
                  <c:v>-2.6389062252467243E-2</c:v>
                </c:pt>
                <c:pt idx="149">
                  <c:v>-2.6467895881858196E-2</c:v>
                </c:pt>
                <c:pt idx="150">
                  <c:v>-2.6249688217275354E-2</c:v>
                </c:pt>
                <c:pt idx="151">
                  <c:v>-2.6791794759508981E-2</c:v>
                </c:pt>
                <c:pt idx="152">
                  <c:v>-2.6847468093201543E-2</c:v>
                </c:pt>
                <c:pt idx="153">
                  <c:v>-2.7166563562673794E-2</c:v>
                </c:pt>
                <c:pt idx="154">
                  <c:v>-2.7143371424123576E-2</c:v>
                </c:pt>
                <c:pt idx="155">
                  <c:v>-2.7114797880161631E-2</c:v>
                </c:pt>
                <c:pt idx="156">
                  <c:v>-2.7105355156119951E-2</c:v>
                </c:pt>
                <c:pt idx="157">
                  <c:v>-2.7119629443444974E-2</c:v>
                </c:pt>
                <c:pt idx="158">
                  <c:v>-2.7096478210761873E-2</c:v>
                </c:pt>
                <c:pt idx="159">
                  <c:v>-2.7096876923258201E-2</c:v>
                </c:pt>
                <c:pt idx="160">
                  <c:v>-2.6995971171619098E-2</c:v>
                </c:pt>
                <c:pt idx="161">
                  <c:v>-2.7062172397418319E-2</c:v>
                </c:pt>
                <c:pt idx="162">
                  <c:v>-2.6518680792358255E-2</c:v>
                </c:pt>
                <c:pt idx="163">
                  <c:v>-2.6503560570901474E-2</c:v>
                </c:pt>
                <c:pt idx="164">
                  <c:v>-2.6547233193937321E-2</c:v>
                </c:pt>
                <c:pt idx="165">
                  <c:v>-2.656669835630766E-2</c:v>
                </c:pt>
                <c:pt idx="166">
                  <c:v>-2.6580228571407651E-2</c:v>
                </c:pt>
                <c:pt idx="167">
                  <c:v>-2.6519656547239708E-2</c:v>
                </c:pt>
                <c:pt idx="168">
                  <c:v>-2.655567590505549E-2</c:v>
                </c:pt>
                <c:pt idx="169">
                  <c:v>-2.6555799654758731E-2</c:v>
                </c:pt>
                <c:pt idx="170">
                  <c:v>-2.6522322301115602E-2</c:v>
                </c:pt>
                <c:pt idx="171">
                  <c:v>-2.6579765340563073E-2</c:v>
                </c:pt>
                <c:pt idx="172">
                  <c:v>-2.6564857604123051E-2</c:v>
                </c:pt>
                <c:pt idx="173">
                  <c:v>-2.6822582627885047E-2</c:v>
                </c:pt>
                <c:pt idx="174">
                  <c:v>-2.6822573452449892E-2</c:v>
                </c:pt>
                <c:pt idx="175">
                  <c:v>-2.6979688769914308E-2</c:v>
                </c:pt>
                <c:pt idx="176">
                  <c:v>-2.6983683362101517E-2</c:v>
                </c:pt>
                <c:pt idx="177">
                  <c:v>-2.7005465767952267E-2</c:v>
                </c:pt>
                <c:pt idx="178">
                  <c:v>-2.6563800153285664E-2</c:v>
                </c:pt>
                <c:pt idx="179">
                  <c:v>-2.6705630153849254E-2</c:v>
                </c:pt>
                <c:pt idx="180">
                  <c:v>-2.6684852885250951E-2</c:v>
                </c:pt>
                <c:pt idx="181">
                  <c:v>-2.6738888982212831E-2</c:v>
                </c:pt>
                <c:pt idx="182">
                  <c:v>-2.6756218357060001E-2</c:v>
                </c:pt>
                <c:pt idx="183">
                  <c:v>-2.6829165288151779E-2</c:v>
                </c:pt>
                <c:pt idx="184">
                  <c:v>-2.6805734093587223E-2</c:v>
                </c:pt>
                <c:pt idx="185">
                  <c:v>-2.6836588489821064E-2</c:v>
                </c:pt>
                <c:pt idx="186">
                  <c:v>-2.6857860048446858E-2</c:v>
                </c:pt>
                <c:pt idx="187">
                  <c:v>-2.6899050965173161E-2</c:v>
                </c:pt>
                <c:pt idx="188">
                  <c:v>-2.6968065875776399E-2</c:v>
                </c:pt>
                <c:pt idx="189">
                  <c:v>-2.7044824683837818E-2</c:v>
                </c:pt>
                <c:pt idx="190">
                  <c:v>-2.6986920518614867E-2</c:v>
                </c:pt>
                <c:pt idx="191">
                  <c:v>-2.7163869981582375E-2</c:v>
                </c:pt>
                <c:pt idx="192">
                  <c:v>-2.7288291098221451E-2</c:v>
                </c:pt>
                <c:pt idx="193">
                  <c:v>-2.7281295841622658E-2</c:v>
                </c:pt>
                <c:pt idx="194">
                  <c:v>-2.7138352152493151E-2</c:v>
                </c:pt>
                <c:pt idx="195">
                  <c:v>-2.7138208456829467E-2</c:v>
                </c:pt>
                <c:pt idx="196">
                  <c:v>-2.7130658166975498E-2</c:v>
                </c:pt>
                <c:pt idx="197">
                  <c:v>-2.7143179641491953E-2</c:v>
                </c:pt>
                <c:pt idx="198">
                  <c:v>-2.7689361413820335E-2</c:v>
                </c:pt>
                <c:pt idx="199">
                  <c:v>-2.7693394667422818E-2</c:v>
                </c:pt>
                <c:pt idx="200">
                  <c:v>-2.76578431149762E-2</c:v>
                </c:pt>
                <c:pt idx="201">
                  <c:v>-2.7661176909961279E-2</c:v>
                </c:pt>
                <c:pt idx="202">
                  <c:v>-2.7771619428547657E-2</c:v>
                </c:pt>
                <c:pt idx="203">
                  <c:v>-2.7832260339907502E-2</c:v>
                </c:pt>
                <c:pt idx="204">
                  <c:v>-2.7818133066291412E-2</c:v>
                </c:pt>
                <c:pt idx="205">
                  <c:v>-2.7836920006893934E-2</c:v>
                </c:pt>
                <c:pt idx="206">
                  <c:v>-2.7981151770669916E-2</c:v>
                </c:pt>
                <c:pt idx="207">
                  <c:v>-2.8011999460440275E-2</c:v>
                </c:pt>
                <c:pt idx="208">
                  <c:v>-2.8004725138772339E-2</c:v>
                </c:pt>
                <c:pt idx="209">
                  <c:v>-2.7928958812453896E-2</c:v>
                </c:pt>
                <c:pt idx="210">
                  <c:v>-2.8077597929338387E-2</c:v>
                </c:pt>
                <c:pt idx="211">
                  <c:v>-2.806939610683978E-2</c:v>
                </c:pt>
                <c:pt idx="212">
                  <c:v>-2.8066110449901913E-2</c:v>
                </c:pt>
                <c:pt idx="213">
                  <c:v>-2.8142227657418674E-2</c:v>
                </c:pt>
                <c:pt idx="214">
                  <c:v>-2.8100777447975504E-2</c:v>
                </c:pt>
                <c:pt idx="215">
                  <c:v>-2.8082852727309454E-2</c:v>
                </c:pt>
                <c:pt idx="216">
                  <c:v>-2.8175075104866987E-2</c:v>
                </c:pt>
                <c:pt idx="217">
                  <c:v>-2.8126819741335442E-2</c:v>
                </c:pt>
                <c:pt idx="218">
                  <c:v>-2.7934201503474563E-2</c:v>
                </c:pt>
                <c:pt idx="219">
                  <c:v>-2.7962574537733605E-2</c:v>
                </c:pt>
                <c:pt idx="220">
                  <c:v>-2.7989662159711156E-2</c:v>
                </c:pt>
                <c:pt idx="221">
                  <c:v>-2.805512553772109E-2</c:v>
                </c:pt>
                <c:pt idx="222">
                  <c:v>-2.8092234188430199E-2</c:v>
                </c:pt>
                <c:pt idx="223">
                  <c:v>-2.8085432883371359E-2</c:v>
                </c:pt>
                <c:pt idx="224">
                  <c:v>-2.8159717702307654E-2</c:v>
                </c:pt>
                <c:pt idx="225">
                  <c:v>-2.8172017734651191E-2</c:v>
                </c:pt>
                <c:pt idx="226">
                  <c:v>-2.8307445119421935E-2</c:v>
                </c:pt>
                <c:pt idx="227">
                  <c:v>-2.8307093148663844E-2</c:v>
                </c:pt>
                <c:pt idx="228">
                  <c:v>-2.837592658648842E-2</c:v>
                </c:pt>
                <c:pt idx="229">
                  <c:v>-2.8485833672481732E-2</c:v>
                </c:pt>
                <c:pt idx="230">
                  <c:v>-2.8515106821480715E-2</c:v>
                </c:pt>
                <c:pt idx="231">
                  <c:v>-2.8488862120207341E-2</c:v>
                </c:pt>
                <c:pt idx="232">
                  <c:v>-2.8765785159986922E-2</c:v>
                </c:pt>
                <c:pt idx="233">
                  <c:v>-2.8776185143358623E-2</c:v>
                </c:pt>
                <c:pt idx="234">
                  <c:v>-2.8737964434538268E-2</c:v>
                </c:pt>
                <c:pt idx="235">
                  <c:v>-2.8989931874377012E-2</c:v>
                </c:pt>
                <c:pt idx="236">
                  <c:v>-2.899340132485663E-2</c:v>
                </c:pt>
                <c:pt idx="237">
                  <c:v>-2.9192966289233103E-2</c:v>
                </c:pt>
                <c:pt idx="238">
                  <c:v>-2.9577531697546698E-2</c:v>
                </c:pt>
                <c:pt idx="239">
                  <c:v>-2.9614942664677176E-2</c:v>
                </c:pt>
                <c:pt idx="240">
                  <c:v>-2.9721690857701145E-2</c:v>
                </c:pt>
                <c:pt idx="241">
                  <c:v>-3.0595129306116523E-2</c:v>
                </c:pt>
                <c:pt idx="242">
                  <c:v>-3.0772023479175462E-2</c:v>
                </c:pt>
                <c:pt idx="243">
                  <c:v>-3.0742795499819512E-2</c:v>
                </c:pt>
                <c:pt idx="244">
                  <c:v>-3.0747905137752243E-2</c:v>
                </c:pt>
                <c:pt idx="245">
                  <c:v>-3.0752669530086908E-2</c:v>
                </c:pt>
                <c:pt idx="246">
                  <c:v>-3.0759118261733026E-2</c:v>
                </c:pt>
                <c:pt idx="247">
                  <c:v>-3.091053106062449E-2</c:v>
                </c:pt>
                <c:pt idx="248">
                  <c:v>-3.1894313027609658E-2</c:v>
                </c:pt>
                <c:pt idx="249">
                  <c:v>-3.1892276340399733E-2</c:v>
                </c:pt>
                <c:pt idx="250">
                  <c:v>-3.1959368346140403E-2</c:v>
                </c:pt>
                <c:pt idx="251">
                  <c:v>-3.2539979349748636E-2</c:v>
                </c:pt>
              </c:numCache>
            </c:numRef>
          </c:val>
          <c:smooth val="0"/>
          <c:extLst>
            <c:ext xmlns:c16="http://schemas.microsoft.com/office/drawing/2014/chart" uri="{C3380CC4-5D6E-409C-BE32-E72D297353CC}">
              <c16:uniqueId val="{00000002-124C-41CA-9297-04AE78008586}"/>
            </c:ext>
          </c:extLst>
        </c:ser>
        <c:ser>
          <c:idx val="3"/>
          <c:order val="3"/>
          <c:tx>
            <c:strRef>
              <c:f>'Stocks VaR and ES'!$K$26</c:f>
              <c:strCache>
                <c:ptCount val="1"/>
                <c:pt idx="0">
                  <c:v>ES 10d </c:v>
                </c:pt>
              </c:strCache>
            </c:strRef>
          </c:tx>
          <c:marker>
            <c:symbol val="none"/>
          </c:marker>
          <c:cat>
            <c:numRef>
              <c:f>'Stocks VaR and ES'!$A$27:$A$278</c:f>
              <c:numCache>
                <c:formatCode>dd\.mm\.yyyy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'Stocks VaR and ES'!$K$27:$K$278</c:f>
              <c:numCache>
                <c:formatCode>0.000%</c:formatCode>
                <c:ptCount val="252"/>
                <c:pt idx="0">
                  <c:v>-8.3559347901017794E-2</c:v>
                </c:pt>
                <c:pt idx="1">
                  <c:v>-8.3334233974037622E-2</c:v>
                </c:pt>
                <c:pt idx="2">
                  <c:v>-8.3522964782641484E-2</c:v>
                </c:pt>
                <c:pt idx="3">
                  <c:v>-8.1777286181711456E-2</c:v>
                </c:pt>
                <c:pt idx="4">
                  <c:v>-8.1795668163324661E-2</c:v>
                </c:pt>
                <c:pt idx="5">
                  <c:v>-8.2168429654865066E-2</c:v>
                </c:pt>
                <c:pt idx="6">
                  <c:v>-8.1284874077293234E-2</c:v>
                </c:pt>
                <c:pt idx="7">
                  <c:v>-8.101283809621207E-2</c:v>
                </c:pt>
                <c:pt idx="8">
                  <c:v>-8.1171220035979624E-2</c:v>
                </c:pt>
                <c:pt idx="9">
                  <c:v>-8.1178363646184137E-2</c:v>
                </c:pt>
                <c:pt idx="10">
                  <c:v>-8.0858800207652279E-2</c:v>
                </c:pt>
                <c:pt idx="11">
                  <c:v>-8.1218219850484788E-2</c:v>
                </c:pt>
                <c:pt idx="12">
                  <c:v>-8.1188508927399081E-2</c:v>
                </c:pt>
                <c:pt idx="13">
                  <c:v>-8.0985757211154516E-2</c:v>
                </c:pt>
                <c:pt idx="14">
                  <c:v>-8.0992640329845461E-2</c:v>
                </c:pt>
                <c:pt idx="15">
                  <c:v>-8.0863774986658379E-2</c:v>
                </c:pt>
                <c:pt idx="16">
                  <c:v>-8.0577718277022259E-2</c:v>
                </c:pt>
                <c:pt idx="17">
                  <c:v>-8.0371155664186358E-2</c:v>
                </c:pt>
                <c:pt idx="18">
                  <c:v>-8.0541354854164388E-2</c:v>
                </c:pt>
                <c:pt idx="19">
                  <c:v>-8.0802415761759838E-2</c:v>
                </c:pt>
                <c:pt idx="20">
                  <c:v>-8.0039041839672281E-2</c:v>
                </c:pt>
                <c:pt idx="21">
                  <c:v>-8.0028720890480895E-2</c:v>
                </c:pt>
                <c:pt idx="22">
                  <c:v>-7.9944986687750921E-2</c:v>
                </c:pt>
                <c:pt idx="23">
                  <c:v>-8.0171878471436586E-2</c:v>
                </c:pt>
                <c:pt idx="24">
                  <c:v>-7.980088199159889E-2</c:v>
                </c:pt>
                <c:pt idx="25">
                  <c:v>-7.9796963107089877E-2</c:v>
                </c:pt>
                <c:pt idx="26">
                  <c:v>-7.9794285784621277E-2</c:v>
                </c:pt>
                <c:pt idx="27">
                  <c:v>-7.9886243549417674E-2</c:v>
                </c:pt>
                <c:pt idx="28">
                  <c:v>-7.9973852649417365E-2</c:v>
                </c:pt>
                <c:pt idx="29">
                  <c:v>-7.9887533548394521E-2</c:v>
                </c:pt>
                <c:pt idx="30">
                  <c:v>-7.939623208523737E-2</c:v>
                </c:pt>
                <c:pt idx="31">
                  <c:v>-7.9404508619592792E-2</c:v>
                </c:pt>
                <c:pt idx="32">
                  <c:v>-7.9977684473693689E-2</c:v>
                </c:pt>
                <c:pt idx="33">
                  <c:v>-7.9934390305979125E-2</c:v>
                </c:pt>
                <c:pt idx="34">
                  <c:v>-7.9645131765466282E-2</c:v>
                </c:pt>
                <c:pt idx="35">
                  <c:v>-7.9422303968619268E-2</c:v>
                </c:pt>
                <c:pt idx="36">
                  <c:v>-8.0134313471762295E-2</c:v>
                </c:pt>
                <c:pt idx="37">
                  <c:v>-8.0167400177774892E-2</c:v>
                </c:pt>
                <c:pt idx="38">
                  <c:v>-8.020294850014982E-2</c:v>
                </c:pt>
                <c:pt idx="39">
                  <c:v>-8.001384642627736E-2</c:v>
                </c:pt>
                <c:pt idx="40">
                  <c:v>-8.0581215729554512E-2</c:v>
                </c:pt>
                <c:pt idx="41">
                  <c:v>-8.0575611414742079E-2</c:v>
                </c:pt>
                <c:pt idx="42">
                  <c:v>-7.9179818143631189E-2</c:v>
                </c:pt>
                <c:pt idx="43">
                  <c:v>-7.9094233967894473E-2</c:v>
                </c:pt>
                <c:pt idx="44">
                  <c:v>-7.9156817460027423E-2</c:v>
                </c:pt>
                <c:pt idx="45">
                  <c:v>-7.9170397728972192E-2</c:v>
                </c:pt>
                <c:pt idx="46">
                  <c:v>-7.9366597458192217E-2</c:v>
                </c:pt>
                <c:pt idx="47">
                  <c:v>-7.9053324875838146E-2</c:v>
                </c:pt>
                <c:pt idx="48">
                  <c:v>-7.9076657591558963E-2</c:v>
                </c:pt>
                <c:pt idx="49">
                  <c:v>-7.9104901406307798E-2</c:v>
                </c:pt>
                <c:pt idx="50">
                  <c:v>-7.919010021740315E-2</c:v>
                </c:pt>
                <c:pt idx="51">
                  <c:v>-7.9335438942314276E-2</c:v>
                </c:pt>
                <c:pt idx="52">
                  <c:v>-7.9900251933435334E-2</c:v>
                </c:pt>
                <c:pt idx="53">
                  <c:v>-7.9717114765633798E-2</c:v>
                </c:pt>
                <c:pt idx="54">
                  <c:v>-8.1017569668468944E-2</c:v>
                </c:pt>
                <c:pt idx="55">
                  <c:v>-8.1103000952177332E-2</c:v>
                </c:pt>
                <c:pt idx="56">
                  <c:v>-8.1115325527371496E-2</c:v>
                </c:pt>
                <c:pt idx="57">
                  <c:v>-8.1955146292975581E-2</c:v>
                </c:pt>
                <c:pt idx="58">
                  <c:v>-8.1942229935374616E-2</c:v>
                </c:pt>
                <c:pt idx="59">
                  <c:v>-8.1913243152872545E-2</c:v>
                </c:pt>
                <c:pt idx="60">
                  <c:v>-8.1872065656175622E-2</c:v>
                </c:pt>
                <c:pt idx="61">
                  <c:v>-8.2281352965573665E-2</c:v>
                </c:pt>
                <c:pt idx="62">
                  <c:v>-8.2093050326967301E-2</c:v>
                </c:pt>
                <c:pt idx="63">
                  <c:v>-8.2146762359165792E-2</c:v>
                </c:pt>
                <c:pt idx="64">
                  <c:v>-7.9920998009350791E-2</c:v>
                </c:pt>
                <c:pt idx="65">
                  <c:v>-7.9920635205985219E-2</c:v>
                </c:pt>
                <c:pt idx="66">
                  <c:v>-7.9695547321103316E-2</c:v>
                </c:pt>
                <c:pt idx="67">
                  <c:v>-7.9791003569298261E-2</c:v>
                </c:pt>
                <c:pt idx="68">
                  <c:v>-8.0089949141091021E-2</c:v>
                </c:pt>
                <c:pt idx="69">
                  <c:v>-8.0110886880088494E-2</c:v>
                </c:pt>
                <c:pt idx="70">
                  <c:v>-7.9969440997014404E-2</c:v>
                </c:pt>
                <c:pt idx="71">
                  <c:v>-8.3807759919252878E-2</c:v>
                </c:pt>
                <c:pt idx="72">
                  <c:v>-8.3903731272814017E-2</c:v>
                </c:pt>
                <c:pt idx="73">
                  <c:v>-8.3892375219619772E-2</c:v>
                </c:pt>
                <c:pt idx="74">
                  <c:v>-8.3782201337501139E-2</c:v>
                </c:pt>
                <c:pt idx="75">
                  <c:v>-8.3774695657200943E-2</c:v>
                </c:pt>
                <c:pt idx="76">
                  <c:v>-8.403831189727369E-2</c:v>
                </c:pt>
                <c:pt idx="77">
                  <c:v>-8.4053309387474434E-2</c:v>
                </c:pt>
                <c:pt idx="78">
                  <c:v>-8.4014894603437168E-2</c:v>
                </c:pt>
                <c:pt idx="79">
                  <c:v>-8.4058136890117971E-2</c:v>
                </c:pt>
                <c:pt idx="80">
                  <c:v>-8.3653118449914535E-2</c:v>
                </c:pt>
                <c:pt idx="81">
                  <c:v>-8.3518060141208245E-2</c:v>
                </c:pt>
                <c:pt idx="82">
                  <c:v>-8.3826248513181129E-2</c:v>
                </c:pt>
                <c:pt idx="83">
                  <c:v>-8.4058152277653411E-2</c:v>
                </c:pt>
                <c:pt idx="84">
                  <c:v>-8.4285936002681139E-2</c:v>
                </c:pt>
                <c:pt idx="85">
                  <c:v>-8.431398893247305E-2</c:v>
                </c:pt>
                <c:pt idx="86">
                  <c:v>-8.4431680344912094E-2</c:v>
                </c:pt>
                <c:pt idx="87">
                  <c:v>-8.4424660382072581E-2</c:v>
                </c:pt>
                <c:pt idx="88">
                  <c:v>-8.3940777515007323E-2</c:v>
                </c:pt>
                <c:pt idx="89">
                  <c:v>-8.3777591994271497E-2</c:v>
                </c:pt>
                <c:pt idx="90">
                  <c:v>-8.373621528492696E-2</c:v>
                </c:pt>
                <c:pt idx="91">
                  <c:v>-8.3673727816415744E-2</c:v>
                </c:pt>
                <c:pt idx="92">
                  <c:v>-8.3777822447365008E-2</c:v>
                </c:pt>
                <c:pt idx="93">
                  <c:v>-8.4113574743939837E-2</c:v>
                </c:pt>
                <c:pt idx="94">
                  <c:v>-8.4705743087120672E-2</c:v>
                </c:pt>
                <c:pt idx="95">
                  <c:v>-8.4809088788364392E-2</c:v>
                </c:pt>
                <c:pt idx="96">
                  <c:v>-8.4909193919088619E-2</c:v>
                </c:pt>
                <c:pt idx="97">
                  <c:v>-8.556417588057616E-2</c:v>
                </c:pt>
                <c:pt idx="98">
                  <c:v>-8.5286852446663897E-2</c:v>
                </c:pt>
                <c:pt idx="99">
                  <c:v>-8.5146062883819484E-2</c:v>
                </c:pt>
                <c:pt idx="100">
                  <c:v>-8.5130333041117098E-2</c:v>
                </c:pt>
                <c:pt idx="101">
                  <c:v>-8.5356194862366314E-2</c:v>
                </c:pt>
                <c:pt idx="102">
                  <c:v>-8.5270607145004826E-2</c:v>
                </c:pt>
                <c:pt idx="103">
                  <c:v>-8.537799768401691E-2</c:v>
                </c:pt>
                <c:pt idx="104">
                  <c:v>-8.5329315114537105E-2</c:v>
                </c:pt>
                <c:pt idx="105">
                  <c:v>-8.5022293546565347E-2</c:v>
                </c:pt>
                <c:pt idx="106">
                  <c:v>-8.4983137980801038E-2</c:v>
                </c:pt>
                <c:pt idx="107">
                  <c:v>-8.4978497252192156E-2</c:v>
                </c:pt>
                <c:pt idx="108">
                  <c:v>-8.4956018169826369E-2</c:v>
                </c:pt>
                <c:pt idx="109">
                  <c:v>-8.5016488639552565E-2</c:v>
                </c:pt>
                <c:pt idx="110">
                  <c:v>-8.5004481834422121E-2</c:v>
                </c:pt>
                <c:pt idx="111">
                  <c:v>-8.4873018827060512E-2</c:v>
                </c:pt>
                <c:pt idx="112">
                  <c:v>-8.4803257352342232E-2</c:v>
                </c:pt>
                <c:pt idx="113">
                  <c:v>-8.4787771959830463E-2</c:v>
                </c:pt>
                <c:pt idx="114">
                  <c:v>-8.4023065456363982E-2</c:v>
                </c:pt>
                <c:pt idx="115">
                  <c:v>-8.4024816182829781E-2</c:v>
                </c:pt>
                <c:pt idx="116">
                  <c:v>-8.4014945556412146E-2</c:v>
                </c:pt>
                <c:pt idx="117">
                  <c:v>-8.3794158163941118E-2</c:v>
                </c:pt>
                <c:pt idx="118">
                  <c:v>-8.3721241968477925E-2</c:v>
                </c:pt>
                <c:pt idx="119">
                  <c:v>-8.2858349207718715E-2</c:v>
                </c:pt>
                <c:pt idx="120">
                  <c:v>-8.2849037700729586E-2</c:v>
                </c:pt>
                <c:pt idx="121">
                  <c:v>-8.2849504907617944E-2</c:v>
                </c:pt>
                <c:pt idx="122">
                  <c:v>-8.3189701886677403E-2</c:v>
                </c:pt>
                <c:pt idx="123">
                  <c:v>-8.3230287734625957E-2</c:v>
                </c:pt>
                <c:pt idx="124">
                  <c:v>-8.3073549987893153E-2</c:v>
                </c:pt>
                <c:pt idx="125">
                  <c:v>-8.2930641256666979E-2</c:v>
                </c:pt>
                <c:pt idx="126">
                  <c:v>-8.2956604523662741E-2</c:v>
                </c:pt>
                <c:pt idx="127">
                  <c:v>-8.2804244162806226E-2</c:v>
                </c:pt>
                <c:pt idx="128">
                  <c:v>-8.2817090409060296E-2</c:v>
                </c:pt>
                <c:pt idx="129">
                  <c:v>-8.2485883058161805E-2</c:v>
                </c:pt>
                <c:pt idx="130">
                  <c:v>-8.2571872021619308E-2</c:v>
                </c:pt>
                <c:pt idx="131">
                  <c:v>-8.2713689945017502E-2</c:v>
                </c:pt>
                <c:pt idx="132">
                  <c:v>-8.2630379568823006E-2</c:v>
                </c:pt>
                <c:pt idx="133">
                  <c:v>-8.3339291791863224E-2</c:v>
                </c:pt>
                <c:pt idx="134">
                  <c:v>-8.4090263223449938E-2</c:v>
                </c:pt>
                <c:pt idx="135">
                  <c:v>-8.5552726675447305E-2</c:v>
                </c:pt>
                <c:pt idx="136">
                  <c:v>-8.3833116113373421E-2</c:v>
                </c:pt>
                <c:pt idx="137">
                  <c:v>-8.3817817224256824E-2</c:v>
                </c:pt>
                <c:pt idx="138">
                  <c:v>-8.3627909825941482E-2</c:v>
                </c:pt>
                <c:pt idx="139">
                  <c:v>-8.362837136082521E-2</c:v>
                </c:pt>
                <c:pt idx="140">
                  <c:v>-8.3498386218597578E-2</c:v>
                </c:pt>
                <c:pt idx="141">
                  <c:v>-8.3343652679019095E-2</c:v>
                </c:pt>
                <c:pt idx="142">
                  <c:v>-8.3644597041601793E-2</c:v>
                </c:pt>
                <c:pt idx="143">
                  <c:v>-8.3335304300905647E-2</c:v>
                </c:pt>
                <c:pt idx="144">
                  <c:v>-8.2632522936858452E-2</c:v>
                </c:pt>
                <c:pt idx="145">
                  <c:v>-8.2615452520755708E-2</c:v>
                </c:pt>
                <c:pt idx="146">
                  <c:v>-8.2700357590905868E-2</c:v>
                </c:pt>
                <c:pt idx="147">
                  <c:v>-8.2994828005516511E-2</c:v>
                </c:pt>
                <c:pt idx="148">
                  <c:v>-8.3449542033769822E-2</c:v>
                </c:pt>
                <c:pt idx="149">
                  <c:v>-8.3698835858862827E-2</c:v>
                </c:pt>
                <c:pt idx="150">
                  <c:v>-8.3008802635874984E-2</c:v>
                </c:pt>
                <c:pt idx="151">
                  <c:v>-8.4723094043811509E-2</c:v>
                </c:pt>
                <c:pt idx="152">
                  <c:v>-8.4899148583214595E-2</c:v>
                </c:pt>
                <c:pt idx="153">
                  <c:v>-8.5908217057787645E-2</c:v>
                </c:pt>
                <c:pt idx="154">
                  <c:v>-8.5834877076158764E-2</c:v>
                </c:pt>
                <c:pt idx="155">
                  <c:v>-8.5744519596416061E-2</c:v>
                </c:pt>
                <c:pt idx="156">
                  <c:v>-8.5714659081127922E-2</c:v>
                </c:pt>
                <c:pt idx="157">
                  <c:v>-8.5759798341050672E-2</c:v>
                </c:pt>
                <c:pt idx="158">
                  <c:v>-8.5686587715131532E-2</c:v>
                </c:pt>
                <c:pt idx="159">
                  <c:v>-8.5687848554751506E-2</c:v>
                </c:pt>
                <c:pt idx="160">
                  <c:v>-8.536875655056067E-2</c:v>
                </c:pt>
                <c:pt idx="161">
                  <c:v>-8.5578103207981315E-2</c:v>
                </c:pt>
                <c:pt idx="162">
                  <c:v>-8.3859431846810814E-2</c:v>
                </c:pt>
                <c:pt idx="163">
                  <c:v>-8.3811617508281241E-2</c:v>
                </c:pt>
                <c:pt idx="164">
                  <c:v>-8.3949722468468449E-2</c:v>
                </c:pt>
                <c:pt idx="165">
                  <c:v>-8.4011276716583719E-2</c:v>
                </c:pt>
                <c:pt idx="166">
                  <c:v>-8.4054063013531702E-2</c:v>
                </c:pt>
                <c:pt idx="167">
                  <c:v>-8.3862517454674226E-2</c:v>
                </c:pt>
                <c:pt idx="168">
                  <c:v>-8.3976420665228688E-2</c:v>
                </c:pt>
                <c:pt idx="169">
                  <c:v>-8.3976811996150702E-2</c:v>
                </c:pt>
                <c:pt idx="170">
                  <c:v>-8.3870947308603477E-2</c:v>
                </c:pt>
                <c:pt idx="171">
                  <c:v>-8.405259814898039E-2</c:v>
                </c:pt>
                <c:pt idx="172">
                  <c:v>-8.4005455747072424E-2</c:v>
                </c:pt>
                <c:pt idx="173">
                  <c:v>-8.4820453832181356E-2</c:v>
                </c:pt>
                <c:pt idx="174">
                  <c:v>-8.4820424816907741E-2</c:v>
                </c:pt>
                <c:pt idx="175">
                  <c:v>-8.531726707539572E-2</c:v>
                </c:pt>
                <c:pt idx="176">
                  <c:v>-8.5329899085030816E-2</c:v>
                </c:pt>
                <c:pt idx="177">
                  <c:v>-8.539878110043736E-2</c:v>
                </c:pt>
                <c:pt idx="178">
                  <c:v>-8.4002111793912634E-2</c:v>
                </c:pt>
                <c:pt idx="179">
                  <c:v>-8.4450617636236541E-2</c:v>
                </c:pt>
                <c:pt idx="180">
                  <c:v>-8.4384914143908807E-2</c:v>
                </c:pt>
                <c:pt idx="181">
                  <c:v>-8.4555791286174048E-2</c:v>
                </c:pt>
                <c:pt idx="182">
                  <c:v>-8.4610591581117944E-2</c:v>
                </c:pt>
                <c:pt idx="183">
                  <c:v>-8.4841270031687316E-2</c:v>
                </c:pt>
                <c:pt idx="184">
                  <c:v>-8.4767174088564753E-2</c:v>
                </c:pt>
                <c:pt idx="185">
                  <c:v>-8.4864744256493013E-2</c:v>
                </c:pt>
                <c:pt idx="186">
                  <c:v>-8.4932010831132332E-2</c:v>
                </c:pt>
                <c:pt idx="187">
                  <c:v>-8.5062267946897779E-2</c:v>
                </c:pt>
                <c:pt idx="188">
                  <c:v>-8.5280512256916907E-2</c:v>
                </c:pt>
                <c:pt idx="189">
                  <c:v>-8.5523244920870684E-2</c:v>
                </c:pt>
                <c:pt idx="190">
                  <c:v>-8.5340135872755449E-2</c:v>
                </c:pt>
                <c:pt idx="191">
                  <c:v>-8.5899699206476388E-2</c:v>
                </c:pt>
                <c:pt idx="192">
                  <c:v>-8.6293153324077346E-2</c:v>
                </c:pt>
                <c:pt idx="193">
                  <c:v>-8.6271032380407842E-2</c:v>
                </c:pt>
                <c:pt idx="194">
                  <c:v>-8.5819004745611549E-2</c:v>
                </c:pt>
                <c:pt idx="195">
                  <c:v>-8.5818550340024419E-2</c:v>
                </c:pt>
                <c:pt idx="196">
                  <c:v>-8.5794674227091416E-2</c:v>
                </c:pt>
                <c:pt idx="197">
                  <c:v>-8.583427060622717E-2</c:v>
                </c:pt>
                <c:pt idx="198">
                  <c:v>-8.7561449023252386E-2</c:v>
                </c:pt>
                <c:pt idx="199">
                  <c:v>-8.7574203291017311E-2</c:v>
                </c:pt>
                <c:pt idx="200">
                  <c:v>-8.746177941093107E-2</c:v>
                </c:pt>
                <c:pt idx="201">
                  <c:v>-8.7472321796335961E-2</c:v>
                </c:pt>
                <c:pt idx="202">
                  <c:v>-8.782157170559439E-2</c:v>
                </c:pt>
                <c:pt idx="203">
                  <c:v>-8.8013335104879881E-2</c:v>
                </c:pt>
                <c:pt idx="204">
                  <c:v>-8.7968660743124635E-2</c:v>
                </c:pt>
                <c:pt idx="205">
                  <c:v>-8.8028070265694897E-2</c:v>
                </c:pt>
                <c:pt idx="206">
                  <c:v>-8.8484171150170376E-2</c:v>
                </c:pt>
                <c:pt idx="207">
                  <c:v>-8.8581720110398984E-2</c:v>
                </c:pt>
                <c:pt idx="208">
                  <c:v>-8.8558716685495587E-2</c:v>
                </c:pt>
                <c:pt idx="209">
                  <c:v>-8.8319122524385757E-2</c:v>
                </c:pt>
                <c:pt idx="210">
                  <c:v>-8.8789160683136734E-2</c:v>
                </c:pt>
                <c:pt idx="211">
                  <c:v>-8.8763224243076727E-2</c:v>
                </c:pt>
                <c:pt idx="212">
                  <c:v>-8.875283408354312E-2</c:v>
                </c:pt>
                <c:pt idx="213">
                  <c:v>-8.8993537828427782E-2</c:v>
                </c:pt>
                <c:pt idx="214">
                  <c:v>-8.8862460757096348E-2</c:v>
                </c:pt>
                <c:pt idx="215">
                  <c:v>-8.8805777813369333E-2</c:v>
                </c:pt>
                <c:pt idx="216">
                  <c:v>-8.9097410577687136E-2</c:v>
                </c:pt>
                <c:pt idx="217">
                  <c:v>-8.8944813719608024E-2</c:v>
                </c:pt>
                <c:pt idx="218">
                  <c:v>-8.8335701369079575E-2</c:v>
                </c:pt>
                <c:pt idx="219">
                  <c:v>-8.8425424781468129E-2</c:v>
                </c:pt>
                <c:pt idx="220">
                  <c:v>-8.8511083363314827E-2</c:v>
                </c:pt>
                <c:pt idx="221">
                  <c:v>-8.87180967411548E-2</c:v>
                </c:pt>
                <c:pt idx="222">
                  <c:v>-8.8835444598291208E-2</c:v>
                </c:pt>
                <c:pt idx="223">
                  <c:v>-8.8813936983243649E-2</c:v>
                </c:pt>
                <c:pt idx="224">
                  <c:v>-8.9048846206655541E-2</c:v>
                </c:pt>
                <c:pt idx="225">
                  <c:v>-8.9087742324154867E-2</c:v>
                </c:pt>
                <c:pt idx="226">
                  <c:v>-8.951600131759041E-2</c:v>
                </c:pt>
                <c:pt idx="227">
                  <c:v>-8.9514888288325073E-2</c:v>
                </c:pt>
                <c:pt idx="228">
                  <c:v>-8.973255873103031E-2</c:v>
                </c:pt>
                <c:pt idx="229">
                  <c:v>-9.008011545376117E-2</c:v>
                </c:pt>
                <c:pt idx="230">
                  <c:v>-9.0172685278883433E-2</c:v>
                </c:pt>
                <c:pt idx="231">
                  <c:v>-9.0089692246348843E-2</c:v>
                </c:pt>
                <c:pt idx="232">
                  <c:v>-9.0965399788629733E-2</c:v>
                </c:pt>
                <c:pt idx="233">
                  <c:v>-9.0998287423712187E-2</c:v>
                </c:pt>
                <c:pt idx="234">
                  <c:v>-9.0877422930053783E-2</c:v>
                </c:pt>
                <c:pt idx="235">
                  <c:v>-9.1674213936145665E-2</c:v>
                </c:pt>
                <c:pt idx="236">
                  <c:v>-9.1685185301890418E-2</c:v>
                </c:pt>
                <c:pt idx="237">
                  <c:v>-9.2316265130490446E-2</c:v>
                </c:pt>
                <c:pt idx="238">
                  <c:v>-9.3532367730074048E-2</c:v>
                </c:pt>
                <c:pt idx="239">
                  <c:v>-9.3650671595676055E-2</c:v>
                </c:pt>
                <c:pt idx="240">
                  <c:v>-9.3988239021739098E-2</c:v>
                </c:pt>
                <c:pt idx="241">
                  <c:v>-9.6750293914695182E-2</c:v>
                </c:pt>
                <c:pt idx="242">
                  <c:v>-9.7309682406373416E-2</c:v>
                </c:pt>
                <c:pt idx="243">
                  <c:v>-9.7217255420204235E-2</c:v>
                </c:pt>
                <c:pt idx="244">
                  <c:v>-9.7233413514090455E-2</c:v>
                </c:pt>
                <c:pt idx="245">
                  <c:v>-9.7248479845534641E-2</c:v>
                </c:pt>
                <c:pt idx="246">
                  <c:v>-9.7268872525555591E-2</c:v>
                </c:pt>
                <c:pt idx="247">
                  <c:v>-9.7747681836953634E-2</c:v>
                </c:pt>
                <c:pt idx="248">
                  <c:v>-0.10085867357362734</c:v>
                </c:pt>
                <c:pt idx="249">
                  <c:v>-0.10085223300316264</c:v>
                </c:pt>
                <c:pt idx="250">
                  <c:v>-0.10106439655409225</c:v>
                </c:pt>
                <c:pt idx="251">
                  <c:v>-0.1029004497600505</c:v>
                </c:pt>
              </c:numCache>
            </c:numRef>
          </c:val>
          <c:smooth val="0"/>
          <c:extLst>
            <c:ext xmlns:c16="http://schemas.microsoft.com/office/drawing/2014/chart" uri="{C3380CC4-5D6E-409C-BE32-E72D297353CC}">
              <c16:uniqueId val="{00000003-124C-41CA-9297-04AE78008586}"/>
            </c:ext>
          </c:extLst>
        </c:ser>
        <c:dLbls>
          <c:showLegendKey val="0"/>
          <c:showVal val="0"/>
          <c:showCatName val="0"/>
          <c:showSerName val="0"/>
          <c:showPercent val="0"/>
          <c:showBubbleSize val="0"/>
        </c:dLbls>
        <c:smooth val="0"/>
        <c:axId val="272776566"/>
        <c:axId val="1026741561"/>
      </c:lineChart>
      <c:dateAx>
        <c:axId val="272776566"/>
        <c:scaling>
          <c:orientation val="minMax"/>
        </c:scaling>
        <c:delete val="1"/>
        <c:axPos val="b"/>
        <c:title>
          <c:tx>
            <c:rich>
              <a:bodyPr/>
              <a:lstStyle/>
              <a:p>
                <a:pPr lvl="0">
                  <a:defRPr b="0">
                    <a:solidFill>
                      <a:srgbClr val="000000"/>
                    </a:solidFill>
                    <a:latin typeface="+mn-lt"/>
                  </a:defRPr>
                </a:pPr>
                <a:endParaRPr lang="ru-RU"/>
              </a:p>
            </c:rich>
          </c:tx>
          <c:overlay val="0"/>
        </c:title>
        <c:numFmt formatCode="dd\.mm\.yyyy" sourceLinked="1"/>
        <c:majorTickMark val="cross"/>
        <c:minorTickMark val="cross"/>
        <c:tickLblPos val="nextTo"/>
        <c:crossAx val="1026741561"/>
        <c:crosses val="autoZero"/>
        <c:auto val="1"/>
        <c:lblOffset val="100"/>
        <c:baseTimeUnit val="days"/>
      </c:dateAx>
      <c:valAx>
        <c:axId val="10267415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a:t>1-day log returns/VaR 10d window</a:t>
                </a:r>
              </a:p>
            </c:rich>
          </c:tx>
          <c:overlay val="0"/>
        </c:title>
        <c:numFmt formatCode="0.000%" sourceLinked="1"/>
        <c:majorTickMark val="cross"/>
        <c:minorTickMark val="cross"/>
        <c:tickLblPos val="nextTo"/>
        <c:spPr>
          <a:ln w="47625">
            <a:noFill/>
          </a:ln>
        </c:spPr>
        <c:txPr>
          <a:bodyPr/>
          <a:lstStyle/>
          <a:p>
            <a:pPr lvl="0">
              <a:defRPr b="0">
                <a:solidFill>
                  <a:srgbClr val="000000"/>
                </a:solidFill>
                <a:latin typeface="+mn-lt"/>
              </a:defRPr>
            </a:pPr>
            <a:endParaRPr lang="ru-RU"/>
          </a:p>
        </c:txPr>
        <c:crossAx val="272776566"/>
        <c:crosses val="autoZero"/>
        <c:crossBetween val="between"/>
      </c:valAx>
    </c:plotArea>
    <c:legend>
      <c:legendPos val="b"/>
      <c:overlay val="0"/>
      <c:txPr>
        <a:bodyPr/>
        <a:lstStyle/>
        <a:p>
          <a:pPr lvl="0">
            <a:defRPr b="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lvl="0" algn="ctr">
              <a:defRPr sz="1400" b="1" i="0">
                <a:solidFill>
                  <a:srgbClr val="757575"/>
                </a:solidFill>
                <a:latin typeface="+mn-lt"/>
              </a:defRPr>
            </a:pPr>
            <a:r>
              <a:rPr lang="en-US"/>
              <a:t>Backtest visualization</a:t>
            </a:r>
          </a:p>
        </c:rich>
      </c:tx>
      <c:layout>
        <c:manualLayout>
          <c:xMode val="edge"/>
          <c:yMode val="edge"/>
          <c:x val="0.35998893035151958"/>
          <c:y val="2.4405898074440879E-2"/>
        </c:manualLayout>
      </c:layout>
      <c:overlay val="0"/>
    </c:title>
    <c:autoTitleDeleted val="0"/>
    <c:plotArea>
      <c:layout/>
      <c:barChart>
        <c:barDir val="col"/>
        <c:grouping val="clustered"/>
        <c:varyColors val="1"/>
        <c:ser>
          <c:idx val="0"/>
          <c:order val="2"/>
          <c:tx>
            <c:strRef>
              <c:f>'Stocks VaR and ES'!$Q$26</c:f>
              <c:strCache>
                <c:ptCount val="1"/>
                <c:pt idx="0">
                  <c:v>r subportfolio</c:v>
                </c:pt>
              </c:strCache>
            </c:strRef>
          </c:tx>
          <c:spPr>
            <a:solidFill>
              <a:srgbClr val="7030A0"/>
            </a:solidFill>
            <a:ln w="12700">
              <a:solidFill>
                <a:srgbClr val="7030A0"/>
              </a:solidFill>
            </a:ln>
            <a:effectLst>
              <a:outerShdw blurRad="50800" dist="38100" dir="5400000" algn="ctr" rotWithShape="0">
                <a:srgbClr val="000000">
                  <a:alpha val="43137"/>
                </a:srgbClr>
              </a:outerShdw>
            </a:effectLst>
          </c:spPr>
          <c:invertIfNegative val="0"/>
          <c:val>
            <c:numRef>
              <c:f>'Stocks VaR and ES'!$Q$27:$Q$278</c:f>
              <c:numCache>
                <c:formatCode>0.000%</c:formatCode>
                <c:ptCount val="252"/>
                <c:pt idx="0">
                  <c:v>1.5944437710983124E-3</c:v>
                </c:pt>
                <c:pt idx="1">
                  <c:v>-1.4645412022389122E-2</c:v>
                </c:pt>
                <c:pt idx="2">
                  <c:v>6.336010152322079E-3</c:v>
                </c:pt>
                <c:pt idx="3">
                  <c:v>3.2038477882962699E-2</c:v>
                </c:pt>
                <c:pt idx="4">
                  <c:v>-1.723005903415162E-3</c:v>
                </c:pt>
                <c:pt idx="5">
                  <c:v>-8.6196129153088977E-4</c:v>
                </c:pt>
                <c:pt idx="6">
                  <c:v>2.2691020211753704E-2</c:v>
                </c:pt>
                <c:pt idx="7">
                  <c:v>1.3430698741548477E-2</c:v>
                </c:pt>
                <c:pt idx="8">
                  <c:v>3.6955851453548036E-3</c:v>
                </c:pt>
                <c:pt idx="9">
                  <c:v>1.6056567361762027E-3</c:v>
                </c:pt>
                <c:pt idx="10">
                  <c:v>1.3687795900515904E-2</c:v>
                </c:pt>
                <c:pt idx="11">
                  <c:v>-1.7137068982964918E-3</c:v>
                </c:pt>
                <c:pt idx="12">
                  <c:v>7.3829985251213336E-3</c:v>
                </c:pt>
                <c:pt idx="13">
                  <c:v>1.2334153081273709E-2</c:v>
                </c:pt>
                <c:pt idx="14">
                  <c:v>-2.3554674596004393E-3</c:v>
                </c:pt>
                <c:pt idx="15">
                  <c:v>-9.3669328006091793E-3</c:v>
                </c:pt>
                <c:pt idx="16">
                  <c:v>1.3950885600411972E-2</c:v>
                </c:pt>
                <c:pt idx="17">
                  <c:v>1.1638688720699217E-2</c:v>
                </c:pt>
                <c:pt idx="18">
                  <c:v>-2.0706833847136223E-3</c:v>
                </c:pt>
                <c:pt idx="19">
                  <c:v>-3.9794591036367314E-3</c:v>
                </c:pt>
                <c:pt idx="20">
                  <c:v>2.2917519401259235E-2</c:v>
                </c:pt>
                <c:pt idx="21">
                  <c:v>-6.1637848249704811E-3</c:v>
                </c:pt>
                <c:pt idx="22">
                  <c:v>1.0398550728145424E-2</c:v>
                </c:pt>
                <c:pt idx="23">
                  <c:v>-4.2891280090769689E-3</c:v>
                </c:pt>
                <c:pt idx="24">
                  <c:v>-1.5146648763258176E-2</c:v>
                </c:pt>
                <c:pt idx="25">
                  <c:v>-2.7291502962999933E-3</c:v>
                </c:pt>
                <c:pt idx="26">
                  <c:v>-1.2364168735104115E-3</c:v>
                </c:pt>
                <c:pt idx="27">
                  <c:v>1.9151447854394332E-3</c:v>
                </c:pt>
                <c:pt idx="28">
                  <c:v>-8.1893362641476015E-3</c:v>
                </c:pt>
                <c:pt idx="29">
                  <c:v>7.0129364717560925E-3</c:v>
                </c:pt>
                <c:pt idx="30">
                  <c:v>1.7025303635654323E-2</c:v>
                </c:pt>
                <c:pt idx="31">
                  <c:v>-8.3648820295988678E-4</c:v>
                </c:pt>
                <c:pt idx="32">
                  <c:v>1.2933615737024339E-3</c:v>
                </c:pt>
                <c:pt idx="33">
                  <c:v>5.0296166876414427E-3</c:v>
                </c:pt>
                <c:pt idx="34">
                  <c:v>1.4154377098843651E-2</c:v>
                </c:pt>
                <c:pt idx="35">
                  <c:v>1.1468121884188213E-2</c:v>
                </c:pt>
                <c:pt idx="36">
                  <c:v>-3.4345378368955664E-3</c:v>
                </c:pt>
                <c:pt idx="37">
                  <c:v>9.699471381148482E-3</c:v>
                </c:pt>
                <c:pt idx="38">
                  <c:v>-4.4488842722793815E-3</c:v>
                </c:pt>
                <c:pt idx="39">
                  <c:v>-1.3703995590672008E-2</c:v>
                </c:pt>
                <c:pt idx="40">
                  <c:v>-3.7434957963293622E-3</c:v>
                </c:pt>
                <c:pt idx="41">
                  <c:v>9.0846642982068109E-3</c:v>
                </c:pt>
                <c:pt idx="42">
                  <c:v>-2.8644738198569619E-2</c:v>
                </c:pt>
                <c:pt idx="43">
                  <c:v>7.0174846596619996E-3</c:v>
                </c:pt>
                <c:pt idx="44">
                  <c:v>-6.1913262650168462E-4</c:v>
                </c:pt>
                <c:pt idx="45">
                  <c:v>2.1269512656151663E-3</c:v>
                </c:pt>
                <c:pt idx="46">
                  <c:v>-3.8323945811045679E-3</c:v>
                </c:pt>
                <c:pt idx="47">
                  <c:v>1.6106457393821296E-2</c:v>
                </c:pt>
                <c:pt idx="48">
                  <c:v>-3.0031522336839895E-3</c:v>
                </c:pt>
                <c:pt idx="49">
                  <c:v>-8.2333683444792728E-3</c:v>
                </c:pt>
                <c:pt idx="50">
                  <c:v>8.0555726405998167E-3</c:v>
                </c:pt>
                <c:pt idx="51">
                  <c:v>-7.9211351838052706E-3</c:v>
                </c:pt>
                <c:pt idx="52">
                  <c:v>-5.8594318180871215E-3</c:v>
                </c:pt>
                <c:pt idx="53">
                  <c:v>1.1466389786175911E-2</c:v>
                </c:pt>
                <c:pt idx="54">
                  <c:v>-6.2344278725033021E-3</c:v>
                </c:pt>
                <c:pt idx="55">
                  <c:v>-6.7391764182801401E-3</c:v>
                </c:pt>
                <c:pt idx="56">
                  <c:v>1.4591392880685726E-3</c:v>
                </c:pt>
                <c:pt idx="57">
                  <c:v>-1.5655455784151528E-3</c:v>
                </c:pt>
                <c:pt idx="58">
                  <c:v>3.5188627799229745E-3</c:v>
                </c:pt>
                <c:pt idx="59">
                  <c:v>7.4666817777742037E-3</c:v>
                </c:pt>
                <c:pt idx="60">
                  <c:v>-7.0345004612469971E-3</c:v>
                </c:pt>
                <c:pt idx="61">
                  <c:v>-1.8855340294037964E-3</c:v>
                </c:pt>
                <c:pt idx="62">
                  <c:v>1.1337367025334765E-2</c:v>
                </c:pt>
                <c:pt idx="63">
                  <c:v>2.892428342521933E-3</c:v>
                </c:pt>
                <c:pt idx="64">
                  <c:v>3.5928275985180724E-2</c:v>
                </c:pt>
                <c:pt idx="65">
                  <c:v>6.0936278161266818E-3</c:v>
                </c:pt>
                <c:pt idx="66">
                  <c:v>-1.1405720617536254E-2</c:v>
                </c:pt>
                <c:pt idx="67">
                  <c:v>5.7336595358438462E-3</c:v>
                </c:pt>
                <c:pt idx="68">
                  <c:v>-4.4964285908188203E-3</c:v>
                </c:pt>
                <c:pt idx="69">
                  <c:v>-4.5600455247393236E-4</c:v>
                </c:pt>
                <c:pt idx="70">
                  <c:v>-9.533145545805399E-3</c:v>
                </c:pt>
                <c:pt idx="71">
                  <c:v>-2.7897652370491722E-4</c:v>
                </c:pt>
                <c:pt idx="72">
                  <c:v>5.1454456496551624E-4</c:v>
                </c:pt>
                <c:pt idx="73">
                  <c:v>4.9511306444766307E-3</c:v>
                </c:pt>
                <c:pt idx="74">
                  <c:v>8.3232409316500704E-3</c:v>
                </c:pt>
                <c:pt idx="75">
                  <c:v>2.1122452505656754E-3</c:v>
                </c:pt>
                <c:pt idx="76">
                  <c:v>-1.2808662801298424E-3</c:v>
                </c:pt>
                <c:pt idx="77">
                  <c:v>4.5822212861634211E-3</c:v>
                </c:pt>
                <c:pt idx="78">
                  <c:v>-6.354332951517435E-3</c:v>
                </c:pt>
                <c:pt idx="79">
                  <c:v>5.0763437483570201E-3</c:v>
                </c:pt>
                <c:pt idx="80">
                  <c:v>1.7840561046900984E-2</c:v>
                </c:pt>
                <c:pt idx="81">
                  <c:v>9.4777567786373824E-3</c:v>
                </c:pt>
                <c:pt idx="82">
                  <c:v>8.0088728236420818E-3</c:v>
                </c:pt>
                <c:pt idx="83">
                  <c:v>4.2768786091744947E-4</c:v>
                </c:pt>
                <c:pt idx="84">
                  <c:v>5.6991445567730068E-3</c:v>
                </c:pt>
                <c:pt idx="85">
                  <c:v>-1.8321375201740141E-3</c:v>
                </c:pt>
                <c:pt idx="86">
                  <c:v>3.816214922909701E-3</c:v>
                </c:pt>
                <c:pt idx="87">
                  <c:v>6.1896391135107479E-3</c:v>
                </c:pt>
                <c:pt idx="88">
                  <c:v>-1.7832042521346916E-2</c:v>
                </c:pt>
                <c:pt idx="89">
                  <c:v>-1.1438139852129344E-2</c:v>
                </c:pt>
                <c:pt idx="90">
                  <c:v>-5.1300411741004581E-3</c:v>
                </c:pt>
                <c:pt idx="91">
                  <c:v>-6.3543035138288774E-3</c:v>
                </c:pt>
                <c:pt idx="92">
                  <c:v>-1.9306000878877502E-3</c:v>
                </c:pt>
                <c:pt idx="93">
                  <c:v>3.3106997909006829E-3</c:v>
                </c:pt>
                <c:pt idx="94">
                  <c:v>7.1595955340266497E-3</c:v>
                </c:pt>
                <c:pt idx="95">
                  <c:v>3.0705426682885199E-3</c:v>
                </c:pt>
                <c:pt idx="96">
                  <c:v>1.5325498787277553E-3</c:v>
                </c:pt>
                <c:pt idx="97">
                  <c:v>4.0183413146609595E-3</c:v>
                </c:pt>
                <c:pt idx="98">
                  <c:v>2.6871766346569369E-2</c:v>
                </c:pt>
                <c:pt idx="99">
                  <c:v>-1.3195429255600407E-2</c:v>
                </c:pt>
                <c:pt idx="100">
                  <c:v>3.7784826179646223E-3</c:v>
                </c:pt>
                <c:pt idx="101">
                  <c:v>5.9714748492240574E-3</c:v>
                </c:pt>
                <c:pt idx="102">
                  <c:v>-7.2146707033125396E-3</c:v>
                </c:pt>
                <c:pt idx="103">
                  <c:v>-2.2916983106021369E-3</c:v>
                </c:pt>
                <c:pt idx="104">
                  <c:v>5.4445930255889834E-3</c:v>
                </c:pt>
                <c:pt idx="105">
                  <c:v>1.4407389400786997E-2</c:v>
                </c:pt>
                <c:pt idx="106">
                  <c:v>5.8555841006321316E-3</c:v>
                </c:pt>
                <c:pt idx="107">
                  <c:v>1.9631288275760213E-3</c:v>
                </c:pt>
                <c:pt idx="108">
                  <c:v>-4.4905954369831554E-3</c:v>
                </c:pt>
                <c:pt idx="109">
                  <c:v>-1.6911273690059213E-3</c:v>
                </c:pt>
                <c:pt idx="110">
                  <c:v>5.4655317492648507E-3</c:v>
                </c:pt>
                <c:pt idx="111">
                  <c:v>9.6831060541675389E-3</c:v>
                </c:pt>
                <c:pt idx="112">
                  <c:v>-7.0820735021795483E-3</c:v>
                </c:pt>
                <c:pt idx="113">
                  <c:v>-3.1101164790351076E-3</c:v>
                </c:pt>
                <c:pt idx="114">
                  <c:v>-2.1442215865463216E-2</c:v>
                </c:pt>
                <c:pt idx="115">
                  <c:v>1.3914174526115869E-3</c:v>
                </c:pt>
                <c:pt idx="116">
                  <c:v>-3.3591411954348406E-3</c:v>
                </c:pt>
                <c:pt idx="117">
                  <c:v>1.148464641813874E-2</c:v>
                </c:pt>
                <c:pt idx="118">
                  <c:v>8.4023255316553677E-3</c:v>
                </c:pt>
                <c:pt idx="119">
                  <c:v>-2.3783089575634072E-2</c:v>
                </c:pt>
                <c:pt idx="120">
                  <c:v>-2.4846405465312597E-3</c:v>
                </c:pt>
                <c:pt idx="121">
                  <c:v>4.9503214890019758E-3</c:v>
                </c:pt>
                <c:pt idx="122">
                  <c:v>3.2415783839409482E-3</c:v>
                </c:pt>
                <c:pt idx="123">
                  <c:v>8.3010275615528015E-3</c:v>
                </c:pt>
                <c:pt idx="124">
                  <c:v>9.7133753512915026E-3</c:v>
                </c:pt>
                <c:pt idx="125">
                  <c:v>1.2701933191743658E-2</c:v>
                </c:pt>
                <c:pt idx="126">
                  <c:v>4.4028931102863995E-3</c:v>
                </c:pt>
                <c:pt idx="127">
                  <c:v>-1.0565121625294492E-2</c:v>
                </c:pt>
                <c:pt idx="128">
                  <c:v>2.0620811011698627E-3</c:v>
                </c:pt>
                <c:pt idx="129">
                  <c:v>-1.7148386672880132E-2</c:v>
                </c:pt>
                <c:pt idx="130">
                  <c:v>5.7868350595104362E-3</c:v>
                </c:pt>
                <c:pt idx="131">
                  <c:v>7.3800816363584864E-4</c:v>
                </c:pt>
                <c:pt idx="132">
                  <c:v>8.5138933906314749E-3</c:v>
                </c:pt>
                <c:pt idx="133">
                  <c:v>3.0928503720714447E-3</c:v>
                </c:pt>
                <c:pt idx="134">
                  <c:v>3.7563506675644476E-3</c:v>
                </c:pt>
                <c:pt idx="135">
                  <c:v>1.421896888856453E-3</c:v>
                </c:pt>
                <c:pt idx="136">
                  <c:v>3.3420450976834354E-2</c:v>
                </c:pt>
                <c:pt idx="137">
                  <c:v>-3.2365179737951257E-3</c:v>
                </c:pt>
                <c:pt idx="138">
                  <c:v>1.348466353726599E-2</c:v>
                </c:pt>
                <c:pt idx="139">
                  <c:v>8.1440218529730667E-5</c:v>
                </c:pt>
                <c:pt idx="140">
                  <c:v>1.2682945857285469E-2</c:v>
                </c:pt>
                <c:pt idx="141">
                  <c:v>1.1524476630914568E-2</c:v>
                </c:pt>
                <c:pt idx="142">
                  <c:v>6.4832641323707002E-3</c:v>
                </c:pt>
                <c:pt idx="143">
                  <c:v>1.4331768236433815E-2</c:v>
                </c:pt>
                <c:pt idx="144">
                  <c:v>-2.0507169897388038E-2</c:v>
                </c:pt>
                <c:pt idx="145">
                  <c:v>-3.7576863312371138E-3</c:v>
                </c:pt>
                <c:pt idx="146">
                  <c:v>-1.3896326995847206E-2</c:v>
                </c:pt>
                <c:pt idx="147">
                  <c:v>2.5213681334403824E-3</c:v>
                </c:pt>
                <c:pt idx="148">
                  <c:v>-2.0541539561009819E-2</c:v>
                </c:pt>
                <c:pt idx="149">
                  <c:v>1.594340832222077E-2</c:v>
                </c:pt>
                <c:pt idx="150">
                  <c:v>-2.5301793889188254E-2</c:v>
                </c:pt>
                <c:pt idx="151">
                  <c:v>-7.0075423758368515E-3</c:v>
                </c:pt>
                <c:pt idx="152">
                  <c:v>7.0879824864473247E-3</c:v>
                </c:pt>
                <c:pt idx="153">
                  <c:v>1.489178949802598E-3</c:v>
                </c:pt>
                <c:pt idx="154">
                  <c:v>6.7644980238990111E-3</c:v>
                </c:pt>
                <c:pt idx="155">
                  <c:v>-8.6282731233171504E-3</c:v>
                </c:pt>
                <c:pt idx="156">
                  <c:v>1.0388365894757971E-2</c:v>
                </c:pt>
                <c:pt idx="157">
                  <c:v>-4.3624716396073243E-3</c:v>
                </c:pt>
                <c:pt idx="158">
                  <c:v>-6.8635412411547558E-3</c:v>
                </c:pt>
                <c:pt idx="159">
                  <c:v>-3.1530138547565829E-3</c:v>
                </c:pt>
                <c:pt idx="160">
                  <c:v>1.6069836817745483E-2</c:v>
                </c:pt>
                <c:pt idx="161">
                  <c:v>-1.3597260422815697E-2</c:v>
                </c:pt>
                <c:pt idx="162">
                  <c:v>-3.2826523155271188E-2</c:v>
                </c:pt>
                <c:pt idx="163">
                  <c:v>5.5903584727992634E-3</c:v>
                </c:pt>
                <c:pt idx="164">
                  <c:v>5.9395530490423433E-3</c:v>
                </c:pt>
                <c:pt idx="165">
                  <c:v>3.5016267850132674E-3</c:v>
                </c:pt>
                <c:pt idx="166">
                  <c:v>3.8545761429817599E-3</c:v>
                </c:pt>
                <c:pt idx="167">
                  <c:v>1.1189055760830239E-2</c:v>
                </c:pt>
                <c:pt idx="168">
                  <c:v>8.7638492515538634E-4</c:v>
                </c:pt>
                <c:pt idx="169">
                  <c:v>1.5303411027799835E-4</c:v>
                </c:pt>
                <c:pt idx="170">
                  <c:v>8.0226950537408571E-3</c:v>
                </c:pt>
                <c:pt idx="171">
                  <c:v>5.1240189261815266E-3</c:v>
                </c:pt>
                <c:pt idx="172">
                  <c:v>1.491939000749627E-2</c:v>
                </c:pt>
                <c:pt idx="173">
                  <c:v>5.046937202530348E-3</c:v>
                </c:pt>
                <c:pt idx="174">
                  <c:v>-2.2485478526391945E-3</c:v>
                </c:pt>
                <c:pt idx="175">
                  <c:v>5.4206178886200655E-3</c:v>
                </c:pt>
                <c:pt idx="176">
                  <c:v>1.9157821739328698E-3</c:v>
                </c:pt>
                <c:pt idx="177">
                  <c:v>1.2561850043619786E-2</c:v>
                </c:pt>
                <c:pt idx="178">
                  <c:v>-3.1299365672036131E-2</c:v>
                </c:pt>
                <c:pt idx="179">
                  <c:v>4.7511259301658646E-3</c:v>
                </c:pt>
                <c:pt idx="180">
                  <c:v>-6.2844466562330045E-3</c:v>
                </c:pt>
                <c:pt idx="181">
                  <c:v>5.5849905364646095E-3</c:v>
                </c:pt>
                <c:pt idx="182">
                  <c:v>-5.975326702735987E-3</c:v>
                </c:pt>
                <c:pt idx="183">
                  <c:v>3.9014714723659598E-3</c:v>
                </c:pt>
                <c:pt idx="184">
                  <c:v>1.1182363505395407E-2</c:v>
                </c:pt>
                <c:pt idx="185">
                  <c:v>2.7094885127827719E-3</c:v>
                </c:pt>
                <c:pt idx="186">
                  <c:v>1.1604888183879787E-2</c:v>
                </c:pt>
                <c:pt idx="187">
                  <c:v>-1.0077679591854516E-2</c:v>
                </c:pt>
                <c:pt idx="188">
                  <c:v>-5.7378609290680031E-3</c:v>
                </c:pt>
                <c:pt idx="189">
                  <c:v>3.5625182743501313E-3</c:v>
                </c:pt>
                <c:pt idx="190">
                  <c:v>1.7457582956594539E-2</c:v>
                </c:pt>
                <c:pt idx="191">
                  <c:v>-4.1019988119742846E-3</c:v>
                </c:pt>
                <c:pt idx="192">
                  <c:v>7.0408648780022282E-3</c:v>
                </c:pt>
                <c:pt idx="193">
                  <c:v>-6.0387011940972813E-3</c:v>
                </c:pt>
                <c:pt idx="194">
                  <c:v>1.8370368302301831E-2</c:v>
                </c:pt>
                <c:pt idx="195">
                  <c:v>1.0631494920309303E-2</c:v>
                </c:pt>
                <c:pt idx="196">
                  <c:v>7.7203222336713357E-3</c:v>
                </c:pt>
                <c:pt idx="197">
                  <c:v>5.4821118962978688E-3</c:v>
                </c:pt>
                <c:pt idx="198">
                  <c:v>-2.5362528249112779E-3</c:v>
                </c:pt>
                <c:pt idx="199">
                  <c:v>-5.6015524964680629E-3</c:v>
                </c:pt>
                <c:pt idx="200">
                  <c:v>8.4180764614580957E-3</c:v>
                </c:pt>
                <c:pt idx="201">
                  <c:v>-4.9054295375852599E-4</c:v>
                </c:pt>
                <c:pt idx="202">
                  <c:v>-9.5496662902357487E-3</c:v>
                </c:pt>
                <c:pt idx="203">
                  <c:v>-4.299883433418041E-3</c:v>
                </c:pt>
                <c:pt idx="204">
                  <c:v>5.5749328592226075E-3</c:v>
                </c:pt>
                <c:pt idx="205">
                  <c:v>1.0968879175159419E-3</c:v>
                </c:pt>
                <c:pt idx="206">
                  <c:v>1.6451740662817493E-3</c:v>
                </c:pt>
                <c:pt idx="207">
                  <c:v>-1.0197679708702416E-2</c:v>
                </c:pt>
                <c:pt idx="208">
                  <c:v>4.2395458440077881E-3</c:v>
                </c:pt>
                <c:pt idx="209">
                  <c:v>1.2940189894640413E-2</c:v>
                </c:pt>
                <c:pt idx="210">
                  <c:v>1.8073867124580535E-3</c:v>
                </c:pt>
                <c:pt idx="211">
                  <c:v>4.0420149409384036E-3</c:v>
                </c:pt>
                <c:pt idx="212">
                  <c:v>2.5684073756269523E-3</c:v>
                </c:pt>
                <c:pt idx="213">
                  <c:v>1.280802602406849E-2</c:v>
                </c:pt>
                <c:pt idx="214">
                  <c:v>1.0257352495312518E-2</c:v>
                </c:pt>
                <c:pt idx="215">
                  <c:v>6.150085442795588E-3</c:v>
                </c:pt>
                <c:pt idx="216">
                  <c:v>-3.0806907115590245E-3</c:v>
                </c:pt>
                <c:pt idx="217">
                  <c:v>1.0474989688431479E-2</c:v>
                </c:pt>
                <c:pt idx="218">
                  <c:v>-1.9969166045376789E-2</c:v>
                </c:pt>
                <c:pt idx="219">
                  <c:v>4.5059642551442923E-3</c:v>
                </c:pt>
                <c:pt idx="220">
                  <c:v>1.0340467493508724E-3</c:v>
                </c:pt>
                <c:pt idx="221">
                  <c:v>3.9741209738289327E-3</c:v>
                </c:pt>
                <c:pt idx="222">
                  <c:v>3.8338286188436188E-3</c:v>
                </c:pt>
                <c:pt idx="223">
                  <c:v>8.0362326187545675E-3</c:v>
                </c:pt>
                <c:pt idx="224">
                  <c:v>1.0002477598575232E-3</c:v>
                </c:pt>
                <c:pt idx="225">
                  <c:v>1.3080769916363477E-3</c:v>
                </c:pt>
                <c:pt idx="226">
                  <c:v>-1.4342377205523158E-3</c:v>
                </c:pt>
                <c:pt idx="227">
                  <c:v>-2.8722175253425809E-3</c:v>
                </c:pt>
                <c:pt idx="228">
                  <c:v>-8.4835777790429664E-4</c:v>
                </c:pt>
                <c:pt idx="229">
                  <c:v>1.3327469084451786E-3</c:v>
                </c:pt>
                <c:pt idx="230">
                  <c:v>2.1856480470587038E-3</c:v>
                </c:pt>
                <c:pt idx="231">
                  <c:v>-8.1693384043884203E-3</c:v>
                </c:pt>
                <c:pt idx="232">
                  <c:v>6.3528013597193419E-3</c:v>
                </c:pt>
                <c:pt idx="233">
                  <c:v>-1.1200056785789494E-3</c:v>
                </c:pt>
                <c:pt idx="234">
                  <c:v>-9.0793776065249514E-3</c:v>
                </c:pt>
                <c:pt idx="235">
                  <c:v>3.572678986337154E-3</c:v>
                </c:pt>
                <c:pt idx="236">
                  <c:v>-1.3740803362228951E-2</c:v>
                </c:pt>
                <c:pt idx="237">
                  <c:v>-3.2981775503002058E-3</c:v>
                </c:pt>
                <c:pt idx="238">
                  <c:v>5.5864371206118301E-3</c:v>
                </c:pt>
                <c:pt idx="239">
                  <c:v>3.9761974254618453E-3</c:v>
                </c:pt>
                <c:pt idx="240">
                  <c:v>-6.3635010514448073E-3</c:v>
                </c:pt>
                <c:pt idx="241">
                  <c:v>2.4608272598620959E-3</c:v>
                </c:pt>
                <c:pt idx="242">
                  <c:v>1.0151818618843486E-3</c:v>
                </c:pt>
                <c:pt idx="243">
                  <c:v>1.2833373028016381E-2</c:v>
                </c:pt>
                <c:pt idx="244">
                  <c:v>-3.5137091091011783E-4</c:v>
                </c:pt>
                <c:pt idx="245">
                  <c:v>3.2652476743400996E-3</c:v>
                </c:pt>
                <c:pt idx="246">
                  <c:v>5.2576780157368363E-3</c:v>
                </c:pt>
                <c:pt idx="247">
                  <c:v>5.7584023999663917E-3</c:v>
                </c:pt>
                <c:pt idx="248">
                  <c:v>6.5314654429426819E-3</c:v>
                </c:pt>
                <c:pt idx="249">
                  <c:v>4.3534385883311783E-3</c:v>
                </c:pt>
                <c:pt idx="250">
                  <c:v>-1.146274357765778E-3</c:v>
                </c:pt>
                <c:pt idx="251">
                  <c:v>5.2204715177168633E-3</c:v>
                </c:pt>
              </c:numCache>
            </c:numRef>
          </c:val>
          <c:extLst>
            <c:ext xmlns:c16="http://schemas.microsoft.com/office/drawing/2014/chart" uri="{C3380CC4-5D6E-409C-BE32-E72D297353CC}">
              <c16:uniqueId val="{00000000-31ED-4077-88B5-22886B337FFB}"/>
            </c:ext>
          </c:extLst>
        </c:ser>
        <c:dLbls>
          <c:showLegendKey val="0"/>
          <c:showVal val="0"/>
          <c:showCatName val="0"/>
          <c:showSerName val="0"/>
          <c:showPercent val="0"/>
          <c:showBubbleSize val="0"/>
        </c:dLbls>
        <c:gapWidth val="150"/>
        <c:axId val="534659012"/>
        <c:axId val="1039673324"/>
      </c:barChart>
      <c:lineChart>
        <c:grouping val="standard"/>
        <c:varyColors val="1"/>
        <c:ser>
          <c:idx val="1"/>
          <c:order val="0"/>
          <c:tx>
            <c:strRef>
              <c:f>'Stocks VaR and ES'!$G$26</c:f>
              <c:strCache>
                <c:ptCount val="1"/>
                <c:pt idx="0">
                  <c:v>VAR 1d (window)</c:v>
                </c:pt>
              </c:strCache>
            </c:strRef>
          </c:tx>
          <c:spPr>
            <a:ln w="28575" cmpd="sng">
              <a:solidFill>
                <a:schemeClr val="accent2"/>
              </a:solidFill>
            </a:ln>
          </c:spPr>
          <c:marker>
            <c:symbol val="none"/>
          </c:marker>
          <c:cat>
            <c:numRef>
              <c:f>'Stocks VaR and ES'!$A$27:$A$278</c:f>
              <c:numCache>
                <c:formatCode>dd\.mm\.yyyy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'Stocks VaR and ES'!$G$27:$G$278</c:f>
              <c:numCache>
                <c:formatCode>0.000%</c:formatCode>
                <c:ptCount val="252"/>
                <c:pt idx="0">
                  <c:v>-2.3064156615196948E-2</c:v>
                </c:pt>
                <c:pt idx="1">
                  <c:v>-2.3002020385097553E-2</c:v>
                </c:pt>
                <c:pt idx="2">
                  <c:v>-2.3054114100966527E-2</c:v>
                </c:pt>
                <c:pt idx="3">
                  <c:v>-2.2572269691417735E-2</c:v>
                </c:pt>
                <c:pt idx="4">
                  <c:v>-2.2577343509170917E-2</c:v>
                </c:pt>
                <c:pt idx="5">
                  <c:v>-2.2680233606293107E-2</c:v>
                </c:pt>
                <c:pt idx="6">
                  <c:v>-2.2436353481193428E-2</c:v>
                </c:pt>
                <c:pt idx="7">
                  <c:v>-2.2361265766530348E-2</c:v>
                </c:pt>
                <c:pt idx="8">
                  <c:v>-2.2404982549338957E-2</c:v>
                </c:pt>
                <c:pt idx="9">
                  <c:v>-2.2406954337639052E-2</c:v>
                </c:pt>
                <c:pt idx="10">
                  <c:v>-2.2318748034215997E-2</c:v>
                </c:pt>
                <c:pt idx="11">
                  <c:v>-2.2417955497427498E-2</c:v>
                </c:pt>
                <c:pt idx="12">
                  <c:v>-2.2409754650957962E-2</c:v>
                </c:pt>
                <c:pt idx="13">
                  <c:v>-2.2353790866475053E-2</c:v>
                </c:pt>
                <c:pt idx="14">
                  <c:v>-2.2355690753578975E-2</c:v>
                </c:pt>
                <c:pt idx="15">
                  <c:v>-2.2320121178992791E-2</c:v>
                </c:pt>
                <c:pt idx="16">
                  <c:v>-2.2241163445147254E-2</c:v>
                </c:pt>
                <c:pt idx="17">
                  <c:v>-2.2184147772179877E-2</c:v>
                </c:pt>
                <c:pt idx="18">
                  <c:v>-2.2231126367298681E-2</c:v>
                </c:pt>
                <c:pt idx="19">
                  <c:v>-2.2303184728333515E-2</c:v>
                </c:pt>
                <c:pt idx="20">
                  <c:v>-2.2092477295386083E-2</c:v>
                </c:pt>
                <c:pt idx="21">
                  <c:v>-2.2089628493970719E-2</c:v>
                </c:pt>
                <c:pt idx="22">
                  <c:v>-2.2066516073705057E-2</c:v>
                </c:pt>
                <c:pt idx="23">
                  <c:v>-2.2129143030055014E-2</c:v>
                </c:pt>
                <c:pt idx="24">
                  <c:v>-2.2026740113689512E-2</c:v>
                </c:pt>
                <c:pt idx="25">
                  <c:v>-2.2025658418243787E-2</c:v>
                </c:pt>
                <c:pt idx="26">
                  <c:v>-2.2024919420318645E-2</c:v>
                </c:pt>
                <c:pt idx="27">
                  <c:v>-2.2050301718559647E-2</c:v>
                </c:pt>
                <c:pt idx="28">
                  <c:v>-2.2074483692857756E-2</c:v>
                </c:pt>
                <c:pt idx="29">
                  <c:v>-2.2050657785704527E-2</c:v>
                </c:pt>
                <c:pt idx="30">
                  <c:v>-2.1915048136082145E-2</c:v>
                </c:pt>
                <c:pt idx="31">
                  <c:v>-2.1917332635535525E-2</c:v>
                </c:pt>
                <c:pt idx="32">
                  <c:v>-2.2075541357828236E-2</c:v>
                </c:pt>
                <c:pt idx="33">
                  <c:v>-2.2063591247041398E-2</c:v>
                </c:pt>
                <c:pt idx="34">
                  <c:v>-2.1983749739798251E-2</c:v>
                </c:pt>
                <c:pt idx="35">
                  <c:v>-2.1922244530222096E-2</c:v>
                </c:pt>
                <c:pt idx="36">
                  <c:v>-2.2118774291457817E-2</c:v>
                </c:pt>
                <c:pt idx="37">
                  <c:v>-2.2127906925789281E-2</c:v>
                </c:pt>
                <c:pt idx="38">
                  <c:v>-2.213771901857433E-2</c:v>
                </c:pt>
                <c:pt idx="39">
                  <c:v>-2.2085522825597573E-2</c:v>
                </c:pt>
                <c:pt idx="40">
                  <c:v>-2.2242128816407136E-2</c:v>
                </c:pt>
                <c:pt idx="41">
                  <c:v>-2.2240581906362935E-2</c:v>
                </c:pt>
                <c:pt idx="42">
                  <c:v>-2.1855313286920447E-2</c:v>
                </c:pt>
                <c:pt idx="43">
                  <c:v>-2.1831690234771783E-2</c:v>
                </c:pt>
                <c:pt idx="44">
                  <c:v>-2.1848964609217477E-2</c:v>
                </c:pt>
                <c:pt idx="45">
                  <c:v>-2.1852713052182709E-2</c:v>
                </c:pt>
                <c:pt idx="46">
                  <c:v>-2.1906868348941969E-2</c:v>
                </c:pt>
                <c:pt idx="47">
                  <c:v>-2.1820398455576831E-2</c:v>
                </c:pt>
                <c:pt idx="48">
                  <c:v>-2.18268387812036E-2</c:v>
                </c:pt>
                <c:pt idx="49">
                  <c:v>-2.183463467457928E-2</c:v>
                </c:pt>
                <c:pt idx="50">
                  <c:v>-2.1858151357893506E-2</c:v>
                </c:pt>
                <c:pt idx="51">
                  <c:v>-2.1898267936083828E-2</c:v>
                </c:pt>
                <c:pt idx="52">
                  <c:v>-2.2054168330387348E-2</c:v>
                </c:pt>
                <c:pt idx="53">
                  <c:v>-2.2003618578308841E-2</c:v>
                </c:pt>
                <c:pt idx="54">
                  <c:v>-2.2362571781073426E-2</c:v>
                </c:pt>
                <c:pt idx="55">
                  <c:v>-2.2386152631771558E-2</c:v>
                </c:pt>
                <c:pt idx="56">
                  <c:v>-2.2389554476563728E-2</c:v>
                </c:pt>
                <c:pt idx="57">
                  <c:v>-2.2621362863693938E-2</c:v>
                </c:pt>
                <c:pt idx="58">
                  <c:v>-2.2617797674375332E-2</c:v>
                </c:pt>
                <c:pt idx="59">
                  <c:v>-2.260979670610317E-2</c:v>
                </c:pt>
                <c:pt idx="60">
                  <c:v>-2.2598430841520741E-2</c:v>
                </c:pt>
                <c:pt idx="61">
                  <c:v>-2.2711402840964189E-2</c:v>
                </c:pt>
                <c:pt idx="62">
                  <c:v>-2.265942730911805E-2</c:v>
                </c:pt>
                <c:pt idx="63">
                  <c:v>-2.2674252972001561E-2</c:v>
                </c:pt>
                <c:pt idx="64">
                  <c:v>-2.2059894688432072E-2</c:v>
                </c:pt>
                <c:pt idx="65">
                  <c:v>-2.2059794546989444E-2</c:v>
                </c:pt>
                <c:pt idx="66">
                  <c:v>-2.1997665505062866E-2</c:v>
                </c:pt>
                <c:pt idx="67">
                  <c:v>-2.2024013459104767E-2</c:v>
                </c:pt>
                <c:pt idx="68">
                  <c:v>-2.2106528792941688E-2</c:v>
                </c:pt>
                <c:pt idx="69">
                  <c:v>-2.2112308054072091E-2</c:v>
                </c:pt>
                <c:pt idx="70">
                  <c:v>-2.2073265982996328E-2</c:v>
                </c:pt>
                <c:pt idx="71">
                  <c:v>-2.3132723613834345E-2</c:v>
                </c:pt>
                <c:pt idx="72">
                  <c:v>-2.3159213747909215E-2</c:v>
                </c:pt>
                <c:pt idx="73">
                  <c:v>-2.3156079235781227E-2</c:v>
                </c:pt>
                <c:pt idx="74">
                  <c:v>-2.3125668901857861E-2</c:v>
                </c:pt>
                <c:pt idx="75">
                  <c:v>-2.3123597174513216E-2</c:v>
                </c:pt>
                <c:pt idx="76">
                  <c:v>-2.3196360861641913E-2</c:v>
                </c:pt>
                <c:pt idx="77">
                  <c:v>-2.3200500487805992E-2</c:v>
                </c:pt>
                <c:pt idx="78">
                  <c:v>-2.3189897190656953E-2</c:v>
                </c:pt>
                <c:pt idx="79">
                  <c:v>-2.3201832981175407E-2</c:v>
                </c:pt>
                <c:pt idx="80">
                  <c:v>-2.3090039280392098E-2</c:v>
                </c:pt>
                <c:pt idx="81">
                  <c:v>-2.305276031565107E-2</c:v>
                </c:pt>
                <c:pt idx="82">
                  <c:v>-2.3137826858853214E-2</c:v>
                </c:pt>
                <c:pt idx="83">
                  <c:v>-2.3201837228462353E-2</c:v>
                </c:pt>
                <c:pt idx="84">
                  <c:v>-2.32647103795867E-2</c:v>
                </c:pt>
                <c:pt idx="85">
                  <c:v>-2.3272453584655774E-2</c:v>
                </c:pt>
                <c:pt idx="86">
                  <c:v>-2.3304938916781308E-2</c:v>
                </c:pt>
                <c:pt idx="87">
                  <c:v>-2.3303001257782882E-2</c:v>
                </c:pt>
                <c:pt idx="88">
                  <c:v>-2.3169439298412111E-2</c:v>
                </c:pt>
                <c:pt idx="89">
                  <c:v>-2.3124396625125068E-2</c:v>
                </c:pt>
                <c:pt idx="90">
                  <c:v>-2.3112975773616339E-2</c:v>
                </c:pt>
                <c:pt idx="91">
                  <c:v>-2.309572790373185E-2</c:v>
                </c:pt>
                <c:pt idx="92">
                  <c:v>-2.3124460235078654E-2</c:v>
                </c:pt>
                <c:pt idx="93">
                  <c:v>-2.3217135007520474E-2</c:v>
                </c:pt>
                <c:pt idx="94">
                  <c:v>-2.3380586060607476E-2</c:v>
                </c:pt>
                <c:pt idx="95">
                  <c:v>-2.3409111671432201E-2</c:v>
                </c:pt>
                <c:pt idx="96">
                  <c:v>-2.3436742815894262E-2</c:v>
                </c:pt>
                <c:pt idx="97">
                  <c:v>-2.3617531763143736E-2</c:v>
                </c:pt>
                <c:pt idx="98">
                  <c:v>-2.3540984599080255E-2</c:v>
                </c:pt>
                <c:pt idx="99">
                  <c:v>-2.3502123686342222E-2</c:v>
                </c:pt>
                <c:pt idx="100">
                  <c:v>-2.349778191531679E-2</c:v>
                </c:pt>
                <c:pt idx="101">
                  <c:v>-2.3560124580135771E-2</c:v>
                </c:pt>
                <c:pt idx="102">
                  <c:v>-2.3536500550423368E-2</c:v>
                </c:pt>
                <c:pt idx="103">
                  <c:v>-2.3566142622471357E-2</c:v>
                </c:pt>
                <c:pt idx="104">
                  <c:v>-2.3552705198231973E-2</c:v>
                </c:pt>
                <c:pt idx="105">
                  <c:v>-2.3467960717742105E-2</c:v>
                </c:pt>
                <c:pt idx="106">
                  <c:v>-2.3457152949086291E-2</c:v>
                </c:pt>
                <c:pt idx="107">
                  <c:v>-2.3455872009321532E-2</c:v>
                </c:pt>
                <c:pt idx="108">
                  <c:v>-2.3449667304650257E-2</c:v>
                </c:pt>
                <c:pt idx="109">
                  <c:v>-2.3466358439985728E-2</c:v>
                </c:pt>
                <c:pt idx="110">
                  <c:v>-2.34630443064874E-2</c:v>
                </c:pt>
                <c:pt idx="111">
                  <c:v>-2.3426757721358896E-2</c:v>
                </c:pt>
                <c:pt idx="112">
                  <c:v>-2.3407502071105191E-2</c:v>
                </c:pt>
                <c:pt idx="113">
                  <c:v>-2.3403227773529746E-2</c:v>
                </c:pt>
                <c:pt idx="114">
                  <c:v>-2.3192152519789094E-2</c:v>
                </c:pt>
                <c:pt idx="115">
                  <c:v>-2.3192635757516674E-2</c:v>
                </c:pt>
                <c:pt idx="116">
                  <c:v>-2.3189911254761386E-2</c:v>
                </c:pt>
                <c:pt idx="117">
                  <c:v>-2.3128969240174997E-2</c:v>
                </c:pt>
                <c:pt idx="118">
                  <c:v>-2.3108842819921697E-2</c:v>
                </c:pt>
                <c:pt idx="119">
                  <c:v>-2.2870666071584153E-2</c:v>
                </c:pt>
                <c:pt idx="120">
                  <c:v>-2.2868095897678832E-2</c:v>
                </c:pt>
                <c:pt idx="121">
                  <c:v>-2.2868224856713523E-2</c:v>
                </c:pt>
                <c:pt idx="122">
                  <c:v>-2.2962126456021588E-2</c:v>
                </c:pt>
                <c:pt idx="123">
                  <c:v>-2.297332901297015E-2</c:v>
                </c:pt>
                <c:pt idx="124">
                  <c:v>-2.2930066062397097E-2</c:v>
                </c:pt>
                <c:pt idx="125">
                  <c:v>-2.2890620214129059E-2</c:v>
                </c:pt>
                <c:pt idx="126">
                  <c:v>-2.2897786627837098E-2</c:v>
                </c:pt>
                <c:pt idx="127">
                  <c:v>-2.2855731928835551E-2</c:v>
                </c:pt>
                <c:pt idx="128">
                  <c:v>-2.2859277765931746E-2</c:v>
                </c:pt>
                <c:pt idx="129">
                  <c:v>-2.2767857495128815E-2</c:v>
                </c:pt>
                <c:pt idx="130">
                  <c:v>-2.2791592277294801E-2</c:v>
                </c:pt>
                <c:pt idx="131">
                  <c:v>-2.2830737039410135E-2</c:v>
                </c:pt>
                <c:pt idx="132">
                  <c:v>-2.2807741604279445E-2</c:v>
                </c:pt>
                <c:pt idx="133">
                  <c:v>-2.3003416450354058E-2</c:v>
                </c:pt>
                <c:pt idx="134">
                  <c:v>-2.3210700532228085E-2</c:v>
                </c:pt>
                <c:pt idx="135">
                  <c:v>-2.3614371539101248E-2</c:v>
                </c:pt>
                <c:pt idx="136">
                  <c:v>-2.3139722462521561E-2</c:v>
                </c:pt>
                <c:pt idx="137">
                  <c:v>-2.313549964384852E-2</c:v>
                </c:pt>
                <c:pt idx="138">
                  <c:v>-2.3083081164203153E-2</c:v>
                </c:pt>
                <c:pt idx="139">
                  <c:v>-2.308320855764397E-2</c:v>
                </c:pt>
                <c:pt idx="140">
                  <c:v>-2.3047329894714023E-2</c:v>
                </c:pt>
                <c:pt idx="141">
                  <c:v>-2.3004620147927948E-2</c:v>
                </c:pt>
                <c:pt idx="142">
                  <c:v>-2.308768719052012E-2</c:v>
                </c:pt>
                <c:pt idx="143">
                  <c:v>-2.300231581806985E-2</c:v>
                </c:pt>
                <c:pt idx="144">
                  <c:v>-2.2808333219428378E-2</c:v>
                </c:pt>
                <c:pt idx="145">
                  <c:v>-2.2803621421641891E-2</c:v>
                </c:pt>
                <c:pt idx="146">
                  <c:v>-2.282705702620989E-2</c:v>
                </c:pt>
                <c:pt idx="147">
                  <c:v>-2.2908337121516121E-2</c:v>
                </c:pt>
                <c:pt idx="148">
                  <c:v>-2.3033847861202422E-2</c:v>
                </c:pt>
                <c:pt idx="149">
                  <c:v>-2.3102658257281118E-2</c:v>
                </c:pt>
                <c:pt idx="150">
                  <c:v>-2.2912194416616242E-2</c:v>
                </c:pt>
                <c:pt idx="151">
                  <c:v>-2.3385375293560981E-2</c:v>
                </c:pt>
                <c:pt idx="152">
                  <c:v>-2.3433970089614432E-2</c:v>
                </c:pt>
                <c:pt idx="153">
                  <c:v>-2.3712494442875057E-2</c:v>
                </c:pt>
                <c:pt idx="154">
                  <c:v>-2.3692251048629709E-2</c:v>
                </c:pt>
                <c:pt idx="155">
                  <c:v>-2.3667310463087936E-2</c:v>
                </c:pt>
                <c:pt idx="156">
                  <c:v>-2.3659068325989983E-2</c:v>
                </c:pt>
                <c:pt idx="157">
                  <c:v>-2.367152772145565E-2</c:v>
                </c:pt>
                <c:pt idx="158">
                  <c:v>-2.3651320032136491E-2</c:v>
                </c:pt>
                <c:pt idx="159">
                  <c:v>-2.3651668050678906E-2</c:v>
                </c:pt>
                <c:pt idx="160">
                  <c:v>-2.3563591873157361E-2</c:v>
                </c:pt>
                <c:pt idx="161">
                  <c:v>-2.3621376001623003E-2</c:v>
                </c:pt>
                <c:pt idx="162">
                  <c:v>-2.3146986164461439E-2</c:v>
                </c:pt>
                <c:pt idx="163">
                  <c:v>-2.3133788390424185E-2</c:v>
                </c:pt>
                <c:pt idx="164">
                  <c:v>-2.3171908295750235E-2</c:v>
                </c:pt>
                <c:pt idx="165">
                  <c:v>-2.3188898576963813E-2</c:v>
                </c:pt>
                <c:pt idx="166">
                  <c:v>-2.3200708504620995E-2</c:v>
                </c:pt>
                <c:pt idx="167">
                  <c:v>-2.3147837857836299E-2</c:v>
                </c:pt>
                <c:pt idx="168">
                  <c:v>-2.3179277565698955E-2</c:v>
                </c:pt>
                <c:pt idx="169">
                  <c:v>-2.3179385581353702E-2</c:v>
                </c:pt>
                <c:pt idx="170">
                  <c:v>-2.3150164676751857E-2</c:v>
                </c:pt>
                <c:pt idx="171">
                  <c:v>-2.3200304170859658E-2</c:v>
                </c:pt>
                <c:pt idx="172">
                  <c:v>-2.3187291865616331E-2</c:v>
                </c:pt>
                <c:pt idx="173">
                  <c:v>-2.341224866516322E-2</c:v>
                </c:pt>
                <c:pt idx="174">
                  <c:v>-2.3412240656330793E-2</c:v>
                </c:pt>
                <c:pt idx="175">
                  <c:v>-2.3549379683269939E-2</c:v>
                </c:pt>
                <c:pt idx="176">
                  <c:v>-2.355286638650431E-2</c:v>
                </c:pt>
                <c:pt idx="177">
                  <c:v>-2.3571879287289377E-2</c:v>
                </c:pt>
                <c:pt idx="178">
                  <c:v>-2.3186368863446868E-2</c:v>
                </c:pt>
                <c:pt idx="179">
                  <c:v>-2.3310166011821495E-2</c:v>
                </c:pt>
                <c:pt idx="180">
                  <c:v>-2.329203045098625E-2</c:v>
                </c:pt>
                <c:pt idx="181">
                  <c:v>-2.3339196175350588E-2</c:v>
                </c:pt>
                <c:pt idx="182">
                  <c:v>-2.3354322221889892E-2</c:v>
                </c:pt>
                <c:pt idx="183">
                  <c:v>-2.3417994378809849E-2</c:v>
                </c:pt>
                <c:pt idx="184">
                  <c:v>-2.33975423231194E-2</c:v>
                </c:pt>
                <c:pt idx="185">
                  <c:v>-2.3424473763952739E-2</c:v>
                </c:pt>
                <c:pt idx="186">
                  <c:v>-2.3443040768739404E-2</c:v>
                </c:pt>
                <c:pt idx="187">
                  <c:v>-2.3478994502148343E-2</c:v>
                </c:pt>
                <c:pt idx="188">
                  <c:v>-2.3539234571908339E-2</c:v>
                </c:pt>
                <c:pt idx="189">
                  <c:v>-2.360623394801268E-2</c:v>
                </c:pt>
                <c:pt idx="190">
                  <c:v>-2.3555691957565458E-2</c:v>
                </c:pt>
                <c:pt idx="191">
                  <c:v>-2.3710143334811116E-2</c:v>
                </c:pt>
                <c:pt idx="192">
                  <c:v>-2.3818745036681653E-2</c:v>
                </c:pt>
                <c:pt idx="193">
                  <c:v>-2.38126391859051E-2</c:v>
                </c:pt>
                <c:pt idx="194">
                  <c:v>-2.368786994792961E-2</c:v>
                </c:pt>
                <c:pt idx="195">
                  <c:v>-2.3687744522326231E-2</c:v>
                </c:pt>
                <c:pt idx="196">
                  <c:v>-2.3681154207515483E-2</c:v>
                </c:pt>
                <c:pt idx="197">
                  <c:v>-2.3692083650034151E-2</c:v>
                </c:pt>
                <c:pt idx="198">
                  <c:v>-2.4168821615484119E-2</c:v>
                </c:pt>
                <c:pt idx="199">
                  <c:v>-2.4172342064561713E-2</c:v>
                </c:pt>
                <c:pt idx="200">
                  <c:v>-2.4141310683361027E-2</c:v>
                </c:pt>
                <c:pt idx="201">
                  <c:v>-2.4144220605879382E-2</c:v>
                </c:pt>
                <c:pt idx="202">
                  <c:v>-2.424062100640096E-2</c:v>
                </c:pt>
                <c:pt idx="203">
                  <c:v>-2.4293551781775394E-2</c:v>
                </c:pt>
                <c:pt idx="204">
                  <c:v>-2.4281220708088372E-2</c:v>
                </c:pt>
                <c:pt idx="205">
                  <c:v>-2.4297618999451511E-2</c:v>
                </c:pt>
                <c:pt idx="206">
                  <c:v>-2.4423512540941727E-2</c:v>
                </c:pt>
                <c:pt idx="207">
                  <c:v>-2.4450438127999054E-2</c:v>
                </c:pt>
                <c:pt idx="208">
                  <c:v>-2.4444088693639104E-2</c:v>
                </c:pt>
                <c:pt idx="209">
                  <c:v>-2.4377955611048868E-2</c:v>
                </c:pt>
                <c:pt idx="210">
                  <c:v>-2.4507696136566056E-2</c:v>
                </c:pt>
                <c:pt idx="211">
                  <c:v>-2.4500537127662668E-2</c:v>
                </c:pt>
                <c:pt idx="212">
                  <c:v>-2.4497669222721334E-2</c:v>
                </c:pt>
                <c:pt idx="213">
                  <c:v>-2.4564108574024798E-2</c:v>
                </c:pt>
                <c:pt idx="214">
                  <c:v>-2.4527928515446187E-2</c:v>
                </c:pt>
                <c:pt idx="215">
                  <c:v>-2.4512282817814857E-2</c:v>
                </c:pt>
                <c:pt idx="216">
                  <c:v>-2.4592779661307657E-2</c:v>
                </c:pt>
                <c:pt idx="217">
                  <c:v>-2.45506596840444E-2</c:v>
                </c:pt>
                <c:pt idx="218">
                  <c:v>-2.4382531724674961E-2</c:v>
                </c:pt>
                <c:pt idx="219">
                  <c:v>-2.4407297294145789E-2</c:v>
                </c:pt>
                <c:pt idx="220">
                  <c:v>-2.443094088396279E-2</c:v>
                </c:pt>
                <c:pt idx="221">
                  <c:v>-2.4488080977655213E-2</c:v>
                </c:pt>
                <c:pt idx="222">
                  <c:v>-2.4520471481212735E-2</c:v>
                </c:pt>
                <c:pt idx="223">
                  <c:v>-2.4514534922176107E-2</c:v>
                </c:pt>
                <c:pt idx="224">
                  <c:v>-2.4579374862353051E-2</c:v>
                </c:pt>
                <c:pt idx="225">
                  <c:v>-2.4590111017771473E-2</c:v>
                </c:pt>
                <c:pt idx="226">
                  <c:v>-2.4708319605375159E-2</c:v>
                </c:pt>
                <c:pt idx="227">
                  <c:v>-2.4708012385633284E-2</c:v>
                </c:pt>
                <c:pt idx="228">
                  <c:v>-2.4768094055813383E-2</c:v>
                </c:pt>
                <c:pt idx="229">
                  <c:v>-2.4864027100853715E-2</c:v>
                </c:pt>
                <c:pt idx="230">
                  <c:v>-2.4889578340757959E-2</c:v>
                </c:pt>
                <c:pt idx="231">
                  <c:v>-2.4866670499224596E-2</c:v>
                </c:pt>
                <c:pt idx="232">
                  <c:v>-2.5108384399723207E-2</c:v>
                </c:pt>
                <c:pt idx="233">
                  <c:v>-2.511746208624541E-2</c:v>
                </c:pt>
                <c:pt idx="234">
                  <c:v>-2.5084100916238961E-2</c:v>
                </c:pt>
                <c:pt idx="235">
                  <c:v>-2.5304032174867892E-2</c:v>
                </c:pt>
                <c:pt idx="236">
                  <c:v>-2.5307060505080799E-2</c:v>
                </c:pt>
                <c:pt idx="237">
                  <c:v>-2.5481251955458854E-2</c:v>
                </c:pt>
                <c:pt idx="238">
                  <c:v>-2.5816922129072099E-2</c:v>
                </c:pt>
                <c:pt idx="239">
                  <c:v>-2.5849576511292272E-2</c:v>
                </c:pt>
                <c:pt idx="240">
                  <c:v>-2.5942752298065159E-2</c:v>
                </c:pt>
                <c:pt idx="241">
                  <c:v>-2.6705138173866542E-2</c:v>
                </c:pt>
                <c:pt idx="242">
                  <c:v>-2.6859541290991024E-2</c:v>
                </c:pt>
                <c:pt idx="243">
                  <c:v>-2.6834029477674791E-2</c:v>
                </c:pt>
                <c:pt idx="244">
                  <c:v>-2.6838489455132206E-2</c:v>
                </c:pt>
                <c:pt idx="245">
                  <c:v>-2.6842648082943149E-2</c:v>
                </c:pt>
                <c:pt idx="246">
                  <c:v>-2.6848276896207269E-2</c:v>
                </c:pt>
                <c:pt idx="247">
                  <c:v>-2.6980438446342639E-2</c:v>
                </c:pt>
                <c:pt idx="248">
                  <c:v>-2.7839138309920103E-2</c:v>
                </c:pt>
                <c:pt idx="249">
                  <c:v>-2.783736057553585E-2</c:v>
                </c:pt>
                <c:pt idx="250">
                  <c:v>-2.7895922226501262E-2</c:v>
                </c:pt>
                <c:pt idx="251">
                  <c:v>-2.8402711948534748E-2</c:v>
                </c:pt>
              </c:numCache>
            </c:numRef>
          </c:val>
          <c:smooth val="0"/>
          <c:extLst>
            <c:ext xmlns:c16="http://schemas.microsoft.com/office/drawing/2014/chart" uri="{C3380CC4-5D6E-409C-BE32-E72D297353CC}">
              <c16:uniqueId val="{00000001-051B-4373-AD8B-7C92B15D9BEE}"/>
            </c:ext>
          </c:extLst>
        </c:ser>
        <c:ser>
          <c:idx val="2"/>
          <c:order val="1"/>
          <c:tx>
            <c:strRef>
              <c:f>'Stocks VaR and ES'!$J$26</c:f>
              <c:strCache>
                <c:ptCount val="1"/>
                <c:pt idx="0">
                  <c:v>ES 1d (window)</c:v>
                </c:pt>
              </c:strCache>
            </c:strRef>
          </c:tx>
          <c:spPr>
            <a:ln w="28575" cmpd="sng">
              <a:solidFill>
                <a:schemeClr val="accent3"/>
              </a:solidFill>
            </a:ln>
          </c:spPr>
          <c:marker>
            <c:symbol val="none"/>
          </c:marker>
          <c:cat>
            <c:numRef>
              <c:f>'Stocks VaR and ES'!$A$27:$A$278</c:f>
              <c:numCache>
                <c:formatCode>dd\.mm\.yyyy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'Stocks VaR and ES'!$J$27:$J$278</c:f>
              <c:numCache>
                <c:formatCode>0.000%</c:formatCode>
                <c:ptCount val="252"/>
                <c:pt idx="0">
                  <c:v>-2.6423785916562612E-2</c:v>
                </c:pt>
                <c:pt idx="1">
                  <c:v>-2.6352598642334392E-2</c:v>
                </c:pt>
                <c:pt idx="2">
                  <c:v>-2.6412280564317745E-2</c:v>
                </c:pt>
                <c:pt idx="3">
                  <c:v>-2.5860248520162242E-2</c:v>
                </c:pt>
                <c:pt idx="4">
                  <c:v>-2.5866061413142748E-2</c:v>
                </c:pt>
                <c:pt idx="5">
                  <c:v>-2.5983938946869678E-2</c:v>
                </c:pt>
                <c:pt idx="6">
                  <c:v>-2.5704534140422418E-2</c:v>
                </c:pt>
                <c:pt idx="7">
                  <c:v>-2.5618508809848922E-2</c:v>
                </c:pt>
                <c:pt idx="8">
                  <c:v>-2.5668593576839031E-2</c:v>
                </c:pt>
                <c:pt idx="9">
                  <c:v>-2.5670852584735299E-2</c:v>
                </c:pt>
                <c:pt idx="10">
                  <c:v>-2.5569797752467708E-2</c:v>
                </c:pt>
                <c:pt idx="11">
                  <c:v>-2.5683456223183205E-2</c:v>
                </c:pt>
                <c:pt idx="12">
                  <c:v>-2.5674060804349513E-2</c:v>
                </c:pt>
                <c:pt idx="13">
                  <c:v>-2.5609945082065412E-2</c:v>
                </c:pt>
                <c:pt idx="14">
                  <c:v>-2.561212171531228E-2</c:v>
                </c:pt>
                <c:pt idx="15">
                  <c:v>-2.5571370915719236E-2</c:v>
                </c:pt>
                <c:pt idx="16">
                  <c:v>-2.548091184147688E-2</c:v>
                </c:pt>
                <c:pt idx="17">
                  <c:v>-2.5415591007877179E-2</c:v>
                </c:pt>
                <c:pt idx="18">
                  <c:v>-2.5469412717501808E-2</c:v>
                </c:pt>
                <c:pt idx="19">
                  <c:v>-2.5551967425105047E-2</c:v>
                </c:pt>
                <c:pt idx="20">
                  <c:v>-2.5310567395087784E-2</c:v>
                </c:pt>
                <c:pt idx="21">
                  <c:v>-2.530730362438182E-2</c:v>
                </c:pt>
                <c:pt idx="22">
                  <c:v>-2.528082454451332E-2</c:v>
                </c:pt>
                <c:pt idx="23">
                  <c:v>-2.5352574026395815E-2</c:v>
                </c:pt>
                <c:pt idx="24">
                  <c:v>-2.5235254638376628E-2</c:v>
                </c:pt>
                <c:pt idx="25">
                  <c:v>-2.5234015378283067E-2</c:v>
                </c:pt>
                <c:pt idx="26">
                  <c:v>-2.5233168734579915E-2</c:v>
                </c:pt>
                <c:pt idx="27">
                  <c:v>-2.5262248333109381E-2</c:v>
                </c:pt>
                <c:pt idx="28">
                  <c:v>-2.5289952763085027E-2</c:v>
                </c:pt>
                <c:pt idx="29">
                  <c:v>-2.526265626660399E-2</c:v>
                </c:pt>
                <c:pt idx="30">
                  <c:v>-2.5107293102469001E-2</c:v>
                </c:pt>
                <c:pt idx="31">
                  <c:v>-2.5109910372438579E-2</c:v>
                </c:pt>
                <c:pt idx="32">
                  <c:v>-2.52911644923157E-2</c:v>
                </c:pt>
                <c:pt idx="33">
                  <c:v>-2.5277473674377764E-2</c:v>
                </c:pt>
                <c:pt idx="34">
                  <c:v>-2.5186002092310096E-2</c:v>
                </c:pt>
                <c:pt idx="35">
                  <c:v>-2.5115537755906709E-2</c:v>
                </c:pt>
                <c:pt idx="36">
                  <c:v>-2.534069493046839E-2</c:v>
                </c:pt>
                <c:pt idx="37">
                  <c:v>-2.5351157865595608E-2</c:v>
                </c:pt>
                <c:pt idx="38">
                  <c:v>-2.5362399232165878E-2</c:v>
                </c:pt>
                <c:pt idx="39">
                  <c:v>-2.5302599905796037E-2</c:v>
                </c:pt>
                <c:pt idx="40">
                  <c:v>-2.5482017833077904E-2</c:v>
                </c:pt>
                <c:pt idx="41">
                  <c:v>-2.5480245593124711E-2</c:v>
                </c:pt>
                <c:pt idx="42">
                  <c:v>-2.5038857005179979E-2</c:v>
                </c:pt>
                <c:pt idx="43">
                  <c:v>-2.5011792912480367E-2</c:v>
                </c:pt>
                <c:pt idx="44">
                  <c:v>-2.50315835503871E-2</c:v>
                </c:pt>
                <c:pt idx="45">
                  <c:v>-2.5035878008497416E-2</c:v>
                </c:pt>
                <c:pt idx="46">
                  <c:v>-2.5097921810561773E-2</c:v>
                </c:pt>
                <c:pt idx="47">
                  <c:v>-2.4998856321689619E-2</c:v>
                </c:pt>
                <c:pt idx="48">
                  <c:v>-2.5006234774257119E-2</c:v>
                </c:pt>
                <c:pt idx="49">
                  <c:v>-2.5015166252698937E-2</c:v>
                </c:pt>
                <c:pt idx="50">
                  <c:v>-2.5042108482398909E-2</c:v>
                </c:pt>
                <c:pt idx="51">
                  <c:v>-2.5088068622693291E-2</c:v>
                </c:pt>
                <c:pt idx="52">
                  <c:v>-2.5266678173092791E-2</c:v>
                </c:pt>
                <c:pt idx="53">
                  <c:v>-2.5208765115644259E-2</c:v>
                </c:pt>
                <c:pt idx="54">
                  <c:v>-2.5620005064373463E-2</c:v>
                </c:pt>
                <c:pt idx="55">
                  <c:v>-2.5647020808368514E-2</c:v>
                </c:pt>
                <c:pt idx="56">
                  <c:v>-2.5650918181249274E-2</c:v>
                </c:pt>
                <c:pt idx="57">
                  <c:v>-2.5916492825810801E-2</c:v>
                </c:pt>
                <c:pt idx="58">
                  <c:v>-2.5912408314901575E-2</c:v>
                </c:pt>
                <c:pt idx="59">
                  <c:v>-2.5903241889426928E-2</c:v>
                </c:pt>
                <c:pt idx="60">
                  <c:v>-2.5890220421636297E-2</c:v>
                </c:pt>
                <c:pt idx="61">
                  <c:v>-2.6019648433146282E-2</c:v>
                </c:pt>
                <c:pt idx="62">
                  <c:v>-2.5960101910404716E-2</c:v>
                </c:pt>
                <c:pt idx="63">
                  <c:v>-2.5977087146355066E-2</c:v>
                </c:pt>
                <c:pt idx="64">
                  <c:v>-2.5273238658333152E-2</c:v>
                </c:pt>
                <c:pt idx="65">
                  <c:v>-2.5273123929835353E-2</c:v>
                </c:pt>
                <c:pt idx="66">
                  <c:v>-2.5201944890841693E-2</c:v>
                </c:pt>
                <c:pt idx="67">
                  <c:v>-2.5232130806960729E-2</c:v>
                </c:pt>
                <c:pt idx="68">
                  <c:v>-2.5326665697289381E-2</c:v>
                </c:pt>
                <c:pt idx="69">
                  <c:v>-2.5333286791717997E-2</c:v>
                </c:pt>
                <c:pt idx="70">
                  <c:v>-2.5288557676101196E-2</c:v>
                </c:pt>
                <c:pt idx="71">
                  <c:v>-2.6502340694140824E-2</c:v>
                </c:pt>
                <c:pt idx="72">
                  <c:v>-2.6532689500879076E-2</c:v>
                </c:pt>
                <c:pt idx="73">
                  <c:v>-2.6529098401546693E-2</c:v>
                </c:pt>
                <c:pt idx="74">
                  <c:v>-2.6494258360930913E-2</c:v>
                </c:pt>
                <c:pt idx="75">
                  <c:v>-2.6491884856417146E-2</c:v>
                </c:pt>
                <c:pt idx="76">
                  <c:v>-2.6575247631101112E-2</c:v>
                </c:pt>
                <c:pt idx="77">
                  <c:v>-2.6579990253923151E-2</c:v>
                </c:pt>
                <c:pt idx="78">
                  <c:v>-2.6567842432585028E-2</c:v>
                </c:pt>
                <c:pt idx="79">
                  <c:v>-2.6581516844299557E-2</c:v>
                </c:pt>
                <c:pt idx="80">
                  <c:v>-2.6453438767758401E-2</c:v>
                </c:pt>
                <c:pt idx="81">
                  <c:v>-2.6410729580514197E-2</c:v>
                </c:pt>
                <c:pt idx="82">
                  <c:v>-2.6508187300895547E-2</c:v>
                </c:pt>
                <c:pt idx="83">
                  <c:v>-2.6581521710265513E-2</c:v>
                </c:pt>
                <c:pt idx="84">
                  <c:v>-2.6653553248766025E-2</c:v>
                </c:pt>
                <c:pt idx="85">
                  <c:v>-2.666242436408435E-2</c:v>
                </c:pt>
                <c:pt idx="86">
                  <c:v>-2.6699641656519314E-2</c:v>
                </c:pt>
                <c:pt idx="87">
                  <c:v>-2.6697421749353054E-2</c:v>
                </c:pt>
                <c:pt idx="88">
                  <c:v>-2.6544404551287183E-2</c:v>
                </c:pt>
                <c:pt idx="89">
                  <c:v>-2.6492800758618599E-2</c:v>
                </c:pt>
                <c:pt idx="90">
                  <c:v>-2.6479716294257449E-2</c:v>
                </c:pt>
                <c:pt idx="91">
                  <c:v>-2.6459956021686101E-2</c:v>
                </c:pt>
                <c:pt idx="92">
                  <c:v>-2.6492873634285534E-2</c:v>
                </c:pt>
                <c:pt idx="93">
                  <c:v>-2.6599047832966412E-2</c:v>
                </c:pt>
                <c:pt idx="94">
                  <c:v>-2.6786307905236381E-2</c:v>
                </c:pt>
                <c:pt idx="95">
                  <c:v>-2.6818988685468125E-2</c:v>
                </c:pt>
                <c:pt idx="96">
                  <c:v>-2.6850644707323873E-2</c:v>
                </c:pt>
                <c:pt idx="97">
                  <c:v>-2.7057768189786405E-2</c:v>
                </c:pt>
                <c:pt idx="98">
                  <c:v>-2.697007081981621E-2</c:v>
                </c:pt>
                <c:pt idx="99">
                  <c:v>-2.6925549250879435E-2</c:v>
                </c:pt>
                <c:pt idx="100">
                  <c:v>-2.6920575037861862E-2</c:v>
                </c:pt>
                <c:pt idx="101">
                  <c:v>-2.6991998817023997E-2</c:v>
                </c:pt>
                <c:pt idx="102">
                  <c:v>-2.6964933604364295E-2</c:v>
                </c:pt>
                <c:pt idx="103">
                  <c:v>-2.6998893474607429E-2</c:v>
                </c:pt>
                <c:pt idx="104">
                  <c:v>-2.6983498694416869E-2</c:v>
                </c:pt>
                <c:pt idx="105">
                  <c:v>-2.6886409949858175E-2</c:v>
                </c:pt>
                <c:pt idx="106">
                  <c:v>-2.68740278727694E-2</c:v>
                </c:pt>
                <c:pt idx="107">
                  <c:v>-2.6872560345528724E-2</c:v>
                </c:pt>
                <c:pt idx="108">
                  <c:v>-2.6865451835530085E-2</c:v>
                </c:pt>
                <c:pt idx="109">
                  <c:v>-2.6884574277081588E-2</c:v>
                </c:pt>
                <c:pt idx="110">
                  <c:v>-2.6880777391918187E-2</c:v>
                </c:pt>
                <c:pt idx="111">
                  <c:v>-2.6839205138786373E-2</c:v>
                </c:pt>
                <c:pt idx="112">
                  <c:v>-2.681714462348217E-2</c:v>
                </c:pt>
                <c:pt idx="113">
                  <c:v>-2.681224771240228E-2</c:v>
                </c:pt>
                <c:pt idx="114">
                  <c:v>-2.6570426283152527E-2</c:v>
                </c:pt>
                <c:pt idx="115">
                  <c:v>-2.6570979911471712E-2</c:v>
                </c:pt>
                <c:pt idx="116">
                  <c:v>-2.6567858545330478E-2</c:v>
                </c:pt>
                <c:pt idx="117">
                  <c:v>-2.649803944144468E-2</c:v>
                </c:pt>
                <c:pt idx="118">
                  <c:v>-2.6474981315846906E-2</c:v>
                </c:pt>
                <c:pt idx="119">
                  <c:v>-2.6202110665799919E-2</c:v>
                </c:pt>
                <c:pt idx="120">
                  <c:v>-2.6199166108746497E-2</c:v>
                </c:pt>
                <c:pt idx="121">
                  <c:v>-2.6199313852537071E-2</c:v>
                </c:pt>
                <c:pt idx="122">
                  <c:v>-2.6306893583230722E-2</c:v>
                </c:pt>
                <c:pt idx="123">
                  <c:v>-2.631972795525939E-2</c:v>
                </c:pt>
                <c:pt idx="124">
                  <c:v>-2.6270163127759566E-2</c:v>
                </c:pt>
                <c:pt idx="125">
                  <c:v>-2.6224971418939608E-2</c:v>
                </c:pt>
                <c:pt idx="126">
                  <c:v>-2.623318172486018E-2</c:v>
                </c:pt>
                <c:pt idx="127">
                  <c:v>-2.6185001148317004E-2</c:v>
                </c:pt>
                <c:pt idx="128">
                  <c:v>-2.618906348807163E-2</c:v>
                </c:pt>
                <c:pt idx="129">
                  <c:v>-2.6084326527408646E-2</c:v>
                </c:pt>
                <c:pt idx="130">
                  <c:v>-2.6111518625224917E-2</c:v>
                </c:pt>
                <c:pt idx="131">
                  <c:v>-2.6156365390322272E-2</c:v>
                </c:pt>
                <c:pt idx="132">
                  <c:v>-2.6130020336172267E-2</c:v>
                </c:pt>
                <c:pt idx="133">
                  <c:v>-2.6354198064766302E-2</c:v>
                </c:pt>
                <c:pt idx="134">
                  <c:v>-2.6591676082919437E-2</c:v>
                </c:pt>
                <c:pt idx="135">
                  <c:v>-2.7054147633225837E-2</c:v>
                </c:pt>
                <c:pt idx="136">
                  <c:v>-2.6510359026762253E-2</c:v>
                </c:pt>
                <c:pt idx="137">
                  <c:v>-2.6505521093234376E-2</c:v>
                </c:pt>
                <c:pt idx="138">
                  <c:v>-2.6445467100915044E-2</c:v>
                </c:pt>
                <c:pt idx="139">
                  <c:v>-2.6445613051060263E-2</c:v>
                </c:pt>
                <c:pt idx="140">
                  <c:v>-2.6404508139918237E-2</c:v>
                </c:pt>
                <c:pt idx="141">
                  <c:v>-2.6355577098369457E-2</c:v>
                </c:pt>
                <c:pt idx="142">
                  <c:v>-2.6450744061844344E-2</c:v>
                </c:pt>
                <c:pt idx="143">
                  <c:v>-2.6352937109408777E-2</c:v>
                </c:pt>
                <c:pt idx="144">
                  <c:v>-2.6130698128657866E-2</c:v>
                </c:pt>
                <c:pt idx="145">
                  <c:v>-2.6125299989108716E-2</c:v>
                </c:pt>
                <c:pt idx="146">
                  <c:v>-2.6152149329765808E-2</c:v>
                </c:pt>
                <c:pt idx="147">
                  <c:v>-2.624526905113618E-2</c:v>
                </c:pt>
                <c:pt idx="148">
                  <c:v>-2.6389062252467243E-2</c:v>
                </c:pt>
                <c:pt idx="149">
                  <c:v>-2.6467895881858196E-2</c:v>
                </c:pt>
                <c:pt idx="150">
                  <c:v>-2.6249688217275354E-2</c:v>
                </c:pt>
                <c:pt idx="151">
                  <c:v>-2.6791794759508981E-2</c:v>
                </c:pt>
                <c:pt idx="152">
                  <c:v>-2.6847468093201543E-2</c:v>
                </c:pt>
                <c:pt idx="153">
                  <c:v>-2.7166563562673794E-2</c:v>
                </c:pt>
                <c:pt idx="154">
                  <c:v>-2.7143371424123576E-2</c:v>
                </c:pt>
                <c:pt idx="155">
                  <c:v>-2.7114797880161631E-2</c:v>
                </c:pt>
                <c:pt idx="156">
                  <c:v>-2.7105355156119951E-2</c:v>
                </c:pt>
                <c:pt idx="157">
                  <c:v>-2.7119629443444974E-2</c:v>
                </c:pt>
                <c:pt idx="158">
                  <c:v>-2.7096478210761873E-2</c:v>
                </c:pt>
                <c:pt idx="159">
                  <c:v>-2.7096876923258201E-2</c:v>
                </c:pt>
                <c:pt idx="160">
                  <c:v>-2.6995971171619098E-2</c:v>
                </c:pt>
                <c:pt idx="161">
                  <c:v>-2.7062172397418319E-2</c:v>
                </c:pt>
                <c:pt idx="162">
                  <c:v>-2.6518680792358255E-2</c:v>
                </c:pt>
                <c:pt idx="163">
                  <c:v>-2.6503560570901474E-2</c:v>
                </c:pt>
                <c:pt idx="164">
                  <c:v>-2.6547233193937321E-2</c:v>
                </c:pt>
                <c:pt idx="165">
                  <c:v>-2.656669835630766E-2</c:v>
                </c:pt>
                <c:pt idx="166">
                  <c:v>-2.6580228571407651E-2</c:v>
                </c:pt>
                <c:pt idx="167">
                  <c:v>-2.6519656547239708E-2</c:v>
                </c:pt>
                <c:pt idx="168">
                  <c:v>-2.655567590505549E-2</c:v>
                </c:pt>
                <c:pt idx="169">
                  <c:v>-2.6555799654758731E-2</c:v>
                </c:pt>
                <c:pt idx="170">
                  <c:v>-2.6522322301115602E-2</c:v>
                </c:pt>
                <c:pt idx="171">
                  <c:v>-2.6579765340563073E-2</c:v>
                </c:pt>
                <c:pt idx="172">
                  <c:v>-2.6564857604123051E-2</c:v>
                </c:pt>
                <c:pt idx="173">
                  <c:v>-2.6822582627885047E-2</c:v>
                </c:pt>
                <c:pt idx="174">
                  <c:v>-2.6822573452449892E-2</c:v>
                </c:pt>
                <c:pt idx="175">
                  <c:v>-2.6979688769914308E-2</c:v>
                </c:pt>
                <c:pt idx="176">
                  <c:v>-2.6983683362101517E-2</c:v>
                </c:pt>
                <c:pt idx="177">
                  <c:v>-2.7005465767952267E-2</c:v>
                </c:pt>
                <c:pt idx="178">
                  <c:v>-2.6563800153285664E-2</c:v>
                </c:pt>
                <c:pt idx="179">
                  <c:v>-2.6705630153849254E-2</c:v>
                </c:pt>
                <c:pt idx="180">
                  <c:v>-2.6684852885250951E-2</c:v>
                </c:pt>
                <c:pt idx="181">
                  <c:v>-2.6738888982212831E-2</c:v>
                </c:pt>
                <c:pt idx="182">
                  <c:v>-2.6756218357060001E-2</c:v>
                </c:pt>
                <c:pt idx="183">
                  <c:v>-2.6829165288151779E-2</c:v>
                </c:pt>
                <c:pt idx="184">
                  <c:v>-2.6805734093587223E-2</c:v>
                </c:pt>
                <c:pt idx="185">
                  <c:v>-2.6836588489821064E-2</c:v>
                </c:pt>
                <c:pt idx="186">
                  <c:v>-2.6857860048446858E-2</c:v>
                </c:pt>
                <c:pt idx="187">
                  <c:v>-2.6899050965173161E-2</c:v>
                </c:pt>
                <c:pt idx="188">
                  <c:v>-2.6968065875776399E-2</c:v>
                </c:pt>
                <c:pt idx="189">
                  <c:v>-2.7044824683837818E-2</c:v>
                </c:pt>
                <c:pt idx="190">
                  <c:v>-2.6986920518614867E-2</c:v>
                </c:pt>
                <c:pt idx="191">
                  <c:v>-2.7163869981582375E-2</c:v>
                </c:pt>
                <c:pt idx="192">
                  <c:v>-2.7288291098221451E-2</c:v>
                </c:pt>
                <c:pt idx="193">
                  <c:v>-2.7281295841622658E-2</c:v>
                </c:pt>
                <c:pt idx="194">
                  <c:v>-2.7138352152493151E-2</c:v>
                </c:pt>
                <c:pt idx="195">
                  <c:v>-2.7138208456829467E-2</c:v>
                </c:pt>
                <c:pt idx="196">
                  <c:v>-2.7130658166975498E-2</c:v>
                </c:pt>
                <c:pt idx="197">
                  <c:v>-2.7143179641491953E-2</c:v>
                </c:pt>
                <c:pt idx="198">
                  <c:v>-2.7689361413820335E-2</c:v>
                </c:pt>
                <c:pt idx="199">
                  <c:v>-2.7693394667422818E-2</c:v>
                </c:pt>
                <c:pt idx="200">
                  <c:v>-2.76578431149762E-2</c:v>
                </c:pt>
                <c:pt idx="201">
                  <c:v>-2.7661176909961279E-2</c:v>
                </c:pt>
                <c:pt idx="202">
                  <c:v>-2.7771619428547657E-2</c:v>
                </c:pt>
                <c:pt idx="203">
                  <c:v>-2.7832260339907502E-2</c:v>
                </c:pt>
                <c:pt idx="204">
                  <c:v>-2.7818133066291412E-2</c:v>
                </c:pt>
                <c:pt idx="205">
                  <c:v>-2.7836920006893934E-2</c:v>
                </c:pt>
                <c:pt idx="206">
                  <c:v>-2.7981151770669916E-2</c:v>
                </c:pt>
                <c:pt idx="207">
                  <c:v>-2.8011999460440275E-2</c:v>
                </c:pt>
                <c:pt idx="208">
                  <c:v>-2.8004725138772339E-2</c:v>
                </c:pt>
                <c:pt idx="209">
                  <c:v>-2.7928958812453896E-2</c:v>
                </c:pt>
                <c:pt idx="210">
                  <c:v>-2.8077597929338387E-2</c:v>
                </c:pt>
                <c:pt idx="211">
                  <c:v>-2.806939610683978E-2</c:v>
                </c:pt>
                <c:pt idx="212">
                  <c:v>-2.8066110449901913E-2</c:v>
                </c:pt>
                <c:pt idx="213">
                  <c:v>-2.8142227657418674E-2</c:v>
                </c:pt>
                <c:pt idx="214">
                  <c:v>-2.8100777447975504E-2</c:v>
                </c:pt>
                <c:pt idx="215">
                  <c:v>-2.8082852727309454E-2</c:v>
                </c:pt>
                <c:pt idx="216">
                  <c:v>-2.8175075104866987E-2</c:v>
                </c:pt>
                <c:pt idx="217">
                  <c:v>-2.8126819741335442E-2</c:v>
                </c:pt>
                <c:pt idx="218">
                  <c:v>-2.7934201503474563E-2</c:v>
                </c:pt>
                <c:pt idx="219">
                  <c:v>-2.7962574537733605E-2</c:v>
                </c:pt>
                <c:pt idx="220">
                  <c:v>-2.7989662159711156E-2</c:v>
                </c:pt>
                <c:pt idx="221">
                  <c:v>-2.805512553772109E-2</c:v>
                </c:pt>
                <c:pt idx="222">
                  <c:v>-2.8092234188430199E-2</c:v>
                </c:pt>
                <c:pt idx="223">
                  <c:v>-2.8085432883371359E-2</c:v>
                </c:pt>
                <c:pt idx="224">
                  <c:v>-2.8159717702307654E-2</c:v>
                </c:pt>
                <c:pt idx="225">
                  <c:v>-2.8172017734651191E-2</c:v>
                </c:pt>
                <c:pt idx="226">
                  <c:v>-2.8307445119421935E-2</c:v>
                </c:pt>
                <c:pt idx="227">
                  <c:v>-2.8307093148663844E-2</c:v>
                </c:pt>
                <c:pt idx="228">
                  <c:v>-2.837592658648842E-2</c:v>
                </c:pt>
                <c:pt idx="229">
                  <c:v>-2.8485833672481732E-2</c:v>
                </c:pt>
                <c:pt idx="230">
                  <c:v>-2.8515106821480715E-2</c:v>
                </c:pt>
                <c:pt idx="231">
                  <c:v>-2.8488862120207341E-2</c:v>
                </c:pt>
                <c:pt idx="232">
                  <c:v>-2.8765785159986922E-2</c:v>
                </c:pt>
                <c:pt idx="233">
                  <c:v>-2.8776185143358623E-2</c:v>
                </c:pt>
                <c:pt idx="234">
                  <c:v>-2.8737964434538268E-2</c:v>
                </c:pt>
                <c:pt idx="235">
                  <c:v>-2.8989931874377012E-2</c:v>
                </c:pt>
                <c:pt idx="236">
                  <c:v>-2.899340132485663E-2</c:v>
                </c:pt>
                <c:pt idx="237">
                  <c:v>-2.9192966289233103E-2</c:v>
                </c:pt>
                <c:pt idx="238">
                  <c:v>-2.9577531697546698E-2</c:v>
                </c:pt>
                <c:pt idx="239">
                  <c:v>-2.9614942664677176E-2</c:v>
                </c:pt>
                <c:pt idx="240">
                  <c:v>-2.9721690857701145E-2</c:v>
                </c:pt>
                <c:pt idx="241">
                  <c:v>-3.0595129306116523E-2</c:v>
                </c:pt>
                <c:pt idx="242">
                  <c:v>-3.0772023479175462E-2</c:v>
                </c:pt>
                <c:pt idx="243">
                  <c:v>-3.0742795499819512E-2</c:v>
                </c:pt>
                <c:pt idx="244">
                  <c:v>-3.0747905137752243E-2</c:v>
                </c:pt>
                <c:pt idx="245">
                  <c:v>-3.0752669530086908E-2</c:v>
                </c:pt>
                <c:pt idx="246">
                  <c:v>-3.0759118261733026E-2</c:v>
                </c:pt>
                <c:pt idx="247">
                  <c:v>-3.091053106062449E-2</c:v>
                </c:pt>
                <c:pt idx="248">
                  <c:v>-3.1894313027609658E-2</c:v>
                </c:pt>
                <c:pt idx="249">
                  <c:v>-3.1892276340399733E-2</c:v>
                </c:pt>
                <c:pt idx="250">
                  <c:v>-3.1959368346140403E-2</c:v>
                </c:pt>
                <c:pt idx="251">
                  <c:v>-3.2539979349748636E-2</c:v>
                </c:pt>
              </c:numCache>
            </c:numRef>
          </c:val>
          <c:smooth val="0"/>
          <c:extLst>
            <c:ext xmlns:c16="http://schemas.microsoft.com/office/drawing/2014/chart" uri="{C3380CC4-5D6E-409C-BE32-E72D297353CC}">
              <c16:uniqueId val="{00000002-051B-4373-AD8B-7C92B15D9BEE}"/>
            </c:ext>
          </c:extLst>
        </c:ser>
        <c:dLbls>
          <c:showLegendKey val="0"/>
          <c:showVal val="0"/>
          <c:showCatName val="0"/>
          <c:showSerName val="0"/>
          <c:showPercent val="0"/>
          <c:showBubbleSize val="0"/>
        </c:dLbls>
        <c:marker val="1"/>
        <c:smooth val="0"/>
        <c:axId val="534659012"/>
        <c:axId val="1039673324"/>
      </c:lineChart>
      <c:catAx>
        <c:axId val="534659012"/>
        <c:scaling>
          <c:orientation val="maxMin"/>
        </c:scaling>
        <c:delete val="0"/>
        <c:axPos val="b"/>
        <c:title>
          <c:tx>
            <c:rich>
              <a:bodyPr/>
              <a:lstStyle/>
              <a:p>
                <a:pPr lvl="0">
                  <a:defRPr b="0">
                    <a:solidFill>
                      <a:srgbClr val="000000"/>
                    </a:solidFill>
                    <a:latin typeface="+mn-lt"/>
                  </a:defRPr>
                </a:pPr>
                <a:endParaRPr lang="ru-RU"/>
              </a:p>
            </c:rich>
          </c:tx>
          <c:overlay val="0"/>
        </c:title>
        <c:numFmt formatCode="m/d/yyyy" sourceLinked="0"/>
        <c:majorTickMark val="cross"/>
        <c:minorTickMark val="cross"/>
        <c:tickLblPos val="nextTo"/>
        <c:txPr>
          <a:bodyPr/>
          <a:lstStyle/>
          <a:p>
            <a:pPr lvl="0">
              <a:defRPr sz="900" b="0" i="0">
                <a:solidFill>
                  <a:srgbClr val="000000"/>
                </a:solidFill>
                <a:latin typeface="+mn-lt"/>
              </a:defRPr>
            </a:pPr>
            <a:endParaRPr lang="ru-RU"/>
          </a:p>
        </c:txPr>
        <c:crossAx val="1039673324"/>
        <c:crosses val="autoZero"/>
        <c:auto val="1"/>
        <c:lblAlgn val="ctr"/>
        <c:lblOffset val="100"/>
        <c:noMultiLvlLbl val="1"/>
      </c:catAx>
      <c:valAx>
        <c:axId val="1039673324"/>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ru-RU"/>
              </a:p>
            </c:rich>
          </c:tx>
          <c:overlay val="0"/>
        </c:title>
        <c:numFmt formatCode="0.000%" sourceLinked="1"/>
        <c:majorTickMark val="cross"/>
        <c:minorTickMark val="cross"/>
        <c:tickLblPos val="nextTo"/>
        <c:spPr>
          <a:ln w="47625">
            <a:noFill/>
          </a:ln>
        </c:spPr>
        <c:txPr>
          <a:bodyPr/>
          <a:lstStyle/>
          <a:p>
            <a:pPr lvl="0">
              <a:defRPr sz="900" b="0" i="0">
                <a:solidFill>
                  <a:srgbClr val="000000"/>
                </a:solidFill>
                <a:latin typeface="+mn-lt"/>
              </a:defRPr>
            </a:pPr>
            <a:endParaRPr lang="ru-RU"/>
          </a:p>
        </c:txPr>
        <c:crossAx val="534659012"/>
        <c:crosses val="autoZero"/>
        <c:crossBetween val="between"/>
      </c:valAx>
    </c:plotArea>
    <c:legend>
      <c:legendPos val="b"/>
      <c:overlay val="0"/>
      <c:txPr>
        <a:bodyPr/>
        <a:lstStyle/>
        <a:p>
          <a:pPr lvl="0">
            <a:defRPr sz="900" b="0" i="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lvl="0">
              <a:defRPr b="0">
                <a:solidFill>
                  <a:srgbClr val="757575"/>
                </a:solidFill>
                <a:latin typeface="+mn-lt"/>
              </a:defRPr>
            </a:pPr>
            <a:r>
              <a:rPr lang="en-US"/>
              <a:t>VaR 1/10 and ES 1/10</a:t>
            </a:r>
          </a:p>
        </c:rich>
      </c:tx>
      <c:overlay val="0"/>
    </c:title>
    <c:autoTitleDeleted val="0"/>
    <c:plotArea>
      <c:layout/>
      <c:lineChart>
        <c:grouping val="standard"/>
        <c:varyColors val="1"/>
        <c:ser>
          <c:idx val="0"/>
          <c:order val="0"/>
          <c:tx>
            <c:strRef>
              <c:f>Currency!$E$3</c:f>
              <c:strCache>
                <c:ptCount val="1"/>
                <c:pt idx="0">
                  <c:v>VaR 1</c:v>
                </c:pt>
              </c:strCache>
            </c:strRef>
          </c:tx>
          <c:marker>
            <c:symbol val="none"/>
          </c:marker>
          <c:cat>
            <c:numRef>
              <c:f>Currency!$A$4:$A$254</c:f>
              <c:numCache>
                <c:formatCode>dd\.mm\.yyyy</c:formatCode>
                <c:ptCount val="251"/>
                <c:pt idx="0">
                  <c:v>43131</c:v>
                </c:pt>
                <c:pt idx="1">
                  <c:v>43130</c:v>
                </c:pt>
                <c:pt idx="2" formatCode="d\.m\.yyyy">
                  <c:v>43129</c:v>
                </c:pt>
                <c:pt idx="3" formatCode="d\.m\.yyyy">
                  <c:v>43126</c:v>
                </c:pt>
                <c:pt idx="4" formatCode="d\.m\.yyyy">
                  <c:v>43125</c:v>
                </c:pt>
                <c:pt idx="5" formatCode="d\.m\.yyyy">
                  <c:v>43124</c:v>
                </c:pt>
                <c:pt idx="6" formatCode="d\.m\.yyyy">
                  <c:v>43123</c:v>
                </c:pt>
                <c:pt idx="7" formatCode="d\.m\.yyyy">
                  <c:v>43122</c:v>
                </c:pt>
                <c:pt idx="8" formatCode="d\.m\.yyyy">
                  <c:v>43119</c:v>
                </c:pt>
                <c:pt idx="9" formatCode="d\.m\.yyyy">
                  <c:v>43118</c:v>
                </c:pt>
                <c:pt idx="10" formatCode="d\.m\.yyyy">
                  <c:v>43117</c:v>
                </c:pt>
                <c:pt idx="11" formatCode="d\.m\.yyyy">
                  <c:v>43116</c:v>
                </c:pt>
                <c:pt idx="12" formatCode="d\.m\.yyyy">
                  <c:v>43112</c:v>
                </c:pt>
                <c:pt idx="13" formatCode="d\.m\.yyyy">
                  <c:v>43111</c:v>
                </c:pt>
                <c:pt idx="14" formatCode="d\.m\.yyyy">
                  <c:v>43110</c:v>
                </c:pt>
                <c:pt idx="15" formatCode="d\.m\.yyyy">
                  <c:v>43109</c:v>
                </c:pt>
                <c:pt idx="16">
                  <c:v>43108</c:v>
                </c:pt>
                <c:pt idx="17">
                  <c:v>43105</c:v>
                </c:pt>
                <c:pt idx="18">
                  <c:v>43104</c:v>
                </c:pt>
                <c:pt idx="19">
                  <c:v>43103</c:v>
                </c:pt>
                <c:pt idx="20">
                  <c:v>43102</c:v>
                </c:pt>
                <c:pt idx="21">
                  <c:v>43098</c:v>
                </c:pt>
                <c:pt idx="22" formatCode="d\.m\.yyyy">
                  <c:v>43097</c:v>
                </c:pt>
                <c:pt idx="23" formatCode="d\.m\.yyyy">
                  <c:v>43096</c:v>
                </c:pt>
                <c:pt idx="24" formatCode="d\.m\.yyyy">
                  <c:v>43095</c:v>
                </c:pt>
                <c:pt idx="25" formatCode="d\.m\.yyyy">
                  <c:v>43091</c:v>
                </c:pt>
                <c:pt idx="26" formatCode="d\.m\.yyyy">
                  <c:v>43090</c:v>
                </c:pt>
                <c:pt idx="27" formatCode="d\.m\.yyyy">
                  <c:v>43089</c:v>
                </c:pt>
                <c:pt idx="28" formatCode="d\.m\.yyyy">
                  <c:v>43088</c:v>
                </c:pt>
                <c:pt idx="29" formatCode="d\.m\.yyyy">
                  <c:v>43087</c:v>
                </c:pt>
                <c:pt idx="30" formatCode="d\.m\.yyyy">
                  <c:v>43084</c:v>
                </c:pt>
                <c:pt idx="31" formatCode="d\.m\.yyyy">
                  <c:v>43083</c:v>
                </c:pt>
                <c:pt idx="32" formatCode="d\.m\.yyyy">
                  <c:v>43082</c:v>
                </c:pt>
                <c:pt idx="33" formatCode="d\.m\.yyyy">
                  <c:v>43081</c:v>
                </c:pt>
                <c:pt idx="34" formatCode="d\.m\.yyyy">
                  <c:v>43080</c:v>
                </c:pt>
                <c:pt idx="35" formatCode="d\.m\.yyyy">
                  <c:v>43077</c:v>
                </c:pt>
                <c:pt idx="36">
                  <c:v>43076</c:v>
                </c:pt>
                <c:pt idx="37">
                  <c:v>43075</c:v>
                </c:pt>
                <c:pt idx="38">
                  <c:v>43074</c:v>
                </c:pt>
                <c:pt idx="39">
                  <c:v>43073</c:v>
                </c:pt>
                <c:pt idx="40">
                  <c:v>43070</c:v>
                </c:pt>
                <c:pt idx="41">
                  <c:v>43069</c:v>
                </c:pt>
                <c:pt idx="42">
                  <c:v>43068</c:v>
                </c:pt>
                <c:pt idx="43" formatCode="d\.m\.yyyy">
                  <c:v>43067</c:v>
                </c:pt>
                <c:pt idx="44" formatCode="d\.m\.yyyy">
                  <c:v>43066</c:v>
                </c:pt>
                <c:pt idx="45" formatCode="d\.m\.yyyy">
                  <c:v>43063</c:v>
                </c:pt>
                <c:pt idx="46" formatCode="d\.m\.yyyy">
                  <c:v>43061</c:v>
                </c:pt>
                <c:pt idx="47" formatCode="d\.m\.yyyy">
                  <c:v>43060</c:v>
                </c:pt>
                <c:pt idx="48" formatCode="d\.m\.yyyy">
                  <c:v>43059</c:v>
                </c:pt>
                <c:pt idx="49" formatCode="d\.m\.yyyy">
                  <c:v>43056</c:v>
                </c:pt>
                <c:pt idx="50" formatCode="d\.m\.yyyy">
                  <c:v>43055</c:v>
                </c:pt>
                <c:pt idx="51" formatCode="d\.m\.yyyy">
                  <c:v>43054</c:v>
                </c:pt>
                <c:pt idx="52" formatCode="d\.m\.yyyy">
                  <c:v>43053</c:v>
                </c:pt>
                <c:pt idx="53" formatCode="d\.m\.yyyy">
                  <c:v>43052</c:v>
                </c:pt>
                <c:pt idx="54" formatCode="d\.m\.yyyy">
                  <c:v>43049</c:v>
                </c:pt>
                <c:pt idx="55" formatCode="d\.m\.yyyy">
                  <c:v>43048</c:v>
                </c:pt>
                <c:pt idx="56" formatCode="d\.m\.yyyy">
                  <c:v>43047</c:v>
                </c:pt>
                <c:pt idx="57" formatCode="d\.m\.yyyy">
                  <c:v>43046</c:v>
                </c:pt>
                <c:pt idx="58" formatCode="d\.m\.yyyy">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numCache>
            </c:numRef>
          </c:cat>
          <c:val>
            <c:numRef>
              <c:f>Currency!$E$4:$E$255</c:f>
              <c:numCache>
                <c:formatCode>0.000%</c:formatCode>
                <c:ptCount val="252"/>
                <c:pt idx="0">
                  <c:v>-1.3071616245160801E-2</c:v>
                </c:pt>
                <c:pt idx="1">
                  <c:v>-1.3211588780277062E-2</c:v>
                </c:pt>
                <c:pt idx="2">
                  <c:v>-1.3166572700735579E-2</c:v>
                </c:pt>
                <c:pt idx="3">
                  <c:v>-1.3173797912945949E-2</c:v>
                </c:pt>
                <c:pt idx="4">
                  <c:v>-1.3130791630555439E-2</c:v>
                </c:pt>
                <c:pt idx="5">
                  <c:v>-1.3127269378930261E-2</c:v>
                </c:pt>
                <c:pt idx="6">
                  <c:v>-1.3177373756862319E-2</c:v>
                </c:pt>
                <c:pt idx="7">
                  <c:v>-1.3177406462083149E-2</c:v>
                </c:pt>
                <c:pt idx="8">
                  <c:v>-1.3211011532285745E-2</c:v>
                </c:pt>
                <c:pt idx="9">
                  <c:v>-1.3218836397945516E-2</c:v>
                </c:pt>
                <c:pt idx="10">
                  <c:v>-1.320033381030015E-2</c:v>
                </c:pt>
                <c:pt idx="11">
                  <c:v>-1.3365147377653956E-2</c:v>
                </c:pt>
                <c:pt idx="12">
                  <c:v>-1.3369113627471341E-2</c:v>
                </c:pt>
                <c:pt idx="13">
                  <c:v>-1.3354302137400017E-2</c:v>
                </c:pt>
                <c:pt idx="14">
                  <c:v>-1.3395549649521384E-2</c:v>
                </c:pt>
                <c:pt idx="15">
                  <c:v>-1.3413164699509959E-2</c:v>
                </c:pt>
                <c:pt idx="16">
                  <c:v>-1.3626725602013943E-2</c:v>
                </c:pt>
                <c:pt idx="17">
                  <c:v>-1.3625815226441421E-2</c:v>
                </c:pt>
                <c:pt idx="18">
                  <c:v>-1.363009514629298E-2</c:v>
                </c:pt>
                <c:pt idx="19">
                  <c:v>-1.3734832872587201E-2</c:v>
                </c:pt>
                <c:pt idx="20">
                  <c:v>-1.3734573573549373E-2</c:v>
                </c:pt>
                <c:pt idx="21">
                  <c:v>-1.374282546332886E-2</c:v>
                </c:pt>
                <c:pt idx="22">
                  <c:v>-1.374317384500501E-2</c:v>
                </c:pt>
                <c:pt idx="23">
                  <c:v>-1.3728560556149252E-2</c:v>
                </c:pt>
                <c:pt idx="24">
                  <c:v>-1.3722112705763977E-2</c:v>
                </c:pt>
                <c:pt idx="25">
                  <c:v>-1.3718580227666427E-2</c:v>
                </c:pt>
                <c:pt idx="26">
                  <c:v>-1.3780594910638783E-2</c:v>
                </c:pt>
                <c:pt idx="27">
                  <c:v>-1.3786207423670154E-2</c:v>
                </c:pt>
                <c:pt idx="28">
                  <c:v>-1.3786330399094536E-2</c:v>
                </c:pt>
                <c:pt idx="29">
                  <c:v>-1.3778449631322583E-2</c:v>
                </c:pt>
                <c:pt idx="30">
                  <c:v>-1.3839194013620623E-2</c:v>
                </c:pt>
                <c:pt idx="31">
                  <c:v>-1.3829779427077176E-2</c:v>
                </c:pt>
                <c:pt idx="32">
                  <c:v>-1.3844383086291058E-2</c:v>
                </c:pt>
                <c:pt idx="33">
                  <c:v>-1.4442924322320611E-2</c:v>
                </c:pt>
                <c:pt idx="34">
                  <c:v>-1.4464997769450115E-2</c:v>
                </c:pt>
                <c:pt idx="35">
                  <c:v>-1.4483882374551645E-2</c:v>
                </c:pt>
                <c:pt idx="36">
                  <c:v>-1.4477436861372593E-2</c:v>
                </c:pt>
                <c:pt idx="37">
                  <c:v>-1.4445525070238193E-2</c:v>
                </c:pt>
                <c:pt idx="38">
                  <c:v>-1.4461845560026269E-2</c:v>
                </c:pt>
                <c:pt idx="39">
                  <c:v>-1.4467814953907591E-2</c:v>
                </c:pt>
                <c:pt idx="40">
                  <c:v>-1.4560692882753346E-2</c:v>
                </c:pt>
                <c:pt idx="41">
                  <c:v>-1.4604385666098384E-2</c:v>
                </c:pt>
                <c:pt idx="42">
                  <c:v>-1.4614344496939451E-2</c:v>
                </c:pt>
                <c:pt idx="43">
                  <c:v>-1.4630279742815744E-2</c:v>
                </c:pt>
                <c:pt idx="44">
                  <c:v>-1.4623923211654299E-2</c:v>
                </c:pt>
                <c:pt idx="45">
                  <c:v>-1.4627306773115635E-2</c:v>
                </c:pt>
                <c:pt idx="46">
                  <c:v>-1.4658177774940028E-2</c:v>
                </c:pt>
                <c:pt idx="47">
                  <c:v>-1.46292357833983E-2</c:v>
                </c:pt>
                <c:pt idx="48">
                  <c:v>-1.4733221727887597E-2</c:v>
                </c:pt>
                <c:pt idx="49">
                  <c:v>-1.475306424729368E-2</c:v>
                </c:pt>
                <c:pt idx="50">
                  <c:v>-1.4738644087741377E-2</c:v>
                </c:pt>
                <c:pt idx="51">
                  <c:v>-1.4722879805718176E-2</c:v>
                </c:pt>
                <c:pt idx="52">
                  <c:v>-1.4831295701341738E-2</c:v>
                </c:pt>
                <c:pt idx="53">
                  <c:v>-1.4847499855412035E-2</c:v>
                </c:pt>
                <c:pt idx="54">
                  <c:v>-1.5260956214436327E-2</c:v>
                </c:pt>
                <c:pt idx="55">
                  <c:v>-1.5294395873163115E-2</c:v>
                </c:pt>
                <c:pt idx="56">
                  <c:v>-1.5294650998787256E-2</c:v>
                </c:pt>
                <c:pt idx="57">
                  <c:v>-1.5241504250505102E-2</c:v>
                </c:pt>
                <c:pt idx="58">
                  <c:v>-1.5248547154760504E-2</c:v>
                </c:pt>
                <c:pt idx="59">
                  <c:v>-1.5194230698349978E-2</c:v>
                </c:pt>
                <c:pt idx="60">
                  <c:v>-1.5224013436045972E-2</c:v>
                </c:pt>
                <c:pt idx="61">
                  <c:v>-1.5223295237744886E-2</c:v>
                </c:pt>
                <c:pt idx="62">
                  <c:v>-1.5192255389833924E-2</c:v>
                </c:pt>
                <c:pt idx="63">
                  <c:v>-1.5152416591186036E-2</c:v>
                </c:pt>
                <c:pt idx="64">
                  <c:v>-1.5098146767717258E-2</c:v>
                </c:pt>
                <c:pt idx="65">
                  <c:v>-1.5137096444116651E-2</c:v>
                </c:pt>
                <c:pt idx="66">
                  <c:v>-1.5137871639605142E-2</c:v>
                </c:pt>
                <c:pt idx="67">
                  <c:v>-1.5141583522779103E-2</c:v>
                </c:pt>
                <c:pt idx="68">
                  <c:v>-1.5141565814008377E-2</c:v>
                </c:pt>
                <c:pt idx="69">
                  <c:v>-1.5141792637768364E-2</c:v>
                </c:pt>
                <c:pt idx="70">
                  <c:v>-1.5163275038335191E-2</c:v>
                </c:pt>
                <c:pt idx="71">
                  <c:v>-1.5164737225261786E-2</c:v>
                </c:pt>
                <c:pt idx="72">
                  <c:v>-1.5154936901559278E-2</c:v>
                </c:pt>
                <c:pt idx="73">
                  <c:v>-1.5158949680101366E-2</c:v>
                </c:pt>
                <c:pt idx="74">
                  <c:v>-1.5202814775468192E-2</c:v>
                </c:pt>
                <c:pt idx="75">
                  <c:v>-1.5218323948192078E-2</c:v>
                </c:pt>
                <c:pt idx="76">
                  <c:v>-1.522173657287792E-2</c:v>
                </c:pt>
                <c:pt idx="77">
                  <c:v>-1.5193707543615121E-2</c:v>
                </c:pt>
                <c:pt idx="78">
                  <c:v>-1.515912337276005E-2</c:v>
                </c:pt>
                <c:pt idx="79">
                  <c:v>-1.5113635454786998E-2</c:v>
                </c:pt>
                <c:pt idx="80">
                  <c:v>-1.510907144558679E-2</c:v>
                </c:pt>
                <c:pt idx="81">
                  <c:v>-1.509475113655883E-2</c:v>
                </c:pt>
                <c:pt idx="82">
                  <c:v>-1.5197718589845331E-2</c:v>
                </c:pt>
                <c:pt idx="83">
                  <c:v>-1.5194623266240605E-2</c:v>
                </c:pt>
                <c:pt idx="84">
                  <c:v>-1.5226299377857419E-2</c:v>
                </c:pt>
                <c:pt idx="85">
                  <c:v>-1.5225161027964175E-2</c:v>
                </c:pt>
                <c:pt idx="86">
                  <c:v>-1.5169417225045691E-2</c:v>
                </c:pt>
                <c:pt idx="87">
                  <c:v>-1.5170427590107739E-2</c:v>
                </c:pt>
                <c:pt idx="88">
                  <c:v>-1.5167079515197553E-2</c:v>
                </c:pt>
                <c:pt idx="89">
                  <c:v>-1.5174348070543501E-2</c:v>
                </c:pt>
                <c:pt idx="90">
                  <c:v>-1.5213051233634914E-2</c:v>
                </c:pt>
                <c:pt idx="91">
                  <c:v>-1.5212191917999647E-2</c:v>
                </c:pt>
                <c:pt idx="92">
                  <c:v>-1.5197955229614346E-2</c:v>
                </c:pt>
                <c:pt idx="93">
                  <c:v>-1.5187665704676048E-2</c:v>
                </c:pt>
                <c:pt idx="94">
                  <c:v>-1.5186364538676635E-2</c:v>
                </c:pt>
                <c:pt idx="95">
                  <c:v>-1.5188340207025641E-2</c:v>
                </c:pt>
                <c:pt idx="96">
                  <c:v>-1.5163674698949425E-2</c:v>
                </c:pt>
                <c:pt idx="97">
                  <c:v>-1.5203959286911749E-2</c:v>
                </c:pt>
                <c:pt idx="98">
                  <c:v>-1.5248657021916703E-2</c:v>
                </c:pt>
                <c:pt idx="99">
                  <c:v>-1.5284431638730365E-2</c:v>
                </c:pt>
                <c:pt idx="100">
                  <c:v>-1.5275318689891165E-2</c:v>
                </c:pt>
                <c:pt idx="101">
                  <c:v>-1.5259654600130075E-2</c:v>
                </c:pt>
                <c:pt idx="102">
                  <c:v>-1.5321569932832499E-2</c:v>
                </c:pt>
                <c:pt idx="103">
                  <c:v>-1.526159029960752E-2</c:v>
                </c:pt>
                <c:pt idx="104">
                  <c:v>-1.5260893709918925E-2</c:v>
                </c:pt>
                <c:pt idx="105">
                  <c:v>-1.527032673517026E-2</c:v>
                </c:pt>
                <c:pt idx="106">
                  <c:v>-1.5257967642456443E-2</c:v>
                </c:pt>
                <c:pt idx="107">
                  <c:v>-1.5239038959532998E-2</c:v>
                </c:pt>
                <c:pt idx="108">
                  <c:v>-1.5240983471579683E-2</c:v>
                </c:pt>
                <c:pt idx="109">
                  <c:v>-1.524034514303523E-2</c:v>
                </c:pt>
                <c:pt idx="110">
                  <c:v>-1.5251784539017609E-2</c:v>
                </c:pt>
                <c:pt idx="111">
                  <c:v>-1.5258786763102369E-2</c:v>
                </c:pt>
                <c:pt idx="112">
                  <c:v>-1.5292641265093592E-2</c:v>
                </c:pt>
                <c:pt idx="113">
                  <c:v>-1.529904614229554E-2</c:v>
                </c:pt>
                <c:pt idx="114">
                  <c:v>-1.5304283132831234E-2</c:v>
                </c:pt>
                <c:pt idx="115">
                  <c:v>-1.5278360683273571E-2</c:v>
                </c:pt>
                <c:pt idx="116">
                  <c:v>-1.5285984590897311E-2</c:v>
                </c:pt>
                <c:pt idx="117">
                  <c:v>-1.5293992526279028E-2</c:v>
                </c:pt>
                <c:pt idx="118">
                  <c:v>-1.5290757518772241E-2</c:v>
                </c:pt>
                <c:pt idx="119">
                  <c:v>-1.5291997002569708E-2</c:v>
                </c:pt>
                <c:pt idx="120">
                  <c:v>-1.5292850377907615E-2</c:v>
                </c:pt>
                <c:pt idx="121">
                  <c:v>-1.5291240530072284E-2</c:v>
                </c:pt>
                <c:pt idx="122">
                  <c:v>-1.5327472534922514E-2</c:v>
                </c:pt>
                <c:pt idx="123">
                  <c:v>-1.5431137224256706E-2</c:v>
                </c:pt>
                <c:pt idx="124">
                  <c:v>-1.5451081790234309E-2</c:v>
                </c:pt>
                <c:pt idx="125">
                  <c:v>-1.5385534073736051E-2</c:v>
                </c:pt>
                <c:pt idx="126">
                  <c:v>-1.539904220223675E-2</c:v>
                </c:pt>
                <c:pt idx="127">
                  <c:v>-1.5358892028700218E-2</c:v>
                </c:pt>
                <c:pt idx="128">
                  <c:v>-1.5378954604403371E-2</c:v>
                </c:pt>
                <c:pt idx="129">
                  <c:v>-1.5380138564140697E-2</c:v>
                </c:pt>
                <c:pt idx="130">
                  <c:v>-1.5379901601923943E-2</c:v>
                </c:pt>
                <c:pt idx="131">
                  <c:v>-1.5548406595038516E-2</c:v>
                </c:pt>
                <c:pt idx="132">
                  <c:v>-1.5423236706337265E-2</c:v>
                </c:pt>
                <c:pt idx="133">
                  <c:v>-1.551327134230894E-2</c:v>
                </c:pt>
                <c:pt idx="134">
                  <c:v>-1.5546743506847531E-2</c:v>
                </c:pt>
                <c:pt idx="135">
                  <c:v>-1.5567813991219204E-2</c:v>
                </c:pt>
                <c:pt idx="136">
                  <c:v>-1.5568449566870377E-2</c:v>
                </c:pt>
                <c:pt idx="137">
                  <c:v>-1.5559415969288014E-2</c:v>
                </c:pt>
                <c:pt idx="138">
                  <c:v>-1.5510811863596992E-2</c:v>
                </c:pt>
                <c:pt idx="139">
                  <c:v>-1.5559019804824856E-2</c:v>
                </c:pt>
                <c:pt idx="140">
                  <c:v>-1.5522073832414005E-2</c:v>
                </c:pt>
                <c:pt idx="141">
                  <c:v>-1.550023168057419E-2</c:v>
                </c:pt>
                <c:pt idx="142">
                  <c:v>-1.550106586624257E-2</c:v>
                </c:pt>
                <c:pt idx="143">
                  <c:v>-1.5475012548156147E-2</c:v>
                </c:pt>
                <c:pt idx="144">
                  <c:v>-1.5515458623143878E-2</c:v>
                </c:pt>
                <c:pt idx="145">
                  <c:v>-1.543974618419725E-2</c:v>
                </c:pt>
                <c:pt idx="146">
                  <c:v>-1.549151346937213E-2</c:v>
                </c:pt>
                <c:pt idx="147">
                  <c:v>-1.5498251999495512E-2</c:v>
                </c:pt>
                <c:pt idx="148">
                  <c:v>-1.5493569586244963E-2</c:v>
                </c:pt>
                <c:pt idx="149">
                  <c:v>-1.5455746578534664E-2</c:v>
                </c:pt>
                <c:pt idx="150">
                  <c:v>-1.5431214750656166E-2</c:v>
                </c:pt>
                <c:pt idx="151">
                  <c:v>-1.5473994900828942E-2</c:v>
                </c:pt>
                <c:pt idx="152">
                  <c:v>-1.5421817463156474E-2</c:v>
                </c:pt>
                <c:pt idx="153">
                  <c:v>-1.5650138133604923E-2</c:v>
                </c:pt>
                <c:pt idx="154">
                  <c:v>-1.5646591587894505E-2</c:v>
                </c:pt>
                <c:pt idx="155">
                  <c:v>-1.5549314549944565E-2</c:v>
                </c:pt>
                <c:pt idx="156">
                  <c:v>-1.5351695141903956E-2</c:v>
                </c:pt>
                <c:pt idx="157">
                  <c:v>-1.5492488505524394E-2</c:v>
                </c:pt>
                <c:pt idx="158">
                  <c:v>-1.5548196681628127E-2</c:v>
                </c:pt>
                <c:pt idx="159">
                  <c:v>-1.549299834538456E-2</c:v>
                </c:pt>
                <c:pt idx="160">
                  <c:v>-1.5503242836989898E-2</c:v>
                </c:pt>
                <c:pt idx="161">
                  <c:v>-1.5808098656168917E-2</c:v>
                </c:pt>
                <c:pt idx="162">
                  <c:v>-1.5890219476218582E-2</c:v>
                </c:pt>
                <c:pt idx="163">
                  <c:v>-1.5883422672608827E-2</c:v>
                </c:pt>
                <c:pt idx="164">
                  <c:v>-1.6009269800872243E-2</c:v>
                </c:pt>
                <c:pt idx="165">
                  <c:v>-1.604467671847027E-2</c:v>
                </c:pt>
                <c:pt idx="166">
                  <c:v>-1.6172917659043357E-2</c:v>
                </c:pt>
                <c:pt idx="167">
                  <c:v>-1.6219006329583053E-2</c:v>
                </c:pt>
                <c:pt idx="168">
                  <c:v>-1.6219219631103867E-2</c:v>
                </c:pt>
                <c:pt idx="169">
                  <c:v>-1.6327079261431503E-2</c:v>
                </c:pt>
                <c:pt idx="170">
                  <c:v>-1.6328611376503554E-2</c:v>
                </c:pt>
                <c:pt idx="171">
                  <c:v>-1.632233291523753E-2</c:v>
                </c:pt>
                <c:pt idx="172">
                  <c:v>-1.6354364882074261E-2</c:v>
                </c:pt>
                <c:pt idx="173">
                  <c:v>-1.637224334453859E-2</c:v>
                </c:pt>
                <c:pt idx="174">
                  <c:v>-1.6521426997524756E-2</c:v>
                </c:pt>
                <c:pt idx="175">
                  <c:v>-1.652372596166719E-2</c:v>
                </c:pt>
                <c:pt idx="176">
                  <c:v>-1.6521008886383949E-2</c:v>
                </c:pt>
                <c:pt idx="177">
                  <c:v>-1.6442405202275159E-2</c:v>
                </c:pt>
                <c:pt idx="178">
                  <c:v>-1.6555149080960271E-2</c:v>
                </c:pt>
                <c:pt idx="179">
                  <c:v>-1.6551533798831883E-2</c:v>
                </c:pt>
                <c:pt idx="180">
                  <c:v>-1.6554132243533012E-2</c:v>
                </c:pt>
                <c:pt idx="181">
                  <c:v>-1.6448798777343898E-2</c:v>
                </c:pt>
                <c:pt idx="182">
                  <c:v>-1.6457820410178285E-2</c:v>
                </c:pt>
                <c:pt idx="183">
                  <c:v>-1.644549002002756E-2</c:v>
                </c:pt>
                <c:pt idx="184">
                  <c:v>-1.6438995817962241E-2</c:v>
                </c:pt>
                <c:pt idx="185">
                  <c:v>-1.6382591744880208E-2</c:v>
                </c:pt>
                <c:pt idx="186">
                  <c:v>-1.6310520935689726E-2</c:v>
                </c:pt>
                <c:pt idx="187">
                  <c:v>-1.6325250997788563E-2</c:v>
                </c:pt>
                <c:pt idx="188">
                  <c:v>-1.6850357851292651E-2</c:v>
                </c:pt>
                <c:pt idx="189">
                  <c:v>-1.6874551580749176E-2</c:v>
                </c:pt>
                <c:pt idx="190">
                  <c:v>-1.6891214552867139E-2</c:v>
                </c:pt>
                <c:pt idx="191">
                  <c:v>-1.6896784584244453E-2</c:v>
                </c:pt>
                <c:pt idx="192">
                  <c:v>-1.6896693252626174E-2</c:v>
                </c:pt>
                <c:pt idx="193">
                  <c:v>-1.6886984125444631E-2</c:v>
                </c:pt>
                <c:pt idx="194">
                  <c:v>-1.6945878139705273E-2</c:v>
                </c:pt>
                <c:pt idx="195">
                  <c:v>-1.6952653998496204E-2</c:v>
                </c:pt>
                <c:pt idx="196">
                  <c:v>-1.6947520598567124E-2</c:v>
                </c:pt>
                <c:pt idx="197">
                  <c:v>-1.7408915284858516E-2</c:v>
                </c:pt>
                <c:pt idx="198">
                  <c:v>-1.7632687841066086E-2</c:v>
                </c:pt>
                <c:pt idx="199">
                  <c:v>-1.7625572010368473E-2</c:v>
                </c:pt>
                <c:pt idx="200">
                  <c:v>-1.7640675200279381E-2</c:v>
                </c:pt>
                <c:pt idx="201">
                  <c:v>-1.765668537562683E-2</c:v>
                </c:pt>
                <c:pt idx="202">
                  <c:v>-1.7696397485656653E-2</c:v>
                </c:pt>
                <c:pt idx="203">
                  <c:v>-1.7697402841344214E-2</c:v>
                </c:pt>
                <c:pt idx="204">
                  <c:v>-1.7675210572294979E-2</c:v>
                </c:pt>
                <c:pt idx="205">
                  <c:v>-1.7672792038339571E-2</c:v>
                </c:pt>
                <c:pt idx="206">
                  <c:v>-1.7683262131371735E-2</c:v>
                </c:pt>
                <c:pt idx="207">
                  <c:v>-1.7749844020051038E-2</c:v>
                </c:pt>
                <c:pt idx="208">
                  <c:v>-1.7809813449051592E-2</c:v>
                </c:pt>
                <c:pt idx="209">
                  <c:v>-1.7836072405823144E-2</c:v>
                </c:pt>
                <c:pt idx="210">
                  <c:v>-1.7775887319379409E-2</c:v>
                </c:pt>
                <c:pt idx="211">
                  <c:v>-1.7925876114061174E-2</c:v>
                </c:pt>
                <c:pt idx="212">
                  <c:v>-1.7989807651468081E-2</c:v>
                </c:pt>
                <c:pt idx="213">
                  <c:v>-1.7977960158661634E-2</c:v>
                </c:pt>
                <c:pt idx="214">
                  <c:v>-1.8072239515077432E-2</c:v>
                </c:pt>
                <c:pt idx="215">
                  <c:v>-1.8274966414798564E-2</c:v>
                </c:pt>
                <c:pt idx="216">
                  <c:v>-1.8190070125523684E-2</c:v>
                </c:pt>
                <c:pt idx="217">
                  <c:v>-1.8210826716230828E-2</c:v>
                </c:pt>
                <c:pt idx="218">
                  <c:v>-1.8202323181041289E-2</c:v>
                </c:pt>
                <c:pt idx="219">
                  <c:v>-1.8207068590444315E-2</c:v>
                </c:pt>
                <c:pt idx="220">
                  <c:v>-1.8645128181083815E-2</c:v>
                </c:pt>
                <c:pt idx="221">
                  <c:v>-1.86418426558616E-2</c:v>
                </c:pt>
                <c:pt idx="222">
                  <c:v>-1.8664886881055633E-2</c:v>
                </c:pt>
                <c:pt idx="223">
                  <c:v>-1.8690054574798894E-2</c:v>
                </c:pt>
                <c:pt idx="224">
                  <c:v>-1.8761365367256182E-2</c:v>
                </c:pt>
                <c:pt idx="225">
                  <c:v>-1.8693797172954787E-2</c:v>
                </c:pt>
                <c:pt idx="226">
                  <c:v>-1.8695569318231225E-2</c:v>
                </c:pt>
                <c:pt idx="227">
                  <c:v>-1.8766399110250603E-2</c:v>
                </c:pt>
                <c:pt idx="228">
                  <c:v>-1.8817871252017698E-2</c:v>
                </c:pt>
                <c:pt idx="229">
                  <c:v>-1.8798009182424781E-2</c:v>
                </c:pt>
                <c:pt idx="230">
                  <c:v>-1.8788979138268741E-2</c:v>
                </c:pt>
                <c:pt idx="231">
                  <c:v>-1.9100872196158747E-2</c:v>
                </c:pt>
                <c:pt idx="232">
                  <c:v>-1.9132939414091627E-2</c:v>
                </c:pt>
                <c:pt idx="233">
                  <c:v>-1.9166663364346453E-2</c:v>
                </c:pt>
                <c:pt idx="234">
                  <c:v>-1.9208992241064978E-2</c:v>
                </c:pt>
                <c:pt idx="235">
                  <c:v>-1.933547766366633E-2</c:v>
                </c:pt>
                <c:pt idx="236">
                  <c:v>-1.9441263052978535E-2</c:v>
                </c:pt>
                <c:pt idx="237">
                  <c:v>-1.9335133811679641E-2</c:v>
                </c:pt>
                <c:pt idx="238">
                  <c:v>-1.9535454438981567E-2</c:v>
                </c:pt>
                <c:pt idx="239">
                  <c:v>-1.9647614104698272E-2</c:v>
                </c:pt>
                <c:pt idx="240">
                  <c:v>-1.9627307706932533E-2</c:v>
                </c:pt>
                <c:pt idx="241">
                  <c:v>-1.9585913155307114E-2</c:v>
                </c:pt>
                <c:pt idx="242">
                  <c:v>-1.9807454833972508E-2</c:v>
                </c:pt>
                <c:pt idx="243">
                  <c:v>-1.9798449775783541E-2</c:v>
                </c:pt>
                <c:pt idx="244">
                  <c:v>-1.9892686102798637E-2</c:v>
                </c:pt>
                <c:pt idx="245">
                  <c:v>-1.9843747665669525E-2</c:v>
                </c:pt>
                <c:pt idx="246">
                  <c:v>-2.0017958372691411E-2</c:v>
                </c:pt>
                <c:pt idx="247">
                  <c:v>-2.000858911922504E-2</c:v>
                </c:pt>
                <c:pt idx="248">
                  <c:v>-2.002465483651401E-2</c:v>
                </c:pt>
                <c:pt idx="249">
                  <c:v>-2.0390511122432516E-2</c:v>
                </c:pt>
                <c:pt idx="250">
                  <c:v>-2.0395169437369486E-2</c:v>
                </c:pt>
                <c:pt idx="251">
                  <c:v>-2.1008443066479251E-2</c:v>
                </c:pt>
              </c:numCache>
            </c:numRef>
          </c:val>
          <c:smooth val="0"/>
          <c:extLst>
            <c:ext xmlns:c16="http://schemas.microsoft.com/office/drawing/2014/chart" uri="{C3380CC4-5D6E-409C-BE32-E72D297353CC}">
              <c16:uniqueId val="{00000000-08BE-4C0D-AE1C-4E78AAE1268E}"/>
            </c:ext>
          </c:extLst>
        </c:ser>
        <c:ser>
          <c:idx val="1"/>
          <c:order val="1"/>
          <c:tx>
            <c:strRef>
              <c:f>Currency!$G$3</c:f>
              <c:strCache>
                <c:ptCount val="1"/>
                <c:pt idx="0">
                  <c:v>VaR10</c:v>
                </c:pt>
              </c:strCache>
            </c:strRef>
          </c:tx>
          <c:marker>
            <c:symbol val="none"/>
          </c:marker>
          <c:cat>
            <c:numRef>
              <c:f>Currency!$A$4:$A$254</c:f>
              <c:numCache>
                <c:formatCode>dd\.mm\.yyyy</c:formatCode>
                <c:ptCount val="251"/>
                <c:pt idx="0">
                  <c:v>43131</c:v>
                </c:pt>
                <c:pt idx="1">
                  <c:v>43130</c:v>
                </c:pt>
                <c:pt idx="2" formatCode="d\.m\.yyyy">
                  <c:v>43129</c:v>
                </c:pt>
                <c:pt idx="3" formatCode="d\.m\.yyyy">
                  <c:v>43126</c:v>
                </c:pt>
                <c:pt idx="4" formatCode="d\.m\.yyyy">
                  <c:v>43125</c:v>
                </c:pt>
                <c:pt idx="5" formatCode="d\.m\.yyyy">
                  <c:v>43124</c:v>
                </c:pt>
                <c:pt idx="6" formatCode="d\.m\.yyyy">
                  <c:v>43123</c:v>
                </c:pt>
                <c:pt idx="7" formatCode="d\.m\.yyyy">
                  <c:v>43122</c:v>
                </c:pt>
                <c:pt idx="8" formatCode="d\.m\.yyyy">
                  <c:v>43119</c:v>
                </c:pt>
                <c:pt idx="9" formatCode="d\.m\.yyyy">
                  <c:v>43118</c:v>
                </c:pt>
                <c:pt idx="10" formatCode="d\.m\.yyyy">
                  <c:v>43117</c:v>
                </c:pt>
                <c:pt idx="11" formatCode="d\.m\.yyyy">
                  <c:v>43116</c:v>
                </c:pt>
                <c:pt idx="12" formatCode="d\.m\.yyyy">
                  <c:v>43112</c:v>
                </c:pt>
                <c:pt idx="13" formatCode="d\.m\.yyyy">
                  <c:v>43111</c:v>
                </c:pt>
                <c:pt idx="14" formatCode="d\.m\.yyyy">
                  <c:v>43110</c:v>
                </c:pt>
                <c:pt idx="15" formatCode="d\.m\.yyyy">
                  <c:v>43109</c:v>
                </c:pt>
                <c:pt idx="16">
                  <c:v>43108</c:v>
                </c:pt>
                <c:pt idx="17">
                  <c:v>43105</c:v>
                </c:pt>
                <c:pt idx="18">
                  <c:v>43104</c:v>
                </c:pt>
                <c:pt idx="19">
                  <c:v>43103</c:v>
                </c:pt>
                <c:pt idx="20">
                  <c:v>43102</c:v>
                </c:pt>
                <c:pt idx="21">
                  <c:v>43098</c:v>
                </c:pt>
                <c:pt idx="22" formatCode="d\.m\.yyyy">
                  <c:v>43097</c:v>
                </c:pt>
                <c:pt idx="23" formatCode="d\.m\.yyyy">
                  <c:v>43096</c:v>
                </c:pt>
                <c:pt idx="24" formatCode="d\.m\.yyyy">
                  <c:v>43095</c:v>
                </c:pt>
                <c:pt idx="25" formatCode="d\.m\.yyyy">
                  <c:v>43091</c:v>
                </c:pt>
                <c:pt idx="26" formatCode="d\.m\.yyyy">
                  <c:v>43090</c:v>
                </c:pt>
                <c:pt idx="27" formatCode="d\.m\.yyyy">
                  <c:v>43089</c:v>
                </c:pt>
                <c:pt idx="28" formatCode="d\.m\.yyyy">
                  <c:v>43088</c:v>
                </c:pt>
                <c:pt idx="29" formatCode="d\.m\.yyyy">
                  <c:v>43087</c:v>
                </c:pt>
                <c:pt idx="30" formatCode="d\.m\.yyyy">
                  <c:v>43084</c:v>
                </c:pt>
                <c:pt idx="31" formatCode="d\.m\.yyyy">
                  <c:v>43083</c:v>
                </c:pt>
                <c:pt idx="32" formatCode="d\.m\.yyyy">
                  <c:v>43082</c:v>
                </c:pt>
                <c:pt idx="33" formatCode="d\.m\.yyyy">
                  <c:v>43081</c:v>
                </c:pt>
                <c:pt idx="34" formatCode="d\.m\.yyyy">
                  <c:v>43080</c:v>
                </c:pt>
                <c:pt idx="35" formatCode="d\.m\.yyyy">
                  <c:v>43077</c:v>
                </c:pt>
                <c:pt idx="36">
                  <c:v>43076</c:v>
                </c:pt>
                <c:pt idx="37">
                  <c:v>43075</c:v>
                </c:pt>
                <c:pt idx="38">
                  <c:v>43074</c:v>
                </c:pt>
                <c:pt idx="39">
                  <c:v>43073</c:v>
                </c:pt>
                <c:pt idx="40">
                  <c:v>43070</c:v>
                </c:pt>
                <c:pt idx="41">
                  <c:v>43069</c:v>
                </c:pt>
                <c:pt idx="42">
                  <c:v>43068</c:v>
                </c:pt>
                <c:pt idx="43" formatCode="d\.m\.yyyy">
                  <c:v>43067</c:v>
                </c:pt>
                <c:pt idx="44" formatCode="d\.m\.yyyy">
                  <c:v>43066</c:v>
                </c:pt>
                <c:pt idx="45" formatCode="d\.m\.yyyy">
                  <c:v>43063</c:v>
                </c:pt>
                <c:pt idx="46" formatCode="d\.m\.yyyy">
                  <c:v>43061</c:v>
                </c:pt>
                <c:pt idx="47" formatCode="d\.m\.yyyy">
                  <c:v>43060</c:v>
                </c:pt>
                <c:pt idx="48" formatCode="d\.m\.yyyy">
                  <c:v>43059</c:v>
                </c:pt>
                <c:pt idx="49" formatCode="d\.m\.yyyy">
                  <c:v>43056</c:v>
                </c:pt>
                <c:pt idx="50" formatCode="d\.m\.yyyy">
                  <c:v>43055</c:v>
                </c:pt>
                <c:pt idx="51" formatCode="d\.m\.yyyy">
                  <c:v>43054</c:v>
                </c:pt>
                <c:pt idx="52" formatCode="d\.m\.yyyy">
                  <c:v>43053</c:v>
                </c:pt>
                <c:pt idx="53" formatCode="d\.m\.yyyy">
                  <c:v>43052</c:v>
                </c:pt>
                <c:pt idx="54" formatCode="d\.m\.yyyy">
                  <c:v>43049</c:v>
                </c:pt>
                <c:pt idx="55" formatCode="d\.m\.yyyy">
                  <c:v>43048</c:v>
                </c:pt>
                <c:pt idx="56" formatCode="d\.m\.yyyy">
                  <c:v>43047</c:v>
                </c:pt>
                <c:pt idx="57" formatCode="d\.m\.yyyy">
                  <c:v>43046</c:v>
                </c:pt>
                <c:pt idx="58" formatCode="d\.m\.yyyy">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numCache>
            </c:numRef>
          </c:cat>
          <c:val>
            <c:numRef>
              <c:f>Currency!$G$4:$G$255</c:f>
              <c:numCache>
                <c:formatCode>0.000%</c:formatCode>
                <c:ptCount val="252"/>
                <c:pt idx="0">
                  <c:v>-4.1336080034366077E-2</c:v>
                </c:pt>
                <c:pt idx="1">
                  <c:v>-4.177871205520136E-2</c:v>
                </c:pt>
                <c:pt idx="2">
                  <c:v>-4.1636358712518966E-2</c:v>
                </c:pt>
                <c:pt idx="3">
                  <c:v>-4.16592068396818E-2</c:v>
                </c:pt>
                <c:pt idx="4">
                  <c:v>-4.1523209033631395E-2</c:v>
                </c:pt>
                <c:pt idx="5">
                  <c:v>-4.15120706960036E-2</c:v>
                </c:pt>
                <c:pt idx="6">
                  <c:v>-4.1670514651014783E-2</c:v>
                </c:pt>
                <c:pt idx="7">
                  <c:v>-4.1670618074003983E-2</c:v>
                </c:pt>
                <c:pt idx="8">
                  <c:v>-4.1776886636774042E-2</c:v>
                </c:pt>
                <c:pt idx="9">
                  <c:v>-4.1801631034643759E-2</c:v>
                </c:pt>
                <c:pt idx="10">
                  <c:v>-4.1743120715077506E-2</c:v>
                </c:pt>
                <c:pt idx="11">
                  <c:v>-4.2264306977213104E-2</c:v>
                </c:pt>
                <c:pt idx="12">
                  <c:v>-4.2276849360405266E-2</c:v>
                </c:pt>
                <c:pt idx="13">
                  <c:v>-4.2230011316238915E-2</c:v>
                </c:pt>
                <c:pt idx="14">
                  <c:v>-4.2360447402357837E-2</c:v>
                </c:pt>
                <c:pt idx="15">
                  <c:v>-4.2416151081419461E-2</c:v>
                </c:pt>
                <c:pt idx="16">
                  <c:v>-4.3091489952493206E-2</c:v>
                </c:pt>
                <c:pt idx="17">
                  <c:v>-4.3088611092157857E-2</c:v>
                </c:pt>
                <c:pt idx="18">
                  <c:v>-4.3102145387091749E-2</c:v>
                </c:pt>
                <c:pt idx="19">
                  <c:v>-4.34333551591288E-2</c:v>
                </c:pt>
                <c:pt idx="20">
                  <c:v>-4.3432535183574171E-2</c:v>
                </c:pt>
                <c:pt idx="21">
                  <c:v>-4.3458629950278015E-2</c:v>
                </c:pt>
                <c:pt idx="22">
                  <c:v>-4.3459731629869713E-2</c:v>
                </c:pt>
                <c:pt idx="23">
                  <c:v>-4.3413520352979566E-2</c:v>
                </c:pt>
                <c:pt idx="24">
                  <c:v>-4.3393130459750101E-2</c:v>
                </c:pt>
                <c:pt idx="25">
                  <c:v>-4.3381959783177181E-2</c:v>
                </c:pt>
                <c:pt idx="26">
                  <c:v>-4.3578067429743093E-2</c:v>
                </c:pt>
                <c:pt idx="27">
                  <c:v>-4.3595815754319603E-2</c:v>
                </c:pt>
                <c:pt idx="28">
                  <c:v>-4.3596204636756869E-2</c:v>
                </c:pt>
                <c:pt idx="29">
                  <c:v>-4.3571283460886651E-2</c:v>
                </c:pt>
                <c:pt idx="30">
                  <c:v>-4.3763374064008466E-2</c:v>
                </c:pt>
                <c:pt idx="31">
                  <c:v>-4.3733602527302406E-2</c:v>
                </c:pt>
                <c:pt idx="32">
                  <c:v>-4.3779783352591174E-2</c:v>
                </c:pt>
                <c:pt idx="33">
                  <c:v>-4.5672536931976995E-2</c:v>
                </c:pt>
                <c:pt idx="34">
                  <c:v>-4.5742339300717541E-2</c:v>
                </c:pt>
                <c:pt idx="35">
                  <c:v>-4.5802057665551212E-2</c:v>
                </c:pt>
                <c:pt idx="36">
                  <c:v>-4.5781675163216774E-2</c:v>
                </c:pt>
                <c:pt idx="37">
                  <c:v>-4.56807612190165E-2</c:v>
                </c:pt>
                <c:pt idx="38">
                  <c:v>-4.5732371139276341E-2</c:v>
                </c:pt>
                <c:pt idx="39">
                  <c:v>-4.5751248020191988E-2</c:v>
                </c:pt>
                <c:pt idx="40">
                  <c:v>-4.6044953819703631E-2</c:v>
                </c:pt>
                <c:pt idx="41">
                  <c:v>-4.6183122532386219E-2</c:v>
                </c:pt>
                <c:pt idx="42">
                  <c:v>-4.6214615120676324E-2</c:v>
                </c:pt>
                <c:pt idx="43">
                  <c:v>-4.6265006792720213E-2</c:v>
                </c:pt>
                <c:pt idx="44">
                  <c:v>-4.6244905676232212E-2</c:v>
                </c:pt>
                <c:pt idx="45">
                  <c:v>-4.6255605437053204E-2</c:v>
                </c:pt>
                <c:pt idx="46">
                  <c:v>-4.6353228116469497E-2</c:v>
                </c:pt>
                <c:pt idx="47">
                  <c:v>-4.6261705503176306E-2</c:v>
                </c:pt>
                <c:pt idx="48">
                  <c:v>-4.659053793240632E-2</c:v>
                </c:pt>
                <c:pt idx="49">
                  <c:v>-4.6653285488245634E-2</c:v>
                </c:pt>
                <c:pt idx="50">
                  <c:v>-4.6607684939837322E-2</c:v>
                </c:pt>
                <c:pt idx="51">
                  <c:v>-4.6557833902966757E-2</c:v>
                </c:pt>
                <c:pt idx="52">
                  <c:v>-4.6900675067704296E-2</c:v>
                </c:pt>
                <c:pt idx="53">
                  <c:v>-4.6951917102122723E-2</c:v>
                </c:pt>
                <c:pt idx="54">
                  <c:v>-4.8259380909719797E-2</c:v>
                </c:pt>
                <c:pt idx="55">
                  <c:v>-4.8365126395475175E-2</c:v>
                </c:pt>
                <c:pt idx="56">
                  <c:v>-4.8365933173536935E-2</c:v>
                </c:pt>
                <c:pt idx="57">
                  <c:v>-4.8197868398733683E-2</c:v>
                </c:pt>
                <c:pt idx="58">
                  <c:v>-4.8220140017523248E-2</c:v>
                </c:pt>
                <c:pt idx="59">
                  <c:v>-4.8048376300836734E-2</c:v>
                </c:pt>
                <c:pt idx="60">
                  <c:v>-4.8142557586911425E-2</c:v>
                </c:pt>
                <c:pt idx="61">
                  <c:v>-4.8140286444468335E-2</c:v>
                </c:pt>
                <c:pt idx="62">
                  <c:v>-4.8042129826844471E-2</c:v>
                </c:pt>
                <c:pt idx="63">
                  <c:v>-4.7916148483872309E-2</c:v>
                </c:pt>
                <c:pt idx="64">
                  <c:v>-4.7744532233495715E-2</c:v>
                </c:pt>
                <c:pt idx="65">
                  <c:v>-4.7867701925044297E-2</c:v>
                </c:pt>
                <c:pt idx="66">
                  <c:v>-4.7870153308419823E-2</c:v>
                </c:pt>
                <c:pt idx="67">
                  <c:v>-4.7881891313657991E-2</c:v>
                </c:pt>
                <c:pt idx="68">
                  <c:v>-4.7881835313607936E-2</c:v>
                </c:pt>
                <c:pt idx="69">
                  <c:v>-4.7882552593316939E-2</c:v>
                </c:pt>
                <c:pt idx="70">
                  <c:v>-4.7950485908716207E-2</c:v>
                </c:pt>
                <c:pt idx="71">
                  <c:v>-4.7955109749769166E-2</c:v>
                </c:pt>
                <c:pt idx="72">
                  <c:v>-4.7924118405062305E-2</c:v>
                </c:pt>
                <c:pt idx="73">
                  <c:v>-4.793680792500115E-2</c:v>
                </c:pt>
                <c:pt idx="74">
                  <c:v>-4.8075521536140822E-2</c:v>
                </c:pt>
                <c:pt idx="75">
                  <c:v>-4.8124565846573257E-2</c:v>
                </c:pt>
                <c:pt idx="76">
                  <c:v>-4.8135357513379835E-2</c:v>
                </c:pt>
                <c:pt idx="77">
                  <c:v>-4.8046721940305882E-2</c:v>
                </c:pt>
                <c:pt idx="78">
                  <c:v>-4.7937357189415448E-2</c:v>
                </c:pt>
                <c:pt idx="79">
                  <c:v>-4.7793511762601694E-2</c:v>
                </c:pt>
                <c:pt idx="80">
                  <c:v>-4.777907909826707E-2</c:v>
                </c:pt>
                <c:pt idx="81">
                  <c:v>-4.7733794304941242E-2</c:v>
                </c:pt>
                <c:pt idx="82">
                  <c:v>-4.8059405982193576E-2</c:v>
                </c:pt>
                <c:pt idx="83">
                  <c:v>-4.8049617709507358E-2</c:v>
                </c:pt>
                <c:pt idx="84">
                  <c:v>-4.8149786369634212E-2</c:v>
                </c:pt>
                <c:pt idx="85">
                  <c:v>-4.8146186591197355E-2</c:v>
                </c:pt>
                <c:pt idx="86">
                  <c:v>-4.7969909208535402E-2</c:v>
                </c:pt>
                <c:pt idx="87">
                  <c:v>-4.7973104263399728E-2</c:v>
                </c:pt>
                <c:pt idx="88">
                  <c:v>-4.7962516720906678E-2</c:v>
                </c:pt>
                <c:pt idx="89">
                  <c:v>-4.7985501911098863E-2</c:v>
                </c:pt>
                <c:pt idx="90">
                  <c:v>-4.8107892059120694E-2</c:v>
                </c:pt>
                <c:pt idx="91">
                  <c:v>-4.8105174664484253E-2</c:v>
                </c:pt>
                <c:pt idx="92">
                  <c:v>-4.8060154302848643E-2</c:v>
                </c:pt>
                <c:pt idx="93">
                  <c:v>-4.8027615968002514E-2</c:v>
                </c:pt>
                <c:pt idx="94">
                  <c:v>-4.8023501319830401E-2</c:v>
                </c:pt>
                <c:pt idx="95">
                  <c:v>-4.8029748931714362E-2</c:v>
                </c:pt>
                <c:pt idx="96">
                  <c:v>-4.7951749746548242E-2</c:v>
                </c:pt>
                <c:pt idx="97">
                  <c:v>-4.807914079911059E-2</c:v>
                </c:pt>
                <c:pt idx="98">
                  <c:v>-4.8220487447976884E-2</c:v>
                </c:pt>
                <c:pt idx="99">
                  <c:v>-4.8333616719527808E-2</c:v>
                </c:pt>
                <c:pt idx="100">
                  <c:v>-4.830479904499535E-2</c:v>
                </c:pt>
                <c:pt idx="101">
                  <c:v>-4.8255264843876981E-2</c:v>
                </c:pt>
                <c:pt idx="102">
                  <c:v>-4.8451058317303751E-2</c:v>
                </c:pt>
                <c:pt idx="103">
                  <c:v>-4.8261386063091306E-2</c:v>
                </c:pt>
                <c:pt idx="104">
                  <c:v>-4.8259183253080762E-2</c:v>
                </c:pt>
                <c:pt idx="105">
                  <c:v>-4.8289013098100859E-2</c:v>
                </c:pt>
                <c:pt idx="106">
                  <c:v>-4.8249930215312008E-2</c:v>
                </c:pt>
                <c:pt idx="107">
                  <c:v>-4.8190072464166789E-2</c:v>
                </c:pt>
                <c:pt idx="108">
                  <c:v>-4.8196221551171946E-2</c:v>
                </c:pt>
                <c:pt idx="109">
                  <c:v>-4.8194202979075972E-2</c:v>
                </c:pt>
                <c:pt idx="110">
                  <c:v>-4.8230377525436872E-2</c:v>
                </c:pt>
                <c:pt idx="111">
                  <c:v>-4.8252520502231604E-2</c:v>
                </c:pt>
                <c:pt idx="112">
                  <c:v>-4.8359577837574573E-2</c:v>
                </c:pt>
                <c:pt idx="113">
                  <c:v>-4.8379831837666414E-2</c:v>
                </c:pt>
                <c:pt idx="114">
                  <c:v>-4.8396392655843952E-2</c:v>
                </c:pt>
                <c:pt idx="115">
                  <c:v>-4.8314418672710913E-2</c:v>
                </c:pt>
                <c:pt idx="116">
                  <c:v>-4.8338527585472656E-2</c:v>
                </c:pt>
                <c:pt idx="117">
                  <c:v>-4.8363850900634331E-2</c:v>
                </c:pt>
                <c:pt idx="118">
                  <c:v>-4.8353620908665136E-2</c:v>
                </c:pt>
                <c:pt idx="119">
                  <c:v>-4.8357540500588013E-2</c:v>
                </c:pt>
                <c:pt idx="120">
                  <c:v>-4.8360239110354815E-2</c:v>
                </c:pt>
                <c:pt idx="121">
                  <c:v>-4.8355148324508872E-2</c:v>
                </c:pt>
                <c:pt idx="122">
                  <c:v>-4.8469723984029871E-2</c:v>
                </c:pt>
                <c:pt idx="123">
                  <c:v>-4.8797540515259683E-2</c:v>
                </c:pt>
                <c:pt idx="124">
                  <c:v>-4.8860610770692404E-2</c:v>
                </c:pt>
                <c:pt idx="125">
                  <c:v>-4.8653330691134915E-2</c:v>
                </c:pt>
                <c:pt idx="126">
                  <c:v>-4.8696047144123358E-2</c:v>
                </c:pt>
                <c:pt idx="127">
                  <c:v>-4.8569081147296904E-2</c:v>
                </c:pt>
                <c:pt idx="128">
                  <c:v>-4.863252458224842E-2</c:v>
                </c:pt>
                <c:pt idx="129">
                  <c:v>-4.8636268591676309E-2</c:v>
                </c:pt>
                <c:pt idx="130">
                  <c:v>-4.8635519251351955E-2</c:v>
                </c:pt>
                <c:pt idx="131">
                  <c:v>-4.9168378826705002E-2</c:v>
                </c:pt>
                <c:pt idx="132">
                  <c:v>-4.8772556883939271E-2</c:v>
                </c:pt>
                <c:pt idx="133">
                  <c:v>-4.9057271401913891E-2</c:v>
                </c:pt>
                <c:pt idx="134">
                  <c:v>-4.9163119680071754E-2</c:v>
                </c:pt>
                <c:pt idx="135">
                  <c:v>-4.9229750402089226E-2</c:v>
                </c:pt>
                <c:pt idx="136">
                  <c:v>-4.9231760268772275E-2</c:v>
                </c:pt>
                <c:pt idx="137">
                  <c:v>-4.920319352494662E-2</c:v>
                </c:pt>
                <c:pt idx="138">
                  <c:v>-4.9049493847327437E-2</c:v>
                </c:pt>
                <c:pt idx="139">
                  <c:v>-4.9201940742915021E-2</c:v>
                </c:pt>
                <c:pt idx="140">
                  <c:v>-4.9085107319726991E-2</c:v>
                </c:pt>
                <c:pt idx="141">
                  <c:v>-4.9016036370913937E-2</c:v>
                </c:pt>
                <c:pt idx="142">
                  <c:v>-4.9018674297617491E-2</c:v>
                </c:pt>
                <c:pt idx="143">
                  <c:v>-4.8936286471859533E-2</c:v>
                </c:pt>
                <c:pt idx="144">
                  <c:v>-4.9064188191234731E-2</c:v>
                </c:pt>
                <c:pt idx="145">
                  <c:v>-4.8824764436956949E-2</c:v>
                </c:pt>
                <c:pt idx="146">
                  <c:v>-4.8988466966393036E-2</c:v>
                </c:pt>
                <c:pt idx="147">
                  <c:v>-4.9009776069664578E-2</c:v>
                </c:pt>
                <c:pt idx="148">
                  <c:v>-4.8994968978846691E-2</c:v>
                </c:pt>
                <c:pt idx="149">
                  <c:v>-4.8875362126524033E-2</c:v>
                </c:pt>
                <c:pt idx="150">
                  <c:v>-4.8797785675260767E-2</c:v>
                </c:pt>
                <c:pt idx="151">
                  <c:v>-4.8933068388450782E-2</c:v>
                </c:pt>
                <c:pt idx="152">
                  <c:v>-4.876806884293431E-2</c:v>
                </c:pt>
                <c:pt idx="153">
                  <c:v>-4.949008219844811E-2</c:v>
                </c:pt>
                <c:pt idx="154">
                  <c:v>-4.9478867036177286E-2</c:v>
                </c:pt>
                <c:pt idx="155">
                  <c:v>-4.9171250032220837E-2</c:v>
                </c:pt>
                <c:pt idx="156">
                  <c:v>-4.8546322592958317E-2</c:v>
                </c:pt>
                <c:pt idx="157">
                  <c:v>-4.8991550301435191E-2</c:v>
                </c:pt>
                <c:pt idx="158">
                  <c:v>-4.9167715022216757E-2</c:v>
                </c:pt>
                <c:pt idx="159">
                  <c:v>-4.8993162556635265E-2</c:v>
                </c:pt>
                <c:pt idx="160">
                  <c:v>-4.9025558483578605E-2</c:v>
                </c:pt>
                <c:pt idx="161">
                  <c:v>-4.998959723014075E-2</c:v>
                </c:pt>
                <c:pt idx="162">
                  <c:v>-5.0249286064818509E-2</c:v>
                </c:pt>
                <c:pt idx="163">
                  <c:v>-5.0227792684602833E-2</c:v>
                </c:pt>
                <c:pt idx="164">
                  <c:v>-5.0625756246906579E-2</c:v>
                </c:pt>
                <c:pt idx="165">
                  <c:v>-5.0737722751442241E-2</c:v>
                </c:pt>
                <c:pt idx="166">
                  <c:v>-5.1143256212935494E-2</c:v>
                </c:pt>
                <c:pt idx="167">
                  <c:v>-5.1289001386170034E-2</c:v>
                </c:pt>
                <c:pt idx="168">
                  <c:v>-5.1289675904804183E-2</c:v>
                </c:pt>
                <c:pt idx="169">
                  <c:v>-5.1630758004223287E-2</c:v>
                </c:pt>
                <c:pt idx="170">
                  <c:v>-5.163560297748844E-2</c:v>
                </c:pt>
                <c:pt idx="171">
                  <c:v>-5.1615748739686662E-2</c:v>
                </c:pt>
                <c:pt idx="172">
                  <c:v>-5.1717042712825706E-2</c:v>
                </c:pt>
                <c:pt idx="173">
                  <c:v>-5.1773579375274818E-2</c:v>
                </c:pt>
                <c:pt idx="174">
                  <c:v>-5.2245339508375281E-2</c:v>
                </c:pt>
                <c:pt idx="175">
                  <c:v>-5.2252609471324429E-2</c:v>
                </c:pt>
                <c:pt idx="176">
                  <c:v>-5.2244017324855237E-2</c:v>
                </c:pt>
                <c:pt idx="177">
                  <c:v>-5.199545065059108E-2</c:v>
                </c:pt>
                <c:pt idx="178">
                  <c:v>-5.2351978099477746E-2</c:v>
                </c:pt>
                <c:pt idx="179">
                  <c:v>-5.2340545573567938E-2</c:v>
                </c:pt>
                <c:pt idx="180">
                  <c:v>-5.2348762577197498E-2</c:v>
                </c:pt>
                <c:pt idx="181">
                  <c:v>-5.2015668910199563E-2</c:v>
                </c:pt>
                <c:pt idx="182">
                  <c:v>-5.204419781816999E-2</c:v>
                </c:pt>
                <c:pt idx="183">
                  <c:v>-5.2005205700855185E-2</c:v>
                </c:pt>
                <c:pt idx="184">
                  <c:v>-5.1984669230743415E-2</c:v>
                </c:pt>
                <c:pt idx="185">
                  <c:v>-5.1806303890493594E-2</c:v>
                </c:pt>
                <c:pt idx="186">
                  <c:v>-5.1578395980640276E-2</c:v>
                </c:pt>
                <c:pt idx="187">
                  <c:v>-5.1624976526948321E-2</c:v>
                </c:pt>
                <c:pt idx="188">
                  <c:v>-5.3285510198985607E-2</c:v>
                </c:pt>
                <c:pt idx="189">
                  <c:v>-5.3362017489162132E-2</c:v>
                </c:pt>
                <c:pt idx="190">
                  <c:v>-5.3414710433642779E-2</c:v>
                </c:pt>
                <c:pt idx="191">
                  <c:v>-5.3432324419433692E-2</c:v>
                </c:pt>
                <c:pt idx="192">
                  <c:v>-5.3432035603497546E-2</c:v>
                </c:pt>
                <c:pt idx="193">
                  <c:v>-5.3401332647511617E-2</c:v>
                </c:pt>
                <c:pt idx="194">
                  <c:v>-5.3587571873125683E-2</c:v>
                </c:pt>
                <c:pt idx="195">
                  <c:v>-5.36089990200087E-2</c:v>
                </c:pt>
                <c:pt idx="196">
                  <c:v>-5.3592765784092257E-2</c:v>
                </c:pt>
                <c:pt idx="197">
                  <c:v>-5.5051823893071929E-2</c:v>
                </c:pt>
                <c:pt idx="198">
                  <c:v>-5.5759454848525895E-2</c:v>
                </c:pt>
                <c:pt idx="199">
                  <c:v>-5.5736952616077293E-2</c:v>
                </c:pt>
                <c:pt idx="200">
                  <c:v>-5.578471309612984E-2</c:v>
                </c:pt>
                <c:pt idx="201">
                  <c:v>-5.5835341715966456E-2</c:v>
                </c:pt>
                <c:pt idx="202">
                  <c:v>-5.5960922434351912E-2</c:v>
                </c:pt>
                <c:pt idx="203">
                  <c:v>-5.5964101648183211E-2</c:v>
                </c:pt>
                <c:pt idx="204">
                  <c:v>-5.5893923531540372E-2</c:v>
                </c:pt>
                <c:pt idx="205">
                  <c:v>-5.5886275455642821E-2</c:v>
                </c:pt>
                <c:pt idx="206">
                  <c:v>-5.5919384796938323E-2</c:v>
                </c:pt>
                <c:pt idx="207">
                  <c:v>-5.6129935216080701E-2</c:v>
                </c:pt>
                <c:pt idx="208">
                  <c:v>-5.6319575201702207E-2</c:v>
                </c:pt>
                <c:pt idx="209">
                  <c:v>-5.6402613314080211E-2</c:v>
                </c:pt>
                <c:pt idx="210">
                  <c:v>-5.6212291359743885E-2</c:v>
                </c:pt>
                <c:pt idx="211">
                  <c:v>-5.6686597574441611E-2</c:v>
                </c:pt>
                <c:pt idx="212">
                  <c:v>-5.6888766846963694E-2</c:v>
                </c:pt>
                <c:pt idx="213">
                  <c:v>-5.6851301785132861E-2</c:v>
                </c:pt>
                <c:pt idx="214">
                  <c:v>-5.7149439287741591E-2</c:v>
                </c:pt>
                <c:pt idx="215">
                  <c:v>-5.7790518033844919E-2</c:v>
                </c:pt>
                <c:pt idx="216">
                  <c:v>-5.7522052394839776E-2</c:v>
                </c:pt>
                <c:pt idx="217">
                  <c:v>-5.7587690497934232E-2</c:v>
                </c:pt>
                <c:pt idx="218">
                  <c:v>-5.7560799958571905E-2</c:v>
                </c:pt>
                <c:pt idx="219">
                  <c:v>-5.7575806260715442E-2</c:v>
                </c:pt>
                <c:pt idx="220">
                  <c:v>-5.8961072318017241E-2</c:v>
                </c:pt>
                <c:pt idx="221">
                  <c:v>-5.895068257500511E-2</c:v>
                </c:pt>
                <c:pt idx="222">
                  <c:v>-5.9023554813532088E-2</c:v>
                </c:pt>
                <c:pt idx="223">
                  <c:v>-5.9103142049214366E-2</c:v>
                </c:pt>
                <c:pt idx="224">
                  <c:v>-5.9328646575130949E-2</c:v>
                </c:pt>
                <c:pt idx="225">
                  <c:v>-5.9114977183753734E-2</c:v>
                </c:pt>
                <c:pt idx="226">
                  <c:v>-5.9120581199171983E-2</c:v>
                </c:pt>
                <c:pt idx="227">
                  <c:v>-5.934456466814924E-2</c:v>
                </c:pt>
                <c:pt idx="228">
                  <c:v>-5.9507333872180344E-2</c:v>
                </c:pt>
                <c:pt idx="229">
                  <c:v>-5.9444524493221948E-2</c:v>
                </c:pt>
                <c:pt idx="230">
                  <c:v>-5.9415968986316972E-2</c:v>
                </c:pt>
                <c:pt idx="231">
                  <c:v>-6.0402261435644138E-2</c:v>
                </c:pt>
                <c:pt idx="232">
                  <c:v>-6.0503666882537034E-2</c:v>
                </c:pt>
                <c:pt idx="233">
                  <c:v>-6.0610311377040503E-2</c:v>
                </c:pt>
                <c:pt idx="234">
                  <c:v>-6.0744167038267516E-2</c:v>
                </c:pt>
                <c:pt idx="235">
                  <c:v>-6.1144149064496729E-2</c:v>
                </c:pt>
                <c:pt idx="236">
                  <c:v>-6.1478671837890929E-2</c:v>
                </c:pt>
                <c:pt idx="237">
                  <c:v>-6.1143061709040818E-2</c:v>
                </c:pt>
                <c:pt idx="238">
                  <c:v>-6.1776531153628612E-2</c:v>
                </c:pt>
                <c:pt idx="239">
                  <c:v>-6.2131211158896499E-2</c:v>
                </c:pt>
                <c:pt idx="240">
                  <c:v>-6.2066996690883412E-2</c:v>
                </c:pt>
                <c:pt idx="241">
                  <c:v>-6.1936095625025667E-2</c:v>
                </c:pt>
                <c:pt idx="242">
                  <c:v>-6.2636671926265444E-2</c:v>
                </c:pt>
                <c:pt idx="243">
                  <c:v>-6.2608195431925959E-2</c:v>
                </c:pt>
                <c:pt idx="244">
                  <c:v>-6.2906196863622116E-2</c:v>
                </c:pt>
                <c:pt idx="245">
                  <c:v>-6.2751439937165171E-2</c:v>
                </c:pt>
                <c:pt idx="246">
                  <c:v>-6.3302342564142619E-2</c:v>
                </c:pt>
                <c:pt idx="247">
                  <c:v>-6.3272714383213455E-2</c:v>
                </c:pt>
                <c:pt idx="248">
                  <c:v>-6.3323518642090945E-2</c:v>
                </c:pt>
                <c:pt idx="249">
                  <c:v>-6.4480457801883218E-2</c:v>
                </c:pt>
                <c:pt idx="250">
                  <c:v>-6.4495188687142421E-2</c:v>
                </c:pt>
                <c:pt idx="251">
                  <c:v>-6.6434530184046617E-2</c:v>
                </c:pt>
              </c:numCache>
            </c:numRef>
          </c:val>
          <c:smooth val="0"/>
          <c:extLst>
            <c:ext xmlns:c16="http://schemas.microsoft.com/office/drawing/2014/chart" uri="{C3380CC4-5D6E-409C-BE32-E72D297353CC}">
              <c16:uniqueId val="{00000001-08BE-4C0D-AE1C-4E78AAE1268E}"/>
            </c:ext>
          </c:extLst>
        </c:ser>
        <c:ser>
          <c:idx val="2"/>
          <c:order val="2"/>
          <c:tx>
            <c:strRef>
              <c:f>Currency!$H$3</c:f>
              <c:strCache>
                <c:ptCount val="1"/>
                <c:pt idx="0">
                  <c:v>ES1</c:v>
                </c:pt>
              </c:strCache>
            </c:strRef>
          </c:tx>
          <c:marker>
            <c:symbol val="none"/>
          </c:marker>
          <c:cat>
            <c:numRef>
              <c:f>Currency!$A$4:$A$254</c:f>
              <c:numCache>
                <c:formatCode>dd\.mm\.yyyy</c:formatCode>
                <c:ptCount val="251"/>
                <c:pt idx="0">
                  <c:v>43131</c:v>
                </c:pt>
                <c:pt idx="1">
                  <c:v>43130</c:v>
                </c:pt>
                <c:pt idx="2" formatCode="d\.m\.yyyy">
                  <c:v>43129</c:v>
                </c:pt>
                <c:pt idx="3" formatCode="d\.m\.yyyy">
                  <c:v>43126</c:v>
                </c:pt>
                <c:pt idx="4" formatCode="d\.m\.yyyy">
                  <c:v>43125</c:v>
                </c:pt>
                <c:pt idx="5" formatCode="d\.m\.yyyy">
                  <c:v>43124</c:v>
                </c:pt>
                <c:pt idx="6" formatCode="d\.m\.yyyy">
                  <c:v>43123</c:v>
                </c:pt>
                <c:pt idx="7" formatCode="d\.m\.yyyy">
                  <c:v>43122</c:v>
                </c:pt>
                <c:pt idx="8" formatCode="d\.m\.yyyy">
                  <c:v>43119</c:v>
                </c:pt>
                <c:pt idx="9" formatCode="d\.m\.yyyy">
                  <c:v>43118</c:v>
                </c:pt>
                <c:pt idx="10" formatCode="d\.m\.yyyy">
                  <c:v>43117</c:v>
                </c:pt>
                <c:pt idx="11" formatCode="d\.m\.yyyy">
                  <c:v>43116</c:v>
                </c:pt>
                <c:pt idx="12" formatCode="d\.m\.yyyy">
                  <c:v>43112</c:v>
                </c:pt>
                <c:pt idx="13" formatCode="d\.m\.yyyy">
                  <c:v>43111</c:v>
                </c:pt>
                <c:pt idx="14" formatCode="d\.m\.yyyy">
                  <c:v>43110</c:v>
                </c:pt>
                <c:pt idx="15" formatCode="d\.m\.yyyy">
                  <c:v>43109</c:v>
                </c:pt>
                <c:pt idx="16">
                  <c:v>43108</c:v>
                </c:pt>
                <c:pt idx="17">
                  <c:v>43105</c:v>
                </c:pt>
                <c:pt idx="18">
                  <c:v>43104</c:v>
                </c:pt>
                <c:pt idx="19">
                  <c:v>43103</c:v>
                </c:pt>
                <c:pt idx="20">
                  <c:v>43102</c:v>
                </c:pt>
                <c:pt idx="21">
                  <c:v>43098</c:v>
                </c:pt>
                <c:pt idx="22" formatCode="d\.m\.yyyy">
                  <c:v>43097</c:v>
                </c:pt>
                <c:pt idx="23" formatCode="d\.m\.yyyy">
                  <c:v>43096</c:v>
                </c:pt>
                <c:pt idx="24" formatCode="d\.m\.yyyy">
                  <c:v>43095</c:v>
                </c:pt>
                <c:pt idx="25" formatCode="d\.m\.yyyy">
                  <c:v>43091</c:v>
                </c:pt>
                <c:pt idx="26" formatCode="d\.m\.yyyy">
                  <c:v>43090</c:v>
                </c:pt>
                <c:pt idx="27" formatCode="d\.m\.yyyy">
                  <c:v>43089</c:v>
                </c:pt>
                <c:pt idx="28" formatCode="d\.m\.yyyy">
                  <c:v>43088</c:v>
                </c:pt>
                <c:pt idx="29" formatCode="d\.m\.yyyy">
                  <c:v>43087</c:v>
                </c:pt>
                <c:pt idx="30" formatCode="d\.m\.yyyy">
                  <c:v>43084</c:v>
                </c:pt>
                <c:pt idx="31" formatCode="d\.m\.yyyy">
                  <c:v>43083</c:v>
                </c:pt>
                <c:pt idx="32" formatCode="d\.m\.yyyy">
                  <c:v>43082</c:v>
                </c:pt>
                <c:pt idx="33" formatCode="d\.m\.yyyy">
                  <c:v>43081</c:v>
                </c:pt>
                <c:pt idx="34" formatCode="d\.m\.yyyy">
                  <c:v>43080</c:v>
                </c:pt>
                <c:pt idx="35" formatCode="d\.m\.yyyy">
                  <c:v>43077</c:v>
                </c:pt>
                <c:pt idx="36">
                  <c:v>43076</c:v>
                </c:pt>
                <c:pt idx="37">
                  <c:v>43075</c:v>
                </c:pt>
                <c:pt idx="38">
                  <c:v>43074</c:v>
                </c:pt>
                <c:pt idx="39">
                  <c:v>43073</c:v>
                </c:pt>
                <c:pt idx="40">
                  <c:v>43070</c:v>
                </c:pt>
                <c:pt idx="41">
                  <c:v>43069</c:v>
                </c:pt>
                <c:pt idx="42">
                  <c:v>43068</c:v>
                </c:pt>
                <c:pt idx="43" formatCode="d\.m\.yyyy">
                  <c:v>43067</c:v>
                </c:pt>
                <c:pt idx="44" formatCode="d\.m\.yyyy">
                  <c:v>43066</c:v>
                </c:pt>
                <c:pt idx="45" formatCode="d\.m\.yyyy">
                  <c:v>43063</c:v>
                </c:pt>
                <c:pt idx="46" formatCode="d\.m\.yyyy">
                  <c:v>43061</c:v>
                </c:pt>
                <c:pt idx="47" formatCode="d\.m\.yyyy">
                  <c:v>43060</c:v>
                </c:pt>
                <c:pt idx="48" formatCode="d\.m\.yyyy">
                  <c:v>43059</c:v>
                </c:pt>
                <c:pt idx="49" formatCode="d\.m\.yyyy">
                  <c:v>43056</c:v>
                </c:pt>
                <c:pt idx="50" formatCode="d\.m\.yyyy">
                  <c:v>43055</c:v>
                </c:pt>
                <c:pt idx="51" formatCode="d\.m\.yyyy">
                  <c:v>43054</c:v>
                </c:pt>
                <c:pt idx="52" formatCode="d\.m\.yyyy">
                  <c:v>43053</c:v>
                </c:pt>
                <c:pt idx="53" formatCode="d\.m\.yyyy">
                  <c:v>43052</c:v>
                </c:pt>
                <c:pt idx="54" formatCode="d\.m\.yyyy">
                  <c:v>43049</c:v>
                </c:pt>
                <c:pt idx="55" formatCode="d\.m\.yyyy">
                  <c:v>43048</c:v>
                </c:pt>
                <c:pt idx="56" formatCode="d\.m\.yyyy">
                  <c:v>43047</c:v>
                </c:pt>
                <c:pt idx="57" formatCode="d\.m\.yyyy">
                  <c:v>43046</c:v>
                </c:pt>
                <c:pt idx="58" formatCode="d\.m\.yyyy">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numCache>
            </c:numRef>
          </c:cat>
          <c:val>
            <c:numRef>
              <c:f>Currency!$H$4:$H$255</c:f>
              <c:numCache>
                <c:formatCode>0.000%</c:formatCode>
                <c:ptCount val="252"/>
                <c:pt idx="0">
                  <c:v>-1.4975686950460886E-2</c:v>
                </c:pt>
                <c:pt idx="1">
                  <c:v>-1.5136048517710807E-2</c:v>
                </c:pt>
                <c:pt idx="2">
                  <c:v>-1.5084475192552956E-2</c:v>
                </c:pt>
                <c:pt idx="3">
                  <c:v>-1.5092752861831477E-2</c:v>
                </c:pt>
                <c:pt idx="4">
                  <c:v>-1.504348208996179E-2</c:v>
                </c:pt>
                <c:pt idx="5">
                  <c:v>-1.5039446771244495E-2</c:v>
                </c:pt>
                <c:pt idx="6">
                  <c:v>-1.5096849579335334E-2</c:v>
                </c:pt>
                <c:pt idx="7">
                  <c:v>-1.5096887048546455E-2</c:v>
                </c:pt>
                <c:pt idx="8">
                  <c:v>-1.5135387185167944E-2</c:v>
                </c:pt>
                <c:pt idx="9">
                  <c:v>-1.5144351856127706E-2</c:v>
                </c:pt>
                <c:pt idx="10">
                  <c:v>-1.5123154097935175E-2</c:v>
                </c:pt>
                <c:pt idx="11">
                  <c:v>-1.5311975154458545E-2</c:v>
                </c:pt>
                <c:pt idx="12">
                  <c:v>-1.5316519146151574E-2</c:v>
                </c:pt>
                <c:pt idx="13">
                  <c:v>-1.529955014748929E-2</c:v>
                </c:pt>
                <c:pt idx="14">
                  <c:v>-1.534680595866288E-2</c:v>
                </c:pt>
                <c:pt idx="15">
                  <c:v>-1.5366986896451907E-2</c:v>
                </c:pt>
                <c:pt idx="16">
                  <c:v>-1.5611656045298865E-2</c:v>
                </c:pt>
                <c:pt idx="17">
                  <c:v>-1.5610613060305598E-2</c:v>
                </c:pt>
                <c:pt idx="18">
                  <c:v>-1.5615516412627751E-2</c:v>
                </c:pt>
                <c:pt idx="19">
                  <c:v>-1.5735510709543099E-2</c:v>
                </c:pt>
                <c:pt idx="20">
                  <c:v>-1.5735213639835405E-2</c:v>
                </c:pt>
                <c:pt idx="21">
                  <c:v>-1.5744667537178285E-2</c:v>
                </c:pt>
                <c:pt idx="22">
                  <c:v>-1.5745066665704053E-2</c:v>
                </c:pt>
                <c:pt idx="23">
                  <c:v>-1.5728324739142253E-2</c:v>
                </c:pt>
                <c:pt idx="24">
                  <c:v>-1.5720937665725909E-2</c:v>
                </c:pt>
                <c:pt idx="25">
                  <c:v>-1.571689063090205E-2</c:v>
                </c:pt>
                <c:pt idx="26">
                  <c:v>-1.5787938652899323E-2</c:v>
                </c:pt>
                <c:pt idx="27">
                  <c:v>-1.5794368709947115E-2</c:v>
                </c:pt>
                <c:pt idx="28">
                  <c:v>-1.5794509598527653E-2</c:v>
                </c:pt>
                <c:pt idx="29">
                  <c:v>-1.5785480882501372E-2</c:v>
                </c:pt>
                <c:pt idx="30">
                  <c:v>-1.5855073566086415E-2</c:v>
                </c:pt>
                <c:pt idx="31">
                  <c:v>-1.5844287608313606E-2</c:v>
                </c:pt>
                <c:pt idx="32">
                  <c:v>-1.5861018502536364E-2</c:v>
                </c:pt>
                <c:pt idx="33">
                  <c:v>-1.6546745960381439E-2</c:v>
                </c:pt>
                <c:pt idx="34">
                  <c:v>-1.657203472559067E-2</c:v>
                </c:pt>
                <c:pt idx="35">
                  <c:v>-1.6593670147628727E-2</c:v>
                </c:pt>
                <c:pt idx="36">
                  <c:v>-1.6586285751866627E-2</c:v>
                </c:pt>
                <c:pt idx="37">
                  <c:v>-1.6549725544995945E-2</c:v>
                </c:pt>
                <c:pt idx="38">
                  <c:v>-1.6568423351094323E-2</c:v>
                </c:pt>
                <c:pt idx="39">
                  <c:v>-1.657526227386975E-2</c:v>
                </c:pt>
                <c:pt idx="40">
                  <c:v>-1.6681669221634617E-2</c:v>
                </c:pt>
                <c:pt idx="41">
                  <c:v>-1.6731726493290817E-2</c:v>
                </c:pt>
                <c:pt idx="42">
                  <c:v>-1.6743135972445592E-2</c:v>
                </c:pt>
                <c:pt idx="43">
                  <c:v>-1.6761392418262713E-2</c:v>
                </c:pt>
                <c:pt idx="44">
                  <c:v>-1.6754109966041101E-2</c:v>
                </c:pt>
                <c:pt idx="45">
                  <c:v>-1.6757986392358419E-2</c:v>
                </c:pt>
                <c:pt idx="46">
                  <c:v>-1.6793354203843886E-2</c:v>
                </c:pt>
                <c:pt idx="47">
                  <c:v>-1.6760196390997881E-2</c:v>
                </c:pt>
                <c:pt idx="48">
                  <c:v>-1.6879329398172587E-2</c:v>
                </c:pt>
                <c:pt idx="49">
                  <c:v>-1.690206226864252E-2</c:v>
                </c:pt>
                <c:pt idx="50">
                  <c:v>-1.6885541603471454E-2</c:v>
                </c:pt>
                <c:pt idx="51">
                  <c:v>-1.6867481024875012E-2</c:v>
                </c:pt>
                <c:pt idx="52">
                  <c:v>-1.6991689269889348E-2</c:v>
                </c:pt>
                <c:pt idx="53">
                  <c:v>-1.7010253794283465E-2</c:v>
                </c:pt>
                <c:pt idx="54">
                  <c:v>-1.7483936075364612E-2</c:v>
                </c:pt>
                <c:pt idx="55">
                  <c:v>-1.7522246705927075E-2</c:v>
                </c:pt>
                <c:pt idx="56">
                  <c:v>-1.7522538994302783E-2</c:v>
                </c:pt>
                <c:pt idx="57">
                  <c:v>-1.7461650650445294E-2</c:v>
                </c:pt>
                <c:pt idx="58">
                  <c:v>-1.7469719455968102E-2</c:v>
                </c:pt>
                <c:pt idx="59">
                  <c:v>-1.7407491019009243E-2</c:v>
                </c:pt>
                <c:pt idx="60">
                  <c:v>-1.7441612044894469E-2</c:v>
                </c:pt>
                <c:pt idx="61">
                  <c:v>-1.7440789230582628E-2</c:v>
                </c:pt>
                <c:pt idx="62">
                  <c:v>-1.7405227978126447E-2</c:v>
                </c:pt>
                <c:pt idx="63">
                  <c:v>-1.7359586079998195E-2</c:v>
                </c:pt>
                <c:pt idx="64">
                  <c:v>-1.7297411068746157E-2</c:v>
                </c:pt>
                <c:pt idx="65">
                  <c:v>-1.7342034331060411E-2</c:v>
                </c:pt>
                <c:pt idx="66">
                  <c:v>-1.7342922445027598E-2</c:v>
                </c:pt>
                <c:pt idx="67">
                  <c:v>-1.7347175017882202E-2</c:v>
                </c:pt>
                <c:pt idx="68">
                  <c:v>-1.7347154729571889E-2</c:v>
                </c:pt>
                <c:pt idx="69">
                  <c:v>-1.7347414593505986E-2</c:v>
                </c:pt>
                <c:pt idx="70">
                  <c:v>-1.7372026217638718E-2</c:v>
                </c:pt>
                <c:pt idx="71">
                  <c:v>-1.737370139332205E-2</c:v>
                </c:pt>
                <c:pt idx="72">
                  <c:v>-1.7362473510172078E-2</c:v>
                </c:pt>
                <c:pt idx="73">
                  <c:v>-1.7367070808174158E-2</c:v>
                </c:pt>
                <c:pt idx="74">
                  <c:v>-1.7417325491600077E-2</c:v>
                </c:pt>
                <c:pt idx="75">
                  <c:v>-1.7435093800523587E-2</c:v>
                </c:pt>
                <c:pt idx="76">
                  <c:v>-1.7439003523546055E-2</c:v>
                </c:pt>
                <c:pt idx="77">
                  <c:v>-1.7406891659191071E-2</c:v>
                </c:pt>
                <c:pt idx="78">
                  <c:v>-1.7367269801690587E-2</c:v>
                </c:pt>
                <c:pt idx="79">
                  <c:v>-1.7315155907982542E-2</c:v>
                </c:pt>
                <c:pt idx="80">
                  <c:v>-1.7309927084573146E-2</c:v>
                </c:pt>
                <c:pt idx="81">
                  <c:v>-1.7293520814605116E-2</c:v>
                </c:pt>
                <c:pt idx="82">
                  <c:v>-1.7411486972544896E-2</c:v>
                </c:pt>
                <c:pt idx="83">
                  <c:v>-1.7407940770113203E-2</c:v>
                </c:pt>
                <c:pt idx="84">
                  <c:v>-1.7444230967322512E-2</c:v>
                </c:pt>
                <c:pt idx="85">
                  <c:v>-1.7442926800238536E-2</c:v>
                </c:pt>
                <c:pt idx="86">
                  <c:v>-1.7379063103027836E-2</c:v>
                </c:pt>
                <c:pt idx="87">
                  <c:v>-1.7380220642431617E-2</c:v>
                </c:pt>
                <c:pt idx="88">
                  <c:v>-1.737638487179689E-2</c:v>
                </c:pt>
                <c:pt idx="89">
                  <c:v>-1.7384712197768024E-2</c:v>
                </c:pt>
                <c:pt idx="90">
                  <c:v>-1.7429053038531626E-2</c:v>
                </c:pt>
                <c:pt idx="91">
                  <c:v>-1.7428068551096867E-2</c:v>
                </c:pt>
                <c:pt idx="92">
                  <c:v>-1.7411758082332265E-2</c:v>
                </c:pt>
                <c:pt idx="93">
                  <c:v>-1.7399969738683334E-2</c:v>
                </c:pt>
                <c:pt idx="94">
                  <c:v>-1.7398479038963244E-2</c:v>
                </c:pt>
                <c:pt idx="95">
                  <c:v>-1.7400742492093887E-2</c:v>
                </c:pt>
                <c:pt idx="96">
                  <c:v>-1.7372484094624465E-2</c:v>
                </c:pt>
                <c:pt idx="97">
                  <c:v>-1.7418636717753639E-2</c:v>
                </c:pt>
                <c:pt idx="98">
                  <c:v>-1.7469845326870865E-2</c:v>
                </c:pt>
                <c:pt idx="99">
                  <c:v>-1.7510831036069027E-2</c:v>
                </c:pt>
                <c:pt idx="100">
                  <c:v>-1.7500390653911849E-2</c:v>
                </c:pt>
                <c:pt idx="101">
                  <c:v>-1.7482444862035283E-2</c:v>
                </c:pt>
                <c:pt idx="102">
                  <c:v>-1.7553379061953246E-2</c:v>
                </c:pt>
                <c:pt idx="103">
                  <c:v>-1.7484662524247876E-2</c:v>
                </c:pt>
                <c:pt idx="104">
                  <c:v>-1.7483864466156688E-2</c:v>
                </c:pt>
                <c:pt idx="105">
                  <c:v>-1.749467154850292E-2</c:v>
                </c:pt>
                <c:pt idx="106">
                  <c:v>-1.7480512174481946E-2</c:v>
                </c:pt>
                <c:pt idx="107">
                  <c:v>-1.7458826254047207E-2</c:v>
                </c:pt>
                <c:pt idx="108">
                  <c:v>-1.7461054012507707E-2</c:v>
                </c:pt>
                <c:pt idx="109">
                  <c:v>-1.7460322702142254E-2</c:v>
                </c:pt>
                <c:pt idx="110">
                  <c:v>-1.7473428412248908E-2</c:v>
                </c:pt>
                <c:pt idx="111">
                  <c:v>-1.7481450611943544E-2</c:v>
                </c:pt>
                <c:pt idx="112">
                  <c:v>-1.7520236513715409E-2</c:v>
                </c:pt>
                <c:pt idx="113">
                  <c:v>-1.7527574354280307E-2</c:v>
                </c:pt>
                <c:pt idx="114">
                  <c:v>-1.7533574188528356E-2</c:v>
                </c:pt>
                <c:pt idx="115">
                  <c:v>-1.7503875757799988E-2</c:v>
                </c:pt>
                <c:pt idx="116">
                  <c:v>-1.7512610198267872E-2</c:v>
                </c:pt>
                <c:pt idx="117">
                  <c:v>-1.7521784605712746E-2</c:v>
                </c:pt>
                <c:pt idx="118">
                  <c:v>-1.7518078372390451E-2</c:v>
                </c:pt>
                <c:pt idx="119">
                  <c:v>-1.751949840500026E-2</c:v>
                </c:pt>
                <c:pt idx="120">
                  <c:v>-1.7520476086847099E-2</c:v>
                </c:pt>
                <c:pt idx="121">
                  <c:v>-1.7518631741299643E-2</c:v>
                </c:pt>
                <c:pt idx="122">
                  <c:v>-1.7560141463743149E-2</c:v>
                </c:pt>
                <c:pt idx="123">
                  <c:v>-1.7678906420284798E-2</c:v>
                </c:pt>
                <c:pt idx="124">
                  <c:v>-1.7701756201891107E-2</c:v>
                </c:pt>
                <c:pt idx="125">
                  <c:v>-1.7626660508735421E-2</c:v>
                </c:pt>
                <c:pt idx="126">
                  <c:v>-1.7642136292289577E-2</c:v>
                </c:pt>
                <c:pt idx="127">
                  <c:v>-1.7596137662999001E-2</c:v>
                </c:pt>
                <c:pt idx="128">
                  <c:v>-1.7619122644160882E-2</c:v>
                </c:pt>
                <c:pt idx="129">
                  <c:v>-1.7620479064824984E-2</c:v>
                </c:pt>
                <c:pt idx="130">
                  <c:v>-1.7620207585620679E-2</c:v>
                </c:pt>
                <c:pt idx="131">
                  <c:v>-1.7813257777666184E-2</c:v>
                </c:pt>
                <c:pt idx="132">
                  <c:v>-1.7669855077215281E-2</c:v>
                </c:pt>
                <c:pt idx="133">
                  <c:v>-1.7773004565214492E-2</c:v>
                </c:pt>
                <c:pt idx="134">
                  <c:v>-1.7811352436532226E-2</c:v>
                </c:pt>
                <c:pt idx="135">
                  <c:v>-1.7835492142894979E-2</c:v>
                </c:pt>
                <c:pt idx="136">
                  <c:v>-1.783622029936827E-2</c:v>
                </c:pt>
                <c:pt idx="137">
                  <c:v>-1.7825870827130667E-2</c:v>
                </c:pt>
                <c:pt idx="138">
                  <c:v>-1.7770186827716646E-2</c:v>
                </c:pt>
                <c:pt idx="139">
                  <c:v>-1.7825416955561162E-2</c:v>
                </c:pt>
                <c:pt idx="140">
                  <c:v>-1.7783089265815059E-2</c:v>
                </c:pt>
                <c:pt idx="141">
                  <c:v>-1.775806548741286E-2</c:v>
                </c:pt>
                <c:pt idx="142">
                  <c:v>-1.7759021184336171E-2</c:v>
                </c:pt>
                <c:pt idx="143">
                  <c:v>-1.7729172822177629E-2</c:v>
                </c:pt>
                <c:pt idx="144">
                  <c:v>-1.7775510455262242E-2</c:v>
                </c:pt>
                <c:pt idx="145">
                  <c:v>-1.7688769400242336E-2</c:v>
                </c:pt>
                <c:pt idx="146">
                  <c:v>-1.7748077342161241E-2</c:v>
                </c:pt>
                <c:pt idx="147">
                  <c:v>-1.7755797437040206E-2</c:v>
                </c:pt>
                <c:pt idx="148">
                  <c:v>-1.7750432962311314E-2</c:v>
                </c:pt>
                <c:pt idx="149">
                  <c:v>-1.7707100484339895E-2</c:v>
                </c:pt>
                <c:pt idx="150">
                  <c:v>-1.767899523953002E-2</c:v>
                </c:pt>
                <c:pt idx="151">
                  <c:v>-1.7728006939741033E-2</c:v>
                </c:pt>
                <c:pt idx="152">
                  <c:v>-1.7668229100657868E-2</c:v>
                </c:pt>
                <c:pt idx="153">
                  <c:v>-1.792980799196147E-2</c:v>
                </c:pt>
                <c:pt idx="154">
                  <c:v>-1.7925744840372671E-2</c:v>
                </c:pt>
                <c:pt idx="155">
                  <c:v>-1.7814297989387759E-2</c:v>
                </c:pt>
                <c:pt idx="156">
                  <c:v>-1.7587892445142441E-2</c:v>
                </c:pt>
                <c:pt idx="157">
                  <c:v>-1.7749194406486559E-2</c:v>
                </c:pt>
                <c:pt idx="158">
                  <c:v>-1.7813017287319641E-2</c:v>
                </c:pt>
                <c:pt idx="159">
                  <c:v>-1.7749778511925208E-2</c:v>
                </c:pt>
                <c:pt idx="160">
                  <c:v>-1.776151526248235E-2</c:v>
                </c:pt>
                <c:pt idx="161">
                  <c:v>-1.8110777758215537E-2</c:v>
                </c:pt>
                <c:pt idx="162">
                  <c:v>-1.8204860668095499E-2</c:v>
                </c:pt>
                <c:pt idx="163">
                  <c:v>-1.8197073811350745E-2</c:v>
                </c:pt>
                <c:pt idx="164">
                  <c:v>-1.8341252401139527E-2</c:v>
                </c:pt>
                <c:pt idx="165">
                  <c:v>-1.8381816850392321E-2</c:v>
                </c:pt>
                <c:pt idx="166">
                  <c:v>-1.8528737946011706E-2</c:v>
                </c:pt>
                <c:pt idx="167">
                  <c:v>-1.8581540100620624E-2</c:v>
                </c:pt>
                <c:pt idx="168">
                  <c:v>-1.8581784472605074E-2</c:v>
                </c:pt>
                <c:pt idx="169">
                  <c:v>-1.8705355424206187E-2</c:v>
                </c:pt>
                <c:pt idx="170">
                  <c:v>-1.8707110714084714E-2</c:v>
                </c:pt>
                <c:pt idx="171">
                  <c:v>-1.8699917703772363E-2</c:v>
                </c:pt>
                <c:pt idx="172">
                  <c:v>-1.8736615591681365E-2</c:v>
                </c:pt>
                <c:pt idx="173">
                  <c:v>-1.8757098311797973E-2</c:v>
                </c:pt>
                <c:pt idx="174">
                  <c:v>-1.8928012729980508E-2</c:v>
                </c:pt>
                <c:pt idx="175">
                  <c:v>-1.893064657163113E-2</c:v>
                </c:pt>
                <c:pt idx="176">
                  <c:v>-1.8927533714881088E-2</c:v>
                </c:pt>
                <c:pt idx="177">
                  <c:v>-1.8837480262860421E-2</c:v>
                </c:pt>
                <c:pt idx="178">
                  <c:v>-1.8966646924511315E-2</c:v>
                </c:pt>
                <c:pt idx="179">
                  <c:v>-1.8962505024047217E-2</c:v>
                </c:pt>
                <c:pt idx="180">
                  <c:v>-1.896548196994835E-2</c:v>
                </c:pt>
                <c:pt idx="181">
                  <c:v>-1.8844805154972305E-2</c:v>
                </c:pt>
                <c:pt idx="182">
                  <c:v>-1.8855140919622662E-2</c:v>
                </c:pt>
                <c:pt idx="183">
                  <c:v>-1.8841014429109858E-2</c:v>
                </c:pt>
                <c:pt idx="184">
                  <c:v>-1.8833574252218245E-2</c:v>
                </c:pt>
                <c:pt idx="185">
                  <c:v>-1.8768954106907591E-2</c:v>
                </c:pt>
                <c:pt idx="186">
                  <c:v>-1.8686385137894088E-2</c:v>
                </c:pt>
                <c:pt idx="187">
                  <c:v>-1.8703260847417358E-2</c:v>
                </c:pt>
                <c:pt idx="188">
                  <c:v>-1.9304857138658697E-2</c:v>
                </c:pt>
                <c:pt idx="189">
                  <c:v>-1.9332575036102265E-2</c:v>
                </c:pt>
                <c:pt idx="190">
                  <c:v>-1.9351665212054704E-2</c:v>
                </c:pt>
                <c:pt idx="191">
                  <c:v>-1.9358046599378693E-2</c:v>
                </c:pt>
                <c:pt idx="192">
                  <c:v>-1.9357941963984084E-2</c:v>
                </c:pt>
                <c:pt idx="193">
                  <c:v>-1.9346818561452522E-2</c:v>
                </c:pt>
                <c:pt idx="194">
                  <c:v>-1.9414291344028268E-2</c:v>
                </c:pt>
                <c:pt idx="195">
                  <c:v>-1.9422054205037221E-2</c:v>
                </c:pt>
                <c:pt idx="196">
                  <c:v>-1.9416173050871764E-2</c:v>
                </c:pt>
                <c:pt idx="197">
                  <c:v>-1.9944776572648502E-2</c:v>
                </c:pt>
                <c:pt idx="198">
                  <c:v>-2.0201144850833658E-2</c:v>
                </c:pt>
                <c:pt idx="199">
                  <c:v>-2.0192992496073446E-2</c:v>
                </c:pt>
                <c:pt idx="200">
                  <c:v>-2.0210295684892413E-2</c:v>
                </c:pt>
                <c:pt idx="201">
                  <c:v>-2.0228637974746135E-2</c:v>
                </c:pt>
                <c:pt idx="202">
                  <c:v>-2.0274134730219589E-2</c:v>
                </c:pt>
                <c:pt idx="203">
                  <c:v>-2.0275286530560755E-2</c:v>
                </c:pt>
                <c:pt idx="204">
                  <c:v>-2.0249861635293898E-2</c:v>
                </c:pt>
                <c:pt idx="205">
                  <c:v>-2.0247090806750898E-2</c:v>
                </c:pt>
                <c:pt idx="206">
                  <c:v>-2.0259086020858408E-2</c:v>
                </c:pt>
                <c:pt idx="207">
                  <c:v>-2.0335366528389433E-2</c:v>
                </c:pt>
                <c:pt idx="208">
                  <c:v>-2.0404071375476927E-2</c:v>
                </c:pt>
                <c:pt idx="209">
                  <c:v>-2.043415533058095E-2</c:v>
                </c:pt>
                <c:pt idx="210">
                  <c:v>-2.0365203412412339E-2</c:v>
                </c:pt>
                <c:pt idx="211">
                  <c:v>-2.0537040252869055E-2</c:v>
                </c:pt>
                <c:pt idx="212">
                  <c:v>-2.0610284346981898E-2</c:v>
                </c:pt>
                <c:pt idx="213">
                  <c:v>-2.0596711094823208E-2</c:v>
                </c:pt>
                <c:pt idx="214">
                  <c:v>-2.0704723608432351E-2</c:v>
                </c:pt>
                <c:pt idx="215">
                  <c:v>-2.093698062468197E-2</c:v>
                </c:pt>
                <c:pt idx="216">
                  <c:v>-2.0839717958184473E-2</c:v>
                </c:pt>
                <c:pt idx="217">
                  <c:v>-2.0863498047712734E-2</c:v>
                </c:pt>
                <c:pt idx="218">
                  <c:v>-2.0853755849151948E-2</c:v>
                </c:pt>
                <c:pt idx="219">
                  <c:v>-2.0859192496337626E-2</c:v>
                </c:pt>
                <c:pt idx="220">
                  <c:v>-2.1361061826956386E-2</c:v>
                </c:pt>
                <c:pt idx="221">
                  <c:v>-2.1357297717279899E-2</c:v>
                </c:pt>
                <c:pt idx="222">
                  <c:v>-2.1383698668474407E-2</c:v>
                </c:pt>
                <c:pt idx="223">
                  <c:v>-2.1412532402244982E-2</c:v>
                </c:pt>
                <c:pt idx="224">
                  <c:v>-2.1494230647052699E-2</c:v>
                </c:pt>
                <c:pt idx="225">
                  <c:v>-2.1416820164164616E-2</c:v>
                </c:pt>
                <c:pt idx="226">
                  <c:v>-2.1418850448132024E-2</c:v>
                </c:pt>
                <c:pt idx="227">
                  <c:v>-2.1499997627803944E-2</c:v>
                </c:pt>
                <c:pt idx="228">
                  <c:v>-2.1558967434392253E-2</c:v>
                </c:pt>
                <c:pt idx="229">
                  <c:v>-2.1536212165966909E-2</c:v>
                </c:pt>
                <c:pt idx="230">
                  <c:v>-2.1525866764763764E-2</c:v>
                </c:pt>
                <c:pt idx="231">
                  <c:v>-2.1883191575206535E-2</c:v>
                </c:pt>
                <c:pt idx="232">
                  <c:v>-2.1919929849045686E-2</c:v>
                </c:pt>
                <c:pt idx="233">
                  <c:v>-2.1958566182325143E-2</c:v>
                </c:pt>
                <c:pt idx="234">
                  <c:v>-2.2007060874550823E-2</c:v>
                </c:pt>
                <c:pt idx="235">
                  <c:v>-2.215197073551586E-2</c:v>
                </c:pt>
                <c:pt idx="236">
                  <c:v>-2.2273165302779774E-2</c:v>
                </c:pt>
                <c:pt idx="237">
                  <c:v>-2.2151576796494595E-2</c:v>
                </c:pt>
                <c:pt idx="238">
                  <c:v>-2.2381077031808205E-2</c:v>
                </c:pt>
                <c:pt idx="239">
                  <c:v>-2.2509574381389102E-2</c:v>
                </c:pt>
                <c:pt idx="240">
                  <c:v>-2.2486310061940937E-2</c:v>
                </c:pt>
                <c:pt idx="241">
                  <c:v>-2.2438885792824523E-2</c:v>
                </c:pt>
                <c:pt idx="242">
                  <c:v>-2.2692698233761258E-2</c:v>
                </c:pt>
                <c:pt idx="243">
                  <c:v>-2.2682381458094088E-2</c:v>
                </c:pt>
                <c:pt idx="244">
                  <c:v>-2.2790344674445531E-2</c:v>
                </c:pt>
                <c:pt idx="245">
                  <c:v>-2.2734277643364987E-2</c:v>
                </c:pt>
                <c:pt idx="246">
                  <c:v>-2.2933864669395076E-2</c:v>
                </c:pt>
                <c:pt idx="247">
                  <c:v>-2.2923130648120248E-2</c:v>
                </c:pt>
                <c:pt idx="248">
                  <c:v>-2.2941536570405742E-2</c:v>
                </c:pt>
                <c:pt idx="249">
                  <c:v>-2.3360685136582644E-2</c:v>
                </c:pt>
                <c:pt idx="250">
                  <c:v>-2.3366022002728675E-2</c:v>
                </c:pt>
                <c:pt idx="251">
                  <c:v>-2.4068627840619684E-2</c:v>
                </c:pt>
              </c:numCache>
            </c:numRef>
          </c:val>
          <c:smooth val="0"/>
          <c:extLst>
            <c:ext xmlns:c16="http://schemas.microsoft.com/office/drawing/2014/chart" uri="{C3380CC4-5D6E-409C-BE32-E72D297353CC}">
              <c16:uniqueId val="{00000002-08BE-4C0D-AE1C-4E78AAE1268E}"/>
            </c:ext>
          </c:extLst>
        </c:ser>
        <c:ser>
          <c:idx val="3"/>
          <c:order val="3"/>
          <c:tx>
            <c:strRef>
              <c:f>Currency!$I$3</c:f>
              <c:strCache>
                <c:ptCount val="1"/>
                <c:pt idx="0">
                  <c:v>ES10</c:v>
                </c:pt>
              </c:strCache>
            </c:strRef>
          </c:tx>
          <c:marker>
            <c:symbol val="none"/>
          </c:marker>
          <c:cat>
            <c:numRef>
              <c:f>Currency!$A$4:$A$254</c:f>
              <c:numCache>
                <c:formatCode>dd\.mm\.yyyy</c:formatCode>
                <c:ptCount val="251"/>
                <c:pt idx="0">
                  <c:v>43131</c:v>
                </c:pt>
                <c:pt idx="1">
                  <c:v>43130</c:v>
                </c:pt>
                <c:pt idx="2" formatCode="d\.m\.yyyy">
                  <c:v>43129</c:v>
                </c:pt>
                <c:pt idx="3" formatCode="d\.m\.yyyy">
                  <c:v>43126</c:v>
                </c:pt>
                <c:pt idx="4" formatCode="d\.m\.yyyy">
                  <c:v>43125</c:v>
                </c:pt>
                <c:pt idx="5" formatCode="d\.m\.yyyy">
                  <c:v>43124</c:v>
                </c:pt>
                <c:pt idx="6" formatCode="d\.m\.yyyy">
                  <c:v>43123</c:v>
                </c:pt>
                <c:pt idx="7" formatCode="d\.m\.yyyy">
                  <c:v>43122</c:v>
                </c:pt>
                <c:pt idx="8" formatCode="d\.m\.yyyy">
                  <c:v>43119</c:v>
                </c:pt>
                <c:pt idx="9" formatCode="d\.m\.yyyy">
                  <c:v>43118</c:v>
                </c:pt>
                <c:pt idx="10" formatCode="d\.m\.yyyy">
                  <c:v>43117</c:v>
                </c:pt>
                <c:pt idx="11" formatCode="d\.m\.yyyy">
                  <c:v>43116</c:v>
                </c:pt>
                <c:pt idx="12" formatCode="d\.m\.yyyy">
                  <c:v>43112</c:v>
                </c:pt>
                <c:pt idx="13" formatCode="d\.m\.yyyy">
                  <c:v>43111</c:v>
                </c:pt>
                <c:pt idx="14" formatCode="d\.m\.yyyy">
                  <c:v>43110</c:v>
                </c:pt>
                <c:pt idx="15" formatCode="d\.m\.yyyy">
                  <c:v>43109</c:v>
                </c:pt>
                <c:pt idx="16">
                  <c:v>43108</c:v>
                </c:pt>
                <c:pt idx="17">
                  <c:v>43105</c:v>
                </c:pt>
                <c:pt idx="18">
                  <c:v>43104</c:v>
                </c:pt>
                <c:pt idx="19">
                  <c:v>43103</c:v>
                </c:pt>
                <c:pt idx="20">
                  <c:v>43102</c:v>
                </c:pt>
                <c:pt idx="21">
                  <c:v>43098</c:v>
                </c:pt>
                <c:pt idx="22" formatCode="d\.m\.yyyy">
                  <c:v>43097</c:v>
                </c:pt>
                <c:pt idx="23" formatCode="d\.m\.yyyy">
                  <c:v>43096</c:v>
                </c:pt>
                <c:pt idx="24" formatCode="d\.m\.yyyy">
                  <c:v>43095</c:v>
                </c:pt>
                <c:pt idx="25" formatCode="d\.m\.yyyy">
                  <c:v>43091</c:v>
                </c:pt>
                <c:pt idx="26" formatCode="d\.m\.yyyy">
                  <c:v>43090</c:v>
                </c:pt>
                <c:pt idx="27" formatCode="d\.m\.yyyy">
                  <c:v>43089</c:v>
                </c:pt>
                <c:pt idx="28" formatCode="d\.m\.yyyy">
                  <c:v>43088</c:v>
                </c:pt>
                <c:pt idx="29" formatCode="d\.m\.yyyy">
                  <c:v>43087</c:v>
                </c:pt>
                <c:pt idx="30" formatCode="d\.m\.yyyy">
                  <c:v>43084</c:v>
                </c:pt>
                <c:pt idx="31" formatCode="d\.m\.yyyy">
                  <c:v>43083</c:v>
                </c:pt>
                <c:pt idx="32" formatCode="d\.m\.yyyy">
                  <c:v>43082</c:v>
                </c:pt>
                <c:pt idx="33" formatCode="d\.m\.yyyy">
                  <c:v>43081</c:v>
                </c:pt>
                <c:pt idx="34" formatCode="d\.m\.yyyy">
                  <c:v>43080</c:v>
                </c:pt>
                <c:pt idx="35" formatCode="d\.m\.yyyy">
                  <c:v>43077</c:v>
                </c:pt>
                <c:pt idx="36">
                  <c:v>43076</c:v>
                </c:pt>
                <c:pt idx="37">
                  <c:v>43075</c:v>
                </c:pt>
                <c:pt idx="38">
                  <c:v>43074</c:v>
                </c:pt>
                <c:pt idx="39">
                  <c:v>43073</c:v>
                </c:pt>
                <c:pt idx="40">
                  <c:v>43070</c:v>
                </c:pt>
                <c:pt idx="41">
                  <c:v>43069</c:v>
                </c:pt>
                <c:pt idx="42">
                  <c:v>43068</c:v>
                </c:pt>
                <c:pt idx="43" formatCode="d\.m\.yyyy">
                  <c:v>43067</c:v>
                </c:pt>
                <c:pt idx="44" formatCode="d\.m\.yyyy">
                  <c:v>43066</c:v>
                </c:pt>
                <c:pt idx="45" formatCode="d\.m\.yyyy">
                  <c:v>43063</c:v>
                </c:pt>
                <c:pt idx="46" formatCode="d\.m\.yyyy">
                  <c:v>43061</c:v>
                </c:pt>
                <c:pt idx="47" formatCode="d\.m\.yyyy">
                  <c:v>43060</c:v>
                </c:pt>
                <c:pt idx="48" formatCode="d\.m\.yyyy">
                  <c:v>43059</c:v>
                </c:pt>
                <c:pt idx="49" formatCode="d\.m\.yyyy">
                  <c:v>43056</c:v>
                </c:pt>
                <c:pt idx="50" formatCode="d\.m\.yyyy">
                  <c:v>43055</c:v>
                </c:pt>
                <c:pt idx="51" formatCode="d\.m\.yyyy">
                  <c:v>43054</c:v>
                </c:pt>
                <c:pt idx="52" formatCode="d\.m\.yyyy">
                  <c:v>43053</c:v>
                </c:pt>
                <c:pt idx="53" formatCode="d\.m\.yyyy">
                  <c:v>43052</c:v>
                </c:pt>
                <c:pt idx="54" formatCode="d\.m\.yyyy">
                  <c:v>43049</c:v>
                </c:pt>
                <c:pt idx="55" formatCode="d\.m\.yyyy">
                  <c:v>43048</c:v>
                </c:pt>
                <c:pt idx="56" formatCode="d\.m\.yyyy">
                  <c:v>43047</c:v>
                </c:pt>
                <c:pt idx="57" formatCode="d\.m\.yyyy">
                  <c:v>43046</c:v>
                </c:pt>
                <c:pt idx="58" formatCode="d\.m\.yyyy">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numCache>
            </c:numRef>
          </c:cat>
          <c:val>
            <c:numRef>
              <c:f>Currency!$I$4:$I$255</c:f>
              <c:numCache>
                <c:formatCode>General</c:formatCode>
                <c:ptCount val="252"/>
                <c:pt idx="0">
                  <c:v>-4.7357280289117586E-2</c:v>
                </c:pt>
                <c:pt idx="1">
                  <c:v>-4.7864388090781598E-2</c:v>
                </c:pt>
                <c:pt idx="2">
                  <c:v>-4.7701298916774326E-2</c:v>
                </c:pt>
                <c:pt idx="3">
                  <c:v>-4.7727475205412054E-2</c:v>
                </c:pt>
                <c:pt idx="4">
                  <c:v>-4.7571667344229296E-2</c:v>
                </c:pt>
                <c:pt idx="5">
                  <c:v>-4.7558906545997932E-2</c:v>
                </c:pt>
                <c:pt idx="6">
                  <c:v>-4.7740430163654528E-2</c:v>
                </c:pt>
                <c:pt idx="7">
                  <c:v>-4.7740548651703796E-2</c:v>
                </c:pt>
                <c:pt idx="8">
                  <c:v>-4.7862296773655361E-2</c:v>
                </c:pt>
                <c:pt idx="9">
                  <c:v>-4.7890645552362179E-2</c:v>
                </c:pt>
                <c:pt idx="10">
                  <c:v>-4.7823612355184286E-2</c:v>
                </c:pt>
                <c:pt idx="11">
                  <c:v>-4.842071696399753E-2</c:v>
                </c:pt>
                <c:pt idx="12">
                  <c:v>-4.8435086327416388E-2</c:v>
                </c:pt>
                <c:pt idx="13">
                  <c:v>-4.8381425642031219E-2</c:v>
                </c:pt>
                <c:pt idx="14">
                  <c:v>-4.8530861638018598E-2</c:v>
                </c:pt>
                <c:pt idx="15">
                  <c:v>-4.8594679366750083E-2</c:v>
                </c:pt>
                <c:pt idx="16">
                  <c:v>-4.9368391150281229E-2</c:v>
                </c:pt>
                <c:pt idx="17">
                  <c:v>-4.9365092942137132E-2</c:v>
                </c:pt>
                <c:pt idx="18">
                  <c:v>-4.9380598703645411E-2</c:v>
                </c:pt>
                <c:pt idx="19">
                  <c:v>-4.9760053988128432E-2</c:v>
                </c:pt>
                <c:pt idx="20">
                  <c:v>-4.9759114571228273E-2</c:v>
                </c:pt>
                <c:pt idx="21">
                  <c:v>-4.9789010419597192E-2</c:v>
                </c:pt>
                <c:pt idx="22">
                  <c:v>-4.9790272574817759E-2</c:v>
                </c:pt>
                <c:pt idx="23">
                  <c:v>-4.97373299544632E-2</c:v>
                </c:pt>
                <c:pt idx="24">
                  <c:v>-4.9713969977224673E-2</c:v>
                </c:pt>
                <c:pt idx="25">
                  <c:v>-4.9701172129411261E-2</c:v>
                </c:pt>
                <c:pt idx="26">
                  <c:v>-4.9925845702172386E-2</c:v>
                </c:pt>
                <c:pt idx="27">
                  <c:v>-4.9946179327928227E-2</c:v>
                </c:pt>
                <c:pt idx="28">
                  <c:v>-4.9946624856739036E-2</c:v>
                </c:pt>
                <c:pt idx="29">
                  <c:v>-4.9918073549749122E-2</c:v>
                </c:pt>
                <c:pt idx="30">
                  <c:v>-5.0138144938361273E-2</c:v>
                </c:pt>
                <c:pt idx="31">
                  <c:v>-5.0104036745052802E-2</c:v>
                </c:pt>
                <c:pt idx="32">
                  <c:v>-5.0156944478088071E-2</c:v>
                </c:pt>
                <c:pt idx="33">
                  <c:v>-5.2325405098995602E-2</c:v>
                </c:pt>
                <c:pt idx="34">
                  <c:v>-5.2405375196269997E-2</c:v>
                </c:pt>
                <c:pt idx="35">
                  <c:v>-5.2473792408049259E-2</c:v>
                </c:pt>
                <c:pt idx="36">
                  <c:v>-5.2450440898296931E-2</c:v>
                </c:pt>
                <c:pt idx="37">
                  <c:v>-5.233482737285864E-2</c:v>
                </c:pt>
                <c:pt idx="38">
                  <c:v>-5.2393955027377696E-2</c:v>
                </c:pt>
                <c:pt idx="39">
                  <c:v>-5.241558160009005E-2</c:v>
                </c:pt>
                <c:pt idx="40">
                  <c:v>-5.2752069913893591E-2</c:v>
                </c:pt>
                <c:pt idx="41">
                  <c:v>-5.2910364905780972E-2</c:v>
                </c:pt>
                <c:pt idx="42">
                  <c:v>-5.2946444846826271E-2</c:v>
                </c:pt>
                <c:pt idx="43">
                  <c:v>-5.3004176797587829E-2</c:v>
                </c:pt>
                <c:pt idx="44">
                  <c:v>-5.2981147661616178E-2</c:v>
                </c:pt>
                <c:pt idx="45">
                  <c:v>-5.2993405997960728E-2</c:v>
                </c:pt>
                <c:pt idx="46">
                  <c:v>-5.3105248838110262E-2</c:v>
                </c:pt>
                <c:pt idx="47">
                  <c:v>-5.3000394627287298E-2</c:v>
                </c:pt>
                <c:pt idx="48">
                  <c:v>-5.3377126274464552E-2</c:v>
                </c:pt>
                <c:pt idx="49">
                  <c:v>-5.3449013922903119E-2</c:v>
                </c:pt>
                <c:pt idx="50">
                  <c:v>-5.3396770992501535E-2</c:v>
                </c:pt>
                <c:pt idx="51">
                  <c:v>-5.3339658428276294E-2</c:v>
                </c:pt>
                <c:pt idx="52">
                  <c:v>-5.373243938669385E-2</c:v>
                </c:pt>
                <c:pt idx="53">
                  <c:v>-5.3791145567457017E-2</c:v>
                </c:pt>
                <c:pt idx="54">
                  <c:v>-5.528906046293753E-2</c:v>
                </c:pt>
                <c:pt idx="55">
                  <c:v>-5.5410209314112169E-2</c:v>
                </c:pt>
                <c:pt idx="56">
                  <c:v>-5.5411133611112995E-2</c:v>
                </c:pt>
                <c:pt idx="57">
                  <c:v>-5.5218587761567808E-2</c:v>
                </c:pt>
                <c:pt idx="58">
                  <c:v>-5.5244103565016828E-2</c:v>
                </c:pt>
                <c:pt idx="59">
                  <c:v>-5.5047319968994632E-2</c:v>
                </c:pt>
                <c:pt idx="60">
                  <c:v>-5.5155220126893507E-2</c:v>
                </c:pt>
                <c:pt idx="61">
                  <c:v>-5.5152618159576706E-2</c:v>
                </c:pt>
                <c:pt idx="62">
                  <c:v>-5.5040163605366912E-2</c:v>
                </c:pt>
                <c:pt idx="63">
                  <c:v>-5.4895831250548262E-2</c:v>
                </c:pt>
                <c:pt idx="64">
                  <c:v>-5.4699216601445229E-2</c:v>
                </c:pt>
                <c:pt idx="65">
                  <c:v>-5.4840327746985426E-2</c:v>
                </c:pt>
                <c:pt idx="66">
                  <c:v>-5.4843136209943542E-2</c:v>
                </c:pt>
                <c:pt idx="67">
                  <c:v>-5.4856584026079895E-2</c:v>
                </c:pt>
                <c:pt idx="68">
                  <c:v>-5.4856519868809434E-2</c:v>
                </c:pt>
                <c:pt idx="69">
                  <c:v>-5.4857341630722908E-2</c:v>
                </c:pt>
                <c:pt idx="70">
                  <c:v>-5.4935170419898309E-2</c:v>
                </c:pt>
                <c:pt idx="71">
                  <c:v>-5.4940467790538572E-2</c:v>
                </c:pt>
                <c:pt idx="72">
                  <c:v>-5.4904962106482429E-2</c:v>
                </c:pt>
                <c:pt idx="73">
                  <c:v>-5.4919500039251543E-2</c:v>
                </c:pt>
                <c:pt idx="74">
                  <c:v>-5.5078419301968162E-2</c:v>
                </c:pt>
                <c:pt idx="75">
                  <c:v>-5.5134607628335948E-2</c:v>
                </c:pt>
                <c:pt idx="76">
                  <c:v>-5.5146971258107344E-2</c:v>
                </c:pt>
                <c:pt idx="77">
                  <c:v>-5.5045424626831221E-2</c:v>
                </c:pt>
                <c:pt idx="78">
                  <c:v>-5.4920129312003067E-2</c:v>
                </c:pt>
                <c:pt idx="79">
                  <c:v>-5.4755330710145725E-2</c:v>
                </c:pt>
                <c:pt idx="80">
                  <c:v>-5.4738795718689226E-2</c:v>
                </c:pt>
                <c:pt idx="81">
                  <c:v>-5.4686914537682631E-2</c:v>
                </c:pt>
                <c:pt idx="82">
                  <c:v>-5.5059956283591498E-2</c:v>
                </c:pt>
                <c:pt idx="83">
                  <c:v>-5.5048742206863316E-2</c:v>
                </c:pt>
                <c:pt idx="84">
                  <c:v>-5.5163501886781423E-2</c:v>
                </c:pt>
                <c:pt idx="85">
                  <c:v>-5.5159377748346637E-2</c:v>
                </c:pt>
                <c:pt idx="86">
                  <c:v>-5.495742300536148E-2</c:v>
                </c:pt>
                <c:pt idx="87">
                  <c:v>-5.496108346635882E-2</c:v>
                </c:pt>
                <c:pt idx="88">
                  <c:v>-5.4948953694571097E-2</c:v>
                </c:pt>
                <c:pt idx="89">
                  <c:v>-5.4975287011458554E-2</c:v>
                </c:pt>
                <c:pt idx="90">
                  <c:v>-5.5115505061638377E-2</c:v>
                </c:pt>
                <c:pt idx="91">
                  <c:v>-5.5112391839016721E-2</c:v>
                </c:pt>
                <c:pt idx="92">
                  <c:v>-5.5060813608015548E-2</c:v>
                </c:pt>
                <c:pt idx="93">
                  <c:v>-5.5023535592244148E-2</c:v>
                </c:pt>
                <c:pt idx="94">
                  <c:v>-5.5018821585821283E-2</c:v>
                </c:pt>
                <c:pt idx="95">
                  <c:v>-5.5025979253091155E-2</c:v>
                </c:pt>
                <c:pt idx="96">
                  <c:v>-5.4936618354061439E-2</c:v>
                </c:pt>
                <c:pt idx="97">
                  <c:v>-5.5082565763141002E-2</c:v>
                </c:pt>
                <c:pt idx="98">
                  <c:v>-5.5244501603760696E-2</c:v>
                </c:pt>
                <c:pt idx="99">
                  <c:v>-5.5374109796344204E-2</c:v>
                </c:pt>
                <c:pt idx="100">
                  <c:v>-5.534109440908494E-2</c:v>
                </c:pt>
                <c:pt idx="101">
                  <c:v>-5.5284344832339641E-2</c:v>
                </c:pt>
                <c:pt idx="102">
                  <c:v>-5.5508658468082131E-2</c:v>
                </c:pt>
                <c:pt idx="103">
                  <c:v>-5.5291357696012323E-2</c:v>
                </c:pt>
                <c:pt idx="104">
                  <c:v>-5.5288834014739045E-2</c:v>
                </c:pt>
                <c:pt idx="105">
                  <c:v>-5.5323009009814135E-2</c:v>
                </c:pt>
                <c:pt idx="106">
                  <c:v>-5.5278233137665639E-2</c:v>
                </c:pt>
                <c:pt idx="107">
                  <c:v>-5.5209656235934677E-2</c:v>
                </c:pt>
                <c:pt idx="108">
                  <c:v>-5.5216701026746563E-2</c:v>
                </c:pt>
                <c:pt idx="109">
                  <c:v>-5.5214388420315244E-2</c:v>
                </c:pt>
                <c:pt idx="110">
                  <c:v>-5.5255832314606158E-2</c:v>
                </c:pt>
                <c:pt idx="111">
                  <c:v>-5.5281200737485915E-2</c:v>
                </c:pt>
                <c:pt idx="112">
                  <c:v>-5.5403852528188566E-2</c:v>
                </c:pt>
                <c:pt idx="113">
                  <c:v>-5.5427056817480828E-2</c:v>
                </c:pt>
                <c:pt idx="114">
                  <c:v>-5.5446029959288143E-2</c:v>
                </c:pt>
                <c:pt idx="115">
                  <c:v>-5.5352115275253765E-2</c:v>
                </c:pt>
                <c:pt idx="116">
                  <c:v>-5.5379736001219426E-2</c:v>
                </c:pt>
                <c:pt idx="117">
                  <c:v>-5.5408748024927637E-2</c:v>
                </c:pt>
                <c:pt idx="118">
                  <c:v>-5.5397027886089169E-2</c:v>
                </c:pt>
                <c:pt idx="119">
                  <c:v>-5.540151842348788E-2</c:v>
                </c:pt>
                <c:pt idx="120">
                  <c:v>-5.540461012495089E-2</c:v>
                </c:pt>
                <c:pt idx="121">
                  <c:v>-5.5398777792228536E-2</c:v>
                </c:pt>
                <c:pt idx="122">
                  <c:v>-5.5530043060191429E-2</c:v>
                </c:pt>
                <c:pt idx="123">
                  <c:v>-5.590561082907395E-2</c:v>
                </c:pt>
                <c:pt idx="124">
                  <c:v>-5.5977868182987313E-2</c:v>
                </c:pt>
                <c:pt idx="125">
                  <c:v>-5.5740394750146222E-2</c:v>
                </c:pt>
                <c:pt idx="126">
                  <c:v>-5.5789333474753136E-2</c:v>
                </c:pt>
                <c:pt idx="127">
                  <c:v>-5.5643873036949176E-2</c:v>
                </c:pt>
                <c:pt idx="128">
                  <c:v>-5.5716557929396789E-2</c:v>
                </c:pt>
                <c:pt idx="129">
                  <c:v>-5.5720847308160668E-2</c:v>
                </c:pt>
                <c:pt idx="130">
                  <c:v>-5.5719988815537691E-2</c:v>
                </c:pt>
                <c:pt idx="131">
                  <c:v>-5.6330467125134405E-2</c:v>
                </c:pt>
                <c:pt idx="132">
                  <c:v>-5.58769879690907E-2</c:v>
                </c:pt>
                <c:pt idx="133">
                  <c:v>-5.6203175290648409E-2</c:v>
                </c:pt>
                <c:pt idx="134">
                  <c:v>-5.6324441907431494E-2</c:v>
                </c:pt>
                <c:pt idx="135">
                  <c:v>-5.6400778361585448E-2</c:v>
                </c:pt>
                <c:pt idx="136">
                  <c:v>-5.6403080994534047E-2</c:v>
                </c:pt>
                <c:pt idx="137">
                  <c:v>-5.6370353089682537E-2</c:v>
                </c:pt>
                <c:pt idx="138">
                  <c:v>-5.6194264822306751E-2</c:v>
                </c:pt>
                <c:pt idx="139">
                  <c:v>-5.6368917821757708E-2</c:v>
                </c:pt>
                <c:pt idx="140">
                  <c:v>-5.6235065914067073E-2</c:v>
                </c:pt>
                <c:pt idx="141">
                  <c:v>-5.6155933778652793E-2</c:v>
                </c:pt>
                <c:pt idx="142">
                  <c:v>-5.6158955957683269E-2</c:v>
                </c:pt>
                <c:pt idx="143">
                  <c:v>-5.6064567148836703E-2</c:v>
                </c:pt>
                <c:pt idx="144">
                  <c:v>-5.6211099610765251E-2</c:v>
                </c:pt>
                <c:pt idx="145">
                  <c:v>-5.5936800310256364E-2</c:v>
                </c:pt>
                <c:pt idx="146">
                  <c:v>-5.6124348490057083E-2</c:v>
                </c:pt>
                <c:pt idx="147">
                  <c:v>-5.6148761573627214E-2</c:v>
                </c:pt>
                <c:pt idx="148">
                  <c:v>-5.61317976150335E-2</c:v>
                </c:pt>
                <c:pt idx="149">
                  <c:v>-5.5994768287984741E-2</c:v>
                </c:pt>
                <c:pt idx="150">
                  <c:v>-5.5905891700188913E-2</c:v>
                </c:pt>
                <c:pt idx="151">
                  <c:v>-5.6060880304853067E-2</c:v>
                </c:pt>
                <c:pt idx="152">
                  <c:v>-5.5871846179747234E-2</c:v>
                </c:pt>
                <c:pt idx="153">
                  <c:v>-5.6699031264088227E-2</c:v>
                </c:pt>
                <c:pt idx="154">
                  <c:v>-5.6686182450589095E-2</c:v>
                </c:pt>
                <c:pt idx="155">
                  <c:v>-5.633375656342339E-2</c:v>
                </c:pt>
                <c:pt idx="156">
                  <c:v>-5.5617799368718156E-2</c:v>
                </c:pt>
                <c:pt idx="157">
                  <c:v>-5.6127880957618004E-2</c:v>
                </c:pt>
                <c:pt idx="158">
                  <c:v>-5.6329706627884051E-2</c:v>
                </c:pt>
                <c:pt idx="159">
                  <c:v>-5.6129728061197828E-2</c:v>
                </c:pt>
                <c:pt idx="160">
                  <c:v>-5.6166842925287647E-2</c:v>
                </c:pt>
                <c:pt idx="161">
                  <c:v>-5.7271307913079356E-2</c:v>
                </c:pt>
                <c:pt idx="162">
                  <c:v>-5.7568824197196396E-2</c:v>
                </c:pt>
                <c:pt idx="163">
                  <c:v>-5.7544199994069525E-2</c:v>
                </c:pt>
                <c:pt idx="164">
                  <c:v>-5.8000132727633172E-2</c:v>
                </c:pt>
                <c:pt idx="165">
                  <c:v>-5.8128408779302324E-2</c:v>
                </c:pt>
                <c:pt idx="166">
                  <c:v>-5.8593014077786963E-2</c:v>
                </c:pt>
                <c:pt idx="167">
                  <c:v>-5.87599891517155E-2</c:v>
                </c:pt>
                <c:pt idx="168">
                  <c:v>-5.8760761923782698E-2</c:v>
                </c:pt>
                <c:pt idx="169">
                  <c:v>-5.9151527583476651E-2</c:v>
                </c:pt>
                <c:pt idx="170">
                  <c:v>-5.9157078297446632E-2</c:v>
                </c:pt>
                <c:pt idx="171">
                  <c:v>-5.9134332001626523E-2</c:v>
                </c:pt>
                <c:pt idx="172">
                  <c:v>-5.9250380912736524E-2</c:v>
                </c:pt>
                <c:pt idx="173">
                  <c:v>-5.9315152960980756E-2</c:v>
                </c:pt>
                <c:pt idx="174">
                  <c:v>-5.9855631807400063E-2</c:v>
                </c:pt>
                <c:pt idx="175">
                  <c:v>-5.9863960746012246E-2</c:v>
                </c:pt>
                <c:pt idx="176">
                  <c:v>-5.9854117028652287E-2</c:v>
                </c:pt>
                <c:pt idx="177">
                  <c:v>-5.9569343009106282E-2</c:v>
                </c:pt>
                <c:pt idx="178">
                  <c:v>-5.9977803857683434E-2</c:v>
                </c:pt>
                <c:pt idx="179">
                  <c:v>-5.9964706018375176E-2</c:v>
                </c:pt>
                <c:pt idx="180">
                  <c:v>-5.997411994789386E-2</c:v>
                </c:pt>
                <c:pt idx="181">
                  <c:v>-5.959250635179484E-2</c:v>
                </c:pt>
                <c:pt idx="182">
                  <c:v>-5.962519090944942E-2</c:v>
                </c:pt>
                <c:pt idx="183">
                  <c:v>-5.9580519024084198E-2</c:v>
                </c:pt>
                <c:pt idx="184">
                  <c:v>-5.9556991118912148E-2</c:v>
                </c:pt>
                <c:pt idx="185">
                  <c:v>-5.9352644276999433E-2</c:v>
                </c:pt>
                <c:pt idx="186">
                  <c:v>-5.9091538270864899E-2</c:v>
                </c:pt>
                <c:pt idx="187">
                  <c:v>-5.9144903950089825E-2</c:v>
                </c:pt>
                <c:pt idx="188">
                  <c:v>-6.1047318462322461E-2</c:v>
                </c:pt>
                <c:pt idx="189">
                  <c:v>-6.1134970150195096E-2</c:v>
                </c:pt>
                <c:pt idx="190">
                  <c:v>-6.119533858713818E-2</c:v>
                </c:pt>
                <c:pt idx="191">
                  <c:v>-6.1215518305713708E-2</c:v>
                </c:pt>
                <c:pt idx="192">
                  <c:v>-6.121518741954287E-2</c:v>
                </c:pt>
                <c:pt idx="193">
                  <c:v>-6.1180012132212254E-2</c:v>
                </c:pt>
                <c:pt idx="194">
                  <c:v>-6.1393379805220936E-2</c:v>
                </c:pt>
                <c:pt idx="195">
                  <c:v>-6.1417928127168536E-2</c:v>
                </c:pt>
                <c:pt idx="196">
                  <c:v>-6.1399330284735106E-2</c:v>
                </c:pt>
                <c:pt idx="197">
                  <c:v>-6.3070921392736012E-2</c:v>
                </c:pt>
                <c:pt idx="198">
                  <c:v>-6.3881629071616763E-2</c:v>
                </c:pt>
                <c:pt idx="199">
                  <c:v>-6.3855849062280784E-2</c:v>
                </c:pt>
                <c:pt idx="200">
                  <c:v>-6.3910566549732678E-2</c:v>
                </c:pt>
                <c:pt idx="201">
                  <c:v>-6.3968569963173433E-2</c:v>
                </c:pt>
                <c:pt idx="202">
                  <c:v>-6.4112443336617281E-2</c:v>
                </c:pt>
                <c:pt idx="203">
                  <c:v>-6.411608564910512E-2</c:v>
                </c:pt>
                <c:pt idx="204">
                  <c:v>-6.4035685070790618E-2</c:v>
                </c:pt>
                <c:pt idx="205">
                  <c:v>-6.4026922941588932E-2</c:v>
                </c:pt>
                <c:pt idx="206">
                  <c:v>-6.4064855139190052E-2</c:v>
                </c:pt>
                <c:pt idx="207">
                  <c:v>-6.4306075284061723E-2</c:v>
                </c:pt>
                <c:pt idx="208">
                  <c:v>-6.4523339087151785E-2</c:v>
                </c:pt>
                <c:pt idx="209">
                  <c:v>-6.4618472906306748E-2</c:v>
                </c:pt>
                <c:pt idx="210">
                  <c:v>-6.4400427795856391E-2</c:v>
                </c:pt>
                <c:pt idx="211">
                  <c:v>-6.4943823597626585E-2</c:v>
                </c:pt>
                <c:pt idx="212">
                  <c:v>-6.5175441760178893E-2</c:v>
                </c:pt>
                <c:pt idx="213">
                  <c:v>-6.5132519368101632E-2</c:v>
                </c:pt>
                <c:pt idx="214">
                  <c:v>-6.5474084926906456E-2</c:v>
                </c:pt>
                <c:pt idx="215">
                  <c:v>-6.6208546100809992E-2</c:v>
                </c:pt>
                <c:pt idx="216">
                  <c:v>-6.5900974543376553E-2</c:v>
                </c:pt>
                <c:pt idx="217">
                  <c:v>-6.5976173789248582E-2</c:v>
                </c:pt>
                <c:pt idx="218">
                  <c:v>-6.5945366252378887E-2</c:v>
                </c:pt>
                <c:pt idx="219">
                  <c:v>-6.5962558440320368E-2</c:v>
                </c:pt>
                <c:pt idx="220">
                  <c:v>-6.7549608612859732E-2</c:v>
                </c:pt>
                <c:pt idx="221">
                  <c:v>-6.7537705452919358E-2</c:v>
                </c:pt>
                <c:pt idx="222">
                  <c:v>-6.7621192591088938E-2</c:v>
                </c:pt>
                <c:pt idx="223">
                  <c:v>-6.7712372863250866E-2</c:v>
                </c:pt>
                <c:pt idx="224">
                  <c:v>-6.7970725397681286E-2</c:v>
                </c:pt>
                <c:pt idx="225">
                  <c:v>-6.7725931956981456E-2</c:v>
                </c:pt>
                <c:pt idx="226">
                  <c:v>-6.773235227861539E-2</c:v>
                </c:pt>
                <c:pt idx="227">
                  <c:v>-6.7988962192077562E-2</c:v>
                </c:pt>
                <c:pt idx="228">
                  <c:v>-6.8175441094076222E-2</c:v>
                </c:pt>
                <c:pt idx="229">
                  <c:v>-6.8103482617083627E-2</c:v>
                </c:pt>
                <c:pt idx="230">
                  <c:v>-6.8070767585973441E-2</c:v>
                </c:pt>
                <c:pt idx="231">
                  <c:v>-6.9200727851460517E-2</c:v>
                </c:pt>
                <c:pt idx="232">
                  <c:v>-6.9316904474095206E-2</c:v>
                </c:pt>
                <c:pt idx="233">
                  <c:v>-6.9439083287695658E-2</c:v>
                </c:pt>
                <c:pt idx="234">
                  <c:v>-6.9592436969557664E-2</c:v>
                </c:pt>
                <c:pt idx="235">
                  <c:v>-7.0050682185625504E-2</c:v>
                </c:pt>
                <c:pt idx="236">
                  <c:v>-7.0433933058217962E-2</c:v>
                </c:pt>
                <c:pt idx="237">
                  <c:v>-7.0049436441059099E-2</c:v>
                </c:pt>
                <c:pt idx="238">
                  <c:v>-7.0775179908194708E-2</c:v>
                </c:pt>
                <c:pt idx="239">
                  <c:v>-7.1181524206165234E-2</c:v>
                </c:pt>
                <c:pt idx="240">
                  <c:v>-7.1107955968495271E-2</c:v>
                </c:pt>
                <c:pt idx="241">
                  <c:v>-7.0957987261718633E-2</c:v>
                </c:pt>
                <c:pt idx="242">
                  <c:v>-7.1760612673565663E-2</c:v>
                </c:pt>
                <c:pt idx="243">
                  <c:v>-7.1727988164348416E-2</c:v>
                </c:pt>
                <c:pt idx="244">
                  <c:v>-7.20693978315365E-2</c:v>
                </c:pt>
                <c:pt idx="245">
                  <c:v>-7.1892098311678532E-2</c:v>
                </c:pt>
                <c:pt idx="246">
                  <c:v>-7.2523247905352931E-2</c:v>
                </c:pt>
                <c:pt idx="247">
                  <c:v>-7.2489303949671763E-2</c:v>
                </c:pt>
                <c:pt idx="248">
                  <c:v>-7.2547508586529974E-2</c:v>
                </c:pt>
                <c:pt idx="249">
                  <c:v>-7.3872972733642808E-2</c:v>
                </c:pt>
                <c:pt idx="250">
                  <c:v>-7.3889849386231707E-2</c:v>
                </c:pt>
                <c:pt idx="251">
                  <c:v>-7.6111684131298332E-2</c:v>
                </c:pt>
              </c:numCache>
            </c:numRef>
          </c:val>
          <c:smooth val="0"/>
          <c:extLst>
            <c:ext xmlns:c16="http://schemas.microsoft.com/office/drawing/2014/chart" uri="{C3380CC4-5D6E-409C-BE32-E72D297353CC}">
              <c16:uniqueId val="{00000003-08BE-4C0D-AE1C-4E78AAE1268E}"/>
            </c:ext>
          </c:extLst>
        </c:ser>
        <c:dLbls>
          <c:showLegendKey val="0"/>
          <c:showVal val="0"/>
          <c:showCatName val="0"/>
          <c:showSerName val="0"/>
          <c:showPercent val="0"/>
          <c:showBubbleSize val="0"/>
        </c:dLbls>
        <c:smooth val="0"/>
        <c:axId val="1032535142"/>
        <c:axId val="357395985"/>
      </c:lineChart>
      <c:dateAx>
        <c:axId val="1032535142"/>
        <c:scaling>
          <c:orientation val="minMax"/>
        </c:scaling>
        <c:delete val="1"/>
        <c:axPos val="b"/>
        <c:title>
          <c:tx>
            <c:rich>
              <a:bodyPr/>
              <a:lstStyle/>
              <a:p>
                <a:pPr lvl="0">
                  <a:defRPr b="0">
                    <a:solidFill>
                      <a:srgbClr val="000000"/>
                    </a:solidFill>
                    <a:latin typeface="+mn-lt"/>
                  </a:defRPr>
                </a:pPr>
                <a:endParaRPr lang="ru-RU"/>
              </a:p>
            </c:rich>
          </c:tx>
          <c:overlay val="0"/>
        </c:title>
        <c:numFmt formatCode="dd\.mm\.yyyy" sourceLinked="1"/>
        <c:majorTickMark val="cross"/>
        <c:minorTickMark val="cross"/>
        <c:tickLblPos val="nextTo"/>
        <c:crossAx val="357395985"/>
        <c:crosses val="autoZero"/>
        <c:auto val="1"/>
        <c:lblOffset val="100"/>
        <c:baseTimeUnit val="days"/>
      </c:dateAx>
      <c:valAx>
        <c:axId val="3573959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ru-RU"/>
              </a:p>
            </c:rich>
          </c:tx>
          <c:overlay val="0"/>
        </c:title>
        <c:numFmt formatCode="0.000%" sourceLinked="1"/>
        <c:majorTickMark val="cross"/>
        <c:minorTickMark val="cross"/>
        <c:tickLblPos val="nextTo"/>
        <c:spPr>
          <a:ln w="47625">
            <a:noFill/>
          </a:ln>
        </c:spPr>
        <c:txPr>
          <a:bodyPr/>
          <a:lstStyle/>
          <a:p>
            <a:pPr lvl="0">
              <a:defRPr b="0">
                <a:solidFill>
                  <a:srgbClr val="000000"/>
                </a:solidFill>
                <a:latin typeface="+mn-lt"/>
              </a:defRPr>
            </a:pPr>
            <a:endParaRPr lang="ru-RU"/>
          </a:p>
        </c:txPr>
        <c:crossAx val="1032535142"/>
        <c:crosses val="autoZero"/>
        <c:crossBetween val="between"/>
      </c:valAx>
    </c:plotArea>
    <c:legend>
      <c:legendPos val="r"/>
      <c:overlay val="0"/>
      <c:txPr>
        <a:bodyPr/>
        <a:lstStyle/>
        <a:p>
          <a:pPr lvl="0">
            <a:defRPr b="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Backtest</a:t>
            </a:r>
            <a:r>
              <a:rPr lang="en-US" baseline="0"/>
              <a:t> vizualization</a:t>
            </a:r>
            <a:endParaRPr lang="ru-R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2"/>
          <c:order val="2"/>
          <c:tx>
            <c:strRef>
              <c:f>Currency!$J$3</c:f>
              <c:strCache>
                <c:ptCount val="1"/>
                <c:pt idx="0">
                  <c:v>Realized return</c:v>
                </c:pt>
              </c:strCache>
            </c:strRef>
          </c:tx>
          <c:spPr>
            <a:solidFill>
              <a:schemeClr val="accent3"/>
            </a:solidFill>
            <a:ln>
              <a:noFill/>
            </a:ln>
            <a:effectLst/>
          </c:spPr>
          <c:invertIfNegative val="0"/>
          <c:cat>
            <c:numRef>
              <c:f>Currency!$A$4:$A$255</c:f>
              <c:numCache>
                <c:formatCode>dd\.mm\.yyyy</c:formatCode>
                <c:ptCount val="252"/>
                <c:pt idx="0">
                  <c:v>43131</c:v>
                </c:pt>
                <c:pt idx="1">
                  <c:v>43130</c:v>
                </c:pt>
                <c:pt idx="2" formatCode="d\.m\.yyyy">
                  <c:v>43129</c:v>
                </c:pt>
                <c:pt idx="3" formatCode="d\.m\.yyyy">
                  <c:v>43126</c:v>
                </c:pt>
                <c:pt idx="4" formatCode="d\.m\.yyyy">
                  <c:v>43125</c:v>
                </c:pt>
                <c:pt idx="5" formatCode="d\.m\.yyyy">
                  <c:v>43124</c:v>
                </c:pt>
                <c:pt idx="6" formatCode="d\.m\.yyyy">
                  <c:v>43123</c:v>
                </c:pt>
                <c:pt idx="7" formatCode="d\.m\.yyyy">
                  <c:v>43122</c:v>
                </c:pt>
                <c:pt idx="8" formatCode="d\.m\.yyyy">
                  <c:v>43119</c:v>
                </c:pt>
                <c:pt idx="9" formatCode="d\.m\.yyyy">
                  <c:v>43118</c:v>
                </c:pt>
                <c:pt idx="10" formatCode="d\.m\.yyyy">
                  <c:v>43117</c:v>
                </c:pt>
                <c:pt idx="11" formatCode="d\.m\.yyyy">
                  <c:v>43116</c:v>
                </c:pt>
                <c:pt idx="12" formatCode="d\.m\.yyyy">
                  <c:v>43112</c:v>
                </c:pt>
                <c:pt idx="13" formatCode="d\.m\.yyyy">
                  <c:v>43111</c:v>
                </c:pt>
                <c:pt idx="14" formatCode="d\.m\.yyyy">
                  <c:v>43110</c:v>
                </c:pt>
                <c:pt idx="15" formatCode="d\.m\.yyyy">
                  <c:v>43109</c:v>
                </c:pt>
                <c:pt idx="16">
                  <c:v>43108</c:v>
                </c:pt>
                <c:pt idx="17">
                  <c:v>43105</c:v>
                </c:pt>
                <c:pt idx="18">
                  <c:v>43104</c:v>
                </c:pt>
                <c:pt idx="19">
                  <c:v>43103</c:v>
                </c:pt>
                <c:pt idx="20">
                  <c:v>43102</c:v>
                </c:pt>
                <c:pt idx="21">
                  <c:v>43098</c:v>
                </c:pt>
                <c:pt idx="22" formatCode="d\.m\.yyyy">
                  <c:v>43097</c:v>
                </c:pt>
                <c:pt idx="23" formatCode="d\.m\.yyyy">
                  <c:v>43096</c:v>
                </c:pt>
                <c:pt idx="24" formatCode="d\.m\.yyyy">
                  <c:v>43095</c:v>
                </c:pt>
                <c:pt idx="25" formatCode="d\.m\.yyyy">
                  <c:v>43091</c:v>
                </c:pt>
                <c:pt idx="26" formatCode="d\.m\.yyyy">
                  <c:v>43090</c:v>
                </c:pt>
                <c:pt idx="27" formatCode="d\.m\.yyyy">
                  <c:v>43089</c:v>
                </c:pt>
                <c:pt idx="28" formatCode="d\.m\.yyyy">
                  <c:v>43088</c:v>
                </c:pt>
                <c:pt idx="29" formatCode="d\.m\.yyyy">
                  <c:v>43087</c:v>
                </c:pt>
                <c:pt idx="30" formatCode="d\.m\.yyyy">
                  <c:v>43084</c:v>
                </c:pt>
                <c:pt idx="31" formatCode="d\.m\.yyyy">
                  <c:v>43083</c:v>
                </c:pt>
                <c:pt idx="32" formatCode="d\.m\.yyyy">
                  <c:v>43082</c:v>
                </c:pt>
                <c:pt idx="33" formatCode="d\.m\.yyyy">
                  <c:v>43081</c:v>
                </c:pt>
                <c:pt idx="34" formatCode="d\.m\.yyyy">
                  <c:v>43080</c:v>
                </c:pt>
                <c:pt idx="35" formatCode="d\.m\.yyyy">
                  <c:v>43077</c:v>
                </c:pt>
                <c:pt idx="36">
                  <c:v>43076</c:v>
                </c:pt>
                <c:pt idx="37">
                  <c:v>43075</c:v>
                </c:pt>
                <c:pt idx="38">
                  <c:v>43074</c:v>
                </c:pt>
                <c:pt idx="39">
                  <c:v>43073</c:v>
                </c:pt>
                <c:pt idx="40">
                  <c:v>43070</c:v>
                </c:pt>
                <c:pt idx="41">
                  <c:v>43069</c:v>
                </c:pt>
                <c:pt idx="42">
                  <c:v>43068</c:v>
                </c:pt>
                <c:pt idx="43" formatCode="d\.m\.yyyy">
                  <c:v>43067</c:v>
                </c:pt>
                <c:pt idx="44" formatCode="d\.m\.yyyy">
                  <c:v>43066</c:v>
                </c:pt>
                <c:pt idx="45" formatCode="d\.m\.yyyy">
                  <c:v>43063</c:v>
                </c:pt>
                <c:pt idx="46" formatCode="d\.m\.yyyy">
                  <c:v>43061</c:v>
                </c:pt>
                <c:pt idx="47" formatCode="d\.m\.yyyy">
                  <c:v>43060</c:v>
                </c:pt>
                <c:pt idx="48" formatCode="d\.m\.yyyy">
                  <c:v>43059</c:v>
                </c:pt>
                <c:pt idx="49" formatCode="d\.m\.yyyy">
                  <c:v>43056</c:v>
                </c:pt>
                <c:pt idx="50" formatCode="d\.m\.yyyy">
                  <c:v>43055</c:v>
                </c:pt>
                <c:pt idx="51" formatCode="d\.m\.yyyy">
                  <c:v>43054</c:v>
                </c:pt>
                <c:pt idx="52" formatCode="d\.m\.yyyy">
                  <c:v>43053</c:v>
                </c:pt>
                <c:pt idx="53" formatCode="d\.m\.yyyy">
                  <c:v>43052</c:v>
                </c:pt>
                <c:pt idx="54" formatCode="d\.m\.yyyy">
                  <c:v>43049</c:v>
                </c:pt>
                <c:pt idx="55" formatCode="d\.m\.yyyy">
                  <c:v>43048</c:v>
                </c:pt>
                <c:pt idx="56" formatCode="d\.m\.yyyy">
                  <c:v>43047</c:v>
                </c:pt>
                <c:pt idx="57" formatCode="d\.m\.yyyy">
                  <c:v>43046</c:v>
                </c:pt>
                <c:pt idx="58" formatCode="d\.m\.yyyy">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Currency!$J$4:$J$255</c:f>
              <c:numCache>
                <c:formatCode>0.000%</c:formatCode>
                <c:ptCount val="252"/>
                <c:pt idx="0">
                  <c:v>1.6999999999999999E-3</c:v>
                </c:pt>
                <c:pt idx="1">
                  <c:v>-3.8500000000000001E-3</c:v>
                </c:pt>
                <c:pt idx="2">
                  <c:v>7.2899999999999996E-3</c:v>
                </c:pt>
                <c:pt idx="3">
                  <c:v>1.8400000000000001E-3</c:v>
                </c:pt>
                <c:pt idx="4">
                  <c:v>-8.8400000000000006E-3</c:v>
                </c:pt>
                <c:pt idx="5">
                  <c:v>-2.5100000000000001E-3</c:v>
                </c:pt>
                <c:pt idx="6">
                  <c:v>-1.75E-3</c:v>
                </c:pt>
                <c:pt idx="7">
                  <c:v>-2.4000000000000001E-4</c:v>
                </c:pt>
                <c:pt idx="8">
                  <c:v>-8.9999999999999998E-4</c:v>
                </c:pt>
                <c:pt idx="9">
                  <c:v>-1.39E-3</c:v>
                </c:pt>
                <c:pt idx="10">
                  <c:v>5.1200000000000004E-3</c:v>
                </c:pt>
                <c:pt idx="11">
                  <c:v>3.8999999999999999E-4</c:v>
                </c:pt>
                <c:pt idx="12">
                  <c:v>-3.2699999999999999E-3</c:v>
                </c:pt>
                <c:pt idx="13">
                  <c:v>-5.1599999999999997E-3</c:v>
                </c:pt>
                <c:pt idx="14">
                  <c:v>-1.1999999999999999E-3</c:v>
                </c:pt>
                <c:pt idx="15">
                  <c:v>-1.64E-3</c:v>
                </c:pt>
                <c:pt idx="16">
                  <c:v>7.1000000000000002E-4</c:v>
                </c:pt>
                <c:pt idx="17">
                  <c:v>-1.33E-3</c:v>
                </c:pt>
                <c:pt idx="18">
                  <c:v>-5.4200000000000003E-3</c:v>
                </c:pt>
                <c:pt idx="19">
                  <c:v>-4.5700000000000003E-3</c:v>
                </c:pt>
                <c:pt idx="20">
                  <c:v>2.15E-3</c:v>
                </c:pt>
                <c:pt idx="21">
                  <c:v>-2.0999999999999999E-3</c:v>
                </c:pt>
                <c:pt idx="22">
                  <c:v>-1.23E-3</c:v>
                </c:pt>
                <c:pt idx="23">
                  <c:v>-5.4599999999999996E-3</c:v>
                </c:pt>
                <c:pt idx="24">
                  <c:v>-4.47E-3</c:v>
                </c:pt>
                <c:pt idx="25">
                  <c:v>-3.6099999999999999E-3</c:v>
                </c:pt>
                <c:pt idx="26">
                  <c:v>-2.7000000000000001E-3</c:v>
                </c:pt>
                <c:pt idx="27">
                  <c:v>5.5000000000000003E-4</c:v>
                </c:pt>
                <c:pt idx="28">
                  <c:v>-5.0000000000000002E-5</c:v>
                </c:pt>
                <c:pt idx="29">
                  <c:v>-3.96E-3</c:v>
                </c:pt>
                <c:pt idx="30">
                  <c:v>3.0999999999999999E-3</c:v>
                </c:pt>
                <c:pt idx="31">
                  <c:v>-4.7400000000000003E-3</c:v>
                </c:pt>
                <c:pt idx="32">
                  <c:v>4.8999999999999998E-4</c:v>
                </c:pt>
                <c:pt idx="33">
                  <c:v>-3.9199999999999999E-3</c:v>
                </c:pt>
                <c:pt idx="34">
                  <c:v>-1.4300000000000001E-3</c:v>
                </c:pt>
                <c:pt idx="35">
                  <c:v>4.6000000000000001E-4</c:v>
                </c:pt>
                <c:pt idx="36">
                  <c:v>3.0200000000000001E-3</c:v>
                </c:pt>
                <c:pt idx="37">
                  <c:v>6.4799999999999996E-3</c:v>
                </c:pt>
                <c:pt idx="38">
                  <c:v>-3.7699999999999999E-3</c:v>
                </c:pt>
                <c:pt idx="39">
                  <c:v>3.7499999999999999E-3</c:v>
                </c:pt>
                <c:pt idx="40">
                  <c:v>2.6700000000000001E-3</c:v>
                </c:pt>
                <c:pt idx="41">
                  <c:v>2.3E-3</c:v>
                </c:pt>
                <c:pt idx="42">
                  <c:v>7.3999999999999999E-4</c:v>
                </c:pt>
                <c:pt idx="43">
                  <c:v>2.3800000000000002E-3</c:v>
                </c:pt>
                <c:pt idx="44">
                  <c:v>-4.0699999999999998E-3</c:v>
                </c:pt>
                <c:pt idx="45">
                  <c:v>4.8000000000000001E-4</c:v>
                </c:pt>
                <c:pt idx="46">
                  <c:v>-7.1999999999999998E-3</c:v>
                </c:pt>
                <c:pt idx="47">
                  <c:v>-8.7799999999999996E-3</c:v>
                </c:pt>
                <c:pt idx="48">
                  <c:v>2.7E-4</c:v>
                </c:pt>
                <c:pt idx="49">
                  <c:v>-1.8799999999999999E-3</c:v>
                </c:pt>
                <c:pt idx="50">
                  <c:v>-7.0099999999999997E-3</c:v>
                </c:pt>
                <c:pt idx="51">
                  <c:v>-5.8100000000000001E-3</c:v>
                </c:pt>
                <c:pt idx="52">
                  <c:v>7.7799999999999996E-3</c:v>
                </c:pt>
                <c:pt idx="53">
                  <c:v>6.2100000000000002E-3</c:v>
                </c:pt>
                <c:pt idx="54">
                  <c:v>2.99E-3</c:v>
                </c:pt>
                <c:pt idx="55">
                  <c:v>-1.14E-3</c:v>
                </c:pt>
                <c:pt idx="56">
                  <c:v>1.0000000000000001E-5</c:v>
                </c:pt>
                <c:pt idx="57">
                  <c:v>8.4399999999999996E-3</c:v>
                </c:pt>
                <c:pt idx="58">
                  <c:v>1.2800000000000001E-3</c:v>
                </c:pt>
                <c:pt idx="59">
                  <c:v>8.5900000000000004E-3</c:v>
                </c:pt>
                <c:pt idx="60">
                  <c:v>6.4999999999999997E-4</c:v>
                </c:pt>
                <c:pt idx="61">
                  <c:v>-1.91E-3</c:v>
                </c:pt>
                <c:pt idx="62">
                  <c:v>8.1799999999999998E-3</c:v>
                </c:pt>
                <c:pt idx="63">
                  <c:v>-7.8799999999999999E-3</c:v>
                </c:pt>
                <c:pt idx="64">
                  <c:v>1.0070000000000001E-2</c:v>
                </c:pt>
                <c:pt idx="65">
                  <c:v>1.2700000000000001E-3</c:v>
                </c:pt>
                <c:pt idx="66">
                  <c:v>1.1000000000000001E-3</c:v>
                </c:pt>
                <c:pt idx="67">
                  <c:v>1.65E-3</c:v>
                </c:pt>
                <c:pt idx="68">
                  <c:v>-9.6000000000000002E-4</c:v>
                </c:pt>
                <c:pt idx="69">
                  <c:v>-1.2999999999999999E-4</c:v>
                </c:pt>
                <c:pt idx="70">
                  <c:v>2.9499999999999999E-3</c:v>
                </c:pt>
                <c:pt idx="71">
                  <c:v>-5.1000000000000004E-4</c:v>
                </c:pt>
                <c:pt idx="72">
                  <c:v>3.48E-3</c:v>
                </c:pt>
                <c:pt idx="73">
                  <c:v>-4.2399999999999998E-3</c:v>
                </c:pt>
                <c:pt idx="74">
                  <c:v>-4.7600000000000003E-3</c:v>
                </c:pt>
                <c:pt idx="75">
                  <c:v>-2.99E-3</c:v>
                </c:pt>
                <c:pt idx="76">
                  <c:v>-1.65E-3</c:v>
                </c:pt>
                <c:pt idx="77">
                  <c:v>-6.5900000000000004E-3</c:v>
                </c:pt>
                <c:pt idx="78">
                  <c:v>6.79E-3</c:v>
                </c:pt>
                <c:pt idx="79">
                  <c:v>7.8899999999999994E-3</c:v>
                </c:pt>
                <c:pt idx="80">
                  <c:v>-2.9299999999999999E-3</c:v>
                </c:pt>
                <c:pt idx="81">
                  <c:v>-5.1000000000000004E-3</c:v>
                </c:pt>
                <c:pt idx="82">
                  <c:v>1.82E-3</c:v>
                </c:pt>
                <c:pt idx="83">
                  <c:v>2E-3</c:v>
                </c:pt>
                <c:pt idx="84">
                  <c:v>-7.28E-3</c:v>
                </c:pt>
                <c:pt idx="85">
                  <c:v>8.9999999999999998E-4</c:v>
                </c:pt>
                <c:pt idx="86">
                  <c:v>8.6499999999999997E-3</c:v>
                </c:pt>
                <c:pt idx="87">
                  <c:v>3.2399999999999998E-3</c:v>
                </c:pt>
                <c:pt idx="88">
                  <c:v>-2.5999999999999999E-3</c:v>
                </c:pt>
                <c:pt idx="89">
                  <c:v>-8.3300000000000006E-3</c:v>
                </c:pt>
                <c:pt idx="90">
                  <c:v>1.92E-3</c:v>
                </c:pt>
                <c:pt idx="91">
                  <c:v>-2.9199999999999999E-3</c:v>
                </c:pt>
                <c:pt idx="92">
                  <c:v>6.1000000000000004E-3</c:v>
                </c:pt>
                <c:pt idx="93">
                  <c:v>3.4099999999999998E-3</c:v>
                </c:pt>
                <c:pt idx="94">
                  <c:v>-1.83E-3</c:v>
                </c:pt>
                <c:pt idx="95">
                  <c:v>-1.5200000000000001E-3</c:v>
                </c:pt>
                <c:pt idx="96">
                  <c:v>5.45E-3</c:v>
                </c:pt>
                <c:pt idx="97">
                  <c:v>5.3E-3</c:v>
                </c:pt>
                <c:pt idx="98">
                  <c:v>1.1100000000000001E-3</c:v>
                </c:pt>
                <c:pt idx="99">
                  <c:v>1.3799999999999999E-3</c:v>
                </c:pt>
                <c:pt idx="100">
                  <c:v>-6.6100000000000004E-3</c:v>
                </c:pt>
                <c:pt idx="101">
                  <c:v>-5.1799999999999997E-3</c:v>
                </c:pt>
                <c:pt idx="102">
                  <c:v>-1.5100000000000001E-3</c:v>
                </c:pt>
                <c:pt idx="103">
                  <c:v>-9.6500000000000006E-3</c:v>
                </c:pt>
                <c:pt idx="104">
                  <c:v>-4.2399999999999998E-3</c:v>
                </c:pt>
                <c:pt idx="105">
                  <c:v>-2.0200000000000001E-3</c:v>
                </c:pt>
                <c:pt idx="106">
                  <c:v>3.8E-3</c:v>
                </c:pt>
                <c:pt idx="107">
                  <c:v>-8.7200000000000003E-3</c:v>
                </c:pt>
                <c:pt idx="108">
                  <c:v>-2.64E-3</c:v>
                </c:pt>
                <c:pt idx="109">
                  <c:v>6.2E-4</c:v>
                </c:pt>
                <c:pt idx="110">
                  <c:v>1.4599999999999999E-3</c:v>
                </c:pt>
                <c:pt idx="111">
                  <c:v>-4.4999999999999999E-4</c:v>
                </c:pt>
                <c:pt idx="112">
                  <c:v>-4.5300000000000002E-3</c:v>
                </c:pt>
                <c:pt idx="113">
                  <c:v>1.1000000000000001E-3</c:v>
                </c:pt>
                <c:pt idx="114">
                  <c:v>-3.9699999999999996E-3</c:v>
                </c:pt>
                <c:pt idx="115">
                  <c:v>-7.0299999999999998E-3</c:v>
                </c:pt>
                <c:pt idx="116">
                  <c:v>2.99E-3</c:v>
                </c:pt>
                <c:pt idx="117">
                  <c:v>-5.0699999999999999E-3</c:v>
                </c:pt>
                <c:pt idx="118">
                  <c:v>2.5400000000000002E-3</c:v>
                </c:pt>
                <c:pt idx="119">
                  <c:v>-2.4299999999999999E-3</c:v>
                </c:pt>
                <c:pt idx="120">
                  <c:v>1.72E-3</c:v>
                </c:pt>
                <c:pt idx="121">
                  <c:v>-2.4099999999999998E-3</c:v>
                </c:pt>
                <c:pt idx="122">
                  <c:v>-2.0999999999999999E-3</c:v>
                </c:pt>
                <c:pt idx="123">
                  <c:v>-3.65E-3</c:v>
                </c:pt>
                <c:pt idx="124">
                  <c:v>-3.1199999999999999E-3</c:v>
                </c:pt>
                <c:pt idx="125">
                  <c:v>9.4599999999999997E-3</c:v>
                </c:pt>
                <c:pt idx="126">
                  <c:v>-2.3000000000000001E-4</c:v>
                </c:pt>
                <c:pt idx="127">
                  <c:v>9.3200000000000002E-3</c:v>
                </c:pt>
                <c:pt idx="128">
                  <c:v>9.5E-4</c:v>
                </c:pt>
                <c:pt idx="129">
                  <c:v>-6.4799999999999996E-3</c:v>
                </c:pt>
                <c:pt idx="130">
                  <c:v>-1.15E-3</c:v>
                </c:pt>
                <c:pt idx="131">
                  <c:v>1.09E-3</c:v>
                </c:pt>
                <c:pt idx="132">
                  <c:v>1.472E-2</c:v>
                </c:pt>
                <c:pt idx="133">
                  <c:v>-1.1900000000000001E-3</c:v>
                </c:pt>
                <c:pt idx="134">
                  <c:v>-1.1100000000000001E-3</c:v>
                </c:pt>
                <c:pt idx="135">
                  <c:v>-9.3999999999999997E-4</c:v>
                </c:pt>
                <c:pt idx="136">
                  <c:v>-7.6000000000000004E-4</c:v>
                </c:pt>
                <c:pt idx="137">
                  <c:v>-4.4400000000000004E-3</c:v>
                </c:pt>
                <c:pt idx="138">
                  <c:v>-8.5599999999999999E-3</c:v>
                </c:pt>
                <c:pt idx="139">
                  <c:v>-5.3099999999999996E-3</c:v>
                </c:pt>
                <c:pt idx="140">
                  <c:v>-7.4900000000000001E-3</c:v>
                </c:pt>
                <c:pt idx="141">
                  <c:v>6.9199999999999999E-3</c:v>
                </c:pt>
                <c:pt idx="142">
                  <c:v>-1.17E-3</c:v>
                </c:pt>
                <c:pt idx="143">
                  <c:v>5.94E-3</c:v>
                </c:pt>
                <c:pt idx="144">
                  <c:v>2.47E-3</c:v>
                </c:pt>
                <c:pt idx="145">
                  <c:v>1.102E-2</c:v>
                </c:pt>
                <c:pt idx="146">
                  <c:v>1.3500000000000001E-3</c:v>
                </c:pt>
                <c:pt idx="147">
                  <c:v>-1.1999999999999999E-3</c:v>
                </c:pt>
                <c:pt idx="148">
                  <c:v>2.5799999999999998E-3</c:v>
                </c:pt>
                <c:pt idx="149">
                  <c:v>-7.6499999999999997E-3</c:v>
                </c:pt>
                <c:pt idx="150">
                  <c:v>9.4400000000000005E-3</c:v>
                </c:pt>
                <c:pt idx="151">
                  <c:v>-2.9E-4</c:v>
                </c:pt>
                <c:pt idx="152">
                  <c:v>-9.3900000000000008E-3</c:v>
                </c:pt>
                <c:pt idx="153">
                  <c:v>-5.9699999999999996E-3</c:v>
                </c:pt>
                <c:pt idx="154">
                  <c:v>2E-3</c:v>
                </c:pt>
                <c:pt idx="155">
                  <c:v>1.163E-2</c:v>
                </c:pt>
                <c:pt idx="156">
                  <c:v>1.6729999999999998E-2</c:v>
                </c:pt>
                <c:pt idx="157">
                  <c:v>8.4799999999999997E-3</c:v>
                </c:pt>
                <c:pt idx="158">
                  <c:v>1.97E-3</c:v>
                </c:pt>
                <c:pt idx="159">
                  <c:v>8.7899999999999992E-3</c:v>
                </c:pt>
                <c:pt idx="160">
                  <c:v>2.6199999999999999E-3</c:v>
                </c:pt>
                <c:pt idx="161">
                  <c:v>-1.2199999999999999E-3</c:v>
                </c:pt>
                <c:pt idx="162">
                  <c:v>4.6000000000000001E-4</c:v>
                </c:pt>
                <c:pt idx="163">
                  <c:v>2.7100000000000002E-3</c:v>
                </c:pt>
                <c:pt idx="164">
                  <c:v>2.2100000000000002E-3</c:v>
                </c:pt>
                <c:pt idx="165">
                  <c:v>6.4999999999999997E-4</c:v>
                </c:pt>
                <c:pt idx="166">
                  <c:v>-2.4000000000000001E-4</c:v>
                </c:pt>
                <c:pt idx="167">
                  <c:v>2.6800000000000001E-3</c:v>
                </c:pt>
                <c:pt idx="168">
                  <c:v>-4.7099999999999998E-3</c:v>
                </c:pt>
                <c:pt idx="169">
                  <c:v>3.0999999999999999E-3</c:v>
                </c:pt>
                <c:pt idx="170">
                  <c:v>4.4999999999999999E-4</c:v>
                </c:pt>
                <c:pt idx="171">
                  <c:v>-3.7399999999999998E-3</c:v>
                </c:pt>
                <c:pt idx="172">
                  <c:v>8.7200000000000003E-3</c:v>
                </c:pt>
                <c:pt idx="173">
                  <c:v>-1.7799999999999999E-3</c:v>
                </c:pt>
                <c:pt idx="174">
                  <c:v>-1.42E-3</c:v>
                </c:pt>
                <c:pt idx="175">
                  <c:v>-2.99E-3</c:v>
                </c:pt>
                <c:pt idx="176">
                  <c:v>-7.3600000000000002E-3</c:v>
                </c:pt>
                <c:pt idx="177">
                  <c:v>-1.1520000000000001E-2</c:v>
                </c:pt>
                <c:pt idx="178">
                  <c:v>1.5610000000000001E-2</c:v>
                </c:pt>
                <c:pt idx="179">
                  <c:v>9.0100000000000006E-3</c:v>
                </c:pt>
                <c:pt idx="180">
                  <c:v>-1.4499999999999999E-3</c:v>
                </c:pt>
                <c:pt idx="181">
                  <c:v>-1.3729999999999999E-2</c:v>
                </c:pt>
                <c:pt idx="182">
                  <c:v>1.2999999999999999E-3</c:v>
                </c:pt>
                <c:pt idx="183">
                  <c:v>-1.273E-2</c:v>
                </c:pt>
                <c:pt idx="184">
                  <c:v>-9.6500000000000006E-3</c:v>
                </c:pt>
                <c:pt idx="185">
                  <c:v>9.6299999999999997E-3</c:v>
                </c:pt>
                <c:pt idx="186">
                  <c:v>1.1560000000000001E-2</c:v>
                </c:pt>
                <c:pt idx="187">
                  <c:v>3.3800000000000002E-3</c:v>
                </c:pt>
                <c:pt idx="188">
                  <c:v>1.6800000000000001E-3</c:v>
                </c:pt>
                <c:pt idx="189">
                  <c:v>-1.2199999999999999E-3</c:v>
                </c:pt>
                <c:pt idx="190">
                  <c:v>5.5100000000000001E-3</c:v>
                </c:pt>
                <c:pt idx="191">
                  <c:v>1.1639999999999999E-2</c:v>
                </c:pt>
                <c:pt idx="192">
                  <c:v>1.41E-3</c:v>
                </c:pt>
                <c:pt idx="193">
                  <c:v>-6.8100000000000001E-3</c:v>
                </c:pt>
                <c:pt idx="194">
                  <c:v>5.1000000000000004E-4</c:v>
                </c:pt>
                <c:pt idx="195">
                  <c:v>4.4000000000000002E-4</c:v>
                </c:pt>
                <c:pt idx="196">
                  <c:v>3.4299999999999999E-3</c:v>
                </c:pt>
                <c:pt idx="197">
                  <c:v>-5.1000000000000004E-4</c:v>
                </c:pt>
                <c:pt idx="198">
                  <c:v>-2.0699999999999998E-3</c:v>
                </c:pt>
                <c:pt idx="199">
                  <c:v>-4.3E-3</c:v>
                </c:pt>
                <c:pt idx="200">
                  <c:v>-6.7999999999999996E-3</c:v>
                </c:pt>
                <c:pt idx="201">
                  <c:v>-2.4399999999999999E-3</c:v>
                </c:pt>
                <c:pt idx="202">
                  <c:v>-5.3699999999999998E-3</c:v>
                </c:pt>
                <c:pt idx="203">
                  <c:v>5.7499999999999999E-3</c:v>
                </c:pt>
                <c:pt idx="204">
                  <c:v>1.044E-2</c:v>
                </c:pt>
                <c:pt idx="205">
                  <c:v>6.28E-3</c:v>
                </c:pt>
                <c:pt idx="206">
                  <c:v>-6.8999999999999999E-3</c:v>
                </c:pt>
                <c:pt idx="207">
                  <c:v>2.2899999999999999E-3</c:v>
                </c:pt>
                <c:pt idx="208">
                  <c:v>1.23E-3</c:v>
                </c:pt>
                <c:pt idx="209">
                  <c:v>-4.0000000000000003E-5</c:v>
                </c:pt>
                <c:pt idx="210">
                  <c:v>-1.125E-2</c:v>
                </c:pt>
                <c:pt idx="211">
                  <c:v>-2.32E-3</c:v>
                </c:pt>
                <c:pt idx="212">
                  <c:v>1.1800000000000001E-3</c:v>
                </c:pt>
                <c:pt idx="213">
                  <c:v>-5.3899999999999998E-3</c:v>
                </c:pt>
                <c:pt idx="214">
                  <c:v>-5.4999999999999997E-3</c:v>
                </c:pt>
                <c:pt idx="215">
                  <c:v>-6.3200000000000001E-3</c:v>
                </c:pt>
                <c:pt idx="216">
                  <c:v>1.1679999999999999E-2</c:v>
                </c:pt>
                <c:pt idx="217">
                  <c:v>-2.97E-3</c:v>
                </c:pt>
                <c:pt idx="218">
                  <c:v>-6.0299999999999998E-3</c:v>
                </c:pt>
                <c:pt idx="219">
                  <c:v>-4.5100000000000001E-3</c:v>
                </c:pt>
                <c:pt idx="220">
                  <c:v>-1.644E-2</c:v>
                </c:pt>
                <c:pt idx="221">
                  <c:v>-4.4299999999999999E-3</c:v>
                </c:pt>
                <c:pt idx="222">
                  <c:v>3.64E-3</c:v>
                </c:pt>
                <c:pt idx="223">
                  <c:v>2.9999999999999997E-4</c:v>
                </c:pt>
                <c:pt idx="224">
                  <c:v>-9.7999999999999997E-4</c:v>
                </c:pt>
                <c:pt idx="225">
                  <c:v>1.6750000000000001E-2</c:v>
                </c:pt>
                <c:pt idx="226">
                  <c:v>-8.4999999999999995E-4</c:v>
                </c:pt>
                <c:pt idx="227">
                  <c:v>-9.1599999999999997E-3</c:v>
                </c:pt>
                <c:pt idx="228">
                  <c:v>1.97E-3</c:v>
                </c:pt>
                <c:pt idx="229">
                  <c:v>5.0000000000000001E-3</c:v>
                </c:pt>
                <c:pt idx="230">
                  <c:v>3.1900000000000001E-3</c:v>
                </c:pt>
                <c:pt idx="231">
                  <c:v>4.9500000000000004E-3</c:v>
                </c:pt>
                <c:pt idx="232">
                  <c:v>-6.0699999999999999E-3</c:v>
                </c:pt>
                <c:pt idx="233">
                  <c:v>6.9899999999999997E-3</c:v>
                </c:pt>
                <c:pt idx="234">
                  <c:v>1.7000000000000001E-4</c:v>
                </c:pt>
                <c:pt idx="235">
                  <c:v>-5.5399999999999998E-3</c:v>
                </c:pt>
                <c:pt idx="236">
                  <c:v>1.5499999999999999E-3</c:v>
                </c:pt>
                <c:pt idx="237">
                  <c:v>1.286E-2</c:v>
                </c:pt>
                <c:pt idx="238">
                  <c:v>-5.1000000000000004E-4</c:v>
                </c:pt>
                <c:pt idx="239">
                  <c:v>-4.0200000000000001E-3</c:v>
                </c:pt>
                <c:pt idx="240">
                  <c:v>-8.8000000000000005E-3</c:v>
                </c:pt>
                <c:pt idx="241">
                  <c:v>-1.072E-2</c:v>
                </c:pt>
                <c:pt idx="242">
                  <c:v>-4.13E-3</c:v>
                </c:pt>
                <c:pt idx="243">
                  <c:v>-7.7499999999999999E-3</c:v>
                </c:pt>
                <c:pt idx="244">
                  <c:v>8.4000000000000003E-4</c:v>
                </c:pt>
                <c:pt idx="245">
                  <c:v>8.5199999999999998E-3</c:v>
                </c:pt>
                <c:pt idx="246">
                  <c:v>-7.6499999999999997E-3</c:v>
                </c:pt>
                <c:pt idx="247">
                  <c:v>-6.5300000000000002E-3</c:v>
                </c:pt>
                <c:pt idx="248">
                  <c:v>-9.4500000000000001E-3</c:v>
                </c:pt>
                <c:pt idx="249">
                  <c:v>3.0699999999999998E-3</c:v>
                </c:pt>
                <c:pt idx="250">
                  <c:v>-8.0000000000000007E-5</c:v>
                </c:pt>
                <c:pt idx="251">
                  <c:v>3.4000000000000002E-4</c:v>
                </c:pt>
              </c:numCache>
            </c:numRef>
          </c:val>
          <c:extLst>
            <c:ext xmlns:c16="http://schemas.microsoft.com/office/drawing/2014/chart" uri="{C3380CC4-5D6E-409C-BE32-E72D297353CC}">
              <c16:uniqueId val="{00000000-3238-4294-9DB4-22AB84293D9B}"/>
            </c:ext>
          </c:extLst>
        </c:ser>
        <c:dLbls>
          <c:showLegendKey val="0"/>
          <c:showVal val="0"/>
          <c:showCatName val="0"/>
          <c:showSerName val="0"/>
          <c:showPercent val="0"/>
          <c:showBubbleSize val="0"/>
        </c:dLbls>
        <c:gapWidth val="150"/>
        <c:axId val="978392095"/>
        <c:axId val="933358975"/>
      </c:barChart>
      <c:lineChart>
        <c:grouping val="standard"/>
        <c:varyColors val="0"/>
        <c:ser>
          <c:idx val="0"/>
          <c:order val="0"/>
          <c:tx>
            <c:strRef>
              <c:f>Currency!$E$3</c:f>
              <c:strCache>
                <c:ptCount val="1"/>
                <c:pt idx="0">
                  <c:v>VaR 1</c:v>
                </c:pt>
              </c:strCache>
            </c:strRef>
          </c:tx>
          <c:spPr>
            <a:ln w="19050" cap="rnd">
              <a:solidFill>
                <a:schemeClr val="accent1"/>
              </a:solidFill>
              <a:round/>
            </a:ln>
            <a:effectLst/>
          </c:spPr>
          <c:marker>
            <c:symbol val="none"/>
          </c:marker>
          <c:cat>
            <c:numRef>
              <c:f>Currency!$A$4:$A$255</c:f>
              <c:numCache>
                <c:formatCode>dd\.mm\.yyyy</c:formatCode>
                <c:ptCount val="252"/>
                <c:pt idx="0">
                  <c:v>43131</c:v>
                </c:pt>
                <c:pt idx="1">
                  <c:v>43130</c:v>
                </c:pt>
                <c:pt idx="2" formatCode="d\.m\.yyyy">
                  <c:v>43129</c:v>
                </c:pt>
                <c:pt idx="3" formatCode="d\.m\.yyyy">
                  <c:v>43126</c:v>
                </c:pt>
                <c:pt idx="4" formatCode="d\.m\.yyyy">
                  <c:v>43125</c:v>
                </c:pt>
                <c:pt idx="5" formatCode="d\.m\.yyyy">
                  <c:v>43124</c:v>
                </c:pt>
                <c:pt idx="6" formatCode="d\.m\.yyyy">
                  <c:v>43123</c:v>
                </c:pt>
                <c:pt idx="7" formatCode="d\.m\.yyyy">
                  <c:v>43122</c:v>
                </c:pt>
                <c:pt idx="8" formatCode="d\.m\.yyyy">
                  <c:v>43119</c:v>
                </c:pt>
                <c:pt idx="9" formatCode="d\.m\.yyyy">
                  <c:v>43118</c:v>
                </c:pt>
                <c:pt idx="10" formatCode="d\.m\.yyyy">
                  <c:v>43117</c:v>
                </c:pt>
                <c:pt idx="11" formatCode="d\.m\.yyyy">
                  <c:v>43116</c:v>
                </c:pt>
                <c:pt idx="12" formatCode="d\.m\.yyyy">
                  <c:v>43112</c:v>
                </c:pt>
                <c:pt idx="13" formatCode="d\.m\.yyyy">
                  <c:v>43111</c:v>
                </c:pt>
                <c:pt idx="14" formatCode="d\.m\.yyyy">
                  <c:v>43110</c:v>
                </c:pt>
                <c:pt idx="15" formatCode="d\.m\.yyyy">
                  <c:v>43109</c:v>
                </c:pt>
                <c:pt idx="16">
                  <c:v>43108</c:v>
                </c:pt>
                <c:pt idx="17">
                  <c:v>43105</c:v>
                </c:pt>
                <c:pt idx="18">
                  <c:v>43104</c:v>
                </c:pt>
                <c:pt idx="19">
                  <c:v>43103</c:v>
                </c:pt>
                <c:pt idx="20">
                  <c:v>43102</c:v>
                </c:pt>
                <c:pt idx="21">
                  <c:v>43098</c:v>
                </c:pt>
                <c:pt idx="22" formatCode="d\.m\.yyyy">
                  <c:v>43097</c:v>
                </c:pt>
                <c:pt idx="23" formatCode="d\.m\.yyyy">
                  <c:v>43096</c:v>
                </c:pt>
                <c:pt idx="24" formatCode="d\.m\.yyyy">
                  <c:v>43095</c:v>
                </c:pt>
                <c:pt idx="25" formatCode="d\.m\.yyyy">
                  <c:v>43091</c:v>
                </c:pt>
                <c:pt idx="26" formatCode="d\.m\.yyyy">
                  <c:v>43090</c:v>
                </c:pt>
                <c:pt idx="27" formatCode="d\.m\.yyyy">
                  <c:v>43089</c:v>
                </c:pt>
                <c:pt idx="28" formatCode="d\.m\.yyyy">
                  <c:v>43088</c:v>
                </c:pt>
                <c:pt idx="29" formatCode="d\.m\.yyyy">
                  <c:v>43087</c:v>
                </c:pt>
                <c:pt idx="30" formatCode="d\.m\.yyyy">
                  <c:v>43084</c:v>
                </c:pt>
                <c:pt idx="31" formatCode="d\.m\.yyyy">
                  <c:v>43083</c:v>
                </c:pt>
                <c:pt idx="32" formatCode="d\.m\.yyyy">
                  <c:v>43082</c:v>
                </c:pt>
                <c:pt idx="33" formatCode="d\.m\.yyyy">
                  <c:v>43081</c:v>
                </c:pt>
                <c:pt idx="34" formatCode="d\.m\.yyyy">
                  <c:v>43080</c:v>
                </c:pt>
                <c:pt idx="35" formatCode="d\.m\.yyyy">
                  <c:v>43077</c:v>
                </c:pt>
                <c:pt idx="36">
                  <c:v>43076</c:v>
                </c:pt>
                <c:pt idx="37">
                  <c:v>43075</c:v>
                </c:pt>
                <c:pt idx="38">
                  <c:v>43074</c:v>
                </c:pt>
                <c:pt idx="39">
                  <c:v>43073</c:v>
                </c:pt>
                <c:pt idx="40">
                  <c:v>43070</c:v>
                </c:pt>
                <c:pt idx="41">
                  <c:v>43069</c:v>
                </c:pt>
                <c:pt idx="42">
                  <c:v>43068</c:v>
                </c:pt>
                <c:pt idx="43" formatCode="d\.m\.yyyy">
                  <c:v>43067</c:v>
                </c:pt>
                <c:pt idx="44" formatCode="d\.m\.yyyy">
                  <c:v>43066</c:v>
                </c:pt>
                <c:pt idx="45" formatCode="d\.m\.yyyy">
                  <c:v>43063</c:v>
                </c:pt>
                <c:pt idx="46" formatCode="d\.m\.yyyy">
                  <c:v>43061</c:v>
                </c:pt>
                <c:pt idx="47" formatCode="d\.m\.yyyy">
                  <c:v>43060</c:v>
                </c:pt>
                <c:pt idx="48" formatCode="d\.m\.yyyy">
                  <c:v>43059</c:v>
                </c:pt>
                <c:pt idx="49" formatCode="d\.m\.yyyy">
                  <c:v>43056</c:v>
                </c:pt>
                <c:pt idx="50" formatCode="d\.m\.yyyy">
                  <c:v>43055</c:v>
                </c:pt>
                <c:pt idx="51" formatCode="d\.m\.yyyy">
                  <c:v>43054</c:v>
                </c:pt>
                <c:pt idx="52" formatCode="d\.m\.yyyy">
                  <c:v>43053</c:v>
                </c:pt>
                <c:pt idx="53" formatCode="d\.m\.yyyy">
                  <c:v>43052</c:v>
                </c:pt>
                <c:pt idx="54" formatCode="d\.m\.yyyy">
                  <c:v>43049</c:v>
                </c:pt>
                <c:pt idx="55" formatCode="d\.m\.yyyy">
                  <c:v>43048</c:v>
                </c:pt>
                <c:pt idx="56" formatCode="d\.m\.yyyy">
                  <c:v>43047</c:v>
                </c:pt>
                <c:pt idx="57" formatCode="d\.m\.yyyy">
                  <c:v>43046</c:v>
                </c:pt>
                <c:pt idx="58" formatCode="d\.m\.yyyy">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Currency!$E$4:$E$255</c:f>
              <c:numCache>
                <c:formatCode>0.000%</c:formatCode>
                <c:ptCount val="252"/>
                <c:pt idx="0">
                  <c:v>-1.3071616245160801E-2</c:v>
                </c:pt>
                <c:pt idx="1">
                  <c:v>-1.3211588780277062E-2</c:v>
                </c:pt>
                <c:pt idx="2">
                  <c:v>-1.3166572700735579E-2</c:v>
                </c:pt>
                <c:pt idx="3">
                  <c:v>-1.3173797912945949E-2</c:v>
                </c:pt>
                <c:pt idx="4">
                  <c:v>-1.3130791630555439E-2</c:v>
                </c:pt>
                <c:pt idx="5">
                  <c:v>-1.3127269378930261E-2</c:v>
                </c:pt>
                <c:pt idx="6">
                  <c:v>-1.3177373756862319E-2</c:v>
                </c:pt>
                <c:pt idx="7">
                  <c:v>-1.3177406462083149E-2</c:v>
                </c:pt>
                <c:pt idx="8">
                  <c:v>-1.3211011532285745E-2</c:v>
                </c:pt>
                <c:pt idx="9">
                  <c:v>-1.3218836397945516E-2</c:v>
                </c:pt>
                <c:pt idx="10">
                  <c:v>-1.320033381030015E-2</c:v>
                </c:pt>
                <c:pt idx="11">
                  <c:v>-1.3365147377653956E-2</c:v>
                </c:pt>
                <c:pt idx="12">
                  <c:v>-1.3369113627471341E-2</c:v>
                </c:pt>
                <c:pt idx="13">
                  <c:v>-1.3354302137400017E-2</c:v>
                </c:pt>
                <c:pt idx="14">
                  <c:v>-1.3395549649521384E-2</c:v>
                </c:pt>
                <c:pt idx="15">
                  <c:v>-1.3413164699509959E-2</c:v>
                </c:pt>
                <c:pt idx="16">
                  <c:v>-1.3626725602013943E-2</c:v>
                </c:pt>
                <c:pt idx="17">
                  <c:v>-1.3625815226441421E-2</c:v>
                </c:pt>
                <c:pt idx="18">
                  <c:v>-1.363009514629298E-2</c:v>
                </c:pt>
                <c:pt idx="19">
                  <c:v>-1.3734832872587201E-2</c:v>
                </c:pt>
                <c:pt idx="20">
                  <c:v>-1.3734573573549373E-2</c:v>
                </c:pt>
                <c:pt idx="21">
                  <c:v>-1.374282546332886E-2</c:v>
                </c:pt>
                <c:pt idx="22">
                  <c:v>-1.374317384500501E-2</c:v>
                </c:pt>
                <c:pt idx="23">
                  <c:v>-1.3728560556149252E-2</c:v>
                </c:pt>
                <c:pt idx="24">
                  <c:v>-1.3722112705763977E-2</c:v>
                </c:pt>
                <c:pt idx="25">
                  <c:v>-1.3718580227666427E-2</c:v>
                </c:pt>
                <c:pt idx="26">
                  <c:v>-1.3780594910638783E-2</c:v>
                </c:pt>
                <c:pt idx="27">
                  <c:v>-1.3786207423670154E-2</c:v>
                </c:pt>
                <c:pt idx="28">
                  <c:v>-1.3786330399094536E-2</c:v>
                </c:pt>
                <c:pt idx="29">
                  <c:v>-1.3778449631322583E-2</c:v>
                </c:pt>
                <c:pt idx="30">
                  <c:v>-1.3839194013620623E-2</c:v>
                </c:pt>
                <c:pt idx="31">
                  <c:v>-1.3829779427077176E-2</c:v>
                </c:pt>
                <c:pt idx="32">
                  <c:v>-1.3844383086291058E-2</c:v>
                </c:pt>
                <c:pt idx="33">
                  <c:v>-1.4442924322320611E-2</c:v>
                </c:pt>
                <c:pt idx="34">
                  <c:v>-1.4464997769450115E-2</c:v>
                </c:pt>
                <c:pt idx="35">
                  <c:v>-1.4483882374551645E-2</c:v>
                </c:pt>
                <c:pt idx="36">
                  <c:v>-1.4477436861372593E-2</c:v>
                </c:pt>
                <c:pt idx="37">
                  <c:v>-1.4445525070238193E-2</c:v>
                </c:pt>
                <c:pt idx="38">
                  <c:v>-1.4461845560026269E-2</c:v>
                </c:pt>
                <c:pt idx="39">
                  <c:v>-1.4467814953907591E-2</c:v>
                </c:pt>
                <c:pt idx="40">
                  <c:v>-1.4560692882753346E-2</c:v>
                </c:pt>
                <c:pt idx="41">
                  <c:v>-1.4604385666098384E-2</c:v>
                </c:pt>
                <c:pt idx="42">
                  <c:v>-1.4614344496939451E-2</c:v>
                </c:pt>
                <c:pt idx="43">
                  <c:v>-1.4630279742815744E-2</c:v>
                </c:pt>
                <c:pt idx="44">
                  <c:v>-1.4623923211654299E-2</c:v>
                </c:pt>
                <c:pt idx="45">
                  <c:v>-1.4627306773115635E-2</c:v>
                </c:pt>
                <c:pt idx="46">
                  <c:v>-1.4658177774940028E-2</c:v>
                </c:pt>
                <c:pt idx="47">
                  <c:v>-1.46292357833983E-2</c:v>
                </c:pt>
                <c:pt idx="48">
                  <c:v>-1.4733221727887597E-2</c:v>
                </c:pt>
                <c:pt idx="49">
                  <c:v>-1.475306424729368E-2</c:v>
                </c:pt>
                <c:pt idx="50">
                  <c:v>-1.4738644087741377E-2</c:v>
                </c:pt>
                <c:pt idx="51">
                  <c:v>-1.4722879805718176E-2</c:v>
                </c:pt>
                <c:pt idx="52">
                  <c:v>-1.4831295701341738E-2</c:v>
                </c:pt>
                <c:pt idx="53">
                  <c:v>-1.4847499855412035E-2</c:v>
                </c:pt>
                <c:pt idx="54">
                  <c:v>-1.5260956214436327E-2</c:v>
                </c:pt>
                <c:pt idx="55">
                  <c:v>-1.5294395873163115E-2</c:v>
                </c:pt>
                <c:pt idx="56">
                  <c:v>-1.5294650998787256E-2</c:v>
                </c:pt>
                <c:pt idx="57">
                  <c:v>-1.5241504250505102E-2</c:v>
                </c:pt>
                <c:pt idx="58">
                  <c:v>-1.5248547154760504E-2</c:v>
                </c:pt>
                <c:pt idx="59">
                  <c:v>-1.5194230698349978E-2</c:v>
                </c:pt>
                <c:pt idx="60">
                  <c:v>-1.5224013436045972E-2</c:v>
                </c:pt>
                <c:pt idx="61">
                  <c:v>-1.5223295237744886E-2</c:v>
                </c:pt>
                <c:pt idx="62">
                  <c:v>-1.5192255389833924E-2</c:v>
                </c:pt>
                <c:pt idx="63">
                  <c:v>-1.5152416591186036E-2</c:v>
                </c:pt>
                <c:pt idx="64">
                  <c:v>-1.5098146767717258E-2</c:v>
                </c:pt>
                <c:pt idx="65">
                  <c:v>-1.5137096444116651E-2</c:v>
                </c:pt>
                <c:pt idx="66">
                  <c:v>-1.5137871639605142E-2</c:v>
                </c:pt>
                <c:pt idx="67">
                  <c:v>-1.5141583522779103E-2</c:v>
                </c:pt>
                <c:pt idx="68">
                  <c:v>-1.5141565814008377E-2</c:v>
                </c:pt>
                <c:pt idx="69">
                  <c:v>-1.5141792637768364E-2</c:v>
                </c:pt>
                <c:pt idx="70">
                  <c:v>-1.5163275038335191E-2</c:v>
                </c:pt>
                <c:pt idx="71">
                  <c:v>-1.5164737225261786E-2</c:v>
                </c:pt>
                <c:pt idx="72">
                  <c:v>-1.5154936901559278E-2</c:v>
                </c:pt>
                <c:pt idx="73">
                  <c:v>-1.5158949680101366E-2</c:v>
                </c:pt>
                <c:pt idx="74">
                  <c:v>-1.5202814775468192E-2</c:v>
                </c:pt>
                <c:pt idx="75">
                  <c:v>-1.5218323948192078E-2</c:v>
                </c:pt>
                <c:pt idx="76">
                  <c:v>-1.522173657287792E-2</c:v>
                </c:pt>
                <c:pt idx="77">
                  <c:v>-1.5193707543615121E-2</c:v>
                </c:pt>
                <c:pt idx="78">
                  <c:v>-1.515912337276005E-2</c:v>
                </c:pt>
                <c:pt idx="79">
                  <c:v>-1.5113635454786998E-2</c:v>
                </c:pt>
                <c:pt idx="80">
                  <c:v>-1.510907144558679E-2</c:v>
                </c:pt>
                <c:pt idx="81">
                  <c:v>-1.509475113655883E-2</c:v>
                </c:pt>
                <c:pt idx="82">
                  <c:v>-1.5197718589845331E-2</c:v>
                </c:pt>
                <c:pt idx="83">
                  <c:v>-1.5194623266240605E-2</c:v>
                </c:pt>
                <c:pt idx="84">
                  <c:v>-1.5226299377857419E-2</c:v>
                </c:pt>
                <c:pt idx="85">
                  <c:v>-1.5225161027964175E-2</c:v>
                </c:pt>
                <c:pt idx="86">
                  <c:v>-1.5169417225045691E-2</c:v>
                </c:pt>
                <c:pt idx="87">
                  <c:v>-1.5170427590107739E-2</c:v>
                </c:pt>
                <c:pt idx="88">
                  <c:v>-1.5167079515197553E-2</c:v>
                </c:pt>
                <c:pt idx="89">
                  <c:v>-1.5174348070543501E-2</c:v>
                </c:pt>
                <c:pt idx="90">
                  <c:v>-1.5213051233634914E-2</c:v>
                </c:pt>
                <c:pt idx="91">
                  <c:v>-1.5212191917999647E-2</c:v>
                </c:pt>
                <c:pt idx="92">
                  <c:v>-1.5197955229614346E-2</c:v>
                </c:pt>
                <c:pt idx="93">
                  <c:v>-1.5187665704676048E-2</c:v>
                </c:pt>
                <c:pt idx="94">
                  <c:v>-1.5186364538676635E-2</c:v>
                </c:pt>
                <c:pt idx="95">
                  <c:v>-1.5188340207025641E-2</c:v>
                </c:pt>
                <c:pt idx="96">
                  <c:v>-1.5163674698949425E-2</c:v>
                </c:pt>
                <c:pt idx="97">
                  <c:v>-1.5203959286911749E-2</c:v>
                </c:pt>
                <c:pt idx="98">
                  <c:v>-1.5248657021916703E-2</c:v>
                </c:pt>
                <c:pt idx="99">
                  <c:v>-1.5284431638730365E-2</c:v>
                </c:pt>
                <c:pt idx="100">
                  <c:v>-1.5275318689891165E-2</c:v>
                </c:pt>
                <c:pt idx="101">
                  <c:v>-1.5259654600130075E-2</c:v>
                </c:pt>
                <c:pt idx="102">
                  <c:v>-1.5321569932832499E-2</c:v>
                </c:pt>
                <c:pt idx="103">
                  <c:v>-1.526159029960752E-2</c:v>
                </c:pt>
                <c:pt idx="104">
                  <c:v>-1.5260893709918925E-2</c:v>
                </c:pt>
                <c:pt idx="105">
                  <c:v>-1.527032673517026E-2</c:v>
                </c:pt>
                <c:pt idx="106">
                  <c:v>-1.5257967642456443E-2</c:v>
                </c:pt>
                <c:pt idx="107">
                  <c:v>-1.5239038959532998E-2</c:v>
                </c:pt>
                <c:pt idx="108">
                  <c:v>-1.5240983471579683E-2</c:v>
                </c:pt>
                <c:pt idx="109">
                  <c:v>-1.524034514303523E-2</c:v>
                </c:pt>
                <c:pt idx="110">
                  <c:v>-1.5251784539017609E-2</c:v>
                </c:pt>
                <c:pt idx="111">
                  <c:v>-1.5258786763102369E-2</c:v>
                </c:pt>
                <c:pt idx="112">
                  <c:v>-1.5292641265093592E-2</c:v>
                </c:pt>
                <c:pt idx="113">
                  <c:v>-1.529904614229554E-2</c:v>
                </c:pt>
                <c:pt idx="114">
                  <c:v>-1.5304283132831234E-2</c:v>
                </c:pt>
                <c:pt idx="115">
                  <c:v>-1.5278360683273571E-2</c:v>
                </c:pt>
                <c:pt idx="116">
                  <c:v>-1.5285984590897311E-2</c:v>
                </c:pt>
                <c:pt idx="117">
                  <c:v>-1.5293992526279028E-2</c:v>
                </c:pt>
                <c:pt idx="118">
                  <c:v>-1.5290757518772241E-2</c:v>
                </c:pt>
                <c:pt idx="119">
                  <c:v>-1.5291997002569708E-2</c:v>
                </c:pt>
                <c:pt idx="120">
                  <c:v>-1.5292850377907615E-2</c:v>
                </c:pt>
                <c:pt idx="121">
                  <c:v>-1.5291240530072284E-2</c:v>
                </c:pt>
                <c:pt idx="122">
                  <c:v>-1.5327472534922514E-2</c:v>
                </c:pt>
                <c:pt idx="123">
                  <c:v>-1.5431137224256706E-2</c:v>
                </c:pt>
                <c:pt idx="124">
                  <c:v>-1.5451081790234309E-2</c:v>
                </c:pt>
                <c:pt idx="125">
                  <c:v>-1.5385534073736051E-2</c:v>
                </c:pt>
                <c:pt idx="126">
                  <c:v>-1.539904220223675E-2</c:v>
                </c:pt>
                <c:pt idx="127">
                  <c:v>-1.5358892028700218E-2</c:v>
                </c:pt>
                <c:pt idx="128">
                  <c:v>-1.5378954604403371E-2</c:v>
                </c:pt>
                <c:pt idx="129">
                  <c:v>-1.5380138564140697E-2</c:v>
                </c:pt>
                <c:pt idx="130">
                  <c:v>-1.5379901601923943E-2</c:v>
                </c:pt>
                <c:pt idx="131">
                  <c:v>-1.5548406595038516E-2</c:v>
                </c:pt>
                <c:pt idx="132">
                  <c:v>-1.5423236706337265E-2</c:v>
                </c:pt>
                <c:pt idx="133">
                  <c:v>-1.551327134230894E-2</c:v>
                </c:pt>
                <c:pt idx="134">
                  <c:v>-1.5546743506847531E-2</c:v>
                </c:pt>
                <c:pt idx="135">
                  <c:v>-1.5567813991219204E-2</c:v>
                </c:pt>
                <c:pt idx="136">
                  <c:v>-1.5568449566870377E-2</c:v>
                </c:pt>
                <c:pt idx="137">
                  <c:v>-1.5559415969288014E-2</c:v>
                </c:pt>
                <c:pt idx="138">
                  <c:v>-1.5510811863596992E-2</c:v>
                </c:pt>
                <c:pt idx="139">
                  <c:v>-1.5559019804824856E-2</c:v>
                </c:pt>
                <c:pt idx="140">
                  <c:v>-1.5522073832414005E-2</c:v>
                </c:pt>
                <c:pt idx="141">
                  <c:v>-1.550023168057419E-2</c:v>
                </c:pt>
                <c:pt idx="142">
                  <c:v>-1.550106586624257E-2</c:v>
                </c:pt>
                <c:pt idx="143">
                  <c:v>-1.5475012548156147E-2</c:v>
                </c:pt>
                <c:pt idx="144">
                  <c:v>-1.5515458623143878E-2</c:v>
                </c:pt>
                <c:pt idx="145">
                  <c:v>-1.543974618419725E-2</c:v>
                </c:pt>
                <c:pt idx="146">
                  <c:v>-1.549151346937213E-2</c:v>
                </c:pt>
                <c:pt idx="147">
                  <c:v>-1.5498251999495512E-2</c:v>
                </c:pt>
                <c:pt idx="148">
                  <c:v>-1.5493569586244963E-2</c:v>
                </c:pt>
                <c:pt idx="149">
                  <c:v>-1.5455746578534664E-2</c:v>
                </c:pt>
                <c:pt idx="150">
                  <c:v>-1.5431214750656166E-2</c:v>
                </c:pt>
                <c:pt idx="151">
                  <c:v>-1.5473994900828942E-2</c:v>
                </c:pt>
                <c:pt idx="152">
                  <c:v>-1.5421817463156474E-2</c:v>
                </c:pt>
                <c:pt idx="153">
                  <c:v>-1.5650138133604923E-2</c:v>
                </c:pt>
                <c:pt idx="154">
                  <c:v>-1.5646591587894505E-2</c:v>
                </c:pt>
                <c:pt idx="155">
                  <c:v>-1.5549314549944565E-2</c:v>
                </c:pt>
                <c:pt idx="156">
                  <c:v>-1.5351695141903956E-2</c:v>
                </c:pt>
                <c:pt idx="157">
                  <c:v>-1.5492488505524394E-2</c:v>
                </c:pt>
                <c:pt idx="158">
                  <c:v>-1.5548196681628127E-2</c:v>
                </c:pt>
                <c:pt idx="159">
                  <c:v>-1.549299834538456E-2</c:v>
                </c:pt>
                <c:pt idx="160">
                  <c:v>-1.5503242836989898E-2</c:v>
                </c:pt>
                <c:pt idx="161">
                  <c:v>-1.5808098656168917E-2</c:v>
                </c:pt>
                <c:pt idx="162">
                  <c:v>-1.5890219476218582E-2</c:v>
                </c:pt>
                <c:pt idx="163">
                  <c:v>-1.5883422672608827E-2</c:v>
                </c:pt>
                <c:pt idx="164">
                  <c:v>-1.6009269800872243E-2</c:v>
                </c:pt>
                <c:pt idx="165">
                  <c:v>-1.604467671847027E-2</c:v>
                </c:pt>
                <c:pt idx="166">
                  <c:v>-1.6172917659043357E-2</c:v>
                </c:pt>
                <c:pt idx="167">
                  <c:v>-1.6219006329583053E-2</c:v>
                </c:pt>
                <c:pt idx="168">
                  <c:v>-1.6219219631103867E-2</c:v>
                </c:pt>
                <c:pt idx="169">
                  <c:v>-1.6327079261431503E-2</c:v>
                </c:pt>
                <c:pt idx="170">
                  <c:v>-1.6328611376503554E-2</c:v>
                </c:pt>
                <c:pt idx="171">
                  <c:v>-1.632233291523753E-2</c:v>
                </c:pt>
                <c:pt idx="172">
                  <c:v>-1.6354364882074261E-2</c:v>
                </c:pt>
                <c:pt idx="173">
                  <c:v>-1.637224334453859E-2</c:v>
                </c:pt>
                <c:pt idx="174">
                  <c:v>-1.6521426997524756E-2</c:v>
                </c:pt>
                <c:pt idx="175">
                  <c:v>-1.652372596166719E-2</c:v>
                </c:pt>
                <c:pt idx="176">
                  <c:v>-1.6521008886383949E-2</c:v>
                </c:pt>
                <c:pt idx="177">
                  <c:v>-1.6442405202275159E-2</c:v>
                </c:pt>
                <c:pt idx="178">
                  <c:v>-1.6555149080960271E-2</c:v>
                </c:pt>
                <c:pt idx="179">
                  <c:v>-1.6551533798831883E-2</c:v>
                </c:pt>
                <c:pt idx="180">
                  <c:v>-1.6554132243533012E-2</c:v>
                </c:pt>
                <c:pt idx="181">
                  <c:v>-1.6448798777343898E-2</c:v>
                </c:pt>
                <c:pt idx="182">
                  <c:v>-1.6457820410178285E-2</c:v>
                </c:pt>
                <c:pt idx="183">
                  <c:v>-1.644549002002756E-2</c:v>
                </c:pt>
                <c:pt idx="184">
                  <c:v>-1.6438995817962241E-2</c:v>
                </c:pt>
                <c:pt idx="185">
                  <c:v>-1.6382591744880208E-2</c:v>
                </c:pt>
                <c:pt idx="186">
                  <c:v>-1.6310520935689726E-2</c:v>
                </c:pt>
                <c:pt idx="187">
                  <c:v>-1.6325250997788563E-2</c:v>
                </c:pt>
                <c:pt idx="188">
                  <c:v>-1.6850357851292651E-2</c:v>
                </c:pt>
                <c:pt idx="189">
                  <c:v>-1.6874551580749176E-2</c:v>
                </c:pt>
                <c:pt idx="190">
                  <c:v>-1.6891214552867139E-2</c:v>
                </c:pt>
                <c:pt idx="191">
                  <c:v>-1.6896784584244453E-2</c:v>
                </c:pt>
                <c:pt idx="192">
                  <c:v>-1.6896693252626174E-2</c:v>
                </c:pt>
                <c:pt idx="193">
                  <c:v>-1.6886984125444631E-2</c:v>
                </c:pt>
                <c:pt idx="194">
                  <c:v>-1.6945878139705273E-2</c:v>
                </c:pt>
                <c:pt idx="195">
                  <c:v>-1.6952653998496204E-2</c:v>
                </c:pt>
                <c:pt idx="196">
                  <c:v>-1.6947520598567124E-2</c:v>
                </c:pt>
                <c:pt idx="197">
                  <c:v>-1.7408915284858516E-2</c:v>
                </c:pt>
                <c:pt idx="198">
                  <c:v>-1.7632687841066086E-2</c:v>
                </c:pt>
                <c:pt idx="199">
                  <c:v>-1.7625572010368473E-2</c:v>
                </c:pt>
                <c:pt idx="200">
                  <c:v>-1.7640675200279381E-2</c:v>
                </c:pt>
                <c:pt idx="201">
                  <c:v>-1.765668537562683E-2</c:v>
                </c:pt>
                <c:pt idx="202">
                  <c:v>-1.7696397485656653E-2</c:v>
                </c:pt>
                <c:pt idx="203">
                  <c:v>-1.7697402841344214E-2</c:v>
                </c:pt>
                <c:pt idx="204">
                  <c:v>-1.7675210572294979E-2</c:v>
                </c:pt>
                <c:pt idx="205">
                  <c:v>-1.7672792038339571E-2</c:v>
                </c:pt>
                <c:pt idx="206">
                  <c:v>-1.7683262131371735E-2</c:v>
                </c:pt>
                <c:pt idx="207">
                  <c:v>-1.7749844020051038E-2</c:v>
                </c:pt>
                <c:pt idx="208">
                  <c:v>-1.7809813449051592E-2</c:v>
                </c:pt>
                <c:pt idx="209">
                  <c:v>-1.7836072405823144E-2</c:v>
                </c:pt>
                <c:pt idx="210">
                  <c:v>-1.7775887319379409E-2</c:v>
                </c:pt>
                <c:pt idx="211">
                  <c:v>-1.7925876114061174E-2</c:v>
                </c:pt>
                <c:pt idx="212">
                  <c:v>-1.7989807651468081E-2</c:v>
                </c:pt>
                <c:pt idx="213">
                  <c:v>-1.7977960158661634E-2</c:v>
                </c:pt>
                <c:pt idx="214">
                  <c:v>-1.8072239515077432E-2</c:v>
                </c:pt>
                <c:pt idx="215">
                  <c:v>-1.8274966414798564E-2</c:v>
                </c:pt>
                <c:pt idx="216">
                  <c:v>-1.8190070125523684E-2</c:v>
                </c:pt>
                <c:pt idx="217">
                  <c:v>-1.8210826716230828E-2</c:v>
                </c:pt>
                <c:pt idx="218">
                  <c:v>-1.8202323181041289E-2</c:v>
                </c:pt>
                <c:pt idx="219">
                  <c:v>-1.8207068590444315E-2</c:v>
                </c:pt>
                <c:pt idx="220">
                  <c:v>-1.8645128181083815E-2</c:v>
                </c:pt>
                <c:pt idx="221">
                  <c:v>-1.86418426558616E-2</c:v>
                </c:pt>
                <c:pt idx="222">
                  <c:v>-1.8664886881055633E-2</c:v>
                </c:pt>
                <c:pt idx="223">
                  <c:v>-1.8690054574798894E-2</c:v>
                </c:pt>
                <c:pt idx="224">
                  <c:v>-1.8761365367256182E-2</c:v>
                </c:pt>
                <c:pt idx="225">
                  <c:v>-1.8693797172954787E-2</c:v>
                </c:pt>
                <c:pt idx="226">
                  <c:v>-1.8695569318231225E-2</c:v>
                </c:pt>
                <c:pt idx="227">
                  <c:v>-1.8766399110250603E-2</c:v>
                </c:pt>
                <c:pt idx="228">
                  <c:v>-1.8817871252017698E-2</c:v>
                </c:pt>
                <c:pt idx="229">
                  <c:v>-1.8798009182424781E-2</c:v>
                </c:pt>
                <c:pt idx="230">
                  <c:v>-1.8788979138268741E-2</c:v>
                </c:pt>
                <c:pt idx="231">
                  <c:v>-1.9100872196158747E-2</c:v>
                </c:pt>
                <c:pt idx="232">
                  <c:v>-1.9132939414091627E-2</c:v>
                </c:pt>
                <c:pt idx="233">
                  <c:v>-1.9166663364346453E-2</c:v>
                </c:pt>
                <c:pt idx="234">
                  <c:v>-1.9208992241064978E-2</c:v>
                </c:pt>
                <c:pt idx="235">
                  <c:v>-1.933547766366633E-2</c:v>
                </c:pt>
                <c:pt idx="236">
                  <c:v>-1.9441263052978535E-2</c:v>
                </c:pt>
                <c:pt idx="237">
                  <c:v>-1.9335133811679641E-2</c:v>
                </c:pt>
                <c:pt idx="238">
                  <c:v>-1.9535454438981567E-2</c:v>
                </c:pt>
                <c:pt idx="239">
                  <c:v>-1.9647614104698272E-2</c:v>
                </c:pt>
                <c:pt idx="240">
                  <c:v>-1.9627307706932533E-2</c:v>
                </c:pt>
                <c:pt idx="241">
                  <c:v>-1.9585913155307114E-2</c:v>
                </c:pt>
                <c:pt idx="242">
                  <c:v>-1.9807454833972508E-2</c:v>
                </c:pt>
                <c:pt idx="243">
                  <c:v>-1.9798449775783541E-2</c:v>
                </c:pt>
                <c:pt idx="244">
                  <c:v>-1.9892686102798637E-2</c:v>
                </c:pt>
                <c:pt idx="245">
                  <c:v>-1.9843747665669525E-2</c:v>
                </c:pt>
                <c:pt idx="246">
                  <c:v>-2.0017958372691411E-2</c:v>
                </c:pt>
                <c:pt idx="247">
                  <c:v>-2.000858911922504E-2</c:v>
                </c:pt>
                <c:pt idx="248">
                  <c:v>-2.002465483651401E-2</c:v>
                </c:pt>
                <c:pt idx="249">
                  <c:v>-2.0390511122432516E-2</c:v>
                </c:pt>
                <c:pt idx="250">
                  <c:v>-2.0395169437369486E-2</c:v>
                </c:pt>
                <c:pt idx="251">
                  <c:v>-2.1008443066479251E-2</c:v>
                </c:pt>
              </c:numCache>
            </c:numRef>
          </c:val>
          <c:smooth val="0"/>
          <c:extLst>
            <c:ext xmlns:c16="http://schemas.microsoft.com/office/drawing/2014/chart" uri="{C3380CC4-5D6E-409C-BE32-E72D297353CC}">
              <c16:uniqueId val="{00000001-3238-4294-9DB4-22AB84293D9B}"/>
            </c:ext>
          </c:extLst>
        </c:ser>
        <c:ser>
          <c:idx val="1"/>
          <c:order val="1"/>
          <c:tx>
            <c:strRef>
              <c:f>Currency!$H$3</c:f>
              <c:strCache>
                <c:ptCount val="1"/>
                <c:pt idx="0">
                  <c:v>ES1</c:v>
                </c:pt>
              </c:strCache>
            </c:strRef>
          </c:tx>
          <c:spPr>
            <a:ln w="19050" cap="rnd">
              <a:solidFill>
                <a:schemeClr val="accent2"/>
              </a:solidFill>
              <a:round/>
            </a:ln>
            <a:effectLst/>
          </c:spPr>
          <c:marker>
            <c:symbol val="none"/>
          </c:marker>
          <c:cat>
            <c:numRef>
              <c:f>Currency!$A$4:$A$255</c:f>
              <c:numCache>
                <c:formatCode>dd\.mm\.yyyy</c:formatCode>
                <c:ptCount val="252"/>
                <c:pt idx="0">
                  <c:v>43131</c:v>
                </c:pt>
                <c:pt idx="1">
                  <c:v>43130</c:v>
                </c:pt>
                <c:pt idx="2" formatCode="d\.m\.yyyy">
                  <c:v>43129</c:v>
                </c:pt>
                <c:pt idx="3" formatCode="d\.m\.yyyy">
                  <c:v>43126</c:v>
                </c:pt>
                <c:pt idx="4" formatCode="d\.m\.yyyy">
                  <c:v>43125</c:v>
                </c:pt>
                <c:pt idx="5" formatCode="d\.m\.yyyy">
                  <c:v>43124</c:v>
                </c:pt>
                <c:pt idx="6" formatCode="d\.m\.yyyy">
                  <c:v>43123</c:v>
                </c:pt>
                <c:pt idx="7" formatCode="d\.m\.yyyy">
                  <c:v>43122</c:v>
                </c:pt>
                <c:pt idx="8" formatCode="d\.m\.yyyy">
                  <c:v>43119</c:v>
                </c:pt>
                <c:pt idx="9" formatCode="d\.m\.yyyy">
                  <c:v>43118</c:v>
                </c:pt>
                <c:pt idx="10" formatCode="d\.m\.yyyy">
                  <c:v>43117</c:v>
                </c:pt>
                <c:pt idx="11" formatCode="d\.m\.yyyy">
                  <c:v>43116</c:v>
                </c:pt>
                <c:pt idx="12" formatCode="d\.m\.yyyy">
                  <c:v>43112</c:v>
                </c:pt>
                <c:pt idx="13" formatCode="d\.m\.yyyy">
                  <c:v>43111</c:v>
                </c:pt>
                <c:pt idx="14" formatCode="d\.m\.yyyy">
                  <c:v>43110</c:v>
                </c:pt>
                <c:pt idx="15" formatCode="d\.m\.yyyy">
                  <c:v>43109</c:v>
                </c:pt>
                <c:pt idx="16">
                  <c:v>43108</c:v>
                </c:pt>
                <c:pt idx="17">
                  <c:v>43105</c:v>
                </c:pt>
                <c:pt idx="18">
                  <c:v>43104</c:v>
                </c:pt>
                <c:pt idx="19">
                  <c:v>43103</c:v>
                </c:pt>
                <c:pt idx="20">
                  <c:v>43102</c:v>
                </c:pt>
                <c:pt idx="21">
                  <c:v>43098</c:v>
                </c:pt>
                <c:pt idx="22" formatCode="d\.m\.yyyy">
                  <c:v>43097</c:v>
                </c:pt>
                <c:pt idx="23" formatCode="d\.m\.yyyy">
                  <c:v>43096</c:v>
                </c:pt>
                <c:pt idx="24" formatCode="d\.m\.yyyy">
                  <c:v>43095</c:v>
                </c:pt>
                <c:pt idx="25" formatCode="d\.m\.yyyy">
                  <c:v>43091</c:v>
                </c:pt>
                <c:pt idx="26" formatCode="d\.m\.yyyy">
                  <c:v>43090</c:v>
                </c:pt>
                <c:pt idx="27" formatCode="d\.m\.yyyy">
                  <c:v>43089</c:v>
                </c:pt>
                <c:pt idx="28" formatCode="d\.m\.yyyy">
                  <c:v>43088</c:v>
                </c:pt>
                <c:pt idx="29" formatCode="d\.m\.yyyy">
                  <c:v>43087</c:v>
                </c:pt>
                <c:pt idx="30" formatCode="d\.m\.yyyy">
                  <c:v>43084</c:v>
                </c:pt>
                <c:pt idx="31" formatCode="d\.m\.yyyy">
                  <c:v>43083</c:v>
                </c:pt>
                <c:pt idx="32" formatCode="d\.m\.yyyy">
                  <c:v>43082</c:v>
                </c:pt>
                <c:pt idx="33" formatCode="d\.m\.yyyy">
                  <c:v>43081</c:v>
                </c:pt>
                <c:pt idx="34" formatCode="d\.m\.yyyy">
                  <c:v>43080</c:v>
                </c:pt>
                <c:pt idx="35" formatCode="d\.m\.yyyy">
                  <c:v>43077</c:v>
                </c:pt>
                <c:pt idx="36">
                  <c:v>43076</c:v>
                </c:pt>
                <c:pt idx="37">
                  <c:v>43075</c:v>
                </c:pt>
                <c:pt idx="38">
                  <c:v>43074</c:v>
                </c:pt>
                <c:pt idx="39">
                  <c:v>43073</c:v>
                </c:pt>
                <c:pt idx="40">
                  <c:v>43070</c:v>
                </c:pt>
                <c:pt idx="41">
                  <c:v>43069</c:v>
                </c:pt>
                <c:pt idx="42">
                  <c:v>43068</c:v>
                </c:pt>
                <c:pt idx="43" formatCode="d\.m\.yyyy">
                  <c:v>43067</c:v>
                </c:pt>
                <c:pt idx="44" formatCode="d\.m\.yyyy">
                  <c:v>43066</c:v>
                </c:pt>
                <c:pt idx="45" formatCode="d\.m\.yyyy">
                  <c:v>43063</c:v>
                </c:pt>
                <c:pt idx="46" formatCode="d\.m\.yyyy">
                  <c:v>43061</c:v>
                </c:pt>
                <c:pt idx="47" formatCode="d\.m\.yyyy">
                  <c:v>43060</c:v>
                </c:pt>
                <c:pt idx="48" formatCode="d\.m\.yyyy">
                  <c:v>43059</c:v>
                </c:pt>
                <c:pt idx="49" formatCode="d\.m\.yyyy">
                  <c:v>43056</c:v>
                </c:pt>
                <c:pt idx="50" formatCode="d\.m\.yyyy">
                  <c:v>43055</c:v>
                </c:pt>
                <c:pt idx="51" formatCode="d\.m\.yyyy">
                  <c:v>43054</c:v>
                </c:pt>
                <c:pt idx="52" formatCode="d\.m\.yyyy">
                  <c:v>43053</c:v>
                </c:pt>
                <c:pt idx="53" formatCode="d\.m\.yyyy">
                  <c:v>43052</c:v>
                </c:pt>
                <c:pt idx="54" formatCode="d\.m\.yyyy">
                  <c:v>43049</c:v>
                </c:pt>
                <c:pt idx="55" formatCode="d\.m\.yyyy">
                  <c:v>43048</c:v>
                </c:pt>
                <c:pt idx="56" formatCode="d\.m\.yyyy">
                  <c:v>43047</c:v>
                </c:pt>
                <c:pt idx="57" formatCode="d\.m\.yyyy">
                  <c:v>43046</c:v>
                </c:pt>
                <c:pt idx="58" formatCode="d\.m\.yyyy">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Currency!$H$4:$H$255</c:f>
              <c:numCache>
                <c:formatCode>0.000%</c:formatCode>
                <c:ptCount val="252"/>
                <c:pt idx="0">
                  <c:v>-1.4975686950460886E-2</c:v>
                </c:pt>
                <c:pt idx="1">
                  <c:v>-1.5136048517710807E-2</c:v>
                </c:pt>
                <c:pt idx="2">
                  <c:v>-1.5084475192552956E-2</c:v>
                </c:pt>
                <c:pt idx="3">
                  <c:v>-1.5092752861831477E-2</c:v>
                </c:pt>
                <c:pt idx="4">
                  <c:v>-1.504348208996179E-2</c:v>
                </c:pt>
                <c:pt idx="5">
                  <c:v>-1.5039446771244495E-2</c:v>
                </c:pt>
                <c:pt idx="6">
                  <c:v>-1.5096849579335334E-2</c:v>
                </c:pt>
                <c:pt idx="7">
                  <c:v>-1.5096887048546455E-2</c:v>
                </c:pt>
                <c:pt idx="8">
                  <c:v>-1.5135387185167944E-2</c:v>
                </c:pt>
                <c:pt idx="9">
                  <c:v>-1.5144351856127706E-2</c:v>
                </c:pt>
                <c:pt idx="10">
                  <c:v>-1.5123154097935175E-2</c:v>
                </c:pt>
                <c:pt idx="11">
                  <c:v>-1.5311975154458545E-2</c:v>
                </c:pt>
                <c:pt idx="12">
                  <c:v>-1.5316519146151574E-2</c:v>
                </c:pt>
                <c:pt idx="13">
                  <c:v>-1.529955014748929E-2</c:v>
                </c:pt>
                <c:pt idx="14">
                  <c:v>-1.534680595866288E-2</c:v>
                </c:pt>
                <c:pt idx="15">
                  <c:v>-1.5366986896451907E-2</c:v>
                </c:pt>
                <c:pt idx="16">
                  <c:v>-1.5611656045298865E-2</c:v>
                </c:pt>
                <c:pt idx="17">
                  <c:v>-1.5610613060305598E-2</c:v>
                </c:pt>
                <c:pt idx="18">
                  <c:v>-1.5615516412627751E-2</c:v>
                </c:pt>
                <c:pt idx="19">
                  <c:v>-1.5735510709543099E-2</c:v>
                </c:pt>
                <c:pt idx="20">
                  <c:v>-1.5735213639835405E-2</c:v>
                </c:pt>
                <c:pt idx="21">
                  <c:v>-1.5744667537178285E-2</c:v>
                </c:pt>
                <c:pt idx="22">
                  <c:v>-1.5745066665704053E-2</c:v>
                </c:pt>
                <c:pt idx="23">
                  <c:v>-1.5728324739142253E-2</c:v>
                </c:pt>
                <c:pt idx="24">
                  <c:v>-1.5720937665725909E-2</c:v>
                </c:pt>
                <c:pt idx="25">
                  <c:v>-1.571689063090205E-2</c:v>
                </c:pt>
                <c:pt idx="26">
                  <c:v>-1.5787938652899323E-2</c:v>
                </c:pt>
                <c:pt idx="27">
                  <c:v>-1.5794368709947115E-2</c:v>
                </c:pt>
                <c:pt idx="28">
                  <c:v>-1.5794509598527653E-2</c:v>
                </c:pt>
                <c:pt idx="29">
                  <c:v>-1.5785480882501372E-2</c:v>
                </c:pt>
                <c:pt idx="30">
                  <c:v>-1.5855073566086415E-2</c:v>
                </c:pt>
                <c:pt idx="31">
                  <c:v>-1.5844287608313606E-2</c:v>
                </c:pt>
                <c:pt idx="32">
                  <c:v>-1.5861018502536364E-2</c:v>
                </c:pt>
                <c:pt idx="33">
                  <c:v>-1.6546745960381439E-2</c:v>
                </c:pt>
                <c:pt idx="34">
                  <c:v>-1.657203472559067E-2</c:v>
                </c:pt>
                <c:pt idx="35">
                  <c:v>-1.6593670147628727E-2</c:v>
                </c:pt>
                <c:pt idx="36">
                  <c:v>-1.6586285751866627E-2</c:v>
                </c:pt>
                <c:pt idx="37">
                  <c:v>-1.6549725544995945E-2</c:v>
                </c:pt>
                <c:pt idx="38">
                  <c:v>-1.6568423351094323E-2</c:v>
                </c:pt>
                <c:pt idx="39">
                  <c:v>-1.657526227386975E-2</c:v>
                </c:pt>
                <c:pt idx="40">
                  <c:v>-1.6681669221634617E-2</c:v>
                </c:pt>
                <c:pt idx="41">
                  <c:v>-1.6731726493290817E-2</c:v>
                </c:pt>
                <c:pt idx="42">
                  <c:v>-1.6743135972445592E-2</c:v>
                </c:pt>
                <c:pt idx="43">
                  <c:v>-1.6761392418262713E-2</c:v>
                </c:pt>
                <c:pt idx="44">
                  <c:v>-1.6754109966041101E-2</c:v>
                </c:pt>
                <c:pt idx="45">
                  <c:v>-1.6757986392358419E-2</c:v>
                </c:pt>
                <c:pt idx="46">
                  <c:v>-1.6793354203843886E-2</c:v>
                </c:pt>
                <c:pt idx="47">
                  <c:v>-1.6760196390997881E-2</c:v>
                </c:pt>
                <c:pt idx="48">
                  <c:v>-1.6879329398172587E-2</c:v>
                </c:pt>
                <c:pt idx="49">
                  <c:v>-1.690206226864252E-2</c:v>
                </c:pt>
                <c:pt idx="50">
                  <c:v>-1.6885541603471454E-2</c:v>
                </c:pt>
                <c:pt idx="51">
                  <c:v>-1.6867481024875012E-2</c:v>
                </c:pt>
                <c:pt idx="52">
                  <c:v>-1.6991689269889348E-2</c:v>
                </c:pt>
                <c:pt idx="53">
                  <c:v>-1.7010253794283465E-2</c:v>
                </c:pt>
                <c:pt idx="54">
                  <c:v>-1.7483936075364612E-2</c:v>
                </c:pt>
                <c:pt idx="55">
                  <c:v>-1.7522246705927075E-2</c:v>
                </c:pt>
                <c:pt idx="56">
                  <c:v>-1.7522538994302783E-2</c:v>
                </c:pt>
                <c:pt idx="57">
                  <c:v>-1.7461650650445294E-2</c:v>
                </c:pt>
                <c:pt idx="58">
                  <c:v>-1.7469719455968102E-2</c:v>
                </c:pt>
                <c:pt idx="59">
                  <c:v>-1.7407491019009243E-2</c:v>
                </c:pt>
                <c:pt idx="60">
                  <c:v>-1.7441612044894469E-2</c:v>
                </c:pt>
                <c:pt idx="61">
                  <c:v>-1.7440789230582628E-2</c:v>
                </c:pt>
                <c:pt idx="62">
                  <c:v>-1.7405227978126447E-2</c:v>
                </c:pt>
                <c:pt idx="63">
                  <c:v>-1.7359586079998195E-2</c:v>
                </c:pt>
                <c:pt idx="64">
                  <c:v>-1.7297411068746157E-2</c:v>
                </c:pt>
                <c:pt idx="65">
                  <c:v>-1.7342034331060411E-2</c:v>
                </c:pt>
                <c:pt idx="66">
                  <c:v>-1.7342922445027598E-2</c:v>
                </c:pt>
                <c:pt idx="67">
                  <c:v>-1.7347175017882202E-2</c:v>
                </c:pt>
                <c:pt idx="68">
                  <c:v>-1.7347154729571889E-2</c:v>
                </c:pt>
                <c:pt idx="69">
                  <c:v>-1.7347414593505986E-2</c:v>
                </c:pt>
                <c:pt idx="70">
                  <c:v>-1.7372026217638718E-2</c:v>
                </c:pt>
                <c:pt idx="71">
                  <c:v>-1.737370139332205E-2</c:v>
                </c:pt>
                <c:pt idx="72">
                  <c:v>-1.7362473510172078E-2</c:v>
                </c:pt>
                <c:pt idx="73">
                  <c:v>-1.7367070808174158E-2</c:v>
                </c:pt>
                <c:pt idx="74">
                  <c:v>-1.7417325491600077E-2</c:v>
                </c:pt>
                <c:pt idx="75">
                  <c:v>-1.7435093800523587E-2</c:v>
                </c:pt>
                <c:pt idx="76">
                  <c:v>-1.7439003523546055E-2</c:v>
                </c:pt>
                <c:pt idx="77">
                  <c:v>-1.7406891659191071E-2</c:v>
                </c:pt>
                <c:pt idx="78">
                  <c:v>-1.7367269801690587E-2</c:v>
                </c:pt>
                <c:pt idx="79">
                  <c:v>-1.7315155907982542E-2</c:v>
                </c:pt>
                <c:pt idx="80">
                  <c:v>-1.7309927084573146E-2</c:v>
                </c:pt>
                <c:pt idx="81">
                  <c:v>-1.7293520814605116E-2</c:v>
                </c:pt>
                <c:pt idx="82">
                  <c:v>-1.7411486972544896E-2</c:v>
                </c:pt>
                <c:pt idx="83">
                  <c:v>-1.7407940770113203E-2</c:v>
                </c:pt>
                <c:pt idx="84">
                  <c:v>-1.7444230967322512E-2</c:v>
                </c:pt>
                <c:pt idx="85">
                  <c:v>-1.7442926800238536E-2</c:v>
                </c:pt>
                <c:pt idx="86">
                  <c:v>-1.7379063103027836E-2</c:v>
                </c:pt>
                <c:pt idx="87">
                  <c:v>-1.7380220642431617E-2</c:v>
                </c:pt>
                <c:pt idx="88">
                  <c:v>-1.737638487179689E-2</c:v>
                </c:pt>
                <c:pt idx="89">
                  <c:v>-1.7384712197768024E-2</c:v>
                </c:pt>
                <c:pt idx="90">
                  <c:v>-1.7429053038531626E-2</c:v>
                </c:pt>
                <c:pt idx="91">
                  <c:v>-1.7428068551096867E-2</c:v>
                </c:pt>
                <c:pt idx="92">
                  <c:v>-1.7411758082332265E-2</c:v>
                </c:pt>
                <c:pt idx="93">
                  <c:v>-1.7399969738683334E-2</c:v>
                </c:pt>
                <c:pt idx="94">
                  <c:v>-1.7398479038963244E-2</c:v>
                </c:pt>
                <c:pt idx="95">
                  <c:v>-1.7400742492093887E-2</c:v>
                </c:pt>
                <c:pt idx="96">
                  <c:v>-1.7372484094624465E-2</c:v>
                </c:pt>
                <c:pt idx="97">
                  <c:v>-1.7418636717753639E-2</c:v>
                </c:pt>
                <c:pt idx="98">
                  <c:v>-1.7469845326870865E-2</c:v>
                </c:pt>
                <c:pt idx="99">
                  <c:v>-1.7510831036069027E-2</c:v>
                </c:pt>
                <c:pt idx="100">
                  <c:v>-1.7500390653911849E-2</c:v>
                </c:pt>
                <c:pt idx="101">
                  <c:v>-1.7482444862035283E-2</c:v>
                </c:pt>
                <c:pt idx="102">
                  <c:v>-1.7553379061953246E-2</c:v>
                </c:pt>
                <c:pt idx="103">
                  <c:v>-1.7484662524247876E-2</c:v>
                </c:pt>
                <c:pt idx="104">
                  <c:v>-1.7483864466156688E-2</c:v>
                </c:pt>
                <c:pt idx="105">
                  <c:v>-1.749467154850292E-2</c:v>
                </c:pt>
                <c:pt idx="106">
                  <c:v>-1.7480512174481946E-2</c:v>
                </c:pt>
                <c:pt idx="107">
                  <c:v>-1.7458826254047207E-2</c:v>
                </c:pt>
                <c:pt idx="108">
                  <c:v>-1.7461054012507707E-2</c:v>
                </c:pt>
                <c:pt idx="109">
                  <c:v>-1.7460322702142254E-2</c:v>
                </c:pt>
                <c:pt idx="110">
                  <c:v>-1.7473428412248908E-2</c:v>
                </c:pt>
                <c:pt idx="111">
                  <c:v>-1.7481450611943544E-2</c:v>
                </c:pt>
                <c:pt idx="112">
                  <c:v>-1.7520236513715409E-2</c:v>
                </c:pt>
                <c:pt idx="113">
                  <c:v>-1.7527574354280307E-2</c:v>
                </c:pt>
                <c:pt idx="114">
                  <c:v>-1.7533574188528356E-2</c:v>
                </c:pt>
                <c:pt idx="115">
                  <c:v>-1.7503875757799988E-2</c:v>
                </c:pt>
                <c:pt idx="116">
                  <c:v>-1.7512610198267872E-2</c:v>
                </c:pt>
                <c:pt idx="117">
                  <c:v>-1.7521784605712746E-2</c:v>
                </c:pt>
                <c:pt idx="118">
                  <c:v>-1.7518078372390451E-2</c:v>
                </c:pt>
                <c:pt idx="119">
                  <c:v>-1.751949840500026E-2</c:v>
                </c:pt>
                <c:pt idx="120">
                  <c:v>-1.7520476086847099E-2</c:v>
                </c:pt>
                <c:pt idx="121">
                  <c:v>-1.7518631741299643E-2</c:v>
                </c:pt>
                <c:pt idx="122">
                  <c:v>-1.7560141463743149E-2</c:v>
                </c:pt>
                <c:pt idx="123">
                  <c:v>-1.7678906420284798E-2</c:v>
                </c:pt>
                <c:pt idx="124">
                  <c:v>-1.7701756201891107E-2</c:v>
                </c:pt>
                <c:pt idx="125">
                  <c:v>-1.7626660508735421E-2</c:v>
                </c:pt>
                <c:pt idx="126">
                  <c:v>-1.7642136292289577E-2</c:v>
                </c:pt>
                <c:pt idx="127">
                  <c:v>-1.7596137662999001E-2</c:v>
                </c:pt>
                <c:pt idx="128">
                  <c:v>-1.7619122644160882E-2</c:v>
                </c:pt>
                <c:pt idx="129">
                  <c:v>-1.7620479064824984E-2</c:v>
                </c:pt>
                <c:pt idx="130">
                  <c:v>-1.7620207585620679E-2</c:v>
                </c:pt>
                <c:pt idx="131">
                  <c:v>-1.7813257777666184E-2</c:v>
                </c:pt>
                <c:pt idx="132">
                  <c:v>-1.7669855077215281E-2</c:v>
                </c:pt>
                <c:pt idx="133">
                  <c:v>-1.7773004565214492E-2</c:v>
                </c:pt>
                <c:pt idx="134">
                  <c:v>-1.7811352436532226E-2</c:v>
                </c:pt>
                <c:pt idx="135">
                  <c:v>-1.7835492142894979E-2</c:v>
                </c:pt>
                <c:pt idx="136">
                  <c:v>-1.783622029936827E-2</c:v>
                </c:pt>
                <c:pt idx="137">
                  <c:v>-1.7825870827130667E-2</c:v>
                </c:pt>
                <c:pt idx="138">
                  <c:v>-1.7770186827716646E-2</c:v>
                </c:pt>
                <c:pt idx="139">
                  <c:v>-1.7825416955561162E-2</c:v>
                </c:pt>
                <c:pt idx="140">
                  <c:v>-1.7783089265815059E-2</c:v>
                </c:pt>
                <c:pt idx="141">
                  <c:v>-1.775806548741286E-2</c:v>
                </c:pt>
                <c:pt idx="142">
                  <c:v>-1.7759021184336171E-2</c:v>
                </c:pt>
                <c:pt idx="143">
                  <c:v>-1.7729172822177629E-2</c:v>
                </c:pt>
                <c:pt idx="144">
                  <c:v>-1.7775510455262242E-2</c:v>
                </c:pt>
                <c:pt idx="145">
                  <c:v>-1.7688769400242336E-2</c:v>
                </c:pt>
                <c:pt idx="146">
                  <c:v>-1.7748077342161241E-2</c:v>
                </c:pt>
                <c:pt idx="147">
                  <c:v>-1.7755797437040206E-2</c:v>
                </c:pt>
                <c:pt idx="148">
                  <c:v>-1.7750432962311314E-2</c:v>
                </c:pt>
                <c:pt idx="149">
                  <c:v>-1.7707100484339895E-2</c:v>
                </c:pt>
                <c:pt idx="150">
                  <c:v>-1.767899523953002E-2</c:v>
                </c:pt>
                <c:pt idx="151">
                  <c:v>-1.7728006939741033E-2</c:v>
                </c:pt>
                <c:pt idx="152">
                  <c:v>-1.7668229100657868E-2</c:v>
                </c:pt>
                <c:pt idx="153">
                  <c:v>-1.792980799196147E-2</c:v>
                </c:pt>
                <c:pt idx="154">
                  <c:v>-1.7925744840372671E-2</c:v>
                </c:pt>
                <c:pt idx="155">
                  <c:v>-1.7814297989387759E-2</c:v>
                </c:pt>
                <c:pt idx="156">
                  <c:v>-1.7587892445142441E-2</c:v>
                </c:pt>
                <c:pt idx="157">
                  <c:v>-1.7749194406486559E-2</c:v>
                </c:pt>
                <c:pt idx="158">
                  <c:v>-1.7813017287319641E-2</c:v>
                </c:pt>
                <c:pt idx="159">
                  <c:v>-1.7749778511925208E-2</c:v>
                </c:pt>
                <c:pt idx="160">
                  <c:v>-1.776151526248235E-2</c:v>
                </c:pt>
                <c:pt idx="161">
                  <c:v>-1.8110777758215537E-2</c:v>
                </c:pt>
                <c:pt idx="162">
                  <c:v>-1.8204860668095499E-2</c:v>
                </c:pt>
                <c:pt idx="163">
                  <c:v>-1.8197073811350745E-2</c:v>
                </c:pt>
                <c:pt idx="164">
                  <c:v>-1.8341252401139527E-2</c:v>
                </c:pt>
                <c:pt idx="165">
                  <c:v>-1.8381816850392321E-2</c:v>
                </c:pt>
                <c:pt idx="166">
                  <c:v>-1.8528737946011706E-2</c:v>
                </c:pt>
                <c:pt idx="167">
                  <c:v>-1.8581540100620624E-2</c:v>
                </c:pt>
                <c:pt idx="168">
                  <c:v>-1.8581784472605074E-2</c:v>
                </c:pt>
                <c:pt idx="169">
                  <c:v>-1.8705355424206187E-2</c:v>
                </c:pt>
                <c:pt idx="170">
                  <c:v>-1.8707110714084714E-2</c:v>
                </c:pt>
                <c:pt idx="171">
                  <c:v>-1.8699917703772363E-2</c:v>
                </c:pt>
                <c:pt idx="172">
                  <c:v>-1.8736615591681365E-2</c:v>
                </c:pt>
                <c:pt idx="173">
                  <c:v>-1.8757098311797973E-2</c:v>
                </c:pt>
                <c:pt idx="174">
                  <c:v>-1.8928012729980508E-2</c:v>
                </c:pt>
                <c:pt idx="175">
                  <c:v>-1.893064657163113E-2</c:v>
                </c:pt>
                <c:pt idx="176">
                  <c:v>-1.8927533714881088E-2</c:v>
                </c:pt>
                <c:pt idx="177">
                  <c:v>-1.8837480262860421E-2</c:v>
                </c:pt>
                <c:pt idx="178">
                  <c:v>-1.8966646924511315E-2</c:v>
                </c:pt>
                <c:pt idx="179">
                  <c:v>-1.8962505024047217E-2</c:v>
                </c:pt>
                <c:pt idx="180">
                  <c:v>-1.896548196994835E-2</c:v>
                </c:pt>
                <c:pt idx="181">
                  <c:v>-1.8844805154972305E-2</c:v>
                </c:pt>
                <c:pt idx="182">
                  <c:v>-1.8855140919622662E-2</c:v>
                </c:pt>
                <c:pt idx="183">
                  <c:v>-1.8841014429109858E-2</c:v>
                </c:pt>
                <c:pt idx="184">
                  <c:v>-1.8833574252218245E-2</c:v>
                </c:pt>
                <c:pt idx="185">
                  <c:v>-1.8768954106907591E-2</c:v>
                </c:pt>
                <c:pt idx="186">
                  <c:v>-1.8686385137894088E-2</c:v>
                </c:pt>
                <c:pt idx="187">
                  <c:v>-1.8703260847417358E-2</c:v>
                </c:pt>
                <c:pt idx="188">
                  <c:v>-1.9304857138658697E-2</c:v>
                </c:pt>
                <c:pt idx="189">
                  <c:v>-1.9332575036102265E-2</c:v>
                </c:pt>
                <c:pt idx="190">
                  <c:v>-1.9351665212054704E-2</c:v>
                </c:pt>
                <c:pt idx="191">
                  <c:v>-1.9358046599378693E-2</c:v>
                </c:pt>
                <c:pt idx="192">
                  <c:v>-1.9357941963984084E-2</c:v>
                </c:pt>
                <c:pt idx="193">
                  <c:v>-1.9346818561452522E-2</c:v>
                </c:pt>
                <c:pt idx="194">
                  <c:v>-1.9414291344028268E-2</c:v>
                </c:pt>
                <c:pt idx="195">
                  <c:v>-1.9422054205037221E-2</c:v>
                </c:pt>
                <c:pt idx="196">
                  <c:v>-1.9416173050871764E-2</c:v>
                </c:pt>
                <c:pt idx="197">
                  <c:v>-1.9944776572648502E-2</c:v>
                </c:pt>
                <c:pt idx="198">
                  <c:v>-2.0201144850833658E-2</c:v>
                </c:pt>
                <c:pt idx="199">
                  <c:v>-2.0192992496073446E-2</c:v>
                </c:pt>
                <c:pt idx="200">
                  <c:v>-2.0210295684892413E-2</c:v>
                </c:pt>
                <c:pt idx="201">
                  <c:v>-2.0228637974746135E-2</c:v>
                </c:pt>
                <c:pt idx="202">
                  <c:v>-2.0274134730219589E-2</c:v>
                </c:pt>
                <c:pt idx="203">
                  <c:v>-2.0275286530560755E-2</c:v>
                </c:pt>
                <c:pt idx="204">
                  <c:v>-2.0249861635293898E-2</c:v>
                </c:pt>
                <c:pt idx="205">
                  <c:v>-2.0247090806750898E-2</c:v>
                </c:pt>
                <c:pt idx="206">
                  <c:v>-2.0259086020858408E-2</c:v>
                </c:pt>
                <c:pt idx="207">
                  <c:v>-2.0335366528389433E-2</c:v>
                </c:pt>
                <c:pt idx="208">
                  <c:v>-2.0404071375476927E-2</c:v>
                </c:pt>
                <c:pt idx="209">
                  <c:v>-2.043415533058095E-2</c:v>
                </c:pt>
                <c:pt idx="210">
                  <c:v>-2.0365203412412339E-2</c:v>
                </c:pt>
                <c:pt idx="211">
                  <c:v>-2.0537040252869055E-2</c:v>
                </c:pt>
                <c:pt idx="212">
                  <c:v>-2.0610284346981898E-2</c:v>
                </c:pt>
                <c:pt idx="213">
                  <c:v>-2.0596711094823208E-2</c:v>
                </c:pt>
                <c:pt idx="214">
                  <c:v>-2.0704723608432351E-2</c:v>
                </c:pt>
                <c:pt idx="215">
                  <c:v>-2.093698062468197E-2</c:v>
                </c:pt>
                <c:pt idx="216">
                  <c:v>-2.0839717958184473E-2</c:v>
                </c:pt>
                <c:pt idx="217">
                  <c:v>-2.0863498047712734E-2</c:v>
                </c:pt>
                <c:pt idx="218">
                  <c:v>-2.0853755849151948E-2</c:v>
                </c:pt>
                <c:pt idx="219">
                  <c:v>-2.0859192496337626E-2</c:v>
                </c:pt>
                <c:pt idx="220">
                  <c:v>-2.1361061826956386E-2</c:v>
                </c:pt>
                <c:pt idx="221">
                  <c:v>-2.1357297717279899E-2</c:v>
                </c:pt>
                <c:pt idx="222">
                  <c:v>-2.1383698668474407E-2</c:v>
                </c:pt>
                <c:pt idx="223">
                  <c:v>-2.1412532402244982E-2</c:v>
                </c:pt>
                <c:pt idx="224">
                  <c:v>-2.1494230647052699E-2</c:v>
                </c:pt>
                <c:pt idx="225">
                  <c:v>-2.1416820164164616E-2</c:v>
                </c:pt>
                <c:pt idx="226">
                  <c:v>-2.1418850448132024E-2</c:v>
                </c:pt>
                <c:pt idx="227">
                  <c:v>-2.1499997627803944E-2</c:v>
                </c:pt>
                <c:pt idx="228">
                  <c:v>-2.1558967434392253E-2</c:v>
                </c:pt>
                <c:pt idx="229">
                  <c:v>-2.1536212165966909E-2</c:v>
                </c:pt>
                <c:pt idx="230">
                  <c:v>-2.1525866764763764E-2</c:v>
                </c:pt>
                <c:pt idx="231">
                  <c:v>-2.1883191575206535E-2</c:v>
                </c:pt>
                <c:pt idx="232">
                  <c:v>-2.1919929849045686E-2</c:v>
                </c:pt>
                <c:pt idx="233">
                  <c:v>-2.1958566182325143E-2</c:v>
                </c:pt>
                <c:pt idx="234">
                  <c:v>-2.2007060874550823E-2</c:v>
                </c:pt>
                <c:pt idx="235">
                  <c:v>-2.215197073551586E-2</c:v>
                </c:pt>
                <c:pt idx="236">
                  <c:v>-2.2273165302779774E-2</c:v>
                </c:pt>
                <c:pt idx="237">
                  <c:v>-2.2151576796494595E-2</c:v>
                </c:pt>
                <c:pt idx="238">
                  <c:v>-2.2381077031808205E-2</c:v>
                </c:pt>
                <c:pt idx="239">
                  <c:v>-2.2509574381389102E-2</c:v>
                </c:pt>
                <c:pt idx="240">
                  <c:v>-2.2486310061940937E-2</c:v>
                </c:pt>
                <c:pt idx="241">
                  <c:v>-2.2438885792824523E-2</c:v>
                </c:pt>
                <c:pt idx="242">
                  <c:v>-2.2692698233761258E-2</c:v>
                </c:pt>
                <c:pt idx="243">
                  <c:v>-2.2682381458094088E-2</c:v>
                </c:pt>
                <c:pt idx="244">
                  <c:v>-2.2790344674445531E-2</c:v>
                </c:pt>
                <c:pt idx="245">
                  <c:v>-2.2734277643364987E-2</c:v>
                </c:pt>
                <c:pt idx="246">
                  <c:v>-2.2933864669395076E-2</c:v>
                </c:pt>
                <c:pt idx="247">
                  <c:v>-2.2923130648120248E-2</c:v>
                </c:pt>
                <c:pt idx="248">
                  <c:v>-2.2941536570405742E-2</c:v>
                </c:pt>
                <c:pt idx="249">
                  <c:v>-2.3360685136582644E-2</c:v>
                </c:pt>
                <c:pt idx="250">
                  <c:v>-2.3366022002728675E-2</c:v>
                </c:pt>
                <c:pt idx="251">
                  <c:v>-2.4068627840619684E-2</c:v>
                </c:pt>
              </c:numCache>
            </c:numRef>
          </c:val>
          <c:smooth val="0"/>
          <c:extLst>
            <c:ext xmlns:c16="http://schemas.microsoft.com/office/drawing/2014/chart" uri="{C3380CC4-5D6E-409C-BE32-E72D297353CC}">
              <c16:uniqueId val="{00000002-3238-4294-9DB4-22AB84293D9B}"/>
            </c:ext>
          </c:extLst>
        </c:ser>
        <c:dLbls>
          <c:showLegendKey val="0"/>
          <c:showVal val="0"/>
          <c:showCatName val="0"/>
          <c:showSerName val="0"/>
          <c:showPercent val="0"/>
          <c:showBubbleSize val="0"/>
        </c:dLbls>
        <c:marker val="1"/>
        <c:smooth val="0"/>
        <c:axId val="978392095"/>
        <c:axId val="933358975"/>
      </c:lineChart>
      <c:dateAx>
        <c:axId val="978392095"/>
        <c:scaling>
          <c:orientation val="minMax"/>
        </c:scaling>
        <c:delete val="0"/>
        <c:axPos val="b"/>
        <c:numFmt formatCode="dd\.mm\.yyyy"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33358975"/>
        <c:crosses val="autoZero"/>
        <c:auto val="1"/>
        <c:lblOffset val="100"/>
        <c:baseTimeUnit val="days"/>
        <c:minorUnit val="1"/>
        <c:minorTimeUnit val="months"/>
      </c:dateAx>
      <c:valAx>
        <c:axId val="933358975"/>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783920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Backtest visualization</a:t>
            </a:r>
            <a:endParaRPr lang="ru-R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tx>
            <c:strRef>
              <c:f>'VaR ES domestic stock'!$R$22</c:f>
              <c:strCache>
                <c:ptCount val="1"/>
                <c:pt idx="0">
                  <c:v>r portfolio</c:v>
                </c:pt>
              </c:strCache>
            </c:strRef>
          </c:tx>
          <c:spPr>
            <a:solidFill>
              <a:srgbClr val="7030A0"/>
            </a:solidFill>
            <a:ln w="12700">
              <a:solidFill>
                <a:srgbClr val="7030A0"/>
              </a:solidFill>
            </a:ln>
            <a:effectLst/>
          </c:spPr>
          <c:invertIfNegative val="0"/>
          <c:cat>
            <c:numRef>
              <c:f>'VaR ES domestic stock'!$A$23:$A$274</c:f>
              <c:numCache>
                <c:formatCode>m/d/yyyy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'VaR ES domestic stock'!$R$23:$R$274</c:f>
              <c:numCache>
                <c:formatCode>0.00%</c:formatCode>
                <c:ptCount val="252"/>
                <c:pt idx="0">
                  <c:v>3.3002025664359506E-3</c:v>
                </c:pt>
                <c:pt idx="1">
                  <c:v>-1.8439824012620853E-2</c:v>
                </c:pt>
                <c:pt idx="2">
                  <c:v>1.3671628358744759E-2</c:v>
                </c:pt>
                <c:pt idx="3">
                  <c:v>3.3932838600045923E-2</c:v>
                </c:pt>
                <c:pt idx="4">
                  <c:v>-1.0550557318472677E-2</c:v>
                </c:pt>
                <c:pt idx="5">
                  <c:v>-3.3703538428770498E-3</c:v>
                </c:pt>
                <c:pt idx="6">
                  <c:v>2.0897989209927737E-2</c:v>
                </c:pt>
                <c:pt idx="7">
                  <c:v>1.3190744906022655E-2</c:v>
                </c:pt>
                <c:pt idx="8">
                  <c:v>2.793685502245946E-3</c:v>
                </c:pt>
                <c:pt idx="9">
                  <c:v>2.1776519509877343E-4</c:v>
                </c:pt>
                <c:pt idx="10">
                  <c:v>1.8873446387652072E-2</c:v>
                </c:pt>
                <c:pt idx="11">
                  <c:v>-1.3208528830330527E-3</c:v>
                </c:pt>
                <c:pt idx="12">
                  <c:v>4.091955858518936E-3</c:v>
                </c:pt>
                <c:pt idx="13">
                  <c:v>7.1080017934675123E-3</c:v>
                </c:pt>
                <c:pt idx="14">
                  <c:v>-3.5482397266187737E-3</c:v>
                </c:pt>
                <c:pt idx="15">
                  <c:v>-1.0986944915192788E-2</c:v>
                </c:pt>
                <c:pt idx="16">
                  <c:v>1.4671170221367127E-2</c:v>
                </c:pt>
                <c:pt idx="17">
                  <c:v>1.029546050102028E-2</c:v>
                </c:pt>
                <c:pt idx="18">
                  <c:v>-7.4828643043821884E-3</c:v>
                </c:pt>
                <c:pt idx="19">
                  <c:v>-8.5309448540024542E-3</c:v>
                </c:pt>
                <c:pt idx="20">
                  <c:v>2.5118412515527311E-2</c:v>
                </c:pt>
                <c:pt idx="21">
                  <c:v>-8.2476385676003138E-3</c:v>
                </c:pt>
                <c:pt idx="22">
                  <c:v>9.1524220936340505E-3</c:v>
                </c:pt>
                <c:pt idx="23">
                  <c:v>-9.730105412300195E-3</c:v>
                </c:pt>
                <c:pt idx="24">
                  <c:v>-1.9546572925600181E-2</c:v>
                </c:pt>
                <c:pt idx="25">
                  <c:v>-6.3300212883590215E-3</c:v>
                </c:pt>
                <c:pt idx="26">
                  <c:v>-3.9308372259557744E-3</c:v>
                </c:pt>
                <c:pt idx="27">
                  <c:v>2.466960834189025E-3</c:v>
                </c:pt>
                <c:pt idx="28">
                  <c:v>-8.2383780368092911E-3</c:v>
                </c:pt>
                <c:pt idx="29">
                  <c:v>3.0264156871447016E-3</c:v>
                </c:pt>
                <c:pt idx="30">
                  <c:v>2.0173382655057859E-2</c:v>
                </c:pt>
                <c:pt idx="31">
                  <c:v>-5.5714267421447701E-3</c:v>
                </c:pt>
                <c:pt idx="32">
                  <c:v>1.7825339354280657E-3</c:v>
                </c:pt>
                <c:pt idx="33">
                  <c:v>1.0932454529065229E-3</c:v>
                </c:pt>
                <c:pt idx="34">
                  <c:v>1.2703328868897513E-2</c:v>
                </c:pt>
                <c:pt idx="35">
                  <c:v>1.1935949132524649E-2</c:v>
                </c:pt>
                <c:pt idx="36">
                  <c:v>-4.2942951361522061E-4</c:v>
                </c:pt>
                <c:pt idx="37">
                  <c:v>1.6237839048427991E-2</c:v>
                </c:pt>
                <c:pt idx="38">
                  <c:v>-8.205999824168763E-3</c:v>
                </c:pt>
                <c:pt idx="39">
                  <c:v>-1.0008196499094235E-2</c:v>
                </c:pt>
                <c:pt idx="40">
                  <c:v>-1.0864032635257595E-3</c:v>
                </c:pt>
                <c:pt idx="41">
                  <c:v>1.140717597116141E-2</c:v>
                </c:pt>
                <c:pt idx="42">
                  <c:v>-2.792226497438928E-2</c:v>
                </c:pt>
                <c:pt idx="43">
                  <c:v>9.4186092900342185E-3</c:v>
                </c:pt>
                <c:pt idx="44">
                  <c:v>-4.6884748569399285E-3</c:v>
                </c:pt>
                <c:pt idx="45">
                  <c:v>2.6055268354400864E-3</c:v>
                </c:pt>
                <c:pt idx="46">
                  <c:v>-1.1008348180880834E-2</c:v>
                </c:pt>
                <c:pt idx="47">
                  <c:v>7.1840844970130881E-3</c:v>
                </c:pt>
                <c:pt idx="48">
                  <c:v>-2.7293392229532417E-3</c:v>
                </c:pt>
                <c:pt idx="49">
                  <c:v>-1.0098058468188453E-2</c:v>
                </c:pt>
                <c:pt idx="50">
                  <c:v>9.9204772121634947E-4</c:v>
                </c:pt>
                <c:pt idx="51">
                  <c:v>-1.3682667438412111E-2</c:v>
                </c:pt>
                <c:pt idx="52">
                  <c:v>1.8718281868144837E-3</c:v>
                </c:pt>
                <c:pt idx="53">
                  <c:v>1.7744781160958522E-2</c:v>
                </c:pt>
                <c:pt idx="54">
                  <c:v>-3.2642868046063537E-3</c:v>
                </c:pt>
                <c:pt idx="55">
                  <c:v>-7.8666463734833776E-3</c:v>
                </c:pt>
                <c:pt idx="56">
                  <c:v>1.469274095164974E-3</c:v>
                </c:pt>
                <c:pt idx="57">
                  <c:v>6.8594382262144437E-3</c:v>
                </c:pt>
                <c:pt idx="58">
                  <c:v>4.8075113822584562E-3</c:v>
                </c:pt>
                <c:pt idx="59">
                  <c:v>1.6122886953363967E-2</c:v>
                </c:pt>
                <c:pt idx="60">
                  <c:v>-6.3927654231291653E-3</c:v>
                </c:pt>
                <c:pt idx="61">
                  <c:v>-3.7913423725161929E-3</c:v>
                </c:pt>
                <c:pt idx="62">
                  <c:v>1.9607532755945293E-2</c:v>
                </c:pt>
                <c:pt idx="63">
                  <c:v>-5.0134276927260579E-3</c:v>
                </c:pt>
                <c:pt idx="64">
                  <c:v>4.6358301212575871E-2</c:v>
                </c:pt>
                <c:pt idx="65">
                  <c:v>7.3682028092817648E-3</c:v>
                </c:pt>
                <c:pt idx="66">
                  <c:v>-1.0321974832205981E-2</c:v>
                </c:pt>
                <c:pt idx="67">
                  <c:v>7.3893091921076078E-3</c:v>
                </c:pt>
                <c:pt idx="68">
                  <c:v>-5.4483133415503373E-3</c:v>
                </c:pt>
                <c:pt idx="69">
                  <c:v>-5.8284229934271216E-4</c:v>
                </c:pt>
                <c:pt idx="70">
                  <c:v>-6.6096621360967707E-3</c:v>
                </c:pt>
                <c:pt idx="71">
                  <c:v>-7.8765618191460835E-4</c:v>
                </c:pt>
                <c:pt idx="72">
                  <c:v>3.9960556094663421E-3</c:v>
                </c:pt>
                <c:pt idx="73">
                  <c:v>6.9382702373330671E-4</c:v>
                </c:pt>
                <c:pt idx="74">
                  <c:v>3.5285412752587893E-3</c:v>
                </c:pt>
                <c:pt idx="75">
                  <c:v>-8.8477837710214673E-4</c:v>
                </c:pt>
                <c:pt idx="76">
                  <c:v>-2.9260237842565705E-3</c:v>
                </c:pt>
                <c:pt idx="77">
                  <c:v>-2.0381744394036613E-3</c:v>
                </c:pt>
                <c:pt idx="78">
                  <c:v>3.9618224514557042E-4</c:v>
                </c:pt>
                <c:pt idx="79">
                  <c:v>1.3006953550050016E-2</c:v>
                </c:pt>
                <c:pt idx="80">
                  <c:v>1.4854853050695451E-2</c:v>
                </c:pt>
                <c:pt idx="81">
                  <c:v>4.33428927543933E-3</c:v>
                </c:pt>
                <c:pt idx="82">
                  <c:v>9.8430065157323991E-3</c:v>
                </c:pt>
                <c:pt idx="83">
                  <c:v>2.4300848744784453E-3</c:v>
                </c:pt>
                <c:pt idx="84">
                  <c:v>-1.6233158737638976E-3</c:v>
                </c:pt>
                <c:pt idx="85">
                  <c:v>-9.3059136436604009E-4</c:v>
                </c:pt>
                <c:pt idx="86">
                  <c:v>1.2496006273619154E-2</c:v>
                </c:pt>
                <c:pt idx="87">
                  <c:v>9.4512279273412346E-3</c:v>
                </c:pt>
                <c:pt idx="88">
                  <c:v>-2.0383318598260883E-2</c:v>
                </c:pt>
                <c:pt idx="89">
                  <c:v>-1.9676765306692379E-2</c:v>
                </c:pt>
                <c:pt idx="90">
                  <c:v>-3.2180278587804713E-3</c:v>
                </c:pt>
                <c:pt idx="91">
                  <c:v>-9.2565766936553405E-3</c:v>
                </c:pt>
                <c:pt idx="92">
                  <c:v>4.1599179915841732E-3</c:v>
                </c:pt>
                <c:pt idx="93">
                  <c:v>6.7360922736330554E-3</c:v>
                </c:pt>
                <c:pt idx="94">
                  <c:v>5.3142902460257208E-3</c:v>
                </c:pt>
                <c:pt idx="95">
                  <c:v>1.5462776549570512E-3</c:v>
                </c:pt>
                <c:pt idx="96">
                  <c:v>6.985900756333519E-3</c:v>
                </c:pt>
                <c:pt idx="97">
                  <c:v>9.3367876747886928E-3</c:v>
                </c:pt>
                <c:pt idx="98">
                  <c:v>2.8010149285965236E-2</c:v>
                </c:pt>
                <c:pt idx="99">
                  <c:v>-1.183170807106957E-2</c:v>
                </c:pt>
                <c:pt idx="100">
                  <c:v>-2.8562483281199262E-3</c:v>
                </c:pt>
                <c:pt idx="101">
                  <c:v>7.6366809556291902E-4</c:v>
                </c:pt>
                <c:pt idx="102">
                  <c:v>-8.7128022668023566E-3</c:v>
                </c:pt>
                <c:pt idx="103">
                  <c:v>-1.1923519935262659E-2</c:v>
                </c:pt>
                <c:pt idx="104">
                  <c:v>1.1790143549535782E-3</c:v>
                </c:pt>
                <c:pt idx="105">
                  <c:v>1.2358409620300926E-2</c:v>
                </c:pt>
                <c:pt idx="106">
                  <c:v>9.67304251836687E-3</c:v>
                </c:pt>
                <c:pt idx="107">
                  <c:v>-6.7746946585815152E-3</c:v>
                </c:pt>
                <c:pt idx="108">
                  <c:v>-7.113770937514397E-3</c:v>
                </c:pt>
                <c:pt idx="109">
                  <c:v>-1.0714918038176925E-3</c:v>
                </c:pt>
                <c:pt idx="110">
                  <c:v>6.9368998637724163E-3</c:v>
                </c:pt>
                <c:pt idx="111">
                  <c:v>9.2335458738125771E-3</c:v>
                </c:pt>
                <c:pt idx="112">
                  <c:v>-1.1580056016308427E-2</c:v>
                </c:pt>
                <c:pt idx="113">
                  <c:v>-2.0101510929343867E-3</c:v>
                </c:pt>
                <c:pt idx="114">
                  <c:v>-2.5329616700804403E-2</c:v>
                </c:pt>
                <c:pt idx="115">
                  <c:v>-5.6466669676623399E-3</c:v>
                </c:pt>
                <c:pt idx="116">
                  <c:v>-3.7673967520395206E-4</c:v>
                </c:pt>
                <c:pt idx="117">
                  <c:v>6.3543702325324245E-3</c:v>
                </c:pt>
                <c:pt idx="118">
                  <c:v>1.096783639365655E-2</c:v>
                </c:pt>
                <c:pt idx="119">
                  <c:v>-2.6158253869439423E-2</c:v>
                </c:pt>
                <c:pt idx="120">
                  <c:v>-7.706851932824724E-4</c:v>
                </c:pt>
                <c:pt idx="121">
                  <c:v>2.5253532474483146E-3</c:v>
                </c:pt>
                <c:pt idx="122">
                  <c:v>1.1356990557159329E-3</c:v>
                </c:pt>
                <c:pt idx="123">
                  <c:v>4.6223450121865017E-3</c:v>
                </c:pt>
                <c:pt idx="124">
                  <c:v>6.5639854914126394E-3</c:v>
                </c:pt>
                <c:pt idx="125">
                  <c:v>2.2282895029547365E-2</c:v>
                </c:pt>
                <c:pt idx="126">
                  <c:v>4.1688148896135814E-3</c:v>
                </c:pt>
                <c:pt idx="127">
                  <c:v>-1.3436710814318741E-3</c:v>
                </c:pt>
                <c:pt idx="128">
                  <c:v>3.0108662822452732E-3</c:v>
                </c:pt>
                <c:pt idx="129">
                  <c:v>-2.3516890439818749E-2</c:v>
                </c:pt>
                <c:pt idx="130">
                  <c:v>4.6302778099380779E-3</c:v>
                </c:pt>
                <c:pt idx="131">
                  <c:v>1.8264756478297173E-3</c:v>
                </c:pt>
                <c:pt idx="132">
                  <c:v>2.3358256044090454E-2</c:v>
                </c:pt>
                <c:pt idx="133">
                  <c:v>1.8987549022279069E-3</c:v>
                </c:pt>
                <c:pt idx="134">
                  <c:v>2.644284129526464E-3</c:v>
                </c:pt>
                <c:pt idx="135">
                  <c:v>4.79303322568847E-4</c:v>
                </c:pt>
                <c:pt idx="136">
                  <c:v>3.2629963275906677E-2</c:v>
                </c:pt>
                <c:pt idx="137">
                  <c:v>-7.6668757831573906E-3</c:v>
                </c:pt>
                <c:pt idx="138">
                  <c:v>4.8108516767274342E-3</c:v>
                </c:pt>
                <c:pt idx="139">
                  <c:v>-5.2323214126049448E-3</c:v>
                </c:pt>
                <c:pt idx="140">
                  <c:v>5.0997085008738447E-3</c:v>
                </c:pt>
                <c:pt idx="141">
                  <c:v>1.8521300046580702E-2</c:v>
                </c:pt>
                <c:pt idx="142">
                  <c:v>5.3090244968147845E-3</c:v>
                </c:pt>
                <c:pt idx="143">
                  <c:v>2.0354803187008309E-2</c:v>
                </c:pt>
                <c:pt idx="144">
                  <c:v>-1.8087999108427691E-2</c:v>
                </c:pt>
                <c:pt idx="145">
                  <c:v>7.2250153348868192E-3</c:v>
                </c:pt>
                <c:pt idx="146">
                  <c:v>-1.2568534051083713E-2</c:v>
                </c:pt>
                <c:pt idx="147">
                  <c:v>1.3219532548914834E-3</c:v>
                </c:pt>
                <c:pt idx="148">
                  <c:v>-1.8011221469550254E-2</c:v>
                </c:pt>
                <c:pt idx="149">
                  <c:v>8.1674784067998548E-3</c:v>
                </c:pt>
                <c:pt idx="150">
                  <c:v>-1.6102803405213997E-2</c:v>
                </c:pt>
                <c:pt idx="151">
                  <c:v>-7.2935400849172272E-3</c:v>
                </c:pt>
                <c:pt idx="152">
                  <c:v>-2.3636561295905974E-3</c:v>
                </c:pt>
                <c:pt idx="153">
                  <c:v>-4.4855418252297777E-3</c:v>
                </c:pt>
                <c:pt idx="154">
                  <c:v>8.7756103193138875E-3</c:v>
                </c:pt>
                <c:pt idx="155">
                  <c:v>2.9008841069966488E-3</c:v>
                </c:pt>
                <c:pt idx="156">
                  <c:v>2.7288019140858388E-2</c:v>
                </c:pt>
                <c:pt idx="157">
                  <c:v>4.0847027713154741E-3</c:v>
                </c:pt>
                <c:pt idx="158">
                  <c:v>-4.9086263320728511E-3</c:v>
                </c:pt>
                <c:pt idx="159">
                  <c:v>5.6051734120065259E-3</c:v>
                </c:pt>
                <c:pt idx="160">
                  <c:v>1.8730154199464982E-2</c:v>
                </c:pt>
                <c:pt idx="161">
                  <c:v>-1.4802175138575692E-2</c:v>
                </c:pt>
                <c:pt idx="162">
                  <c:v>-3.2383285480221805E-2</c:v>
                </c:pt>
                <c:pt idx="163">
                  <c:v>8.3115580547801892E-3</c:v>
                </c:pt>
                <c:pt idx="164">
                  <c:v>8.1618393589559801E-3</c:v>
                </c:pt>
                <c:pt idx="165">
                  <c:v>4.1554361050118345E-3</c:v>
                </c:pt>
                <c:pt idx="166">
                  <c:v>3.6171221262592877E-3</c:v>
                </c:pt>
                <c:pt idx="167">
                  <c:v>1.3902364766179832E-2</c:v>
                </c:pt>
                <c:pt idx="168">
                  <c:v>-3.8418774103471608E-3</c:v>
                </c:pt>
                <c:pt idx="169">
                  <c:v>3.2547633466510901E-3</c:v>
                </c:pt>
                <c:pt idx="170">
                  <c:v>8.4717759647554795E-3</c:v>
                </c:pt>
                <c:pt idx="171">
                  <c:v>1.3656756994576476E-3</c:v>
                </c:pt>
                <c:pt idx="172">
                  <c:v>2.3772826655153168E-2</c:v>
                </c:pt>
                <c:pt idx="173">
                  <c:v>3.2609412583436636E-3</c:v>
                </c:pt>
                <c:pt idx="174">
                  <c:v>-3.662136420896456E-3</c:v>
                </c:pt>
                <c:pt idx="175">
                  <c:v>2.4098184346710741E-3</c:v>
                </c:pt>
                <c:pt idx="176">
                  <c:v>-5.4577790930169243E-3</c:v>
                </c:pt>
                <c:pt idx="177">
                  <c:v>8.9961649253060831E-4</c:v>
                </c:pt>
                <c:pt idx="178">
                  <c:v>-1.6182619928129485E-2</c:v>
                </c:pt>
                <c:pt idx="179">
                  <c:v>1.3807550079488529E-2</c:v>
                </c:pt>
                <c:pt idx="180">
                  <c:v>-7.7237281853183249E-3</c:v>
                </c:pt>
                <c:pt idx="181">
                  <c:v>-8.2241306961201577E-3</c:v>
                </c:pt>
                <c:pt idx="182">
                  <c:v>-4.6857868247386809E-3</c:v>
                </c:pt>
                <c:pt idx="183">
                  <c:v>-8.8747591140297746E-3</c:v>
                </c:pt>
                <c:pt idx="184">
                  <c:v>1.4252040485750244E-3</c:v>
                </c:pt>
                <c:pt idx="185">
                  <c:v>1.2361923359514915E-2</c:v>
                </c:pt>
                <c:pt idx="186">
                  <c:v>2.3296522259189208E-2</c:v>
                </c:pt>
                <c:pt idx="187">
                  <c:v>-6.7350134816222861E-3</c:v>
                </c:pt>
                <c:pt idx="188">
                  <c:v>-4.0642365836155428E-3</c:v>
                </c:pt>
                <c:pt idx="189">
                  <c:v>2.3349737995969956E-3</c:v>
                </c:pt>
                <c:pt idx="190">
                  <c:v>2.3068252037373636E-2</c:v>
                </c:pt>
                <c:pt idx="191">
                  <c:v>7.4858179107641261E-3</c:v>
                </c:pt>
                <c:pt idx="192">
                  <c:v>8.4558498792609137E-3</c:v>
                </c:pt>
                <c:pt idx="193">
                  <c:v>-1.2811795522574854E-2</c:v>
                </c:pt>
                <c:pt idx="194">
                  <c:v>1.8889552762067476E-2</c:v>
                </c:pt>
                <c:pt idx="195">
                  <c:v>1.1076915121128206E-2</c:v>
                </c:pt>
                <c:pt idx="196">
                  <c:v>1.1177788802100254E-2</c:v>
                </c:pt>
                <c:pt idx="197">
                  <c:v>4.9731494918032531E-3</c:v>
                </c:pt>
                <c:pt idx="198">
                  <c:v>-4.6049030388052746E-3</c:v>
                </c:pt>
                <c:pt idx="199">
                  <c:v>-9.8757135379824897E-3</c:v>
                </c:pt>
                <c:pt idx="200">
                  <c:v>1.5624334871768837E-3</c:v>
                </c:pt>
                <c:pt idx="201">
                  <c:v>-2.9283495097533808E-3</c:v>
                </c:pt>
                <c:pt idx="202">
                  <c:v>-1.4865095757507853E-2</c:v>
                </c:pt>
                <c:pt idx="203">
                  <c:v>1.4204719098064979E-3</c:v>
                </c:pt>
                <c:pt idx="204">
                  <c:v>1.607441785397672E-2</c:v>
                </c:pt>
                <c:pt idx="205">
                  <c:v>7.3843297542818048E-3</c:v>
                </c:pt>
                <c:pt idx="206">
                  <c:v>-5.2698128407296495E-3</c:v>
                </c:pt>
                <c:pt idx="207">
                  <c:v>-7.92937026951397E-3</c:v>
                </c:pt>
                <c:pt idx="208">
                  <c:v>5.4756121207706794E-3</c:v>
                </c:pt>
                <c:pt idx="209">
                  <c:v>1.2904157203985257E-2</c:v>
                </c:pt>
                <c:pt idx="210">
                  <c:v>-9.4592884624384206E-3</c:v>
                </c:pt>
                <c:pt idx="211">
                  <c:v>1.7096267829994627E-3</c:v>
                </c:pt>
                <c:pt idx="212">
                  <c:v>3.7501124029228452E-3</c:v>
                </c:pt>
                <c:pt idx="213">
                  <c:v>7.3455736963982787E-3</c:v>
                </c:pt>
                <c:pt idx="214">
                  <c:v>4.6964671087862397E-3</c:v>
                </c:pt>
                <c:pt idx="215">
                  <c:v>-2.0959719216888622E-4</c:v>
                </c:pt>
                <c:pt idx="216">
                  <c:v>8.559928073679491E-3</c:v>
                </c:pt>
                <c:pt idx="217">
                  <c:v>7.4763857069591435E-3</c:v>
                </c:pt>
                <c:pt idx="218">
                  <c:v>-2.5877851166830768E-2</c:v>
                </c:pt>
                <c:pt idx="219">
                  <c:v>-2.7406391662365627E-5</c:v>
                </c:pt>
                <c:pt idx="220">
                  <c:v>-1.541976421774869E-2</c:v>
                </c:pt>
                <c:pt idx="221">
                  <c:v>-4.7111331376736799E-4</c:v>
                </c:pt>
                <c:pt idx="222">
                  <c:v>7.4854130811035317E-3</c:v>
                </c:pt>
                <c:pt idx="223">
                  <c:v>8.3418978844247201E-3</c:v>
                </c:pt>
                <c:pt idx="224">
                  <c:v>1.9394807710492942E-5</c:v>
                </c:pt>
                <c:pt idx="225">
                  <c:v>1.807752346654792E-2</c:v>
                </c:pt>
                <c:pt idx="226">
                  <c:v>-2.2806064675608972E-3</c:v>
                </c:pt>
                <c:pt idx="227">
                  <c:v>-1.200389408405389E-2</c:v>
                </c:pt>
                <c:pt idx="228">
                  <c:v>1.1213834066618133E-3</c:v>
                </c:pt>
                <c:pt idx="229">
                  <c:v>6.3363102544397032E-3</c:v>
                </c:pt>
                <c:pt idx="230">
                  <c:v>5.3830836165480464E-3</c:v>
                </c:pt>
                <c:pt idx="231">
                  <c:v>-3.2637605247565872E-3</c:v>
                </c:pt>
                <c:pt idx="232">
                  <c:v>2.4491872819811769E-4</c:v>
                </c:pt>
                <c:pt idx="233">
                  <c:v>5.8632104398833379E-3</c:v>
                </c:pt>
                <c:pt idx="234">
                  <c:v>-8.9146939182438226E-3</c:v>
                </c:pt>
                <c:pt idx="235">
                  <c:v>-1.9888837491439217E-3</c:v>
                </c:pt>
                <c:pt idx="236">
                  <c:v>-1.2215410451649755E-2</c:v>
                </c:pt>
                <c:pt idx="237">
                  <c:v>9.5182560609989655E-3</c:v>
                </c:pt>
                <c:pt idx="238">
                  <c:v>5.072142483590514E-3</c:v>
                </c:pt>
                <c:pt idx="239">
                  <c:v>-6.4422343040027009E-5</c:v>
                </c:pt>
                <c:pt idx="240">
                  <c:v>-1.5107862495500892E-2</c:v>
                </c:pt>
                <c:pt idx="241">
                  <c:v>-8.2865502689004403E-3</c:v>
                </c:pt>
                <c:pt idx="242">
                  <c:v>-3.12285261760632E-3</c:v>
                </c:pt>
                <c:pt idx="243">
                  <c:v>4.9817531442226887E-3</c:v>
                </c:pt>
                <c:pt idx="244">
                  <c:v>4.8455293263658381E-4</c:v>
                </c:pt>
                <c:pt idx="245">
                  <c:v>1.1813206235108554E-2</c:v>
                </c:pt>
                <c:pt idx="246">
                  <c:v>-2.432669584316116E-3</c:v>
                </c:pt>
                <c:pt idx="247">
                  <c:v>-8.1158972858352786E-4</c:v>
                </c:pt>
                <c:pt idx="248">
                  <c:v>-2.9846582380397058E-3</c:v>
                </c:pt>
                <c:pt idx="249">
                  <c:v>7.4396856140524388E-3</c:v>
                </c:pt>
                <c:pt idx="250">
                  <c:v>-1.2311108933418251E-3</c:v>
                </c:pt>
                <c:pt idx="251">
                  <c:v>5.5654471485385715E-3</c:v>
                </c:pt>
              </c:numCache>
            </c:numRef>
          </c:val>
          <c:extLst>
            <c:ext xmlns:c16="http://schemas.microsoft.com/office/drawing/2014/chart" uri="{C3380CC4-5D6E-409C-BE32-E72D297353CC}">
              <c16:uniqueId val="{00000000-3E6B-4510-B00D-DB4A44D72F05}"/>
            </c:ext>
          </c:extLst>
        </c:ser>
        <c:dLbls>
          <c:showLegendKey val="0"/>
          <c:showVal val="0"/>
          <c:showCatName val="0"/>
          <c:showSerName val="0"/>
          <c:showPercent val="0"/>
          <c:showBubbleSize val="0"/>
        </c:dLbls>
        <c:gapWidth val="150"/>
        <c:axId val="1081301935"/>
        <c:axId val="1083576799"/>
      </c:barChart>
      <c:lineChart>
        <c:grouping val="standard"/>
        <c:varyColors val="0"/>
        <c:ser>
          <c:idx val="1"/>
          <c:order val="1"/>
          <c:tx>
            <c:strRef>
              <c:f>'VaR ES domestic stock'!$H$22</c:f>
              <c:strCache>
                <c:ptCount val="1"/>
                <c:pt idx="0">
                  <c:v>VaR 1d (exch rate)</c:v>
                </c:pt>
              </c:strCache>
            </c:strRef>
          </c:tx>
          <c:spPr>
            <a:ln w="28575" cap="rnd">
              <a:solidFill>
                <a:schemeClr val="accent2"/>
              </a:solidFill>
              <a:round/>
            </a:ln>
            <a:effectLst/>
          </c:spPr>
          <c:marker>
            <c:symbol val="none"/>
          </c:marker>
          <c:val>
            <c:numRef>
              <c:f>'VaR ES domestic stock'!$H$23:$H$275</c:f>
              <c:numCache>
                <c:formatCode>0.000%</c:formatCode>
                <c:ptCount val="253"/>
                <c:pt idx="0">
                  <c:v>-3.4299389992715847E-2</c:v>
                </c:pt>
                <c:pt idx="1">
                  <c:v>-3.4275563135664558E-2</c:v>
                </c:pt>
                <c:pt idx="2">
                  <c:v>-3.4192206776042039E-2</c:v>
                </c:pt>
                <c:pt idx="3">
                  <c:v>-3.3723839281645872E-2</c:v>
                </c:pt>
                <c:pt idx="4">
                  <c:v>-3.369706737785836E-2</c:v>
                </c:pt>
                <c:pt idx="5">
                  <c:v>-3.375291039464233E-2</c:v>
                </c:pt>
                <c:pt idx="6">
                  <c:v>-3.364136331819844E-2</c:v>
                </c:pt>
                <c:pt idx="7">
                  <c:v>-3.3647455971425856E-2</c:v>
                </c:pt>
                <c:pt idx="8">
                  <c:v>-3.3685042691273717E-2</c:v>
                </c:pt>
                <c:pt idx="9">
                  <c:v>-3.3683557876914419E-2</c:v>
                </c:pt>
                <c:pt idx="10">
                  <c:v>-3.3531623666661257E-2</c:v>
                </c:pt>
                <c:pt idx="11">
                  <c:v>-3.3624226011564326E-2</c:v>
                </c:pt>
                <c:pt idx="12">
                  <c:v>-3.3580823497961071E-2</c:v>
                </c:pt>
                <c:pt idx="13">
                  <c:v>-3.3570447303700818E-2</c:v>
                </c:pt>
                <c:pt idx="14">
                  <c:v>-3.3636137752876105E-2</c:v>
                </c:pt>
                <c:pt idx="15">
                  <c:v>-3.3597560060302831E-2</c:v>
                </c:pt>
                <c:pt idx="16">
                  <c:v>-3.372347986510027E-2</c:v>
                </c:pt>
                <c:pt idx="17">
                  <c:v>-3.3736156618757278E-2</c:v>
                </c:pt>
                <c:pt idx="18">
                  <c:v>-3.3736349485923009E-2</c:v>
                </c:pt>
                <c:pt idx="19">
                  <c:v>-3.4004602134802366E-2</c:v>
                </c:pt>
                <c:pt idx="20">
                  <c:v>-3.3893649295559117E-2</c:v>
                </c:pt>
                <c:pt idx="21">
                  <c:v>-3.39264514897826E-2</c:v>
                </c:pt>
                <c:pt idx="22">
                  <c:v>-3.3936364193388045E-2</c:v>
                </c:pt>
                <c:pt idx="23">
                  <c:v>-3.3928009080674199E-2</c:v>
                </c:pt>
                <c:pt idx="24">
                  <c:v>-3.3750362423363704E-2</c:v>
                </c:pt>
                <c:pt idx="25">
                  <c:v>-3.3733397894126528E-2</c:v>
                </c:pt>
                <c:pt idx="26">
                  <c:v>-3.3805981805230104E-2</c:v>
                </c:pt>
                <c:pt idx="27">
                  <c:v>-3.3841251466660893E-2</c:v>
                </c:pt>
                <c:pt idx="28">
                  <c:v>-3.3854240030535922E-2</c:v>
                </c:pt>
                <c:pt idx="29">
                  <c:v>-3.3850293758050293E-2</c:v>
                </c:pt>
                <c:pt idx="30">
                  <c:v>-3.3806694885948757E-2</c:v>
                </c:pt>
                <c:pt idx="31">
                  <c:v>-3.3813965378492607E-2</c:v>
                </c:pt>
                <c:pt idx="32">
                  <c:v>-3.3881824262886301E-2</c:v>
                </c:pt>
                <c:pt idx="33">
                  <c:v>-3.4583511546274301E-2</c:v>
                </c:pt>
                <c:pt idx="34">
                  <c:v>-3.4765092488351461E-2</c:v>
                </c:pt>
                <c:pt idx="35">
                  <c:v>-3.4762885621970427E-2</c:v>
                </c:pt>
                <c:pt idx="36">
                  <c:v>-3.491396392072843E-2</c:v>
                </c:pt>
                <c:pt idx="37">
                  <c:v>-3.480552101886919E-2</c:v>
                </c:pt>
                <c:pt idx="38">
                  <c:v>-3.4761382383712749E-2</c:v>
                </c:pt>
                <c:pt idx="39">
                  <c:v>-3.4785996398947937E-2</c:v>
                </c:pt>
                <c:pt idx="40">
                  <c:v>-3.5276081205107467E-2</c:v>
                </c:pt>
                <c:pt idx="41">
                  <c:v>-3.5484416592120267E-2</c:v>
                </c:pt>
                <c:pt idx="42">
                  <c:v>-3.5225233309354349E-2</c:v>
                </c:pt>
                <c:pt idx="43">
                  <c:v>-3.5294885056238373E-2</c:v>
                </c:pt>
                <c:pt idx="44">
                  <c:v>-3.5299394665427974E-2</c:v>
                </c:pt>
                <c:pt idx="45">
                  <c:v>-3.5297300633490923E-2</c:v>
                </c:pt>
                <c:pt idx="46">
                  <c:v>-3.5431850527208361E-2</c:v>
                </c:pt>
                <c:pt idx="47">
                  <c:v>-3.54192213280978E-2</c:v>
                </c:pt>
                <c:pt idx="48">
                  <c:v>-3.5648047767160157E-2</c:v>
                </c:pt>
                <c:pt idx="49">
                  <c:v>-3.5768861057371551E-2</c:v>
                </c:pt>
                <c:pt idx="50">
                  <c:v>-3.5788576449776781E-2</c:v>
                </c:pt>
                <c:pt idx="51">
                  <c:v>-3.5722999123285248E-2</c:v>
                </c:pt>
                <c:pt idx="52">
                  <c:v>-3.6201819889057872E-2</c:v>
                </c:pt>
                <c:pt idx="53">
                  <c:v>-3.6309179783321918E-2</c:v>
                </c:pt>
                <c:pt idx="54">
                  <c:v>-3.6642238455635766E-2</c:v>
                </c:pt>
                <c:pt idx="55">
                  <c:v>-3.6406476046913189E-2</c:v>
                </c:pt>
                <c:pt idx="56">
                  <c:v>-3.6377233168444399E-2</c:v>
                </c:pt>
                <c:pt idx="57">
                  <c:v>-3.6486260860272207E-2</c:v>
                </c:pt>
                <c:pt idx="58">
                  <c:v>-3.6434021177838172E-2</c:v>
                </c:pt>
                <c:pt idx="59">
                  <c:v>-3.6295265283609553E-2</c:v>
                </c:pt>
                <c:pt idx="60">
                  <c:v>-3.6255451676283211E-2</c:v>
                </c:pt>
                <c:pt idx="61">
                  <c:v>-3.6359332034248272E-2</c:v>
                </c:pt>
                <c:pt idx="62">
                  <c:v>-3.616803901289347E-2</c:v>
                </c:pt>
                <c:pt idx="63">
                  <c:v>-3.6084213547123559E-2</c:v>
                </c:pt>
                <c:pt idx="64">
                  <c:v>-3.5182135547265923E-2</c:v>
                </c:pt>
                <c:pt idx="65">
                  <c:v>-3.5113545820266191E-2</c:v>
                </c:pt>
                <c:pt idx="66">
                  <c:v>-3.5060929605177926E-2</c:v>
                </c:pt>
                <c:pt idx="67">
                  <c:v>-3.5081057756643143E-2</c:v>
                </c:pt>
                <c:pt idx="68">
                  <c:v>-3.5131497739789644E-2</c:v>
                </c:pt>
                <c:pt idx="69">
                  <c:v>-3.5129958789188197E-2</c:v>
                </c:pt>
                <c:pt idx="70">
                  <c:v>-3.5168417473767158E-2</c:v>
                </c:pt>
                <c:pt idx="71">
                  <c:v>-3.6018628117233165E-2</c:v>
                </c:pt>
                <c:pt idx="72">
                  <c:v>-3.580994524257327E-2</c:v>
                </c:pt>
                <c:pt idx="73">
                  <c:v>-3.5800052492090027E-2</c:v>
                </c:pt>
                <c:pt idx="74">
                  <c:v>-3.5848923322095133E-2</c:v>
                </c:pt>
                <c:pt idx="75">
                  <c:v>-3.5888453674036307E-2</c:v>
                </c:pt>
                <c:pt idx="76">
                  <c:v>-3.5931006330880727E-2</c:v>
                </c:pt>
                <c:pt idx="77">
                  <c:v>-3.5888881271732218E-2</c:v>
                </c:pt>
                <c:pt idx="78">
                  <c:v>-3.5871433675599147E-2</c:v>
                </c:pt>
                <c:pt idx="79">
                  <c:v>-3.5820013389045981E-2</c:v>
                </c:pt>
                <c:pt idx="80">
                  <c:v>-3.5726279009187692E-2</c:v>
                </c:pt>
                <c:pt idx="81">
                  <c:v>-3.574161198045895E-2</c:v>
                </c:pt>
                <c:pt idx="82">
                  <c:v>-3.5798552094270637E-2</c:v>
                </c:pt>
                <c:pt idx="83">
                  <c:v>-3.5799574544004543E-2</c:v>
                </c:pt>
                <c:pt idx="84">
                  <c:v>-3.6017376800085661E-2</c:v>
                </c:pt>
                <c:pt idx="85">
                  <c:v>-3.6091029731283378E-2</c:v>
                </c:pt>
                <c:pt idx="86">
                  <c:v>-3.601004199081119E-2</c:v>
                </c:pt>
                <c:pt idx="87">
                  <c:v>-3.593900364301645E-2</c:v>
                </c:pt>
                <c:pt idx="88">
                  <c:v>-3.5766971883393679E-2</c:v>
                </c:pt>
                <c:pt idx="89">
                  <c:v>-3.5633916806298169E-2</c:v>
                </c:pt>
                <c:pt idx="90">
                  <c:v>-3.564885144667454E-2</c:v>
                </c:pt>
                <c:pt idx="91">
                  <c:v>-3.5650335857599594E-2</c:v>
                </c:pt>
                <c:pt idx="92">
                  <c:v>-3.5692177357162035E-2</c:v>
                </c:pt>
                <c:pt idx="93">
                  <c:v>-3.5769110629379347E-2</c:v>
                </c:pt>
                <c:pt idx="94">
                  <c:v>-3.5888807178728693E-2</c:v>
                </c:pt>
                <c:pt idx="95">
                  <c:v>-3.5903972532622529E-2</c:v>
                </c:pt>
                <c:pt idx="96">
                  <c:v>-3.589422941673677E-2</c:v>
                </c:pt>
                <c:pt idx="97">
                  <c:v>-3.6204042614737815E-2</c:v>
                </c:pt>
                <c:pt idx="98">
                  <c:v>-3.6098142655451242E-2</c:v>
                </c:pt>
                <c:pt idx="99">
                  <c:v>-3.6094026851488083E-2</c:v>
                </c:pt>
                <c:pt idx="100">
                  <c:v>-3.6174779108786567E-2</c:v>
                </c:pt>
                <c:pt idx="101">
                  <c:v>-3.6229659544740757E-2</c:v>
                </c:pt>
                <c:pt idx="102">
                  <c:v>-3.6280730063732752E-2</c:v>
                </c:pt>
                <c:pt idx="103">
                  <c:v>-3.6245487599106854E-2</c:v>
                </c:pt>
                <c:pt idx="104">
                  <c:v>-3.6205005585936825E-2</c:v>
                </c:pt>
                <c:pt idx="105">
                  <c:v>-3.6160253433947298E-2</c:v>
                </c:pt>
                <c:pt idx="106">
                  <c:v>-3.613167689481768E-2</c:v>
                </c:pt>
                <c:pt idx="107">
                  <c:v>-3.6096141390204527E-2</c:v>
                </c:pt>
                <c:pt idx="108">
                  <c:v>-3.6065604048147473E-2</c:v>
                </c:pt>
                <c:pt idx="109">
                  <c:v>-3.6078991953226364E-2</c:v>
                </c:pt>
                <c:pt idx="110">
                  <c:v>-3.6097070491918987E-2</c:v>
                </c:pt>
                <c:pt idx="111">
                  <c:v>-3.6078566763643877E-2</c:v>
                </c:pt>
                <c:pt idx="112">
                  <c:v>-3.6096423497142004E-2</c:v>
                </c:pt>
                <c:pt idx="113">
                  <c:v>-3.6110577031734557E-2</c:v>
                </c:pt>
                <c:pt idx="114">
                  <c:v>-3.5878502713370217E-2</c:v>
                </c:pt>
                <c:pt idx="115">
                  <c:v>-3.5856135869351186E-2</c:v>
                </c:pt>
                <c:pt idx="116">
                  <c:v>-3.5848689372879203E-2</c:v>
                </c:pt>
                <c:pt idx="117">
                  <c:v>-3.5861172650635348E-2</c:v>
                </c:pt>
                <c:pt idx="118">
                  <c:v>-3.5850316726545123E-2</c:v>
                </c:pt>
                <c:pt idx="119">
                  <c:v>-3.5588359380136304E-2</c:v>
                </c:pt>
                <c:pt idx="120">
                  <c:v>-3.560491611670575E-2</c:v>
                </c:pt>
                <c:pt idx="121">
                  <c:v>-3.5624831957372774E-2</c:v>
                </c:pt>
                <c:pt idx="122">
                  <c:v>-3.5673970427588887E-2</c:v>
                </c:pt>
                <c:pt idx="123">
                  <c:v>-3.5710420752448721E-2</c:v>
                </c:pt>
                <c:pt idx="124">
                  <c:v>-3.57248000033328E-2</c:v>
                </c:pt>
                <c:pt idx="125">
                  <c:v>-3.5527765319790107E-2</c:v>
                </c:pt>
                <c:pt idx="126">
                  <c:v>-3.548995511876761E-2</c:v>
                </c:pt>
                <c:pt idx="127">
                  <c:v>-3.547231244845387E-2</c:v>
                </c:pt>
                <c:pt idx="128">
                  <c:v>-3.5551368916554797E-2</c:v>
                </c:pt>
                <c:pt idx="129">
                  <c:v>-3.5447161781491023E-2</c:v>
                </c:pt>
                <c:pt idx="130">
                  <c:v>-3.5470372271135545E-2</c:v>
                </c:pt>
                <c:pt idx="131">
                  <c:v>-3.5835026310224116E-2</c:v>
                </c:pt>
                <c:pt idx="132">
                  <c:v>-3.5689882672477642E-2</c:v>
                </c:pt>
                <c:pt idx="133">
                  <c:v>-3.57130320962094E-2</c:v>
                </c:pt>
                <c:pt idx="134">
                  <c:v>-3.5926173009297853E-2</c:v>
                </c:pt>
                <c:pt idx="135">
                  <c:v>-3.6213523093403865E-2</c:v>
                </c:pt>
                <c:pt idx="136">
                  <c:v>-3.569527643801125E-2</c:v>
                </c:pt>
                <c:pt idx="137">
                  <c:v>-3.576206488253153E-2</c:v>
                </c:pt>
                <c:pt idx="138">
                  <c:v>-3.5732761822102652E-2</c:v>
                </c:pt>
                <c:pt idx="139">
                  <c:v>-3.5833274759111161E-2</c:v>
                </c:pt>
                <c:pt idx="140">
                  <c:v>-3.5852148915575012E-2</c:v>
                </c:pt>
                <c:pt idx="141">
                  <c:v>-3.5731030560935448E-2</c:v>
                </c:pt>
                <c:pt idx="142">
                  <c:v>-3.5777264253456377E-2</c:v>
                </c:pt>
                <c:pt idx="143">
                  <c:v>-3.5605121905338939E-2</c:v>
                </c:pt>
                <c:pt idx="144">
                  <c:v>-3.5524881681659751E-2</c:v>
                </c:pt>
                <c:pt idx="145">
                  <c:v>-3.5544474725382365E-2</c:v>
                </c:pt>
                <c:pt idx="146">
                  <c:v>-3.5740215321129955E-2</c:v>
                </c:pt>
                <c:pt idx="147">
                  <c:v>-3.5870984832635587E-2</c:v>
                </c:pt>
                <c:pt idx="148">
                  <c:v>-3.595076851968064E-2</c:v>
                </c:pt>
                <c:pt idx="149">
                  <c:v>-3.6052910957499594E-2</c:v>
                </c:pt>
                <c:pt idx="150">
                  <c:v>-3.6158678771378093E-2</c:v>
                </c:pt>
                <c:pt idx="151">
                  <c:v>-3.6995540591035776E-2</c:v>
                </c:pt>
                <c:pt idx="152">
                  <c:v>-3.7017997385884391E-2</c:v>
                </c:pt>
                <c:pt idx="153">
                  <c:v>-3.7186032872579787E-2</c:v>
                </c:pt>
                <c:pt idx="154">
                  <c:v>-3.6961490248839948E-2</c:v>
                </c:pt>
                <c:pt idx="155">
                  <c:v>-3.6885943455573299E-2</c:v>
                </c:pt>
                <c:pt idx="156">
                  <c:v>-3.650075082537569E-2</c:v>
                </c:pt>
                <c:pt idx="157">
                  <c:v>-3.6489346166397617E-2</c:v>
                </c:pt>
                <c:pt idx="158">
                  <c:v>-3.661278399596201E-2</c:v>
                </c:pt>
                <c:pt idx="159">
                  <c:v>-3.6607342601089866E-2</c:v>
                </c:pt>
                <c:pt idx="160">
                  <c:v>-3.6544756361806638E-2</c:v>
                </c:pt>
                <c:pt idx="161">
                  <c:v>-3.6715608300444562E-2</c:v>
                </c:pt>
                <c:pt idx="162">
                  <c:v>-3.6314884513931119E-2</c:v>
                </c:pt>
                <c:pt idx="163">
                  <c:v>-3.6389155190064956E-2</c:v>
                </c:pt>
                <c:pt idx="164">
                  <c:v>-3.6459993047332266E-2</c:v>
                </c:pt>
                <c:pt idx="165">
                  <c:v>-3.6469172491595141E-2</c:v>
                </c:pt>
                <c:pt idx="166">
                  <c:v>-3.6721609382325313E-2</c:v>
                </c:pt>
                <c:pt idx="167">
                  <c:v>-3.683853411860169E-2</c:v>
                </c:pt>
                <c:pt idx="168">
                  <c:v>-3.6871500757856952E-2</c:v>
                </c:pt>
                <c:pt idx="169">
                  <c:v>-3.6992888016028895E-2</c:v>
                </c:pt>
                <c:pt idx="170">
                  <c:v>-3.70093026981448E-2</c:v>
                </c:pt>
                <c:pt idx="171">
                  <c:v>-3.7045927565541641E-2</c:v>
                </c:pt>
                <c:pt idx="172">
                  <c:v>-3.7088677279000178E-2</c:v>
                </c:pt>
                <c:pt idx="173">
                  <c:v>-3.7226487844743396E-2</c:v>
                </c:pt>
                <c:pt idx="174">
                  <c:v>-3.733193924333443E-2</c:v>
                </c:pt>
                <c:pt idx="175">
                  <c:v>-3.7465530819012868E-2</c:v>
                </c:pt>
                <c:pt idx="176">
                  <c:v>-3.7416348110290792E-2</c:v>
                </c:pt>
                <c:pt idx="177">
                  <c:v>-3.7415500028507423E-2</c:v>
                </c:pt>
                <c:pt idx="178">
                  <c:v>-3.744827872761667E-2</c:v>
                </c:pt>
                <c:pt idx="179">
                  <c:v>-3.7854949972044437E-2</c:v>
                </c:pt>
                <c:pt idx="180">
                  <c:v>-3.7858816305204039E-2</c:v>
                </c:pt>
                <c:pt idx="181">
                  <c:v>-3.7849878538958916E-2</c:v>
                </c:pt>
                <c:pt idx="182">
                  <c:v>-3.784279304207102E-2</c:v>
                </c:pt>
                <c:pt idx="183">
                  <c:v>-3.77925055567341E-2</c:v>
                </c:pt>
                <c:pt idx="184">
                  <c:v>-3.785571460606732E-2</c:v>
                </c:pt>
                <c:pt idx="185">
                  <c:v>-3.7869585729253419E-2</c:v>
                </c:pt>
                <c:pt idx="186">
                  <c:v>-3.7614200962492329E-2</c:v>
                </c:pt>
                <c:pt idx="187">
                  <c:v>-3.7636897015232505E-2</c:v>
                </c:pt>
                <c:pt idx="188">
                  <c:v>-3.8185281235651458E-2</c:v>
                </c:pt>
                <c:pt idx="189">
                  <c:v>-3.8246692883405167E-2</c:v>
                </c:pt>
                <c:pt idx="190">
                  <c:v>-3.8218972678128078E-2</c:v>
                </c:pt>
                <c:pt idx="191">
                  <c:v>-3.8590512076152113E-2</c:v>
                </c:pt>
                <c:pt idx="192">
                  <c:v>-3.8796464895688998E-2</c:v>
                </c:pt>
                <c:pt idx="193">
                  <c:v>-3.8712048776379182E-2</c:v>
                </c:pt>
                <c:pt idx="194">
                  <c:v>-3.8598231856978728E-2</c:v>
                </c:pt>
                <c:pt idx="195">
                  <c:v>-3.8636437983315147E-2</c:v>
                </c:pt>
                <c:pt idx="196">
                  <c:v>-3.8603858466440634E-2</c:v>
                </c:pt>
                <c:pt idx="197">
                  <c:v>-3.9090452844245616E-2</c:v>
                </c:pt>
                <c:pt idx="198">
                  <c:v>-3.9451291999779328E-2</c:v>
                </c:pt>
                <c:pt idx="199">
                  <c:v>-3.9158964132754041E-2</c:v>
                </c:pt>
                <c:pt idx="200">
                  <c:v>-3.9168232542362368E-2</c:v>
                </c:pt>
                <c:pt idx="201">
                  <c:v>-3.922661276549777E-2</c:v>
                </c:pt>
                <c:pt idx="202">
                  <c:v>-3.9210249990599959E-2</c:v>
                </c:pt>
                <c:pt idx="203">
                  <c:v>-3.91438472046967E-2</c:v>
                </c:pt>
                <c:pt idx="204">
                  <c:v>-3.9062631800008206E-2</c:v>
                </c:pt>
                <c:pt idx="205">
                  <c:v>-3.9090560737499287E-2</c:v>
                </c:pt>
                <c:pt idx="206">
                  <c:v>-3.932665115293428E-2</c:v>
                </c:pt>
                <c:pt idx="207">
                  <c:v>-3.9576607762808039E-2</c:v>
                </c:pt>
                <c:pt idx="208">
                  <c:v>-3.9746887123668466E-2</c:v>
                </c:pt>
                <c:pt idx="209">
                  <c:v>-3.9770599003240752E-2</c:v>
                </c:pt>
                <c:pt idx="210">
                  <c:v>-3.9776660826266533E-2</c:v>
                </c:pt>
                <c:pt idx="211">
                  <c:v>-3.9925074707916189E-2</c:v>
                </c:pt>
                <c:pt idx="212">
                  <c:v>-4.0075208387295676E-2</c:v>
                </c:pt>
                <c:pt idx="213">
                  <c:v>-4.0153363065150424E-2</c:v>
                </c:pt>
                <c:pt idx="214">
                  <c:v>-4.0245468783661323E-2</c:v>
                </c:pt>
                <c:pt idx="215">
                  <c:v>-4.0594930461472341E-2</c:v>
                </c:pt>
                <c:pt idx="216">
                  <c:v>-4.0648726826869805E-2</c:v>
                </c:pt>
                <c:pt idx="217">
                  <c:v>-4.0638270482284598E-2</c:v>
                </c:pt>
                <c:pt idx="218">
                  <c:v>-4.044539599464312E-2</c:v>
                </c:pt>
                <c:pt idx="219">
                  <c:v>-4.0451254457416208E-2</c:v>
                </c:pt>
                <c:pt idx="220">
                  <c:v>-4.0924017071841026E-2</c:v>
                </c:pt>
                <c:pt idx="221">
                  <c:v>-4.1043975441672702E-2</c:v>
                </c:pt>
                <c:pt idx="222">
                  <c:v>-4.1119494074881684E-2</c:v>
                </c:pt>
                <c:pt idx="223">
                  <c:v>-4.1198048817819181E-2</c:v>
                </c:pt>
                <c:pt idx="224">
                  <c:v>-4.1278452077722495E-2</c:v>
                </c:pt>
                <c:pt idx="225">
                  <c:v>-4.1215643797172886E-2</c:v>
                </c:pt>
                <c:pt idx="226">
                  <c:v>-4.1318144211874915E-2</c:v>
                </c:pt>
                <c:pt idx="227">
                  <c:v>-4.1419166993112745E-2</c:v>
                </c:pt>
                <c:pt idx="228">
                  <c:v>-4.1668801723528756E-2</c:v>
                </c:pt>
                <c:pt idx="229">
                  <c:v>-4.1753105651859614E-2</c:v>
                </c:pt>
                <c:pt idx="230">
                  <c:v>-4.1720876346960284E-2</c:v>
                </c:pt>
                <c:pt idx="231">
                  <c:v>-4.2114170151479981E-2</c:v>
                </c:pt>
                <c:pt idx="232">
                  <c:v>-4.2633171047322664E-2</c:v>
                </c:pt>
                <c:pt idx="233">
                  <c:v>-4.2788928820650725E-2</c:v>
                </c:pt>
                <c:pt idx="234">
                  <c:v>-4.2855116926540725E-2</c:v>
                </c:pt>
                <c:pt idx="235">
                  <c:v>-4.3470793998075269E-2</c:v>
                </c:pt>
                <c:pt idx="236">
                  <c:v>-4.3627139648501574E-2</c:v>
                </c:pt>
                <c:pt idx="237">
                  <c:v>-4.3646074854208607E-2</c:v>
                </c:pt>
                <c:pt idx="238">
                  <c:v>-4.4472491743338075E-2</c:v>
                </c:pt>
                <c:pt idx="239">
                  <c:v>-4.4943828204037223E-2</c:v>
                </c:pt>
                <c:pt idx="240">
                  <c:v>-4.5089533955436634E-2</c:v>
                </c:pt>
                <c:pt idx="241">
                  <c:v>-4.5469132556255454E-2</c:v>
                </c:pt>
                <c:pt idx="242">
                  <c:v>-4.5438471018507141E-2</c:v>
                </c:pt>
                <c:pt idx="243">
                  <c:v>-4.5365282004627361E-2</c:v>
                </c:pt>
                <c:pt idx="244">
                  <c:v>-4.5529844081597833E-2</c:v>
                </c:pt>
                <c:pt idx="245">
                  <c:v>-4.5492490827815771E-2</c:v>
                </c:pt>
                <c:pt idx="246">
                  <c:v>-4.5798115490080817E-2</c:v>
                </c:pt>
                <c:pt idx="247">
                  <c:v>-4.5972841523108841E-2</c:v>
                </c:pt>
                <c:pt idx="248">
                  <c:v>-4.6393193682176481E-2</c:v>
                </c:pt>
                <c:pt idx="249">
                  <c:v>-4.651377601137608E-2</c:v>
                </c:pt>
                <c:pt idx="250">
                  <c:v>-4.6707638945255973E-2</c:v>
                </c:pt>
                <c:pt idx="251">
                  <c:v>-4.7201682150658987E-2</c:v>
                </c:pt>
                <c:pt idx="252">
                  <c:v>-3.2550251281652717E-2</c:v>
                </c:pt>
              </c:numCache>
            </c:numRef>
          </c:val>
          <c:smooth val="0"/>
          <c:extLst>
            <c:ext xmlns:c16="http://schemas.microsoft.com/office/drawing/2014/chart" uri="{C3380CC4-5D6E-409C-BE32-E72D297353CC}">
              <c16:uniqueId val="{00000001-3E6B-4510-B00D-DB4A44D72F05}"/>
            </c:ext>
          </c:extLst>
        </c:ser>
        <c:ser>
          <c:idx val="2"/>
          <c:order val="2"/>
          <c:tx>
            <c:strRef>
              <c:f>'VaR ES domestic stock'!$K$22</c:f>
              <c:strCache>
                <c:ptCount val="1"/>
                <c:pt idx="0">
                  <c:v>ES 1 day (exch rate)</c:v>
                </c:pt>
              </c:strCache>
            </c:strRef>
          </c:tx>
          <c:spPr>
            <a:ln w="28575" cap="rnd">
              <a:solidFill>
                <a:schemeClr val="accent3"/>
              </a:solidFill>
              <a:round/>
            </a:ln>
            <a:effectLst/>
          </c:spPr>
          <c:marker>
            <c:symbol val="none"/>
          </c:marker>
          <c:val>
            <c:numRef>
              <c:f>'VaR ES domestic stock'!$K$23:$K$275</c:f>
              <c:numCache>
                <c:formatCode>0.000%</c:formatCode>
                <c:ptCount val="253"/>
                <c:pt idx="0">
                  <c:v>-4.4857880201702331E-2</c:v>
                </c:pt>
                <c:pt idx="1">
                  <c:v>-4.4866114551646949E-2</c:v>
                </c:pt>
                <c:pt idx="2">
                  <c:v>-4.4806345183224655E-2</c:v>
                </c:pt>
                <c:pt idx="3">
                  <c:v>-4.4278155062423642E-2</c:v>
                </c:pt>
                <c:pt idx="4">
                  <c:v>-4.4175855435810769E-2</c:v>
                </c:pt>
                <c:pt idx="5">
                  <c:v>-4.4282419431258151E-2</c:v>
                </c:pt>
                <c:pt idx="6">
                  <c:v>-4.417148403905638E-2</c:v>
                </c:pt>
                <c:pt idx="7">
                  <c:v>-4.4096819065372467E-2</c:v>
                </c:pt>
                <c:pt idx="8">
                  <c:v>-4.4137631959501142E-2</c:v>
                </c:pt>
                <c:pt idx="9">
                  <c:v>-4.4162473414592875E-2</c:v>
                </c:pt>
                <c:pt idx="10">
                  <c:v>-4.3967770497029338E-2</c:v>
                </c:pt>
                <c:pt idx="11">
                  <c:v>-4.4155746023820795E-2</c:v>
                </c:pt>
                <c:pt idx="12">
                  <c:v>-4.4155470193609797E-2</c:v>
                </c:pt>
                <c:pt idx="13">
                  <c:v>-4.4147087191345656E-2</c:v>
                </c:pt>
                <c:pt idx="14">
                  <c:v>-4.4195848815840183E-2</c:v>
                </c:pt>
                <c:pt idx="15">
                  <c:v>-4.4157924870006367E-2</c:v>
                </c:pt>
                <c:pt idx="16">
                  <c:v>-4.4356577539053907E-2</c:v>
                </c:pt>
                <c:pt idx="17">
                  <c:v>-4.4310688956156329E-2</c:v>
                </c:pt>
                <c:pt idx="18">
                  <c:v>-4.4296321283974038E-2</c:v>
                </c:pt>
                <c:pt idx="19">
                  <c:v>-4.4691202665518528E-2</c:v>
                </c:pt>
                <c:pt idx="20">
                  <c:v>-4.4451798877324526E-2</c:v>
                </c:pt>
                <c:pt idx="21">
                  <c:v>-4.4473088108225686E-2</c:v>
                </c:pt>
                <c:pt idx="22">
                  <c:v>-4.4473959019399462E-2</c:v>
                </c:pt>
                <c:pt idx="23">
                  <c:v>-4.44493188694828E-2</c:v>
                </c:pt>
                <c:pt idx="24">
                  <c:v>-4.4280639790625027E-2</c:v>
                </c:pt>
                <c:pt idx="25">
                  <c:v>-4.4269978034665772E-2</c:v>
                </c:pt>
                <c:pt idx="26">
                  <c:v>-4.4375783675881783E-2</c:v>
                </c:pt>
                <c:pt idx="27">
                  <c:v>-4.4389037620443265E-2</c:v>
                </c:pt>
                <c:pt idx="28">
                  <c:v>-4.4415633732996521E-2</c:v>
                </c:pt>
                <c:pt idx="29">
                  <c:v>-4.4404735259251801E-2</c:v>
                </c:pt>
                <c:pt idx="30">
                  <c:v>-4.4354413813416961E-2</c:v>
                </c:pt>
                <c:pt idx="31">
                  <c:v>-4.4328425308390457E-2</c:v>
                </c:pt>
                <c:pt idx="32">
                  <c:v>-4.4433117692587357E-2</c:v>
                </c:pt>
                <c:pt idx="33">
                  <c:v>-4.5481786907367053E-2</c:v>
                </c:pt>
                <c:pt idx="34">
                  <c:v>-4.54283857980591E-2</c:v>
                </c:pt>
                <c:pt idx="35">
                  <c:v>-4.5409686645211278E-2</c:v>
                </c:pt>
                <c:pt idx="36">
                  <c:v>-4.556947091813876E-2</c:v>
                </c:pt>
                <c:pt idx="37">
                  <c:v>-4.5475515607567962E-2</c:v>
                </c:pt>
                <c:pt idx="38">
                  <c:v>-4.5461397189137047E-2</c:v>
                </c:pt>
                <c:pt idx="39">
                  <c:v>-4.5510108719679802E-2</c:v>
                </c:pt>
                <c:pt idx="40">
                  <c:v>-4.6051715872329278E-2</c:v>
                </c:pt>
                <c:pt idx="41">
                  <c:v>-4.6183825305490485E-2</c:v>
                </c:pt>
                <c:pt idx="42">
                  <c:v>-4.5821711002536042E-2</c:v>
                </c:pt>
                <c:pt idx="43">
                  <c:v>-4.5804414736956789E-2</c:v>
                </c:pt>
                <c:pt idx="44">
                  <c:v>-4.5815867982804168E-2</c:v>
                </c:pt>
                <c:pt idx="45">
                  <c:v>-4.5817643996437188E-2</c:v>
                </c:pt>
                <c:pt idx="46">
                  <c:v>-4.5996108882141722E-2</c:v>
                </c:pt>
                <c:pt idx="47">
                  <c:v>-4.5942470836336416E-2</c:v>
                </c:pt>
                <c:pt idx="48">
                  <c:v>-4.6194327772867042E-2</c:v>
                </c:pt>
                <c:pt idx="49">
                  <c:v>-4.6266191434432419E-2</c:v>
                </c:pt>
                <c:pt idx="50">
                  <c:v>-4.626230275810319E-2</c:v>
                </c:pt>
                <c:pt idx="51">
                  <c:v>-4.6190736023203671E-2</c:v>
                </c:pt>
                <c:pt idx="52">
                  <c:v>-4.6844845742193233E-2</c:v>
                </c:pt>
                <c:pt idx="53">
                  <c:v>-4.679503264799402E-2</c:v>
                </c:pt>
                <c:pt idx="54">
                  <c:v>-4.7272922447997884E-2</c:v>
                </c:pt>
                <c:pt idx="55">
                  <c:v>-4.7286584627211095E-2</c:v>
                </c:pt>
                <c:pt idx="56">
                  <c:v>-4.7287897550001456E-2</c:v>
                </c:pt>
                <c:pt idx="57">
                  <c:v>-4.7412878586860781E-2</c:v>
                </c:pt>
                <c:pt idx="58">
                  <c:v>-4.7410549225327059E-2</c:v>
                </c:pt>
                <c:pt idx="59">
                  <c:v>-4.7237787366665458E-2</c:v>
                </c:pt>
                <c:pt idx="60">
                  <c:v>-4.7253220741064306E-2</c:v>
                </c:pt>
                <c:pt idx="61">
                  <c:v>-4.7383211788477181E-2</c:v>
                </c:pt>
                <c:pt idx="62">
                  <c:v>-4.7166322413983684E-2</c:v>
                </c:pt>
                <c:pt idx="63">
                  <c:v>-4.7122329920068776E-2</c:v>
                </c:pt>
                <c:pt idx="64">
                  <c:v>-4.60261700229493E-2</c:v>
                </c:pt>
                <c:pt idx="65">
                  <c:v>-4.6044799632157511E-2</c:v>
                </c:pt>
                <c:pt idx="66">
                  <c:v>-4.5999931289965219E-2</c:v>
                </c:pt>
                <c:pt idx="67">
                  <c:v>-4.5994827371355906E-2</c:v>
                </c:pt>
                <c:pt idx="68">
                  <c:v>-4.6077388439947242E-2</c:v>
                </c:pt>
                <c:pt idx="69">
                  <c:v>-4.6086977338753415E-2</c:v>
                </c:pt>
                <c:pt idx="70">
                  <c:v>-4.6138770182621691E-2</c:v>
                </c:pt>
                <c:pt idx="71">
                  <c:v>-4.7129948962375351E-2</c:v>
                </c:pt>
                <c:pt idx="72">
                  <c:v>-4.7133927674264914E-2</c:v>
                </c:pt>
                <c:pt idx="73">
                  <c:v>-4.7138537324932825E-2</c:v>
                </c:pt>
                <c:pt idx="74">
                  <c:v>-4.7204398899271346E-2</c:v>
                </c:pt>
                <c:pt idx="75">
                  <c:v>-4.723404331548757E-2</c:v>
                </c:pt>
                <c:pt idx="76">
                  <c:v>-4.7284340033951482E-2</c:v>
                </c:pt>
                <c:pt idx="77">
                  <c:v>-4.7267455905851824E-2</c:v>
                </c:pt>
                <c:pt idx="78">
                  <c:v>-4.7241500727391771E-2</c:v>
                </c:pt>
                <c:pt idx="79">
                  <c:v>-4.7149043295596674E-2</c:v>
                </c:pt>
                <c:pt idx="80">
                  <c:v>-4.7068190038100657E-2</c:v>
                </c:pt>
                <c:pt idx="81">
                  <c:v>-4.7044245489622757E-2</c:v>
                </c:pt>
                <c:pt idx="82">
                  <c:v>-4.7120734371412967E-2</c:v>
                </c:pt>
                <c:pt idx="83">
                  <c:v>-4.7188392170095385E-2</c:v>
                </c:pt>
                <c:pt idx="84">
                  <c:v>-4.7468543574304106E-2</c:v>
                </c:pt>
                <c:pt idx="85">
                  <c:v>-4.7474470916730238E-2</c:v>
                </c:pt>
                <c:pt idx="86">
                  <c:v>-4.7361958818219481E-2</c:v>
                </c:pt>
                <c:pt idx="87">
                  <c:v>-4.7323872831402325E-2</c:v>
                </c:pt>
                <c:pt idx="88">
                  <c:v>-4.7137985844766389E-2</c:v>
                </c:pt>
                <c:pt idx="89">
                  <c:v>-4.6967242948458984E-2</c:v>
                </c:pt>
                <c:pt idx="90">
                  <c:v>-4.7049114262965118E-2</c:v>
                </c:pt>
                <c:pt idx="91">
                  <c:v>-4.7007330988919849E-2</c:v>
                </c:pt>
                <c:pt idx="92">
                  <c:v>-4.7066228815262214E-2</c:v>
                </c:pt>
                <c:pt idx="93">
                  <c:v>-4.713714728206933E-2</c:v>
                </c:pt>
                <c:pt idx="94">
                  <c:v>-4.7305030742421199E-2</c:v>
                </c:pt>
                <c:pt idx="95">
                  <c:v>-4.7353012812450759E-2</c:v>
                </c:pt>
                <c:pt idx="96">
                  <c:v>-4.7331781365999054E-2</c:v>
                </c:pt>
                <c:pt idx="97">
                  <c:v>-4.7744989332422327E-2</c:v>
                </c:pt>
                <c:pt idx="98">
                  <c:v>-4.7550287078737111E-2</c:v>
                </c:pt>
                <c:pt idx="99">
                  <c:v>-4.7663363332671127E-2</c:v>
                </c:pt>
                <c:pt idx="100">
                  <c:v>-4.7676318575373834E-2</c:v>
                </c:pt>
                <c:pt idx="101">
                  <c:v>-4.7728979301377455E-2</c:v>
                </c:pt>
                <c:pt idx="102">
                  <c:v>-4.7814406572094653E-2</c:v>
                </c:pt>
                <c:pt idx="103">
                  <c:v>-4.7717087105248579E-2</c:v>
                </c:pt>
                <c:pt idx="104">
                  <c:v>-4.7721821748075793E-2</c:v>
                </c:pt>
                <c:pt idx="105">
                  <c:v>-4.7661952949648916E-2</c:v>
                </c:pt>
                <c:pt idx="106">
                  <c:v>-4.7609096908975801E-2</c:v>
                </c:pt>
                <c:pt idx="107">
                  <c:v>-4.7578439298896852E-2</c:v>
                </c:pt>
                <c:pt idx="108">
                  <c:v>-4.7557151789672708E-2</c:v>
                </c:pt>
                <c:pt idx="109">
                  <c:v>-4.7578182012789544E-2</c:v>
                </c:pt>
                <c:pt idx="110">
                  <c:v>-4.7605318335765548E-2</c:v>
                </c:pt>
                <c:pt idx="111">
                  <c:v>-4.7573924803451823E-2</c:v>
                </c:pt>
                <c:pt idx="112">
                  <c:v>-4.7603507040867424E-2</c:v>
                </c:pt>
                <c:pt idx="113">
                  <c:v>-4.7611729284673408E-2</c:v>
                </c:pt>
                <c:pt idx="114">
                  <c:v>-4.7321533256657881E-2</c:v>
                </c:pt>
                <c:pt idx="115">
                  <c:v>-4.727724858968213E-2</c:v>
                </c:pt>
                <c:pt idx="116">
                  <c:v>-4.7289050941342212E-2</c:v>
                </c:pt>
                <c:pt idx="117">
                  <c:v>-4.7293219326837263E-2</c:v>
                </c:pt>
                <c:pt idx="118">
                  <c:v>-4.7236921496381888E-2</c:v>
                </c:pt>
                <c:pt idx="119">
                  <c:v>-4.6925318138272692E-2</c:v>
                </c:pt>
                <c:pt idx="120">
                  <c:v>-4.6927490160294849E-2</c:v>
                </c:pt>
                <c:pt idx="121">
                  <c:v>-4.6944395845282663E-2</c:v>
                </c:pt>
                <c:pt idx="122">
                  <c:v>-4.7006993442324604E-2</c:v>
                </c:pt>
                <c:pt idx="123">
                  <c:v>-4.7120909182713597E-2</c:v>
                </c:pt>
                <c:pt idx="124">
                  <c:v>-4.7135103745193419E-2</c:v>
                </c:pt>
                <c:pt idx="125">
                  <c:v>-4.6849261111033165E-2</c:v>
                </c:pt>
                <c:pt idx="126">
                  <c:v>-4.6903726628667694E-2</c:v>
                </c:pt>
                <c:pt idx="127">
                  <c:v>-4.6858432731762385E-2</c:v>
                </c:pt>
                <c:pt idx="128">
                  <c:v>-4.6912206014804843E-2</c:v>
                </c:pt>
                <c:pt idx="129">
                  <c:v>-4.6768392960253868E-2</c:v>
                </c:pt>
                <c:pt idx="130">
                  <c:v>-4.6799243959725484E-2</c:v>
                </c:pt>
                <c:pt idx="131">
                  <c:v>-4.7283056907339679E-2</c:v>
                </c:pt>
                <c:pt idx="132">
                  <c:v>-4.6937924956363689E-2</c:v>
                </c:pt>
                <c:pt idx="133">
                  <c:v>-4.7085279215070455E-2</c:v>
                </c:pt>
                <c:pt idx="134">
                  <c:v>-4.7503214287361956E-2</c:v>
                </c:pt>
                <c:pt idx="135">
                  <c:v>-4.7812184729381625E-2</c:v>
                </c:pt>
                <c:pt idx="136">
                  <c:v>-4.7355685244933915E-2</c:v>
                </c:pt>
                <c:pt idx="137">
                  <c:v>-4.7323360632459704E-2</c:v>
                </c:pt>
                <c:pt idx="138">
                  <c:v>-4.7288362565964595E-2</c:v>
                </c:pt>
                <c:pt idx="139">
                  <c:v>-4.738282561655624E-2</c:v>
                </c:pt>
                <c:pt idx="140">
                  <c:v>-4.7368757077985428E-2</c:v>
                </c:pt>
                <c:pt idx="141">
                  <c:v>-4.7181419155794102E-2</c:v>
                </c:pt>
                <c:pt idx="142">
                  <c:v>-4.7292200529274249E-2</c:v>
                </c:pt>
                <c:pt idx="143">
                  <c:v>-4.7077087459997766E-2</c:v>
                </c:pt>
                <c:pt idx="144">
                  <c:v>-4.7023420382379583E-2</c:v>
                </c:pt>
                <c:pt idx="145">
                  <c:v>-4.6913356956605777E-2</c:v>
                </c:pt>
                <c:pt idx="146">
                  <c:v>-4.7178597119747714E-2</c:v>
                </c:pt>
                <c:pt idx="147">
                  <c:v>-4.723157300518771E-2</c:v>
                </c:pt>
                <c:pt idx="148">
                  <c:v>-4.736096059989206E-2</c:v>
                </c:pt>
                <c:pt idx="149">
                  <c:v>-4.7476891469414556E-2</c:v>
                </c:pt>
                <c:pt idx="150">
                  <c:v>-4.7578646390814036E-2</c:v>
                </c:pt>
                <c:pt idx="151">
                  <c:v>-4.8370609465426977E-2</c:v>
                </c:pt>
                <c:pt idx="152">
                  <c:v>-4.8349026499576529E-2</c:v>
                </c:pt>
                <c:pt idx="153">
                  <c:v>-4.8620062103350029E-2</c:v>
                </c:pt>
                <c:pt idx="154">
                  <c:v>-4.8580941492978189E-2</c:v>
                </c:pt>
                <c:pt idx="155">
                  <c:v>-4.8474035001511477E-2</c:v>
                </c:pt>
                <c:pt idx="156">
                  <c:v>-4.7932275406453617E-2</c:v>
                </c:pt>
                <c:pt idx="157">
                  <c:v>-4.813536489056397E-2</c:v>
                </c:pt>
                <c:pt idx="158">
                  <c:v>-4.8247664775126542E-2</c:v>
                </c:pt>
                <c:pt idx="159">
                  <c:v>-4.8170533704596757E-2</c:v>
                </c:pt>
                <c:pt idx="160">
                  <c:v>-4.8104630712068053E-2</c:v>
                </c:pt>
                <c:pt idx="161">
                  <c:v>-4.8355320266171391E-2</c:v>
                </c:pt>
                <c:pt idx="162">
                  <c:v>-4.7963752364435397E-2</c:v>
                </c:pt>
                <c:pt idx="163">
                  <c:v>-4.7925976564536642E-2</c:v>
                </c:pt>
                <c:pt idx="164">
                  <c:v>-4.8044837656731787E-2</c:v>
                </c:pt>
                <c:pt idx="165">
                  <c:v>-4.8077633413480078E-2</c:v>
                </c:pt>
                <c:pt idx="166">
                  <c:v>-4.8419389085135919E-2</c:v>
                </c:pt>
                <c:pt idx="167">
                  <c:v>-4.8459268846036893E-2</c:v>
                </c:pt>
                <c:pt idx="168">
                  <c:v>-4.8463772711110895E-2</c:v>
                </c:pt>
                <c:pt idx="169">
                  <c:v>-4.866509552694849E-2</c:v>
                </c:pt>
                <c:pt idx="170">
                  <c:v>-4.8635770641904302E-2</c:v>
                </c:pt>
                <c:pt idx="171">
                  <c:v>-4.8678445730642957E-2</c:v>
                </c:pt>
                <c:pt idx="172">
                  <c:v>-4.8747283004287628E-2</c:v>
                </c:pt>
                <c:pt idx="173">
                  <c:v>-4.8891999900620806E-2</c:v>
                </c:pt>
                <c:pt idx="174">
                  <c:v>-4.9140655047702625E-2</c:v>
                </c:pt>
                <c:pt idx="175">
                  <c:v>-4.9237507963094181E-2</c:v>
                </c:pt>
                <c:pt idx="176">
                  <c:v>-4.9223262856673722E-2</c:v>
                </c:pt>
                <c:pt idx="177">
                  <c:v>-4.9228365582707712E-2</c:v>
                </c:pt>
                <c:pt idx="178">
                  <c:v>-4.926786033413446E-2</c:v>
                </c:pt>
                <c:pt idx="179">
                  <c:v>-4.9486491979423286E-2</c:v>
                </c:pt>
                <c:pt idx="180">
                  <c:v>-4.9464497877515543E-2</c:v>
                </c:pt>
                <c:pt idx="181">
                  <c:v>-4.9430109374393391E-2</c:v>
                </c:pt>
                <c:pt idx="182">
                  <c:v>-4.9440469247657839E-2</c:v>
                </c:pt>
                <c:pt idx="183">
                  <c:v>-4.9390071973616126E-2</c:v>
                </c:pt>
                <c:pt idx="184">
                  <c:v>-4.953060275452778E-2</c:v>
                </c:pt>
                <c:pt idx="185">
                  <c:v>-4.9458211805136057E-2</c:v>
                </c:pt>
                <c:pt idx="186">
                  <c:v>-4.9154085173789837E-2</c:v>
                </c:pt>
                <c:pt idx="187">
                  <c:v>-4.9335202598616804E-2</c:v>
                </c:pt>
                <c:pt idx="188">
                  <c:v>-5.0034828579366947E-2</c:v>
                </c:pt>
                <c:pt idx="189">
                  <c:v>-5.0075922592770272E-2</c:v>
                </c:pt>
                <c:pt idx="190">
                  <c:v>-5.0077293634777649E-2</c:v>
                </c:pt>
                <c:pt idx="191">
                  <c:v>-5.051608090136863E-2</c:v>
                </c:pt>
                <c:pt idx="192">
                  <c:v>-5.0658705135963794E-2</c:v>
                </c:pt>
                <c:pt idx="193">
                  <c:v>-5.0573785211120187E-2</c:v>
                </c:pt>
                <c:pt idx="194">
                  <c:v>-5.0480434332693336E-2</c:v>
                </c:pt>
                <c:pt idx="195">
                  <c:v>-5.052932979109323E-2</c:v>
                </c:pt>
                <c:pt idx="196">
                  <c:v>-5.0475835993327597E-2</c:v>
                </c:pt>
                <c:pt idx="197">
                  <c:v>-5.1178880903589401E-2</c:v>
                </c:pt>
                <c:pt idx="198">
                  <c:v>-5.1523116835093079E-2</c:v>
                </c:pt>
                <c:pt idx="199">
                  <c:v>-5.1485054335802138E-2</c:v>
                </c:pt>
                <c:pt idx="200">
                  <c:v>-5.1519405251950923E-2</c:v>
                </c:pt>
                <c:pt idx="201">
                  <c:v>-5.1567171736405709E-2</c:v>
                </c:pt>
                <c:pt idx="202">
                  <c:v>-5.1538209505488472E-2</c:v>
                </c:pt>
                <c:pt idx="203">
                  <c:v>-5.1547857892291299E-2</c:v>
                </c:pt>
                <c:pt idx="204">
                  <c:v>-5.1467843445090734E-2</c:v>
                </c:pt>
                <c:pt idx="205">
                  <c:v>-5.1524187799874513E-2</c:v>
                </c:pt>
                <c:pt idx="206">
                  <c:v>-5.1804255119592302E-2</c:v>
                </c:pt>
                <c:pt idx="207">
                  <c:v>-5.2091297020775099E-2</c:v>
                </c:pt>
                <c:pt idx="208">
                  <c:v>-5.2203588965695394E-2</c:v>
                </c:pt>
                <c:pt idx="209">
                  <c:v>-5.2204865506818174E-2</c:v>
                </c:pt>
                <c:pt idx="210">
                  <c:v>-5.2169853715235498E-2</c:v>
                </c:pt>
                <c:pt idx="211">
                  <c:v>-5.2459227518008453E-2</c:v>
                </c:pt>
                <c:pt idx="212">
                  <c:v>-5.2570830271605362E-2</c:v>
                </c:pt>
                <c:pt idx="213">
                  <c:v>-5.2639144639862891E-2</c:v>
                </c:pt>
                <c:pt idx="214">
                  <c:v>-5.2776137229179579E-2</c:v>
                </c:pt>
                <c:pt idx="215">
                  <c:v>-5.318902583390521E-2</c:v>
                </c:pt>
                <c:pt idx="216">
                  <c:v>-5.3122642281416721E-2</c:v>
                </c:pt>
                <c:pt idx="217">
                  <c:v>-5.3171326766224838E-2</c:v>
                </c:pt>
                <c:pt idx="218">
                  <c:v>-5.2890491169704568E-2</c:v>
                </c:pt>
                <c:pt idx="219">
                  <c:v>-5.2900631376092938E-2</c:v>
                </c:pt>
                <c:pt idx="220">
                  <c:v>-5.3564536917546805E-2</c:v>
                </c:pt>
                <c:pt idx="221">
                  <c:v>-5.3592054818902016E-2</c:v>
                </c:pt>
                <c:pt idx="222">
                  <c:v>-5.3712257443579832E-2</c:v>
                </c:pt>
                <c:pt idx="223">
                  <c:v>-5.3786617982825996E-2</c:v>
                </c:pt>
                <c:pt idx="224">
                  <c:v>-5.3868358330505635E-2</c:v>
                </c:pt>
                <c:pt idx="225">
                  <c:v>-5.3811392095488089E-2</c:v>
                </c:pt>
                <c:pt idx="226">
                  <c:v>-5.394361393432158E-2</c:v>
                </c:pt>
                <c:pt idx="227">
                  <c:v>-5.4092412904940129E-2</c:v>
                </c:pt>
                <c:pt idx="228">
                  <c:v>-5.4366820727376627E-2</c:v>
                </c:pt>
                <c:pt idx="229">
                  <c:v>-5.440566124441315E-2</c:v>
                </c:pt>
                <c:pt idx="230">
                  <c:v>-5.4397817627560824E-2</c:v>
                </c:pt>
                <c:pt idx="231">
                  <c:v>-5.4943630861247095E-2</c:v>
                </c:pt>
                <c:pt idx="232">
                  <c:v>-5.5436116510697159E-2</c:v>
                </c:pt>
                <c:pt idx="233">
                  <c:v>-5.5578985952918866E-2</c:v>
                </c:pt>
                <c:pt idx="234">
                  <c:v>-5.5619335225451275E-2</c:v>
                </c:pt>
                <c:pt idx="235">
                  <c:v>-5.636378719759462E-2</c:v>
                </c:pt>
                <c:pt idx="236">
                  <c:v>-5.6424075204915297E-2</c:v>
                </c:pt>
                <c:pt idx="237">
                  <c:v>-5.6430158806165392E-2</c:v>
                </c:pt>
                <c:pt idx="238">
                  <c:v>-5.7562005237604949E-2</c:v>
                </c:pt>
                <c:pt idx="239">
                  <c:v>-5.794258660004363E-2</c:v>
                </c:pt>
                <c:pt idx="240">
                  <c:v>-5.8021555698769434E-2</c:v>
                </c:pt>
                <c:pt idx="241">
                  <c:v>-5.8507155924823973E-2</c:v>
                </c:pt>
                <c:pt idx="242">
                  <c:v>-5.8758753852640101E-2</c:v>
                </c:pt>
                <c:pt idx="243">
                  <c:v>-5.8743857065395977E-2</c:v>
                </c:pt>
                <c:pt idx="244">
                  <c:v>-5.8947251691159358E-2</c:v>
                </c:pt>
                <c:pt idx="245">
                  <c:v>-5.8843510413773809E-2</c:v>
                </c:pt>
                <c:pt idx="246">
                  <c:v>-5.9279006376408108E-2</c:v>
                </c:pt>
                <c:pt idx="247">
                  <c:v>-5.9374242358719437E-2</c:v>
                </c:pt>
                <c:pt idx="248">
                  <c:v>-5.9958774081912407E-2</c:v>
                </c:pt>
                <c:pt idx="249">
                  <c:v>-6.0565727123786176E-2</c:v>
                </c:pt>
                <c:pt idx="250">
                  <c:v>-6.06737898900329E-2</c:v>
                </c:pt>
                <c:pt idx="251">
                  <c:v>-6.1371298997403678E-2</c:v>
                </c:pt>
                <c:pt idx="252">
                  <c:v>-3.7291668008792037E-2</c:v>
                </c:pt>
              </c:numCache>
            </c:numRef>
          </c:val>
          <c:smooth val="0"/>
          <c:extLst>
            <c:ext xmlns:c16="http://schemas.microsoft.com/office/drawing/2014/chart" uri="{C3380CC4-5D6E-409C-BE32-E72D297353CC}">
              <c16:uniqueId val="{00000002-3E6B-4510-B00D-DB4A44D72F05}"/>
            </c:ext>
          </c:extLst>
        </c:ser>
        <c:dLbls>
          <c:showLegendKey val="0"/>
          <c:showVal val="0"/>
          <c:showCatName val="0"/>
          <c:showSerName val="0"/>
          <c:showPercent val="0"/>
          <c:showBubbleSize val="0"/>
        </c:dLbls>
        <c:marker val="1"/>
        <c:smooth val="0"/>
        <c:axId val="1081301935"/>
        <c:axId val="1083576799"/>
      </c:lineChart>
      <c:dateAx>
        <c:axId val="1081301935"/>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083576799"/>
        <c:crosses val="autoZero"/>
        <c:auto val="1"/>
        <c:lblOffset val="100"/>
        <c:baseTimeUnit val="days"/>
      </c:dateAx>
      <c:valAx>
        <c:axId val="108357679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081301935"/>
        <c:crosses val="autoZero"/>
        <c:crossBetween val="between"/>
      </c:valAx>
      <c:spPr>
        <a:noFill/>
        <a:ln>
          <a:noFill/>
        </a:ln>
        <a:effectLst/>
      </c:spPr>
    </c:plotArea>
    <c:legend>
      <c:legendPos val="r"/>
      <c:overlay val="0"/>
      <c:spPr>
        <a:noFill/>
        <a:ln>
          <a:solidFill>
            <a:srgbClr val="7030A0"/>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VaR 1/10 + ES 1/10</a:t>
            </a:r>
            <a:endParaRPr lang="ru-RU" sz="1100">
              <a:effectLst/>
            </a:endParaRPr>
          </a:p>
        </c:rich>
      </c:tx>
      <c:layout>
        <c:manualLayout>
          <c:xMode val="edge"/>
          <c:yMode val="edge"/>
          <c:x val="0.30242414885305113"/>
          <c:y val="2.29885057471264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'VaR ES domestic stock'!$H$22</c:f>
              <c:strCache>
                <c:ptCount val="1"/>
                <c:pt idx="0">
                  <c:v>VaR 1d (exch rate)</c:v>
                </c:pt>
              </c:strCache>
            </c:strRef>
          </c:tx>
          <c:spPr>
            <a:ln w="28575" cap="rnd">
              <a:solidFill>
                <a:schemeClr val="accent1"/>
              </a:solidFill>
              <a:round/>
            </a:ln>
            <a:effectLst/>
          </c:spPr>
          <c:marker>
            <c:symbol val="none"/>
          </c:marker>
          <c:cat>
            <c:numRef>
              <c:f>'VaR ES domestic stock'!$A$23:$A$274</c:f>
              <c:numCache>
                <c:formatCode>m/d/yyyy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'VaR ES domestic stock'!$H$23:$H$275</c:f>
              <c:numCache>
                <c:formatCode>0.000%</c:formatCode>
                <c:ptCount val="253"/>
                <c:pt idx="0">
                  <c:v>-3.4299389992715847E-2</c:v>
                </c:pt>
                <c:pt idx="1">
                  <c:v>-3.4275563135664558E-2</c:v>
                </c:pt>
                <c:pt idx="2">
                  <c:v>-3.4192206776042039E-2</c:v>
                </c:pt>
                <c:pt idx="3">
                  <c:v>-3.3723839281645872E-2</c:v>
                </c:pt>
                <c:pt idx="4">
                  <c:v>-3.369706737785836E-2</c:v>
                </c:pt>
                <c:pt idx="5">
                  <c:v>-3.375291039464233E-2</c:v>
                </c:pt>
                <c:pt idx="6">
                  <c:v>-3.364136331819844E-2</c:v>
                </c:pt>
                <c:pt idx="7">
                  <c:v>-3.3647455971425856E-2</c:v>
                </c:pt>
                <c:pt idx="8">
                  <c:v>-3.3685042691273717E-2</c:v>
                </c:pt>
                <c:pt idx="9">
                  <c:v>-3.3683557876914419E-2</c:v>
                </c:pt>
                <c:pt idx="10">
                  <c:v>-3.3531623666661257E-2</c:v>
                </c:pt>
                <c:pt idx="11">
                  <c:v>-3.3624226011564326E-2</c:v>
                </c:pt>
                <c:pt idx="12">
                  <c:v>-3.3580823497961071E-2</c:v>
                </c:pt>
                <c:pt idx="13">
                  <c:v>-3.3570447303700818E-2</c:v>
                </c:pt>
                <c:pt idx="14">
                  <c:v>-3.3636137752876105E-2</c:v>
                </c:pt>
                <c:pt idx="15">
                  <c:v>-3.3597560060302831E-2</c:v>
                </c:pt>
                <c:pt idx="16">
                  <c:v>-3.372347986510027E-2</c:v>
                </c:pt>
                <c:pt idx="17">
                  <c:v>-3.3736156618757278E-2</c:v>
                </c:pt>
                <c:pt idx="18">
                  <c:v>-3.3736349485923009E-2</c:v>
                </c:pt>
                <c:pt idx="19">
                  <c:v>-3.4004602134802366E-2</c:v>
                </c:pt>
                <c:pt idx="20">
                  <c:v>-3.3893649295559117E-2</c:v>
                </c:pt>
                <c:pt idx="21">
                  <c:v>-3.39264514897826E-2</c:v>
                </c:pt>
                <c:pt idx="22">
                  <c:v>-3.3936364193388045E-2</c:v>
                </c:pt>
                <c:pt idx="23">
                  <c:v>-3.3928009080674199E-2</c:v>
                </c:pt>
                <c:pt idx="24">
                  <c:v>-3.3750362423363704E-2</c:v>
                </c:pt>
                <c:pt idx="25">
                  <c:v>-3.3733397894126528E-2</c:v>
                </c:pt>
                <c:pt idx="26">
                  <c:v>-3.3805981805230104E-2</c:v>
                </c:pt>
                <c:pt idx="27">
                  <c:v>-3.3841251466660893E-2</c:v>
                </c:pt>
                <c:pt idx="28">
                  <c:v>-3.3854240030535922E-2</c:v>
                </c:pt>
                <c:pt idx="29">
                  <c:v>-3.3850293758050293E-2</c:v>
                </c:pt>
                <c:pt idx="30">
                  <c:v>-3.3806694885948757E-2</c:v>
                </c:pt>
                <c:pt idx="31">
                  <c:v>-3.3813965378492607E-2</c:v>
                </c:pt>
                <c:pt idx="32">
                  <c:v>-3.3881824262886301E-2</c:v>
                </c:pt>
                <c:pt idx="33">
                  <c:v>-3.4583511546274301E-2</c:v>
                </c:pt>
                <c:pt idx="34">
                  <c:v>-3.4765092488351461E-2</c:v>
                </c:pt>
                <c:pt idx="35">
                  <c:v>-3.4762885621970427E-2</c:v>
                </c:pt>
                <c:pt idx="36">
                  <c:v>-3.491396392072843E-2</c:v>
                </c:pt>
                <c:pt idx="37">
                  <c:v>-3.480552101886919E-2</c:v>
                </c:pt>
                <c:pt idx="38">
                  <c:v>-3.4761382383712749E-2</c:v>
                </c:pt>
                <c:pt idx="39">
                  <c:v>-3.4785996398947937E-2</c:v>
                </c:pt>
                <c:pt idx="40">
                  <c:v>-3.5276081205107467E-2</c:v>
                </c:pt>
                <c:pt idx="41">
                  <c:v>-3.5484416592120267E-2</c:v>
                </c:pt>
                <c:pt idx="42">
                  <c:v>-3.5225233309354349E-2</c:v>
                </c:pt>
                <c:pt idx="43">
                  <c:v>-3.5294885056238373E-2</c:v>
                </c:pt>
                <c:pt idx="44">
                  <c:v>-3.5299394665427974E-2</c:v>
                </c:pt>
                <c:pt idx="45">
                  <c:v>-3.5297300633490923E-2</c:v>
                </c:pt>
                <c:pt idx="46">
                  <c:v>-3.5431850527208361E-2</c:v>
                </c:pt>
                <c:pt idx="47">
                  <c:v>-3.54192213280978E-2</c:v>
                </c:pt>
                <c:pt idx="48">
                  <c:v>-3.5648047767160157E-2</c:v>
                </c:pt>
                <c:pt idx="49">
                  <c:v>-3.5768861057371551E-2</c:v>
                </c:pt>
                <c:pt idx="50">
                  <c:v>-3.5788576449776781E-2</c:v>
                </c:pt>
                <c:pt idx="51">
                  <c:v>-3.5722999123285248E-2</c:v>
                </c:pt>
                <c:pt idx="52">
                  <c:v>-3.6201819889057872E-2</c:v>
                </c:pt>
                <c:pt idx="53">
                  <c:v>-3.6309179783321918E-2</c:v>
                </c:pt>
                <c:pt idx="54">
                  <c:v>-3.6642238455635766E-2</c:v>
                </c:pt>
                <c:pt idx="55">
                  <c:v>-3.6406476046913189E-2</c:v>
                </c:pt>
                <c:pt idx="56">
                  <c:v>-3.6377233168444399E-2</c:v>
                </c:pt>
                <c:pt idx="57">
                  <c:v>-3.6486260860272207E-2</c:v>
                </c:pt>
                <c:pt idx="58">
                  <c:v>-3.6434021177838172E-2</c:v>
                </c:pt>
                <c:pt idx="59">
                  <c:v>-3.6295265283609553E-2</c:v>
                </c:pt>
                <c:pt idx="60">
                  <c:v>-3.6255451676283211E-2</c:v>
                </c:pt>
                <c:pt idx="61">
                  <c:v>-3.6359332034248272E-2</c:v>
                </c:pt>
                <c:pt idx="62">
                  <c:v>-3.616803901289347E-2</c:v>
                </c:pt>
                <c:pt idx="63">
                  <c:v>-3.6084213547123559E-2</c:v>
                </c:pt>
                <c:pt idx="64">
                  <c:v>-3.5182135547265923E-2</c:v>
                </c:pt>
                <c:pt idx="65">
                  <c:v>-3.5113545820266191E-2</c:v>
                </c:pt>
                <c:pt idx="66">
                  <c:v>-3.5060929605177926E-2</c:v>
                </c:pt>
                <c:pt idx="67">
                  <c:v>-3.5081057756643143E-2</c:v>
                </c:pt>
                <c:pt idx="68">
                  <c:v>-3.5131497739789644E-2</c:v>
                </c:pt>
                <c:pt idx="69">
                  <c:v>-3.5129958789188197E-2</c:v>
                </c:pt>
                <c:pt idx="70">
                  <c:v>-3.5168417473767158E-2</c:v>
                </c:pt>
                <c:pt idx="71">
                  <c:v>-3.6018628117233165E-2</c:v>
                </c:pt>
                <c:pt idx="72">
                  <c:v>-3.580994524257327E-2</c:v>
                </c:pt>
                <c:pt idx="73">
                  <c:v>-3.5800052492090027E-2</c:v>
                </c:pt>
                <c:pt idx="74">
                  <c:v>-3.5848923322095133E-2</c:v>
                </c:pt>
                <c:pt idx="75">
                  <c:v>-3.5888453674036307E-2</c:v>
                </c:pt>
                <c:pt idx="76">
                  <c:v>-3.5931006330880727E-2</c:v>
                </c:pt>
                <c:pt idx="77">
                  <c:v>-3.5888881271732218E-2</c:v>
                </c:pt>
                <c:pt idx="78">
                  <c:v>-3.5871433675599147E-2</c:v>
                </c:pt>
                <c:pt idx="79">
                  <c:v>-3.5820013389045981E-2</c:v>
                </c:pt>
                <c:pt idx="80">
                  <c:v>-3.5726279009187692E-2</c:v>
                </c:pt>
                <c:pt idx="81">
                  <c:v>-3.574161198045895E-2</c:v>
                </c:pt>
                <c:pt idx="82">
                  <c:v>-3.5798552094270637E-2</c:v>
                </c:pt>
                <c:pt idx="83">
                  <c:v>-3.5799574544004543E-2</c:v>
                </c:pt>
                <c:pt idx="84">
                  <c:v>-3.6017376800085661E-2</c:v>
                </c:pt>
                <c:pt idx="85">
                  <c:v>-3.6091029731283378E-2</c:v>
                </c:pt>
                <c:pt idx="86">
                  <c:v>-3.601004199081119E-2</c:v>
                </c:pt>
                <c:pt idx="87">
                  <c:v>-3.593900364301645E-2</c:v>
                </c:pt>
                <c:pt idx="88">
                  <c:v>-3.5766971883393679E-2</c:v>
                </c:pt>
                <c:pt idx="89">
                  <c:v>-3.5633916806298169E-2</c:v>
                </c:pt>
                <c:pt idx="90">
                  <c:v>-3.564885144667454E-2</c:v>
                </c:pt>
                <c:pt idx="91">
                  <c:v>-3.5650335857599594E-2</c:v>
                </c:pt>
                <c:pt idx="92">
                  <c:v>-3.5692177357162035E-2</c:v>
                </c:pt>
                <c:pt idx="93">
                  <c:v>-3.5769110629379347E-2</c:v>
                </c:pt>
                <c:pt idx="94">
                  <c:v>-3.5888807178728693E-2</c:v>
                </c:pt>
                <c:pt idx="95">
                  <c:v>-3.5903972532622529E-2</c:v>
                </c:pt>
                <c:pt idx="96">
                  <c:v>-3.589422941673677E-2</c:v>
                </c:pt>
                <c:pt idx="97">
                  <c:v>-3.6204042614737815E-2</c:v>
                </c:pt>
                <c:pt idx="98">
                  <c:v>-3.6098142655451242E-2</c:v>
                </c:pt>
                <c:pt idx="99">
                  <c:v>-3.6094026851488083E-2</c:v>
                </c:pt>
                <c:pt idx="100">
                  <c:v>-3.6174779108786567E-2</c:v>
                </c:pt>
                <c:pt idx="101">
                  <c:v>-3.6229659544740757E-2</c:v>
                </c:pt>
                <c:pt idx="102">
                  <c:v>-3.6280730063732752E-2</c:v>
                </c:pt>
                <c:pt idx="103">
                  <c:v>-3.6245487599106854E-2</c:v>
                </c:pt>
                <c:pt idx="104">
                  <c:v>-3.6205005585936825E-2</c:v>
                </c:pt>
                <c:pt idx="105">
                  <c:v>-3.6160253433947298E-2</c:v>
                </c:pt>
                <c:pt idx="106">
                  <c:v>-3.613167689481768E-2</c:v>
                </c:pt>
                <c:pt idx="107">
                  <c:v>-3.6096141390204527E-2</c:v>
                </c:pt>
                <c:pt idx="108">
                  <c:v>-3.6065604048147473E-2</c:v>
                </c:pt>
                <c:pt idx="109">
                  <c:v>-3.6078991953226364E-2</c:v>
                </c:pt>
                <c:pt idx="110">
                  <c:v>-3.6097070491918987E-2</c:v>
                </c:pt>
                <c:pt idx="111">
                  <c:v>-3.6078566763643877E-2</c:v>
                </c:pt>
                <c:pt idx="112">
                  <c:v>-3.6096423497142004E-2</c:v>
                </c:pt>
                <c:pt idx="113">
                  <c:v>-3.6110577031734557E-2</c:v>
                </c:pt>
                <c:pt idx="114">
                  <c:v>-3.5878502713370217E-2</c:v>
                </c:pt>
                <c:pt idx="115">
                  <c:v>-3.5856135869351186E-2</c:v>
                </c:pt>
                <c:pt idx="116">
                  <c:v>-3.5848689372879203E-2</c:v>
                </c:pt>
                <c:pt idx="117">
                  <c:v>-3.5861172650635348E-2</c:v>
                </c:pt>
                <c:pt idx="118">
                  <c:v>-3.5850316726545123E-2</c:v>
                </c:pt>
                <c:pt idx="119">
                  <c:v>-3.5588359380136304E-2</c:v>
                </c:pt>
                <c:pt idx="120">
                  <c:v>-3.560491611670575E-2</c:v>
                </c:pt>
                <c:pt idx="121">
                  <c:v>-3.5624831957372774E-2</c:v>
                </c:pt>
                <c:pt idx="122">
                  <c:v>-3.5673970427588887E-2</c:v>
                </c:pt>
                <c:pt idx="123">
                  <c:v>-3.5710420752448721E-2</c:v>
                </c:pt>
                <c:pt idx="124">
                  <c:v>-3.57248000033328E-2</c:v>
                </c:pt>
                <c:pt idx="125">
                  <c:v>-3.5527765319790107E-2</c:v>
                </c:pt>
                <c:pt idx="126">
                  <c:v>-3.548995511876761E-2</c:v>
                </c:pt>
                <c:pt idx="127">
                  <c:v>-3.547231244845387E-2</c:v>
                </c:pt>
                <c:pt idx="128">
                  <c:v>-3.5551368916554797E-2</c:v>
                </c:pt>
                <c:pt idx="129">
                  <c:v>-3.5447161781491023E-2</c:v>
                </c:pt>
                <c:pt idx="130">
                  <c:v>-3.5470372271135545E-2</c:v>
                </c:pt>
                <c:pt idx="131">
                  <c:v>-3.5835026310224116E-2</c:v>
                </c:pt>
                <c:pt idx="132">
                  <c:v>-3.5689882672477642E-2</c:v>
                </c:pt>
                <c:pt idx="133">
                  <c:v>-3.57130320962094E-2</c:v>
                </c:pt>
                <c:pt idx="134">
                  <c:v>-3.5926173009297853E-2</c:v>
                </c:pt>
                <c:pt idx="135">
                  <c:v>-3.6213523093403865E-2</c:v>
                </c:pt>
                <c:pt idx="136">
                  <c:v>-3.569527643801125E-2</c:v>
                </c:pt>
                <c:pt idx="137">
                  <c:v>-3.576206488253153E-2</c:v>
                </c:pt>
                <c:pt idx="138">
                  <c:v>-3.5732761822102652E-2</c:v>
                </c:pt>
                <c:pt idx="139">
                  <c:v>-3.5833274759111161E-2</c:v>
                </c:pt>
                <c:pt idx="140">
                  <c:v>-3.5852148915575012E-2</c:v>
                </c:pt>
                <c:pt idx="141">
                  <c:v>-3.5731030560935448E-2</c:v>
                </c:pt>
                <c:pt idx="142">
                  <c:v>-3.5777264253456377E-2</c:v>
                </c:pt>
                <c:pt idx="143">
                  <c:v>-3.5605121905338939E-2</c:v>
                </c:pt>
                <c:pt idx="144">
                  <c:v>-3.5524881681659751E-2</c:v>
                </c:pt>
                <c:pt idx="145">
                  <c:v>-3.5544474725382365E-2</c:v>
                </c:pt>
                <c:pt idx="146">
                  <c:v>-3.5740215321129955E-2</c:v>
                </c:pt>
                <c:pt idx="147">
                  <c:v>-3.5870984832635587E-2</c:v>
                </c:pt>
                <c:pt idx="148">
                  <c:v>-3.595076851968064E-2</c:v>
                </c:pt>
                <c:pt idx="149">
                  <c:v>-3.6052910957499594E-2</c:v>
                </c:pt>
                <c:pt idx="150">
                  <c:v>-3.6158678771378093E-2</c:v>
                </c:pt>
                <c:pt idx="151">
                  <c:v>-3.6995540591035776E-2</c:v>
                </c:pt>
                <c:pt idx="152">
                  <c:v>-3.7017997385884391E-2</c:v>
                </c:pt>
                <c:pt idx="153">
                  <c:v>-3.7186032872579787E-2</c:v>
                </c:pt>
                <c:pt idx="154">
                  <c:v>-3.6961490248839948E-2</c:v>
                </c:pt>
                <c:pt idx="155">
                  <c:v>-3.6885943455573299E-2</c:v>
                </c:pt>
                <c:pt idx="156">
                  <c:v>-3.650075082537569E-2</c:v>
                </c:pt>
                <c:pt idx="157">
                  <c:v>-3.6489346166397617E-2</c:v>
                </c:pt>
                <c:pt idx="158">
                  <c:v>-3.661278399596201E-2</c:v>
                </c:pt>
                <c:pt idx="159">
                  <c:v>-3.6607342601089866E-2</c:v>
                </c:pt>
                <c:pt idx="160">
                  <c:v>-3.6544756361806638E-2</c:v>
                </c:pt>
                <c:pt idx="161">
                  <c:v>-3.6715608300444562E-2</c:v>
                </c:pt>
                <c:pt idx="162">
                  <c:v>-3.6314884513931119E-2</c:v>
                </c:pt>
                <c:pt idx="163">
                  <c:v>-3.6389155190064956E-2</c:v>
                </c:pt>
                <c:pt idx="164">
                  <c:v>-3.6459993047332266E-2</c:v>
                </c:pt>
                <c:pt idx="165">
                  <c:v>-3.6469172491595141E-2</c:v>
                </c:pt>
                <c:pt idx="166">
                  <c:v>-3.6721609382325313E-2</c:v>
                </c:pt>
                <c:pt idx="167">
                  <c:v>-3.683853411860169E-2</c:v>
                </c:pt>
                <c:pt idx="168">
                  <c:v>-3.6871500757856952E-2</c:v>
                </c:pt>
                <c:pt idx="169">
                  <c:v>-3.6992888016028895E-2</c:v>
                </c:pt>
                <c:pt idx="170">
                  <c:v>-3.70093026981448E-2</c:v>
                </c:pt>
                <c:pt idx="171">
                  <c:v>-3.7045927565541641E-2</c:v>
                </c:pt>
                <c:pt idx="172">
                  <c:v>-3.7088677279000178E-2</c:v>
                </c:pt>
                <c:pt idx="173">
                  <c:v>-3.7226487844743396E-2</c:v>
                </c:pt>
                <c:pt idx="174">
                  <c:v>-3.733193924333443E-2</c:v>
                </c:pt>
                <c:pt idx="175">
                  <c:v>-3.7465530819012868E-2</c:v>
                </c:pt>
                <c:pt idx="176">
                  <c:v>-3.7416348110290792E-2</c:v>
                </c:pt>
                <c:pt idx="177">
                  <c:v>-3.7415500028507423E-2</c:v>
                </c:pt>
                <c:pt idx="178">
                  <c:v>-3.744827872761667E-2</c:v>
                </c:pt>
                <c:pt idx="179">
                  <c:v>-3.7854949972044437E-2</c:v>
                </c:pt>
                <c:pt idx="180">
                  <c:v>-3.7858816305204039E-2</c:v>
                </c:pt>
                <c:pt idx="181">
                  <c:v>-3.7849878538958916E-2</c:v>
                </c:pt>
                <c:pt idx="182">
                  <c:v>-3.784279304207102E-2</c:v>
                </c:pt>
                <c:pt idx="183">
                  <c:v>-3.77925055567341E-2</c:v>
                </c:pt>
                <c:pt idx="184">
                  <c:v>-3.785571460606732E-2</c:v>
                </c:pt>
                <c:pt idx="185">
                  <c:v>-3.7869585729253419E-2</c:v>
                </c:pt>
                <c:pt idx="186">
                  <c:v>-3.7614200962492329E-2</c:v>
                </c:pt>
                <c:pt idx="187">
                  <c:v>-3.7636897015232505E-2</c:v>
                </c:pt>
                <c:pt idx="188">
                  <c:v>-3.8185281235651458E-2</c:v>
                </c:pt>
                <c:pt idx="189">
                  <c:v>-3.8246692883405167E-2</c:v>
                </c:pt>
                <c:pt idx="190">
                  <c:v>-3.8218972678128078E-2</c:v>
                </c:pt>
                <c:pt idx="191">
                  <c:v>-3.8590512076152113E-2</c:v>
                </c:pt>
                <c:pt idx="192">
                  <c:v>-3.8796464895688998E-2</c:v>
                </c:pt>
                <c:pt idx="193">
                  <c:v>-3.8712048776379182E-2</c:v>
                </c:pt>
                <c:pt idx="194">
                  <c:v>-3.8598231856978728E-2</c:v>
                </c:pt>
                <c:pt idx="195">
                  <c:v>-3.8636437983315147E-2</c:v>
                </c:pt>
                <c:pt idx="196">
                  <c:v>-3.8603858466440634E-2</c:v>
                </c:pt>
                <c:pt idx="197">
                  <c:v>-3.9090452844245616E-2</c:v>
                </c:pt>
                <c:pt idx="198">
                  <c:v>-3.9451291999779328E-2</c:v>
                </c:pt>
                <c:pt idx="199">
                  <c:v>-3.9158964132754041E-2</c:v>
                </c:pt>
                <c:pt idx="200">
                  <c:v>-3.9168232542362368E-2</c:v>
                </c:pt>
                <c:pt idx="201">
                  <c:v>-3.922661276549777E-2</c:v>
                </c:pt>
                <c:pt idx="202">
                  <c:v>-3.9210249990599959E-2</c:v>
                </c:pt>
                <c:pt idx="203">
                  <c:v>-3.91438472046967E-2</c:v>
                </c:pt>
                <c:pt idx="204">
                  <c:v>-3.9062631800008206E-2</c:v>
                </c:pt>
                <c:pt idx="205">
                  <c:v>-3.9090560737499287E-2</c:v>
                </c:pt>
                <c:pt idx="206">
                  <c:v>-3.932665115293428E-2</c:v>
                </c:pt>
                <c:pt idx="207">
                  <c:v>-3.9576607762808039E-2</c:v>
                </c:pt>
                <c:pt idx="208">
                  <c:v>-3.9746887123668466E-2</c:v>
                </c:pt>
                <c:pt idx="209">
                  <c:v>-3.9770599003240752E-2</c:v>
                </c:pt>
                <c:pt idx="210">
                  <c:v>-3.9776660826266533E-2</c:v>
                </c:pt>
                <c:pt idx="211">
                  <c:v>-3.9925074707916189E-2</c:v>
                </c:pt>
                <c:pt idx="212">
                  <c:v>-4.0075208387295676E-2</c:v>
                </c:pt>
                <c:pt idx="213">
                  <c:v>-4.0153363065150424E-2</c:v>
                </c:pt>
                <c:pt idx="214">
                  <c:v>-4.0245468783661323E-2</c:v>
                </c:pt>
                <c:pt idx="215">
                  <c:v>-4.0594930461472341E-2</c:v>
                </c:pt>
                <c:pt idx="216">
                  <c:v>-4.0648726826869805E-2</c:v>
                </c:pt>
                <c:pt idx="217">
                  <c:v>-4.0638270482284598E-2</c:v>
                </c:pt>
                <c:pt idx="218">
                  <c:v>-4.044539599464312E-2</c:v>
                </c:pt>
                <c:pt idx="219">
                  <c:v>-4.0451254457416208E-2</c:v>
                </c:pt>
                <c:pt idx="220">
                  <c:v>-4.0924017071841026E-2</c:v>
                </c:pt>
                <c:pt idx="221">
                  <c:v>-4.1043975441672702E-2</c:v>
                </c:pt>
                <c:pt idx="222">
                  <c:v>-4.1119494074881684E-2</c:v>
                </c:pt>
                <c:pt idx="223">
                  <c:v>-4.1198048817819181E-2</c:v>
                </c:pt>
                <c:pt idx="224">
                  <c:v>-4.1278452077722495E-2</c:v>
                </c:pt>
                <c:pt idx="225">
                  <c:v>-4.1215643797172886E-2</c:v>
                </c:pt>
                <c:pt idx="226">
                  <c:v>-4.1318144211874915E-2</c:v>
                </c:pt>
                <c:pt idx="227">
                  <c:v>-4.1419166993112745E-2</c:v>
                </c:pt>
                <c:pt idx="228">
                  <c:v>-4.1668801723528756E-2</c:v>
                </c:pt>
                <c:pt idx="229">
                  <c:v>-4.1753105651859614E-2</c:v>
                </c:pt>
                <c:pt idx="230">
                  <c:v>-4.1720876346960284E-2</c:v>
                </c:pt>
                <c:pt idx="231">
                  <c:v>-4.2114170151479981E-2</c:v>
                </c:pt>
                <c:pt idx="232">
                  <c:v>-4.2633171047322664E-2</c:v>
                </c:pt>
                <c:pt idx="233">
                  <c:v>-4.2788928820650725E-2</c:v>
                </c:pt>
                <c:pt idx="234">
                  <c:v>-4.2855116926540725E-2</c:v>
                </c:pt>
                <c:pt idx="235">
                  <c:v>-4.3470793998075269E-2</c:v>
                </c:pt>
                <c:pt idx="236">
                  <c:v>-4.3627139648501574E-2</c:v>
                </c:pt>
                <c:pt idx="237">
                  <c:v>-4.3646074854208607E-2</c:v>
                </c:pt>
                <c:pt idx="238">
                  <c:v>-4.4472491743338075E-2</c:v>
                </c:pt>
                <c:pt idx="239">
                  <c:v>-4.4943828204037223E-2</c:v>
                </c:pt>
                <c:pt idx="240">
                  <c:v>-4.5089533955436634E-2</c:v>
                </c:pt>
                <c:pt idx="241">
                  <c:v>-4.5469132556255454E-2</c:v>
                </c:pt>
                <c:pt idx="242">
                  <c:v>-4.5438471018507141E-2</c:v>
                </c:pt>
                <c:pt idx="243">
                  <c:v>-4.5365282004627361E-2</c:v>
                </c:pt>
                <c:pt idx="244">
                  <c:v>-4.5529844081597833E-2</c:v>
                </c:pt>
                <c:pt idx="245">
                  <c:v>-4.5492490827815771E-2</c:v>
                </c:pt>
                <c:pt idx="246">
                  <c:v>-4.5798115490080817E-2</c:v>
                </c:pt>
                <c:pt idx="247">
                  <c:v>-4.5972841523108841E-2</c:v>
                </c:pt>
                <c:pt idx="248">
                  <c:v>-4.6393193682176481E-2</c:v>
                </c:pt>
                <c:pt idx="249">
                  <c:v>-4.651377601137608E-2</c:v>
                </c:pt>
                <c:pt idx="250">
                  <c:v>-4.6707638945255973E-2</c:v>
                </c:pt>
                <c:pt idx="251">
                  <c:v>-4.7201682150658987E-2</c:v>
                </c:pt>
                <c:pt idx="252">
                  <c:v>-3.2550251281652717E-2</c:v>
                </c:pt>
              </c:numCache>
            </c:numRef>
          </c:val>
          <c:smooth val="0"/>
          <c:extLst>
            <c:ext xmlns:c16="http://schemas.microsoft.com/office/drawing/2014/chart" uri="{C3380CC4-5D6E-409C-BE32-E72D297353CC}">
              <c16:uniqueId val="{00000000-AF7D-4B5D-BD27-138C0070AE1E}"/>
            </c:ext>
          </c:extLst>
        </c:ser>
        <c:ser>
          <c:idx val="1"/>
          <c:order val="1"/>
          <c:tx>
            <c:strRef>
              <c:f>'VaR ES domestic stock'!$I$22</c:f>
              <c:strCache>
                <c:ptCount val="1"/>
                <c:pt idx="0">
                  <c:v>VaR 10 day </c:v>
                </c:pt>
              </c:strCache>
            </c:strRef>
          </c:tx>
          <c:spPr>
            <a:ln w="28575" cap="rnd">
              <a:solidFill>
                <a:schemeClr val="accent2"/>
              </a:solidFill>
              <a:round/>
            </a:ln>
            <a:effectLst/>
          </c:spPr>
          <c:marker>
            <c:symbol val="none"/>
          </c:marker>
          <c:cat>
            <c:numRef>
              <c:f>'VaR ES domestic stock'!$A$23:$A$274</c:f>
              <c:numCache>
                <c:formatCode>m/d/yyyy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'VaR ES domestic stock'!$I$23:$I$274</c:f>
              <c:numCache>
                <c:formatCode>0.00%</c:formatCode>
                <c:ptCount val="252"/>
                <c:pt idx="0">
                  <c:v>-0.1084641947313682</c:v>
                </c:pt>
                <c:pt idx="1">
                  <c:v>-0.10838884759360289</c:v>
                </c:pt>
                <c:pt idx="2">
                  <c:v>-0.10812525163973563</c:v>
                </c:pt>
                <c:pt idx="3">
                  <c:v>-0.1066441435754576</c:v>
                </c:pt>
                <c:pt idx="4">
                  <c:v>-0.10655948338219016</c:v>
                </c:pt>
                <c:pt idx="5">
                  <c:v>-0.10673607450664252</c:v>
                </c:pt>
                <c:pt idx="6">
                  <c:v>-0.10638333167874692</c:v>
                </c:pt>
                <c:pt idx="7">
                  <c:v>-0.10640259833993912</c:v>
                </c:pt>
                <c:pt idx="8">
                  <c:v>-0.10652145798443302</c:v>
                </c:pt>
                <c:pt idx="9">
                  <c:v>-0.10651676258915511</c:v>
                </c:pt>
                <c:pt idx="10">
                  <c:v>-0.10603630443025622</c:v>
                </c:pt>
                <c:pt idx="11">
                  <c:v>-0.1063291387568224</c:v>
                </c:pt>
                <c:pt idx="12">
                  <c:v>-0.10619188795765967</c:v>
                </c:pt>
                <c:pt idx="13">
                  <c:v>-0.10615907555035291</c:v>
                </c:pt>
                <c:pt idx="14">
                  <c:v>-0.10636680699026635</c:v>
                </c:pt>
                <c:pt idx="15">
                  <c:v>-0.10624481361486103</c:v>
                </c:pt>
                <c:pt idx="16">
                  <c:v>-0.10664300700054474</c:v>
                </c:pt>
                <c:pt idx="17">
                  <c:v>-0.10668309441543776</c:v>
                </c:pt>
                <c:pt idx="18">
                  <c:v>-0.10668370431496732</c:v>
                </c:pt>
                <c:pt idx="19">
                  <c:v>-0.10753199367379951</c:v>
                </c:pt>
                <c:pt idx="20">
                  <c:v>-0.10718112998892833</c:v>
                </c:pt>
                <c:pt idx="21">
                  <c:v>-0.10728485963492575</c:v>
                </c:pt>
                <c:pt idx="22">
                  <c:v>-0.10731620635608913</c:v>
                </c:pt>
                <c:pt idx="23">
                  <c:v>-0.10728978516980593</c:v>
                </c:pt>
                <c:pt idx="24">
                  <c:v>-0.10672801711398937</c:v>
                </c:pt>
                <c:pt idx="25">
                  <c:v>-0.10667437056216737</c:v>
                </c:pt>
                <c:pt idx="26">
                  <c:v>-0.10690390104273786</c:v>
                </c:pt>
                <c:pt idx="27">
                  <c:v>-0.10701543350516216</c:v>
                </c:pt>
                <c:pt idx="28">
                  <c:v>-0.10705650695054182</c:v>
                </c:pt>
                <c:pt idx="29">
                  <c:v>-0.10704402774121959</c:v>
                </c:pt>
                <c:pt idx="30">
                  <c:v>-0.10690615600196436</c:v>
                </c:pt>
                <c:pt idx="31">
                  <c:v>-0.10692914731811419</c:v>
                </c:pt>
                <c:pt idx="32">
                  <c:v>-0.10714373595227632</c:v>
                </c:pt>
                <c:pt idx="33">
                  <c:v>-0.10936266597295843</c:v>
                </c:pt>
                <c:pt idx="34">
                  <c:v>-0.10993687532960136</c:v>
                </c:pt>
                <c:pt idx="35">
                  <c:v>-0.10992989660534565</c:v>
                </c:pt>
                <c:pt idx="36">
                  <c:v>-0.11040764813444433</c:v>
                </c:pt>
                <c:pt idx="37">
                  <c:v>-0.11006472156849101</c:v>
                </c:pt>
                <c:pt idx="38">
                  <c:v>-0.10992514294858548</c:v>
                </c:pt>
                <c:pt idx="39">
                  <c:v>-0.11000297929909075</c:v>
                </c:pt>
                <c:pt idx="40">
                  <c:v>-0.11155276353319699</c:v>
                </c:pt>
                <c:pt idx="41">
                  <c:v>-0.11221157787337011</c:v>
                </c:pt>
                <c:pt idx="42">
                  <c:v>-0.11139196836839034</c:v>
                </c:pt>
                <c:pt idx="43">
                  <c:v>-0.11161222653155339</c:v>
                </c:pt>
                <c:pt idx="44">
                  <c:v>-0.11162648716794975</c:v>
                </c:pt>
                <c:pt idx="45">
                  <c:v>-0.11161986525753553</c:v>
                </c:pt>
                <c:pt idx="46">
                  <c:v>-0.11204534938061622</c:v>
                </c:pt>
                <c:pt idx="47">
                  <c:v>-0.11200541234640307</c:v>
                </c:pt>
                <c:pt idx="48">
                  <c:v>-0.11272902508270585</c:v>
                </c:pt>
                <c:pt idx="49">
                  <c:v>-0.11311107025139278</c:v>
                </c:pt>
                <c:pt idx="50">
                  <c:v>-0.11317341579635729</c:v>
                </c:pt>
                <c:pt idx="51">
                  <c:v>-0.11296604208177954</c:v>
                </c:pt>
                <c:pt idx="52">
                  <c:v>-0.11448020629260704</c:v>
                </c:pt>
                <c:pt idx="53">
                  <c:v>-0.11481970808783626</c:v>
                </c:pt>
                <c:pt idx="54">
                  <c:v>-0.11587293208681969</c:v>
                </c:pt>
                <c:pt idx="55">
                  <c:v>-0.1151273858886088</c:v>
                </c:pt>
                <c:pt idx="56">
                  <c:v>-0.11503491178730792</c:v>
                </c:pt>
                <c:pt idx="57">
                  <c:v>-0.11537968762151472</c:v>
                </c:pt>
                <c:pt idx="58">
                  <c:v>-0.11521449124077929</c:v>
                </c:pt>
                <c:pt idx="59">
                  <c:v>-0.11477570657624343</c:v>
                </c:pt>
                <c:pt idx="60">
                  <c:v>-0.11464980489522462</c:v>
                </c:pt>
                <c:pt idx="61">
                  <c:v>-0.11497830343054784</c:v>
                </c:pt>
                <c:pt idx="62">
                  <c:v>-0.11437338178257143</c:v>
                </c:pt>
                <c:pt idx="63">
                  <c:v>-0.11410830238481402</c:v>
                </c:pt>
                <c:pt idx="64">
                  <c:v>-0.11125568127813486</c:v>
                </c:pt>
                <c:pt idx="65">
                  <c:v>-0.11103878151672655</c:v>
                </c:pt>
                <c:pt idx="66">
                  <c:v>-0.11087239443519031</c:v>
                </c:pt>
                <c:pt idx="67">
                  <c:v>-0.11093604523890926</c:v>
                </c:pt>
                <c:pt idx="68">
                  <c:v>-0.11109555047079271</c:v>
                </c:pt>
                <c:pt idx="69">
                  <c:v>-0.11109068388168565</c:v>
                </c:pt>
                <c:pt idx="70">
                  <c:v>-0.11121230092076916</c:v>
                </c:pt>
                <c:pt idx="71">
                  <c:v>-0.1139009030450391</c:v>
                </c:pt>
                <c:pt idx="72">
                  <c:v>-0.11324098985244239</c:v>
                </c:pt>
                <c:pt idx="73">
                  <c:v>-0.11320970622859161</c:v>
                </c:pt>
                <c:pt idx="74">
                  <c:v>-0.11336424936255064</c:v>
                </c:pt>
                <c:pt idx="75">
                  <c:v>-0.11348925531139281</c:v>
                </c:pt>
                <c:pt idx="76">
                  <c:v>-0.11362381862751274</c:v>
                </c:pt>
                <c:pt idx="77">
                  <c:v>-0.11349060749403414</c:v>
                </c:pt>
                <c:pt idx="78">
                  <c:v>-0.11343543335055889</c:v>
                </c:pt>
                <c:pt idx="79">
                  <c:v>-0.11327282812711235</c:v>
                </c:pt>
                <c:pt idx="80">
                  <c:v>-0.11297641399169675</c:v>
                </c:pt>
                <c:pt idx="81">
                  <c:v>-0.11302490110421184</c:v>
                </c:pt>
                <c:pt idx="82">
                  <c:v>-0.11320496155408599</c:v>
                </c:pt>
                <c:pt idx="83">
                  <c:v>-0.11320819482403817</c:v>
                </c:pt>
                <c:pt idx="84">
                  <c:v>-0.11389694603277777</c:v>
                </c:pt>
                <c:pt idx="85">
                  <c:v>-0.11412985705171022</c:v>
                </c:pt>
                <c:pt idx="86">
                  <c:v>-0.1138737513292675</c:v>
                </c:pt>
                <c:pt idx="87">
                  <c:v>-0.11364910834902092</c:v>
                </c:pt>
                <c:pt idx="88">
                  <c:v>-0.11310509615872638</c:v>
                </c:pt>
                <c:pt idx="89">
                  <c:v>-0.11268433906085527</c:v>
                </c:pt>
                <c:pt idx="90">
                  <c:v>-0.11273156654048011</c:v>
                </c:pt>
                <c:pt idx="91">
                  <c:v>-0.11273626065998692</c:v>
                </c:pt>
                <c:pt idx="92">
                  <c:v>-0.11286857509932118</c:v>
                </c:pt>
                <c:pt idx="93">
                  <c:v>-0.11311185946737763</c:v>
                </c:pt>
                <c:pt idx="94">
                  <c:v>-0.11349037319138432</c:v>
                </c:pt>
                <c:pt idx="95">
                  <c:v>-0.11353833025121134</c:v>
                </c:pt>
                <c:pt idx="96">
                  <c:v>-0.11350751981350538</c:v>
                </c:pt>
                <c:pt idx="97">
                  <c:v>-0.11448723516836939</c:v>
                </c:pt>
                <c:pt idx="98">
                  <c:v>-0.11415235009290473</c:v>
                </c:pt>
                <c:pt idx="99">
                  <c:v>-0.1141393347779784</c:v>
                </c:pt>
                <c:pt idx="100">
                  <c:v>-0.11439469583724156</c:v>
                </c:pt>
                <c:pt idx="101">
                  <c:v>-0.1145682430138398</c:v>
                </c:pt>
                <c:pt idx="102">
                  <c:v>-0.1147297421751414</c:v>
                </c:pt>
                <c:pt idx="103">
                  <c:v>-0.11461829571656564</c:v>
                </c:pt>
                <c:pt idx="104">
                  <c:v>-0.11449028035067942</c:v>
                </c:pt>
                <c:pt idx="105">
                  <c:v>-0.11434876162019847</c:v>
                </c:pt>
                <c:pt idx="106">
                  <c:v>-0.11425839466890396</c:v>
                </c:pt>
                <c:pt idx="107">
                  <c:v>-0.11414602153652297</c:v>
                </c:pt>
                <c:pt idx="108">
                  <c:v>-0.11404945398193503</c:v>
                </c:pt>
                <c:pt idx="109">
                  <c:v>-0.11409179025508245</c:v>
                </c:pt>
                <c:pt idx="110">
                  <c:v>-0.11414895961411863</c:v>
                </c:pt>
                <c:pt idx="111">
                  <c:v>-0.11409044568756442</c:v>
                </c:pt>
                <c:pt idx="112">
                  <c:v>-0.11414691363698913</c:v>
                </c:pt>
                <c:pt idx="113">
                  <c:v>-0.11419167104324358</c:v>
                </c:pt>
                <c:pt idx="114">
                  <c:v>-0.11345778761078122</c:v>
                </c:pt>
                <c:pt idx="115">
                  <c:v>-0.11338705743961137</c:v>
                </c:pt>
                <c:pt idx="116">
                  <c:v>-0.11336350955017149</c:v>
                </c:pt>
                <c:pt idx="117">
                  <c:v>-0.11340298514054543</c:v>
                </c:pt>
                <c:pt idx="118">
                  <c:v>-0.11336865569431442</c:v>
                </c:pt>
                <c:pt idx="119">
                  <c:v>-0.11254027382984884</c:v>
                </c:pt>
                <c:pt idx="120">
                  <c:v>-0.11259263082802769</c:v>
                </c:pt>
                <c:pt idx="121">
                  <c:v>-0.11265561024605249</c:v>
                </c:pt>
                <c:pt idx="122">
                  <c:v>-0.11281099973267175</c:v>
                </c:pt>
                <c:pt idx="123">
                  <c:v>-0.11292626578068188</c:v>
                </c:pt>
                <c:pt idx="124">
                  <c:v>-0.11297173696452256</c:v>
                </c:pt>
                <c:pt idx="125">
                  <c:v>-0.11234865858647716</c:v>
                </c:pt>
                <c:pt idx="126">
                  <c:v>-0.11222909223245724</c:v>
                </c:pt>
                <c:pt idx="127">
                  <c:v>-0.11217330121025838</c:v>
                </c:pt>
                <c:pt idx="128">
                  <c:v>-0.11242329971322576</c:v>
                </c:pt>
                <c:pt idx="129">
                  <c:v>-0.11209376781798344</c:v>
                </c:pt>
                <c:pt idx="130">
                  <c:v>-0.11216716583086787</c:v>
                </c:pt>
                <c:pt idx="131">
                  <c:v>-0.11332030315236784</c:v>
                </c:pt>
                <c:pt idx="132">
                  <c:v>-0.1128613186692066</c:v>
                </c:pt>
                <c:pt idx="133">
                  <c:v>-0.11293452357471929</c:v>
                </c:pt>
                <c:pt idx="134">
                  <c:v>-0.11360853432264681</c:v>
                </c:pt>
                <c:pt idx="135">
                  <c:v>-0.11451721507426275</c:v>
                </c:pt>
                <c:pt idx="136">
                  <c:v>-0.1128783752534577</c:v>
                </c:pt>
                <c:pt idx="137">
                  <c:v>-0.11308957885952158</c:v>
                </c:pt>
                <c:pt idx="138">
                  <c:v>-0.11299691444615277</c:v>
                </c:pt>
                <c:pt idx="139">
                  <c:v>-0.1133147642614127</c:v>
                </c:pt>
                <c:pt idx="140">
                  <c:v>-0.11337444958475286</c:v>
                </c:pt>
                <c:pt idx="141">
                  <c:v>-0.11299143971763981</c:v>
                </c:pt>
                <c:pt idx="142">
                  <c:v>-0.11313764349064584</c:v>
                </c:pt>
                <c:pt idx="143">
                  <c:v>-0.11259328158882513</c:v>
                </c:pt>
                <c:pt idx="144">
                  <c:v>-0.11233953972203753</c:v>
                </c:pt>
                <c:pt idx="145">
                  <c:v>-0.11240149836649625</c:v>
                </c:pt>
                <c:pt idx="146">
                  <c:v>-0.11302048447961691</c:v>
                </c:pt>
                <c:pt idx="147">
                  <c:v>-0.1134340139844823</c:v>
                </c:pt>
                <c:pt idx="148">
                  <c:v>-0.11368631215567072</c:v>
                </c:pt>
                <c:pt idx="149">
                  <c:v>-0.11400931490494075</c:v>
                </c:pt>
                <c:pt idx="150">
                  <c:v>-0.11434378209993357</c:v>
                </c:pt>
                <c:pt idx="151">
                  <c:v>-0.11699017153688493</c:v>
                </c:pt>
                <c:pt idx="152">
                  <c:v>-0.11706118615755368</c:v>
                </c:pt>
                <c:pt idx="153">
                  <c:v>-0.11759256102324606</c:v>
                </c:pt>
                <c:pt idx="154">
                  <c:v>-0.11688249490043796</c:v>
                </c:pt>
                <c:pt idx="155">
                  <c:v>-0.11664359496379348</c:v>
                </c:pt>
                <c:pt idx="156">
                  <c:v>-0.11542550891445809</c:v>
                </c:pt>
                <c:pt idx="157">
                  <c:v>-0.11538944421614988</c:v>
                </c:pt>
                <c:pt idx="158">
                  <c:v>-0.11577978890700104</c:v>
                </c:pt>
                <c:pt idx="159">
                  <c:v>-0.1157625817055567</c:v>
                </c:pt>
                <c:pt idx="160">
                  <c:v>-0.1155646666392374</c:v>
                </c:pt>
                <c:pt idx="161">
                  <c:v>-0.11610494790798856</c:v>
                </c:pt>
                <c:pt idx="162">
                  <c:v>-0.11483774802999902</c:v>
                </c:pt>
                <c:pt idx="163">
                  <c:v>-0.11507261252994265</c:v>
                </c:pt>
                <c:pt idx="164">
                  <c:v>-0.11529662150347326</c:v>
                </c:pt>
                <c:pt idx="165">
                  <c:v>-0.11532564945499851</c:v>
                </c:pt>
                <c:pt idx="166">
                  <c:v>-0.1161239249951569</c:v>
                </c:pt>
                <c:pt idx="167">
                  <c:v>-0.11649367347660478</c:v>
                </c:pt>
                <c:pt idx="168">
                  <c:v>-0.11659792314345252</c:v>
                </c:pt>
                <c:pt idx="169">
                  <c:v>-0.11698178335819874</c:v>
                </c:pt>
                <c:pt idx="170">
                  <c:v>-0.11703369114075263</c:v>
                </c:pt>
                <c:pt idx="171">
                  <c:v>-0.11714950914072829</c:v>
                </c:pt>
                <c:pt idx="172">
                  <c:v>-0.11728469560457683</c:v>
                </c:pt>
                <c:pt idx="173">
                  <c:v>-0.11772049087796177</c:v>
                </c:pt>
                <c:pt idx="174">
                  <c:v>-0.11805395747995971</c:v>
                </c:pt>
                <c:pt idx="175">
                  <c:v>-0.11847641113531432</c:v>
                </c:pt>
                <c:pt idx="176">
                  <c:v>-0.11832088175425594</c:v>
                </c:pt>
                <c:pt idx="177">
                  <c:v>-0.1183181998841784</c:v>
                </c:pt>
                <c:pt idx="178">
                  <c:v>-0.11842185523210094</c:v>
                </c:pt>
                <c:pt idx="179">
                  <c:v>-0.11970786262338774</c:v>
                </c:pt>
                <c:pt idx="180">
                  <c:v>-0.11972008904236513</c:v>
                </c:pt>
                <c:pt idx="181">
                  <c:v>-0.11969182534383636</c:v>
                </c:pt>
                <c:pt idx="182">
                  <c:v>-0.11966941903531658</c:v>
                </c:pt>
                <c:pt idx="183">
                  <c:v>-0.1195103960438496</c:v>
                </c:pt>
                <c:pt idx="184">
                  <c:v>-0.11971028060847651</c:v>
                </c:pt>
                <c:pt idx="185">
                  <c:v>-0.11975414495144936</c:v>
                </c:pt>
                <c:pt idx="186">
                  <c:v>-0.11894654740877345</c:v>
                </c:pt>
                <c:pt idx="187">
                  <c:v>-0.11901831862932771</c:v>
                </c:pt>
                <c:pt idx="188">
                  <c:v>-0.12075246179874742</c:v>
                </c:pt>
                <c:pt idx="189">
                  <c:v>-0.12094666248051311</c:v>
                </c:pt>
                <c:pt idx="190">
                  <c:v>-0.12085900349463008</c:v>
                </c:pt>
                <c:pt idx="191">
                  <c:v>-0.12203391423287389</c:v>
                </c:pt>
                <c:pt idx="192">
                  <c:v>-0.12268519423314408</c:v>
                </c:pt>
                <c:pt idx="193">
                  <c:v>-0.12241824702489254</c:v>
                </c:pt>
                <c:pt idx="194">
                  <c:v>-0.12205832632332329</c:v>
                </c:pt>
                <c:pt idx="195">
                  <c:v>-0.12217914470311853</c:v>
                </c:pt>
                <c:pt idx="196">
                  <c:v>-0.12207611922472718</c:v>
                </c:pt>
                <c:pt idx="197">
                  <c:v>-0.1236148657552234</c:v>
                </c:pt>
                <c:pt idx="198">
                  <c:v>-0.12475593935568169</c:v>
                </c:pt>
                <c:pt idx="199">
                  <c:v>-0.12383151747234294</c:v>
                </c:pt>
                <c:pt idx="200">
                  <c:v>-0.12386082675699264</c:v>
                </c:pt>
                <c:pt idx="201">
                  <c:v>-0.12404544123240938</c:v>
                </c:pt>
                <c:pt idx="202">
                  <c:v>-0.12399369759489166</c:v>
                </c:pt>
                <c:pt idx="203">
                  <c:v>-0.12378371354845684</c:v>
                </c:pt>
                <c:pt idx="204">
                  <c:v>-0.12352688788854889</c:v>
                </c:pt>
                <c:pt idx="205">
                  <c:v>-0.12361520694364916</c:v>
                </c:pt>
                <c:pt idx="206">
                  <c:v>-0.12436179039015913</c:v>
                </c:pt>
                <c:pt idx="207">
                  <c:v>-0.12515222259357434</c:v>
                </c:pt>
                <c:pt idx="208">
                  <c:v>-0.125690693212411</c:v>
                </c:pt>
                <c:pt idx="209">
                  <c:v>-0.12576567675946304</c:v>
                </c:pt>
                <c:pt idx="210">
                  <c:v>-0.12578484592699737</c:v>
                </c:pt>
                <c:pt idx="211">
                  <c:v>-0.12625417182939697</c:v>
                </c:pt>
                <c:pt idx="212">
                  <c:v>-0.12672893620973757</c:v>
                </c:pt>
                <c:pt idx="213">
                  <c:v>-0.12697608300155533</c:v>
                </c:pt>
                <c:pt idx="214">
                  <c:v>-0.1272673468575761</c:v>
                </c:pt>
                <c:pt idx="215">
                  <c:v>-0.12837244171440282</c:v>
                </c:pt>
                <c:pt idx="216">
                  <c:v>-0.12854256075889747</c:v>
                </c:pt>
                <c:pt idx="217">
                  <c:v>-0.12850949489400867</c:v>
                </c:pt>
                <c:pt idx="218">
                  <c:v>-0.12789957221052359</c:v>
                </c:pt>
                <c:pt idx="219">
                  <c:v>-0.12791809829647385</c:v>
                </c:pt>
                <c:pt idx="220">
                  <c:v>-0.12941310495063227</c:v>
                </c:pt>
                <c:pt idx="221">
                  <c:v>-0.12979244662370118</c:v>
                </c:pt>
                <c:pt idx="222">
                  <c:v>-0.13003125751042441</c:v>
                </c:pt>
                <c:pt idx="223">
                  <c:v>-0.13027966941911592</c:v>
                </c:pt>
                <c:pt idx="224">
                  <c:v>-0.13053392685171289</c:v>
                </c:pt>
                <c:pt idx="225">
                  <c:v>-0.13033530962925727</c:v>
                </c:pt>
                <c:pt idx="226">
                  <c:v>-0.13065944440082747</c:v>
                </c:pt>
                <c:pt idx="227">
                  <c:v>-0.13097890648510394</c:v>
                </c:pt>
                <c:pt idx="228">
                  <c:v>-0.13176832081630066</c:v>
                </c:pt>
                <c:pt idx="229">
                  <c:v>-0.13203491324552577</c:v>
                </c:pt>
                <c:pt idx="230">
                  <c:v>-0.13193299523463986</c:v>
                </c:pt>
                <c:pt idx="231">
                  <c:v>-0.13317669944655514</c:v>
                </c:pt>
                <c:pt idx="232">
                  <c:v>-0.13481792438508583</c:v>
                </c:pt>
                <c:pt idx="233">
                  <c:v>-0.13531047371207872</c:v>
                </c:pt>
                <c:pt idx="234">
                  <c:v>-0.13551977888070352</c:v>
                </c:pt>
                <c:pt idx="235">
                  <c:v>-0.1374667207298951</c:v>
                </c:pt>
                <c:pt idx="236">
                  <c:v>-0.13796112908750269</c:v>
                </c:pt>
                <c:pt idx="237">
                  <c:v>-0.13802100746550075</c:v>
                </c:pt>
                <c:pt idx="238">
                  <c:v>-0.14063436713198071</c:v>
                </c:pt>
                <c:pt idx="239">
                  <c:v>-0.14212486389207246</c:v>
                </c:pt>
                <c:pt idx="240">
                  <c:v>-0.14258562593468085</c:v>
                </c:pt>
                <c:pt idx="241">
                  <c:v>-0.1437860221098814</c:v>
                </c:pt>
                <c:pt idx="242">
                  <c:v>-0.14368906181403349</c:v>
                </c:pt>
                <c:pt idx="243">
                  <c:v>-0.1434576178304717</c:v>
                </c:pt>
                <c:pt idx="244">
                  <c:v>-0.14397800881018633</c:v>
                </c:pt>
                <c:pt idx="245">
                  <c:v>-0.14385988745021672</c:v>
                </c:pt>
                <c:pt idx="246">
                  <c:v>-0.14482635749209399</c:v>
                </c:pt>
                <c:pt idx="247">
                  <c:v>-0.14537888972298835</c:v>
                </c:pt>
                <c:pt idx="248">
                  <c:v>-0.14670815996501149</c:v>
                </c:pt>
                <c:pt idx="249">
                  <c:v>-0.14708947477085046</c:v>
                </c:pt>
                <c:pt idx="250">
                  <c:v>-0.14770252319579355</c:v>
                </c:pt>
                <c:pt idx="251">
                  <c:v>-0.14926482498739746</c:v>
                </c:pt>
              </c:numCache>
            </c:numRef>
          </c:val>
          <c:smooth val="0"/>
          <c:extLst>
            <c:ext xmlns:c16="http://schemas.microsoft.com/office/drawing/2014/chart" uri="{C3380CC4-5D6E-409C-BE32-E72D297353CC}">
              <c16:uniqueId val="{00000001-AF7D-4B5D-BD27-138C0070AE1E}"/>
            </c:ext>
          </c:extLst>
        </c:ser>
        <c:ser>
          <c:idx val="2"/>
          <c:order val="2"/>
          <c:tx>
            <c:strRef>
              <c:f>'VaR ES domestic stock'!$K$22</c:f>
              <c:strCache>
                <c:ptCount val="1"/>
                <c:pt idx="0">
                  <c:v>ES 1 day (exch rate)</c:v>
                </c:pt>
              </c:strCache>
            </c:strRef>
          </c:tx>
          <c:spPr>
            <a:ln w="28575" cap="rnd">
              <a:solidFill>
                <a:schemeClr val="accent3"/>
              </a:solidFill>
              <a:round/>
            </a:ln>
            <a:effectLst/>
          </c:spPr>
          <c:marker>
            <c:symbol val="none"/>
          </c:marker>
          <c:cat>
            <c:numRef>
              <c:f>'VaR ES domestic stock'!$A$23:$A$274</c:f>
              <c:numCache>
                <c:formatCode>m/d/yyyy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'VaR ES domestic stock'!$K$23:$K$275</c:f>
              <c:numCache>
                <c:formatCode>0.000%</c:formatCode>
                <c:ptCount val="253"/>
                <c:pt idx="0">
                  <c:v>-4.4857880201702331E-2</c:v>
                </c:pt>
                <c:pt idx="1">
                  <c:v>-4.4866114551646949E-2</c:v>
                </c:pt>
                <c:pt idx="2">
                  <c:v>-4.4806345183224655E-2</c:v>
                </c:pt>
                <c:pt idx="3">
                  <c:v>-4.4278155062423642E-2</c:v>
                </c:pt>
                <c:pt idx="4">
                  <c:v>-4.4175855435810769E-2</c:v>
                </c:pt>
                <c:pt idx="5">
                  <c:v>-4.4282419431258151E-2</c:v>
                </c:pt>
                <c:pt idx="6">
                  <c:v>-4.417148403905638E-2</c:v>
                </c:pt>
                <c:pt idx="7">
                  <c:v>-4.4096819065372467E-2</c:v>
                </c:pt>
                <c:pt idx="8">
                  <c:v>-4.4137631959501142E-2</c:v>
                </c:pt>
                <c:pt idx="9">
                  <c:v>-4.4162473414592875E-2</c:v>
                </c:pt>
                <c:pt idx="10">
                  <c:v>-4.3967770497029338E-2</c:v>
                </c:pt>
                <c:pt idx="11">
                  <c:v>-4.4155746023820795E-2</c:v>
                </c:pt>
                <c:pt idx="12">
                  <c:v>-4.4155470193609797E-2</c:v>
                </c:pt>
                <c:pt idx="13">
                  <c:v>-4.4147087191345656E-2</c:v>
                </c:pt>
                <c:pt idx="14">
                  <c:v>-4.4195848815840183E-2</c:v>
                </c:pt>
                <c:pt idx="15">
                  <c:v>-4.4157924870006367E-2</c:v>
                </c:pt>
                <c:pt idx="16">
                  <c:v>-4.4356577539053907E-2</c:v>
                </c:pt>
                <c:pt idx="17">
                  <c:v>-4.4310688956156329E-2</c:v>
                </c:pt>
                <c:pt idx="18">
                  <c:v>-4.4296321283974038E-2</c:v>
                </c:pt>
                <c:pt idx="19">
                  <c:v>-4.4691202665518528E-2</c:v>
                </c:pt>
                <c:pt idx="20">
                  <c:v>-4.4451798877324526E-2</c:v>
                </c:pt>
                <c:pt idx="21">
                  <c:v>-4.4473088108225686E-2</c:v>
                </c:pt>
                <c:pt idx="22">
                  <c:v>-4.4473959019399462E-2</c:v>
                </c:pt>
                <c:pt idx="23">
                  <c:v>-4.44493188694828E-2</c:v>
                </c:pt>
                <c:pt idx="24">
                  <c:v>-4.4280639790625027E-2</c:v>
                </c:pt>
                <c:pt idx="25">
                  <c:v>-4.4269978034665772E-2</c:v>
                </c:pt>
                <c:pt idx="26">
                  <c:v>-4.4375783675881783E-2</c:v>
                </c:pt>
                <c:pt idx="27">
                  <c:v>-4.4389037620443265E-2</c:v>
                </c:pt>
                <c:pt idx="28">
                  <c:v>-4.4415633732996521E-2</c:v>
                </c:pt>
                <c:pt idx="29">
                  <c:v>-4.4404735259251801E-2</c:v>
                </c:pt>
                <c:pt idx="30">
                  <c:v>-4.4354413813416961E-2</c:v>
                </c:pt>
                <c:pt idx="31">
                  <c:v>-4.4328425308390457E-2</c:v>
                </c:pt>
                <c:pt idx="32">
                  <c:v>-4.4433117692587357E-2</c:v>
                </c:pt>
                <c:pt idx="33">
                  <c:v>-4.5481786907367053E-2</c:v>
                </c:pt>
                <c:pt idx="34">
                  <c:v>-4.54283857980591E-2</c:v>
                </c:pt>
                <c:pt idx="35">
                  <c:v>-4.5409686645211278E-2</c:v>
                </c:pt>
                <c:pt idx="36">
                  <c:v>-4.556947091813876E-2</c:v>
                </c:pt>
                <c:pt idx="37">
                  <c:v>-4.5475515607567962E-2</c:v>
                </c:pt>
                <c:pt idx="38">
                  <c:v>-4.5461397189137047E-2</c:v>
                </c:pt>
                <c:pt idx="39">
                  <c:v>-4.5510108719679802E-2</c:v>
                </c:pt>
                <c:pt idx="40">
                  <c:v>-4.6051715872329278E-2</c:v>
                </c:pt>
                <c:pt idx="41">
                  <c:v>-4.6183825305490485E-2</c:v>
                </c:pt>
                <c:pt idx="42">
                  <c:v>-4.5821711002536042E-2</c:v>
                </c:pt>
                <c:pt idx="43">
                  <c:v>-4.5804414736956789E-2</c:v>
                </c:pt>
                <c:pt idx="44">
                  <c:v>-4.5815867982804168E-2</c:v>
                </c:pt>
                <c:pt idx="45">
                  <c:v>-4.5817643996437188E-2</c:v>
                </c:pt>
                <c:pt idx="46">
                  <c:v>-4.5996108882141722E-2</c:v>
                </c:pt>
                <c:pt idx="47">
                  <c:v>-4.5942470836336416E-2</c:v>
                </c:pt>
                <c:pt idx="48">
                  <c:v>-4.6194327772867042E-2</c:v>
                </c:pt>
                <c:pt idx="49">
                  <c:v>-4.6266191434432419E-2</c:v>
                </c:pt>
                <c:pt idx="50">
                  <c:v>-4.626230275810319E-2</c:v>
                </c:pt>
                <c:pt idx="51">
                  <c:v>-4.6190736023203671E-2</c:v>
                </c:pt>
                <c:pt idx="52">
                  <c:v>-4.6844845742193233E-2</c:v>
                </c:pt>
                <c:pt idx="53">
                  <c:v>-4.679503264799402E-2</c:v>
                </c:pt>
                <c:pt idx="54">
                  <c:v>-4.7272922447997884E-2</c:v>
                </c:pt>
                <c:pt idx="55">
                  <c:v>-4.7286584627211095E-2</c:v>
                </c:pt>
                <c:pt idx="56">
                  <c:v>-4.7287897550001456E-2</c:v>
                </c:pt>
                <c:pt idx="57">
                  <c:v>-4.7412878586860781E-2</c:v>
                </c:pt>
                <c:pt idx="58">
                  <c:v>-4.7410549225327059E-2</c:v>
                </c:pt>
                <c:pt idx="59">
                  <c:v>-4.7237787366665458E-2</c:v>
                </c:pt>
                <c:pt idx="60">
                  <c:v>-4.7253220741064306E-2</c:v>
                </c:pt>
                <c:pt idx="61">
                  <c:v>-4.7383211788477181E-2</c:v>
                </c:pt>
                <c:pt idx="62">
                  <c:v>-4.7166322413983684E-2</c:v>
                </c:pt>
                <c:pt idx="63">
                  <c:v>-4.7122329920068776E-2</c:v>
                </c:pt>
                <c:pt idx="64">
                  <c:v>-4.60261700229493E-2</c:v>
                </c:pt>
                <c:pt idx="65">
                  <c:v>-4.6044799632157511E-2</c:v>
                </c:pt>
                <c:pt idx="66">
                  <c:v>-4.5999931289965219E-2</c:v>
                </c:pt>
                <c:pt idx="67">
                  <c:v>-4.5994827371355906E-2</c:v>
                </c:pt>
                <c:pt idx="68">
                  <c:v>-4.6077388439947242E-2</c:v>
                </c:pt>
                <c:pt idx="69">
                  <c:v>-4.6086977338753415E-2</c:v>
                </c:pt>
                <c:pt idx="70">
                  <c:v>-4.6138770182621691E-2</c:v>
                </c:pt>
                <c:pt idx="71">
                  <c:v>-4.7129948962375351E-2</c:v>
                </c:pt>
                <c:pt idx="72">
                  <c:v>-4.7133927674264914E-2</c:v>
                </c:pt>
                <c:pt idx="73">
                  <c:v>-4.7138537324932825E-2</c:v>
                </c:pt>
                <c:pt idx="74">
                  <c:v>-4.7204398899271346E-2</c:v>
                </c:pt>
                <c:pt idx="75">
                  <c:v>-4.723404331548757E-2</c:v>
                </c:pt>
                <c:pt idx="76">
                  <c:v>-4.7284340033951482E-2</c:v>
                </c:pt>
                <c:pt idx="77">
                  <c:v>-4.7267455905851824E-2</c:v>
                </c:pt>
                <c:pt idx="78">
                  <c:v>-4.7241500727391771E-2</c:v>
                </c:pt>
                <c:pt idx="79">
                  <c:v>-4.7149043295596674E-2</c:v>
                </c:pt>
                <c:pt idx="80">
                  <c:v>-4.7068190038100657E-2</c:v>
                </c:pt>
                <c:pt idx="81">
                  <c:v>-4.7044245489622757E-2</c:v>
                </c:pt>
                <c:pt idx="82">
                  <c:v>-4.7120734371412967E-2</c:v>
                </c:pt>
                <c:pt idx="83">
                  <c:v>-4.7188392170095385E-2</c:v>
                </c:pt>
                <c:pt idx="84">
                  <c:v>-4.7468543574304106E-2</c:v>
                </c:pt>
                <c:pt idx="85">
                  <c:v>-4.7474470916730238E-2</c:v>
                </c:pt>
                <c:pt idx="86">
                  <c:v>-4.7361958818219481E-2</c:v>
                </c:pt>
                <c:pt idx="87">
                  <c:v>-4.7323872831402325E-2</c:v>
                </c:pt>
                <c:pt idx="88">
                  <c:v>-4.7137985844766389E-2</c:v>
                </c:pt>
                <c:pt idx="89">
                  <c:v>-4.6967242948458984E-2</c:v>
                </c:pt>
                <c:pt idx="90">
                  <c:v>-4.7049114262965118E-2</c:v>
                </c:pt>
                <c:pt idx="91">
                  <c:v>-4.7007330988919849E-2</c:v>
                </c:pt>
                <c:pt idx="92">
                  <c:v>-4.7066228815262214E-2</c:v>
                </c:pt>
                <c:pt idx="93">
                  <c:v>-4.713714728206933E-2</c:v>
                </c:pt>
                <c:pt idx="94">
                  <c:v>-4.7305030742421199E-2</c:v>
                </c:pt>
                <c:pt idx="95">
                  <c:v>-4.7353012812450759E-2</c:v>
                </c:pt>
                <c:pt idx="96">
                  <c:v>-4.7331781365999054E-2</c:v>
                </c:pt>
                <c:pt idx="97">
                  <c:v>-4.7744989332422327E-2</c:v>
                </c:pt>
                <c:pt idx="98">
                  <c:v>-4.7550287078737111E-2</c:v>
                </c:pt>
                <c:pt idx="99">
                  <c:v>-4.7663363332671127E-2</c:v>
                </c:pt>
                <c:pt idx="100">
                  <c:v>-4.7676318575373834E-2</c:v>
                </c:pt>
                <c:pt idx="101">
                  <c:v>-4.7728979301377455E-2</c:v>
                </c:pt>
                <c:pt idx="102">
                  <c:v>-4.7814406572094653E-2</c:v>
                </c:pt>
                <c:pt idx="103">
                  <c:v>-4.7717087105248579E-2</c:v>
                </c:pt>
                <c:pt idx="104">
                  <c:v>-4.7721821748075793E-2</c:v>
                </c:pt>
                <c:pt idx="105">
                  <c:v>-4.7661952949648916E-2</c:v>
                </c:pt>
                <c:pt idx="106">
                  <c:v>-4.7609096908975801E-2</c:v>
                </c:pt>
                <c:pt idx="107">
                  <c:v>-4.7578439298896852E-2</c:v>
                </c:pt>
                <c:pt idx="108">
                  <c:v>-4.7557151789672708E-2</c:v>
                </c:pt>
                <c:pt idx="109">
                  <c:v>-4.7578182012789544E-2</c:v>
                </c:pt>
                <c:pt idx="110">
                  <c:v>-4.7605318335765548E-2</c:v>
                </c:pt>
                <c:pt idx="111">
                  <c:v>-4.7573924803451823E-2</c:v>
                </c:pt>
                <c:pt idx="112">
                  <c:v>-4.7603507040867424E-2</c:v>
                </c:pt>
                <c:pt idx="113">
                  <c:v>-4.7611729284673408E-2</c:v>
                </c:pt>
                <c:pt idx="114">
                  <c:v>-4.7321533256657881E-2</c:v>
                </c:pt>
                <c:pt idx="115">
                  <c:v>-4.727724858968213E-2</c:v>
                </c:pt>
                <c:pt idx="116">
                  <c:v>-4.7289050941342212E-2</c:v>
                </c:pt>
                <c:pt idx="117">
                  <c:v>-4.7293219326837263E-2</c:v>
                </c:pt>
                <c:pt idx="118">
                  <c:v>-4.7236921496381888E-2</c:v>
                </c:pt>
                <c:pt idx="119">
                  <c:v>-4.6925318138272692E-2</c:v>
                </c:pt>
                <c:pt idx="120">
                  <c:v>-4.6927490160294849E-2</c:v>
                </c:pt>
                <c:pt idx="121">
                  <c:v>-4.6944395845282663E-2</c:v>
                </c:pt>
                <c:pt idx="122">
                  <c:v>-4.7006993442324604E-2</c:v>
                </c:pt>
                <c:pt idx="123">
                  <c:v>-4.7120909182713597E-2</c:v>
                </c:pt>
                <c:pt idx="124">
                  <c:v>-4.7135103745193419E-2</c:v>
                </c:pt>
                <c:pt idx="125">
                  <c:v>-4.6849261111033165E-2</c:v>
                </c:pt>
                <c:pt idx="126">
                  <c:v>-4.6903726628667694E-2</c:v>
                </c:pt>
                <c:pt idx="127">
                  <c:v>-4.6858432731762385E-2</c:v>
                </c:pt>
                <c:pt idx="128">
                  <c:v>-4.6912206014804843E-2</c:v>
                </c:pt>
                <c:pt idx="129">
                  <c:v>-4.6768392960253868E-2</c:v>
                </c:pt>
                <c:pt idx="130">
                  <c:v>-4.6799243959725484E-2</c:v>
                </c:pt>
                <c:pt idx="131">
                  <c:v>-4.7283056907339679E-2</c:v>
                </c:pt>
                <c:pt idx="132">
                  <c:v>-4.6937924956363689E-2</c:v>
                </c:pt>
                <c:pt idx="133">
                  <c:v>-4.7085279215070455E-2</c:v>
                </c:pt>
                <c:pt idx="134">
                  <c:v>-4.7503214287361956E-2</c:v>
                </c:pt>
                <c:pt idx="135">
                  <c:v>-4.7812184729381625E-2</c:v>
                </c:pt>
                <c:pt idx="136">
                  <c:v>-4.7355685244933915E-2</c:v>
                </c:pt>
                <c:pt idx="137">
                  <c:v>-4.7323360632459704E-2</c:v>
                </c:pt>
                <c:pt idx="138">
                  <c:v>-4.7288362565964595E-2</c:v>
                </c:pt>
                <c:pt idx="139">
                  <c:v>-4.738282561655624E-2</c:v>
                </c:pt>
                <c:pt idx="140">
                  <c:v>-4.7368757077985428E-2</c:v>
                </c:pt>
                <c:pt idx="141">
                  <c:v>-4.7181419155794102E-2</c:v>
                </c:pt>
                <c:pt idx="142">
                  <c:v>-4.7292200529274249E-2</c:v>
                </c:pt>
                <c:pt idx="143">
                  <c:v>-4.7077087459997766E-2</c:v>
                </c:pt>
                <c:pt idx="144">
                  <c:v>-4.7023420382379583E-2</c:v>
                </c:pt>
                <c:pt idx="145">
                  <c:v>-4.6913356956605777E-2</c:v>
                </c:pt>
                <c:pt idx="146">
                  <c:v>-4.7178597119747714E-2</c:v>
                </c:pt>
                <c:pt idx="147">
                  <c:v>-4.723157300518771E-2</c:v>
                </c:pt>
                <c:pt idx="148">
                  <c:v>-4.736096059989206E-2</c:v>
                </c:pt>
                <c:pt idx="149">
                  <c:v>-4.7476891469414556E-2</c:v>
                </c:pt>
                <c:pt idx="150">
                  <c:v>-4.7578646390814036E-2</c:v>
                </c:pt>
                <c:pt idx="151">
                  <c:v>-4.8370609465426977E-2</c:v>
                </c:pt>
                <c:pt idx="152">
                  <c:v>-4.8349026499576529E-2</c:v>
                </c:pt>
                <c:pt idx="153">
                  <c:v>-4.8620062103350029E-2</c:v>
                </c:pt>
                <c:pt idx="154">
                  <c:v>-4.8580941492978189E-2</c:v>
                </c:pt>
                <c:pt idx="155">
                  <c:v>-4.8474035001511477E-2</c:v>
                </c:pt>
                <c:pt idx="156">
                  <c:v>-4.7932275406453617E-2</c:v>
                </c:pt>
                <c:pt idx="157">
                  <c:v>-4.813536489056397E-2</c:v>
                </c:pt>
                <c:pt idx="158">
                  <c:v>-4.8247664775126542E-2</c:v>
                </c:pt>
                <c:pt idx="159">
                  <c:v>-4.8170533704596757E-2</c:v>
                </c:pt>
                <c:pt idx="160">
                  <c:v>-4.8104630712068053E-2</c:v>
                </c:pt>
                <c:pt idx="161">
                  <c:v>-4.8355320266171391E-2</c:v>
                </c:pt>
                <c:pt idx="162">
                  <c:v>-4.7963752364435397E-2</c:v>
                </c:pt>
                <c:pt idx="163">
                  <c:v>-4.7925976564536642E-2</c:v>
                </c:pt>
                <c:pt idx="164">
                  <c:v>-4.8044837656731787E-2</c:v>
                </c:pt>
                <c:pt idx="165">
                  <c:v>-4.8077633413480078E-2</c:v>
                </c:pt>
                <c:pt idx="166">
                  <c:v>-4.8419389085135919E-2</c:v>
                </c:pt>
                <c:pt idx="167">
                  <c:v>-4.8459268846036893E-2</c:v>
                </c:pt>
                <c:pt idx="168">
                  <c:v>-4.8463772711110895E-2</c:v>
                </c:pt>
                <c:pt idx="169">
                  <c:v>-4.866509552694849E-2</c:v>
                </c:pt>
                <c:pt idx="170">
                  <c:v>-4.8635770641904302E-2</c:v>
                </c:pt>
                <c:pt idx="171">
                  <c:v>-4.8678445730642957E-2</c:v>
                </c:pt>
                <c:pt idx="172">
                  <c:v>-4.8747283004287628E-2</c:v>
                </c:pt>
                <c:pt idx="173">
                  <c:v>-4.8891999900620806E-2</c:v>
                </c:pt>
                <c:pt idx="174">
                  <c:v>-4.9140655047702625E-2</c:v>
                </c:pt>
                <c:pt idx="175">
                  <c:v>-4.9237507963094181E-2</c:v>
                </c:pt>
                <c:pt idx="176">
                  <c:v>-4.9223262856673722E-2</c:v>
                </c:pt>
                <c:pt idx="177">
                  <c:v>-4.9228365582707712E-2</c:v>
                </c:pt>
                <c:pt idx="178">
                  <c:v>-4.926786033413446E-2</c:v>
                </c:pt>
                <c:pt idx="179">
                  <c:v>-4.9486491979423286E-2</c:v>
                </c:pt>
                <c:pt idx="180">
                  <c:v>-4.9464497877515543E-2</c:v>
                </c:pt>
                <c:pt idx="181">
                  <c:v>-4.9430109374393391E-2</c:v>
                </c:pt>
                <c:pt idx="182">
                  <c:v>-4.9440469247657839E-2</c:v>
                </c:pt>
                <c:pt idx="183">
                  <c:v>-4.9390071973616126E-2</c:v>
                </c:pt>
                <c:pt idx="184">
                  <c:v>-4.953060275452778E-2</c:v>
                </c:pt>
                <c:pt idx="185">
                  <c:v>-4.9458211805136057E-2</c:v>
                </c:pt>
                <c:pt idx="186">
                  <c:v>-4.9154085173789837E-2</c:v>
                </c:pt>
                <c:pt idx="187">
                  <c:v>-4.9335202598616804E-2</c:v>
                </c:pt>
                <c:pt idx="188">
                  <c:v>-5.0034828579366947E-2</c:v>
                </c:pt>
                <c:pt idx="189">
                  <c:v>-5.0075922592770272E-2</c:v>
                </c:pt>
                <c:pt idx="190">
                  <c:v>-5.0077293634777649E-2</c:v>
                </c:pt>
                <c:pt idx="191">
                  <c:v>-5.051608090136863E-2</c:v>
                </c:pt>
                <c:pt idx="192">
                  <c:v>-5.0658705135963794E-2</c:v>
                </c:pt>
                <c:pt idx="193">
                  <c:v>-5.0573785211120187E-2</c:v>
                </c:pt>
                <c:pt idx="194">
                  <c:v>-5.0480434332693336E-2</c:v>
                </c:pt>
                <c:pt idx="195">
                  <c:v>-5.052932979109323E-2</c:v>
                </c:pt>
                <c:pt idx="196">
                  <c:v>-5.0475835993327597E-2</c:v>
                </c:pt>
                <c:pt idx="197">
                  <c:v>-5.1178880903589401E-2</c:v>
                </c:pt>
                <c:pt idx="198">
                  <c:v>-5.1523116835093079E-2</c:v>
                </c:pt>
                <c:pt idx="199">
                  <c:v>-5.1485054335802138E-2</c:v>
                </c:pt>
                <c:pt idx="200">
                  <c:v>-5.1519405251950923E-2</c:v>
                </c:pt>
                <c:pt idx="201">
                  <c:v>-5.1567171736405709E-2</c:v>
                </c:pt>
                <c:pt idx="202">
                  <c:v>-5.1538209505488472E-2</c:v>
                </c:pt>
                <c:pt idx="203">
                  <c:v>-5.1547857892291299E-2</c:v>
                </c:pt>
                <c:pt idx="204">
                  <c:v>-5.1467843445090734E-2</c:v>
                </c:pt>
                <c:pt idx="205">
                  <c:v>-5.1524187799874513E-2</c:v>
                </c:pt>
                <c:pt idx="206">
                  <c:v>-5.1804255119592302E-2</c:v>
                </c:pt>
                <c:pt idx="207">
                  <c:v>-5.2091297020775099E-2</c:v>
                </c:pt>
                <c:pt idx="208">
                  <c:v>-5.2203588965695394E-2</c:v>
                </c:pt>
                <c:pt idx="209">
                  <c:v>-5.2204865506818174E-2</c:v>
                </c:pt>
                <c:pt idx="210">
                  <c:v>-5.2169853715235498E-2</c:v>
                </c:pt>
                <c:pt idx="211">
                  <c:v>-5.2459227518008453E-2</c:v>
                </c:pt>
                <c:pt idx="212">
                  <c:v>-5.2570830271605362E-2</c:v>
                </c:pt>
                <c:pt idx="213">
                  <c:v>-5.2639144639862891E-2</c:v>
                </c:pt>
                <c:pt idx="214">
                  <c:v>-5.2776137229179579E-2</c:v>
                </c:pt>
                <c:pt idx="215">
                  <c:v>-5.318902583390521E-2</c:v>
                </c:pt>
                <c:pt idx="216">
                  <c:v>-5.3122642281416721E-2</c:v>
                </c:pt>
                <c:pt idx="217">
                  <c:v>-5.3171326766224838E-2</c:v>
                </c:pt>
                <c:pt idx="218">
                  <c:v>-5.2890491169704568E-2</c:v>
                </c:pt>
                <c:pt idx="219">
                  <c:v>-5.2900631376092938E-2</c:v>
                </c:pt>
                <c:pt idx="220">
                  <c:v>-5.3564536917546805E-2</c:v>
                </c:pt>
                <c:pt idx="221">
                  <c:v>-5.3592054818902016E-2</c:v>
                </c:pt>
                <c:pt idx="222">
                  <c:v>-5.3712257443579832E-2</c:v>
                </c:pt>
                <c:pt idx="223">
                  <c:v>-5.3786617982825996E-2</c:v>
                </c:pt>
                <c:pt idx="224">
                  <c:v>-5.3868358330505635E-2</c:v>
                </c:pt>
                <c:pt idx="225">
                  <c:v>-5.3811392095488089E-2</c:v>
                </c:pt>
                <c:pt idx="226">
                  <c:v>-5.394361393432158E-2</c:v>
                </c:pt>
                <c:pt idx="227">
                  <c:v>-5.4092412904940129E-2</c:v>
                </c:pt>
                <c:pt idx="228">
                  <c:v>-5.4366820727376627E-2</c:v>
                </c:pt>
                <c:pt idx="229">
                  <c:v>-5.440566124441315E-2</c:v>
                </c:pt>
                <c:pt idx="230">
                  <c:v>-5.4397817627560824E-2</c:v>
                </c:pt>
                <c:pt idx="231">
                  <c:v>-5.4943630861247095E-2</c:v>
                </c:pt>
                <c:pt idx="232">
                  <c:v>-5.5436116510697159E-2</c:v>
                </c:pt>
                <c:pt idx="233">
                  <c:v>-5.5578985952918866E-2</c:v>
                </c:pt>
                <c:pt idx="234">
                  <c:v>-5.5619335225451275E-2</c:v>
                </c:pt>
                <c:pt idx="235">
                  <c:v>-5.636378719759462E-2</c:v>
                </c:pt>
                <c:pt idx="236">
                  <c:v>-5.6424075204915297E-2</c:v>
                </c:pt>
                <c:pt idx="237">
                  <c:v>-5.6430158806165392E-2</c:v>
                </c:pt>
                <c:pt idx="238">
                  <c:v>-5.7562005237604949E-2</c:v>
                </c:pt>
                <c:pt idx="239">
                  <c:v>-5.794258660004363E-2</c:v>
                </c:pt>
                <c:pt idx="240">
                  <c:v>-5.8021555698769434E-2</c:v>
                </c:pt>
                <c:pt idx="241">
                  <c:v>-5.8507155924823973E-2</c:v>
                </c:pt>
                <c:pt idx="242">
                  <c:v>-5.8758753852640101E-2</c:v>
                </c:pt>
                <c:pt idx="243">
                  <c:v>-5.8743857065395977E-2</c:v>
                </c:pt>
                <c:pt idx="244">
                  <c:v>-5.8947251691159358E-2</c:v>
                </c:pt>
                <c:pt idx="245">
                  <c:v>-5.8843510413773809E-2</c:v>
                </c:pt>
                <c:pt idx="246">
                  <c:v>-5.9279006376408108E-2</c:v>
                </c:pt>
                <c:pt idx="247">
                  <c:v>-5.9374242358719437E-2</c:v>
                </c:pt>
                <c:pt idx="248">
                  <c:v>-5.9958774081912407E-2</c:v>
                </c:pt>
                <c:pt idx="249">
                  <c:v>-6.0565727123786176E-2</c:v>
                </c:pt>
                <c:pt idx="250">
                  <c:v>-6.06737898900329E-2</c:v>
                </c:pt>
                <c:pt idx="251">
                  <c:v>-6.1371298997403678E-2</c:v>
                </c:pt>
                <c:pt idx="252">
                  <c:v>-3.7291668008792037E-2</c:v>
                </c:pt>
              </c:numCache>
            </c:numRef>
          </c:val>
          <c:smooth val="0"/>
          <c:extLst>
            <c:ext xmlns:c16="http://schemas.microsoft.com/office/drawing/2014/chart" uri="{C3380CC4-5D6E-409C-BE32-E72D297353CC}">
              <c16:uniqueId val="{00000002-AF7D-4B5D-BD27-138C0070AE1E}"/>
            </c:ext>
          </c:extLst>
        </c:ser>
        <c:ser>
          <c:idx val="3"/>
          <c:order val="3"/>
          <c:tx>
            <c:strRef>
              <c:f>'VaR ES domestic stock'!$L$22</c:f>
              <c:strCache>
                <c:ptCount val="1"/>
                <c:pt idx="0">
                  <c:v>ES 10 day </c:v>
                </c:pt>
              </c:strCache>
            </c:strRef>
          </c:tx>
          <c:spPr>
            <a:ln w="28575" cap="rnd">
              <a:solidFill>
                <a:schemeClr val="accent4"/>
              </a:solidFill>
              <a:round/>
            </a:ln>
            <a:effectLst/>
          </c:spPr>
          <c:marker>
            <c:symbol val="none"/>
          </c:marker>
          <c:cat>
            <c:numRef>
              <c:f>'VaR ES domestic stock'!$A$23:$A$274</c:f>
              <c:numCache>
                <c:formatCode>m/d/yyyy</c:formatCode>
                <c:ptCount val="252"/>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numCache>
            </c:numRef>
          </c:cat>
          <c:val>
            <c:numRef>
              <c:f>'VaR ES domestic stock'!$L$23:$L$274</c:f>
              <c:numCache>
                <c:formatCode>0.00%</c:formatCode>
                <c:ptCount val="252"/>
                <c:pt idx="0">
                  <c:v>-0.14185307244435272</c:v>
                </c:pt>
                <c:pt idx="1">
                  <c:v>-0.1418791117452286</c:v>
                </c:pt>
                <c:pt idx="2">
                  <c:v>-0.1416901044067044</c:v>
                </c:pt>
                <c:pt idx="3">
                  <c:v>-0.14001982058737372</c:v>
                </c:pt>
                <c:pt idx="4">
                  <c:v>-0.13969632076349228</c:v>
                </c:pt>
                <c:pt idx="5">
                  <c:v>-0.14003330570567382</c:v>
                </c:pt>
                <c:pt idx="6">
                  <c:v>-0.13968249719319215</c:v>
                </c:pt>
                <c:pt idx="7">
                  <c:v>-0.13944638581491442</c:v>
                </c:pt>
                <c:pt idx="8">
                  <c:v>-0.13957544751826437</c:v>
                </c:pt>
                <c:pt idx="9">
                  <c:v>-0.13965400309674703</c:v>
                </c:pt>
                <c:pt idx="10">
                  <c:v>-0.13903829841016624</c:v>
                </c:pt>
                <c:pt idx="11">
                  <c:v>-0.13963272921919725</c:v>
                </c:pt>
                <c:pt idx="12">
                  <c:v>-0.13963185696748301</c:v>
                </c:pt>
                <c:pt idx="13">
                  <c:v>-0.13960534758669799</c:v>
                </c:pt>
                <c:pt idx="14">
                  <c:v>-0.13975954538251054</c:v>
                </c:pt>
                <c:pt idx="15">
                  <c:v>-0.13963961933581484</c:v>
                </c:pt>
                <c:pt idx="16">
                  <c:v>-0.14026781423327669</c:v>
                </c:pt>
                <c:pt idx="17">
                  <c:v>-0.1401227017927229</c:v>
                </c:pt>
                <c:pt idx="18">
                  <c:v>-0.14007726722395222</c:v>
                </c:pt>
                <c:pt idx="19">
                  <c:v>-0.14132599179522679</c:v>
                </c:pt>
                <c:pt idx="20">
                  <c:v>-0.14056893054406119</c:v>
                </c:pt>
                <c:pt idx="21">
                  <c:v>-0.14063625300334212</c:v>
                </c:pt>
                <c:pt idx="22">
                  <c:v>-0.14063900706629093</c:v>
                </c:pt>
                <c:pt idx="23">
                  <c:v>-0.14056108807066628</c:v>
                </c:pt>
                <c:pt idx="24">
                  <c:v>-0.14002767798785656</c:v>
                </c:pt>
                <c:pt idx="25">
                  <c:v>-0.13999396255516844</c:v>
                </c:pt>
                <c:pt idx="26">
                  <c:v>-0.14032854937070563</c:v>
                </c:pt>
                <c:pt idx="27">
                  <c:v>-0.14037046202350151</c:v>
                </c:pt>
                <c:pt idx="28">
                  <c:v>-0.14045456631607597</c:v>
                </c:pt>
                <c:pt idx="29">
                  <c:v>-0.14042010231602312</c:v>
                </c:pt>
                <c:pt idx="30">
                  <c:v>-0.14026097193203224</c:v>
                </c:pt>
                <c:pt idx="31">
                  <c:v>-0.14017878906316575</c:v>
                </c:pt>
                <c:pt idx="32">
                  <c:v>-0.14050985545090136</c:v>
                </c:pt>
                <c:pt idx="33">
                  <c:v>-0.14382603868170551</c:v>
                </c:pt>
                <c:pt idx="34">
                  <c:v>-0.14365716954671276</c:v>
                </c:pt>
                <c:pt idx="35">
                  <c:v>-0.14359803763339804</c:v>
                </c:pt>
                <c:pt idx="36">
                  <c:v>-0.14410331987012284</c:v>
                </c:pt>
                <c:pt idx="37">
                  <c:v>-0.14380620709045064</c:v>
                </c:pt>
                <c:pt idx="38">
                  <c:v>-0.14376156073124965</c:v>
                </c:pt>
                <c:pt idx="39">
                  <c:v>-0.14391560011607762</c:v>
                </c:pt>
                <c:pt idx="40">
                  <c:v>-0.14562831231548845</c:v>
                </c:pt>
                <c:pt idx="41">
                  <c:v>-0.14604607902467165</c:v>
                </c:pt>
                <c:pt idx="42">
                  <c:v>-0.14490097305401137</c:v>
                </c:pt>
                <c:pt idx="43">
                  <c:v>-0.14484627745976575</c:v>
                </c:pt>
                <c:pt idx="44">
                  <c:v>-0.14488249580324533</c:v>
                </c:pt>
                <c:pt idx="45">
                  <c:v>-0.14488811205148119</c:v>
                </c:pt>
                <c:pt idx="46">
                  <c:v>-0.14545246757266914</c:v>
                </c:pt>
                <c:pt idx="47">
                  <c:v>-0.14528284917868395</c:v>
                </c:pt>
                <c:pt idx="48">
                  <c:v>-0.14607929074263318</c:v>
                </c:pt>
                <c:pt idx="49">
                  <c:v>-0.14630654359417927</c:v>
                </c:pt>
                <c:pt idx="50">
                  <c:v>-0.14629424651989573</c:v>
                </c:pt>
                <c:pt idx="51">
                  <c:v>-0.14606793263291179</c:v>
                </c:pt>
                <c:pt idx="52">
                  <c:v>-0.14813640918457149</c:v>
                </c:pt>
                <c:pt idx="53">
                  <c:v>-0.14797888634960146</c:v>
                </c:pt>
                <c:pt idx="54">
                  <c:v>-0.14949010658817602</c:v>
                </c:pt>
                <c:pt idx="55">
                  <c:v>-0.14953331019229116</c:v>
                </c:pt>
                <c:pt idx="56">
                  <c:v>-0.14953746201870066</c:v>
                </c:pt>
                <c:pt idx="57">
                  <c:v>-0.14993268675950558</c:v>
                </c:pt>
                <c:pt idx="58">
                  <c:v>-0.14992532067156503</c:v>
                </c:pt>
                <c:pt idx="59">
                  <c:v>-0.14937899970539029</c:v>
                </c:pt>
                <c:pt idx="60">
                  <c:v>-0.14942780432047278</c:v>
                </c:pt>
                <c:pt idx="61">
                  <c:v>-0.14983887210572841</c:v>
                </c:pt>
                <c:pt idx="62">
                  <c:v>-0.14915300768203971</c:v>
                </c:pt>
                <c:pt idx="63">
                  <c:v>-0.1490138912013175</c:v>
                </c:pt>
                <c:pt idx="64">
                  <c:v>-0.14554752924668413</c:v>
                </c:pt>
                <c:pt idx="65">
                  <c:v>-0.14560644124370092</c:v>
                </c:pt>
                <c:pt idx="66">
                  <c:v>-0.14546455508753744</c:v>
                </c:pt>
                <c:pt idx="67">
                  <c:v>-0.14544841507973991</c:v>
                </c:pt>
                <c:pt idx="68">
                  <c:v>-0.14570949610254591</c:v>
                </c:pt>
                <c:pt idx="69">
                  <c:v>-0.14573981886302628</c:v>
                </c:pt>
                <c:pt idx="70">
                  <c:v>-0.14590360221614751</c:v>
                </c:pt>
                <c:pt idx="71">
                  <c:v>-0.14903798472859547</c:v>
                </c:pt>
                <c:pt idx="72">
                  <c:v>-0.14905056652032009</c:v>
                </c:pt>
                <c:pt idx="73">
                  <c:v>-0.1490651435156484</c:v>
                </c:pt>
                <c:pt idx="74">
                  <c:v>-0.14927341610084263</c:v>
                </c:pt>
                <c:pt idx="75">
                  <c:v>-0.14936715997599193</c:v>
                </c:pt>
                <c:pt idx="76">
                  <c:v>-0.14952621216517012</c:v>
                </c:pt>
                <c:pt idx="77">
                  <c:v>-0.14947281986406916</c:v>
                </c:pt>
                <c:pt idx="78">
                  <c:v>-0.14939074238305924</c:v>
                </c:pt>
                <c:pt idx="79">
                  <c:v>-0.14909836631197707</c:v>
                </c:pt>
                <c:pt idx="80">
                  <c:v>-0.14884268586204558</c:v>
                </c:pt>
                <c:pt idx="81">
                  <c:v>-0.14876696655131111</c:v>
                </c:pt>
                <c:pt idx="82">
                  <c:v>-0.14900884563344755</c:v>
                </c:pt>
                <c:pt idx="83">
                  <c:v>-0.14922279837875713</c:v>
                </c:pt>
                <c:pt idx="84">
                  <c:v>-0.15010871490575114</c:v>
                </c:pt>
                <c:pt idx="85">
                  <c:v>-0.15012745880828948</c:v>
                </c:pt>
                <c:pt idx="86">
                  <c:v>-0.14977166431267025</c:v>
                </c:pt>
                <c:pt idx="87">
                  <c:v>-0.14965122584739288</c:v>
                </c:pt>
                <c:pt idx="88">
                  <c:v>-0.14906339958223805</c:v>
                </c:pt>
                <c:pt idx="89">
                  <c:v>-0.14852346313561271</c:v>
                </c:pt>
                <c:pt idx="90">
                  <c:v>-0.14878236296448408</c:v>
                </c:pt>
                <c:pt idx="91">
                  <c:v>-0.148650232650402</c:v>
                </c:pt>
                <c:pt idx="92">
                  <c:v>-0.14883648393087695</c:v>
                </c:pt>
                <c:pt idx="93">
                  <c:v>-0.14906074781415449</c:v>
                </c:pt>
                <c:pt idx="94">
                  <c:v>-0.14959164193033697</c:v>
                </c:pt>
                <c:pt idx="95">
                  <c:v>-0.14974337455848008</c:v>
                </c:pt>
                <c:pt idx="96">
                  <c:v>-0.14967623482967279</c:v>
                </c:pt>
                <c:pt idx="97">
                  <c:v>-0.15098291315089671</c:v>
                </c:pt>
                <c:pt idx="98">
                  <c:v>-0.15036721056368352</c:v>
                </c:pt>
                <c:pt idx="99">
                  <c:v>-0.15072478907539458</c:v>
                </c:pt>
                <c:pt idx="100">
                  <c:v>-0.15076575714997542</c:v>
                </c:pt>
                <c:pt idx="101">
                  <c:v>-0.15093228498738492</c:v>
                </c:pt>
                <c:pt idx="102">
                  <c:v>-0.15120242973714307</c:v>
                </c:pt>
                <c:pt idx="103">
                  <c:v>-0.15089467856123623</c:v>
                </c:pt>
                <c:pt idx="104">
                  <c:v>-0.15090965081647761</c:v>
                </c:pt>
                <c:pt idx="105">
                  <c:v>-0.15072032905267116</c:v>
                </c:pt>
                <c:pt idx="106">
                  <c:v>-0.15055318357604563</c:v>
                </c:pt>
                <c:pt idx="107">
                  <c:v>-0.15045623570057881</c:v>
                </c:pt>
                <c:pt idx="108">
                  <c:v>-0.15038891868571869</c:v>
                </c:pt>
                <c:pt idx="109">
                  <c:v>-0.15045542209046939</c:v>
                </c:pt>
                <c:pt idx="110">
                  <c:v>-0.15054123467839553</c:v>
                </c:pt>
                <c:pt idx="111">
                  <c:v>-0.15044195961248608</c:v>
                </c:pt>
                <c:pt idx="112">
                  <c:v>-0.15053550686100323</c:v>
                </c:pt>
                <c:pt idx="113">
                  <c:v>-0.15056150787890735</c:v>
                </c:pt>
                <c:pt idx="114">
                  <c:v>-0.14964382746244423</c:v>
                </c:pt>
                <c:pt idx="115">
                  <c:v>-0.14950378704937883</c:v>
                </c:pt>
                <c:pt idx="116">
                  <c:v>-0.14954110936237094</c:v>
                </c:pt>
                <c:pt idx="117">
                  <c:v>-0.14955429095470094</c:v>
                </c:pt>
                <c:pt idx="118">
                  <c:v>-0.14937626158313594</c:v>
                </c:pt>
                <c:pt idx="119">
                  <c:v>-0.14839088524495378</c:v>
                </c:pt>
                <c:pt idx="120">
                  <c:v>-0.14839775378167186</c:v>
                </c:pt>
                <c:pt idx="121">
                  <c:v>-0.14845121425163865</c:v>
                </c:pt>
                <c:pt idx="122">
                  <c:v>-0.1486491652343446</c:v>
                </c:pt>
                <c:pt idx="123">
                  <c:v>-0.14900939843531827</c:v>
                </c:pt>
                <c:pt idx="124">
                  <c:v>-0.14905428558314407</c:v>
                </c:pt>
                <c:pt idx="125">
                  <c:v>-0.14815037180681542</c:v>
                </c:pt>
                <c:pt idx="126">
                  <c:v>-0.14832260689648058</c:v>
                </c:pt>
                <c:pt idx="127">
                  <c:v>-0.14817937501815495</c:v>
                </c:pt>
                <c:pt idx="128">
                  <c:v>-0.14834942106983404</c:v>
                </c:pt>
                <c:pt idx="129">
                  <c:v>-0.14789464426018692</c:v>
                </c:pt>
                <c:pt idx="130">
                  <c:v>-0.14799220368660987</c:v>
                </c:pt>
                <c:pt idx="131">
                  <c:v>-0.14952215456255047</c:v>
                </c:pt>
                <c:pt idx="132">
                  <c:v>-0.14843075150416876</c:v>
                </c:pt>
                <c:pt idx="133">
                  <c:v>-0.14889672658460784</c:v>
                </c:pt>
                <c:pt idx="134">
                  <c:v>-0.15021835332711611</c:v>
                </c:pt>
                <c:pt idx="135">
                  <c:v>-0.15119540365356726</c:v>
                </c:pt>
                <c:pt idx="136">
                  <c:v>-0.14975182553201988</c:v>
                </c:pt>
                <c:pt idx="137">
                  <c:v>-0.14964960613211908</c:v>
                </c:pt>
                <c:pt idx="138">
                  <c:v>-0.14953893252829251</c:v>
                </c:pt>
                <c:pt idx="139">
                  <c:v>-0.14983765092288981</c:v>
                </c:pt>
                <c:pt idx="140">
                  <c:v>-0.14979316229765613</c:v>
                </c:pt>
                <c:pt idx="141">
                  <c:v>-0.14920074777140813</c:v>
                </c:pt>
                <c:pt idx="142">
                  <c:v>-0.14955106923392716</c:v>
                </c:pt>
                <c:pt idx="143">
                  <c:v>-0.14887082198054388</c:v>
                </c:pt>
                <c:pt idx="144">
                  <c:v>-0.14870111177990539</c:v>
                </c:pt>
                <c:pt idx="145">
                  <c:v>-0.1483530606673793</c:v>
                </c:pt>
                <c:pt idx="146">
                  <c:v>-0.14919182370986245</c:v>
                </c:pt>
                <c:pt idx="147">
                  <c:v>-0.14935934816891699</c:v>
                </c:pt>
                <c:pt idx="148">
                  <c:v>-0.14976850766915348</c:v>
                </c:pt>
                <c:pt idx="149">
                  <c:v>-0.15013511326796836</c:v>
                </c:pt>
                <c:pt idx="150">
                  <c:v>-0.15045689058272213</c:v>
                </c:pt>
                <c:pt idx="151">
                  <c:v>-0.15296129772124889</c:v>
                </c:pt>
                <c:pt idx="152">
                  <c:v>-0.15289304639049983</c:v>
                </c:pt>
                <c:pt idx="153">
                  <c:v>-0.15375013622542302</c:v>
                </c:pt>
                <c:pt idx="154">
                  <c:v>-0.15362642599319201</c:v>
                </c:pt>
                <c:pt idx="155">
                  <c:v>-0.15328835798349985</c:v>
                </c:pt>
                <c:pt idx="156">
                  <c:v>-0.15157516371886651</c:v>
                </c:pt>
                <c:pt idx="157">
                  <c:v>-0.1522173890574838</c:v>
                </c:pt>
                <c:pt idx="158">
                  <c:v>-0.15257251247367551</c:v>
                </c:pt>
                <c:pt idx="159">
                  <c:v>-0.15232860261243431</c:v>
                </c:pt>
                <c:pt idx="160">
                  <c:v>-0.15212019905142252</c:v>
                </c:pt>
                <c:pt idx="161">
                  <c:v>-0.15291294902800109</c:v>
                </c:pt>
                <c:pt idx="162">
                  <c:v>-0.15167470259990234</c:v>
                </c:pt>
                <c:pt idx="163">
                  <c:v>-0.15155524503178752</c:v>
                </c:pt>
                <c:pt idx="164">
                  <c:v>-0.15193111680829943</c:v>
                </c:pt>
                <c:pt idx="165">
                  <c:v>-0.15203482609721289</c:v>
                </c:pt>
                <c:pt idx="166">
                  <c:v>-0.15311555242292599</c:v>
                </c:pt>
                <c:pt idx="167">
                  <c:v>-0.15324166329991601</c:v>
                </c:pt>
                <c:pt idx="168">
                  <c:v>-0.15325590577182394</c:v>
                </c:pt>
                <c:pt idx="169">
                  <c:v>-0.15389254441482936</c:v>
                </c:pt>
                <c:pt idx="170">
                  <c:v>-0.15379981098596709</c:v>
                </c:pt>
                <c:pt idx="171">
                  <c:v>-0.15393476146573104</c:v>
                </c:pt>
                <c:pt idx="172">
                  <c:v>-0.15415244403836451</c:v>
                </c:pt>
                <c:pt idx="173">
                  <c:v>-0.1546100790466878</c:v>
                </c:pt>
                <c:pt idx="174">
                  <c:v>-0.15539639566339053</c:v>
                </c:pt>
                <c:pt idx="175">
                  <c:v>-0.15570267147405542</c:v>
                </c:pt>
                <c:pt idx="176">
                  <c:v>-0.15565762449225529</c:v>
                </c:pt>
                <c:pt idx="177">
                  <c:v>-0.15567376072879852</c:v>
                </c:pt>
                <c:pt idx="178">
                  <c:v>-0.15579865409892923</c:v>
                </c:pt>
                <c:pt idx="179">
                  <c:v>-0.15649002806663195</c:v>
                </c:pt>
                <c:pt idx="180">
                  <c:v>-0.15642047660951364</c:v>
                </c:pt>
                <c:pt idx="181">
                  <c:v>-0.15631173061432382</c:v>
                </c:pt>
                <c:pt idx="182">
                  <c:v>-0.15634449141011014</c:v>
                </c:pt>
                <c:pt idx="183">
                  <c:v>-0.15618512123627465</c:v>
                </c:pt>
                <c:pt idx="184">
                  <c:v>-0.1566295185853176</c:v>
                </c:pt>
                <c:pt idx="185">
                  <c:v>-0.15640059830325778</c:v>
                </c:pt>
                <c:pt idx="186">
                  <c:v>-0.15543886545108937</c:v>
                </c:pt>
                <c:pt idx="187">
                  <c:v>-0.1560116090374869</c:v>
                </c:pt>
                <c:pt idx="188">
                  <c:v>-0.15822402064688648</c:v>
                </c:pt>
                <c:pt idx="189">
                  <c:v>-0.15835397132743848</c:v>
                </c:pt>
                <c:pt idx="190">
                  <c:v>-0.15835830694294956</c:v>
                </c:pt>
                <c:pt idx="191">
                  <c:v>-0.15974587411365657</c:v>
                </c:pt>
                <c:pt idx="192">
                  <c:v>-0.16019689154451547</c:v>
                </c:pt>
                <c:pt idx="193">
                  <c:v>-0.15992835116327933</c:v>
                </c:pt>
                <c:pt idx="194">
                  <c:v>-0.15963314976587301</c:v>
                </c:pt>
                <c:pt idx="195">
                  <c:v>-0.15978777078165468</c:v>
                </c:pt>
                <c:pt idx="196">
                  <c:v>-0.15961860854002285</c:v>
                </c:pt>
                <c:pt idx="197">
                  <c:v>-0.16184183175383884</c:v>
                </c:pt>
                <c:pt idx="198">
                  <c:v>-0.16293040134986017</c:v>
                </c:pt>
                <c:pt idx="199">
                  <c:v>-0.16281003715866227</c:v>
                </c:pt>
                <c:pt idx="200">
                  <c:v>-0.16291866429340587</c:v>
                </c:pt>
                <c:pt idx="201">
                  <c:v>-0.16306971518010205</c:v>
                </c:pt>
                <c:pt idx="202">
                  <c:v>-0.16297812856428381</c:v>
                </c:pt>
                <c:pt idx="203">
                  <c:v>-0.16300863944232707</c:v>
                </c:pt>
                <c:pt idx="204">
                  <c:v>-0.162755611543454</c:v>
                </c:pt>
                <c:pt idx="205">
                  <c:v>-0.16293378803786335</c:v>
                </c:pt>
                <c:pt idx="206">
                  <c:v>-0.16381943866635015</c:v>
                </c:pt>
                <c:pt idx="207">
                  <c:v>-0.16472714485799275</c:v>
                </c:pt>
                <c:pt idx="208">
                  <c:v>-0.16508224316683107</c:v>
                </c:pt>
                <c:pt idx="209">
                  <c:v>-0.16508627994430591</c:v>
                </c:pt>
                <c:pt idx="210">
                  <c:v>-0.16497556293794155</c:v>
                </c:pt>
                <c:pt idx="211">
                  <c:v>-0.16589064324988845</c:v>
                </c:pt>
                <c:pt idx="212">
                  <c:v>-0.16624356214440122</c:v>
                </c:pt>
                <c:pt idx="213">
                  <c:v>-0.16645959114501052</c:v>
                </c:pt>
                <c:pt idx="214">
                  <c:v>-0.1668927997498153</c:v>
                </c:pt>
                <c:pt idx="215">
                  <c:v>-0.16819846816067727</c:v>
                </c:pt>
                <c:pt idx="216">
                  <c:v>-0.1679885449356403</c:v>
                </c:pt>
                <c:pt idx="217">
                  <c:v>-0.16814249879434581</c:v>
                </c:pt>
                <c:pt idx="218">
                  <c:v>-0.16725441866128971</c:v>
                </c:pt>
                <c:pt idx="219">
                  <c:v>-0.16728648480942113</c:v>
                </c:pt>
                <c:pt idx="220">
                  <c:v>-0.1693859384716227</c:v>
                </c:pt>
                <c:pt idx="221">
                  <c:v>-0.169472957716333</c:v>
                </c:pt>
                <c:pt idx="222">
                  <c:v>-0.16985307179104525</c:v>
                </c:pt>
                <c:pt idx="223">
                  <c:v>-0.17008822046310149</c:v>
                </c:pt>
                <c:pt idx="224">
                  <c:v>-0.1703467061385032</c:v>
                </c:pt>
                <c:pt idx="225">
                  <c:v>-0.1701665630861233</c:v>
                </c:pt>
                <c:pt idx="226">
                  <c:v>-0.17058468525325285</c:v>
                </c:pt>
                <c:pt idx="227">
                  <c:v>-0.17105522891389593</c:v>
                </c:pt>
                <c:pt idx="228">
                  <c:v>-0.17192298264056233</c:v>
                </c:pt>
                <c:pt idx="229">
                  <c:v>-0.17204580713989631</c:v>
                </c:pt>
                <c:pt idx="230">
                  <c:v>-0.17202100344554927</c:v>
                </c:pt>
                <c:pt idx="231">
                  <c:v>-0.17374701644105964</c:v>
                </c:pt>
                <c:pt idx="232">
                  <c:v>-0.17530439280826909</c:v>
                </c:pt>
                <c:pt idx="233">
                  <c:v>-0.1757561856537275</c:v>
                </c:pt>
                <c:pt idx="234">
                  <c:v>-0.1758837812568608</c:v>
                </c:pt>
                <c:pt idx="235">
                  <c:v>-0.17823794509743798</c:v>
                </c:pt>
                <c:pt idx="236">
                  <c:v>-0.17842859251616422</c:v>
                </c:pt>
                <c:pt idx="237">
                  <c:v>-0.17844783055249078</c:v>
                </c:pt>
                <c:pt idx="238">
                  <c:v>-0.1820270432373734</c:v>
                </c:pt>
                <c:pt idx="239">
                  <c:v>-0.18323054717768966</c:v>
                </c:pt>
                <c:pt idx="240">
                  <c:v>-0.1834802693944339</c:v>
                </c:pt>
                <c:pt idx="241">
                  <c:v>-0.18501587214105888</c:v>
                </c:pt>
                <c:pt idx="242">
                  <c:v>-0.18581149464753649</c:v>
                </c:pt>
                <c:pt idx="243">
                  <c:v>-0.18576438687002611</c:v>
                </c:pt>
                <c:pt idx="244">
                  <c:v>-0.18640757715127595</c:v>
                </c:pt>
                <c:pt idx="245">
                  <c:v>-0.18607951842736231</c:v>
                </c:pt>
                <c:pt idx="246">
                  <c:v>-0.18745667758109427</c:v>
                </c:pt>
                <c:pt idx="247">
                  <c:v>-0.18775784020040159</c:v>
                </c:pt>
                <c:pt idx="248">
                  <c:v>-0.18960629181031444</c:v>
                </c:pt>
                <c:pt idx="249">
                  <c:v>-0.1915256458554031</c:v>
                </c:pt>
                <c:pt idx="250">
                  <c:v>-0.19186737032700113</c:v>
                </c:pt>
                <c:pt idx="251">
                  <c:v>-0.19407308779500371</c:v>
                </c:pt>
              </c:numCache>
            </c:numRef>
          </c:val>
          <c:smooth val="0"/>
          <c:extLst>
            <c:ext xmlns:c16="http://schemas.microsoft.com/office/drawing/2014/chart" uri="{C3380CC4-5D6E-409C-BE32-E72D297353CC}">
              <c16:uniqueId val="{00000003-AF7D-4B5D-BD27-138C0070AE1E}"/>
            </c:ext>
          </c:extLst>
        </c:ser>
        <c:dLbls>
          <c:showLegendKey val="0"/>
          <c:showVal val="0"/>
          <c:showCatName val="0"/>
          <c:showSerName val="0"/>
          <c:showPercent val="0"/>
          <c:showBubbleSize val="0"/>
        </c:dLbls>
        <c:smooth val="0"/>
        <c:axId val="1846621807"/>
        <c:axId val="933339423"/>
      </c:lineChart>
      <c:dateAx>
        <c:axId val="1846621807"/>
        <c:scaling>
          <c:orientation val="minMax"/>
        </c:scaling>
        <c:delete val="1"/>
        <c:axPos val="b"/>
        <c:numFmt formatCode="m/d/yyyy" sourceLinked="1"/>
        <c:majorTickMark val="out"/>
        <c:minorTickMark val="none"/>
        <c:tickLblPos val="nextTo"/>
        <c:crossAx val="933339423"/>
        <c:crosses val="autoZero"/>
        <c:auto val="1"/>
        <c:lblOffset val="100"/>
        <c:baseTimeUnit val="days"/>
      </c:dateAx>
      <c:valAx>
        <c:axId val="933339423"/>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8466218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lvl="0">
              <a:defRPr b="0">
                <a:solidFill>
                  <a:srgbClr val="757575"/>
                </a:solidFill>
                <a:latin typeface="+mn-lt"/>
              </a:defRPr>
            </a:pPr>
            <a:r>
              <a:rPr lang="en-US"/>
              <a:t>Max increment, h</a:t>
            </a:r>
          </a:p>
        </c:rich>
      </c:tx>
      <c:overlay val="0"/>
    </c:title>
    <c:autoTitleDeleted val="0"/>
    <c:plotArea>
      <c:layout/>
      <c:barChart>
        <c:barDir val="col"/>
        <c:grouping val="clustered"/>
        <c:varyColors val="1"/>
        <c:ser>
          <c:idx val="0"/>
          <c:order val="0"/>
          <c:tx>
            <c:strRef>
              <c:f>Bonds!$AP$4</c:f>
              <c:strCache>
                <c:ptCount val="1"/>
                <c:pt idx="0">
                  <c:v>Max increment, h</c:v>
                </c:pt>
              </c:strCache>
            </c:strRef>
          </c:tx>
          <c:spPr>
            <a:solidFill>
              <a:srgbClr val="4285F4"/>
            </a:solidFill>
          </c:spPr>
          <c:invertIfNegative val="1"/>
          <c:val>
            <c:numRef>
              <c:f>Bonds!$AP$5:$AP$508</c:f>
              <c:numCache>
                <c:formatCode>#,##0.00</c:formatCode>
                <c:ptCount val="504"/>
                <c:pt idx="0">
                  <c:v>9.9999999999997868E-3</c:v>
                </c:pt>
                <c:pt idx="1">
                  <c:v>-5.9999999999998721E-2</c:v>
                </c:pt>
                <c:pt idx="2">
                  <c:v>5.9999999999999609E-2</c:v>
                </c:pt>
                <c:pt idx="3">
                  <c:v>6.0000000000000497E-2</c:v>
                </c:pt>
                <c:pt idx="4">
                  <c:v>4.0000000000000924E-2</c:v>
                </c:pt>
                <c:pt idx="5">
                  <c:v>9.9999999999997868E-3</c:v>
                </c:pt>
                <c:pt idx="6">
                  <c:v>0</c:v>
                </c:pt>
                <c:pt idx="7">
                  <c:v>6.0000000000000497E-2</c:v>
                </c:pt>
                <c:pt idx="8">
                  <c:v>4.9999999999999822E-2</c:v>
                </c:pt>
                <c:pt idx="9">
                  <c:v>9.9999999999997868E-3</c:v>
                </c:pt>
                <c:pt idx="10">
                  <c:v>4.9999999999999822E-2</c:v>
                </c:pt>
                <c:pt idx="11">
                  <c:v>4.9999999999999822E-2</c:v>
                </c:pt>
                <c:pt idx="12">
                  <c:v>4.0000000000000036E-2</c:v>
                </c:pt>
                <c:pt idx="13">
                  <c:v>9.9999999999997868E-3</c:v>
                </c:pt>
                <c:pt idx="14">
                  <c:v>8.0000000000000071E-2</c:v>
                </c:pt>
                <c:pt idx="15">
                  <c:v>8.0000000000000071E-2</c:v>
                </c:pt>
                <c:pt idx="16">
                  <c:v>-1.9999999999999574E-2</c:v>
                </c:pt>
                <c:pt idx="17">
                  <c:v>0.16999999999999993</c:v>
                </c:pt>
                <c:pt idx="18">
                  <c:v>-9.9999999999997868E-3</c:v>
                </c:pt>
                <c:pt idx="19">
                  <c:v>-9.9999999999997868E-3</c:v>
                </c:pt>
                <c:pt idx="20">
                  <c:v>8.9999999999999858E-2</c:v>
                </c:pt>
                <c:pt idx="21">
                  <c:v>0.17000000000000171</c:v>
                </c:pt>
                <c:pt idx="22">
                  <c:v>3.0000000000000249E-2</c:v>
                </c:pt>
                <c:pt idx="23">
                  <c:v>2.0000000000000462E-2</c:v>
                </c:pt>
                <c:pt idx="24">
                  <c:v>1.9999999999999574E-2</c:v>
                </c:pt>
                <c:pt idx="25">
                  <c:v>8.9999999999999858E-2</c:v>
                </c:pt>
                <c:pt idx="26">
                  <c:v>9.9999999999997868E-3</c:v>
                </c:pt>
                <c:pt idx="27">
                  <c:v>-9.9999999999997868E-3</c:v>
                </c:pt>
                <c:pt idx="28">
                  <c:v>6.0000000000000497E-2</c:v>
                </c:pt>
                <c:pt idx="29">
                  <c:v>3.9999999999999147E-2</c:v>
                </c:pt>
                <c:pt idx="30">
                  <c:v>9.9999999999997868E-3</c:v>
                </c:pt>
                <c:pt idx="31">
                  <c:v>9.9999999999997868E-3</c:v>
                </c:pt>
                <c:pt idx="32">
                  <c:v>2.0000000000000462E-2</c:v>
                </c:pt>
                <c:pt idx="33">
                  <c:v>1.0000000000000675E-2</c:v>
                </c:pt>
                <c:pt idx="34">
                  <c:v>1.0000000000000675E-2</c:v>
                </c:pt>
                <c:pt idx="35">
                  <c:v>9.9999999999997868E-3</c:v>
                </c:pt>
                <c:pt idx="36">
                  <c:v>2.000000000000135E-2</c:v>
                </c:pt>
                <c:pt idx="37">
                  <c:v>1.9999999999999574E-2</c:v>
                </c:pt>
                <c:pt idx="38">
                  <c:v>0</c:v>
                </c:pt>
                <c:pt idx="39">
                  <c:v>4.0000000000000924E-2</c:v>
                </c:pt>
                <c:pt idx="40">
                  <c:v>1.0000000000000675E-2</c:v>
                </c:pt>
                <c:pt idx="41">
                  <c:v>0</c:v>
                </c:pt>
                <c:pt idx="42">
                  <c:v>1.9999999999999574E-2</c:v>
                </c:pt>
                <c:pt idx="43">
                  <c:v>0</c:v>
                </c:pt>
                <c:pt idx="44">
                  <c:v>0</c:v>
                </c:pt>
                <c:pt idx="45">
                  <c:v>9.9999999999997868E-3</c:v>
                </c:pt>
                <c:pt idx="46">
                  <c:v>1.9999999999999574E-2</c:v>
                </c:pt>
                <c:pt idx="47">
                  <c:v>0</c:v>
                </c:pt>
                <c:pt idx="48">
                  <c:v>1.0000000000000675E-2</c:v>
                </c:pt>
                <c:pt idx="49">
                  <c:v>3.0000000000001137E-2</c:v>
                </c:pt>
                <c:pt idx="50">
                  <c:v>1.0000000000000675E-2</c:v>
                </c:pt>
                <c:pt idx="51">
                  <c:v>0</c:v>
                </c:pt>
                <c:pt idx="52">
                  <c:v>3.0000000000000249E-2</c:v>
                </c:pt>
                <c:pt idx="53">
                  <c:v>4.0000000000000036E-2</c:v>
                </c:pt>
                <c:pt idx="54">
                  <c:v>6.0000000000000497E-2</c:v>
                </c:pt>
                <c:pt idx="55">
                  <c:v>4.0000000000000036E-2</c:v>
                </c:pt>
                <c:pt idx="56">
                  <c:v>1.9999999999999574E-2</c:v>
                </c:pt>
                <c:pt idx="57">
                  <c:v>6.9999999999999396E-2</c:v>
                </c:pt>
                <c:pt idx="58">
                  <c:v>0</c:v>
                </c:pt>
                <c:pt idx="59">
                  <c:v>5.0000000000000711E-2</c:v>
                </c:pt>
                <c:pt idx="60">
                  <c:v>3.0000000000001137E-2</c:v>
                </c:pt>
                <c:pt idx="61">
                  <c:v>1.0000000000000675E-2</c:v>
                </c:pt>
                <c:pt idx="62">
                  <c:v>5.9999999999999609E-2</c:v>
                </c:pt>
                <c:pt idx="63">
                  <c:v>-9.9999999999997868E-3</c:v>
                </c:pt>
                <c:pt idx="64">
                  <c:v>7.0000000000000284E-2</c:v>
                </c:pt>
                <c:pt idx="65">
                  <c:v>1.9999999999999574E-2</c:v>
                </c:pt>
                <c:pt idx="66">
                  <c:v>3.0000000000000249E-2</c:v>
                </c:pt>
                <c:pt idx="67">
                  <c:v>4.9999999999999822E-2</c:v>
                </c:pt>
                <c:pt idx="68">
                  <c:v>9.9999999999997868E-3</c:v>
                </c:pt>
                <c:pt idx="69">
                  <c:v>3.9999999999999147E-2</c:v>
                </c:pt>
                <c:pt idx="70">
                  <c:v>0</c:v>
                </c:pt>
                <c:pt idx="71">
                  <c:v>-1.9999999999999574E-2</c:v>
                </c:pt>
                <c:pt idx="72">
                  <c:v>2.9999999999999361E-2</c:v>
                </c:pt>
                <c:pt idx="73">
                  <c:v>4.9999999999999822E-2</c:v>
                </c:pt>
                <c:pt idx="74">
                  <c:v>1.9999999999999574E-2</c:v>
                </c:pt>
                <c:pt idx="75">
                  <c:v>4.0000000000000036E-2</c:v>
                </c:pt>
                <c:pt idx="76">
                  <c:v>9.9999999999997868E-3</c:v>
                </c:pt>
                <c:pt idx="77">
                  <c:v>-9.9999999999997868E-3</c:v>
                </c:pt>
                <c:pt idx="78">
                  <c:v>3.0000000000000249E-2</c:v>
                </c:pt>
                <c:pt idx="79">
                  <c:v>1.9999999999999574E-2</c:v>
                </c:pt>
                <c:pt idx="80">
                  <c:v>-9.9999999999997868E-3</c:v>
                </c:pt>
                <c:pt idx="81">
                  <c:v>0</c:v>
                </c:pt>
                <c:pt idx="82">
                  <c:v>3.0000000000000249E-2</c:v>
                </c:pt>
                <c:pt idx="83">
                  <c:v>6.9999999999998508E-2</c:v>
                </c:pt>
                <c:pt idx="84">
                  <c:v>9.9999999999997868E-3</c:v>
                </c:pt>
                <c:pt idx="85">
                  <c:v>0</c:v>
                </c:pt>
                <c:pt idx="86">
                  <c:v>6.0000000000000497E-2</c:v>
                </c:pt>
                <c:pt idx="87">
                  <c:v>6.9999999999999396E-2</c:v>
                </c:pt>
                <c:pt idx="88">
                  <c:v>5.0000000000000711E-2</c:v>
                </c:pt>
                <c:pt idx="89">
                  <c:v>0</c:v>
                </c:pt>
                <c:pt idx="90">
                  <c:v>4.9999999999999822E-2</c:v>
                </c:pt>
                <c:pt idx="91">
                  <c:v>0</c:v>
                </c:pt>
                <c:pt idx="92">
                  <c:v>0</c:v>
                </c:pt>
                <c:pt idx="93">
                  <c:v>5.9999999999998721E-2</c:v>
                </c:pt>
                <c:pt idx="94">
                  <c:v>-9.9999999999997868E-3</c:v>
                </c:pt>
                <c:pt idx="95">
                  <c:v>9.9999999999997868E-3</c:v>
                </c:pt>
                <c:pt idx="96">
                  <c:v>0</c:v>
                </c:pt>
                <c:pt idx="97">
                  <c:v>3.0000000000000249E-2</c:v>
                </c:pt>
                <c:pt idx="98">
                  <c:v>4.0000000000000924E-2</c:v>
                </c:pt>
                <c:pt idx="99">
                  <c:v>0</c:v>
                </c:pt>
                <c:pt idx="100">
                  <c:v>7.0000000000000284E-2</c:v>
                </c:pt>
                <c:pt idx="101">
                  <c:v>-4.0000000000000036E-2</c:v>
                </c:pt>
                <c:pt idx="102">
                  <c:v>0</c:v>
                </c:pt>
                <c:pt idx="103">
                  <c:v>0</c:v>
                </c:pt>
                <c:pt idx="104">
                  <c:v>-1.9999999999999574E-2</c:v>
                </c:pt>
                <c:pt idx="105">
                  <c:v>-9.9999999999997868E-3</c:v>
                </c:pt>
                <c:pt idx="106">
                  <c:v>-9.9999999999997868E-3</c:v>
                </c:pt>
                <c:pt idx="107">
                  <c:v>4.9999999999999822E-2</c:v>
                </c:pt>
                <c:pt idx="108">
                  <c:v>0</c:v>
                </c:pt>
                <c:pt idx="109">
                  <c:v>3.0000000000001137E-2</c:v>
                </c:pt>
                <c:pt idx="110">
                  <c:v>3.0000000000001137E-2</c:v>
                </c:pt>
                <c:pt idx="111">
                  <c:v>9.9999999999997868E-3</c:v>
                </c:pt>
                <c:pt idx="112">
                  <c:v>4.0000000000000924E-2</c:v>
                </c:pt>
                <c:pt idx="113">
                  <c:v>3.9999999999999147E-2</c:v>
                </c:pt>
                <c:pt idx="114">
                  <c:v>2.0000000000000462E-2</c:v>
                </c:pt>
                <c:pt idx="115">
                  <c:v>2.000000000000135E-2</c:v>
                </c:pt>
                <c:pt idx="116">
                  <c:v>1.9999999999999574E-2</c:v>
                </c:pt>
                <c:pt idx="117">
                  <c:v>2.9999999999999361E-2</c:v>
                </c:pt>
                <c:pt idx="118">
                  <c:v>-9.9999999999997868E-3</c:v>
                </c:pt>
                <c:pt idx="119">
                  <c:v>9.9999999999997868E-3</c:v>
                </c:pt>
                <c:pt idx="120">
                  <c:v>-1.0000000000000675E-2</c:v>
                </c:pt>
                <c:pt idx="121">
                  <c:v>4.0000000000000924E-2</c:v>
                </c:pt>
                <c:pt idx="122">
                  <c:v>3.0000000000001137E-2</c:v>
                </c:pt>
                <c:pt idx="123">
                  <c:v>5.9999999999998721E-2</c:v>
                </c:pt>
                <c:pt idx="124">
                  <c:v>-3.9999999999999147E-2</c:v>
                </c:pt>
                <c:pt idx="125">
                  <c:v>1.9999999999999574E-2</c:v>
                </c:pt>
                <c:pt idx="126">
                  <c:v>2.9999999999999361E-2</c:v>
                </c:pt>
                <c:pt idx="127">
                  <c:v>3.0000000000000249E-2</c:v>
                </c:pt>
                <c:pt idx="128">
                  <c:v>3.0000000000000249E-2</c:v>
                </c:pt>
                <c:pt idx="129">
                  <c:v>2.9999999999999361E-2</c:v>
                </c:pt>
                <c:pt idx="130">
                  <c:v>1.9999999999999574E-2</c:v>
                </c:pt>
                <c:pt idx="131">
                  <c:v>9.9999999999997868E-3</c:v>
                </c:pt>
                <c:pt idx="132">
                  <c:v>0</c:v>
                </c:pt>
                <c:pt idx="133">
                  <c:v>0.11000000000000032</c:v>
                </c:pt>
                <c:pt idx="134">
                  <c:v>2.9999999999999361E-2</c:v>
                </c:pt>
                <c:pt idx="135">
                  <c:v>3.0000000000001137E-2</c:v>
                </c:pt>
                <c:pt idx="136">
                  <c:v>1.9999999999999574E-2</c:v>
                </c:pt>
                <c:pt idx="137">
                  <c:v>6.0000000000000497E-2</c:v>
                </c:pt>
                <c:pt idx="138">
                  <c:v>2.0000000000000462E-2</c:v>
                </c:pt>
                <c:pt idx="139">
                  <c:v>1.9999999999999574E-2</c:v>
                </c:pt>
                <c:pt idx="140">
                  <c:v>0</c:v>
                </c:pt>
                <c:pt idx="141">
                  <c:v>-9.9999999999997868E-3</c:v>
                </c:pt>
                <c:pt idx="142">
                  <c:v>6.0000000000000497E-2</c:v>
                </c:pt>
                <c:pt idx="143">
                  <c:v>-1.9999999999999574E-2</c:v>
                </c:pt>
                <c:pt idx="144">
                  <c:v>7.0000000000000284E-2</c:v>
                </c:pt>
                <c:pt idx="145">
                  <c:v>6.0000000000000497E-2</c:v>
                </c:pt>
                <c:pt idx="146">
                  <c:v>9.9999999999999645E-2</c:v>
                </c:pt>
                <c:pt idx="147">
                  <c:v>0</c:v>
                </c:pt>
                <c:pt idx="148">
                  <c:v>9.9999999999997868E-3</c:v>
                </c:pt>
                <c:pt idx="149">
                  <c:v>0.11000000000000032</c:v>
                </c:pt>
                <c:pt idx="150">
                  <c:v>6.0000000000000497E-2</c:v>
                </c:pt>
                <c:pt idx="151">
                  <c:v>7.0000000000000284E-2</c:v>
                </c:pt>
                <c:pt idx="152">
                  <c:v>3.0000000000000249E-2</c:v>
                </c:pt>
                <c:pt idx="153">
                  <c:v>7.0000000000000284E-2</c:v>
                </c:pt>
                <c:pt idx="154">
                  <c:v>9.9999999999997868E-3</c:v>
                </c:pt>
                <c:pt idx="155">
                  <c:v>0</c:v>
                </c:pt>
                <c:pt idx="156">
                  <c:v>-2.9999999999999361E-2</c:v>
                </c:pt>
                <c:pt idx="157">
                  <c:v>9.9999999999997868E-3</c:v>
                </c:pt>
                <c:pt idx="158">
                  <c:v>6.0000000000000497E-2</c:v>
                </c:pt>
                <c:pt idx="159">
                  <c:v>0.10000000000000053</c:v>
                </c:pt>
                <c:pt idx="160">
                  <c:v>0.12000000000000099</c:v>
                </c:pt>
                <c:pt idx="161">
                  <c:v>4.9999999999999822E-2</c:v>
                </c:pt>
                <c:pt idx="162">
                  <c:v>0</c:v>
                </c:pt>
                <c:pt idx="163">
                  <c:v>9.9999999999997868E-3</c:v>
                </c:pt>
                <c:pt idx="164">
                  <c:v>0</c:v>
                </c:pt>
                <c:pt idx="165">
                  <c:v>0</c:v>
                </c:pt>
                <c:pt idx="166">
                  <c:v>2.000000000000135E-2</c:v>
                </c:pt>
                <c:pt idx="167">
                  <c:v>9.0000000000001634E-2</c:v>
                </c:pt>
                <c:pt idx="168">
                  <c:v>2.0000000000000462E-2</c:v>
                </c:pt>
                <c:pt idx="169">
                  <c:v>-3.0000000000001137E-2</c:v>
                </c:pt>
                <c:pt idx="170">
                  <c:v>1.9999999999999574E-2</c:v>
                </c:pt>
                <c:pt idx="171">
                  <c:v>5.0000000000000711E-2</c:v>
                </c:pt>
                <c:pt idx="172">
                  <c:v>0</c:v>
                </c:pt>
                <c:pt idx="173">
                  <c:v>7.0000000000000284E-2</c:v>
                </c:pt>
                <c:pt idx="174">
                  <c:v>2.9999999999999361E-2</c:v>
                </c:pt>
                <c:pt idx="175">
                  <c:v>8.9999999999999858E-2</c:v>
                </c:pt>
                <c:pt idx="176">
                  <c:v>6.0000000000000497E-2</c:v>
                </c:pt>
                <c:pt idx="177">
                  <c:v>9.9999999999997868E-3</c:v>
                </c:pt>
                <c:pt idx="178">
                  <c:v>2.000000000000135E-2</c:v>
                </c:pt>
                <c:pt idx="179">
                  <c:v>9.9999999999997868E-3</c:v>
                </c:pt>
                <c:pt idx="180">
                  <c:v>7.0000000000000284E-2</c:v>
                </c:pt>
                <c:pt idx="181">
                  <c:v>4.9999999999999822E-2</c:v>
                </c:pt>
                <c:pt idx="182">
                  <c:v>4.9999999999998934E-2</c:v>
                </c:pt>
                <c:pt idx="183">
                  <c:v>3.0000000000000249E-2</c:v>
                </c:pt>
                <c:pt idx="184">
                  <c:v>0</c:v>
                </c:pt>
                <c:pt idx="185">
                  <c:v>-5.9999999999998721E-2</c:v>
                </c:pt>
                <c:pt idx="186">
                  <c:v>0.12000000000000099</c:v>
                </c:pt>
                <c:pt idx="187">
                  <c:v>0.11000000000000121</c:v>
                </c:pt>
                <c:pt idx="188">
                  <c:v>4.0000000000000036E-2</c:v>
                </c:pt>
                <c:pt idx="189">
                  <c:v>2.9999999999999361E-2</c:v>
                </c:pt>
                <c:pt idx="190">
                  <c:v>2.000000000000135E-2</c:v>
                </c:pt>
                <c:pt idx="191">
                  <c:v>7.0000000000000284E-2</c:v>
                </c:pt>
                <c:pt idx="192">
                  <c:v>3.0000000000000249E-2</c:v>
                </c:pt>
                <c:pt idx="193">
                  <c:v>9.9999999999999645E-2</c:v>
                </c:pt>
                <c:pt idx="194">
                  <c:v>9.9999999999999645E-2</c:v>
                </c:pt>
                <c:pt idx="195">
                  <c:v>-8.0000000000000071E-2</c:v>
                </c:pt>
                <c:pt idx="196">
                  <c:v>4.0000000000000924E-2</c:v>
                </c:pt>
                <c:pt idx="197">
                  <c:v>2.0000000000000462E-2</c:v>
                </c:pt>
                <c:pt idx="198">
                  <c:v>0</c:v>
                </c:pt>
                <c:pt idx="199">
                  <c:v>0</c:v>
                </c:pt>
                <c:pt idx="200">
                  <c:v>-3.9999999999999147E-2</c:v>
                </c:pt>
                <c:pt idx="201">
                  <c:v>5.0000000000000711E-2</c:v>
                </c:pt>
                <c:pt idx="202">
                  <c:v>5.0000000000000711E-2</c:v>
                </c:pt>
                <c:pt idx="203">
                  <c:v>8.0000000000000071E-2</c:v>
                </c:pt>
                <c:pt idx="204">
                  <c:v>8.9999999999999858E-2</c:v>
                </c:pt>
                <c:pt idx="205">
                  <c:v>0</c:v>
                </c:pt>
                <c:pt idx="206">
                  <c:v>0</c:v>
                </c:pt>
                <c:pt idx="207">
                  <c:v>4.0000000000000924E-2</c:v>
                </c:pt>
                <c:pt idx="208">
                  <c:v>5.0000000000000711E-2</c:v>
                </c:pt>
                <c:pt idx="209">
                  <c:v>6.0000000000000497E-2</c:v>
                </c:pt>
                <c:pt idx="210">
                  <c:v>0</c:v>
                </c:pt>
                <c:pt idx="211">
                  <c:v>2.9999999999999361E-2</c:v>
                </c:pt>
                <c:pt idx="212">
                  <c:v>5.0000000000000711E-2</c:v>
                </c:pt>
                <c:pt idx="213">
                  <c:v>1.9999999999999574E-2</c:v>
                </c:pt>
                <c:pt idx="214">
                  <c:v>0</c:v>
                </c:pt>
                <c:pt idx="215">
                  <c:v>2.000000000000135E-2</c:v>
                </c:pt>
                <c:pt idx="216">
                  <c:v>7.0000000000000284E-2</c:v>
                </c:pt>
                <c:pt idx="217">
                  <c:v>6.0000000000000497E-2</c:v>
                </c:pt>
                <c:pt idx="218">
                  <c:v>0</c:v>
                </c:pt>
                <c:pt idx="219">
                  <c:v>9.9999999999997868E-3</c:v>
                </c:pt>
                <c:pt idx="220">
                  <c:v>-5.9999999999998721E-2</c:v>
                </c:pt>
                <c:pt idx="221">
                  <c:v>4.9999999999998934E-2</c:v>
                </c:pt>
                <c:pt idx="222">
                  <c:v>4.0000000000000924E-2</c:v>
                </c:pt>
                <c:pt idx="223">
                  <c:v>0</c:v>
                </c:pt>
                <c:pt idx="224">
                  <c:v>-2.000000000000135E-2</c:v>
                </c:pt>
                <c:pt idx="225">
                  <c:v>0.13000000000000078</c:v>
                </c:pt>
                <c:pt idx="226">
                  <c:v>-2.9999999999999361E-2</c:v>
                </c:pt>
                <c:pt idx="227">
                  <c:v>5.0000000000000711E-2</c:v>
                </c:pt>
                <c:pt idx="228">
                  <c:v>6.0000000000000497E-2</c:v>
                </c:pt>
                <c:pt idx="229">
                  <c:v>8.9999999999999858E-2</c:v>
                </c:pt>
                <c:pt idx="230">
                  <c:v>0</c:v>
                </c:pt>
                <c:pt idx="231">
                  <c:v>0.10999999999999943</c:v>
                </c:pt>
                <c:pt idx="232">
                  <c:v>9.9999999999999645E-2</c:v>
                </c:pt>
                <c:pt idx="233">
                  <c:v>4.0000000000000924E-2</c:v>
                </c:pt>
                <c:pt idx="234">
                  <c:v>9.9999999999999645E-2</c:v>
                </c:pt>
                <c:pt idx="235">
                  <c:v>4.0000000000000924E-2</c:v>
                </c:pt>
                <c:pt idx="236">
                  <c:v>1.9999999999999574E-2</c:v>
                </c:pt>
                <c:pt idx="237">
                  <c:v>4.9999999999998934E-2</c:v>
                </c:pt>
                <c:pt idx="238">
                  <c:v>0.15000000000000036</c:v>
                </c:pt>
                <c:pt idx="239">
                  <c:v>0.10999999999999943</c:v>
                </c:pt>
                <c:pt idx="240">
                  <c:v>5.0000000000000711E-2</c:v>
                </c:pt>
                <c:pt idx="241">
                  <c:v>3.0000000000001137E-2</c:v>
                </c:pt>
                <c:pt idx="242">
                  <c:v>4.0000000000000924E-2</c:v>
                </c:pt>
                <c:pt idx="243">
                  <c:v>1.9999999999999574E-2</c:v>
                </c:pt>
                <c:pt idx="244">
                  <c:v>1.9999999999999574E-2</c:v>
                </c:pt>
                <c:pt idx="245">
                  <c:v>0.12000000000000099</c:v>
                </c:pt>
                <c:pt idx="246">
                  <c:v>4.0000000000000924E-2</c:v>
                </c:pt>
                <c:pt idx="247">
                  <c:v>8.0000000000000071E-2</c:v>
                </c:pt>
                <c:pt idx="248">
                  <c:v>0</c:v>
                </c:pt>
                <c:pt idx="249">
                  <c:v>3.0000000000001137E-2</c:v>
                </c:pt>
                <c:pt idx="250">
                  <c:v>0.11000000000000121</c:v>
                </c:pt>
                <c:pt idx="251">
                  <c:v>8.9999999999999858E-2</c:v>
                </c:pt>
                <c:pt idx="252">
                  <c:v>-8.0000000000000071E-2</c:v>
                </c:pt>
                <c:pt idx="253">
                  <c:v>0.26999999999999957</c:v>
                </c:pt>
                <c:pt idx="254">
                  <c:v>0.13000000000000078</c:v>
                </c:pt>
                <c:pt idx="255">
                  <c:v>5.0000000000000711E-2</c:v>
                </c:pt>
                <c:pt idx="256">
                  <c:v>8.9999999999999858E-2</c:v>
                </c:pt>
                <c:pt idx="257">
                  <c:v>0.24000000000000021</c:v>
                </c:pt>
                <c:pt idx="258">
                  <c:v>2.0000000000000462E-2</c:v>
                </c:pt>
                <c:pt idx="259">
                  <c:v>3.0000000000001137E-2</c:v>
                </c:pt>
                <c:pt idx="260">
                  <c:v>-9.9999999999997868E-3</c:v>
                </c:pt>
                <c:pt idx="261">
                  <c:v>7.0000000000000284E-2</c:v>
                </c:pt>
                <c:pt idx="262">
                  <c:v>4.0000000000000924E-2</c:v>
                </c:pt>
                <c:pt idx="263">
                  <c:v>-1.9999999999999574E-2</c:v>
                </c:pt>
                <c:pt idx="264">
                  <c:v>6.9999999999998508E-2</c:v>
                </c:pt>
                <c:pt idx="265">
                  <c:v>-1.9999999999999574E-2</c:v>
                </c:pt>
                <c:pt idx="266">
                  <c:v>0.14000000000000057</c:v>
                </c:pt>
                <c:pt idx="267">
                  <c:v>7.0000000000000284E-2</c:v>
                </c:pt>
                <c:pt idx="268">
                  <c:v>-9.9999999999997868E-3</c:v>
                </c:pt>
                <c:pt idx="269">
                  <c:v>3.0000000000001137E-2</c:v>
                </c:pt>
                <c:pt idx="270">
                  <c:v>9.9999999999999645E-2</c:v>
                </c:pt>
                <c:pt idx="271">
                  <c:v>8.0000000000000071E-2</c:v>
                </c:pt>
                <c:pt idx="272">
                  <c:v>-9.9999999999997868E-3</c:v>
                </c:pt>
                <c:pt idx="273">
                  <c:v>1.9999999999999574E-2</c:v>
                </c:pt>
                <c:pt idx="274">
                  <c:v>5.0000000000000711E-2</c:v>
                </c:pt>
                <c:pt idx="275">
                  <c:v>3.9999999999999147E-2</c:v>
                </c:pt>
                <c:pt idx="276">
                  <c:v>2.000000000000135E-2</c:v>
                </c:pt>
                <c:pt idx="277">
                  <c:v>-9.9999999999997868E-3</c:v>
                </c:pt>
                <c:pt idx="278">
                  <c:v>1.9999999999999574E-2</c:v>
                </c:pt>
                <c:pt idx="279">
                  <c:v>4.9999999999998934E-2</c:v>
                </c:pt>
                <c:pt idx="280">
                  <c:v>2.000000000000135E-2</c:v>
                </c:pt>
                <c:pt idx="281">
                  <c:v>-9.9999999999997868E-3</c:v>
                </c:pt>
                <c:pt idx="282">
                  <c:v>0.17999999999999972</c:v>
                </c:pt>
                <c:pt idx="283">
                  <c:v>-9.9999999999997868E-3</c:v>
                </c:pt>
                <c:pt idx="284">
                  <c:v>0.10000000000000142</c:v>
                </c:pt>
                <c:pt idx="285">
                  <c:v>-3.9999999999999147E-2</c:v>
                </c:pt>
                <c:pt idx="286">
                  <c:v>-2.9999999999999361E-2</c:v>
                </c:pt>
                <c:pt idx="287">
                  <c:v>-9.9999999999997868E-3</c:v>
                </c:pt>
                <c:pt idx="288">
                  <c:v>-1.9999999999999574E-2</c:v>
                </c:pt>
                <c:pt idx="289">
                  <c:v>-3.9999999999999147E-2</c:v>
                </c:pt>
                <c:pt idx="290">
                  <c:v>0</c:v>
                </c:pt>
                <c:pt idx="291">
                  <c:v>4.0000000000000924E-2</c:v>
                </c:pt>
                <c:pt idx="292">
                  <c:v>-4.9999999999998934E-2</c:v>
                </c:pt>
                <c:pt idx="293">
                  <c:v>-9.9999999999997868E-3</c:v>
                </c:pt>
                <c:pt idx="294">
                  <c:v>5.9999999999998721E-2</c:v>
                </c:pt>
                <c:pt idx="295">
                  <c:v>0</c:v>
                </c:pt>
                <c:pt idx="296">
                  <c:v>0.10999999999999943</c:v>
                </c:pt>
                <c:pt idx="297">
                  <c:v>2.000000000000135E-2</c:v>
                </c:pt>
                <c:pt idx="298">
                  <c:v>9.9999999999999645E-2</c:v>
                </c:pt>
                <c:pt idx="299">
                  <c:v>4.9999999999998934E-2</c:v>
                </c:pt>
                <c:pt idx="300">
                  <c:v>-1.9999999999999574E-2</c:v>
                </c:pt>
                <c:pt idx="301">
                  <c:v>6.9999999999998508E-2</c:v>
                </c:pt>
                <c:pt idx="302">
                  <c:v>-3.9999999999999147E-2</c:v>
                </c:pt>
                <c:pt idx="303">
                  <c:v>0.10999999999999943</c:v>
                </c:pt>
                <c:pt idx="304">
                  <c:v>-5.0000000000000711E-2</c:v>
                </c:pt>
                <c:pt idx="305">
                  <c:v>9.9999999999997868E-3</c:v>
                </c:pt>
                <c:pt idx="306">
                  <c:v>0.27999999999999936</c:v>
                </c:pt>
                <c:pt idx="307">
                  <c:v>0.1899999999999995</c:v>
                </c:pt>
                <c:pt idx="308">
                  <c:v>7.0000000000000284E-2</c:v>
                </c:pt>
                <c:pt idx="309">
                  <c:v>2.000000000000135E-2</c:v>
                </c:pt>
                <c:pt idx="310">
                  <c:v>1.9999999999999574E-2</c:v>
                </c:pt>
                <c:pt idx="311">
                  <c:v>6.0000000000000497E-2</c:v>
                </c:pt>
                <c:pt idx="312">
                  <c:v>8.0000000000000071E-2</c:v>
                </c:pt>
                <c:pt idx="313">
                  <c:v>-9.9999999999997868E-3</c:v>
                </c:pt>
                <c:pt idx="314">
                  <c:v>8.0000000000000071E-2</c:v>
                </c:pt>
                <c:pt idx="315">
                  <c:v>5.0000000000000711E-2</c:v>
                </c:pt>
                <c:pt idx="316">
                  <c:v>8.0000000000000071E-2</c:v>
                </c:pt>
                <c:pt idx="317">
                  <c:v>7.0000000000000284E-2</c:v>
                </c:pt>
                <c:pt idx="318">
                  <c:v>5.0000000000000711E-2</c:v>
                </c:pt>
                <c:pt idx="319">
                  <c:v>2.9999999999999361E-2</c:v>
                </c:pt>
                <c:pt idx="320">
                  <c:v>2.9999999999999361E-2</c:v>
                </c:pt>
                <c:pt idx="321">
                  <c:v>1.9999999999999574E-2</c:v>
                </c:pt>
                <c:pt idx="322">
                  <c:v>-5.0000000000000711E-2</c:v>
                </c:pt>
                <c:pt idx="323">
                  <c:v>2.9999999999999361E-2</c:v>
                </c:pt>
                <c:pt idx="324">
                  <c:v>0.22000000000000064</c:v>
                </c:pt>
                <c:pt idx="325">
                  <c:v>9.9999999999997868E-3</c:v>
                </c:pt>
                <c:pt idx="326">
                  <c:v>7.0000000000000284E-2</c:v>
                </c:pt>
                <c:pt idx="327">
                  <c:v>0.10000000000000142</c:v>
                </c:pt>
                <c:pt idx="328">
                  <c:v>7.0000000000000284E-2</c:v>
                </c:pt>
                <c:pt idx="329">
                  <c:v>4.9999999999998934E-2</c:v>
                </c:pt>
                <c:pt idx="330">
                  <c:v>3.9999999999999147E-2</c:v>
                </c:pt>
                <c:pt idx="331">
                  <c:v>7.0000000000000284E-2</c:v>
                </c:pt>
                <c:pt idx="332">
                  <c:v>9.9999999999999645E-2</c:v>
                </c:pt>
                <c:pt idx="333">
                  <c:v>3.0000000000001137E-2</c:v>
                </c:pt>
                <c:pt idx="334">
                  <c:v>-1.0000000000001563E-2</c:v>
                </c:pt>
                <c:pt idx="335">
                  <c:v>1.9999999999999574E-2</c:v>
                </c:pt>
                <c:pt idx="336">
                  <c:v>-3.9999999999999147E-2</c:v>
                </c:pt>
                <c:pt idx="337">
                  <c:v>-2.9999999999999361E-2</c:v>
                </c:pt>
                <c:pt idx="338">
                  <c:v>4.0000000000000924E-2</c:v>
                </c:pt>
                <c:pt idx="339">
                  <c:v>6.9999999999998508E-2</c:v>
                </c:pt>
                <c:pt idx="340">
                  <c:v>0.10999999999999943</c:v>
                </c:pt>
                <c:pt idx="341">
                  <c:v>1.9999999999999574E-2</c:v>
                </c:pt>
                <c:pt idx="342">
                  <c:v>-4.9999999999998934E-2</c:v>
                </c:pt>
                <c:pt idx="343">
                  <c:v>8.9999999999999858E-2</c:v>
                </c:pt>
                <c:pt idx="344">
                  <c:v>8.0000000000000071E-2</c:v>
                </c:pt>
                <c:pt idx="345">
                  <c:v>0.17999999999999972</c:v>
                </c:pt>
                <c:pt idx="346">
                  <c:v>2.000000000000135E-2</c:v>
                </c:pt>
                <c:pt idx="347">
                  <c:v>3.0000000000001137E-2</c:v>
                </c:pt>
                <c:pt idx="348">
                  <c:v>3.0000000000001137E-2</c:v>
                </c:pt>
                <c:pt idx="349">
                  <c:v>-9.9999999999997868E-3</c:v>
                </c:pt>
                <c:pt idx="350">
                  <c:v>0.15000000000000036</c:v>
                </c:pt>
                <c:pt idx="351">
                  <c:v>9.9999999999997868E-3</c:v>
                </c:pt>
                <c:pt idx="352">
                  <c:v>-1.9999999999999574E-2</c:v>
                </c:pt>
                <c:pt idx="353">
                  <c:v>-9.9999999999997868E-3</c:v>
                </c:pt>
                <c:pt idx="354">
                  <c:v>2.9999999999999361E-2</c:v>
                </c:pt>
                <c:pt idx="355">
                  <c:v>1.0000000000001563E-2</c:v>
                </c:pt>
                <c:pt idx="356">
                  <c:v>2.9999999999999361E-2</c:v>
                </c:pt>
                <c:pt idx="357">
                  <c:v>-1.9999999999999574E-2</c:v>
                </c:pt>
                <c:pt idx="358">
                  <c:v>9.9999999999997868E-3</c:v>
                </c:pt>
                <c:pt idx="359">
                  <c:v>1.9999999999999574E-2</c:v>
                </c:pt>
                <c:pt idx="360">
                  <c:v>0</c:v>
                </c:pt>
                <c:pt idx="361">
                  <c:v>-1.9999999999999574E-2</c:v>
                </c:pt>
                <c:pt idx="362">
                  <c:v>6.0000000000000497E-2</c:v>
                </c:pt>
                <c:pt idx="363">
                  <c:v>9.9999999999997868E-3</c:v>
                </c:pt>
                <c:pt idx="364">
                  <c:v>3.0000000000001137E-2</c:v>
                </c:pt>
                <c:pt idx="365">
                  <c:v>2.9999999999999361E-2</c:v>
                </c:pt>
                <c:pt idx="366">
                  <c:v>2.000000000000135E-2</c:v>
                </c:pt>
                <c:pt idx="367">
                  <c:v>5.9999999999998721E-2</c:v>
                </c:pt>
                <c:pt idx="368">
                  <c:v>2.9999999999999361E-2</c:v>
                </c:pt>
                <c:pt idx="369">
                  <c:v>-9.9999999999997868E-3</c:v>
                </c:pt>
                <c:pt idx="370">
                  <c:v>0.10000000000000142</c:v>
                </c:pt>
                <c:pt idx="371">
                  <c:v>1.9999999999999574E-2</c:v>
                </c:pt>
                <c:pt idx="372">
                  <c:v>2.9999999999999361E-2</c:v>
                </c:pt>
                <c:pt idx="373">
                  <c:v>2.000000000000135E-2</c:v>
                </c:pt>
                <c:pt idx="374">
                  <c:v>9.9999999999997868E-3</c:v>
                </c:pt>
                <c:pt idx="375">
                  <c:v>-4.9999999999998934E-2</c:v>
                </c:pt>
                <c:pt idx="376">
                  <c:v>0</c:v>
                </c:pt>
                <c:pt idx="377">
                  <c:v>4.9999999999998934E-2</c:v>
                </c:pt>
                <c:pt idx="378">
                  <c:v>4.9999999999998934E-2</c:v>
                </c:pt>
                <c:pt idx="379">
                  <c:v>6.0000000000000497E-2</c:v>
                </c:pt>
                <c:pt idx="380">
                  <c:v>-3.9999999999999147E-2</c:v>
                </c:pt>
                <c:pt idx="381">
                  <c:v>-9.9999999999997868E-3</c:v>
                </c:pt>
                <c:pt idx="382">
                  <c:v>-1.9999999999999574E-2</c:v>
                </c:pt>
                <c:pt idx="383">
                  <c:v>5.0000000000000711E-2</c:v>
                </c:pt>
                <c:pt idx="384">
                  <c:v>2.000000000000135E-2</c:v>
                </c:pt>
                <c:pt idx="385">
                  <c:v>6.0000000000000497E-2</c:v>
                </c:pt>
                <c:pt idx="386">
                  <c:v>5.0000000000000711E-2</c:v>
                </c:pt>
                <c:pt idx="387">
                  <c:v>3.0000000000001137E-2</c:v>
                </c:pt>
                <c:pt idx="388">
                  <c:v>8.0000000000000071E-2</c:v>
                </c:pt>
                <c:pt idx="389">
                  <c:v>9.9999999999999645E-2</c:v>
                </c:pt>
                <c:pt idx="390">
                  <c:v>4.0000000000000924E-2</c:v>
                </c:pt>
                <c:pt idx="391">
                  <c:v>7.0000000000000284E-2</c:v>
                </c:pt>
                <c:pt idx="392">
                  <c:v>7.0000000000000284E-2</c:v>
                </c:pt>
                <c:pt idx="393">
                  <c:v>7.0000000000000284E-2</c:v>
                </c:pt>
                <c:pt idx="394">
                  <c:v>0</c:v>
                </c:pt>
                <c:pt idx="395">
                  <c:v>0.12000000000000099</c:v>
                </c:pt>
                <c:pt idx="396">
                  <c:v>6.9999999999998508E-2</c:v>
                </c:pt>
                <c:pt idx="397">
                  <c:v>7.0000000000000284E-2</c:v>
                </c:pt>
                <c:pt idx="398">
                  <c:v>0.14999999999999858</c:v>
                </c:pt>
                <c:pt idx="399">
                  <c:v>4.0000000000000924E-2</c:v>
                </c:pt>
                <c:pt idx="400">
                  <c:v>3.0000000000001137E-2</c:v>
                </c:pt>
                <c:pt idx="401">
                  <c:v>-9.9999999999997868E-3</c:v>
                </c:pt>
                <c:pt idx="402">
                  <c:v>3.9999999999999147E-2</c:v>
                </c:pt>
                <c:pt idx="403">
                  <c:v>-6.0000000000000497E-2</c:v>
                </c:pt>
                <c:pt idx="404">
                  <c:v>0</c:v>
                </c:pt>
                <c:pt idx="405">
                  <c:v>8.0000000000000071E-2</c:v>
                </c:pt>
                <c:pt idx="406">
                  <c:v>6.0000000000000497E-2</c:v>
                </c:pt>
                <c:pt idx="407">
                  <c:v>0</c:v>
                </c:pt>
                <c:pt idx="408">
                  <c:v>3.9999999999999147E-2</c:v>
                </c:pt>
                <c:pt idx="409">
                  <c:v>-7.0000000000000284E-2</c:v>
                </c:pt>
                <c:pt idx="410">
                  <c:v>7.0000000000000284E-2</c:v>
                </c:pt>
                <c:pt idx="411">
                  <c:v>8.0000000000000071E-2</c:v>
                </c:pt>
                <c:pt idx="412">
                  <c:v>0.12000000000000099</c:v>
                </c:pt>
                <c:pt idx="413">
                  <c:v>0.12999999999999901</c:v>
                </c:pt>
                <c:pt idx="414">
                  <c:v>-4.9999999999998934E-2</c:v>
                </c:pt>
                <c:pt idx="415">
                  <c:v>7.0000000000000284E-2</c:v>
                </c:pt>
                <c:pt idx="416">
                  <c:v>2.000000000000135E-2</c:v>
                </c:pt>
                <c:pt idx="417">
                  <c:v>1.9999999999999574E-2</c:v>
                </c:pt>
                <c:pt idx="418">
                  <c:v>0</c:v>
                </c:pt>
                <c:pt idx="419">
                  <c:v>1.9999999999999574E-2</c:v>
                </c:pt>
                <c:pt idx="420">
                  <c:v>4.9999999999998934E-2</c:v>
                </c:pt>
                <c:pt idx="421">
                  <c:v>0.16000000000000014</c:v>
                </c:pt>
                <c:pt idx="422">
                  <c:v>0.11000000000000121</c:v>
                </c:pt>
                <c:pt idx="423">
                  <c:v>5.9999999999998721E-2</c:v>
                </c:pt>
                <c:pt idx="424">
                  <c:v>7.0000000000000284E-2</c:v>
                </c:pt>
                <c:pt idx="425">
                  <c:v>3.9999999999999147E-2</c:v>
                </c:pt>
                <c:pt idx="426">
                  <c:v>3.9999999999999147E-2</c:v>
                </c:pt>
                <c:pt idx="427">
                  <c:v>0</c:v>
                </c:pt>
                <c:pt idx="428">
                  <c:v>4.0000000000000924E-2</c:v>
                </c:pt>
                <c:pt idx="429">
                  <c:v>0</c:v>
                </c:pt>
                <c:pt idx="430">
                  <c:v>0.10000000000000142</c:v>
                </c:pt>
                <c:pt idx="431">
                  <c:v>5.0000000000000711E-2</c:v>
                </c:pt>
                <c:pt idx="432">
                  <c:v>2.000000000000135E-2</c:v>
                </c:pt>
                <c:pt idx="433">
                  <c:v>1.9999999999999574E-2</c:v>
                </c:pt>
                <c:pt idx="434">
                  <c:v>9.9999999999997868E-3</c:v>
                </c:pt>
                <c:pt idx="435">
                  <c:v>9.9999999999997868E-3</c:v>
                </c:pt>
                <c:pt idx="436">
                  <c:v>-4.0000000000000924E-2</c:v>
                </c:pt>
                <c:pt idx="437">
                  <c:v>5.0000000000000711E-2</c:v>
                </c:pt>
                <c:pt idx="438">
                  <c:v>0</c:v>
                </c:pt>
                <c:pt idx="439">
                  <c:v>0</c:v>
                </c:pt>
                <c:pt idx="440">
                  <c:v>0.15000000000000036</c:v>
                </c:pt>
                <c:pt idx="441">
                  <c:v>-2.9999999999999361E-2</c:v>
                </c:pt>
                <c:pt idx="442">
                  <c:v>-1.9999999999999574E-2</c:v>
                </c:pt>
                <c:pt idx="443">
                  <c:v>0</c:v>
                </c:pt>
                <c:pt idx="444">
                  <c:v>2.9999999999999361E-2</c:v>
                </c:pt>
                <c:pt idx="445">
                  <c:v>5.0000000000000711E-2</c:v>
                </c:pt>
                <c:pt idx="446">
                  <c:v>5.0000000000000711E-2</c:v>
                </c:pt>
                <c:pt idx="447">
                  <c:v>8.0000000000000071E-2</c:v>
                </c:pt>
                <c:pt idx="448">
                  <c:v>-3.9999999999999147E-2</c:v>
                </c:pt>
                <c:pt idx="449">
                  <c:v>-2.9999999999999361E-2</c:v>
                </c:pt>
                <c:pt idx="450">
                  <c:v>3.0000000000001137E-2</c:v>
                </c:pt>
                <c:pt idx="451">
                  <c:v>5.0000000000000711E-2</c:v>
                </c:pt>
                <c:pt idx="452">
                  <c:v>1.9999999999999574E-2</c:v>
                </c:pt>
                <c:pt idx="453">
                  <c:v>6.0000000000000497E-2</c:v>
                </c:pt>
                <c:pt idx="454">
                  <c:v>2.9999999999999361E-2</c:v>
                </c:pt>
                <c:pt idx="455">
                  <c:v>-3.0000000000001137E-2</c:v>
                </c:pt>
                <c:pt idx="456">
                  <c:v>0</c:v>
                </c:pt>
                <c:pt idx="457">
                  <c:v>0.16000000000000014</c:v>
                </c:pt>
                <c:pt idx="458">
                  <c:v>-9.9999999999997868E-3</c:v>
                </c:pt>
                <c:pt idx="459">
                  <c:v>0.10000000000000142</c:v>
                </c:pt>
                <c:pt idx="460">
                  <c:v>6.9999999999998508E-2</c:v>
                </c:pt>
                <c:pt idx="461">
                  <c:v>7.0000000000000284E-2</c:v>
                </c:pt>
                <c:pt idx="462">
                  <c:v>0.21000000000000085</c:v>
                </c:pt>
                <c:pt idx="463">
                  <c:v>9.9999999999997868E-3</c:v>
                </c:pt>
                <c:pt idx="464">
                  <c:v>6.0000000000000497E-2</c:v>
                </c:pt>
                <c:pt idx="465">
                  <c:v>3.9999999999999147E-2</c:v>
                </c:pt>
                <c:pt idx="466">
                  <c:v>9.9999999999997868E-3</c:v>
                </c:pt>
                <c:pt idx="467">
                  <c:v>7.0000000000000284E-2</c:v>
                </c:pt>
                <c:pt idx="468">
                  <c:v>0.1899999999999995</c:v>
                </c:pt>
                <c:pt idx="469">
                  <c:v>3.0000000000001137E-2</c:v>
                </c:pt>
                <c:pt idx="470">
                  <c:v>8.0000000000000071E-2</c:v>
                </c:pt>
                <c:pt idx="471">
                  <c:v>9.9999999999997868E-3</c:v>
                </c:pt>
                <c:pt idx="472">
                  <c:v>-0.11999999999999922</c:v>
                </c:pt>
                <c:pt idx="473">
                  <c:v>-9.9999999999997868E-3</c:v>
                </c:pt>
                <c:pt idx="474">
                  <c:v>0.10999999999999943</c:v>
                </c:pt>
                <c:pt idx="475">
                  <c:v>0.15000000000000036</c:v>
                </c:pt>
                <c:pt idx="476">
                  <c:v>7.0000000000000284E-2</c:v>
                </c:pt>
                <c:pt idx="477">
                  <c:v>8.0000000000000071E-2</c:v>
                </c:pt>
                <c:pt idx="478">
                  <c:v>5.0000000000000711E-2</c:v>
                </c:pt>
                <c:pt idx="479">
                  <c:v>0.10000000000000142</c:v>
                </c:pt>
                <c:pt idx="480">
                  <c:v>-5.9999999999998721E-2</c:v>
                </c:pt>
                <c:pt idx="481">
                  <c:v>-3.0000000000001137E-2</c:v>
                </c:pt>
                <c:pt idx="482">
                  <c:v>2.000000000000135E-2</c:v>
                </c:pt>
                <c:pt idx="483">
                  <c:v>-0.16999999999999993</c:v>
                </c:pt>
                <c:pt idx="484">
                  <c:v>2.9999999999999361E-2</c:v>
                </c:pt>
                <c:pt idx="485">
                  <c:v>-7.0000000000000284E-2</c:v>
                </c:pt>
                <c:pt idx="486">
                  <c:v>-6.0000000000000497E-2</c:v>
                </c:pt>
                <c:pt idx="487">
                  <c:v>0.21000000000000085</c:v>
                </c:pt>
                <c:pt idx="488">
                  <c:v>9.9999999999997868E-3</c:v>
                </c:pt>
                <c:pt idx="489">
                  <c:v>1.9999999999999574E-2</c:v>
                </c:pt>
                <c:pt idx="490">
                  <c:v>6.0000000000000497E-2</c:v>
                </c:pt>
                <c:pt idx="491">
                  <c:v>-5.9999999999998721E-2</c:v>
                </c:pt>
                <c:pt idx="492">
                  <c:v>3.9999999999999147E-2</c:v>
                </c:pt>
                <c:pt idx="493">
                  <c:v>7.0000000000000284E-2</c:v>
                </c:pt>
                <c:pt idx="494">
                  <c:v>0</c:v>
                </c:pt>
                <c:pt idx="495">
                  <c:v>4.9999999999998934E-2</c:v>
                </c:pt>
                <c:pt idx="496">
                  <c:v>0.11999999999999922</c:v>
                </c:pt>
                <c:pt idx="497">
                  <c:v>9.9999999999997868E-3</c:v>
                </c:pt>
                <c:pt idx="498">
                  <c:v>9.9999999999999645E-2</c:v>
                </c:pt>
                <c:pt idx="499">
                  <c:v>8.9999999999999858E-2</c:v>
                </c:pt>
                <c:pt idx="500">
                  <c:v>4.9999999999998934E-2</c:v>
                </c:pt>
                <c:pt idx="501">
                  <c:v>5.0000000000000711E-2</c:v>
                </c:pt>
                <c:pt idx="502">
                  <c:v>-3.9999999999999147E-2</c:v>
                </c:pt>
                <c:pt idx="503">
                  <c:v>0.11999999999999922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3249-4B04-8245-55E9B16DEAC5}"/>
            </c:ext>
          </c:extLst>
        </c:ser>
        <c:dLbls>
          <c:showLegendKey val="0"/>
          <c:showVal val="0"/>
          <c:showCatName val="0"/>
          <c:showSerName val="0"/>
          <c:showPercent val="0"/>
          <c:showBubbleSize val="0"/>
        </c:dLbls>
        <c:gapWidth val="150"/>
        <c:axId val="795552680"/>
        <c:axId val="2146076556"/>
      </c:barChart>
      <c:catAx>
        <c:axId val="795552680"/>
        <c:scaling>
          <c:orientation val="minMax"/>
        </c:scaling>
        <c:delete val="0"/>
        <c:axPos val="b"/>
        <c:title>
          <c:tx>
            <c:rich>
              <a:bodyPr/>
              <a:lstStyle/>
              <a:p>
                <a:pPr lvl="0">
                  <a:defRPr b="0">
                    <a:solidFill>
                      <a:srgbClr val="000000"/>
                    </a:solidFill>
                    <a:latin typeface="+mn-lt"/>
                  </a:defRPr>
                </a:pPr>
                <a:endParaRPr lang="ru-RU"/>
              </a:p>
            </c:rich>
          </c:tx>
          <c:overlay val="0"/>
        </c:title>
        <c:majorTickMark val="cross"/>
        <c:minorTickMark val="cross"/>
        <c:tickLblPos val="nextTo"/>
        <c:txPr>
          <a:bodyPr/>
          <a:lstStyle/>
          <a:p>
            <a:pPr lvl="0">
              <a:defRPr b="0">
                <a:solidFill>
                  <a:srgbClr val="000000"/>
                </a:solidFill>
                <a:latin typeface="+mn-lt"/>
              </a:defRPr>
            </a:pPr>
            <a:endParaRPr lang="ru-RU"/>
          </a:p>
        </c:txPr>
        <c:crossAx val="2146076556"/>
        <c:crosses val="autoZero"/>
        <c:auto val="1"/>
        <c:lblAlgn val="ctr"/>
        <c:lblOffset val="100"/>
        <c:noMultiLvlLbl val="1"/>
      </c:catAx>
      <c:valAx>
        <c:axId val="21460765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a:t>Max increment, h</a:t>
                </a:r>
              </a:p>
            </c:rich>
          </c:tx>
          <c:overlay val="0"/>
        </c:title>
        <c:numFmt formatCode="#,##0.00" sourceLinked="1"/>
        <c:majorTickMark val="cross"/>
        <c:minorTickMark val="cross"/>
        <c:tickLblPos val="nextTo"/>
        <c:spPr>
          <a:ln w="47625">
            <a:noFill/>
          </a:ln>
        </c:spPr>
        <c:txPr>
          <a:bodyPr/>
          <a:lstStyle/>
          <a:p>
            <a:pPr lvl="0">
              <a:defRPr b="0">
                <a:solidFill>
                  <a:srgbClr val="000000"/>
                </a:solidFill>
                <a:latin typeface="+mn-lt"/>
              </a:defRPr>
            </a:pPr>
            <a:endParaRPr lang="ru-RU"/>
          </a:p>
        </c:txPr>
        <c:crossAx val="795552680"/>
        <c:crosses val="autoZero"/>
        <c:crossBetween val="between"/>
      </c:valAx>
    </c:plotArea>
    <c:legend>
      <c:legendPos val="r"/>
      <c:overlay val="0"/>
      <c:txPr>
        <a:bodyPr/>
        <a:lstStyle/>
        <a:p>
          <a:pPr lvl="0" rtl="0">
            <a:defRPr b="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lvl="0">
              <a:defRPr sz="1600" b="0">
                <a:solidFill>
                  <a:srgbClr val="757575"/>
                </a:solidFill>
                <a:latin typeface="+mn-lt"/>
              </a:defRPr>
            </a:pPr>
            <a:r>
              <a:rPr lang="en-US"/>
              <a:t>Yield curves</a:t>
            </a:r>
          </a:p>
        </c:rich>
      </c:tx>
      <c:overlay val="0"/>
    </c:title>
    <c:autoTitleDeleted val="0"/>
    <c:plotArea>
      <c:layout/>
      <c:lineChart>
        <c:grouping val="standard"/>
        <c:varyColors val="1"/>
        <c:ser>
          <c:idx val="0"/>
          <c:order val="0"/>
          <c:tx>
            <c:strRef>
              <c:f>'Yield curve'!$B$7</c:f>
              <c:strCache>
                <c:ptCount val="1"/>
                <c:pt idx="0">
                  <c:v>1</c:v>
                </c:pt>
              </c:strCache>
            </c:strRef>
          </c:tx>
          <c:marker>
            <c:symbol val="none"/>
          </c:marker>
          <c:cat>
            <c:numRef>
              <c:f>'Yield curve'!$A$7:$A$512</c:f>
              <c:numCache>
                <c:formatCode>d\.m\.yyyy</c:formatCode>
                <c:ptCount val="506"/>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formatCode="dd\.mm\.yyyy">
                  <c:v>43111</c:v>
                </c:pt>
                <c:pt idx="16" formatCode="dd\.mm\.yyyy">
                  <c:v>43110</c:v>
                </c:pt>
                <c:pt idx="17" formatCode="dd\.mm\.yyyy">
                  <c:v>43109</c:v>
                </c:pt>
                <c:pt idx="18" formatCode="dd\.mm\.yyyy">
                  <c:v>43105</c:v>
                </c:pt>
                <c:pt idx="19" formatCode="dd\.mm\.yyyy">
                  <c:v>43104</c:v>
                </c:pt>
                <c:pt idx="20" formatCode="dd\.mm\.yyyy">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formatCode="dd\.mm\.yyyy">
                  <c:v>43077</c:v>
                </c:pt>
                <c:pt idx="37" formatCode="dd\.mm\.yyyy">
                  <c:v>43076</c:v>
                </c:pt>
                <c:pt idx="38" formatCode="dd\.mm\.yyyy">
                  <c:v>43075</c:v>
                </c:pt>
                <c:pt idx="39" formatCode="dd\.mm\.yyyy">
                  <c:v>43074</c:v>
                </c:pt>
                <c:pt idx="40" formatCode="dd\.mm\.yyyy">
                  <c:v>43073</c:v>
                </c:pt>
                <c:pt idx="41" formatCode="dd\.mm\.yyyy">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formatCode="dd\.mm\.yyyy">
                  <c:v>43047</c:v>
                </c:pt>
                <c:pt idx="59" formatCode="dd\.mm\.yyyy">
                  <c:v>43046</c:v>
                </c:pt>
                <c:pt idx="60" formatCode="dd\.mm\.yyyy">
                  <c:v>43042</c:v>
                </c:pt>
                <c:pt idx="61" formatCode="dd\.mm\.yyyy">
                  <c:v>43041</c:v>
                </c:pt>
                <c:pt idx="62" formatCode="dd\.mm\.yyyy">
                  <c:v>43040</c:v>
                </c:pt>
                <c:pt idx="63" formatCode="dd\.mm\.yyyy">
                  <c:v>43039</c:v>
                </c:pt>
                <c:pt idx="64" formatCode="dd\.mm\.yyyy">
                  <c:v>43038</c:v>
                </c:pt>
                <c:pt idx="65" formatCode="dd\.mm\.yyyy">
                  <c:v>43035</c:v>
                </c:pt>
                <c:pt idx="66" formatCode="dd\.mm\.yyyy">
                  <c:v>43034</c:v>
                </c:pt>
                <c:pt idx="67" formatCode="dd\.mm\.yyyy">
                  <c:v>43033</c:v>
                </c:pt>
                <c:pt idx="68" formatCode="dd\.mm\.yyyy">
                  <c:v>43032</c:v>
                </c:pt>
                <c:pt idx="69" formatCode="dd\.mm\.yyyy">
                  <c:v>43031</c:v>
                </c:pt>
                <c:pt idx="70" formatCode="dd\.mm\.yyyy">
                  <c:v>43028</c:v>
                </c:pt>
                <c:pt idx="71" formatCode="dd\.mm\.yyyy">
                  <c:v>43027</c:v>
                </c:pt>
                <c:pt idx="72" formatCode="dd\.mm\.yyyy">
                  <c:v>43026</c:v>
                </c:pt>
                <c:pt idx="73" formatCode="dd\.mm\.yyyy">
                  <c:v>43025</c:v>
                </c:pt>
                <c:pt idx="74" formatCode="dd\.mm\.yyyy">
                  <c:v>43024</c:v>
                </c:pt>
                <c:pt idx="75" formatCode="dd\.mm\.yyyy">
                  <c:v>43021</c:v>
                </c:pt>
                <c:pt idx="76" formatCode="dd\.mm\.yyyy">
                  <c:v>43020</c:v>
                </c:pt>
                <c:pt idx="77" formatCode="dd\.mm\.yyyy">
                  <c:v>43019</c:v>
                </c:pt>
                <c:pt idx="78" formatCode="dd\.mm\.yyyy">
                  <c:v>43018</c:v>
                </c:pt>
                <c:pt idx="79" formatCode="dd\.mm\.yyyy">
                  <c:v>43017</c:v>
                </c:pt>
                <c:pt idx="80" formatCode="dd\.mm\.yyyy">
                  <c:v>43014</c:v>
                </c:pt>
                <c:pt idx="81" formatCode="dd\.mm\.yyyy">
                  <c:v>43013</c:v>
                </c:pt>
                <c:pt idx="82" formatCode="dd\.mm\.yyyy">
                  <c:v>43012</c:v>
                </c:pt>
                <c:pt idx="83" formatCode="dd\.mm\.yyyy">
                  <c:v>43011</c:v>
                </c:pt>
                <c:pt idx="84" formatCode="dd\.mm\.yyyy">
                  <c:v>43010</c:v>
                </c:pt>
                <c:pt idx="85" formatCode="dd\.mm\.yyyy">
                  <c:v>43007</c:v>
                </c:pt>
                <c:pt idx="86" formatCode="dd\.mm\.yyyy">
                  <c:v>43006</c:v>
                </c:pt>
                <c:pt idx="87" formatCode="dd\.mm\.yyyy">
                  <c:v>43005</c:v>
                </c:pt>
                <c:pt idx="88" formatCode="dd\.mm\.yyyy">
                  <c:v>43004</c:v>
                </c:pt>
                <c:pt idx="89" formatCode="dd\.mm\.yyyy">
                  <c:v>43003</c:v>
                </c:pt>
                <c:pt idx="90" formatCode="dd\.mm\.yyyy">
                  <c:v>43000</c:v>
                </c:pt>
                <c:pt idx="91" formatCode="dd\.mm\.yyyy">
                  <c:v>42999</c:v>
                </c:pt>
                <c:pt idx="92" formatCode="dd\.mm\.yyyy">
                  <c:v>42998</c:v>
                </c:pt>
                <c:pt idx="93" formatCode="dd\.mm\.yyyy">
                  <c:v>42997</c:v>
                </c:pt>
                <c:pt idx="94" formatCode="dd\.mm\.yyyy">
                  <c:v>42996</c:v>
                </c:pt>
                <c:pt idx="95" formatCode="dd\.mm\.yyyy">
                  <c:v>42993</c:v>
                </c:pt>
                <c:pt idx="96" formatCode="dd\.mm\.yyyy">
                  <c:v>42992</c:v>
                </c:pt>
                <c:pt idx="97" formatCode="dd\.mm\.yyyy">
                  <c:v>42991</c:v>
                </c:pt>
                <c:pt idx="98" formatCode="dd\.mm\.yyyy">
                  <c:v>42990</c:v>
                </c:pt>
                <c:pt idx="99" formatCode="dd\.mm\.yyyy">
                  <c:v>42989</c:v>
                </c:pt>
                <c:pt idx="100" formatCode="dd\.mm\.yyyy">
                  <c:v>42986</c:v>
                </c:pt>
                <c:pt idx="101" formatCode="dd\.mm\.yyyy">
                  <c:v>42985</c:v>
                </c:pt>
                <c:pt idx="102" formatCode="dd\.mm\.yyyy">
                  <c:v>42984</c:v>
                </c:pt>
                <c:pt idx="103" formatCode="dd\.mm\.yyyy">
                  <c:v>42983</c:v>
                </c:pt>
                <c:pt idx="104" formatCode="dd\.mm\.yyyy">
                  <c:v>42982</c:v>
                </c:pt>
                <c:pt idx="105" formatCode="dd\.mm\.yyyy">
                  <c:v>42979</c:v>
                </c:pt>
                <c:pt idx="106" formatCode="dd\.mm\.yyyy">
                  <c:v>42978</c:v>
                </c:pt>
                <c:pt idx="107" formatCode="dd\.mm\.yyyy">
                  <c:v>42977</c:v>
                </c:pt>
                <c:pt idx="108" formatCode="dd\.mm\.yyyy">
                  <c:v>42976</c:v>
                </c:pt>
                <c:pt idx="109" formatCode="dd\.mm\.yyyy">
                  <c:v>42975</c:v>
                </c:pt>
                <c:pt idx="110" formatCode="dd\.mm\.yyyy">
                  <c:v>42972</c:v>
                </c:pt>
                <c:pt idx="111" formatCode="dd\.mm\.yyyy">
                  <c:v>42971</c:v>
                </c:pt>
                <c:pt idx="112" formatCode="dd\.mm\.yyyy">
                  <c:v>42970</c:v>
                </c:pt>
                <c:pt idx="113" formatCode="dd\.mm\.yyyy">
                  <c:v>42969</c:v>
                </c:pt>
                <c:pt idx="114" formatCode="dd\.mm\.yyyy">
                  <c:v>42968</c:v>
                </c:pt>
                <c:pt idx="115" formatCode="dd\.mm\.yyyy">
                  <c:v>42965</c:v>
                </c:pt>
                <c:pt idx="116" formatCode="dd\.mm\.yyyy">
                  <c:v>42964</c:v>
                </c:pt>
                <c:pt idx="117" formatCode="dd\.mm\.yyyy">
                  <c:v>42963</c:v>
                </c:pt>
                <c:pt idx="118" formatCode="dd\.mm\.yyyy">
                  <c:v>42962</c:v>
                </c:pt>
                <c:pt idx="119" formatCode="dd\.mm\.yyyy">
                  <c:v>42961</c:v>
                </c:pt>
                <c:pt idx="120" formatCode="dd\.mm\.yyyy">
                  <c:v>42958</c:v>
                </c:pt>
                <c:pt idx="121" formatCode="dd\.mm\.yyyy">
                  <c:v>42957</c:v>
                </c:pt>
                <c:pt idx="122" formatCode="dd\.mm\.yyyy">
                  <c:v>42956</c:v>
                </c:pt>
                <c:pt idx="123" formatCode="dd\.mm\.yyyy">
                  <c:v>42955</c:v>
                </c:pt>
                <c:pt idx="124" formatCode="dd\.mm\.yyyy">
                  <c:v>42954</c:v>
                </c:pt>
                <c:pt idx="125" formatCode="dd\.mm\.yyyy">
                  <c:v>42951</c:v>
                </c:pt>
                <c:pt idx="126" formatCode="dd\.mm\.yyyy">
                  <c:v>42950</c:v>
                </c:pt>
                <c:pt idx="127" formatCode="dd\.mm\.yyyy">
                  <c:v>42949</c:v>
                </c:pt>
                <c:pt idx="128" formatCode="dd\.mm\.yyyy">
                  <c:v>42948</c:v>
                </c:pt>
                <c:pt idx="129" formatCode="dd\.mm\.yyyy">
                  <c:v>42947</c:v>
                </c:pt>
                <c:pt idx="130" formatCode="dd\.mm\.yyyy">
                  <c:v>42944</c:v>
                </c:pt>
                <c:pt idx="131" formatCode="dd\.mm\.yyyy">
                  <c:v>42943</c:v>
                </c:pt>
                <c:pt idx="132" formatCode="dd\.mm\.yyyy">
                  <c:v>42942</c:v>
                </c:pt>
                <c:pt idx="133" formatCode="dd\.mm\.yyyy">
                  <c:v>42941</c:v>
                </c:pt>
                <c:pt idx="134" formatCode="dd\.mm\.yyyy">
                  <c:v>42940</c:v>
                </c:pt>
                <c:pt idx="135" formatCode="dd\.mm\.yyyy">
                  <c:v>42937</c:v>
                </c:pt>
                <c:pt idx="136" formatCode="dd\.mm\.yyyy">
                  <c:v>42936</c:v>
                </c:pt>
                <c:pt idx="137" formatCode="dd\.mm\.yyyy">
                  <c:v>42935</c:v>
                </c:pt>
                <c:pt idx="138" formatCode="dd\.mm\.yyyy">
                  <c:v>42934</c:v>
                </c:pt>
                <c:pt idx="139" formatCode="dd\.mm\.yyyy">
                  <c:v>42933</c:v>
                </c:pt>
                <c:pt idx="140" formatCode="dd\.mm\.yyyy">
                  <c:v>42930</c:v>
                </c:pt>
                <c:pt idx="141" formatCode="dd\.mm\.yyyy">
                  <c:v>42929</c:v>
                </c:pt>
                <c:pt idx="142" formatCode="dd\.mm\.yyyy">
                  <c:v>42928</c:v>
                </c:pt>
                <c:pt idx="143" formatCode="dd\.mm\.yyyy">
                  <c:v>42927</c:v>
                </c:pt>
                <c:pt idx="144" formatCode="dd\.mm\.yyyy">
                  <c:v>42926</c:v>
                </c:pt>
                <c:pt idx="145" formatCode="dd\.mm\.yyyy">
                  <c:v>42923</c:v>
                </c:pt>
                <c:pt idx="146" formatCode="dd\.mm\.yyyy">
                  <c:v>42922</c:v>
                </c:pt>
                <c:pt idx="147" formatCode="dd\.mm\.yyyy">
                  <c:v>42921</c:v>
                </c:pt>
                <c:pt idx="148" formatCode="dd\.mm\.yyyy">
                  <c:v>42920</c:v>
                </c:pt>
                <c:pt idx="149" formatCode="dd\.mm\.yyyy">
                  <c:v>42919</c:v>
                </c:pt>
                <c:pt idx="150" formatCode="dd\.mm\.yyyy">
                  <c:v>42916</c:v>
                </c:pt>
                <c:pt idx="151" formatCode="dd\.mm\.yyyy">
                  <c:v>42915</c:v>
                </c:pt>
                <c:pt idx="152" formatCode="dd\.mm\.yyyy">
                  <c:v>42914</c:v>
                </c:pt>
                <c:pt idx="153" formatCode="dd\.mm\.yyyy">
                  <c:v>42913</c:v>
                </c:pt>
                <c:pt idx="154" formatCode="dd\.mm\.yyyy">
                  <c:v>42912</c:v>
                </c:pt>
                <c:pt idx="155" formatCode="dd\.mm\.yyyy">
                  <c:v>42909</c:v>
                </c:pt>
                <c:pt idx="156" formatCode="dd\.mm\.yyyy">
                  <c:v>42908</c:v>
                </c:pt>
                <c:pt idx="157" formatCode="dd\.mm\.yyyy">
                  <c:v>42907</c:v>
                </c:pt>
                <c:pt idx="158" formatCode="dd\.mm\.yyyy">
                  <c:v>42906</c:v>
                </c:pt>
                <c:pt idx="159" formatCode="dd\.mm\.yyyy">
                  <c:v>42905</c:v>
                </c:pt>
                <c:pt idx="160" formatCode="dd\.mm\.yyyy">
                  <c:v>42902</c:v>
                </c:pt>
                <c:pt idx="161" formatCode="dd\.mm\.yyyy">
                  <c:v>42901</c:v>
                </c:pt>
                <c:pt idx="162" formatCode="dd\.mm\.yyyy">
                  <c:v>42900</c:v>
                </c:pt>
                <c:pt idx="163" formatCode="dd\.mm\.yyyy">
                  <c:v>42899</c:v>
                </c:pt>
                <c:pt idx="164" formatCode="dd\.mm\.yyyy">
                  <c:v>42895</c:v>
                </c:pt>
                <c:pt idx="165" formatCode="dd\.mm\.yyyy">
                  <c:v>42894</c:v>
                </c:pt>
                <c:pt idx="166" formatCode="dd\.mm\.yyyy">
                  <c:v>42893</c:v>
                </c:pt>
                <c:pt idx="167" formatCode="dd\.mm\.yyyy">
                  <c:v>42892</c:v>
                </c:pt>
                <c:pt idx="168" formatCode="dd\.mm\.yyyy">
                  <c:v>42891</c:v>
                </c:pt>
                <c:pt idx="169" formatCode="dd\.mm\.yyyy">
                  <c:v>42888</c:v>
                </c:pt>
                <c:pt idx="170" formatCode="dd\.mm\.yyyy">
                  <c:v>42887</c:v>
                </c:pt>
                <c:pt idx="171" formatCode="dd\.mm\.yyyy">
                  <c:v>42886</c:v>
                </c:pt>
                <c:pt idx="172" formatCode="dd\.mm\.yyyy">
                  <c:v>42885</c:v>
                </c:pt>
                <c:pt idx="173" formatCode="dd\.mm\.yyyy">
                  <c:v>42884</c:v>
                </c:pt>
                <c:pt idx="174" formatCode="dd\.mm\.yyyy">
                  <c:v>42881</c:v>
                </c:pt>
                <c:pt idx="175" formatCode="dd\.mm\.yyyy">
                  <c:v>42880</c:v>
                </c:pt>
                <c:pt idx="176" formatCode="dd\.mm\.yyyy">
                  <c:v>42879</c:v>
                </c:pt>
                <c:pt idx="177" formatCode="dd\.mm\.yyyy">
                  <c:v>42878</c:v>
                </c:pt>
                <c:pt idx="178" formatCode="dd\.mm\.yyyy">
                  <c:v>42877</c:v>
                </c:pt>
                <c:pt idx="179" formatCode="dd\.mm\.yyyy">
                  <c:v>42874</c:v>
                </c:pt>
                <c:pt idx="180" formatCode="dd\.mm\.yyyy">
                  <c:v>42873</c:v>
                </c:pt>
                <c:pt idx="181" formatCode="dd\.mm\.yyyy">
                  <c:v>42872</c:v>
                </c:pt>
                <c:pt idx="182" formatCode="dd\.mm\.yyyy">
                  <c:v>42871</c:v>
                </c:pt>
                <c:pt idx="183" formatCode="dd\.mm\.yyyy">
                  <c:v>42870</c:v>
                </c:pt>
                <c:pt idx="184" formatCode="dd\.mm\.yyyy">
                  <c:v>42867</c:v>
                </c:pt>
                <c:pt idx="185" formatCode="dd\.mm\.yyyy">
                  <c:v>42866</c:v>
                </c:pt>
                <c:pt idx="186" formatCode="dd\.mm\.yyyy">
                  <c:v>42865</c:v>
                </c:pt>
                <c:pt idx="187" formatCode="dd\.mm\.yyyy">
                  <c:v>42860</c:v>
                </c:pt>
                <c:pt idx="188" formatCode="dd\.mm\.yyyy">
                  <c:v>42859</c:v>
                </c:pt>
                <c:pt idx="189" formatCode="dd\.mm\.yyyy">
                  <c:v>42858</c:v>
                </c:pt>
                <c:pt idx="190" formatCode="dd\.mm\.yyyy">
                  <c:v>42857</c:v>
                </c:pt>
                <c:pt idx="191" formatCode="dd\.mm\.yyyy">
                  <c:v>42853</c:v>
                </c:pt>
                <c:pt idx="192" formatCode="dd\.mm\.yyyy">
                  <c:v>42852</c:v>
                </c:pt>
                <c:pt idx="193" formatCode="dd\.mm\.yyyy">
                  <c:v>42851</c:v>
                </c:pt>
                <c:pt idx="194" formatCode="dd\.mm\.yyyy">
                  <c:v>42850</c:v>
                </c:pt>
                <c:pt idx="195" formatCode="dd\.mm\.yyyy">
                  <c:v>42849</c:v>
                </c:pt>
                <c:pt idx="196" formatCode="dd\.mm\.yyyy">
                  <c:v>42845</c:v>
                </c:pt>
                <c:pt idx="197" formatCode="dd\.mm\.yyyy">
                  <c:v>42844</c:v>
                </c:pt>
                <c:pt idx="198" formatCode="dd\.mm\.yyyy">
                  <c:v>42843</c:v>
                </c:pt>
                <c:pt idx="199" formatCode="dd\.mm\.yyyy">
                  <c:v>42842</c:v>
                </c:pt>
                <c:pt idx="200" formatCode="dd\.mm\.yyyy">
                  <c:v>42839</c:v>
                </c:pt>
                <c:pt idx="201" formatCode="dd\.mm\.yyyy">
                  <c:v>42838</c:v>
                </c:pt>
                <c:pt idx="202" formatCode="dd\.mm\.yyyy">
                  <c:v>42837</c:v>
                </c:pt>
                <c:pt idx="203" formatCode="dd\.mm\.yyyy">
                  <c:v>42836</c:v>
                </c:pt>
                <c:pt idx="204" formatCode="dd\.mm\.yyyy">
                  <c:v>42835</c:v>
                </c:pt>
                <c:pt idx="205" formatCode="dd\.mm\.yyyy">
                  <c:v>42832</c:v>
                </c:pt>
                <c:pt idx="206" formatCode="dd\.mm\.yyyy">
                  <c:v>42831</c:v>
                </c:pt>
                <c:pt idx="207" formatCode="dd\.mm\.yyyy">
                  <c:v>42830</c:v>
                </c:pt>
                <c:pt idx="208" formatCode="dd\.mm\.yyyy">
                  <c:v>42829</c:v>
                </c:pt>
                <c:pt idx="209" formatCode="dd\.mm\.yyyy">
                  <c:v>42828</c:v>
                </c:pt>
                <c:pt idx="210" formatCode="dd\.mm\.yyyy">
                  <c:v>42825</c:v>
                </c:pt>
                <c:pt idx="211" formatCode="dd\.mm\.yyyy">
                  <c:v>42824</c:v>
                </c:pt>
                <c:pt idx="212" formatCode="dd\.mm\.yyyy">
                  <c:v>42823</c:v>
                </c:pt>
                <c:pt idx="213" formatCode="dd\.mm\.yyyy">
                  <c:v>42822</c:v>
                </c:pt>
                <c:pt idx="214" formatCode="dd\.mm\.yyyy">
                  <c:v>42821</c:v>
                </c:pt>
                <c:pt idx="215" formatCode="dd\.mm\.yyyy">
                  <c:v>42818</c:v>
                </c:pt>
                <c:pt idx="216" formatCode="dd\.mm\.yyyy">
                  <c:v>42817</c:v>
                </c:pt>
                <c:pt idx="217" formatCode="dd\.mm\.yyyy">
                  <c:v>42816</c:v>
                </c:pt>
                <c:pt idx="218" formatCode="dd\.mm\.yyyy">
                  <c:v>42815</c:v>
                </c:pt>
                <c:pt idx="219" formatCode="dd\.mm\.yyyy">
                  <c:v>42814</c:v>
                </c:pt>
                <c:pt idx="220" formatCode="dd\.mm\.yyyy">
                  <c:v>42811</c:v>
                </c:pt>
                <c:pt idx="221" formatCode="dd\.mm\.yyyy">
                  <c:v>42810</c:v>
                </c:pt>
                <c:pt idx="222" formatCode="dd\.mm\.yyyy">
                  <c:v>42809</c:v>
                </c:pt>
                <c:pt idx="223" formatCode="dd\.mm\.yyyy">
                  <c:v>42808</c:v>
                </c:pt>
                <c:pt idx="224" formatCode="dd\.mm\.yyyy">
                  <c:v>42807</c:v>
                </c:pt>
                <c:pt idx="225" formatCode="dd\.mm\.yyyy">
                  <c:v>42804</c:v>
                </c:pt>
                <c:pt idx="226" formatCode="dd\.mm\.yyyy">
                  <c:v>42803</c:v>
                </c:pt>
                <c:pt idx="227" formatCode="dd\.mm\.yyyy">
                  <c:v>42801</c:v>
                </c:pt>
                <c:pt idx="228" formatCode="dd\.mm\.yyyy">
                  <c:v>42800</c:v>
                </c:pt>
                <c:pt idx="229" formatCode="dd\.mm\.yyyy">
                  <c:v>42797</c:v>
                </c:pt>
                <c:pt idx="230" formatCode="dd\.mm\.yyyy">
                  <c:v>42796</c:v>
                </c:pt>
                <c:pt idx="231" formatCode="dd\.mm\.yyyy">
                  <c:v>42795</c:v>
                </c:pt>
                <c:pt idx="232" formatCode="dd\.mm\.yyyy">
                  <c:v>42794</c:v>
                </c:pt>
                <c:pt idx="233" formatCode="dd\.mm\.yyyy">
                  <c:v>42793</c:v>
                </c:pt>
                <c:pt idx="234" formatCode="dd\.mm\.yyyy">
                  <c:v>42790</c:v>
                </c:pt>
                <c:pt idx="235" formatCode="dd\.mm\.yyyy">
                  <c:v>42788</c:v>
                </c:pt>
                <c:pt idx="236" formatCode="dd\.mm\.yyyy">
                  <c:v>42787</c:v>
                </c:pt>
                <c:pt idx="237" formatCode="dd\.mm\.yyyy">
                  <c:v>42786</c:v>
                </c:pt>
                <c:pt idx="238" formatCode="dd\.mm\.yyyy">
                  <c:v>42783</c:v>
                </c:pt>
                <c:pt idx="239" formatCode="dd\.mm\.yyyy">
                  <c:v>42782</c:v>
                </c:pt>
                <c:pt idx="240" formatCode="dd\.mm\.yyyy">
                  <c:v>42781</c:v>
                </c:pt>
                <c:pt idx="241" formatCode="dd\.mm\.yyyy">
                  <c:v>42780</c:v>
                </c:pt>
                <c:pt idx="242" formatCode="dd\.mm\.yyyy">
                  <c:v>42779</c:v>
                </c:pt>
                <c:pt idx="243" formatCode="dd\.mm\.yyyy">
                  <c:v>42776</c:v>
                </c:pt>
                <c:pt idx="244" formatCode="dd\.mm\.yyyy">
                  <c:v>42775</c:v>
                </c:pt>
                <c:pt idx="245" formatCode="dd\.mm\.yyyy">
                  <c:v>42774</c:v>
                </c:pt>
                <c:pt idx="246" formatCode="dd\.mm\.yyyy">
                  <c:v>42773</c:v>
                </c:pt>
                <c:pt idx="247" formatCode="dd\.mm\.yyyy">
                  <c:v>42772</c:v>
                </c:pt>
                <c:pt idx="248" formatCode="dd\.mm\.yyyy">
                  <c:v>42769</c:v>
                </c:pt>
                <c:pt idx="249" formatCode="dd\.mm\.yyyy">
                  <c:v>42768</c:v>
                </c:pt>
                <c:pt idx="250" formatCode="dd\.mm\.yyyy">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formatCode="dd\.mm\.yyyy">
                  <c:v>42745</c:v>
                </c:pt>
                <c:pt idx="267" formatCode="dd\.mm\.yyyy">
                  <c:v>42744</c:v>
                </c:pt>
                <c:pt idx="268" formatCode="dd\.mm\.yyyy">
                  <c:v>42741</c:v>
                </c:pt>
                <c:pt idx="269" formatCode="dd\.mm\.yyyy">
                  <c:v>42740</c:v>
                </c:pt>
                <c:pt idx="270" formatCode="dd\.mm\.yyyy">
                  <c:v>42739</c:v>
                </c:pt>
                <c:pt idx="271" formatCode="dd\.mm\.yyyy">
                  <c:v>42738</c:v>
                </c:pt>
                <c:pt idx="272" formatCode="dd\.mm\.yyyy">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formatCode="dd\.mm\.yyyy">
                  <c:v>42712</c:v>
                </c:pt>
                <c:pt idx="289" formatCode="dd\.mm\.yyyy">
                  <c:v>42711</c:v>
                </c:pt>
                <c:pt idx="290" formatCode="dd\.mm\.yyyy">
                  <c:v>42710</c:v>
                </c:pt>
                <c:pt idx="291" formatCode="dd\.mm\.yyyy">
                  <c:v>42709</c:v>
                </c:pt>
                <c:pt idx="292" formatCode="dd\.mm\.yyyy">
                  <c:v>42706</c:v>
                </c:pt>
                <c:pt idx="293" formatCode="dd\.mm\.yyyy">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formatCode="dd\.mm\.yyyy">
                  <c:v>42682</c:v>
                </c:pt>
                <c:pt idx="311" formatCode="dd\.mm\.yyyy">
                  <c:v>42681</c:v>
                </c:pt>
                <c:pt idx="312" formatCode="dd\.mm\.yyyy">
                  <c:v>42677</c:v>
                </c:pt>
                <c:pt idx="313" formatCode="dd\.mm\.yyyy">
                  <c:v>42676</c:v>
                </c:pt>
                <c:pt idx="314" formatCode="dd\.mm\.yyyy">
                  <c:v>42675</c:v>
                </c:pt>
                <c:pt idx="315" formatCode="dd\.mm\.yyyy">
                  <c:v>42674</c:v>
                </c:pt>
                <c:pt idx="316" formatCode="dd\.mm\.yyyy">
                  <c:v>42671</c:v>
                </c:pt>
                <c:pt idx="317" formatCode="dd\.mm\.yyyy">
                  <c:v>42670</c:v>
                </c:pt>
                <c:pt idx="318" formatCode="dd\.mm\.yyyy">
                  <c:v>42669</c:v>
                </c:pt>
                <c:pt idx="319" formatCode="dd\.mm\.yyyy">
                  <c:v>42668</c:v>
                </c:pt>
                <c:pt idx="320" formatCode="dd\.mm\.yyyy">
                  <c:v>42667</c:v>
                </c:pt>
                <c:pt idx="321" formatCode="dd\.mm\.yyyy">
                  <c:v>42664</c:v>
                </c:pt>
                <c:pt idx="322" formatCode="dd\.mm\.yyyy">
                  <c:v>42663</c:v>
                </c:pt>
                <c:pt idx="323" formatCode="dd\.mm\.yyyy">
                  <c:v>42662</c:v>
                </c:pt>
                <c:pt idx="324" formatCode="dd\.mm\.yyyy">
                  <c:v>42661</c:v>
                </c:pt>
                <c:pt idx="325" formatCode="dd\.mm\.yyyy">
                  <c:v>42660</c:v>
                </c:pt>
                <c:pt idx="326" formatCode="dd\.mm\.yyyy">
                  <c:v>42657</c:v>
                </c:pt>
                <c:pt idx="327" formatCode="dd\.mm\.yyyy">
                  <c:v>42656</c:v>
                </c:pt>
                <c:pt idx="328" formatCode="dd\.mm\.yyyy">
                  <c:v>42655</c:v>
                </c:pt>
                <c:pt idx="329" formatCode="dd\.mm\.yyyy">
                  <c:v>42654</c:v>
                </c:pt>
                <c:pt idx="330" formatCode="dd\.mm\.yyyy">
                  <c:v>42653</c:v>
                </c:pt>
                <c:pt idx="331" formatCode="dd\.mm\.yyyy">
                  <c:v>42650</c:v>
                </c:pt>
                <c:pt idx="332" formatCode="dd\.mm\.yyyy">
                  <c:v>42649</c:v>
                </c:pt>
                <c:pt idx="333" formatCode="dd\.mm\.yyyy">
                  <c:v>42648</c:v>
                </c:pt>
                <c:pt idx="334" formatCode="dd\.mm\.yyyy">
                  <c:v>42647</c:v>
                </c:pt>
                <c:pt idx="335" formatCode="dd\.mm\.yyyy">
                  <c:v>42646</c:v>
                </c:pt>
                <c:pt idx="336" formatCode="dd\.mm\.yyyy">
                  <c:v>42643</c:v>
                </c:pt>
                <c:pt idx="337" formatCode="dd\.mm\.yyyy">
                  <c:v>42642</c:v>
                </c:pt>
                <c:pt idx="338" formatCode="dd\.mm\.yyyy">
                  <c:v>42641</c:v>
                </c:pt>
                <c:pt idx="339" formatCode="dd\.mm\.yyyy">
                  <c:v>42640</c:v>
                </c:pt>
                <c:pt idx="340" formatCode="dd\.mm\.yyyy">
                  <c:v>42639</c:v>
                </c:pt>
                <c:pt idx="341" formatCode="dd\.mm\.yyyy">
                  <c:v>42636</c:v>
                </c:pt>
                <c:pt idx="342" formatCode="dd\.mm\.yyyy">
                  <c:v>42635</c:v>
                </c:pt>
                <c:pt idx="343" formatCode="dd\.mm\.yyyy">
                  <c:v>42634</c:v>
                </c:pt>
                <c:pt idx="344" formatCode="dd\.mm\.yyyy">
                  <c:v>42633</c:v>
                </c:pt>
                <c:pt idx="345" formatCode="dd\.mm\.yyyy">
                  <c:v>42632</c:v>
                </c:pt>
                <c:pt idx="346" formatCode="dd\.mm\.yyyy">
                  <c:v>42629</c:v>
                </c:pt>
                <c:pt idx="347" formatCode="dd\.mm\.yyyy">
                  <c:v>42628</c:v>
                </c:pt>
                <c:pt idx="348" formatCode="dd\.mm\.yyyy">
                  <c:v>42627</c:v>
                </c:pt>
                <c:pt idx="349" formatCode="dd\.mm\.yyyy">
                  <c:v>42626</c:v>
                </c:pt>
                <c:pt idx="350" formatCode="dd\.mm\.yyyy">
                  <c:v>42625</c:v>
                </c:pt>
                <c:pt idx="351" formatCode="dd\.mm\.yyyy">
                  <c:v>42622</c:v>
                </c:pt>
                <c:pt idx="352" formatCode="dd\.mm\.yyyy">
                  <c:v>42621</c:v>
                </c:pt>
                <c:pt idx="353" formatCode="dd\.mm\.yyyy">
                  <c:v>42620</c:v>
                </c:pt>
                <c:pt idx="354" formatCode="dd\.mm\.yyyy">
                  <c:v>42619</c:v>
                </c:pt>
                <c:pt idx="355" formatCode="dd\.mm\.yyyy">
                  <c:v>42618</c:v>
                </c:pt>
                <c:pt idx="356" formatCode="dd\.mm\.yyyy">
                  <c:v>42615</c:v>
                </c:pt>
                <c:pt idx="357" formatCode="dd\.mm\.yyyy">
                  <c:v>42614</c:v>
                </c:pt>
                <c:pt idx="358" formatCode="dd\.mm\.yyyy">
                  <c:v>42613</c:v>
                </c:pt>
                <c:pt idx="359" formatCode="dd\.mm\.yyyy">
                  <c:v>42612</c:v>
                </c:pt>
                <c:pt idx="360" formatCode="dd\.mm\.yyyy">
                  <c:v>42611</c:v>
                </c:pt>
                <c:pt idx="361" formatCode="dd\.mm\.yyyy">
                  <c:v>42608</c:v>
                </c:pt>
                <c:pt idx="362" formatCode="dd\.mm\.yyyy">
                  <c:v>42607</c:v>
                </c:pt>
                <c:pt idx="363" formatCode="dd\.mm\.yyyy">
                  <c:v>42606</c:v>
                </c:pt>
                <c:pt idx="364" formatCode="dd\.mm\.yyyy">
                  <c:v>42605</c:v>
                </c:pt>
                <c:pt idx="365" formatCode="dd\.mm\.yyyy">
                  <c:v>42604</c:v>
                </c:pt>
                <c:pt idx="366" formatCode="dd\.mm\.yyyy">
                  <c:v>42601</c:v>
                </c:pt>
                <c:pt idx="367" formatCode="dd\.mm\.yyyy">
                  <c:v>42600</c:v>
                </c:pt>
                <c:pt idx="368" formatCode="dd\.mm\.yyyy">
                  <c:v>42599</c:v>
                </c:pt>
                <c:pt idx="369" formatCode="dd\.mm\.yyyy">
                  <c:v>42598</c:v>
                </c:pt>
                <c:pt idx="370" formatCode="dd\.mm\.yyyy">
                  <c:v>42597</c:v>
                </c:pt>
                <c:pt idx="371" formatCode="dd\.mm\.yyyy">
                  <c:v>42594</c:v>
                </c:pt>
                <c:pt idx="372" formatCode="dd\.mm\.yyyy">
                  <c:v>42593</c:v>
                </c:pt>
                <c:pt idx="373" formatCode="dd\.mm\.yyyy">
                  <c:v>42592</c:v>
                </c:pt>
                <c:pt idx="374" formatCode="dd\.mm\.yyyy">
                  <c:v>42591</c:v>
                </c:pt>
                <c:pt idx="375" formatCode="dd\.mm\.yyyy">
                  <c:v>42590</c:v>
                </c:pt>
                <c:pt idx="376" formatCode="dd\.mm\.yyyy">
                  <c:v>42587</c:v>
                </c:pt>
                <c:pt idx="377" formatCode="dd\.mm\.yyyy">
                  <c:v>42586</c:v>
                </c:pt>
                <c:pt idx="378" formatCode="dd\.mm\.yyyy">
                  <c:v>42585</c:v>
                </c:pt>
                <c:pt idx="379" formatCode="dd\.mm\.yyyy">
                  <c:v>42584</c:v>
                </c:pt>
                <c:pt idx="380" formatCode="dd\.mm\.yyyy">
                  <c:v>42583</c:v>
                </c:pt>
                <c:pt idx="381" formatCode="dd\.mm\.yyyy">
                  <c:v>42580</c:v>
                </c:pt>
                <c:pt idx="382" formatCode="dd\.mm\.yyyy">
                  <c:v>42579</c:v>
                </c:pt>
                <c:pt idx="383" formatCode="dd\.mm\.yyyy">
                  <c:v>42578</c:v>
                </c:pt>
                <c:pt idx="384" formatCode="dd\.mm\.yyyy">
                  <c:v>42577</c:v>
                </c:pt>
                <c:pt idx="385" formatCode="dd\.mm\.yyyy">
                  <c:v>42576</c:v>
                </c:pt>
                <c:pt idx="386" formatCode="dd\.mm\.yyyy">
                  <c:v>42573</c:v>
                </c:pt>
                <c:pt idx="387" formatCode="dd\.mm\.yyyy">
                  <c:v>42572</c:v>
                </c:pt>
                <c:pt idx="388" formatCode="dd\.mm\.yyyy">
                  <c:v>42571</c:v>
                </c:pt>
                <c:pt idx="389" formatCode="dd\.mm\.yyyy">
                  <c:v>42570</c:v>
                </c:pt>
                <c:pt idx="390" formatCode="dd\.mm\.yyyy">
                  <c:v>42569</c:v>
                </c:pt>
                <c:pt idx="391" formatCode="dd\.mm\.yyyy">
                  <c:v>42566</c:v>
                </c:pt>
                <c:pt idx="392" formatCode="dd\.mm\.yyyy">
                  <c:v>42565</c:v>
                </c:pt>
                <c:pt idx="393" formatCode="dd\.mm\.yyyy">
                  <c:v>42564</c:v>
                </c:pt>
                <c:pt idx="394" formatCode="dd\.mm\.yyyy">
                  <c:v>42563</c:v>
                </c:pt>
                <c:pt idx="395" formatCode="dd\.mm\.yyyy">
                  <c:v>42562</c:v>
                </c:pt>
                <c:pt idx="396" formatCode="dd\.mm\.yyyy">
                  <c:v>42559</c:v>
                </c:pt>
                <c:pt idx="397" formatCode="dd\.mm\.yyyy">
                  <c:v>42558</c:v>
                </c:pt>
                <c:pt idx="398" formatCode="dd\.mm\.yyyy">
                  <c:v>42557</c:v>
                </c:pt>
                <c:pt idx="399" formatCode="dd\.mm\.yyyy">
                  <c:v>42556</c:v>
                </c:pt>
                <c:pt idx="400" formatCode="dd\.mm\.yyyy">
                  <c:v>42555</c:v>
                </c:pt>
                <c:pt idx="401" formatCode="dd\.mm\.yyyy">
                  <c:v>42552</c:v>
                </c:pt>
                <c:pt idx="402" formatCode="dd\.mm\.yyyy">
                  <c:v>42551</c:v>
                </c:pt>
                <c:pt idx="403" formatCode="dd\.mm\.yyyy">
                  <c:v>42550</c:v>
                </c:pt>
                <c:pt idx="404" formatCode="dd\.mm\.yyyy">
                  <c:v>42549</c:v>
                </c:pt>
                <c:pt idx="405" formatCode="dd\.mm\.yyyy">
                  <c:v>42548</c:v>
                </c:pt>
                <c:pt idx="406" formatCode="dd\.mm\.yyyy">
                  <c:v>42545</c:v>
                </c:pt>
                <c:pt idx="407" formatCode="dd\.mm\.yyyy">
                  <c:v>42544</c:v>
                </c:pt>
                <c:pt idx="408" formatCode="dd\.mm\.yyyy">
                  <c:v>42543</c:v>
                </c:pt>
                <c:pt idx="409" formatCode="dd\.mm\.yyyy">
                  <c:v>42542</c:v>
                </c:pt>
                <c:pt idx="410" formatCode="dd\.mm\.yyyy">
                  <c:v>42541</c:v>
                </c:pt>
                <c:pt idx="411" formatCode="dd\.mm\.yyyy">
                  <c:v>42538</c:v>
                </c:pt>
                <c:pt idx="412" formatCode="dd\.mm\.yyyy">
                  <c:v>42537</c:v>
                </c:pt>
                <c:pt idx="413" formatCode="dd\.mm\.yyyy">
                  <c:v>42536</c:v>
                </c:pt>
                <c:pt idx="414" formatCode="dd\.mm\.yyyy">
                  <c:v>42535</c:v>
                </c:pt>
                <c:pt idx="415" formatCode="dd\.mm\.yyyy">
                  <c:v>42531</c:v>
                </c:pt>
                <c:pt idx="416" formatCode="dd\.mm\.yyyy">
                  <c:v>42530</c:v>
                </c:pt>
                <c:pt idx="417" formatCode="dd\.mm\.yyyy">
                  <c:v>42529</c:v>
                </c:pt>
                <c:pt idx="418" formatCode="dd\.mm\.yyyy">
                  <c:v>42528</c:v>
                </c:pt>
                <c:pt idx="419" formatCode="dd\.mm\.yyyy">
                  <c:v>42527</c:v>
                </c:pt>
                <c:pt idx="420" formatCode="dd\.mm\.yyyy">
                  <c:v>42524</c:v>
                </c:pt>
                <c:pt idx="421" formatCode="dd\.mm\.yyyy">
                  <c:v>42523</c:v>
                </c:pt>
                <c:pt idx="422" formatCode="dd\.mm\.yyyy">
                  <c:v>42522</c:v>
                </c:pt>
                <c:pt idx="423" formatCode="dd\.mm\.yyyy">
                  <c:v>42521</c:v>
                </c:pt>
                <c:pt idx="424" formatCode="dd\.mm\.yyyy">
                  <c:v>42520</c:v>
                </c:pt>
                <c:pt idx="425" formatCode="dd\.mm\.yyyy">
                  <c:v>42517</c:v>
                </c:pt>
                <c:pt idx="426" formatCode="dd\.mm\.yyyy">
                  <c:v>42516</c:v>
                </c:pt>
                <c:pt idx="427" formatCode="dd\.mm\.yyyy">
                  <c:v>42515</c:v>
                </c:pt>
                <c:pt idx="428" formatCode="dd\.mm\.yyyy">
                  <c:v>42514</c:v>
                </c:pt>
                <c:pt idx="429" formatCode="dd\.mm\.yyyy">
                  <c:v>42513</c:v>
                </c:pt>
                <c:pt idx="430" formatCode="dd\.mm\.yyyy">
                  <c:v>42510</c:v>
                </c:pt>
                <c:pt idx="431" formatCode="dd\.mm\.yyyy">
                  <c:v>42509</c:v>
                </c:pt>
                <c:pt idx="432" formatCode="dd\.mm\.yyyy">
                  <c:v>42508</c:v>
                </c:pt>
                <c:pt idx="433" formatCode="dd\.mm\.yyyy">
                  <c:v>42507</c:v>
                </c:pt>
                <c:pt idx="434" formatCode="dd\.mm\.yyyy">
                  <c:v>42506</c:v>
                </c:pt>
                <c:pt idx="435" formatCode="dd\.mm\.yyyy">
                  <c:v>42503</c:v>
                </c:pt>
                <c:pt idx="436" formatCode="dd\.mm\.yyyy">
                  <c:v>42502</c:v>
                </c:pt>
                <c:pt idx="437" formatCode="dd\.mm\.yyyy">
                  <c:v>42501</c:v>
                </c:pt>
                <c:pt idx="438" formatCode="dd\.mm\.yyyy">
                  <c:v>42500</c:v>
                </c:pt>
                <c:pt idx="439" formatCode="dd\.mm\.yyyy">
                  <c:v>42496</c:v>
                </c:pt>
                <c:pt idx="440" formatCode="dd\.mm\.yyyy">
                  <c:v>42495</c:v>
                </c:pt>
                <c:pt idx="441" formatCode="dd\.mm\.yyyy">
                  <c:v>42494</c:v>
                </c:pt>
                <c:pt idx="442" formatCode="dd\.mm\.yyyy">
                  <c:v>42489</c:v>
                </c:pt>
                <c:pt idx="443" formatCode="dd\.mm\.yyyy">
                  <c:v>42488</c:v>
                </c:pt>
                <c:pt idx="444" formatCode="dd\.mm\.yyyy">
                  <c:v>42487</c:v>
                </c:pt>
                <c:pt idx="445" formatCode="dd\.mm\.yyyy">
                  <c:v>42486</c:v>
                </c:pt>
                <c:pt idx="446" formatCode="dd\.mm\.yyyy">
                  <c:v>42485</c:v>
                </c:pt>
                <c:pt idx="447" formatCode="dd\.mm\.yyyy">
                  <c:v>42482</c:v>
                </c:pt>
                <c:pt idx="448" formatCode="dd\.mm\.yyyy">
                  <c:v>42481</c:v>
                </c:pt>
                <c:pt idx="449" formatCode="dd\.mm\.yyyy">
                  <c:v>42480</c:v>
                </c:pt>
                <c:pt idx="450" formatCode="dd\.mm\.yyyy">
                  <c:v>42479</c:v>
                </c:pt>
                <c:pt idx="451" formatCode="dd\.mm\.yyyy">
                  <c:v>42478</c:v>
                </c:pt>
                <c:pt idx="452" formatCode="dd\.mm\.yyyy">
                  <c:v>42475</c:v>
                </c:pt>
                <c:pt idx="453" formatCode="dd\.mm\.yyyy">
                  <c:v>42474</c:v>
                </c:pt>
                <c:pt idx="454" formatCode="dd\.mm\.yyyy">
                  <c:v>42473</c:v>
                </c:pt>
                <c:pt idx="455" formatCode="dd\.mm\.yyyy">
                  <c:v>42472</c:v>
                </c:pt>
                <c:pt idx="456" formatCode="dd\.mm\.yyyy">
                  <c:v>42471</c:v>
                </c:pt>
                <c:pt idx="457" formatCode="dd\.mm\.yyyy">
                  <c:v>42468</c:v>
                </c:pt>
                <c:pt idx="458" formatCode="dd\.mm\.yyyy">
                  <c:v>42467</c:v>
                </c:pt>
                <c:pt idx="459" formatCode="dd\.mm\.yyyy">
                  <c:v>42466</c:v>
                </c:pt>
                <c:pt idx="460" formatCode="dd\.mm\.yyyy">
                  <c:v>42465</c:v>
                </c:pt>
                <c:pt idx="461" formatCode="dd\.mm\.yyyy">
                  <c:v>42464</c:v>
                </c:pt>
                <c:pt idx="462" formatCode="dd\.mm\.yyyy">
                  <c:v>42461</c:v>
                </c:pt>
                <c:pt idx="463" formatCode="dd\.mm\.yyyy">
                  <c:v>42460</c:v>
                </c:pt>
                <c:pt idx="464" formatCode="dd\.mm\.yyyy">
                  <c:v>42459</c:v>
                </c:pt>
                <c:pt idx="465" formatCode="dd\.mm\.yyyy">
                  <c:v>42458</c:v>
                </c:pt>
                <c:pt idx="466" formatCode="dd\.mm\.yyyy">
                  <c:v>42457</c:v>
                </c:pt>
                <c:pt idx="467" formatCode="dd\.mm\.yyyy">
                  <c:v>42454</c:v>
                </c:pt>
                <c:pt idx="468" formatCode="dd\.mm\.yyyy">
                  <c:v>42453</c:v>
                </c:pt>
                <c:pt idx="469" formatCode="dd\.mm\.yyyy">
                  <c:v>42452</c:v>
                </c:pt>
                <c:pt idx="470" formatCode="dd\.mm\.yyyy">
                  <c:v>42451</c:v>
                </c:pt>
                <c:pt idx="471" formatCode="dd\.mm\.yyyy">
                  <c:v>42450</c:v>
                </c:pt>
                <c:pt idx="472" formatCode="dd\.mm\.yyyy">
                  <c:v>42447</c:v>
                </c:pt>
                <c:pt idx="473" formatCode="dd\.mm\.yyyy">
                  <c:v>42446</c:v>
                </c:pt>
                <c:pt idx="474" formatCode="dd\.mm\.yyyy">
                  <c:v>42445</c:v>
                </c:pt>
                <c:pt idx="475" formatCode="dd\.mm\.yyyy">
                  <c:v>42444</c:v>
                </c:pt>
                <c:pt idx="476" formatCode="dd\.mm\.yyyy">
                  <c:v>42443</c:v>
                </c:pt>
                <c:pt idx="477" formatCode="dd\.mm\.yyyy">
                  <c:v>42440</c:v>
                </c:pt>
                <c:pt idx="478" formatCode="dd\.mm\.yyyy">
                  <c:v>42439</c:v>
                </c:pt>
                <c:pt idx="479" formatCode="dd\.mm\.yyyy">
                  <c:v>42438</c:v>
                </c:pt>
                <c:pt idx="480" formatCode="dd\.mm\.yyyy">
                  <c:v>42436</c:v>
                </c:pt>
                <c:pt idx="481" formatCode="dd\.mm\.yyyy">
                  <c:v>42433</c:v>
                </c:pt>
                <c:pt idx="482" formatCode="dd\.mm\.yyyy">
                  <c:v>42432</c:v>
                </c:pt>
                <c:pt idx="483" formatCode="dd\.mm\.yyyy">
                  <c:v>42431</c:v>
                </c:pt>
                <c:pt idx="484" formatCode="dd\.mm\.yyyy">
                  <c:v>42430</c:v>
                </c:pt>
                <c:pt idx="485" formatCode="dd\.mm\.yyyy">
                  <c:v>42429</c:v>
                </c:pt>
                <c:pt idx="486" formatCode="dd\.mm\.yyyy">
                  <c:v>42426</c:v>
                </c:pt>
                <c:pt idx="487" formatCode="dd\.mm\.yyyy">
                  <c:v>42425</c:v>
                </c:pt>
                <c:pt idx="488" formatCode="dd\.mm\.yyyy">
                  <c:v>42424</c:v>
                </c:pt>
                <c:pt idx="489" formatCode="dd\.mm\.yyyy">
                  <c:v>42422</c:v>
                </c:pt>
                <c:pt idx="490" formatCode="dd\.mm\.yyyy">
                  <c:v>42420</c:v>
                </c:pt>
                <c:pt idx="491" formatCode="dd\.mm\.yyyy">
                  <c:v>42419</c:v>
                </c:pt>
                <c:pt idx="492" formatCode="dd\.mm\.yyyy">
                  <c:v>42418</c:v>
                </c:pt>
                <c:pt idx="493" formatCode="dd\.mm\.yyyy">
                  <c:v>42417</c:v>
                </c:pt>
                <c:pt idx="494" formatCode="dd\.mm\.yyyy">
                  <c:v>42416</c:v>
                </c:pt>
                <c:pt idx="495" formatCode="dd\.mm\.yyyy">
                  <c:v>42415</c:v>
                </c:pt>
                <c:pt idx="496" formatCode="dd\.mm\.yyyy">
                  <c:v>42412</c:v>
                </c:pt>
                <c:pt idx="497" formatCode="dd\.mm\.yyyy">
                  <c:v>42411</c:v>
                </c:pt>
                <c:pt idx="498" formatCode="dd\.mm\.yyyy">
                  <c:v>42410</c:v>
                </c:pt>
                <c:pt idx="499" formatCode="dd\.mm\.yyyy">
                  <c:v>42409</c:v>
                </c:pt>
                <c:pt idx="500" formatCode="dd\.mm\.yyyy">
                  <c:v>42408</c:v>
                </c:pt>
                <c:pt idx="501" formatCode="dd\.mm\.yyyy">
                  <c:v>42405</c:v>
                </c:pt>
                <c:pt idx="502" formatCode="dd\.mm\.yyyy">
                  <c:v>42404</c:v>
                </c:pt>
                <c:pt idx="503" formatCode="dd\.mm\.yyyy">
                  <c:v>42403</c:v>
                </c:pt>
                <c:pt idx="504" formatCode="dd\.mm\.yyyy">
                  <c:v>42402</c:v>
                </c:pt>
                <c:pt idx="505" formatCode="dd\.mm\.yyyy">
                  <c:v>42401</c:v>
                </c:pt>
              </c:numCache>
            </c:numRef>
          </c:cat>
          <c:val>
            <c:numRef>
              <c:f>'Yield curve'!$B$8:$B$512</c:f>
              <c:numCache>
                <c:formatCode>#,##0.00</c:formatCode>
                <c:ptCount val="505"/>
                <c:pt idx="0">
                  <c:v>6.75</c:v>
                </c:pt>
                <c:pt idx="1">
                  <c:v>6.74</c:v>
                </c:pt>
                <c:pt idx="2">
                  <c:v>6.8</c:v>
                </c:pt>
                <c:pt idx="3">
                  <c:v>6.74</c:v>
                </c:pt>
                <c:pt idx="4">
                  <c:v>6.71</c:v>
                </c:pt>
                <c:pt idx="5">
                  <c:v>6.72</c:v>
                </c:pt>
                <c:pt idx="6">
                  <c:v>6.71</c:v>
                </c:pt>
                <c:pt idx="7">
                  <c:v>6.72</c:v>
                </c:pt>
                <c:pt idx="8">
                  <c:v>6.72</c:v>
                </c:pt>
                <c:pt idx="9">
                  <c:v>6.68</c:v>
                </c:pt>
                <c:pt idx="10">
                  <c:v>6.75</c:v>
                </c:pt>
                <c:pt idx="11">
                  <c:v>6.7</c:v>
                </c:pt>
                <c:pt idx="12">
                  <c:v>6.71</c:v>
                </c:pt>
                <c:pt idx="13">
                  <c:v>6.67</c:v>
                </c:pt>
                <c:pt idx="14">
                  <c:v>6.66</c:v>
                </c:pt>
                <c:pt idx="15">
                  <c:v>6.58</c:v>
                </c:pt>
                <c:pt idx="16">
                  <c:v>6.5</c:v>
                </c:pt>
                <c:pt idx="17">
                  <c:v>6.52</c:v>
                </c:pt>
                <c:pt idx="18">
                  <c:v>6.35</c:v>
                </c:pt>
                <c:pt idx="19">
                  <c:v>6.49</c:v>
                </c:pt>
                <c:pt idx="20">
                  <c:v>6.62</c:v>
                </c:pt>
                <c:pt idx="21">
                  <c:v>6.53</c:v>
                </c:pt>
                <c:pt idx="22">
                  <c:v>6.7</c:v>
                </c:pt>
                <c:pt idx="23">
                  <c:v>6.78</c:v>
                </c:pt>
                <c:pt idx="24">
                  <c:v>6.76</c:v>
                </c:pt>
                <c:pt idx="25">
                  <c:v>6.83</c:v>
                </c:pt>
                <c:pt idx="26">
                  <c:v>6.88</c:v>
                </c:pt>
                <c:pt idx="27">
                  <c:v>6.94</c:v>
                </c:pt>
                <c:pt idx="28">
                  <c:v>6.96</c:v>
                </c:pt>
                <c:pt idx="29">
                  <c:v>6.98</c:v>
                </c:pt>
                <c:pt idx="30">
                  <c:v>6.97</c:v>
                </c:pt>
                <c:pt idx="31">
                  <c:v>7.13</c:v>
                </c:pt>
                <c:pt idx="32">
                  <c:v>7.12</c:v>
                </c:pt>
                <c:pt idx="33">
                  <c:v>7.14</c:v>
                </c:pt>
                <c:pt idx="34">
                  <c:v>7.16</c:v>
                </c:pt>
                <c:pt idx="35">
                  <c:v>7.15</c:v>
                </c:pt>
                <c:pt idx="36">
                  <c:v>7.18</c:v>
                </c:pt>
                <c:pt idx="37">
                  <c:v>7.16</c:v>
                </c:pt>
                <c:pt idx="38">
                  <c:v>7.18</c:v>
                </c:pt>
                <c:pt idx="39">
                  <c:v>7.18</c:v>
                </c:pt>
                <c:pt idx="40">
                  <c:v>7.19</c:v>
                </c:pt>
                <c:pt idx="41">
                  <c:v>7.24</c:v>
                </c:pt>
                <c:pt idx="42">
                  <c:v>7.24</c:v>
                </c:pt>
                <c:pt idx="43">
                  <c:v>7.23</c:v>
                </c:pt>
                <c:pt idx="44">
                  <c:v>7.28</c:v>
                </c:pt>
                <c:pt idx="45">
                  <c:v>7.3</c:v>
                </c:pt>
                <c:pt idx="46">
                  <c:v>7.3</c:v>
                </c:pt>
                <c:pt idx="47">
                  <c:v>7.33</c:v>
                </c:pt>
                <c:pt idx="48">
                  <c:v>7.33</c:v>
                </c:pt>
                <c:pt idx="49">
                  <c:v>7.37</c:v>
                </c:pt>
                <c:pt idx="50">
                  <c:v>7.4</c:v>
                </c:pt>
                <c:pt idx="51">
                  <c:v>7.39</c:v>
                </c:pt>
                <c:pt idx="52">
                  <c:v>7.46</c:v>
                </c:pt>
                <c:pt idx="53">
                  <c:v>7.43</c:v>
                </c:pt>
                <c:pt idx="54">
                  <c:v>7.43</c:v>
                </c:pt>
                <c:pt idx="55">
                  <c:v>7.47</c:v>
                </c:pt>
                <c:pt idx="56">
                  <c:v>7.44</c:v>
                </c:pt>
                <c:pt idx="57">
                  <c:v>7.51</c:v>
                </c:pt>
                <c:pt idx="58">
                  <c:v>7.44</c:v>
                </c:pt>
                <c:pt idx="59">
                  <c:v>7.45</c:v>
                </c:pt>
                <c:pt idx="60">
                  <c:v>7.49</c:v>
                </c:pt>
                <c:pt idx="61">
                  <c:v>7.48</c:v>
                </c:pt>
                <c:pt idx="62">
                  <c:v>7.54</c:v>
                </c:pt>
                <c:pt idx="63">
                  <c:v>7.48</c:v>
                </c:pt>
                <c:pt idx="64">
                  <c:v>7.5</c:v>
                </c:pt>
                <c:pt idx="65">
                  <c:v>7.47</c:v>
                </c:pt>
                <c:pt idx="66">
                  <c:v>7.46</c:v>
                </c:pt>
                <c:pt idx="67">
                  <c:v>7.47</c:v>
                </c:pt>
                <c:pt idx="68">
                  <c:v>7.42</c:v>
                </c:pt>
                <c:pt idx="69">
                  <c:v>7.44</c:v>
                </c:pt>
                <c:pt idx="70">
                  <c:v>7.43</c:v>
                </c:pt>
                <c:pt idx="71">
                  <c:v>7.45</c:v>
                </c:pt>
                <c:pt idx="72">
                  <c:v>7.47</c:v>
                </c:pt>
                <c:pt idx="73">
                  <c:v>7.45</c:v>
                </c:pt>
                <c:pt idx="74">
                  <c:v>7.47</c:v>
                </c:pt>
                <c:pt idx="75">
                  <c:v>7.56</c:v>
                </c:pt>
                <c:pt idx="76">
                  <c:v>7.52</c:v>
                </c:pt>
                <c:pt idx="77">
                  <c:v>7.53</c:v>
                </c:pt>
                <c:pt idx="78">
                  <c:v>7.55</c:v>
                </c:pt>
                <c:pt idx="79">
                  <c:v>7.56</c:v>
                </c:pt>
                <c:pt idx="80">
                  <c:v>7.55</c:v>
                </c:pt>
                <c:pt idx="81">
                  <c:v>7.57</c:v>
                </c:pt>
                <c:pt idx="82">
                  <c:v>7.61</c:v>
                </c:pt>
                <c:pt idx="83">
                  <c:v>7.58</c:v>
                </c:pt>
                <c:pt idx="84">
                  <c:v>7.61</c:v>
                </c:pt>
                <c:pt idx="85">
                  <c:v>7.63</c:v>
                </c:pt>
                <c:pt idx="86">
                  <c:v>7.63</c:v>
                </c:pt>
                <c:pt idx="87">
                  <c:v>7.61</c:v>
                </c:pt>
                <c:pt idx="88">
                  <c:v>7.55</c:v>
                </c:pt>
                <c:pt idx="89">
                  <c:v>7.53</c:v>
                </c:pt>
                <c:pt idx="90">
                  <c:v>7.58</c:v>
                </c:pt>
                <c:pt idx="91">
                  <c:v>7.6</c:v>
                </c:pt>
                <c:pt idx="92">
                  <c:v>7.61</c:v>
                </c:pt>
                <c:pt idx="93">
                  <c:v>7.61</c:v>
                </c:pt>
                <c:pt idx="94">
                  <c:v>7.6</c:v>
                </c:pt>
                <c:pt idx="95">
                  <c:v>7.65</c:v>
                </c:pt>
                <c:pt idx="96">
                  <c:v>7.65</c:v>
                </c:pt>
                <c:pt idx="97">
                  <c:v>7.66</c:v>
                </c:pt>
                <c:pt idx="98">
                  <c:v>7.66</c:v>
                </c:pt>
                <c:pt idx="99">
                  <c:v>7.68</c:v>
                </c:pt>
                <c:pt idx="100">
                  <c:v>7.68</c:v>
                </c:pt>
                <c:pt idx="101">
                  <c:v>7.71</c:v>
                </c:pt>
                <c:pt idx="102">
                  <c:v>7.76</c:v>
                </c:pt>
                <c:pt idx="103">
                  <c:v>7.8</c:v>
                </c:pt>
                <c:pt idx="104">
                  <c:v>7.8</c:v>
                </c:pt>
                <c:pt idx="105">
                  <c:v>7.82</c:v>
                </c:pt>
                <c:pt idx="106">
                  <c:v>7.83</c:v>
                </c:pt>
                <c:pt idx="107">
                  <c:v>7.84</c:v>
                </c:pt>
                <c:pt idx="108">
                  <c:v>7.81</c:v>
                </c:pt>
                <c:pt idx="109">
                  <c:v>7.81</c:v>
                </c:pt>
                <c:pt idx="110">
                  <c:v>7.85</c:v>
                </c:pt>
                <c:pt idx="111">
                  <c:v>7.83</c:v>
                </c:pt>
                <c:pt idx="112">
                  <c:v>7.82</c:v>
                </c:pt>
                <c:pt idx="113">
                  <c:v>7.83</c:v>
                </c:pt>
                <c:pt idx="114">
                  <c:v>7.81</c:v>
                </c:pt>
                <c:pt idx="115">
                  <c:v>7.84</c:v>
                </c:pt>
                <c:pt idx="116">
                  <c:v>7.85</c:v>
                </c:pt>
                <c:pt idx="117">
                  <c:v>7.83</c:v>
                </c:pt>
                <c:pt idx="118">
                  <c:v>7.85</c:v>
                </c:pt>
                <c:pt idx="119">
                  <c:v>7.88</c:v>
                </c:pt>
                <c:pt idx="120">
                  <c:v>7.92</c:v>
                </c:pt>
                <c:pt idx="121">
                  <c:v>7.95</c:v>
                </c:pt>
                <c:pt idx="122">
                  <c:v>7.97</c:v>
                </c:pt>
                <c:pt idx="123">
                  <c:v>7.94</c:v>
                </c:pt>
                <c:pt idx="124">
                  <c:v>7.97</c:v>
                </c:pt>
                <c:pt idx="125">
                  <c:v>8.02</c:v>
                </c:pt>
                <c:pt idx="126">
                  <c:v>8</c:v>
                </c:pt>
                <c:pt idx="127">
                  <c:v>8.02</c:v>
                </c:pt>
                <c:pt idx="128">
                  <c:v>8.0399999999999991</c:v>
                </c:pt>
                <c:pt idx="129">
                  <c:v>8.0399999999999991</c:v>
                </c:pt>
                <c:pt idx="130">
                  <c:v>8.0399999999999991</c:v>
                </c:pt>
                <c:pt idx="131">
                  <c:v>8.02</c:v>
                </c:pt>
                <c:pt idx="132">
                  <c:v>8.0500000000000007</c:v>
                </c:pt>
                <c:pt idx="133">
                  <c:v>8.0500000000000007</c:v>
                </c:pt>
                <c:pt idx="134">
                  <c:v>8.0299999999999994</c:v>
                </c:pt>
                <c:pt idx="135">
                  <c:v>8.07</c:v>
                </c:pt>
                <c:pt idx="136">
                  <c:v>8.0399999999999991</c:v>
                </c:pt>
                <c:pt idx="137">
                  <c:v>8.0500000000000007</c:v>
                </c:pt>
                <c:pt idx="138">
                  <c:v>8.06</c:v>
                </c:pt>
                <c:pt idx="139">
                  <c:v>8.08</c:v>
                </c:pt>
                <c:pt idx="140">
                  <c:v>8.1</c:v>
                </c:pt>
                <c:pt idx="141">
                  <c:v>8.1</c:v>
                </c:pt>
                <c:pt idx="142">
                  <c:v>8.1199999999999992</c:v>
                </c:pt>
                <c:pt idx="143">
                  <c:v>8.1</c:v>
                </c:pt>
                <c:pt idx="144">
                  <c:v>8.16</c:v>
                </c:pt>
                <c:pt idx="145">
                  <c:v>8.15</c:v>
                </c:pt>
                <c:pt idx="146">
                  <c:v>8.1199999999999992</c:v>
                </c:pt>
                <c:pt idx="147">
                  <c:v>8.07</c:v>
                </c:pt>
                <c:pt idx="148">
                  <c:v>8.07</c:v>
                </c:pt>
                <c:pt idx="149">
                  <c:v>8.06</c:v>
                </c:pt>
                <c:pt idx="150">
                  <c:v>7.95</c:v>
                </c:pt>
                <c:pt idx="151">
                  <c:v>7.89</c:v>
                </c:pt>
                <c:pt idx="152">
                  <c:v>7.91</c:v>
                </c:pt>
                <c:pt idx="153">
                  <c:v>7.88</c:v>
                </c:pt>
                <c:pt idx="154">
                  <c:v>7.97</c:v>
                </c:pt>
                <c:pt idx="155">
                  <c:v>7.96</c:v>
                </c:pt>
                <c:pt idx="156">
                  <c:v>8</c:v>
                </c:pt>
                <c:pt idx="157">
                  <c:v>8.0299999999999994</c:v>
                </c:pt>
                <c:pt idx="158">
                  <c:v>8.0500000000000007</c:v>
                </c:pt>
                <c:pt idx="159">
                  <c:v>8.06</c:v>
                </c:pt>
                <c:pt idx="160">
                  <c:v>8.0399999999999991</c:v>
                </c:pt>
                <c:pt idx="161">
                  <c:v>7.96</c:v>
                </c:pt>
                <c:pt idx="162">
                  <c:v>8</c:v>
                </c:pt>
                <c:pt idx="163">
                  <c:v>8.0299999999999994</c:v>
                </c:pt>
                <c:pt idx="164">
                  <c:v>8.02</c:v>
                </c:pt>
                <c:pt idx="165">
                  <c:v>8.07</c:v>
                </c:pt>
                <c:pt idx="166">
                  <c:v>8.15</c:v>
                </c:pt>
                <c:pt idx="167">
                  <c:v>8.23</c:v>
                </c:pt>
                <c:pt idx="168">
                  <c:v>8.27</c:v>
                </c:pt>
                <c:pt idx="169">
                  <c:v>8.2899999999999991</c:v>
                </c:pt>
                <c:pt idx="170">
                  <c:v>8.34</c:v>
                </c:pt>
                <c:pt idx="171">
                  <c:v>8.34</c:v>
                </c:pt>
                <c:pt idx="172">
                  <c:v>8.31</c:v>
                </c:pt>
                <c:pt idx="173">
                  <c:v>8.36</c:v>
                </c:pt>
                <c:pt idx="174">
                  <c:v>8.34</c:v>
                </c:pt>
                <c:pt idx="175">
                  <c:v>8.31</c:v>
                </c:pt>
                <c:pt idx="176">
                  <c:v>8.32</c:v>
                </c:pt>
                <c:pt idx="177">
                  <c:v>8.26</c:v>
                </c:pt>
                <c:pt idx="178">
                  <c:v>8.31</c:v>
                </c:pt>
                <c:pt idx="179">
                  <c:v>8.2899999999999991</c:v>
                </c:pt>
                <c:pt idx="180">
                  <c:v>8.3000000000000007</c:v>
                </c:pt>
                <c:pt idx="181">
                  <c:v>8.2899999999999991</c:v>
                </c:pt>
                <c:pt idx="182">
                  <c:v>8.2899999999999991</c:v>
                </c:pt>
                <c:pt idx="183">
                  <c:v>8.24</c:v>
                </c:pt>
                <c:pt idx="184">
                  <c:v>8.25</c:v>
                </c:pt>
                <c:pt idx="185">
                  <c:v>8.3699999999999992</c:v>
                </c:pt>
                <c:pt idx="186">
                  <c:v>8.4700000000000006</c:v>
                </c:pt>
                <c:pt idx="187">
                  <c:v>8.35</c:v>
                </c:pt>
                <c:pt idx="188">
                  <c:v>8.32</c:v>
                </c:pt>
                <c:pt idx="189">
                  <c:v>8.33</c:v>
                </c:pt>
                <c:pt idx="190">
                  <c:v>8.3000000000000007</c:v>
                </c:pt>
                <c:pt idx="191">
                  <c:v>8.2799999999999994</c:v>
                </c:pt>
                <c:pt idx="192">
                  <c:v>8.27</c:v>
                </c:pt>
                <c:pt idx="193">
                  <c:v>8.2799999999999994</c:v>
                </c:pt>
                <c:pt idx="194">
                  <c:v>8.18</c:v>
                </c:pt>
                <c:pt idx="195">
                  <c:v>8.48</c:v>
                </c:pt>
                <c:pt idx="196">
                  <c:v>8.64</c:v>
                </c:pt>
                <c:pt idx="197">
                  <c:v>8.7200000000000006</c:v>
                </c:pt>
                <c:pt idx="198">
                  <c:v>8.7100000000000009</c:v>
                </c:pt>
                <c:pt idx="199">
                  <c:v>8.7799999999999994</c:v>
                </c:pt>
                <c:pt idx="200">
                  <c:v>8.7899999999999991</c:v>
                </c:pt>
                <c:pt idx="201">
                  <c:v>8.85</c:v>
                </c:pt>
                <c:pt idx="202">
                  <c:v>8.86</c:v>
                </c:pt>
                <c:pt idx="203">
                  <c:v>8.94</c:v>
                </c:pt>
                <c:pt idx="204">
                  <c:v>8.86</c:v>
                </c:pt>
                <c:pt idx="205">
                  <c:v>8.8699999999999992</c:v>
                </c:pt>
                <c:pt idx="206">
                  <c:v>8.8800000000000008</c:v>
                </c:pt>
                <c:pt idx="207">
                  <c:v>8.9</c:v>
                </c:pt>
                <c:pt idx="208">
                  <c:v>8.86</c:v>
                </c:pt>
                <c:pt idx="209">
                  <c:v>8.92</c:v>
                </c:pt>
                <c:pt idx="210">
                  <c:v>8.92</c:v>
                </c:pt>
                <c:pt idx="211">
                  <c:v>8.99</c:v>
                </c:pt>
                <c:pt idx="212">
                  <c:v>8.9700000000000006</c:v>
                </c:pt>
                <c:pt idx="213">
                  <c:v>8.94</c:v>
                </c:pt>
                <c:pt idx="214">
                  <c:v>8.92</c:v>
                </c:pt>
                <c:pt idx="215">
                  <c:v>9</c:v>
                </c:pt>
                <c:pt idx="216">
                  <c:v>8.99</c:v>
                </c:pt>
                <c:pt idx="217">
                  <c:v>8.98</c:v>
                </c:pt>
                <c:pt idx="218">
                  <c:v>8.9600000000000009</c:v>
                </c:pt>
                <c:pt idx="219">
                  <c:v>8.98</c:v>
                </c:pt>
                <c:pt idx="220">
                  <c:v>8.9700000000000006</c:v>
                </c:pt>
                <c:pt idx="221">
                  <c:v>9.0299999999999994</c:v>
                </c:pt>
                <c:pt idx="222">
                  <c:v>8.98</c:v>
                </c:pt>
                <c:pt idx="223">
                  <c:v>8.9700000000000006</c:v>
                </c:pt>
                <c:pt idx="224">
                  <c:v>9.0299999999999994</c:v>
                </c:pt>
                <c:pt idx="225">
                  <c:v>9.06</c:v>
                </c:pt>
                <c:pt idx="226">
                  <c:v>8.93</c:v>
                </c:pt>
                <c:pt idx="227">
                  <c:v>8.9600000000000009</c:v>
                </c:pt>
                <c:pt idx="228">
                  <c:v>9.08</c:v>
                </c:pt>
                <c:pt idx="229">
                  <c:v>9.1</c:v>
                </c:pt>
                <c:pt idx="230">
                  <c:v>9.0500000000000007</c:v>
                </c:pt>
                <c:pt idx="231">
                  <c:v>9.08</c:v>
                </c:pt>
                <c:pt idx="232">
                  <c:v>8.98</c:v>
                </c:pt>
                <c:pt idx="233">
                  <c:v>8.8800000000000008</c:v>
                </c:pt>
                <c:pt idx="234">
                  <c:v>8.98</c:v>
                </c:pt>
                <c:pt idx="235">
                  <c:v>8.8800000000000008</c:v>
                </c:pt>
                <c:pt idx="236">
                  <c:v>8.85</c:v>
                </c:pt>
                <c:pt idx="237">
                  <c:v>9</c:v>
                </c:pt>
                <c:pt idx="238">
                  <c:v>8.9600000000000009</c:v>
                </c:pt>
                <c:pt idx="239">
                  <c:v>8.8699999999999992</c:v>
                </c:pt>
                <c:pt idx="240">
                  <c:v>8.8000000000000007</c:v>
                </c:pt>
                <c:pt idx="241">
                  <c:v>8.8000000000000007</c:v>
                </c:pt>
                <c:pt idx="242">
                  <c:v>8.77</c:v>
                </c:pt>
                <c:pt idx="243">
                  <c:v>8.74</c:v>
                </c:pt>
                <c:pt idx="244">
                  <c:v>8.75</c:v>
                </c:pt>
                <c:pt idx="245">
                  <c:v>8.73</c:v>
                </c:pt>
                <c:pt idx="246">
                  <c:v>8.7200000000000006</c:v>
                </c:pt>
                <c:pt idx="247">
                  <c:v>8.68</c:v>
                </c:pt>
                <c:pt idx="248">
                  <c:v>8.6</c:v>
                </c:pt>
                <c:pt idx="249">
                  <c:v>8.7100000000000009</c:v>
                </c:pt>
                <c:pt idx="250">
                  <c:v>8.7100000000000009</c:v>
                </c:pt>
                <c:pt idx="251">
                  <c:v>8.6</c:v>
                </c:pt>
                <c:pt idx="252">
                  <c:v>8.58</c:v>
                </c:pt>
                <c:pt idx="253">
                  <c:v>8.66</c:v>
                </c:pt>
                <c:pt idx="254">
                  <c:v>8.39</c:v>
                </c:pt>
                <c:pt idx="255">
                  <c:v>8.33</c:v>
                </c:pt>
                <c:pt idx="256">
                  <c:v>8.32</c:v>
                </c:pt>
                <c:pt idx="257">
                  <c:v>8.36</c:v>
                </c:pt>
                <c:pt idx="258">
                  <c:v>8.31</c:v>
                </c:pt>
                <c:pt idx="259">
                  <c:v>8.33</c:v>
                </c:pt>
                <c:pt idx="260">
                  <c:v>8.32</c:v>
                </c:pt>
                <c:pt idx="261">
                  <c:v>8.33</c:v>
                </c:pt>
                <c:pt idx="262">
                  <c:v>8.36</c:v>
                </c:pt>
                <c:pt idx="263">
                  <c:v>8.3800000000000008</c:v>
                </c:pt>
                <c:pt idx="264">
                  <c:v>8.4</c:v>
                </c:pt>
                <c:pt idx="265">
                  <c:v>8.36</c:v>
                </c:pt>
                <c:pt idx="266">
                  <c:v>8.49</c:v>
                </c:pt>
                <c:pt idx="267">
                  <c:v>8.35</c:v>
                </c:pt>
                <c:pt idx="268">
                  <c:v>8.3699999999999992</c:v>
                </c:pt>
                <c:pt idx="269">
                  <c:v>8.39</c:v>
                </c:pt>
                <c:pt idx="270">
                  <c:v>8.4</c:v>
                </c:pt>
                <c:pt idx="271">
                  <c:v>8.4499999999999993</c:v>
                </c:pt>
                <c:pt idx="272">
                  <c:v>8.5299999999999994</c:v>
                </c:pt>
                <c:pt idx="273">
                  <c:v>8.5399999999999991</c:v>
                </c:pt>
                <c:pt idx="274">
                  <c:v>8.59</c:v>
                </c:pt>
                <c:pt idx="275">
                  <c:v>8.5500000000000007</c:v>
                </c:pt>
                <c:pt idx="276">
                  <c:v>8.57</c:v>
                </c:pt>
                <c:pt idx="277">
                  <c:v>8.5500000000000007</c:v>
                </c:pt>
                <c:pt idx="278">
                  <c:v>8.58</c:v>
                </c:pt>
                <c:pt idx="279">
                  <c:v>8.56</c:v>
                </c:pt>
                <c:pt idx="280">
                  <c:v>8.5500000000000007</c:v>
                </c:pt>
                <c:pt idx="281">
                  <c:v>8.5299999999999994</c:v>
                </c:pt>
                <c:pt idx="282">
                  <c:v>8.6</c:v>
                </c:pt>
                <c:pt idx="283">
                  <c:v>8.6</c:v>
                </c:pt>
                <c:pt idx="284">
                  <c:v>8.69</c:v>
                </c:pt>
                <c:pt idx="285">
                  <c:v>8.68</c:v>
                </c:pt>
                <c:pt idx="286">
                  <c:v>8.75</c:v>
                </c:pt>
                <c:pt idx="287">
                  <c:v>8.8000000000000007</c:v>
                </c:pt>
                <c:pt idx="288">
                  <c:v>8.81</c:v>
                </c:pt>
                <c:pt idx="289">
                  <c:v>8.86</c:v>
                </c:pt>
                <c:pt idx="290">
                  <c:v>8.92</c:v>
                </c:pt>
                <c:pt idx="291">
                  <c:v>8.92</c:v>
                </c:pt>
                <c:pt idx="292">
                  <c:v>8.8800000000000008</c:v>
                </c:pt>
                <c:pt idx="293">
                  <c:v>8.9499999999999993</c:v>
                </c:pt>
                <c:pt idx="294">
                  <c:v>8.9600000000000009</c:v>
                </c:pt>
                <c:pt idx="295">
                  <c:v>8.93</c:v>
                </c:pt>
                <c:pt idx="296">
                  <c:v>8.9600000000000009</c:v>
                </c:pt>
                <c:pt idx="297">
                  <c:v>8.8800000000000008</c:v>
                </c:pt>
                <c:pt idx="298">
                  <c:v>8.86</c:v>
                </c:pt>
                <c:pt idx="299">
                  <c:v>8.8699999999999992</c:v>
                </c:pt>
                <c:pt idx="300">
                  <c:v>8.82</c:v>
                </c:pt>
                <c:pt idx="301">
                  <c:v>8.8699999999999992</c:v>
                </c:pt>
                <c:pt idx="302">
                  <c:v>8.8000000000000007</c:v>
                </c:pt>
                <c:pt idx="303">
                  <c:v>8.89</c:v>
                </c:pt>
                <c:pt idx="304">
                  <c:v>8.8699999999999992</c:v>
                </c:pt>
                <c:pt idx="305">
                  <c:v>8.98</c:v>
                </c:pt>
                <c:pt idx="306">
                  <c:v>9.01</c:v>
                </c:pt>
                <c:pt idx="307">
                  <c:v>8.9700000000000006</c:v>
                </c:pt>
                <c:pt idx="308">
                  <c:v>9.0299999999999994</c:v>
                </c:pt>
                <c:pt idx="309">
                  <c:v>9.0500000000000007</c:v>
                </c:pt>
                <c:pt idx="310">
                  <c:v>9.0299999999999994</c:v>
                </c:pt>
                <c:pt idx="311">
                  <c:v>9.01</c:v>
                </c:pt>
                <c:pt idx="312">
                  <c:v>8.9499999999999993</c:v>
                </c:pt>
                <c:pt idx="313">
                  <c:v>8.9700000000000006</c:v>
                </c:pt>
                <c:pt idx="314">
                  <c:v>8.99</c:v>
                </c:pt>
                <c:pt idx="315">
                  <c:v>8.91</c:v>
                </c:pt>
                <c:pt idx="316">
                  <c:v>8.91</c:v>
                </c:pt>
                <c:pt idx="317">
                  <c:v>8.8800000000000008</c:v>
                </c:pt>
                <c:pt idx="318">
                  <c:v>8.9499999999999993</c:v>
                </c:pt>
                <c:pt idx="319">
                  <c:v>8.9700000000000006</c:v>
                </c:pt>
                <c:pt idx="320">
                  <c:v>9.0299999999999994</c:v>
                </c:pt>
                <c:pt idx="321">
                  <c:v>9</c:v>
                </c:pt>
                <c:pt idx="322">
                  <c:v>9.01</c:v>
                </c:pt>
                <c:pt idx="323">
                  <c:v>9.06</c:v>
                </c:pt>
                <c:pt idx="324">
                  <c:v>9.06</c:v>
                </c:pt>
                <c:pt idx="325">
                  <c:v>9.0399999999999991</c:v>
                </c:pt>
                <c:pt idx="326">
                  <c:v>9.0399999999999991</c:v>
                </c:pt>
                <c:pt idx="327">
                  <c:v>9.0500000000000007</c:v>
                </c:pt>
                <c:pt idx="328">
                  <c:v>9.0500000000000007</c:v>
                </c:pt>
                <c:pt idx="329">
                  <c:v>9.0399999999999991</c:v>
                </c:pt>
                <c:pt idx="330">
                  <c:v>9.0399999999999991</c:v>
                </c:pt>
                <c:pt idx="331">
                  <c:v>9.08</c:v>
                </c:pt>
                <c:pt idx="332">
                  <c:v>9.01</c:v>
                </c:pt>
                <c:pt idx="333">
                  <c:v>8.98</c:v>
                </c:pt>
                <c:pt idx="334">
                  <c:v>8.9499999999999993</c:v>
                </c:pt>
                <c:pt idx="335">
                  <c:v>8.9600000000000009</c:v>
                </c:pt>
                <c:pt idx="336">
                  <c:v>8.99</c:v>
                </c:pt>
                <c:pt idx="337">
                  <c:v>9.07</c:v>
                </c:pt>
                <c:pt idx="338">
                  <c:v>9.1199999999999992</c:v>
                </c:pt>
                <c:pt idx="339">
                  <c:v>9.1</c:v>
                </c:pt>
                <c:pt idx="340">
                  <c:v>9.09</c:v>
                </c:pt>
                <c:pt idx="341">
                  <c:v>9.08</c:v>
                </c:pt>
                <c:pt idx="342">
                  <c:v>9.06</c:v>
                </c:pt>
                <c:pt idx="343">
                  <c:v>9.17</c:v>
                </c:pt>
                <c:pt idx="344">
                  <c:v>9.08</c:v>
                </c:pt>
                <c:pt idx="345">
                  <c:v>9.06</c:v>
                </c:pt>
                <c:pt idx="346">
                  <c:v>8.8800000000000008</c:v>
                </c:pt>
                <c:pt idx="347">
                  <c:v>8.86</c:v>
                </c:pt>
                <c:pt idx="348">
                  <c:v>8.9</c:v>
                </c:pt>
                <c:pt idx="349">
                  <c:v>8.9700000000000006</c:v>
                </c:pt>
                <c:pt idx="350">
                  <c:v>8.99</c:v>
                </c:pt>
                <c:pt idx="351">
                  <c:v>8.98</c:v>
                </c:pt>
                <c:pt idx="352">
                  <c:v>8.9700000000000006</c:v>
                </c:pt>
                <c:pt idx="353">
                  <c:v>9.01</c:v>
                </c:pt>
                <c:pt idx="354">
                  <c:v>9.02</c:v>
                </c:pt>
                <c:pt idx="355">
                  <c:v>8.99</c:v>
                </c:pt>
                <c:pt idx="356">
                  <c:v>8.98</c:v>
                </c:pt>
                <c:pt idx="357">
                  <c:v>9.01</c:v>
                </c:pt>
                <c:pt idx="358">
                  <c:v>9.07</c:v>
                </c:pt>
                <c:pt idx="359">
                  <c:v>9.1</c:v>
                </c:pt>
                <c:pt idx="360">
                  <c:v>9.11</c:v>
                </c:pt>
                <c:pt idx="361">
                  <c:v>9.19</c:v>
                </c:pt>
                <c:pt idx="362">
                  <c:v>9.25</c:v>
                </c:pt>
                <c:pt idx="363">
                  <c:v>9.2799999999999994</c:v>
                </c:pt>
                <c:pt idx="364">
                  <c:v>9.27</c:v>
                </c:pt>
                <c:pt idx="365">
                  <c:v>9.27</c:v>
                </c:pt>
                <c:pt idx="366">
                  <c:v>9.31</c:v>
                </c:pt>
                <c:pt idx="367">
                  <c:v>9.3000000000000007</c:v>
                </c:pt>
                <c:pt idx="368">
                  <c:v>9.3000000000000007</c:v>
                </c:pt>
                <c:pt idx="369">
                  <c:v>9.3000000000000007</c:v>
                </c:pt>
                <c:pt idx="370">
                  <c:v>9.33</c:v>
                </c:pt>
                <c:pt idx="371">
                  <c:v>9.32</c:v>
                </c:pt>
                <c:pt idx="372">
                  <c:v>9.3000000000000007</c:v>
                </c:pt>
                <c:pt idx="373">
                  <c:v>9.31</c:v>
                </c:pt>
                <c:pt idx="374">
                  <c:v>9.2899999999999991</c:v>
                </c:pt>
                <c:pt idx="375">
                  <c:v>9.2799999999999994</c:v>
                </c:pt>
                <c:pt idx="376">
                  <c:v>9.34</c:v>
                </c:pt>
                <c:pt idx="377">
                  <c:v>9.41</c:v>
                </c:pt>
                <c:pt idx="378">
                  <c:v>9.49</c:v>
                </c:pt>
                <c:pt idx="379">
                  <c:v>9.48</c:v>
                </c:pt>
                <c:pt idx="380">
                  <c:v>9.4600000000000009</c:v>
                </c:pt>
                <c:pt idx="381">
                  <c:v>9.5299999999999994</c:v>
                </c:pt>
                <c:pt idx="382">
                  <c:v>9.58</c:v>
                </c:pt>
                <c:pt idx="383">
                  <c:v>9.6</c:v>
                </c:pt>
                <c:pt idx="384">
                  <c:v>9.6199999999999992</c:v>
                </c:pt>
                <c:pt idx="385">
                  <c:v>9.6199999999999992</c:v>
                </c:pt>
                <c:pt idx="386">
                  <c:v>9.59</c:v>
                </c:pt>
                <c:pt idx="387">
                  <c:v>9.59</c:v>
                </c:pt>
                <c:pt idx="388">
                  <c:v>9.6</c:v>
                </c:pt>
                <c:pt idx="389">
                  <c:v>9.61</c:v>
                </c:pt>
                <c:pt idx="390">
                  <c:v>9.61</c:v>
                </c:pt>
                <c:pt idx="391">
                  <c:v>9.61</c:v>
                </c:pt>
                <c:pt idx="392">
                  <c:v>9.6</c:v>
                </c:pt>
                <c:pt idx="393">
                  <c:v>9.59</c:v>
                </c:pt>
                <c:pt idx="394">
                  <c:v>9.6</c:v>
                </c:pt>
                <c:pt idx="395">
                  <c:v>9.61</c:v>
                </c:pt>
                <c:pt idx="396">
                  <c:v>9.61</c:v>
                </c:pt>
                <c:pt idx="397">
                  <c:v>9.68</c:v>
                </c:pt>
                <c:pt idx="398">
                  <c:v>9.6999999999999993</c:v>
                </c:pt>
                <c:pt idx="399">
                  <c:v>9.67</c:v>
                </c:pt>
                <c:pt idx="400">
                  <c:v>9.66</c:v>
                </c:pt>
                <c:pt idx="401">
                  <c:v>9.66</c:v>
                </c:pt>
                <c:pt idx="402">
                  <c:v>9.67</c:v>
                </c:pt>
                <c:pt idx="403">
                  <c:v>9.67</c:v>
                </c:pt>
                <c:pt idx="404">
                  <c:v>9.73</c:v>
                </c:pt>
                <c:pt idx="405">
                  <c:v>9.83</c:v>
                </c:pt>
                <c:pt idx="406">
                  <c:v>9.77</c:v>
                </c:pt>
                <c:pt idx="407">
                  <c:v>9.74</c:v>
                </c:pt>
                <c:pt idx="408">
                  <c:v>9.77</c:v>
                </c:pt>
                <c:pt idx="409">
                  <c:v>9.7799999999999994</c:v>
                </c:pt>
                <c:pt idx="410">
                  <c:v>9.85</c:v>
                </c:pt>
                <c:pt idx="411">
                  <c:v>9.7799999999999994</c:v>
                </c:pt>
                <c:pt idx="412">
                  <c:v>9.81</c:v>
                </c:pt>
                <c:pt idx="413">
                  <c:v>9.69</c:v>
                </c:pt>
                <c:pt idx="414">
                  <c:v>9.66</c:v>
                </c:pt>
                <c:pt idx="415">
                  <c:v>9.76</c:v>
                </c:pt>
                <c:pt idx="416">
                  <c:v>9.76</c:v>
                </c:pt>
                <c:pt idx="417">
                  <c:v>9.77</c:v>
                </c:pt>
                <c:pt idx="418">
                  <c:v>9.75</c:v>
                </c:pt>
                <c:pt idx="419">
                  <c:v>9.7899999999999991</c:v>
                </c:pt>
                <c:pt idx="420">
                  <c:v>9.77</c:v>
                </c:pt>
                <c:pt idx="421">
                  <c:v>9.8000000000000007</c:v>
                </c:pt>
                <c:pt idx="422">
                  <c:v>9.7100000000000009</c:v>
                </c:pt>
                <c:pt idx="423">
                  <c:v>9.6</c:v>
                </c:pt>
                <c:pt idx="424">
                  <c:v>9.6</c:v>
                </c:pt>
                <c:pt idx="425">
                  <c:v>9.5299999999999994</c:v>
                </c:pt>
                <c:pt idx="426">
                  <c:v>9.5399999999999991</c:v>
                </c:pt>
                <c:pt idx="427">
                  <c:v>9.5</c:v>
                </c:pt>
                <c:pt idx="428">
                  <c:v>9.5</c:v>
                </c:pt>
                <c:pt idx="429">
                  <c:v>9.52</c:v>
                </c:pt>
                <c:pt idx="430">
                  <c:v>9.52</c:v>
                </c:pt>
                <c:pt idx="431">
                  <c:v>9.5</c:v>
                </c:pt>
                <c:pt idx="432">
                  <c:v>9.4700000000000006</c:v>
                </c:pt>
                <c:pt idx="433">
                  <c:v>9.4600000000000009</c:v>
                </c:pt>
                <c:pt idx="434">
                  <c:v>9.49</c:v>
                </c:pt>
                <c:pt idx="435">
                  <c:v>9.48</c:v>
                </c:pt>
                <c:pt idx="436">
                  <c:v>9.52</c:v>
                </c:pt>
                <c:pt idx="437">
                  <c:v>9.56</c:v>
                </c:pt>
                <c:pt idx="438">
                  <c:v>9.51</c:v>
                </c:pt>
                <c:pt idx="439">
                  <c:v>9.57</c:v>
                </c:pt>
                <c:pt idx="440">
                  <c:v>9.66</c:v>
                </c:pt>
                <c:pt idx="441">
                  <c:v>9.6</c:v>
                </c:pt>
                <c:pt idx="442">
                  <c:v>9.64</c:v>
                </c:pt>
                <c:pt idx="443">
                  <c:v>9.66</c:v>
                </c:pt>
                <c:pt idx="444">
                  <c:v>9.69</c:v>
                </c:pt>
                <c:pt idx="445">
                  <c:v>9.66</c:v>
                </c:pt>
                <c:pt idx="446">
                  <c:v>9.61</c:v>
                </c:pt>
                <c:pt idx="447">
                  <c:v>9.58</c:v>
                </c:pt>
                <c:pt idx="448">
                  <c:v>9.56</c:v>
                </c:pt>
                <c:pt idx="449">
                  <c:v>9.67</c:v>
                </c:pt>
                <c:pt idx="450">
                  <c:v>9.7100000000000009</c:v>
                </c:pt>
                <c:pt idx="451">
                  <c:v>9.75</c:v>
                </c:pt>
                <c:pt idx="452">
                  <c:v>9.6999999999999993</c:v>
                </c:pt>
                <c:pt idx="453">
                  <c:v>9.6999999999999993</c:v>
                </c:pt>
                <c:pt idx="454">
                  <c:v>9.69</c:v>
                </c:pt>
                <c:pt idx="455">
                  <c:v>9.66</c:v>
                </c:pt>
                <c:pt idx="456">
                  <c:v>9.77</c:v>
                </c:pt>
                <c:pt idx="457">
                  <c:v>9.77</c:v>
                </c:pt>
                <c:pt idx="458">
                  <c:v>9.8000000000000007</c:v>
                </c:pt>
                <c:pt idx="459">
                  <c:v>9.83</c:v>
                </c:pt>
                <c:pt idx="460">
                  <c:v>9.85</c:v>
                </c:pt>
                <c:pt idx="461">
                  <c:v>9.84</c:v>
                </c:pt>
                <c:pt idx="462">
                  <c:v>9.8800000000000008</c:v>
                </c:pt>
                <c:pt idx="463">
                  <c:v>9.67</c:v>
                </c:pt>
                <c:pt idx="464">
                  <c:v>9.66</c:v>
                </c:pt>
                <c:pt idx="465">
                  <c:v>9.6300000000000008</c:v>
                </c:pt>
                <c:pt idx="466">
                  <c:v>9.64</c:v>
                </c:pt>
                <c:pt idx="467">
                  <c:v>9.6300000000000008</c:v>
                </c:pt>
                <c:pt idx="468">
                  <c:v>9.61</c:v>
                </c:pt>
                <c:pt idx="469">
                  <c:v>9.48</c:v>
                </c:pt>
                <c:pt idx="470">
                  <c:v>9.4499999999999993</c:v>
                </c:pt>
                <c:pt idx="471">
                  <c:v>9.3699999999999992</c:v>
                </c:pt>
                <c:pt idx="472">
                  <c:v>9.41</c:v>
                </c:pt>
                <c:pt idx="473">
                  <c:v>9.5299999999999994</c:v>
                </c:pt>
                <c:pt idx="474">
                  <c:v>9.5399999999999991</c:v>
                </c:pt>
                <c:pt idx="475">
                  <c:v>9.4600000000000009</c:v>
                </c:pt>
                <c:pt idx="476">
                  <c:v>9.36</c:v>
                </c:pt>
                <c:pt idx="477">
                  <c:v>9.42</c:v>
                </c:pt>
                <c:pt idx="478">
                  <c:v>9.4</c:v>
                </c:pt>
                <c:pt idx="479">
                  <c:v>9.39</c:v>
                </c:pt>
                <c:pt idx="480">
                  <c:v>9.2899999999999991</c:v>
                </c:pt>
                <c:pt idx="481">
                  <c:v>9.3699999999999992</c:v>
                </c:pt>
                <c:pt idx="482">
                  <c:v>9.4700000000000006</c:v>
                </c:pt>
                <c:pt idx="483">
                  <c:v>9.4700000000000006</c:v>
                </c:pt>
                <c:pt idx="484">
                  <c:v>9.64</c:v>
                </c:pt>
                <c:pt idx="485">
                  <c:v>9.75</c:v>
                </c:pt>
                <c:pt idx="486">
                  <c:v>9.84</c:v>
                </c:pt>
                <c:pt idx="487">
                  <c:v>9.9</c:v>
                </c:pt>
                <c:pt idx="488">
                  <c:v>9.69</c:v>
                </c:pt>
                <c:pt idx="489">
                  <c:v>9.81</c:v>
                </c:pt>
                <c:pt idx="490">
                  <c:v>9.8800000000000008</c:v>
                </c:pt>
                <c:pt idx="491">
                  <c:v>9.9</c:v>
                </c:pt>
                <c:pt idx="492">
                  <c:v>10.029999999999999</c:v>
                </c:pt>
                <c:pt idx="493">
                  <c:v>9.99</c:v>
                </c:pt>
                <c:pt idx="494">
                  <c:v>9.9700000000000006</c:v>
                </c:pt>
                <c:pt idx="495">
                  <c:v>10.039999999999999</c:v>
                </c:pt>
                <c:pt idx="496">
                  <c:v>9.99</c:v>
                </c:pt>
                <c:pt idx="497">
                  <c:v>10.02</c:v>
                </c:pt>
                <c:pt idx="498">
                  <c:v>10.01</c:v>
                </c:pt>
                <c:pt idx="499">
                  <c:v>9.99</c:v>
                </c:pt>
                <c:pt idx="500">
                  <c:v>9.99</c:v>
                </c:pt>
                <c:pt idx="501">
                  <c:v>10</c:v>
                </c:pt>
                <c:pt idx="502">
                  <c:v>9.9499999999999993</c:v>
                </c:pt>
                <c:pt idx="503">
                  <c:v>10.050000000000001</c:v>
                </c:pt>
                <c:pt idx="504">
                  <c:v>10.1</c:v>
                </c:pt>
              </c:numCache>
            </c:numRef>
          </c:val>
          <c:smooth val="0"/>
          <c:extLst>
            <c:ext xmlns:c16="http://schemas.microsoft.com/office/drawing/2014/chart" uri="{C3380CC4-5D6E-409C-BE32-E72D297353CC}">
              <c16:uniqueId val="{00000000-61E1-4C32-B1F8-C9A05764CFB7}"/>
            </c:ext>
          </c:extLst>
        </c:ser>
        <c:ser>
          <c:idx val="1"/>
          <c:order val="1"/>
          <c:tx>
            <c:strRef>
              <c:f>'Yield curve'!$D$7</c:f>
              <c:strCache>
                <c:ptCount val="1"/>
                <c:pt idx="0">
                  <c:v>3</c:v>
                </c:pt>
              </c:strCache>
            </c:strRef>
          </c:tx>
          <c:marker>
            <c:symbol val="none"/>
          </c:marker>
          <c:cat>
            <c:numRef>
              <c:f>'Yield curve'!$A$7:$A$512</c:f>
              <c:numCache>
                <c:formatCode>d\.m\.yyyy</c:formatCode>
                <c:ptCount val="506"/>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formatCode="dd\.mm\.yyyy">
                  <c:v>43111</c:v>
                </c:pt>
                <c:pt idx="16" formatCode="dd\.mm\.yyyy">
                  <c:v>43110</c:v>
                </c:pt>
                <c:pt idx="17" formatCode="dd\.mm\.yyyy">
                  <c:v>43109</c:v>
                </c:pt>
                <c:pt idx="18" formatCode="dd\.mm\.yyyy">
                  <c:v>43105</c:v>
                </c:pt>
                <c:pt idx="19" formatCode="dd\.mm\.yyyy">
                  <c:v>43104</c:v>
                </c:pt>
                <c:pt idx="20" formatCode="dd\.mm\.yyyy">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formatCode="dd\.mm\.yyyy">
                  <c:v>43077</c:v>
                </c:pt>
                <c:pt idx="37" formatCode="dd\.mm\.yyyy">
                  <c:v>43076</c:v>
                </c:pt>
                <c:pt idx="38" formatCode="dd\.mm\.yyyy">
                  <c:v>43075</c:v>
                </c:pt>
                <c:pt idx="39" formatCode="dd\.mm\.yyyy">
                  <c:v>43074</c:v>
                </c:pt>
                <c:pt idx="40" formatCode="dd\.mm\.yyyy">
                  <c:v>43073</c:v>
                </c:pt>
                <c:pt idx="41" formatCode="dd\.mm\.yyyy">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formatCode="dd\.mm\.yyyy">
                  <c:v>43047</c:v>
                </c:pt>
                <c:pt idx="59" formatCode="dd\.mm\.yyyy">
                  <c:v>43046</c:v>
                </c:pt>
                <c:pt idx="60" formatCode="dd\.mm\.yyyy">
                  <c:v>43042</c:v>
                </c:pt>
                <c:pt idx="61" formatCode="dd\.mm\.yyyy">
                  <c:v>43041</c:v>
                </c:pt>
                <c:pt idx="62" formatCode="dd\.mm\.yyyy">
                  <c:v>43040</c:v>
                </c:pt>
                <c:pt idx="63" formatCode="dd\.mm\.yyyy">
                  <c:v>43039</c:v>
                </c:pt>
                <c:pt idx="64" formatCode="dd\.mm\.yyyy">
                  <c:v>43038</c:v>
                </c:pt>
                <c:pt idx="65" formatCode="dd\.mm\.yyyy">
                  <c:v>43035</c:v>
                </c:pt>
                <c:pt idx="66" formatCode="dd\.mm\.yyyy">
                  <c:v>43034</c:v>
                </c:pt>
                <c:pt idx="67" formatCode="dd\.mm\.yyyy">
                  <c:v>43033</c:v>
                </c:pt>
                <c:pt idx="68" formatCode="dd\.mm\.yyyy">
                  <c:v>43032</c:v>
                </c:pt>
                <c:pt idx="69" formatCode="dd\.mm\.yyyy">
                  <c:v>43031</c:v>
                </c:pt>
                <c:pt idx="70" formatCode="dd\.mm\.yyyy">
                  <c:v>43028</c:v>
                </c:pt>
                <c:pt idx="71" formatCode="dd\.mm\.yyyy">
                  <c:v>43027</c:v>
                </c:pt>
                <c:pt idx="72" formatCode="dd\.mm\.yyyy">
                  <c:v>43026</c:v>
                </c:pt>
                <c:pt idx="73" formatCode="dd\.mm\.yyyy">
                  <c:v>43025</c:v>
                </c:pt>
                <c:pt idx="74" formatCode="dd\.mm\.yyyy">
                  <c:v>43024</c:v>
                </c:pt>
                <c:pt idx="75" formatCode="dd\.mm\.yyyy">
                  <c:v>43021</c:v>
                </c:pt>
                <c:pt idx="76" formatCode="dd\.mm\.yyyy">
                  <c:v>43020</c:v>
                </c:pt>
                <c:pt idx="77" formatCode="dd\.mm\.yyyy">
                  <c:v>43019</c:v>
                </c:pt>
                <c:pt idx="78" formatCode="dd\.mm\.yyyy">
                  <c:v>43018</c:v>
                </c:pt>
                <c:pt idx="79" formatCode="dd\.mm\.yyyy">
                  <c:v>43017</c:v>
                </c:pt>
                <c:pt idx="80" formatCode="dd\.mm\.yyyy">
                  <c:v>43014</c:v>
                </c:pt>
                <c:pt idx="81" formatCode="dd\.mm\.yyyy">
                  <c:v>43013</c:v>
                </c:pt>
                <c:pt idx="82" formatCode="dd\.mm\.yyyy">
                  <c:v>43012</c:v>
                </c:pt>
                <c:pt idx="83" formatCode="dd\.mm\.yyyy">
                  <c:v>43011</c:v>
                </c:pt>
                <c:pt idx="84" formatCode="dd\.mm\.yyyy">
                  <c:v>43010</c:v>
                </c:pt>
                <c:pt idx="85" formatCode="dd\.mm\.yyyy">
                  <c:v>43007</c:v>
                </c:pt>
                <c:pt idx="86" formatCode="dd\.mm\.yyyy">
                  <c:v>43006</c:v>
                </c:pt>
                <c:pt idx="87" formatCode="dd\.mm\.yyyy">
                  <c:v>43005</c:v>
                </c:pt>
                <c:pt idx="88" formatCode="dd\.mm\.yyyy">
                  <c:v>43004</c:v>
                </c:pt>
                <c:pt idx="89" formatCode="dd\.mm\.yyyy">
                  <c:v>43003</c:v>
                </c:pt>
                <c:pt idx="90" formatCode="dd\.mm\.yyyy">
                  <c:v>43000</c:v>
                </c:pt>
                <c:pt idx="91" formatCode="dd\.mm\.yyyy">
                  <c:v>42999</c:v>
                </c:pt>
                <c:pt idx="92" formatCode="dd\.mm\.yyyy">
                  <c:v>42998</c:v>
                </c:pt>
                <c:pt idx="93" formatCode="dd\.mm\.yyyy">
                  <c:v>42997</c:v>
                </c:pt>
                <c:pt idx="94" formatCode="dd\.mm\.yyyy">
                  <c:v>42996</c:v>
                </c:pt>
                <c:pt idx="95" formatCode="dd\.mm\.yyyy">
                  <c:v>42993</c:v>
                </c:pt>
                <c:pt idx="96" formatCode="dd\.mm\.yyyy">
                  <c:v>42992</c:v>
                </c:pt>
                <c:pt idx="97" formatCode="dd\.mm\.yyyy">
                  <c:v>42991</c:v>
                </c:pt>
                <c:pt idx="98" formatCode="dd\.mm\.yyyy">
                  <c:v>42990</c:v>
                </c:pt>
                <c:pt idx="99" formatCode="dd\.mm\.yyyy">
                  <c:v>42989</c:v>
                </c:pt>
                <c:pt idx="100" formatCode="dd\.mm\.yyyy">
                  <c:v>42986</c:v>
                </c:pt>
                <c:pt idx="101" formatCode="dd\.mm\.yyyy">
                  <c:v>42985</c:v>
                </c:pt>
                <c:pt idx="102" formatCode="dd\.mm\.yyyy">
                  <c:v>42984</c:v>
                </c:pt>
                <c:pt idx="103" formatCode="dd\.mm\.yyyy">
                  <c:v>42983</c:v>
                </c:pt>
                <c:pt idx="104" formatCode="dd\.mm\.yyyy">
                  <c:v>42982</c:v>
                </c:pt>
                <c:pt idx="105" formatCode="dd\.mm\.yyyy">
                  <c:v>42979</c:v>
                </c:pt>
                <c:pt idx="106" formatCode="dd\.mm\.yyyy">
                  <c:v>42978</c:v>
                </c:pt>
                <c:pt idx="107" formatCode="dd\.mm\.yyyy">
                  <c:v>42977</c:v>
                </c:pt>
                <c:pt idx="108" formatCode="dd\.mm\.yyyy">
                  <c:v>42976</c:v>
                </c:pt>
                <c:pt idx="109" formatCode="dd\.mm\.yyyy">
                  <c:v>42975</c:v>
                </c:pt>
                <c:pt idx="110" formatCode="dd\.mm\.yyyy">
                  <c:v>42972</c:v>
                </c:pt>
                <c:pt idx="111" formatCode="dd\.mm\.yyyy">
                  <c:v>42971</c:v>
                </c:pt>
                <c:pt idx="112" formatCode="dd\.mm\.yyyy">
                  <c:v>42970</c:v>
                </c:pt>
                <c:pt idx="113" formatCode="dd\.mm\.yyyy">
                  <c:v>42969</c:v>
                </c:pt>
                <c:pt idx="114" formatCode="dd\.mm\.yyyy">
                  <c:v>42968</c:v>
                </c:pt>
                <c:pt idx="115" formatCode="dd\.mm\.yyyy">
                  <c:v>42965</c:v>
                </c:pt>
                <c:pt idx="116" formatCode="dd\.mm\.yyyy">
                  <c:v>42964</c:v>
                </c:pt>
                <c:pt idx="117" formatCode="dd\.mm\.yyyy">
                  <c:v>42963</c:v>
                </c:pt>
                <c:pt idx="118" formatCode="dd\.mm\.yyyy">
                  <c:v>42962</c:v>
                </c:pt>
                <c:pt idx="119" formatCode="dd\.mm\.yyyy">
                  <c:v>42961</c:v>
                </c:pt>
                <c:pt idx="120" formatCode="dd\.mm\.yyyy">
                  <c:v>42958</c:v>
                </c:pt>
                <c:pt idx="121" formatCode="dd\.mm\.yyyy">
                  <c:v>42957</c:v>
                </c:pt>
                <c:pt idx="122" formatCode="dd\.mm\.yyyy">
                  <c:v>42956</c:v>
                </c:pt>
                <c:pt idx="123" formatCode="dd\.mm\.yyyy">
                  <c:v>42955</c:v>
                </c:pt>
                <c:pt idx="124" formatCode="dd\.mm\.yyyy">
                  <c:v>42954</c:v>
                </c:pt>
                <c:pt idx="125" formatCode="dd\.mm\.yyyy">
                  <c:v>42951</c:v>
                </c:pt>
                <c:pt idx="126" formatCode="dd\.mm\.yyyy">
                  <c:v>42950</c:v>
                </c:pt>
                <c:pt idx="127" formatCode="dd\.mm\.yyyy">
                  <c:v>42949</c:v>
                </c:pt>
                <c:pt idx="128" formatCode="dd\.mm\.yyyy">
                  <c:v>42948</c:v>
                </c:pt>
                <c:pt idx="129" formatCode="dd\.mm\.yyyy">
                  <c:v>42947</c:v>
                </c:pt>
                <c:pt idx="130" formatCode="dd\.mm\.yyyy">
                  <c:v>42944</c:v>
                </c:pt>
                <c:pt idx="131" formatCode="dd\.mm\.yyyy">
                  <c:v>42943</c:v>
                </c:pt>
                <c:pt idx="132" formatCode="dd\.mm\.yyyy">
                  <c:v>42942</c:v>
                </c:pt>
                <c:pt idx="133" formatCode="dd\.mm\.yyyy">
                  <c:v>42941</c:v>
                </c:pt>
                <c:pt idx="134" formatCode="dd\.mm\.yyyy">
                  <c:v>42940</c:v>
                </c:pt>
                <c:pt idx="135" formatCode="dd\.mm\.yyyy">
                  <c:v>42937</c:v>
                </c:pt>
                <c:pt idx="136" formatCode="dd\.mm\.yyyy">
                  <c:v>42936</c:v>
                </c:pt>
                <c:pt idx="137" formatCode="dd\.mm\.yyyy">
                  <c:v>42935</c:v>
                </c:pt>
                <c:pt idx="138" formatCode="dd\.mm\.yyyy">
                  <c:v>42934</c:v>
                </c:pt>
                <c:pt idx="139" formatCode="dd\.mm\.yyyy">
                  <c:v>42933</c:v>
                </c:pt>
                <c:pt idx="140" formatCode="dd\.mm\.yyyy">
                  <c:v>42930</c:v>
                </c:pt>
                <c:pt idx="141" formatCode="dd\.mm\.yyyy">
                  <c:v>42929</c:v>
                </c:pt>
                <c:pt idx="142" formatCode="dd\.mm\.yyyy">
                  <c:v>42928</c:v>
                </c:pt>
                <c:pt idx="143" formatCode="dd\.mm\.yyyy">
                  <c:v>42927</c:v>
                </c:pt>
                <c:pt idx="144" formatCode="dd\.mm\.yyyy">
                  <c:v>42926</c:v>
                </c:pt>
                <c:pt idx="145" formatCode="dd\.mm\.yyyy">
                  <c:v>42923</c:v>
                </c:pt>
                <c:pt idx="146" formatCode="dd\.mm\.yyyy">
                  <c:v>42922</c:v>
                </c:pt>
                <c:pt idx="147" formatCode="dd\.mm\.yyyy">
                  <c:v>42921</c:v>
                </c:pt>
                <c:pt idx="148" formatCode="dd\.mm\.yyyy">
                  <c:v>42920</c:v>
                </c:pt>
                <c:pt idx="149" formatCode="dd\.mm\.yyyy">
                  <c:v>42919</c:v>
                </c:pt>
                <c:pt idx="150" formatCode="dd\.mm\.yyyy">
                  <c:v>42916</c:v>
                </c:pt>
                <c:pt idx="151" formatCode="dd\.mm\.yyyy">
                  <c:v>42915</c:v>
                </c:pt>
                <c:pt idx="152" formatCode="dd\.mm\.yyyy">
                  <c:v>42914</c:v>
                </c:pt>
                <c:pt idx="153" formatCode="dd\.mm\.yyyy">
                  <c:v>42913</c:v>
                </c:pt>
                <c:pt idx="154" formatCode="dd\.mm\.yyyy">
                  <c:v>42912</c:v>
                </c:pt>
                <c:pt idx="155" formatCode="dd\.mm\.yyyy">
                  <c:v>42909</c:v>
                </c:pt>
                <c:pt idx="156" formatCode="dd\.mm\.yyyy">
                  <c:v>42908</c:v>
                </c:pt>
                <c:pt idx="157" formatCode="dd\.mm\.yyyy">
                  <c:v>42907</c:v>
                </c:pt>
                <c:pt idx="158" formatCode="dd\.mm\.yyyy">
                  <c:v>42906</c:v>
                </c:pt>
                <c:pt idx="159" formatCode="dd\.mm\.yyyy">
                  <c:v>42905</c:v>
                </c:pt>
                <c:pt idx="160" formatCode="dd\.mm\.yyyy">
                  <c:v>42902</c:v>
                </c:pt>
                <c:pt idx="161" formatCode="dd\.mm\.yyyy">
                  <c:v>42901</c:v>
                </c:pt>
                <c:pt idx="162" formatCode="dd\.mm\.yyyy">
                  <c:v>42900</c:v>
                </c:pt>
                <c:pt idx="163" formatCode="dd\.mm\.yyyy">
                  <c:v>42899</c:v>
                </c:pt>
                <c:pt idx="164" formatCode="dd\.mm\.yyyy">
                  <c:v>42895</c:v>
                </c:pt>
                <c:pt idx="165" formatCode="dd\.mm\.yyyy">
                  <c:v>42894</c:v>
                </c:pt>
                <c:pt idx="166" formatCode="dd\.mm\.yyyy">
                  <c:v>42893</c:v>
                </c:pt>
                <c:pt idx="167" formatCode="dd\.mm\.yyyy">
                  <c:v>42892</c:v>
                </c:pt>
                <c:pt idx="168" formatCode="dd\.mm\.yyyy">
                  <c:v>42891</c:v>
                </c:pt>
                <c:pt idx="169" formatCode="dd\.mm\.yyyy">
                  <c:v>42888</c:v>
                </c:pt>
                <c:pt idx="170" formatCode="dd\.mm\.yyyy">
                  <c:v>42887</c:v>
                </c:pt>
                <c:pt idx="171" formatCode="dd\.mm\.yyyy">
                  <c:v>42886</c:v>
                </c:pt>
                <c:pt idx="172" formatCode="dd\.mm\.yyyy">
                  <c:v>42885</c:v>
                </c:pt>
                <c:pt idx="173" formatCode="dd\.mm\.yyyy">
                  <c:v>42884</c:v>
                </c:pt>
                <c:pt idx="174" formatCode="dd\.mm\.yyyy">
                  <c:v>42881</c:v>
                </c:pt>
                <c:pt idx="175" formatCode="dd\.mm\.yyyy">
                  <c:v>42880</c:v>
                </c:pt>
                <c:pt idx="176" formatCode="dd\.mm\.yyyy">
                  <c:v>42879</c:v>
                </c:pt>
                <c:pt idx="177" formatCode="dd\.mm\.yyyy">
                  <c:v>42878</c:v>
                </c:pt>
                <c:pt idx="178" formatCode="dd\.mm\.yyyy">
                  <c:v>42877</c:v>
                </c:pt>
                <c:pt idx="179" formatCode="dd\.mm\.yyyy">
                  <c:v>42874</c:v>
                </c:pt>
                <c:pt idx="180" formatCode="dd\.mm\.yyyy">
                  <c:v>42873</c:v>
                </c:pt>
                <c:pt idx="181" formatCode="dd\.mm\.yyyy">
                  <c:v>42872</c:v>
                </c:pt>
                <c:pt idx="182" formatCode="dd\.mm\.yyyy">
                  <c:v>42871</c:v>
                </c:pt>
                <c:pt idx="183" formatCode="dd\.mm\.yyyy">
                  <c:v>42870</c:v>
                </c:pt>
                <c:pt idx="184" formatCode="dd\.mm\.yyyy">
                  <c:v>42867</c:v>
                </c:pt>
                <c:pt idx="185" formatCode="dd\.mm\.yyyy">
                  <c:v>42866</c:v>
                </c:pt>
                <c:pt idx="186" formatCode="dd\.mm\.yyyy">
                  <c:v>42865</c:v>
                </c:pt>
                <c:pt idx="187" formatCode="dd\.mm\.yyyy">
                  <c:v>42860</c:v>
                </c:pt>
                <c:pt idx="188" formatCode="dd\.mm\.yyyy">
                  <c:v>42859</c:v>
                </c:pt>
                <c:pt idx="189" formatCode="dd\.mm\.yyyy">
                  <c:v>42858</c:v>
                </c:pt>
                <c:pt idx="190" formatCode="dd\.mm\.yyyy">
                  <c:v>42857</c:v>
                </c:pt>
                <c:pt idx="191" formatCode="dd\.mm\.yyyy">
                  <c:v>42853</c:v>
                </c:pt>
                <c:pt idx="192" formatCode="dd\.mm\.yyyy">
                  <c:v>42852</c:v>
                </c:pt>
                <c:pt idx="193" formatCode="dd\.mm\.yyyy">
                  <c:v>42851</c:v>
                </c:pt>
                <c:pt idx="194" formatCode="dd\.mm\.yyyy">
                  <c:v>42850</c:v>
                </c:pt>
                <c:pt idx="195" formatCode="dd\.mm\.yyyy">
                  <c:v>42849</c:v>
                </c:pt>
                <c:pt idx="196" formatCode="dd\.mm\.yyyy">
                  <c:v>42845</c:v>
                </c:pt>
                <c:pt idx="197" formatCode="dd\.mm\.yyyy">
                  <c:v>42844</c:v>
                </c:pt>
                <c:pt idx="198" formatCode="dd\.mm\.yyyy">
                  <c:v>42843</c:v>
                </c:pt>
                <c:pt idx="199" formatCode="dd\.mm\.yyyy">
                  <c:v>42842</c:v>
                </c:pt>
                <c:pt idx="200" formatCode="dd\.mm\.yyyy">
                  <c:v>42839</c:v>
                </c:pt>
                <c:pt idx="201" formatCode="dd\.mm\.yyyy">
                  <c:v>42838</c:v>
                </c:pt>
                <c:pt idx="202" formatCode="dd\.mm\.yyyy">
                  <c:v>42837</c:v>
                </c:pt>
                <c:pt idx="203" formatCode="dd\.mm\.yyyy">
                  <c:v>42836</c:v>
                </c:pt>
                <c:pt idx="204" formatCode="dd\.mm\.yyyy">
                  <c:v>42835</c:v>
                </c:pt>
                <c:pt idx="205" formatCode="dd\.mm\.yyyy">
                  <c:v>42832</c:v>
                </c:pt>
                <c:pt idx="206" formatCode="dd\.mm\.yyyy">
                  <c:v>42831</c:v>
                </c:pt>
                <c:pt idx="207" formatCode="dd\.mm\.yyyy">
                  <c:v>42830</c:v>
                </c:pt>
                <c:pt idx="208" formatCode="dd\.mm\.yyyy">
                  <c:v>42829</c:v>
                </c:pt>
                <c:pt idx="209" formatCode="dd\.mm\.yyyy">
                  <c:v>42828</c:v>
                </c:pt>
                <c:pt idx="210" formatCode="dd\.mm\.yyyy">
                  <c:v>42825</c:v>
                </c:pt>
                <c:pt idx="211" formatCode="dd\.mm\.yyyy">
                  <c:v>42824</c:v>
                </c:pt>
                <c:pt idx="212" formatCode="dd\.mm\.yyyy">
                  <c:v>42823</c:v>
                </c:pt>
                <c:pt idx="213" formatCode="dd\.mm\.yyyy">
                  <c:v>42822</c:v>
                </c:pt>
                <c:pt idx="214" formatCode="dd\.mm\.yyyy">
                  <c:v>42821</c:v>
                </c:pt>
                <c:pt idx="215" formatCode="dd\.mm\.yyyy">
                  <c:v>42818</c:v>
                </c:pt>
                <c:pt idx="216" formatCode="dd\.mm\.yyyy">
                  <c:v>42817</c:v>
                </c:pt>
                <c:pt idx="217" formatCode="dd\.mm\.yyyy">
                  <c:v>42816</c:v>
                </c:pt>
                <c:pt idx="218" formatCode="dd\.mm\.yyyy">
                  <c:v>42815</c:v>
                </c:pt>
                <c:pt idx="219" formatCode="dd\.mm\.yyyy">
                  <c:v>42814</c:v>
                </c:pt>
                <c:pt idx="220" formatCode="dd\.mm\.yyyy">
                  <c:v>42811</c:v>
                </c:pt>
                <c:pt idx="221" formatCode="dd\.mm\.yyyy">
                  <c:v>42810</c:v>
                </c:pt>
                <c:pt idx="222" formatCode="dd\.mm\.yyyy">
                  <c:v>42809</c:v>
                </c:pt>
                <c:pt idx="223" formatCode="dd\.mm\.yyyy">
                  <c:v>42808</c:v>
                </c:pt>
                <c:pt idx="224" formatCode="dd\.mm\.yyyy">
                  <c:v>42807</c:v>
                </c:pt>
                <c:pt idx="225" formatCode="dd\.mm\.yyyy">
                  <c:v>42804</c:v>
                </c:pt>
                <c:pt idx="226" formatCode="dd\.mm\.yyyy">
                  <c:v>42803</c:v>
                </c:pt>
                <c:pt idx="227" formatCode="dd\.mm\.yyyy">
                  <c:v>42801</c:v>
                </c:pt>
                <c:pt idx="228" formatCode="dd\.mm\.yyyy">
                  <c:v>42800</c:v>
                </c:pt>
                <c:pt idx="229" formatCode="dd\.mm\.yyyy">
                  <c:v>42797</c:v>
                </c:pt>
                <c:pt idx="230" formatCode="dd\.mm\.yyyy">
                  <c:v>42796</c:v>
                </c:pt>
                <c:pt idx="231" formatCode="dd\.mm\.yyyy">
                  <c:v>42795</c:v>
                </c:pt>
                <c:pt idx="232" formatCode="dd\.mm\.yyyy">
                  <c:v>42794</c:v>
                </c:pt>
                <c:pt idx="233" formatCode="dd\.mm\.yyyy">
                  <c:v>42793</c:v>
                </c:pt>
                <c:pt idx="234" formatCode="dd\.mm\.yyyy">
                  <c:v>42790</c:v>
                </c:pt>
                <c:pt idx="235" formatCode="dd\.mm\.yyyy">
                  <c:v>42788</c:v>
                </c:pt>
                <c:pt idx="236" formatCode="dd\.mm\.yyyy">
                  <c:v>42787</c:v>
                </c:pt>
                <c:pt idx="237" formatCode="dd\.mm\.yyyy">
                  <c:v>42786</c:v>
                </c:pt>
                <c:pt idx="238" formatCode="dd\.mm\.yyyy">
                  <c:v>42783</c:v>
                </c:pt>
                <c:pt idx="239" formatCode="dd\.mm\.yyyy">
                  <c:v>42782</c:v>
                </c:pt>
                <c:pt idx="240" formatCode="dd\.mm\.yyyy">
                  <c:v>42781</c:v>
                </c:pt>
                <c:pt idx="241" formatCode="dd\.mm\.yyyy">
                  <c:v>42780</c:v>
                </c:pt>
                <c:pt idx="242" formatCode="dd\.mm\.yyyy">
                  <c:v>42779</c:v>
                </c:pt>
                <c:pt idx="243" formatCode="dd\.mm\.yyyy">
                  <c:v>42776</c:v>
                </c:pt>
                <c:pt idx="244" formatCode="dd\.mm\.yyyy">
                  <c:v>42775</c:v>
                </c:pt>
                <c:pt idx="245" formatCode="dd\.mm\.yyyy">
                  <c:v>42774</c:v>
                </c:pt>
                <c:pt idx="246" formatCode="dd\.mm\.yyyy">
                  <c:v>42773</c:v>
                </c:pt>
                <c:pt idx="247" formatCode="dd\.mm\.yyyy">
                  <c:v>42772</c:v>
                </c:pt>
                <c:pt idx="248" formatCode="dd\.mm\.yyyy">
                  <c:v>42769</c:v>
                </c:pt>
                <c:pt idx="249" formatCode="dd\.mm\.yyyy">
                  <c:v>42768</c:v>
                </c:pt>
                <c:pt idx="250" formatCode="dd\.mm\.yyyy">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formatCode="dd\.mm\.yyyy">
                  <c:v>42745</c:v>
                </c:pt>
                <c:pt idx="267" formatCode="dd\.mm\.yyyy">
                  <c:v>42744</c:v>
                </c:pt>
                <c:pt idx="268" formatCode="dd\.mm\.yyyy">
                  <c:v>42741</c:v>
                </c:pt>
                <c:pt idx="269" formatCode="dd\.mm\.yyyy">
                  <c:v>42740</c:v>
                </c:pt>
                <c:pt idx="270" formatCode="dd\.mm\.yyyy">
                  <c:v>42739</c:v>
                </c:pt>
                <c:pt idx="271" formatCode="dd\.mm\.yyyy">
                  <c:v>42738</c:v>
                </c:pt>
                <c:pt idx="272" formatCode="dd\.mm\.yyyy">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formatCode="dd\.mm\.yyyy">
                  <c:v>42712</c:v>
                </c:pt>
                <c:pt idx="289" formatCode="dd\.mm\.yyyy">
                  <c:v>42711</c:v>
                </c:pt>
                <c:pt idx="290" formatCode="dd\.mm\.yyyy">
                  <c:v>42710</c:v>
                </c:pt>
                <c:pt idx="291" formatCode="dd\.mm\.yyyy">
                  <c:v>42709</c:v>
                </c:pt>
                <c:pt idx="292" formatCode="dd\.mm\.yyyy">
                  <c:v>42706</c:v>
                </c:pt>
                <c:pt idx="293" formatCode="dd\.mm\.yyyy">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formatCode="dd\.mm\.yyyy">
                  <c:v>42682</c:v>
                </c:pt>
                <c:pt idx="311" formatCode="dd\.mm\.yyyy">
                  <c:v>42681</c:v>
                </c:pt>
                <c:pt idx="312" formatCode="dd\.mm\.yyyy">
                  <c:v>42677</c:v>
                </c:pt>
                <c:pt idx="313" formatCode="dd\.mm\.yyyy">
                  <c:v>42676</c:v>
                </c:pt>
                <c:pt idx="314" formatCode="dd\.mm\.yyyy">
                  <c:v>42675</c:v>
                </c:pt>
                <c:pt idx="315" formatCode="dd\.mm\.yyyy">
                  <c:v>42674</c:v>
                </c:pt>
                <c:pt idx="316" formatCode="dd\.mm\.yyyy">
                  <c:v>42671</c:v>
                </c:pt>
                <c:pt idx="317" formatCode="dd\.mm\.yyyy">
                  <c:v>42670</c:v>
                </c:pt>
                <c:pt idx="318" formatCode="dd\.mm\.yyyy">
                  <c:v>42669</c:v>
                </c:pt>
                <c:pt idx="319" formatCode="dd\.mm\.yyyy">
                  <c:v>42668</c:v>
                </c:pt>
                <c:pt idx="320" formatCode="dd\.mm\.yyyy">
                  <c:v>42667</c:v>
                </c:pt>
                <c:pt idx="321" formatCode="dd\.mm\.yyyy">
                  <c:v>42664</c:v>
                </c:pt>
                <c:pt idx="322" formatCode="dd\.mm\.yyyy">
                  <c:v>42663</c:v>
                </c:pt>
                <c:pt idx="323" formatCode="dd\.mm\.yyyy">
                  <c:v>42662</c:v>
                </c:pt>
                <c:pt idx="324" formatCode="dd\.mm\.yyyy">
                  <c:v>42661</c:v>
                </c:pt>
                <c:pt idx="325" formatCode="dd\.mm\.yyyy">
                  <c:v>42660</c:v>
                </c:pt>
                <c:pt idx="326" formatCode="dd\.mm\.yyyy">
                  <c:v>42657</c:v>
                </c:pt>
                <c:pt idx="327" formatCode="dd\.mm\.yyyy">
                  <c:v>42656</c:v>
                </c:pt>
                <c:pt idx="328" formatCode="dd\.mm\.yyyy">
                  <c:v>42655</c:v>
                </c:pt>
                <c:pt idx="329" formatCode="dd\.mm\.yyyy">
                  <c:v>42654</c:v>
                </c:pt>
                <c:pt idx="330" formatCode="dd\.mm\.yyyy">
                  <c:v>42653</c:v>
                </c:pt>
                <c:pt idx="331" formatCode="dd\.mm\.yyyy">
                  <c:v>42650</c:v>
                </c:pt>
                <c:pt idx="332" formatCode="dd\.mm\.yyyy">
                  <c:v>42649</c:v>
                </c:pt>
                <c:pt idx="333" formatCode="dd\.mm\.yyyy">
                  <c:v>42648</c:v>
                </c:pt>
                <c:pt idx="334" formatCode="dd\.mm\.yyyy">
                  <c:v>42647</c:v>
                </c:pt>
                <c:pt idx="335" formatCode="dd\.mm\.yyyy">
                  <c:v>42646</c:v>
                </c:pt>
                <c:pt idx="336" formatCode="dd\.mm\.yyyy">
                  <c:v>42643</c:v>
                </c:pt>
                <c:pt idx="337" formatCode="dd\.mm\.yyyy">
                  <c:v>42642</c:v>
                </c:pt>
                <c:pt idx="338" formatCode="dd\.mm\.yyyy">
                  <c:v>42641</c:v>
                </c:pt>
                <c:pt idx="339" formatCode="dd\.mm\.yyyy">
                  <c:v>42640</c:v>
                </c:pt>
                <c:pt idx="340" formatCode="dd\.mm\.yyyy">
                  <c:v>42639</c:v>
                </c:pt>
                <c:pt idx="341" formatCode="dd\.mm\.yyyy">
                  <c:v>42636</c:v>
                </c:pt>
                <c:pt idx="342" formatCode="dd\.mm\.yyyy">
                  <c:v>42635</c:v>
                </c:pt>
                <c:pt idx="343" formatCode="dd\.mm\.yyyy">
                  <c:v>42634</c:v>
                </c:pt>
                <c:pt idx="344" formatCode="dd\.mm\.yyyy">
                  <c:v>42633</c:v>
                </c:pt>
                <c:pt idx="345" formatCode="dd\.mm\.yyyy">
                  <c:v>42632</c:v>
                </c:pt>
                <c:pt idx="346" formatCode="dd\.mm\.yyyy">
                  <c:v>42629</c:v>
                </c:pt>
                <c:pt idx="347" formatCode="dd\.mm\.yyyy">
                  <c:v>42628</c:v>
                </c:pt>
                <c:pt idx="348" formatCode="dd\.mm\.yyyy">
                  <c:v>42627</c:v>
                </c:pt>
                <c:pt idx="349" formatCode="dd\.mm\.yyyy">
                  <c:v>42626</c:v>
                </c:pt>
                <c:pt idx="350" formatCode="dd\.mm\.yyyy">
                  <c:v>42625</c:v>
                </c:pt>
                <c:pt idx="351" formatCode="dd\.mm\.yyyy">
                  <c:v>42622</c:v>
                </c:pt>
                <c:pt idx="352" formatCode="dd\.mm\.yyyy">
                  <c:v>42621</c:v>
                </c:pt>
                <c:pt idx="353" formatCode="dd\.mm\.yyyy">
                  <c:v>42620</c:v>
                </c:pt>
                <c:pt idx="354" formatCode="dd\.mm\.yyyy">
                  <c:v>42619</c:v>
                </c:pt>
                <c:pt idx="355" formatCode="dd\.mm\.yyyy">
                  <c:v>42618</c:v>
                </c:pt>
                <c:pt idx="356" formatCode="dd\.mm\.yyyy">
                  <c:v>42615</c:v>
                </c:pt>
                <c:pt idx="357" formatCode="dd\.mm\.yyyy">
                  <c:v>42614</c:v>
                </c:pt>
                <c:pt idx="358" formatCode="dd\.mm\.yyyy">
                  <c:v>42613</c:v>
                </c:pt>
                <c:pt idx="359" formatCode="dd\.mm\.yyyy">
                  <c:v>42612</c:v>
                </c:pt>
                <c:pt idx="360" formatCode="dd\.mm\.yyyy">
                  <c:v>42611</c:v>
                </c:pt>
                <c:pt idx="361" formatCode="dd\.mm\.yyyy">
                  <c:v>42608</c:v>
                </c:pt>
                <c:pt idx="362" formatCode="dd\.mm\.yyyy">
                  <c:v>42607</c:v>
                </c:pt>
                <c:pt idx="363" formatCode="dd\.mm\.yyyy">
                  <c:v>42606</c:v>
                </c:pt>
                <c:pt idx="364" formatCode="dd\.mm\.yyyy">
                  <c:v>42605</c:v>
                </c:pt>
                <c:pt idx="365" formatCode="dd\.mm\.yyyy">
                  <c:v>42604</c:v>
                </c:pt>
                <c:pt idx="366" formatCode="dd\.mm\.yyyy">
                  <c:v>42601</c:v>
                </c:pt>
                <c:pt idx="367" formatCode="dd\.mm\.yyyy">
                  <c:v>42600</c:v>
                </c:pt>
                <c:pt idx="368" formatCode="dd\.mm\.yyyy">
                  <c:v>42599</c:v>
                </c:pt>
                <c:pt idx="369" formatCode="dd\.mm\.yyyy">
                  <c:v>42598</c:v>
                </c:pt>
                <c:pt idx="370" formatCode="dd\.mm\.yyyy">
                  <c:v>42597</c:v>
                </c:pt>
                <c:pt idx="371" formatCode="dd\.mm\.yyyy">
                  <c:v>42594</c:v>
                </c:pt>
                <c:pt idx="372" formatCode="dd\.mm\.yyyy">
                  <c:v>42593</c:v>
                </c:pt>
                <c:pt idx="373" formatCode="dd\.mm\.yyyy">
                  <c:v>42592</c:v>
                </c:pt>
                <c:pt idx="374" formatCode="dd\.mm\.yyyy">
                  <c:v>42591</c:v>
                </c:pt>
                <c:pt idx="375" formatCode="dd\.mm\.yyyy">
                  <c:v>42590</c:v>
                </c:pt>
                <c:pt idx="376" formatCode="dd\.mm\.yyyy">
                  <c:v>42587</c:v>
                </c:pt>
                <c:pt idx="377" formatCode="dd\.mm\.yyyy">
                  <c:v>42586</c:v>
                </c:pt>
                <c:pt idx="378" formatCode="dd\.mm\.yyyy">
                  <c:v>42585</c:v>
                </c:pt>
                <c:pt idx="379" formatCode="dd\.mm\.yyyy">
                  <c:v>42584</c:v>
                </c:pt>
                <c:pt idx="380" formatCode="dd\.mm\.yyyy">
                  <c:v>42583</c:v>
                </c:pt>
                <c:pt idx="381" formatCode="dd\.mm\.yyyy">
                  <c:v>42580</c:v>
                </c:pt>
                <c:pt idx="382" formatCode="dd\.mm\.yyyy">
                  <c:v>42579</c:v>
                </c:pt>
                <c:pt idx="383" formatCode="dd\.mm\.yyyy">
                  <c:v>42578</c:v>
                </c:pt>
                <c:pt idx="384" formatCode="dd\.mm\.yyyy">
                  <c:v>42577</c:v>
                </c:pt>
                <c:pt idx="385" formatCode="dd\.mm\.yyyy">
                  <c:v>42576</c:v>
                </c:pt>
                <c:pt idx="386" formatCode="dd\.mm\.yyyy">
                  <c:v>42573</c:v>
                </c:pt>
                <c:pt idx="387" formatCode="dd\.mm\.yyyy">
                  <c:v>42572</c:v>
                </c:pt>
                <c:pt idx="388" formatCode="dd\.mm\.yyyy">
                  <c:v>42571</c:v>
                </c:pt>
                <c:pt idx="389" formatCode="dd\.mm\.yyyy">
                  <c:v>42570</c:v>
                </c:pt>
                <c:pt idx="390" formatCode="dd\.mm\.yyyy">
                  <c:v>42569</c:v>
                </c:pt>
                <c:pt idx="391" formatCode="dd\.mm\.yyyy">
                  <c:v>42566</c:v>
                </c:pt>
                <c:pt idx="392" formatCode="dd\.mm\.yyyy">
                  <c:v>42565</c:v>
                </c:pt>
                <c:pt idx="393" formatCode="dd\.mm\.yyyy">
                  <c:v>42564</c:v>
                </c:pt>
                <c:pt idx="394" formatCode="dd\.mm\.yyyy">
                  <c:v>42563</c:v>
                </c:pt>
                <c:pt idx="395" formatCode="dd\.mm\.yyyy">
                  <c:v>42562</c:v>
                </c:pt>
                <c:pt idx="396" formatCode="dd\.mm\.yyyy">
                  <c:v>42559</c:v>
                </c:pt>
                <c:pt idx="397" formatCode="dd\.mm\.yyyy">
                  <c:v>42558</c:v>
                </c:pt>
                <c:pt idx="398" formatCode="dd\.mm\.yyyy">
                  <c:v>42557</c:v>
                </c:pt>
                <c:pt idx="399" formatCode="dd\.mm\.yyyy">
                  <c:v>42556</c:v>
                </c:pt>
                <c:pt idx="400" formatCode="dd\.mm\.yyyy">
                  <c:v>42555</c:v>
                </c:pt>
                <c:pt idx="401" formatCode="dd\.mm\.yyyy">
                  <c:v>42552</c:v>
                </c:pt>
                <c:pt idx="402" formatCode="dd\.mm\.yyyy">
                  <c:v>42551</c:v>
                </c:pt>
                <c:pt idx="403" formatCode="dd\.mm\.yyyy">
                  <c:v>42550</c:v>
                </c:pt>
                <c:pt idx="404" formatCode="dd\.mm\.yyyy">
                  <c:v>42549</c:v>
                </c:pt>
                <c:pt idx="405" formatCode="dd\.mm\.yyyy">
                  <c:v>42548</c:v>
                </c:pt>
                <c:pt idx="406" formatCode="dd\.mm\.yyyy">
                  <c:v>42545</c:v>
                </c:pt>
                <c:pt idx="407" formatCode="dd\.mm\.yyyy">
                  <c:v>42544</c:v>
                </c:pt>
                <c:pt idx="408" formatCode="dd\.mm\.yyyy">
                  <c:v>42543</c:v>
                </c:pt>
                <c:pt idx="409" formatCode="dd\.mm\.yyyy">
                  <c:v>42542</c:v>
                </c:pt>
                <c:pt idx="410" formatCode="dd\.mm\.yyyy">
                  <c:v>42541</c:v>
                </c:pt>
                <c:pt idx="411" formatCode="dd\.mm\.yyyy">
                  <c:v>42538</c:v>
                </c:pt>
                <c:pt idx="412" formatCode="dd\.mm\.yyyy">
                  <c:v>42537</c:v>
                </c:pt>
                <c:pt idx="413" formatCode="dd\.mm\.yyyy">
                  <c:v>42536</c:v>
                </c:pt>
                <c:pt idx="414" formatCode="dd\.mm\.yyyy">
                  <c:v>42535</c:v>
                </c:pt>
                <c:pt idx="415" formatCode="dd\.mm\.yyyy">
                  <c:v>42531</c:v>
                </c:pt>
                <c:pt idx="416" formatCode="dd\.mm\.yyyy">
                  <c:v>42530</c:v>
                </c:pt>
                <c:pt idx="417" formatCode="dd\.mm\.yyyy">
                  <c:v>42529</c:v>
                </c:pt>
                <c:pt idx="418" formatCode="dd\.mm\.yyyy">
                  <c:v>42528</c:v>
                </c:pt>
                <c:pt idx="419" formatCode="dd\.mm\.yyyy">
                  <c:v>42527</c:v>
                </c:pt>
                <c:pt idx="420" formatCode="dd\.mm\.yyyy">
                  <c:v>42524</c:v>
                </c:pt>
                <c:pt idx="421" formatCode="dd\.mm\.yyyy">
                  <c:v>42523</c:v>
                </c:pt>
                <c:pt idx="422" formatCode="dd\.mm\.yyyy">
                  <c:v>42522</c:v>
                </c:pt>
                <c:pt idx="423" formatCode="dd\.mm\.yyyy">
                  <c:v>42521</c:v>
                </c:pt>
                <c:pt idx="424" formatCode="dd\.mm\.yyyy">
                  <c:v>42520</c:v>
                </c:pt>
                <c:pt idx="425" formatCode="dd\.mm\.yyyy">
                  <c:v>42517</c:v>
                </c:pt>
                <c:pt idx="426" formatCode="dd\.mm\.yyyy">
                  <c:v>42516</c:v>
                </c:pt>
                <c:pt idx="427" formatCode="dd\.mm\.yyyy">
                  <c:v>42515</c:v>
                </c:pt>
                <c:pt idx="428" formatCode="dd\.mm\.yyyy">
                  <c:v>42514</c:v>
                </c:pt>
                <c:pt idx="429" formatCode="dd\.mm\.yyyy">
                  <c:v>42513</c:v>
                </c:pt>
                <c:pt idx="430" formatCode="dd\.mm\.yyyy">
                  <c:v>42510</c:v>
                </c:pt>
                <c:pt idx="431" formatCode="dd\.mm\.yyyy">
                  <c:v>42509</c:v>
                </c:pt>
                <c:pt idx="432" formatCode="dd\.mm\.yyyy">
                  <c:v>42508</c:v>
                </c:pt>
                <c:pt idx="433" formatCode="dd\.mm\.yyyy">
                  <c:v>42507</c:v>
                </c:pt>
                <c:pt idx="434" formatCode="dd\.mm\.yyyy">
                  <c:v>42506</c:v>
                </c:pt>
                <c:pt idx="435" formatCode="dd\.mm\.yyyy">
                  <c:v>42503</c:v>
                </c:pt>
                <c:pt idx="436" formatCode="dd\.mm\.yyyy">
                  <c:v>42502</c:v>
                </c:pt>
                <c:pt idx="437" formatCode="dd\.mm\.yyyy">
                  <c:v>42501</c:v>
                </c:pt>
                <c:pt idx="438" formatCode="dd\.mm\.yyyy">
                  <c:v>42500</c:v>
                </c:pt>
                <c:pt idx="439" formatCode="dd\.mm\.yyyy">
                  <c:v>42496</c:v>
                </c:pt>
                <c:pt idx="440" formatCode="dd\.mm\.yyyy">
                  <c:v>42495</c:v>
                </c:pt>
                <c:pt idx="441" formatCode="dd\.mm\.yyyy">
                  <c:v>42494</c:v>
                </c:pt>
                <c:pt idx="442" formatCode="dd\.mm\.yyyy">
                  <c:v>42489</c:v>
                </c:pt>
                <c:pt idx="443" formatCode="dd\.mm\.yyyy">
                  <c:v>42488</c:v>
                </c:pt>
                <c:pt idx="444" formatCode="dd\.mm\.yyyy">
                  <c:v>42487</c:v>
                </c:pt>
                <c:pt idx="445" formatCode="dd\.mm\.yyyy">
                  <c:v>42486</c:v>
                </c:pt>
                <c:pt idx="446" formatCode="dd\.mm\.yyyy">
                  <c:v>42485</c:v>
                </c:pt>
                <c:pt idx="447" formatCode="dd\.mm\.yyyy">
                  <c:v>42482</c:v>
                </c:pt>
                <c:pt idx="448" formatCode="dd\.mm\.yyyy">
                  <c:v>42481</c:v>
                </c:pt>
                <c:pt idx="449" formatCode="dd\.mm\.yyyy">
                  <c:v>42480</c:v>
                </c:pt>
                <c:pt idx="450" formatCode="dd\.mm\.yyyy">
                  <c:v>42479</c:v>
                </c:pt>
                <c:pt idx="451" formatCode="dd\.mm\.yyyy">
                  <c:v>42478</c:v>
                </c:pt>
                <c:pt idx="452" formatCode="dd\.mm\.yyyy">
                  <c:v>42475</c:v>
                </c:pt>
                <c:pt idx="453" formatCode="dd\.mm\.yyyy">
                  <c:v>42474</c:v>
                </c:pt>
                <c:pt idx="454" formatCode="dd\.mm\.yyyy">
                  <c:v>42473</c:v>
                </c:pt>
                <c:pt idx="455" formatCode="dd\.mm\.yyyy">
                  <c:v>42472</c:v>
                </c:pt>
                <c:pt idx="456" formatCode="dd\.mm\.yyyy">
                  <c:v>42471</c:v>
                </c:pt>
                <c:pt idx="457" formatCode="dd\.mm\.yyyy">
                  <c:v>42468</c:v>
                </c:pt>
                <c:pt idx="458" formatCode="dd\.mm\.yyyy">
                  <c:v>42467</c:v>
                </c:pt>
                <c:pt idx="459" formatCode="dd\.mm\.yyyy">
                  <c:v>42466</c:v>
                </c:pt>
                <c:pt idx="460" formatCode="dd\.mm\.yyyy">
                  <c:v>42465</c:v>
                </c:pt>
                <c:pt idx="461" formatCode="dd\.mm\.yyyy">
                  <c:v>42464</c:v>
                </c:pt>
                <c:pt idx="462" formatCode="dd\.mm\.yyyy">
                  <c:v>42461</c:v>
                </c:pt>
                <c:pt idx="463" formatCode="dd\.mm\.yyyy">
                  <c:v>42460</c:v>
                </c:pt>
                <c:pt idx="464" formatCode="dd\.mm\.yyyy">
                  <c:v>42459</c:v>
                </c:pt>
                <c:pt idx="465" formatCode="dd\.mm\.yyyy">
                  <c:v>42458</c:v>
                </c:pt>
                <c:pt idx="466" formatCode="dd\.mm\.yyyy">
                  <c:v>42457</c:v>
                </c:pt>
                <c:pt idx="467" formatCode="dd\.mm\.yyyy">
                  <c:v>42454</c:v>
                </c:pt>
                <c:pt idx="468" formatCode="dd\.mm\.yyyy">
                  <c:v>42453</c:v>
                </c:pt>
                <c:pt idx="469" formatCode="dd\.mm\.yyyy">
                  <c:v>42452</c:v>
                </c:pt>
                <c:pt idx="470" formatCode="dd\.mm\.yyyy">
                  <c:v>42451</c:v>
                </c:pt>
                <c:pt idx="471" formatCode="dd\.mm\.yyyy">
                  <c:v>42450</c:v>
                </c:pt>
                <c:pt idx="472" formatCode="dd\.mm\.yyyy">
                  <c:v>42447</c:v>
                </c:pt>
                <c:pt idx="473" formatCode="dd\.mm\.yyyy">
                  <c:v>42446</c:v>
                </c:pt>
                <c:pt idx="474" formatCode="dd\.mm\.yyyy">
                  <c:v>42445</c:v>
                </c:pt>
                <c:pt idx="475" formatCode="dd\.mm\.yyyy">
                  <c:v>42444</c:v>
                </c:pt>
                <c:pt idx="476" formatCode="dd\.mm\.yyyy">
                  <c:v>42443</c:v>
                </c:pt>
                <c:pt idx="477" formatCode="dd\.mm\.yyyy">
                  <c:v>42440</c:v>
                </c:pt>
                <c:pt idx="478" formatCode="dd\.mm\.yyyy">
                  <c:v>42439</c:v>
                </c:pt>
                <c:pt idx="479" formatCode="dd\.mm\.yyyy">
                  <c:v>42438</c:v>
                </c:pt>
                <c:pt idx="480" formatCode="dd\.mm\.yyyy">
                  <c:v>42436</c:v>
                </c:pt>
                <c:pt idx="481" formatCode="dd\.mm\.yyyy">
                  <c:v>42433</c:v>
                </c:pt>
                <c:pt idx="482" formatCode="dd\.mm\.yyyy">
                  <c:v>42432</c:v>
                </c:pt>
                <c:pt idx="483" formatCode="dd\.mm\.yyyy">
                  <c:v>42431</c:v>
                </c:pt>
                <c:pt idx="484" formatCode="dd\.mm\.yyyy">
                  <c:v>42430</c:v>
                </c:pt>
                <c:pt idx="485" formatCode="dd\.mm\.yyyy">
                  <c:v>42429</c:v>
                </c:pt>
                <c:pt idx="486" formatCode="dd\.mm\.yyyy">
                  <c:v>42426</c:v>
                </c:pt>
                <c:pt idx="487" formatCode="dd\.mm\.yyyy">
                  <c:v>42425</c:v>
                </c:pt>
                <c:pt idx="488" formatCode="dd\.mm\.yyyy">
                  <c:v>42424</c:v>
                </c:pt>
                <c:pt idx="489" formatCode="dd\.mm\.yyyy">
                  <c:v>42422</c:v>
                </c:pt>
                <c:pt idx="490" formatCode="dd\.mm\.yyyy">
                  <c:v>42420</c:v>
                </c:pt>
                <c:pt idx="491" formatCode="dd\.mm\.yyyy">
                  <c:v>42419</c:v>
                </c:pt>
                <c:pt idx="492" formatCode="dd\.mm\.yyyy">
                  <c:v>42418</c:v>
                </c:pt>
                <c:pt idx="493" formatCode="dd\.mm\.yyyy">
                  <c:v>42417</c:v>
                </c:pt>
                <c:pt idx="494" formatCode="dd\.mm\.yyyy">
                  <c:v>42416</c:v>
                </c:pt>
                <c:pt idx="495" formatCode="dd\.mm\.yyyy">
                  <c:v>42415</c:v>
                </c:pt>
                <c:pt idx="496" formatCode="dd\.mm\.yyyy">
                  <c:v>42412</c:v>
                </c:pt>
                <c:pt idx="497" formatCode="dd\.mm\.yyyy">
                  <c:v>42411</c:v>
                </c:pt>
                <c:pt idx="498" formatCode="dd\.mm\.yyyy">
                  <c:v>42410</c:v>
                </c:pt>
                <c:pt idx="499" formatCode="dd\.mm\.yyyy">
                  <c:v>42409</c:v>
                </c:pt>
                <c:pt idx="500" formatCode="dd\.mm\.yyyy">
                  <c:v>42408</c:v>
                </c:pt>
                <c:pt idx="501" formatCode="dd\.mm\.yyyy">
                  <c:v>42405</c:v>
                </c:pt>
                <c:pt idx="502" formatCode="dd\.mm\.yyyy">
                  <c:v>42404</c:v>
                </c:pt>
                <c:pt idx="503" formatCode="dd\.mm\.yyyy">
                  <c:v>42403</c:v>
                </c:pt>
                <c:pt idx="504" formatCode="dd\.mm\.yyyy">
                  <c:v>42402</c:v>
                </c:pt>
                <c:pt idx="505" formatCode="dd\.mm\.yyyy">
                  <c:v>42401</c:v>
                </c:pt>
              </c:numCache>
            </c:numRef>
          </c:cat>
          <c:val>
            <c:numRef>
              <c:f>'Yield curve'!$D$8:$D$512</c:f>
              <c:numCache>
                <c:formatCode>#,##0.00</c:formatCode>
                <c:ptCount val="505"/>
                <c:pt idx="0">
                  <c:v>6.81</c:v>
                </c:pt>
                <c:pt idx="1">
                  <c:v>6.83</c:v>
                </c:pt>
                <c:pt idx="2">
                  <c:v>6.9</c:v>
                </c:pt>
                <c:pt idx="3">
                  <c:v>6.9</c:v>
                </c:pt>
                <c:pt idx="4">
                  <c:v>6.84</c:v>
                </c:pt>
                <c:pt idx="5">
                  <c:v>6.84</c:v>
                </c:pt>
                <c:pt idx="6">
                  <c:v>6.85</c:v>
                </c:pt>
                <c:pt idx="7">
                  <c:v>6.85</c:v>
                </c:pt>
                <c:pt idx="8">
                  <c:v>6.86</c:v>
                </c:pt>
                <c:pt idx="9">
                  <c:v>6.83</c:v>
                </c:pt>
                <c:pt idx="10">
                  <c:v>6.85</c:v>
                </c:pt>
                <c:pt idx="11">
                  <c:v>6.85</c:v>
                </c:pt>
                <c:pt idx="12">
                  <c:v>6.8</c:v>
                </c:pt>
                <c:pt idx="13">
                  <c:v>6.82</c:v>
                </c:pt>
                <c:pt idx="14">
                  <c:v>6.88</c:v>
                </c:pt>
                <c:pt idx="15">
                  <c:v>6.84</c:v>
                </c:pt>
                <c:pt idx="16">
                  <c:v>6.8</c:v>
                </c:pt>
                <c:pt idx="17">
                  <c:v>6.88</c:v>
                </c:pt>
                <c:pt idx="18">
                  <c:v>6.89</c:v>
                </c:pt>
                <c:pt idx="19">
                  <c:v>6.93</c:v>
                </c:pt>
                <c:pt idx="20">
                  <c:v>6.98</c:v>
                </c:pt>
                <c:pt idx="21">
                  <c:v>6.94</c:v>
                </c:pt>
                <c:pt idx="22">
                  <c:v>6.98</c:v>
                </c:pt>
                <c:pt idx="23">
                  <c:v>7</c:v>
                </c:pt>
                <c:pt idx="24">
                  <c:v>7.01</c:v>
                </c:pt>
                <c:pt idx="25">
                  <c:v>6.99</c:v>
                </c:pt>
                <c:pt idx="26">
                  <c:v>7.01</c:v>
                </c:pt>
                <c:pt idx="27">
                  <c:v>7.06</c:v>
                </c:pt>
                <c:pt idx="28">
                  <c:v>7.09</c:v>
                </c:pt>
                <c:pt idx="29">
                  <c:v>7.09</c:v>
                </c:pt>
                <c:pt idx="30">
                  <c:v>7.13</c:v>
                </c:pt>
                <c:pt idx="31">
                  <c:v>7.22</c:v>
                </c:pt>
                <c:pt idx="32">
                  <c:v>7.24</c:v>
                </c:pt>
                <c:pt idx="33">
                  <c:v>7.22</c:v>
                </c:pt>
                <c:pt idx="34">
                  <c:v>7.24</c:v>
                </c:pt>
                <c:pt idx="35">
                  <c:v>7.24</c:v>
                </c:pt>
                <c:pt idx="36">
                  <c:v>7.26</c:v>
                </c:pt>
                <c:pt idx="37">
                  <c:v>7.25</c:v>
                </c:pt>
                <c:pt idx="38">
                  <c:v>7.27</c:v>
                </c:pt>
                <c:pt idx="39">
                  <c:v>7.28</c:v>
                </c:pt>
                <c:pt idx="40">
                  <c:v>7.27</c:v>
                </c:pt>
                <c:pt idx="41">
                  <c:v>7.33</c:v>
                </c:pt>
                <c:pt idx="42">
                  <c:v>7.34</c:v>
                </c:pt>
                <c:pt idx="43">
                  <c:v>7.33</c:v>
                </c:pt>
                <c:pt idx="44">
                  <c:v>7.35</c:v>
                </c:pt>
                <c:pt idx="45">
                  <c:v>7.36</c:v>
                </c:pt>
                <c:pt idx="46">
                  <c:v>7.36</c:v>
                </c:pt>
                <c:pt idx="47">
                  <c:v>7.4</c:v>
                </c:pt>
                <c:pt idx="48">
                  <c:v>7.4</c:v>
                </c:pt>
                <c:pt idx="49">
                  <c:v>7.43</c:v>
                </c:pt>
                <c:pt idx="50">
                  <c:v>7.44</c:v>
                </c:pt>
                <c:pt idx="51">
                  <c:v>7.47</c:v>
                </c:pt>
                <c:pt idx="52">
                  <c:v>7.51</c:v>
                </c:pt>
                <c:pt idx="53">
                  <c:v>7.51</c:v>
                </c:pt>
                <c:pt idx="54">
                  <c:v>7.5</c:v>
                </c:pt>
                <c:pt idx="55">
                  <c:v>7.49</c:v>
                </c:pt>
                <c:pt idx="56">
                  <c:v>7.46</c:v>
                </c:pt>
                <c:pt idx="57">
                  <c:v>7.49</c:v>
                </c:pt>
                <c:pt idx="58">
                  <c:v>7.46</c:v>
                </c:pt>
                <c:pt idx="59">
                  <c:v>7.46</c:v>
                </c:pt>
                <c:pt idx="60">
                  <c:v>7.45</c:v>
                </c:pt>
                <c:pt idx="61">
                  <c:v>7.45</c:v>
                </c:pt>
                <c:pt idx="62">
                  <c:v>7.48</c:v>
                </c:pt>
                <c:pt idx="63">
                  <c:v>7.45</c:v>
                </c:pt>
                <c:pt idx="64">
                  <c:v>7.48</c:v>
                </c:pt>
                <c:pt idx="65">
                  <c:v>7.41</c:v>
                </c:pt>
                <c:pt idx="66">
                  <c:v>7.4</c:v>
                </c:pt>
                <c:pt idx="67">
                  <c:v>7.41</c:v>
                </c:pt>
                <c:pt idx="68">
                  <c:v>7.38</c:v>
                </c:pt>
                <c:pt idx="69">
                  <c:v>7.37</c:v>
                </c:pt>
                <c:pt idx="70">
                  <c:v>7.36</c:v>
                </c:pt>
                <c:pt idx="71">
                  <c:v>7.36</c:v>
                </c:pt>
                <c:pt idx="72">
                  <c:v>7.39</c:v>
                </c:pt>
                <c:pt idx="73">
                  <c:v>7.37</c:v>
                </c:pt>
                <c:pt idx="74">
                  <c:v>7.34</c:v>
                </c:pt>
                <c:pt idx="75">
                  <c:v>7.39</c:v>
                </c:pt>
                <c:pt idx="76">
                  <c:v>7.4</c:v>
                </c:pt>
                <c:pt idx="77">
                  <c:v>7.43</c:v>
                </c:pt>
                <c:pt idx="78">
                  <c:v>7.49</c:v>
                </c:pt>
                <c:pt idx="79">
                  <c:v>7.48</c:v>
                </c:pt>
                <c:pt idx="80">
                  <c:v>7.48</c:v>
                </c:pt>
                <c:pt idx="81">
                  <c:v>7.53</c:v>
                </c:pt>
                <c:pt idx="82">
                  <c:v>7.57</c:v>
                </c:pt>
                <c:pt idx="83">
                  <c:v>7.59</c:v>
                </c:pt>
                <c:pt idx="84">
                  <c:v>7.59</c:v>
                </c:pt>
                <c:pt idx="85">
                  <c:v>7.62</c:v>
                </c:pt>
                <c:pt idx="86">
                  <c:v>7.64</c:v>
                </c:pt>
                <c:pt idx="87">
                  <c:v>7.6</c:v>
                </c:pt>
                <c:pt idx="88">
                  <c:v>7.53</c:v>
                </c:pt>
                <c:pt idx="89">
                  <c:v>7.53</c:v>
                </c:pt>
                <c:pt idx="90">
                  <c:v>7.57</c:v>
                </c:pt>
                <c:pt idx="91">
                  <c:v>7.53</c:v>
                </c:pt>
                <c:pt idx="92">
                  <c:v>7.56</c:v>
                </c:pt>
                <c:pt idx="93">
                  <c:v>7.57</c:v>
                </c:pt>
                <c:pt idx="94">
                  <c:v>7.58</c:v>
                </c:pt>
                <c:pt idx="95">
                  <c:v>7.59</c:v>
                </c:pt>
                <c:pt idx="96">
                  <c:v>7.59</c:v>
                </c:pt>
                <c:pt idx="97">
                  <c:v>7.6</c:v>
                </c:pt>
                <c:pt idx="98">
                  <c:v>7.59</c:v>
                </c:pt>
                <c:pt idx="99">
                  <c:v>7.59</c:v>
                </c:pt>
                <c:pt idx="100">
                  <c:v>7.6</c:v>
                </c:pt>
                <c:pt idx="101">
                  <c:v>7.6</c:v>
                </c:pt>
                <c:pt idx="102">
                  <c:v>7.64</c:v>
                </c:pt>
                <c:pt idx="103">
                  <c:v>7.69</c:v>
                </c:pt>
                <c:pt idx="104">
                  <c:v>7.71</c:v>
                </c:pt>
                <c:pt idx="105">
                  <c:v>7.73</c:v>
                </c:pt>
                <c:pt idx="106">
                  <c:v>7.76</c:v>
                </c:pt>
                <c:pt idx="107">
                  <c:v>7.8</c:v>
                </c:pt>
                <c:pt idx="108">
                  <c:v>7.77</c:v>
                </c:pt>
                <c:pt idx="109">
                  <c:v>7.77</c:v>
                </c:pt>
                <c:pt idx="110">
                  <c:v>7.78</c:v>
                </c:pt>
                <c:pt idx="111">
                  <c:v>7.77</c:v>
                </c:pt>
                <c:pt idx="112">
                  <c:v>7.78</c:v>
                </c:pt>
                <c:pt idx="113">
                  <c:v>7.78</c:v>
                </c:pt>
                <c:pt idx="114">
                  <c:v>7.79</c:v>
                </c:pt>
                <c:pt idx="115">
                  <c:v>7.8</c:v>
                </c:pt>
                <c:pt idx="116">
                  <c:v>7.83</c:v>
                </c:pt>
                <c:pt idx="117">
                  <c:v>7.88</c:v>
                </c:pt>
                <c:pt idx="118">
                  <c:v>7.87</c:v>
                </c:pt>
                <c:pt idx="119">
                  <c:v>7.92</c:v>
                </c:pt>
                <c:pt idx="120">
                  <c:v>7.94</c:v>
                </c:pt>
                <c:pt idx="121">
                  <c:v>7.96</c:v>
                </c:pt>
                <c:pt idx="122">
                  <c:v>7.96</c:v>
                </c:pt>
                <c:pt idx="123">
                  <c:v>7.94</c:v>
                </c:pt>
                <c:pt idx="124">
                  <c:v>7.96</c:v>
                </c:pt>
                <c:pt idx="125">
                  <c:v>8.01</c:v>
                </c:pt>
                <c:pt idx="126">
                  <c:v>8.0299999999999994</c:v>
                </c:pt>
                <c:pt idx="127">
                  <c:v>8.0299999999999994</c:v>
                </c:pt>
                <c:pt idx="128">
                  <c:v>8.0299999999999994</c:v>
                </c:pt>
                <c:pt idx="129">
                  <c:v>8.02</c:v>
                </c:pt>
                <c:pt idx="130">
                  <c:v>8</c:v>
                </c:pt>
                <c:pt idx="131">
                  <c:v>8.06</c:v>
                </c:pt>
                <c:pt idx="132">
                  <c:v>8.09</c:v>
                </c:pt>
                <c:pt idx="133">
                  <c:v>8.09</c:v>
                </c:pt>
                <c:pt idx="134">
                  <c:v>8.01</c:v>
                </c:pt>
                <c:pt idx="135">
                  <c:v>8</c:v>
                </c:pt>
                <c:pt idx="136">
                  <c:v>8</c:v>
                </c:pt>
                <c:pt idx="137">
                  <c:v>7.99</c:v>
                </c:pt>
                <c:pt idx="138">
                  <c:v>7.99</c:v>
                </c:pt>
                <c:pt idx="139">
                  <c:v>8</c:v>
                </c:pt>
                <c:pt idx="140">
                  <c:v>8.06</c:v>
                </c:pt>
                <c:pt idx="141">
                  <c:v>8.09</c:v>
                </c:pt>
                <c:pt idx="142">
                  <c:v>8.1199999999999992</c:v>
                </c:pt>
                <c:pt idx="143">
                  <c:v>8.07</c:v>
                </c:pt>
                <c:pt idx="144">
                  <c:v>8.09</c:v>
                </c:pt>
                <c:pt idx="145">
                  <c:v>8.06</c:v>
                </c:pt>
                <c:pt idx="146">
                  <c:v>8.01</c:v>
                </c:pt>
                <c:pt idx="147">
                  <c:v>7.96</c:v>
                </c:pt>
                <c:pt idx="148">
                  <c:v>7.96</c:v>
                </c:pt>
                <c:pt idx="149">
                  <c:v>7.96</c:v>
                </c:pt>
                <c:pt idx="150">
                  <c:v>7.98</c:v>
                </c:pt>
                <c:pt idx="151">
                  <c:v>7.93</c:v>
                </c:pt>
                <c:pt idx="152">
                  <c:v>7.93</c:v>
                </c:pt>
                <c:pt idx="153">
                  <c:v>7.93</c:v>
                </c:pt>
                <c:pt idx="154">
                  <c:v>7.96</c:v>
                </c:pt>
                <c:pt idx="155">
                  <c:v>7.97</c:v>
                </c:pt>
                <c:pt idx="156">
                  <c:v>7.97</c:v>
                </c:pt>
                <c:pt idx="157">
                  <c:v>8.01</c:v>
                </c:pt>
                <c:pt idx="158">
                  <c:v>8</c:v>
                </c:pt>
                <c:pt idx="159">
                  <c:v>7.97</c:v>
                </c:pt>
                <c:pt idx="160">
                  <c:v>7.89</c:v>
                </c:pt>
                <c:pt idx="161">
                  <c:v>7.8</c:v>
                </c:pt>
                <c:pt idx="162">
                  <c:v>7.82</c:v>
                </c:pt>
                <c:pt idx="163">
                  <c:v>7.83</c:v>
                </c:pt>
                <c:pt idx="164">
                  <c:v>7.86</c:v>
                </c:pt>
                <c:pt idx="165">
                  <c:v>7.86</c:v>
                </c:pt>
                <c:pt idx="166">
                  <c:v>7.9</c:v>
                </c:pt>
                <c:pt idx="167">
                  <c:v>7.93</c:v>
                </c:pt>
                <c:pt idx="168">
                  <c:v>7.93</c:v>
                </c:pt>
                <c:pt idx="169">
                  <c:v>7.93</c:v>
                </c:pt>
                <c:pt idx="170">
                  <c:v>8.02</c:v>
                </c:pt>
                <c:pt idx="171">
                  <c:v>8.0399999999999991</c:v>
                </c:pt>
                <c:pt idx="172">
                  <c:v>7.99</c:v>
                </c:pt>
                <c:pt idx="173">
                  <c:v>8.0399999999999991</c:v>
                </c:pt>
                <c:pt idx="174">
                  <c:v>8.0299999999999994</c:v>
                </c:pt>
                <c:pt idx="175">
                  <c:v>8</c:v>
                </c:pt>
                <c:pt idx="176">
                  <c:v>7.95</c:v>
                </c:pt>
                <c:pt idx="177">
                  <c:v>7.94</c:v>
                </c:pt>
                <c:pt idx="178">
                  <c:v>7.97</c:v>
                </c:pt>
                <c:pt idx="179">
                  <c:v>8.01</c:v>
                </c:pt>
                <c:pt idx="180">
                  <c:v>8</c:v>
                </c:pt>
                <c:pt idx="181">
                  <c:v>7.97</c:v>
                </c:pt>
                <c:pt idx="182">
                  <c:v>7.94</c:v>
                </c:pt>
                <c:pt idx="183">
                  <c:v>7.93</c:v>
                </c:pt>
                <c:pt idx="184">
                  <c:v>7.97</c:v>
                </c:pt>
                <c:pt idx="185">
                  <c:v>7.98</c:v>
                </c:pt>
                <c:pt idx="186">
                  <c:v>8.09</c:v>
                </c:pt>
                <c:pt idx="187">
                  <c:v>8.02</c:v>
                </c:pt>
                <c:pt idx="188">
                  <c:v>7.93</c:v>
                </c:pt>
                <c:pt idx="189">
                  <c:v>7.89</c:v>
                </c:pt>
                <c:pt idx="190">
                  <c:v>7.92</c:v>
                </c:pt>
                <c:pt idx="191">
                  <c:v>8.0500000000000007</c:v>
                </c:pt>
                <c:pt idx="192">
                  <c:v>7.98</c:v>
                </c:pt>
                <c:pt idx="193">
                  <c:v>7.96</c:v>
                </c:pt>
                <c:pt idx="194">
                  <c:v>7.93</c:v>
                </c:pt>
                <c:pt idx="195">
                  <c:v>8.0500000000000007</c:v>
                </c:pt>
                <c:pt idx="196">
                  <c:v>8.18</c:v>
                </c:pt>
                <c:pt idx="197">
                  <c:v>8.24</c:v>
                </c:pt>
                <c:pt idx="198">
                  <c:v>8.2200000000000006</c:v>
                </c:pt>
                <c:pt idx="199">
                  <c:v>8.25</c:v>
                </c:pt>
                <c:pt idx="200">
                  <c:v>8.26</c:v>
                </c:pt>
                <c:pt idx="201">
                  <c:v>8.3000000000000007</c:v>
                </c:pt>
                <c:pt idx="202">
                  <c:v>8.25</c:v>
                </c:pt>
                <c:pt idx="203">
                  <c:v>8.23</c:v>
                </c:pt>
                <c:pt idx="204">
                  <c:v>8.17</c:v>
                </c:pt>
                <c:pt idx="205">
                  <c:v>8.09</c:v>
                </c:pt>
                <c:pt idx="206">
                  <c:v>8.09</c:v>
                </c:pt>
                <c:pt idx="207">
                  <c:v>8.17</c:v>
                </c:pt>
                <c:pt idx="208">
                  <c:v>8.1300000000000008</c:v>
                </c:pt>
                <c:pt idx="209">
                  <c:v>8.15</c:v>
                </c:pt>
                <c:pt idx="210">
                  <c:v>8.09</c:v>
                </c:pt>
                <c:pt idx="211">
                  <c:v>8.1199999999999992</c:v>
                </c:pt>
                <c:pt idx="212">
                  <c:v>8.1199999999999992</c:v>
                </c:pt>
                <c:pt idx="213">
                  <c:v>8.11</c:v>
                </c:pt>
                <c:pt idx="214">
                  <c:v>8.16</c:v>
                </c:pt>
                <c:pt idx="215">
                  <c:v>8.17</c:v>
                </c:pt>
                <c:pt idx="216">
                  <c:v>8.18</c:v>
                </c:pt>
                <c:pt idx="217">
                  <c:v>8.18</c:v>
                </c:pt>
                <c:pt idx="218">
                  <c:v>8.1300000000000008</c:v>
                </c:pt>
                <c:pt idx="219">
                  <c:v>8.15</c:v>
                </c:pt>
                <c:pt idx="220">
                  <c:v>8.17</c:v>
                </c:pt>
                <c:pt idx="221">
                  <c:v>8.24</c:v>
                </c:pt>
                <c:pt idx="222">
                  <c:v>8.2899999999999991</c:v>
                </c:pt>
                <c:pt idx="223">
                  <c:v>8.2799999999999994</c:v>
                </c:pt>
                <c:pt idx="224">
                  <c:v>8.31</c:v>
                </c:pt>
                <c:pt idx="225">
                  <c:v>8.35</c:v>
                </c:pt>
                <c:pt idx="226">
                  <c:v>8.39</c:v>
                </c:pt>
                <c:pt idx="227">
                  <c:v>8.44</c:v>
                </c:pt>
                <c:pt idx="228">
                  <c:v>8.43</c:v>
                </c:pt>
                <c:pt idx="229">
                  <c:v>8.48</c:v>
                </c:pt>
                <c:pt idx="230">
                  <c:v>8.42</c:v>
                </c:pt>
                <c:pt idx="231">
                  <c:v>8.43</c:v>
                </c:pt>
                <c:pt idx="232">
                  <c:v>8.32</c:v>
                </c:pt>
                <c:pt idx="233">
                  <c:v>8.41</c:v>
                </c:pt>
                <c:pt idx="234">
                  <c:v>8.3800000000000008</c:v>
                </c:pt>
                <c:pt idx="235">
                  <c:v>8.34</c:v>
                </c:pt>
                <c:pt idx="236">
                  <c:v>8.3000000000000007</c:v>
                </c:pt>
                <c:pt idx="237">
                  <c:v>8.3699999999999992</c:v>
                </c:pt>
                <c:pt idx="238">
                  <c:v>8.36</c:v>
                </c:pt>
                <c:pt idx="239">
                  <c:v>8.23</c:v>
                </c:pt>
                <c:pt idx="240">
                  <c:v>8.1300000000000008</c:v>
                </c:pt>
                <c:pt idx="241">
                  <c:v>8.11</c:v>
                </c:pt>
                <c:pt idx="242">
                  <c:v>8.14</c:v>
                </c:pt>
                <c:pt idx="243">
                  <c:v>8.1</c:v>
                </c:pt>
                <c:pt idx="244">
                  <c:v>8.14</c:v>
                </c:pt>
                <c:pt idx="245">
                  <c:v>8.14</c:v>
                </c:pt>
                <c:pt idx="246">
                  <c:v>8.06</c:v>
                </c:pt>
                <c:pt idx="247">
                  <c:v>8.09</c:v>
                </c:pt>
                <c:pt idx="248">
                  <c:v>8.0299999999999994</c:v>
                </c:pt>
                <c:pt idx="249">
                  <c:v>8.0299999999999994</c:v>
                </c:pt>
                <c:pt idx="250">
                  <c:v>8.1</c:v>
                </c:pt>
                <c:pt idx="251">
                  <c:v>8.0500000000000007</c:v>
                </c:pt>
                <c:pt idx="252">
                  <c:v>8.02</c:v>
                </c:pt>
                <c:pt idx="253">
                  <c:v>8.1300000000000008</c:v>
                </c:pt>
                <c:pt idx="254">
                  <c:v>8.02</c:v>
                </c:pt>
                <c:pt idx="255">
                  <c:v>7.99</c:v>
                </c:pt>
                <c:pt idx="256">
                  <c:v>7.95</c:v>
                </c:pt>
                <c:pt idx="257">
                  <c:v>7.93</c:v>
                </c:pt>
                <c:pt idx="258">
                  <c:v>7.97</c:v>
                </c:pt>
                <c:pt idx="259">
                  <c:v>7.97</c:v>
                </c:pt>
                <c:pt idx="260">
                  <c:v>7.98</c:v>
                </c:pt>
                <c:pt idx="261">
                  <c:v>8.0299999999999994</c:v>
                </c:pt>
                <c:pt idx="262">
                  <c:v>7.98</c:v>
                </c:pt>
                <c:pt idx="263">
                  <c:v>8</c:v>
                </c:pt>
                <c:pt idx="264">
                  <c:v>8.1</c:v>
                </c:pt>
                <c:pt idx="265">
                  <c:v>8.09</c:v>
                </c:pt>
                <c:pt idx="266">
                  <c:v>8.16</c:v>
                </c:pt>
                <c:pt idx="267">
                  <c:v>8.17</c:v>
                </c:pt>
                <c:pt idx="268">
                  <c:v>8.1300000000000008</c:v>
                </c:pt>
                <c:pt idx="269">
                  <c:v>8.14</c:v>
                </c:pt>
                <c:pt idx="270">
                  <c:v>8.2100000000000009</c:v>
                </c:pt>
                <c:pt idx="271">
                  <c:v>8.3000000000000007</c:v>
                </c:pt>
                <c:pt idx="272">
                  <c:v>8.2799999999999994</c:v>
                </c:pt>
                <c:pt idx="273">
                  <c:v>8.35</c:v>
                </c:pt>
                <c:pt idx="274">
                  <c:v>8.35</c:v>
                </c:pt>
                <c:pt idx="275">
                  <c:v>8.31</c:v>
                </c:pt>
                <c:pt idx="276">
                  <c:v>8.35</c:v>
                </c:pt>
                <c:pt idx="277">
                  <c:v>8.36</c:v>
                </c:pt>
                <c:pt idx="278">
                  <c:v>8.3699999999999992</c:v>
                </c:pt>
                <c:pt idx="279">
                  <c:v>8.3699999999999992</c:v>
                </c:pt>
                <c:pt idx="280">
                  <c:v>8.3800000000000008</c:v>
                </c:pt>
                <c:pt idx="281">
                  <c:v>8.3699999999999992</c:v>
                </c:pt>
                <c:pt idx="282">
                  <c:v>8.3800000000000008</c:v>
                </c:pt>
                <c:pt idx="283">
                  <c:v>8.33</c:v>
                </c:pt>
                <c:pt idx="284">
                  <c:v>8.4</c:v>
                </c:pt>
                <c:pt idx="285">
                  <c:v>8.41</c:v>
                </c:pt>
                <c:pt idx="286">
                  <c:v>8.5500000000000007</c:v>
                </c:pt>
                <c:pt idx="287">
                  <c:v>8.61</c:v>
                </c:pt>
                <c:pt idx="288">
                  <c:v>8.68</c:v>
                </c:pt>
                <c:pt idx="289">
                  <c:v>8.6999999999999993</c:v>
                </c:pt>
                <c:pt idx="290">
                  <c:v>8.76</c:v>
                </c:pt>
                <c:pt idx="291">
                  <c:v>8.7899999999999991</c:v>
                </c:pt>
                <c:pt idx="292">
                  <c:v>8.76</c:v>
                </c:pt>
                <c:pt idx="293">
                  <c:v>8.84</c:v>
                </c:pt>
                <c:pt idx="294">
                  <c:v>8.85</c:v>
                </c:pt>
                <c:pt idx="295">
                  <c:v>8.8000000000000007</c:v>
                </c:pt>
                <c:pt idx="296">
                  <c:v>8.8000000000000007</c:v>
                </c:pt>
                <c:pt idx="297">
                  <c:v>8.77</c:v>
                </c:pt>
                <c:pt idx="298">
                  <c:v>8.7899999999999991</c:v>
                </c:pt>
                <c:pt idx="299">
                  <c:v>8.6999999999999993</c:v>
                </c:pt>
                <c:pt idx="300">
                  <c:v>8.7200000000000006</c:v>
                </c:pt>
                <c:pt idx="301">
                  <c:v>8.77</c:v>
                </c:pt>
                <c:pt idx="302">
                  <c:v>8.7799999999999994</c:v>
                </c:pt>
                <c:pt idx="303">
                  <c:v>8.83</c:v>
                </c:pt>
                <c:pt idx="304">
                  <c:v>8.7899999999999991</c:v>
                </c:pt>
                <c:pt idx="305">
                  <c:v>8.84</c:v>
                </c:pt>
                <c:pt idx="306">
                  <c:v>8.83</c:v>
                </c:pt>
                <c:pt idx="307">
                  <c:v>8.74</c:v>
                </c:pt>
                <c:pt idx="308">
                  <c:v>8.66</c:v>
                </c:pt>
                <c:pt idx="309">
                  <c:v>8.59</c:v>
                </c:pt>
                <c:pt idx="310">
                  <c:v>8.6</c:v>
                </c:pt>
                <c:pt idx="311">
                  <c:v>8.6999999999999993</c:v>
                </c:pt>
                <c:pt idx="312">
                  <c:v>8.7200000000000006</c:v>
                </c:pt>
                <c:pt idx="313">
                  <c:v>8.68</c:v>
                </c:pt>
                <c:pt idx="314">
                  <c:v>8.7100000000000009</c:v>
                </c:pt>
                <c:pt idx="315">
                  <c:v>8.7200000000000006</c:v>
                </c:pt>
                <c:pt idx="316">
                  <c:v>8.67</c:v>
                </c:pt>
                <c:pt idx="317">
                  <c:v>8.66</c:v>
                </c:pt>
                <c:pt idx="318">
                  <c:v>8.59</c:v>
                </c:pt>
                <c:pt idx="319">
                  <c:v>8.6</c:v>
                </c:pt>
                <c:pt idx="320">
                  <c:v>8.6199999999999992</c:v>
                </c:pt>
                <c:pt idx="321">
                  <c:v>8.64</c:v>
                </c:pt>
                <c:pt idx="322">
                  <c:v>8.6300000000000008</c:v>
                </c:pt>
                <c:pt idx="323">
                  <c:v>8.75</c:v>
                </c:pt>
                <c:pt idx="324">
                  <c:v>8.73</c:v>
                </c:pt>
                <c:pt idx="325">
                  <c:v>8.6</c:v>
                </c:pt>
                <c:pt idx="326">
                  <c:v>8.66</c:v>
                </c:pt>
                <c:pt idx="327">
                  <c:v>8.6300000000000008</c:v>
                </c:pt>
                <c:pt idx="328">
                  <c:v>8.64</c:v>
                </c:pt>
                <c:pt idx="329">
                  <c:v>8.57</c:v>
                </c:pt>
                <c:pt idx="330">
                  <c:v>8.5299999999999994</c:v>
                </c:pt>
                <c:pt idx="331">
                  <c:v>8.5299999999999994</c:v>
                </c:pt>
                <c:pt idx="332">
                  <c:v>8.48</c:v>
                </c:pt>
                <c:pt idx="333">
                  <c:v>8.3800000000000008</c:v>
                </c:pt>
                <c:pt idx="334">
                  <c:v>8.36</c:v>
                </c:pt>
                <c:pt idx="335">
                  <c:v>8.4600000000000009</c:v>
                </c:pt>
                <c:pt idx="336">
                  <c:v>8.4600000000000009</c:v>
                </c:pt>
                <c:pt idx="337">
                  <c:v>8.52</c:v>
                </c:pt>
                <c:pt idx="338">
                  <c:v>8.5500000000000007</c:v>
                </c:pt>
                <c:pt idx="339">
                  <c:v>8.5399999999999991</c:v>
                </c:pt>
                <c:pt idx="340">
                  <c:v>8.4700000000000006</c:v>
                </c:pt>
                <c:pt idx="341">
                  <c:v>8.4600000000000009</c:v>
                </c:pt>
                <c:pt idx="342">
                  <c:v>8.52</c:v>
                </c:pt>
                <c:pt idx="343">
                  <c:v>8.66</c:v>
                </c:pt>
                <c:pt idx="344">
                  <c:v>8.6</c:v>
                </c:pt>
                <c:pt idx="345">
                  <c:v>8.52</c:v>
                </c:pt>
                <c:pt idx="346">
                  <c:v>8.3800000000000008</c:v>
                </c:pt>
                <c:pt idx="347">
                  <c:v>8.36</c:v>
                </c:pt>
                <c:pt idx="348">
                  <c:v>8.42</c:v>
                </c:pt>
                <c:pt idx="349">
                  <c:v>8.4600000000000009</c:v>
                </c:pt>
                <c:pt idx="350">
                  <c:v>8.48</c:v>
                </c:pt>
                <c:pt idx="351">
                  <c:v>8.36</c:v>
                </c:pt>
                <c:pt idx="352">
                  <c:v>8.42</c:v>
                </c:pt>
                <c:pt idx="353">
                  <c:v>8.4700000000000006</c:v>
                </c:pt>
                <c:pt idx="354">
                  <c:v>8.5399999999999991</c:v>
                </c:pt>
                <c:pt idx="355">
                  <c:v>8.61</c:v>
                </c:pt>
                <c:pt idx="356">
                  <c:v>8.67</c:v>
                </c:pt>
                <c:pt idx="357">
                  <c:v>8.68</c:v>
                </c:pt>
                <c:pt idx="358">
                  <c:v>8.77</c:v>
                </c:pt>
                <c:pt idx="359">
                  <c:v>8.7899999999999991</c:v>
                </c:pt>
                <c:pt idx="360">
                  <c:v>8.7899999999999991</c:v>
                </c:pt>
                <c:pt idx="361">
                  <c:v>8.82</c:v>
                </c:pt>
                <c:pt idx="362">
                  <c:v>8.84</c:v>
                </c:pt>
                <c:pt idx="363">
                  <c:v>8.86</c:v>
                </c:pt>
                <c:pt idx="364">
                  <c:v>8.8800000000000008</c:v>
                </c:pt>
                <c:pt idx="365">
                  <c:v>8.8699999999999992</c:v>
                </c:pt>
                <c:pt idx="366">
                  <c:v>8.89</c:v>
                </c:pt>
                <c:pt idx="367">
                  <c:v>8.9499999999999993</c:v>
                </c:pt>
                <c:pt idx="368">
                  <c:v>8.9499999999999993</c:v>
                </c:pt>
                <c:pt idx="369">
                  <c:v>8.92</c:v>
                </c:pt>
                <c:pt idx="370">
                  <c:v>8.93</c:v>
                </c:pt>
                <c:pt idx="371">
                  <c:v>8.86</c:v>
                </c:pt>
                <c:pt idx="372">
                  <c:v>8.86</c:v>
                </c:pt>
                <c:pt idx="373">
                  <c:v>8.9</c:v>
                </c:pt>
                <c:pt idx="374">
                  <c:v>8.93</c:v>
                </c:pt>
                <c:pt idx="375">
                  <c:v>8.9700000000000006</c:v>
                </c:pt>
                <c:pt idx="376">
                  <c:v>9.02</c:v>
                </c:pt>
                <c:pt idx="377">
                  <c:v>9.0399999999999991</c:v>
                </c:pt>
                <c:pt idx="378">
                  <c:v>8.99</c:v>
                </c:pt>
                <c:pt idx="379">
                  <c:v>8.9600000000000009</c:v>
                </c:pt>
                <c:pt idx="380">
                  <c:v>8.91</c:v>
                </c:pt>
                <c:pt idx="381">
                  <c:v>8.9499999999999993</c:v>
                </c:pt>
                <c:pt idx="382">
                  <c:v>9.0500000000000007</c:v>
                </c:pt>
                <c:pt idx="383">
                  <c:v>9.07</c:v>
                </c:pt>
                <c:pt idx="384">
                  <c:v>9.02</c:v>
                </c:pt>
                <c:pt idx="385">
                  <c:v>9.07</c:v>
                </c:pt>
                <c:pt idx="386">
                  <c:v>9.02</c:v>
                </c:pt>
                <c:pt idx="387">
                  <c:v>8.9700000000000006</c:v>
                </c:pt>
                <c:pt idx="388">
                  <c:v>8.99</c:v>
                </c:pt>
                <c:pt idx="389">
                  <c:v>8.91</c:v>
                </c:pt>
                <c:pt idx="390">
                  <c:v>8.91</c:v>
                </c:pt>
                <c:pt idx="391">
                  <c:v>8.9</c:v>
                </c:pt>
                <c:pt idx="392">
                  <c:v>9</c:v>
                </c:pt>
                <c:pt idx="393">
                  <c:v>8.9499999999999993</c:v>
                </c:pt>
                <c:pt idx="394">
                  <c:v>9.0399999999999991</c:v>
                </c:pt>
                <c:pt idx="395">
                  <c:v>9.1199999999999992</c:v>
                </c:pt>
                <c:pt idx="396">
                  <c:v>9.1199999999999992</c:v>
                </c:pt>
                <c:pt idx="397">
                  <c:v>9.0500000000000007</c:v>
                </c:pt>
                <c:pt idx="398">
                  <c:v>8.98</c:v>
                </c:pt>
                <c:pt idx="399">
                  <c:v>8.93</c:v>
                </c:pt>
                <c:pt idx="400">
                  <c:v>8.91</c:v>
                </c:pt>
                <c:pt idx="401">
                  <c:v>8.9499999999999993</c:v>
                </c:pt>
                <c:pt idx="402">
                  <c:v>9</c:v>
                </c:pt>
                <c:pt idx="403">
                  <c:v>8.9600000000000009</c:v>
                </c:pt>
                <c:pt idx="404">
                  <c:v>9.0299999999999994</c:v>
                </c:pt>
                <c:pt idx="405">
                  <c:v>9.0500000000000007</c:v>
                </c:pt>
                <c:pt idx="406">
                  <c:v>8.98</c:v>
                </c:pt>
                <c:pt idx="407">
                  <c:v>9.11</c:v>
                </c:pt>
                <c:pt idx="408">
                  <c:v>9.1199999999999992</c:v>
                </c:pt>
                <c:pt idx="409">
                  <c:v>9.08</c:v>
                </c:pt>
                <c:pt idx="410">
                  <c:v>9.18</c:v>
                </c:pt>
                <c:pt idx="411">
                  <c:v>9.2200000000000006</c:v>
                </c:pt>
                <c:pt idx="412">
                  <c:v>9.19</c:v>
                </c:pt>
                <c:pt idx="413">
                  <c:v>9.18</c:v>
                </c:pt>
                <c:pt idx="414">
                  <c:v>9.15</c:v>
                </c:pt>
                <c:pt idx="415">
                  <c:v>9.2200000000000006</c:v>
                </c:pt>
                <c:pt idx="416">
                  <c:v>9.24</c:v>
                </c:pt>
                <c:pt idx="417">
                  <c:v>9.2799999999999994</c:v>
                </c:pt>
                <c:pt idx="418">
                  <c:v>9.3000000000000007</c:v>
                </c:pt>
                <c:pt idx="419">
                  <c:v>9.36</c:v>
                </c:pt>
                <c:pt idx="420">
                  <c:v>9.43</c:v>
                </c:pt>
                <c:pt idx="421">
                  <c:v>9.43</c:v>
                </c:pt>
                <c:pt idx="422">
                  <c:v>9.33</c:v>
                </c:pt>
                <c:pt idx="423">
                  <c:v>9.36</c:v>
                </c:pt>
                <c:pt idx="424">
                  <c:v>9.32</c:v>
                </c:pt>
                <c:pt idx="425">
                  <c:v>9.32</c:v>
                </c:pt>
                <c:pt idx="426">
                  <c:v>9.33</c:v>
                </c:pt>
                <c:pt idx="427">
                  <c:v>9.31</c:v>
                </c:pt>
                <c:pt idx="428">
                  <c:v>9.34</c:v>
                </c:pt>
                <c:pt idx="429">
                  <c:v>9.3000000000000007</c:v>
                </c:pt>
                <c:pt idx="430">
                  <c:v>9.31</c:v>
                </c:pt>
                <c:pt idx="431">
                  <c:v>9.25</c:v>
                </c:pt>
                <c:pt idx="432">
                  <c:v>9.2100000000000009</c:v>
                </c:pt>
                <c:pt idx="433">
                  <c:v>9.19</c:v>
                </c:pt>
                <c:pt idx="434">
                  <c:v>9.1999999999999993</c:v>
                </c:pt>
                <c:pt idx="435">
                  <c:v>9.1999999999999993</c:v>
                </c:pt>
                <c:pt idx="436">
                  <c:v>9.1999999999999993</c:v>
                </c:pt>
                <c:pt idx="437">
                  <c:v>9.2799999999999994</c:v>
                </c:pt>
                <c:pt idx="438">
                  <c:v>9.26</c:v>
                </c:pt>
                <c:pt idx="439">
                  <c:v>9.2899999999999991</c:v>
                </c:pt>
                <c:pt idx="440">
                  <c:v>9.2899999999999991</c:v>
                </c:pt>
                <c:pt idx="441">
                  <c:v>9.24</c:v>
                </c:pt>
                <c:pt idx="442">
                  <c:v>9.2899999999999991</c:v>
                </c:pt>
                <c:pt idx="443">
                  <c:v>9.3699999999999992</c:v>
                </c:pt>
                <c:pt idx="444">
                  <c:v>9.3699999999999992</c:v>
                </c:pt>
                <c:pt idx="445">
                  <c:v>9.3800000000000008</c:v>
                </c:pt>
                <c:pt idx="446">
                  <c:v>9.35</c:v>
                </c:pt>
                <c:pt idx="447">
                  <c:v>9.36</c:v>
                </c:pt>
                <c:pt idx="448">
                  <c:v>9.2799999999999994</c:v>
                </c:pt>
                <c:pt idx="449">
                  <c:v>9.35</c:v>
                </c:pt>
                <c:pt idx="450">
                  <c:v>9.4</c:v>
                </c:pt>
                <c:pt idx="451">
                  <c:v>9.4</c:v>
                </c:pt>
                <c:pt idx="452">
                  <c:v>9.39</c:v>
                </c:pt>
                <c:pt idx="453">
                  <c:v>9.4</c:v>
                </c:pt>
                <c:pt idx="454">
                  <c:v>9.35</c:v>
                </c:pt>
                <c:pt idx="455">
                  <c:v>9.3800000000000008</c:v>
                </c:pt>
                <c:pt idx="456">
                  <c:v>9.42</c:v>
                </c:pt>
                <c:pt idx="457">
                  <c:v>9.43</c:v>
                </c:pt>
                <c:pt idx="458">
                  <c:v>9.36</c:v>
                </c:pt>
                <c:pt idx="459">
                  <c:v>9.3699999999999992</c:v>
                </c:pt>
                <c:pt idx="460">
                  <c:v>9.36</c:v>
                </c:pt>
                <c:pt idx="461">
                  <c:v>9.3000000000000007</c:v>
                </c:pt>
                <c:pt idx="462">
                  <c:v>9.2799999999999994</c:v>
                </c:pt>
                <c:pt idx="463">
                  <c:v>9.27</c:v>
                </c:pt>
                <c:pt idx="464">
                  <c:v>9.35</c:v>
                </c:pt>
                <c:pt idx="465">
                  <c:v>9.32</c:v>
                </c:pt>
                <c:pt idx="466">
                  <c:v>9.32</c:v>
                </c:pt>
                <c:pt idx="467">
                  <c:v>9.35</c:v>
                </c:pt>
                <c:pt idx="468">
                  <c:v>9.2799999999999994</c:v>
                </c:pt>
                <c:pt idx="469">
                  <c:v>9.19</c:v>
                </c:pt>
                <c:pt idx="470">
                  <c:v>9.17</c:v>
                </c:pt>
                <c:pt idx="471">
                  <c:v>9.1300000000000008</c:v>
                </c:pt>
                <c:pt idx="472">
                  <c:v>9.17</c:v>
                </c:pt>
                <c:pt idx="473">
                  <c:v>9.48</c:v>
                </c:pt>
                <c:pt idx="474">
                  <c:v>9.5299999999999994</c:v>
                </c:pt>
                <c:pt idx="475">
                  <c:v>9.42</c:v>
                </c:pt>
                <c:pt idx="476">
                  <c:v>9.2899999999999991</c:v>
                </c:pt>
                <c:pt idx="477">
                  <c:v>9.32</c:v>
                </c:pt>
                <c:pt idx="478">
                  <c:v>9.2899999999999991</c:v>
                </c:pt>
                <c:pt idx="479">
                  <c:v>9.25</c:v>
                </c:pt>
                <c:pt idx="480">
                  <c:v>9.2799999999999994</c:v>
                </c:pt>
                <c:pt idx="481">
                  <c:v>9.36</c:v>
                </c:pt>
                <c:pt idx="482">
                  <c:v>9.4499999999999993</c:v>
                </c:pt>
                <c:pt idx="483">
                  <c:v>9.49</c:v>
                </c:pt>
                <c:pt idx="484">
                  <c:v>9.68</c:v>
                </c:pt>
                <c:pt idx="485">
                  <c:v>9.69</c:v>
                </c:pt>
                <c:pt idx="486">
                  <c:v>9.8000000000000007</c:v>
                </c:pt>
                <c:pt idx="487">
                  <c:v>9.98</c:v>
                </c:pt>
                <c:pt idx="488">
                  <c:v>9.99</c:v>
                </c:pt>
                <c:pt idx="489">
                  <c:v>10.029999999999999</c:v>
                </c:pt>
                <c:pt idx="490">
                  <c:v>10.050000000000001</c:v>
                </c:pt>
                <c:pt idx="491">
                  <c:v>10.1</c:v>
                </c:pt>
                <c:pt idx="492">
                  <c:v>10.199999999999999</c:v>
                </c:pt>
                <c:pt idx="493">
                  <c:v>10.26</c:v>
                </c:pt>
                <c:pt idx="494">
                  <c:v>10.3</c:v>
                </c:pt>
                <c:pt idx="495">
                  <c:v>10.32</c:v>
                </c:pt>
                <c:pt idx="496">
                  <c:v>10.4</c:v>
                </c:pt>
                <c:pt idx="497">
                  <c:v>10.29</c:v>
                </c:pt>
                <c:pt idx="498">
                  <c:v>10.37</c:v>
                </c:pt>
                <c:pt idx="499">
                  <c:v>10.35</c:v>
                </c:pt>
                <c:pt idx="500">
                  <c:v>10.27</c:v>
                </c:pt>
                <c:pt idx="501">
                  <c:v>10.24</c:v>
                </c:pt>
                <c:pt idx="502">
                  <c:v>10.42</c:v>
                </c:pt>
                <c:pt idx="503">
                  <c:v>10.46</c:v>
                </c:pt>
                <c:pt idx="504">
                  <c:v>10.35</c:v>
                </c:pt>
              </c:numCache>
            </c:numRef>
          </c:val>
          <c:smooth val="0"/>
          <c:extLst>
            <c:ext xmlns:c16="http://schemas.microsoft.com/office/drawing/2014/chart" uri="{C3380CC4-5D6E-409C-BE32-E72D297353CC}">
              <c16:uniqueId val="{00000001-61E1-4C32-B1F8-C9A05764CFB7}"/>
            </c:ext>
          </c:extLst>
        </c:ser>
        <c:ser>
          <c:idx val="2"/>
          <c:order val="2"/>
          <c:tx>
            <c:strRef>
              <c:f>'Yield curve'!$F$7</c:f>
              <c:strCache>
                <c:ptCount val="1"/>
                <c:pt idx="0">
                  <c:v>5</c:v>
                </c:pt>
              </c:strCache>
            </c:strRef>
          </c:tx>
          <c:marker>
            <c:symbol val="none"/>
          </c:marker>
          <c:cat>
            <c:numRef>
              <c:f>'Yield curve'!$A$7:$A$512</c:f>
              <c:numCache>
                <c:formatCode>d\.m\.yyyy</c:formatCode>
                <c:ptCount val="506"/>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formatCode="dd\.mm\.yyyy">
                  <c:v>43111</c:v>
                </c:pt>
                <c:pt idx="16" formatCode="dd\.mm\.yyyy">
                  <c:v>43110</c:v>
                </c:pt>
                <c:pt idx="17" formatCode="dd\.mm\.yyyy">
                  <c:v>43109</c:v>
                </c:pt>
                <c:pt idx="18" formatCode="dd\.mm\.yyyy">
                  <c:v>43105</c:v>
                </c:pt>
                <c:pt idx="19" formatCode="dd\.mm\.yyyy">
                  <c:v>43104</c:v>
                </c:pt>
                <c:pt idx="20" formatCode="dd\.mm\.yyyy">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formatCode="dd\.mm\.yyyy">
                  <c:v>43077</c:v>
                </c:pt>
                <c:pt idx="37" formatCode="dd\.mm\.yyyy">
                  <c:v>43076</c:v>
                </c:pt>
                <c:pt idx="38" formatCode="dd\.mm\.yyyy">
                  <c:v>43075</c:v>
                </c:pt>
                <c:pt idx="39" formatCode="dd\.mm\.yyyy">
                  <c:v>43074</c:v>
                </c:pt>
                <c:pt idx="40" formatCode="dd\.mm\.yyyy">
                  <c:v>43073</c:v>
                </c:pt>
                <c:pt idx="41" formatCode="dd\.mm\.yyyy">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formatCode="dd\.mm\.yyyy">
                  <c:v>43047</c:v>
                </c:pt>
                <c:pt idx="59" formatCode="dd\.mm\.yyyy">
                  <c:v>43046</c:v>
                </c:pt>
                <c:pt idx="60" formatCode="dd\.mm\.yyyy">
                  <c:v>43042</c:v>
                </c:pt>
                <c:pt idx="61" formatCode="dd\.mm\.yyyy">
                  <c:v>43041</c:v>
                </c:pt>
                <c:pt idx="62" formatCode="dd\.mm\.yyyy">
                  <c:v>43040</c:v>
                </c:pt>
                <c:pt idx="63" formatCode="dd\.mm\.yyyy">
                  <c:v>43039</c:v>
                </c:pt>
                <c:pt idx="64" formatCode="dd\.mm\.yyyy">
                  <c:v>43038</c:v>
                </c:pt>
                <c:pt idx="65" formatCode="dd\.mm\.yyyy">
                  <c:v>43035</c:v>
                </c:pt>
                <c:pt idx="66" formatCode="dd\.mm\.yyyy">
                  <c:v>43034</c:v>
                </c:pt>
                <c:pt idx="67" formatCode="dd\.mm\.yyyy">
                  <c:v>43033</c:v>
                </c:pt>
                <c:pt idx="68" formatCode="dd\.mm\.yyyy">
                  <c:v>43032</c:v>
                </c:pt>
                <c:pt idx="69" formatCode="dd\.mm\.yyyy">
                  <c:v>43031</c:v>
                </c:pt>
                <c:pt idx="70" formatCode="dd\.mm\.yyyy">
                  <c:v>43028</c:v>
                </c:pt>
                <c:pt idx="71" formatCode="dd\.mm\.yyyy">
                  <c:v>43027</c:v>
                </c:pt>
                <c:pt idx="72" formatCode="dd\.mm\.yyyy">
                  <c:v>43026</c:v>
                </c:pt>
                <c:pt idx="73" formatCode="dd\.mm\.yyyy">
                  <c:v>43025</c:v>
                </c:pt>
                <c:pt idx="74" formatCode="dd\.mm\.yyyy">
                  <c:v>43024</c:v>
                </c:pt>
                <c:pt idx="75" formatCode="dd\.mm\.yyyy">
                  <c:v>43021</c:v>
                </c:pt>
                <c:pt idx="76" formatCode="dd\.mm\.yyyy">
                  <c:v>43020</c:v>
                </c:pt>
                <c:pt idx="77" formatCode="dd\.mm\.yyyy">
                  <c:v>43019</c:v>
                </c:pt>
                <c:pt idx="78" formatCode="dd\.mm\.yyyy">
                  <c:v>43018</c:v>
                </c:pt>
                <c:pt idx="79" formatCode="dd\.mm\.yyyy">
                  <c:v>43017</c:v>
                </c:pt>
                <c:pt idx="80" formatCode="dd\.mm\.yyyy">
                  <c:v>43014</c:v>
                </c:pt>
                <c:pt idx="81" formatCode="dd\.mm\.yyyy">
                  <c:v>43013</c:v>
                </c:pt>
                <c:pt idx="82" formatCode="dd\.mm\.yyyy">
                  <c:v>43012</c:v>
                </c:pt>
                <c:pt idx="83" formatCode="dd\.mm\.yyyy">
                  <c:v>43011</c:v>
                </c:pt>
                <c:pt idx="84" formatCode="dd\.mm\.yyyy">
                  <c:v>43010</c:v>
                </c:pt>
                <c:pt idx="85" formatCode="dd\.mm\.yyyy">
                  <c:v>43007</c:v>
                </c:pt>
                <c:pt idx="86" formatCode="dd\.mm\.yyyy">
                  <c:v>43006</c:v>
                </c:pt>
                <c:pt idx="87" formatCode="dd\.mm\.yyyy">
                  <c:v>43005</c:v>
                </c:pt>
                <c:pt idx="88" formatCode="dd\.mm\.yyyy">
                  <c:v>43004</c:v>
                </c:pt>
                <c:pt idx="89" formatCode="dd\.mm\.yyyy">
                  <c:v>43003</c:v>
                </c:pt>
                <c:pt idx="90" formatCode="dd\.mm\.yyyy">
                  <c:v>43000</c:v>
                </c:pt>
                <c:pt idx="91" formatCode="dd\.mm\.yyyy">
                  <c:v>42999</c:v>
                </c:pt>
                <c:pt idx="92" formatCode="dd\.mm\.yyyy">
                  <c:v>42998</c:v>
                </c:pt>
                <c:pt idx="93" formatCode="dd\.mm\.yyyy">
                  <c:v>42997</c:v>
                </c:pt>
                <c:pt idx="94" formatCode="dd\.mm\.yyyy">
                  <c:v>42996</c:v>
                </c:pt>
                <c:pt idx="95" formatCode="dd\.mm\.yyyy">
                  <c:v>42993</c:v>
                </c:pt>
                <c:pt idx="96" formatCode="dd\.mm\.yyyy">
                  <c:v>42992</c:v>
                </c:pt>
                <c:pt idx="97" formatCode="dd\.mm\.yyyy">
                  <c:v>42991</c:v>
                </c:pt>
                <c:pt idx="98" formatCode="dd\.mm\.yyyy">
                  <c:v>42990</c:v>
                </c:pt>
                <c:pt idx="99" formatCode="dd\.mm\.yyyy">
                  <c:v>42989</c:v>
                </c:pt>
                <c:pt idx="100" formatCode="dd\.mm\.yyyy">
                  <c:v>42986</c:v>
                </c:pt>
                <c:pt idx="101" formatCode="dd\.mm\.yyyy">
                  <c:v>42985</c:v>
                </c:pt>
                <c:pt idx="102" formatCode="dd\.mm\.yyyy">
                  <c:v>42984</c:v>
                </c:pt>
                <c:pt idx="103" formatCode="dd\.mm\.yyyy">
                  <c:v>42983</c:v>
                </c:pt>
                <c:pt idx="104" formatCode="dd\.mm\.yyyy">
                  <c:v>42982</c:v>
                </c:pt>
                <c:pt idx="105" formatCode="dd\.mm\.yyyy">
                  <c:v>42979</c:v>
                </c:pt>
                <c:pt idx="106" formatCode="dd\.mm\.yyyy">
                  <c:v>42978</c:v>
                </c:pt>
                <c:pt idx="107" formatCode="dd\.mm\.yyyy">
                  <c:v>42977</c:v>
                </c:pt>
                <c:pt idx="108" formatCode="dd\.mm\.yyyy">
                  <c:v>42976</c:v>
                </c:pt>
                <c:pt idx="109" formatCode="dd\.mm\.yyyy">
                  <c:v>42975</c:v>
                </c:pt>
                <c:pt idx="110" formatCode="dd\.mm\.yyyy">
                  <c:v>42972</c:v>
                </c:pt>
                <c:pt idx="111" formatCode="dd\.mm\.yyyy">
                  <c:v>42971</c:v>
                </c:pt>
                <c:pt idx="112" formatCode="dd\.mm\.yyyy">
                  <c:v>42970</c:v>
                </c:pt>
                <c:pt idx="113" formatCode="dd\.mm\.yyyy">
                  <c:v>42969</c:v>
                </c:pt>
                <c:pt idx="114" formatCode="dd\.mm\.yyyy">
                  <c:v>42968</c:v>
                </c:pt>
                <c:pt idx="115" formatCode="dd\.mm\.yyyy">
                  <c:v>42965</c:v>
                </c:pt>
                <c:pt idx="116" formatCode="dd\.mm\.yyyy">
                  <c:v>42964</c:v>
                </c:pt>
                <c:pt idx="117" formatCode="dd\.mm\.yyyy">
                  <c:v>42963</c:v>
                </c:pt>
                <c:pt idx="118" formatCode="dd\.mm\.yyyy">
                  <c:v>42962</c:v>
                </c:pt>
                <c:pt idx="119" formatCode="dd\.mm\.yyyy">
                  <c:v>42961</c:v>
                </c:pt>
                <c:pt idx="120" formatCode="dd\.mm\.yyyy">
                  <c:v>42958</c:v>
                </c:pt>
                <c:pt idx="121" formatCode="dd\.mm\.yyyy">
                  <c:v>42957</c:v>
                </c:pt>
                <c:pt idx="122" formatCode="dd\.mm\.yyyy">
                  <c:v>42956</c:v>
                </c:pt>
                <c:pt idx="123" formatCode="dd\.mm\.yyyy">
                  <c:v>42955</c:v>
                </c:pt>
                <c:pt idx="124" formatCode="dd\.mm\.yyyy">
                  <c:v>42954</c:v>
                </c:pt>
                <c:pt idx="125" formatCode="dd\.mm\.yyyy">
                  <c:v>42951</c:v>
                </c:pt>
                <c:pt idx="126" formatCode="dd\.mm\.yyyy">
                  <c:v>42950</c:v>
                </c:pt>
                <c:pt idx="127" formatCode="dd\.mm\.yyyy">
                  <c:v>42949</c:v>
                </c:pt>
                <c:pt idx="128" formatCode="dd\.mm\.yyyy">
                  <c:v>42948</c:v>
                </c:pt>
                <c:pt idx="129" formatCode="dd\.mm\.yyyy">
                  <c:v>42947</c:v>
                </c:pt>
                <c:pt idx="130" formatCode="dd\.mm\.yyyy">
                  <c:v>42944</c:v>
                </c:pt>
                <c:pt idx="131" formatCode="dd\.mm\.yyyy">
                  <c:v>42943</c:v>
                </c:pt>
                <c:pt idx="132" formatCode="dd\.mm\.yyyy">
                  <c:v>42942</c:v>
                </c:pt>
                <c:pt idx="133" formatCode="dd\.mm\.yyyy">
                  <c:v>42941</c:v>
                </c:pt>
                <c:pt idx="134" formatCode="dd\.mm\.yyyy">
                  <c:v>42940</c:v>
                </c:pt>
                <c:pt idx="135" formatCode="dd\.mm\.yyyy">
                  <c:v>42937</c:v>
                </c:pt>
                <c:pt idx="136" formatCode="dd\.mm\.yyyy">
                  <c:v>42936</c:v>
                </c:pt>
                <c:pt idx="137" formatCode="dd\.mm\.yyyy">
                  <c:v>42935</c:v>
                </c:pt>
                <c:pt idx="138" formatCode="dd\.mm\.yyyy">
                  <c:v>42934</c:v>
                </c:pt>
                <c:pt idx="139" formatCode="dd\.mm\.yyyy">
                  <c:v>42933</c:v>
                </c:pt>
                <c:pt idx="140" formatCode="dd\.mm\.yyyy">
                  <c:v>42930</c:v>
                </c:pt>
                <c:pt idx="141" formatCode="dd\.mm\.yyyy">
                  <c:v>42929</c:v>
                </c:pt>
                <c:pt idx="142" formatCode="dd\.mm\.yyyy">
                  <c:v>42928</c:v>
                </c:pt>
                <c:pt idx="143" formatCode="dd\.mm\.yyyy">
                  <c:v>42927</c:v>
                </c:pt>
                <c:pt idx="144" formatCode="dd\.mm\.yyyy">
                  <c:v>42926</c:v>
                </c:pt>
                <c:pt idx="145" formatCode="dd\.mm\.yyyy">
                  <c:v>42923</c:v>
                </c:pt>
                <c:pt idx="146" formatCode="dd\.mm\.yyyy">
                  <c:v>42922</c:v>
                </c:pt>
                <c:pt idx="147" formatCode="dd\.mm\.yyyy">
                  <c:v>42921</c:v>
                </c:pt>
                <c:pt idx="148" formatCode="dd\.mm\.yyyy">
                  <c:v>42920</c:v>
                </c:pt>
                <c:pt idx="149" formatCode="dd\.mm\.yyyy">
                  <c:v>42919</c:v>
                </c:pt>
                <c:pt idx="150" formatCode="dd\.mm\.yyyy">
                  <c:v>42916</c:v>
                </c:pt>
                <c:pt idx="151" formatCode="dd\.mm\.yyyy">
                  <c:v>42915</c:v>
                </c:pt>
                <c:pt idx="152" formatCode="dd\.mm\.yyyy">
                  <c:v>42914</c:v>
                </c:pt>
                <c:pt idx="153" formatCode="dd\.mm\.yyyy">
                  <c:v>42913</c:v>
                </c:pt>
                <c:pt idx="154" formatCode="dd\.mm\.yyyy">
                  <c:v>42912</c:v>
                </c:pt>
                <c:pt idx="155" formatCode="dd\.mm\.yyyy">
                  <c:v>42909</c:v>
                </c:pt>
                <c:pt idx="156" formatCode="dd\.mm\.yyyy">
                  <c:v>42908</c:v>
                </c:pt>
                <c:pt idx="157" formatCode="dd\.mm\.yyyy">
                  <c:v>42907</c:v>
                </c:pt>
                <c:pt idx="158" formatCode="dd\.mm\.yyyy">
                  <c:v>42906</c:v>
                </c:pt>
                <c:pt idx="159" formatCode="dd\.mm\.yyyy">
                  <c:v>42905</c:v>
                </c:pt>
                <c:pt idx="160" formatCode="dd\.mm\.yyyy">
                  <c:v>42902</c:v>
                </c:pt>
                <c:pt idx="161" formatCode="dd\.mm\.yyyy">
                  <c:v>42901</c:v>
                </c:pt>
                <c:pt idx="162" formatCode="dd\.mm\.yyyy">
                  <c:v>42900</c:v>
                </c:pt>
                <c:pt idx="163" formatCode="dd\.mm\.yyyy">
                  <c:v>42899</c:v>
                </c:pt>
                <c:pt idx="164" formatCode="dd\.mm\.yyyy">
                  <c:v>42895</c:v>
                </c:pt>
                <c:pt idx="165" formatCode="dd\.mm\.yyyy">
                  <c:v>42894</c:v>
                </c:pt>
                <c:pt idx="166" formatCode="dd\.mm\.yyyy">
                  <c:v>42893</c:v>
                </c:pt>
                <c:pt idx="167" formatCode="dd\.mm\.yyyy">
                  <c:v>42892</c:v>
                </c:pt>
                <c:pt idx="168" formatCode="dd\.mm\.yyyy">
                  <c:v>42891</c:v>
                </c:pt>
                <c:pt idx="169" formatCode="dd\.mm\.yyyy">
                  <c:v>42888</c:v>
                </c:pt>
                <c:pt idx="170" formatCode="dd\.mm\.yyyy">
                  <c:v>42887</c:v>
                </c:pt>
                <c:pt idx="171" formatCode="dd\.mm\.yyyy">
                  <c:v>42886</c:v>
                </c:pt>
                <c:pt idx="172" formatCode="dd\.mm\.yyyy">
                  <c:v>42885</c:v>
                </c:pt>
                <c:pt idx="173" formatCode="dd\.mm\.yyyy">
                  <c:v>42884</c:v>
                </c:pt>
                <c:pt idx="174" formatCode="dd\.mm\.yyyy">
                  <c:v>42881</c:v>
                </c:pt>
                <c:pt idx="175" formatCode="dd\.mm\.yyyy">
                  <c:v>42880</c:v>
                </c:pt>
                <c:pt idx="176" formatCode="dd\.mm\.yyyy">
                  <c:v>42879</c:v>
                </c:pt>
                <c:pt idx="177" formatCode="dd\.mm\.yyyy">
                  <c:v>42878</c:v>
                </c:pt>
                <c:pt idx="178" formatCode="dd\.mm\.yyyy">
                  <c:v>42877</c:v>
                </c:pt>
                <c:pt idx="179" formatCode="dd\.mm\.yyyy">
                  <c:v>42874</c:v>
                </c:pt>
                <c:pt idx="180" formatCode="dd\.mm\.yyyy">
                  <c:v>42873</c:v>
                </c:pt>
                <c:pt idx="181" formatCode="dd\.mm\.yyyy">
                  <c:v>42872</c:v>
                </c:pt>
                <c:pt idx="182" formatCode="dd\.mm\.yyyy">
                  <c:v>42871</c:v>
                </c:pt>
                <c:pt idx="183" formatCode="dd\.mm\.yyyy">
                  <c:v>42870</c:v>
                </c:pt>
                <c:pt idx="184" formatCode="dd\.mm\.yyyy">
                  <c:v>42867</c:v>
                </c:pt>
                <c:pt idx="185" formatCode="dd\.mm\.yyyy">
                  <c:v>42866</c:v>
                </c:pt>
                <c:pt idx="186" formatCode="dd\.mm\.yyyy">
                  <c:v>42865</c:v>
                </c:pt>
                <c:pt idx="187" formatCode="dd\.mm\.yyyy">
                  <c:v>42860</c:v>
                </c:pt>
                <c:pt idx="188" formatCode="dd\.mm\.yyyy">
                  <c:v>42859</c:v>
                </c:pt>
                <c:pt idx="189" formatCode="dd\.mm\.yyyy">
                  <c:v>42858</c:v>
                </c:pt>
                <c:pt idx="190" formatCode="dd\.mm\.yyyy">
                  <c:v>42857</c:v>
                </c:pt>
                <c:pt idx="191" formatCode="dd\.mm\.yyyy">
                  <c:v>42853</c:v>
                </c:pt>
                <c:pt idx="192" formatCode="dd\.mm\.yyyy">
                  <c:v>42852</c:v>
                </c:pt>
                <c:pt idx="193" formatCode="dd\.mm\.yyyy">
                  <c:v>42851</c:v>
                </c:pt>
                <c:pt idx="194" formatCode="dd\.mm\.yyyy">
                  <c:v>42850</c:v>
                </c:pt>
                <c:pt idx="195" formatCode="dd\.mm\.yyyy">
                  <c:v>42849</c:v>
                </c:pt>
                <c:pt idx="196" formatCode="dd\.mm\.yyyy">
                  <c:v>42845</c:v>
                </c:pt>
                <c:pt idx="197" formatCode="dd\.mm\.yyyy">
                  <c:v>42844</c:v>
                </c:pt>
                <c:pt idx="198" formatCode="dd\.mm\.yyyy">
                  <c:v>42843</c:v>
                </c:pt>
                <c:pt idx="199" formatCode="dd\.mm\.yyyy">
                  <c:v>42842</c:v>
                </c:pt>
                <c:pt idx="200" formatCode="dd\.mm\.yyyy">
                  <c:v>42839</c:v>
                </c:pt>
                <c:pt idx="201" formatCode="dd\.mm\.yyyy">
                  <c:v>42838</c:v>
                </c:pt>
                <c:pt idx="202" formatCode="dd\.mm\.yyyy">
                  <c:v>42837</c:v>
                </c:pt>
                <c:pt idx="203" formatCode="dd\.mm\.yyyy">
                  <c:v>42836</c:v>
                </c:pt>
                <c:pt idx="204" formatCode="dd\.mm\.yyyy">
                  <c:v>42835</c:v>
                </c:pt>
                <c:pt idx="205" formatCode="dd\.mm\.yyyy">
                  <c:v>42832</c:v>
                </c:pt>
                <c:pt idx="206" formatCode="dd\.mm\.yyyy">
                  <c:v>42831</c:v>
                </c:pt>
                <c:pt idx="207" formatCode="dd\.mm\.yyyy">
                  <c:v>42830</c:v>
                </c:pt>
                <c:pt idx="208" formatCode="dd\.mm\.yyyy">
                  <c:v>42829</c:v>
                </c:pt>
                <c:pt idx="209" formatCode="dd\.mm\.yyyy">
                  <c:v>42828</c:v>
                </c:pt>
                <c:pt idx="210" formatCode="dd\.mm\.yyyy">
                  <c:v>42825</c:v>
                </c:pt>
                <c:pt idx="211" formatCode="dd\.mm\.yyyy">
                  <c:v>42824</c:v>
                </c:pt>
                <c:pt idx="212" formatCode="dd\.mm\.yyyy">
                  <c:v>42823</c:v>
                </c:pt>
                <c:pt idx="213" formatCode="dd\.mm\.yyyy">
                  <c:v>42822</c:v>
                </c:pt>
                <c:pt idx="214" formatCode="dd\.mm\.yyyy">
                  <c:v>42821</c:v>
                </c:pt>
                <c:pt idx="215" formatCode="dd\.mm\.yyyy">
                  <c:v>42818</c:v>
                </c:pt>
                <c:pt idx="216" formatCode="dd\.mm\.yyyy">
                  <c:v>42817</c:v>
                </c:pt>
                <c:pt idx="217" formatCode="dd\.mm\.yyyy">
                  <c:v>42816</c:v>
                </c:pt>
                <c:pt idx="218" formatCode="dd\.mm\.yyyy">
                  <c:v>42815</c:v>
                </c:pt>
                <c:pt idx="219" formatCode="dd\.mm\.yyyy">
                  <c:v>42814</c:v>
                </c:pt>
                <c:pt idx="220" formatCode="dd\.mm\.yyyy">
                  <c:v>42811</c:v>
                </c:pt>
                <c:pt idx="221" formatCode="dd\.mm\.yyyy">
                  <c:v>42810</c:v>
                </c:pt>
                <c:pt idx="222" formatCode="dd\.mm\.yyyy">
                  <c:v>42809</c:v>
                </c:pt>
                <c:pt idx="223" formatCode="dd\.mm\.yyyy">
                  <c:v>42808</c:v>
                </c:pt>
                <c:pt idx="224" formatCode="dd\.mm\.yyyy">
                  <c:v>42807</c:v>
                </c:pt>
                <c:pt idx="225" formatCode="dd\.mm\.yyyy">
                  <c:v>42804</c:v>
                </c:pt>
                <c:pt idx="226" formatCode="dd\.mm\.yyyy">
                  <c:v>42803</c:v>
                </c:pt>
                <c:pt idx="227" formatCode="dd\.mm\.yyyy">
                  <c:v>42801</c:v>
                </c:pt>
                <c:pt idx="228" formatCode="dd\.mm\.yyyy">
                  <c:v>42800</c:v>
                </c:pt>
                <c:pt idx="229" formatCode="dd\.mm\.yyyy">
                  <c:v>42797</c:v>
                </c:pt>
                <c:pt idx="230" formatCode="dd\.mm\.yyyy">
                  <c:v>42796</c:v>
                </c:pt>
                <c:pt idx="231" formatCode="dd\.mm\.yyyy">
                  <c:v>42795</c:v>
                </c:pt>
                <c:pt idx="232" formatCode="dd\.mm\.yyyy">
                  <c:v>42794</c:v>
                </c:pt>
                <c:pt idx="233" formatCode="dd\.mm\.yyyy">
                  <c:v>42793</c:v>
                </c:pt>
                <c:pt idx="234" formatCode="dd\.mm\.yyyy">
                  <c:v>42790</c:v>
                </c:pt>
                <c:pt idx="235" formatCode="dd\.mm\.yyyy">
                  <c:v>42788</c:v>
                </c:pt>
                <c:pt idx="236" formatCode="dd\.mm\.yyyy">
                  <c:v>42787</c:v>
                </c:pt>
                <c:pt idx="237" formatCode="dd\.mm\.yyyy">
                  <c:v>42786</c:v>
                </c:pt>
                <c:pt idx="238" formatCode="dd\.mm\.yyyy">
                  <c:v>42783</c:v>
                </c:pt>
                <c:pt idx="239" formatCode="dd\.mm\.yyyy">
                  <c:v>42782</c:v>
                </c:pt>
                <c:pt idx="240" formatCode="dd\.mm\.yyyy">
                  <c:v>42781</c:v>
                </c:pt>
                <c:pt idx="241" formatCode="dd\.mm\.yyyy">
                  <c:v>42780</c:v>
                </c:pt>
                <c:pt idx="242" formatCode="dd\.mm\.yyyy">
                  <c:v>42779</c:v>
                </c:pt>
                <c:pt idx="243" formatCode="dd\.mm\.yyyy">
                  <c:v>42776</c:v>
                </c:pt>
                <c:pt idx="244" formatCode="dd\.mm\.yyyy">
                  <c:v>42775</c:v>
                </c:pt>
                <c:pt idx="245" formatCode="dd\.mm\.yyyy">
                  <c:v>42774</c:v>
                </c:pt>
                <c:pt idx="246" formatCode="dd\.mm\.yyyy">
                  <c:v>42773</c:v>
                </c:pt>
                <c:pt idx="247" formatCode="dd\.mm\.yyyy">
                  <c:v>42772</c:v>
                </c:pt>
                <c:pt idx="248" formatCode="dd\.mm\.yyyy">
                  <c:v>42769</c:v>
                </c:pt>
                <c:pt idx="249" formatCode="dd\.mm\.yyyy">
                  <c:v>42768</c:v>
                </c:pt>
                <c:pt idx="250" formatCode="dd\.mm\.yyyy">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formatCode="dd\.mm\.yyyy">
                  <c:v>42745</c:v>
                </c:pt>
                <c:pt idx="267" formatCode="dd\.mm\.yyyy">
                  <c:v>42744</c:v>
                </c:pt>
                <c:pt idx="268" formatCode="dd\.mm\.yyyy">
                  <c:v>42741</c:v>
                </c:pt>
                <c:pt idx="269" formatCode="dd\.mm\.yyyy">
                  <c:v>42740</c:v>
                </c:pt>
                <c:pt idx="270" formatCode="dd\.mm\.yyyy">
                  <c:v>42739</c:v>
                </c:pt>
                <c:pt idx="271" formatCode="dd\.mm\.yyyy">
                  <c:v>42738</c:v>
                </c:pt>
                <c:pt idx="272" formatCode="dd\.mm\.yyyy">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formatCode="dd\.mm\.yyyy">
                  <c:v>42712</c:v>
                </c:pt>
                <c:pt idx="289" formatCode="dd\.mm\.yyyy">
                  <c:v>42711</c:v>
                </c:pt>
                <c:pt idx="290" formatCode="dd\.mm\.yyyy">
                  <c:v>42710</c:v>
                </c:pt>
                <c:pt idx="291" formatCode="dd\.mm\.yyyy">
                  <c:v>42709</c:v>
                </c:pt>
                <c:pt idx="292" formatCode="dd\.mm\.yyyy">
                  <c:v>42706</c:v>
                </c:pt>
                <c:pt idx="293" formatCode="dd\.mm\.yyyy">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formatCode="dd\.mm\.yyyy">
                  <c:v>42682</c:v>
                </c:pt>
                <c:pt idx="311" formatCode="dd\.mm\.yyyy">
                  <c:v>42681</c:v>
                </c:pt>
                <c:pt idx="312" formatCode="dd\.mm\.yyyy">
                  <c:v>42677</c:v>
                </c:pt>
                <c:pt idx="313" formatCode="dd\.mm\.yyyy">
                  <c:v>42676</c:v>
                </c:pt>
                <c:pt idx="314" formatCode="dd\.mm\.yyyy">
                  <c:v>42675</c:v>
                </c:pt>
                <c:pt idx="315" formatCode="dd\.mm\.yyyy">
                  <c:v>42674</c:v>
                </c:pt>
                <c:pt idx="316" formatCode="dd\.mm\.yyyy">
                  <c:v>42671</c:v>
                </c:pt>
                <c:pt idx="317" formatCode="dd\.mm\.yyyy">
                  <c:v>42670</c:v>
                </c:pt>
                <c:pt idx="318" formatCode="dd\.mm\.yyyy">
                  <c:v>42669</c:v>
                </c:pt>
                <c:pt idx="319" formatCode="dd\.mm\.yyyy">
                  <c:v>42668</c:v>
                </c:pt>
                <c:pt idx="320" formatCode="dd\.mm\.yyyy">
                  <c:v>42667</c:v>
                </c:pt>
                <c:pt idx="321" formatCode="dd\.mm\.yyyy">
                  <c:v>42664</c:v>
                </c:pt>
                <c:pt idx="322" formatCode="dd\.mm\.yyyy">
                  <c:v>42663</c:v>
                </c:pt>
                <c:pt idx="323" formatCode="dd\.mm\.yyyy">
                  <c:v>42662</c:v>
                </c:pt>
                <c:pt idx="324" formatCode="dd\.mm\.yyyy">
                  <c:v>42661</c:v>
                </c:pt>
                <c:pt idx="325" formatCode="dd\.mm\.yyyy">
                  <c:v>42660</c:v>
                </c:pt>
                <c:pt idx="326" formatCode="dd\.mm\.yyyy">
                  <c:v>42657</c:v>
                </c:pt>
                <c:pt idx="327" formatCode="dd\.mm\.yyyy">
                  <c:v>42656</c:v>
                </c:pt>
                <c:pt idx="328" formatCode="dd\.mm\.yyyy">
                  <c:v>42655</c:v>
                </c:pt>
                <c:pt idx="329" formatCode="dd\.mm\.yyyy">
                  <c:v>42654</c:v>
                </c:pt>
                <c:pt idx="330" formatCode="dd\.mm\.yyyy">
                  <c:v>42653</c:v>
                </c:pt>
                <c:pt idx="331" formatCode="dd\.mm\.yyyy">
                  <c:v>42650</c:v>
                </c:pt>
                <c:pt idx="332" formatCode="dd\.mm\.yyyy">
                  <c:v>42649</c:v>
                </c:pt>
                <c:pt idx="333" formatCode="dd\.mm\.yyyy">
                  <c:v>42648</c:v>
                </c:pt>
                <c:pt idx="334" formatCode="dd\.mm\.yyyy">
                  <c:v>42647</c:v>
                </c:pt>
                <c:pt idx="335" formatCode="dd\.mm\.yyyy">
                  <c:v>42646</c:v>
                </c:pt>
                <c:pt idx="336" formatCode="dd\.mm\.yyyy">
                  <c:v>42643</c:v>
                </c:pt>
                <c:pt idx="337" formatCode="dd\.mm\.yyyy">
                  <c:v>42642</c:v>
                </c:pt>
                <c:pt idx="338" formatCode="dd\.mm\.yyyy">
                  <c:v>42641</c:v>
                </c:pt>
                <c:pt idx="339" formatCode="dd\.mm\.yyyy">
                  <c:v>42640</c:v>
                </c:pt>
                <c:pt idx="340" formatCode="dd\.mm\.yyyy">
                  <c:v>42639</c:v>
                </c:pt>
                <c:pt idx="341" formatCode="dd\.mm\.yyyy">
                  <c:v>42636</c:v>
                </c:pt>
                <c:pt idx="342" formatCode="dd\.mm\.yyyy">
                  <c:v>42635</c:v>
                </c:pt>
                <c:pt idx="343" formatCode="dd\.mm\.yyyy">
                  <c:v>42634</c:v>
                </c:pt>
                <c:pt idx="344" formatCode="dd\.mm\.yyyy">
                  <c:v>42633</c:v>
                </c:pt>
                <c:pt idx="345" formatCode="dd\.mm\.yyyy">
                  <c:v>42632</c:v>
                </c:pt>
                <c:pt idx="346" formatCode="dd\.mm\.yyyy">
                  <c:v>42629</c:v>
                </c:pt>
                <c:pt idx="347" formatCode="dd\.mm\.yyyy">
                  <c:v>42628</c:v>
                </c:pt>
                <c:pt idx="348" formatCode="dd\.mm\.yyyy">
                  <c:v>42627</c:v>
                </c:pt>
                <c:pt idx="349" formatCode="dd\.mm\.yyyy">
                  <c:v>42626</c:v>
                </c:pt>
                <c:pt idx="350" formatCode="dd\.mm\.yyyy">
                  <c:v>42625</c:v>
                </c:pt>
                <c:pt idx="351" formatCode="dd\.mm\.yyyy">
                  <c:v>42622</c:v>
                </c:pt>
                <c:pt idx="352" formatCode="dd\.mm\.yyyy">
                  <c:v>42621</c:v>
                </c:pt>
                <c:pt idx="353" formatCode="dd\.mm\.yyyy">
                  <c:v>42620</c:v>
                </c:pt>
                <c:pt idx="354" formatCode="dd\.mm\.yyyy">
                  <c:v>42619</c:v>
                </c:pt>
                <c:pt idx="355" formatCode="dd\.mm\.yyyy">
                  <c:v>42618</c:v>
                </c:pt>
                <c:pt idx="356" formatCode="dd\.mm\.yyyy">
                  <c:v>42615</c:v>
                </c:pt>
                <c:pt idx="357" formatCode="dd\.mm\.yyyy">
                  <c:v>42614</c:v>
                </c:pt>
                <c:pt idx="358" formatCode="dd\.mm\.yyyy">
                  <c:v>42613</c:v>
                </c:pt>
                <c:pt idx="359" formatCode="dd\.mm\.yyyy">
                  <c:v>42612</c:v>
                </c:pt>
                <c:pt idx="360" formatCode="dd\.mm\.yyyy">
                  <c:v>42611</c:v>
                </c:pt>
                <c:pt idx="361" formatCode="dd\.mm\.yyyy">
                  <c:v>42608</c:v>
                </c:pt>
                <c:pt idx="362" formatCode="dd\.mm\.yyyy">
                  <c:v>42607</c:v>
                </c:pt>
                <c:pt idx="363" formatCode="dd\.mm\.yyyy">
                  <c:v>42606</c:v>
                </c:pt>
                <c:pt idx="364" formatCode="dd\.mm\.yyyy">
                  <c:v>42605</c:v>
                </c:pt>
                <c:pt idx="365" formatCode="dd\.mm\.yyyy">
                  <c:v>42604</c:v>
                </c:pt>
                <c:pt idx="366" formatCode="dd\.mm\.yyyy">
                  <c:v>42601</c:v>
                </c:pt>
                <c:pt idx="367" formatCode="dd\.mm\.yyyy">
                  <c:v>42600</c:v>
                </c:pt>
                <c:pt idx="368" formatCode="dd\.mm\.yyyy">
                  <c:v>42599</c:v>
                </c:pt>
                <c:pt idx="369" formatCode="dd\.mm\.yyyy">
                  <c:v>42598</c:v>
                </c:pt>
                <c:pt idx="370" formatCode="dd\.mm\.yyyy">
                  <c:v>42597</c:v>
                </c:pt>
                <c:pt idx="371" formatCode="dd\.mm\.yyyy">
                  <c:v>42594</c:v>
                </c:pt>
                <c:pt idx="372" formatCode="dd\.mm\.yyyy">
                  <c:v>42593</c:v>
                </c:pt>
                <c:pt idx="373" formatCode="dd\.mm\.yyyy">
                  <c:v>42592</c:v>
                </c:pt>
                <c:pt idx="374" formatCode="dd\.mm\.yyyy">
                  <c:v>42591</c:v>
                </c:pt>
                <c:pt idx="375" formatCode="dd\.mm\.yyyy">
                  <c:v>42590</c:v>
                </c:pt>
                <c:pt idx="376" formatCode="dd\.mm\.yyyy">
                  <c:v>42587</c:v>
                </c:pt>
                <c:pt idx="377" formatCode="dd\.mm\.yyyy">
                  <c:v>42586</c:v>
                </c:pt>
                <c:pt idx="378" formatCode="dd\.mm\.yyyy">
                  <c:v>42585</c:v>
                </c:pt>
                <c:pt idx="379" formatCode="dd\.mm\.yyyy">
                  <c:v>42584</c:v>
                </c:pt>
                <c:pt idx="380" formatCode="dd\.mm\.yyyy">
                  <c:v>42583</c:v>
                </c:pt>
                <c:pt idx="381" formatCode="dd\.mm\.yyyy">
                  <c:v>42580</c:v>
                </c:pt>
                <c:pt idx="382" formatCode="dd\.mm\.yyyy">
                  <c:v>42579</c:v>
                </c:pt>
                <c:pt idx="383" formatCode="dd\.mm\.yyyy">
                  <c:v>42578</c:v>
                </c:pt>
                <c:pt idx="384" formatCode="dd\.mm\.yyyy">
                  <c:v>42577</c:v>
                </c:pt>
                <c:pt idx="385" formatCode="dd\.mm\.yyyy">
                  <c:v>42576</c:v>
                </c:pt>
                <c:pt idx="386" formatCode="dd\.mm\.yyyy">
                  <c:v>42573</c:v>
                </c:pt>
                <c:pt idx="387" formatCode="dd\.mm\.yyyy">
                  <c:v>42572</c:v>
                </c:pt>
                <c:pt idx="388" formatCode="dd\.mm\.yyyy">
                  <c:v>42571</c:v>
                </c:pt>
                <c:pt idx="389" formatCode="dd\.mm\.yyyy">
                  <c:v>42570</c:v>
                </c:pt>
                <c:pt idx="390" formatCode="dd\.mm\.yyyy">
                  <c:v>42569</c:v>
                </c:pt>
                <c:pt idx="391" formatCode="dd\.mm\.yyyy">
                  <c:v>42566</c:v>
                </c:pt>
                <c:pt idx="392" formatCode="dd\.mm\.yyyy">
                  <c:v>42565</c:v>
                </c:pt>
                <c:pt idx="393" formatCode="dd\.mm\.yyyy">
                  <c:v>42564</c:v>
                </c:pt>
                <c:pt idx="394" formatCode="dd\.mm\.yyyy">
                  <c:v>42563</c:v>
                </c:pt>
                <c:pt idx="395" formatCode="dd\.mm\.yyyy">
                  <c:v>42562</c:v>
                </c:pt>
                <c:pt idx="396" formatCode="dd\.mm\.yyyy">
                  <c:v>42559</c:v>
                </c:pt>
                <c:pt idx="397" formatCode="dd\.mm\.yyyy">
                  <c:v>42558</c:v>
                </c:pt>
                <c:pt idx="398" formatCode="dd\.mm\.yyyy">
                  <c:v>42557</c:v>
                </c:pt>
                <c:pt idx="399" formatCode="dd\.mm\.yyyy">
                  <c:v>42556</c:v>
                </c:pt>
                <c:pt idx="400" formatCode="dd\.mm\.yyyy">
                  <c:v>42555</c:v>
                </c:pt>
                <c:pt idx="401" formatCode="dd\.mm\.yyyy">
                  <c:v>42552</c:v>
                </c:pt>
                <c:pt idx="402" formatCode="dd\.mm\.yyyy">
                  <c:v>42551</c:v>
                </c:pt>
                <c:pt idx="403" formatCode="dd\.mm\.yyyy">
                  <c:v>42550</c:v>
                </c:pt>
                <c:pt idx="404" formatCode="dd\.mm\.yyyy">
                  <c:v>42549</c:v>
                </c:pt>
                <c:pt idx="405" formatCode="dd\.mm\.yyyy">
                  <c:v>42548</c:v>
                </c:pt>
                <c:pt idx="406" formatCode="dd\.mm\.yyyy">
                  <c:v>42545</c:v>
                </c:pt>
                <c:pt idx="407" formatCode="dd\.mm\.yyyy">
                  <c:v>42544</c:v>
                </c:pt>
                <c:pt idx="408" formatCode="dd\.mm\.yyyy">
                  <c:v>42543</c:v>
                </c:pt>
                <c:pt idx="409" formatCode="dd\.mm\.yyyy">
                  <c:v>42542</c:v>
                </c:pt>
                <c:pt idx="410" formatCode="dd\.mm\.yyyy">
                  <c:v>42541</c:v>
                </c:pt>
                <c:pt idx="411" formatCode="dd\.mm\.yyyy">
                  <c:v>42538</c:v>
                </c:pt>
                <c:pt idx="412" formatCode="dd\.mm\.yyyy">
                  <c:v>42537</c:v>
                </c:pt>
                <c:pt idx="413" formatCode="dd\.mm\.yyyy">
                  <c:v>42536</c:v>
                </c:pt>
                <c:pt idx="414" formatCode="dd\.mm\.yyyy">
                  <c:v>42535</c:v>
                </c:pt>
                <c:pt idx="415" formatCode="dd\.mm\.yyyy">
                  <c:v>42531</c:v>
                </c:pt>
                <c:pt idx="416" formatCode="dd\.mm\.yyyy">
                  <c:v>42530</c:v>
                </c:pt>
                <c:pt idx="417" formatCode="dd\.mm\.yyyy">
                  <c:v>42529</c:v>
                </c:pt>
                <c:pt idx="418" formatCode="dd\.mm\.yyyy">
                  <c:v>42528</c:v>
                </c:pt>
                <c:pt idx="419" formatCode="dd\.mm\.yyyy">
                  <c:v>42527</c:v>
                </c:pt>
                <c:pt idx="420" formatCode="dd\.mm\.yyyy">
                  <c:v>42524</c:v>
                </c:pt>
                <c:pt idx="421" formatCode="dd\.mm\.yyyy">
                  <c:v>42523</c:v>
                </c:pt>
                <c:pt idx="422" formatCode="dd\.mm\.yyyy">
                  <c:v>42522</c:v>
                </c:pt>
                <c:pt idx="423" formatCode="dd\.mm\.yyyy">
                  <c:v>42521</c:v>
                </c:pt>
                <c:pt idx="424" formatCode="dd\.mm\.yyyy">
                  <c:v>42520</c:v>
                </c:pt>
                <c:pt idx="425" formatCode="dd\.mm\.yyyy">
                  <c:v>42517</c:v>
                </c:pt>
                <c:pt idx="426" formatCode="dd\.mm\.yyyy">
                  <c:v>42516</c:v>
                </c:pt>
                <c:pt idx="427" formatCode="dd\.mm\.yyyy">
                  <c:v>42515</c:v>
                </c:pt>
                <c:pt idx="428" formatCode="dd\.mm\.yyyy">
                  <c:v>42514</c:v>
                </c:pt>
                <c:pt idx="429" formatCode="dd\.mm\.yyyy">
                  <c:v>42513</c:v>
                </c:pt>
                <c:pt idx="430" formatCode="dd\.mm\.yyyy">
                  <c:v>42510</c:v>
                </c:pt>
                <c:pt idx="431" formatCode="dd\.mm\.yyyy">
                  <c:v>42509</c:v>
                </c:pt>
                <c:pt idx="432" formatCode="dd\.mm\.yyyy">
                  <c:v>42508</c:v>
                </c:pt>
                <c:pt idx="433" formatCode="dd\.mm\.yyyy">
                  <c:v>42507</c:v>
                </c:pt>
                <c:pt idx="434" formatCode="dd\.mm\.yyyy">
                  <c:v>42506</c:v>
                </c:pt>
                <c:pt idx="435" formatCode="dd\.mm\.yyyy">
                  <c:v>42503</c:v>
                </c:pt>
                <c:pt idx="436" formatCode="dd\.mm\.yyyy">
                  <c:v>42502</c:v>
                </c:pt>
                <c:pt idx="437" formatCode="dd\.mm\.yyyy">
                  <c:v>42501</c:v>
                </c:pt>
                <c:pt idx="438" formatCode="dd\.mm\.yyyy">
                  <c:v>42500</c:v>
                </c:pt>
                <c:pt idx="439" formatCode="dd\.mm\.yyyy">
                  <c:v>42496</c:v>
                </c:pt>
                <c:pt idx="440" formatCode="dd\.mm\.yyyy">
                  <c:v>42495</c:v>
                </c:pt>
                <c:pt idx="441" formatCode="dd\.mm\.yyyy">
                  <c:v>42494</c:v>
                </c:pt>
                <c:pt idx="442" formatCode="dd\.mm\.yyyy">
                  <c:v>42489</c:v>
                </c:pt>
                <c:pt idx="443" formatCode="dd\.mm\.yyyy">
                  <c:v>42488</c:v>
                </c:pt>
                <c:pt idx="444" formatCode="dd\.mm\.yyyy">
                  <c:v>42487</c:v>
                </c:pt>
                <c:pt idx="445" formatCode="dd\.mm\.yyyy">
                  <c:v>42486</c:v>
                </c:pt>
                <c:pt idx="446" formatCode="dd\.mm\.yyyy">
                  <c:v>42485</c:v>
                </c:pt>
                <c:pt idx="447" formatCode="dd\.mm\.yyyy">
                  <c:v>42482</c:v>
                </c:pt>
                <c:pt idx="448" formatCode="dd\.mm\.yyyy">
                  <c:v>42481</c:v>
                </c:pt>
                <c:pt idx="449" formatCode="dd\.mm\.yyyy">
                  <c:v>42480</c:v>
                </c:pt>
                <c:pt idx="450" formatCode="dd\.mm\.yyyy">
                  <c:v>42479</c:v>
                </c:pt>
                <c:pt idx="451" formatCode="dd\.mm\.yyyy">
                  <c:v>42478</c:v>
                </c:pt>
                <c:pt idx="452" formatCode="dd\.mm\.yyyy">
                  <c:v>42475</c:v>
                </c:pt>
                <c:pt idx="453" formatCode="dd\.mm\.yyyy">
                  <c:v>42474</c:v>
                </c:pt>
                <c:pt idx="454" formatCode="dd\.mm\.yyyy">
                  <c:v>42473</c:v>
                </c:pt>
                <c:pt idx="455" formatCode="dd\.mm\.yyyy">
                  <c:v>42472</c:v>
                </c:pt>
                <c:pt idx="456" formatCode="dd\.mm\.yyyy">
                  <c:v>42471</c:v>
                </c:pt>
                <c:pt idx="457" formatCode="dd\.mm\.yyyy">
                  <c:v>42468</c:v>
                </c:pt>
                <c:pt idx="458" formatCode="dd\.mm\.yyyy">
                  <c:v>42467</c:v>
                </c:pt>
                <c:pt idx="459" formatCode="dd\.mm\.yyyy">
                  <c:v>42466</c:v>
                </c:pt>
                <c:pt idx="460" formatCode="dd\.mm\.yyyy">
                  <c:v>42465</c:v>
                </c:pt>
                <c:pt idx="461" formatCode="dd\.mm\.yyyy">
                  <c:v>42464</c:v>
                </c:pt>
                <c:pt idx="462" formatCode="dd\.mm\.yyyy">
                  <c:v>42461</c:v>
                </c:pt>
                <c:pt idx="463" formatCode="dd\.mm\.yyyy">
                  <c:v>42460</c:v>
                </c:pt>
                <c:pt idx="464" formatCode="dd\.mm\.yyyy">
                  <c:v>42459</c:v>
                </c:pt>
                <c:pt idx="465" formatCode="dd\.mm\.yyyy">
                  <c:v>42458</c:v>
                </c:pt>
                <c:pt idx="466" formatCode="dd\.mm\.yyyy">
                  <c:v>42457</c:v>
                </c:pt>
                <c:pt idx="467" formatCode="dd\.mm\.yyyy">
                  <c:v>42454</c:v>
                </c:pt>
                <c:pt idx="468" formatCode="dd\.mm\.yyyy">
                  <c:v>42453</c:v>
                </c:pt>
                <c:pt idx="469" formatCode="dd\.mm\.yyyy">
                  <c:v>42452</c:v>
                </c:pt>
                <c:pt idx="470" formatCode="dd\.mm\.yyyy">
                  <c:v>42451</c:v>
                </c:pt>
                <c:pt idx="471" formatCode="dd\.mm\.yyyy">
                  <c:v>42450</c:v>
                </c:pt>
                <c:pt idx="472" formatCode="dd\.mm\.yyyy">
                  <c:v>42447</c:v>
                </c:pt>
                <c:pt idx="473" formatCode="dd\.mm\.yyyy">
                  <c:v>42446</c:v>
                </c:pt>
                <c:pt idx="474" formatCode="dd\.mm\.yyyy">
                  <c:v>42445</c:v>
                </c:pt>
                <c:pt idx="475" formatCode="dd\.mm\.yyyy">
                  <c:v>42444</c:v>
                </c:pt>
                <c:pt idx="476" formatCode="dd\.mm\.yyyy">
                  <c:v>42443</c:v>
                </c:pt>
                <c:pt idx="477" formatCode="dd\.mm\.yyyy">
                  <c:v>42440</c:v>
                </c:pt>
                <c:pt idx="478" formatCode="dd\.mm\.yyyy">
                  <c:v>42439</c:v>
                </c:pt>
                <c:pt idx="479" formatCode="dd\.mm\.yyyy">
                  <c:v>42438</c:v>
                </c:pt>
                <c:pt idx="480" formatCode="dd\.mm\.yyyy">
                  <c:v>42436</c:v>
                </c:pt>
                <c:pt idx="481" formatCode="dd\.mm\.yyyy">
                  <c:v>42433</c:v>
                </c:pt>
                <c:pt idx="482" formatCode="dd\.mm\.yyyy">
                  <c:v>42432</c:v>
                </c:pt>
                <c:pt idx="483" formatCode="dd\.mm\.yyyy">
                  <c:v>42431</c:v>
                </c:pt>
                <c:pt idx="484" formatCode="dd\.mm\.yyyy">
                  <c:v>42430</c:v>
                </c:pt>
                <c:pt idx="485" formatCode="dd\.mm\.yyyy">
                  <c:v>42429</c:v>
                </c:pt>
                <c:pt idx="486" formatCode="dd\.mm\.yyyy">
                  <c:v>42426</c:v>
                </c:pt>
                <c:pt idx="487" formatCode="dd\.mm\.yyyy">
                  <c:v>42425</c:v>
                </c:pt>
                <c:pt idx="488" formatCode="dd\.mm\.yyyy">
                  <c:v>42424</c:v>
                </c:pt>
                <c:pt idx="489" formatCode="dd\.mm\.yyyy">
                  <c:v>42422</c:v>
                </c:pt>
                <c:pt idx="490" formatCode="dd\.mm\.yyyy">
                  <c:v>42420</c:v>
                </c:pt>
                <c:pt idx="491" formatCode="dd\.mm\.yyyy">
                  <c:v>42419</c:v>
                </c:pt>
                <c:pt idx="492" formatCode="dd\.mm\.yyyy">
                  <c:v>42418</c:v>
                </c:pt>
                <c:pt idx="493" formatCode="dd\.mm\.yyyy">
                  <c:v>42417</c:v>
                </c:pt>
                <c:pt idx="494" formatCode="dd\.mm\.yyyy">
                  <c:v>42416</c:v>
                </c:pt>
                <c:pt idx="495" formatCode="dd\.mm\.yyyy">
                  <c:v>42415</c:v>
                </c:pt>
                <c:pt idx="496" formatCode="dd\.mm\.yyyy">
                  <c:v>42412</c:v>
                </c:pt>
                <c:pt idx="497" formatCode="dd\.mm\.yyyy">
                  <c:v>42411</c:v>
                </c:pt>
                <c:pt idx="498" formatCode="dd\.mm\.yyyy">
                  <c:v>42410</c:v>
                </c:pt>
                <c:pt idx="499" formatCode="dd\.mm\.yyyy">
                  <c:v>42409</c:v>
                </c:pt>
                <c:pt idx="500" formatCode="dd\.mm\.yyyy">
                  <c:v>42408</c:v>
                </c:pt>
                <c:pt idx="501" formatCode="dd\.mm\.yyyy">
                  <c:v>42405</c:v>
                </c:pt>
                <c:pt idx="502" formatCode="dd\.mm\.yyyy">
                  <c:v>42404</c:v>
                </c:pt>
                <c:pt idx="503" formatCode="dd\.mm\.yyyy">
                  <c:v>42403</c:v>
                </c:pt>
                <c:pt idx="504" formatCode="dd\.mm\.yyyy">
                  <c:v>42402</c:v>
                </c:pt>
                <c:pt idx="505" formatCode="dd\.mm\.yyyy">
                  <c:v>42401</c:v>
                </c:pt>
              </c:numCache>
            </c:numRef>
          </c:cat>
          <c:val>
            <c:numRef>
              <c:f>'Yield curve'!$F$8:$F$512</c:f>
              <c:numCache>
                <c:formatCode>#,##0.00</c:formatCode>
                <c:ptCount val="505"/>
                <c:pt idx="0">
                  <c:v>6.94</c:v>
                </c:pt>
                <c:pt idx="1">
                  <c:v>6.99</c:v>
                </c:pt>
                <c:pt idx="2">
                  <c:v>7.05</c:v>
                </c:pt>
                <c:pt idx="3">
                  <c:v>7.06</c:v>
                </c:pt>
                <c:pt idx="4">
                  <c:v>7.02</c:v>
                </c:pt>
                <c:pt idx="5">
                  <c:v>7</c:v>
                </c:pt>
                <c:pt idx="6">
                  <c:v>7.02</c:v>
                </c:pt>
                <c:pt idx="7">
                  <c:v>7.02</c:v>
                </c:pt>
                <c:pt idx="8">
                  <c:v>7.02</c:v>
                </c:pt>
                <c:pt idx="9">
                  <c:v>7.02</c:v>
                </c:pt>
                <c:pt idx="10">
                  <c:v>7.03</c:v>
                </c:pt>
                <c:pt idx="11">
                  <c:v>7.03</c:v>
                </c:pt>
                <c:pt idx="12">
                  <c:v>6.99</c:v>
                </c:pt>
                <c:pt idx="13">
                  <c:v>7</c:v>
                </c:pt>
                <c:pt idx="14">
                  <c:v>7.07</c:v>
                </c:pt>
                <c:pt idx="15">
                  <c:v>7.04</c:v>
                </c:pt>
                <c:pt idx="16">
                  <c:v>7.03</c:v>
                </c:pt>
                <c:pt idx="17">
                  <c:v>7.11</c:v>
                </c:pt>
                <c:pt idx="18">
                  <c:v>7.09</c:v>
                </c:pt>
                <c:pt idx="19">
                  <c:v>7.15</c:v>
                </c:pt>
                <c:pt idx="20">
                  <c:v>7.18</c:v>
                </c:pt>
                <c:pt idx="21">
                  <c:v>7.14</c:v>
                </c:pt>
                <c:pt idx="22">
                  <c:v>7.17</c:v>
                </c:pt>
                <c:pt idx="23">
                  <c:v>7.16</c:v>
                </c:pt>
                <c:pt idx="24">
                  <c:v>7.17</c:v>
                </c:pt>
                <c:pt idx="25">
                  <c:v>7.15</c:v>
                </c:pt>
                <c:pt idx="26">
                  <c:v>7.16</c:v>
                </c:pt>
                <c:pt idx="27">
                  <c:v>7.17</c:v>
                </c:pt>
                <c:pt idx="28">
                  <c:v>7.22</c:v>
                </c:pt>
                <c:pt idx="29">
                  <c:v>7.23</c:v>
                </c:pt>
                <c:pt idx="30">
                  <c:v>7.27</c:v>
                </c:pt>
                <c:pt idx="31">
                  <c:v>7.34</c:v>
                </c:pt>
                <c:pt idx="32">
                  <c:v>7.35</c:v>
                </c:pt>
                <c:pt idx="33">
                  <c:v>7.34</c:v>
                </c:pt>
                <c:pt idx="34">
                  <c:v>7.36</c:v>
                </c:pt>
                <c:pt idx="35">
                  <c:v>7.35</c:v>
                </c:pt>
                <c:pt idx="36">
                  <c:v>7.36</c:v>
                </c:pt>
                <c:pt idx="37">
                  <c:v>7.38</c:v>
                </c:pt>
                <c:pt idx="38">
                  <c:v>7.38</c:v>
                </c:pt>
                <c:pt idx="39">
                  <c:v>7.4</c:v>
                </c:pt>
                <c:pt idx="40">
                  <c:v>7.39</c:v>
                </c:pt>
                <c:pt idx="41">
                  <c:v>7.43</c:v>
                </c:pt>
                <c:pt idx="42">
                  <c:v>7.43</c:v>
                </c:pt>
                <c:pt idx="43">
                  <c:v>7.42</c:v>
                </c:pt>
                <c:pt idx="44">
                  <c:v>7.43</c:v>
                </c:pt>
                <c:pt idx="45">
                  <c:v>7.46</c:v>
                </c:pt>
                <c:pt idx="46">
                  <c:v>7.45</c:v>
                </c:pt>
                <c:pt idx="47">
                  <c:v>7.48</c:v>
                </c:pt>
                <c:pt idx="48">
                  <c:v>7.52</c:v>
                </c:pt>
                <c:pt idx="49">
                  <c:v>7.53</c:v>
                </c:pt>
                <c:pt idx="50">
                  <c:v>7.53</c:v>
                </c:pt>
                <c:pt idx="51">
                  <c:v>7.57</c:v>
                </c:pt>
                <c:pt idx="52">
                  <c:v>7.58</c:v>
                </c:pt>
                <c:pt idx="53">
                  <c:v>7.61</c:v>
                </c:pt>
                <c:pt idx="54">
                  <c:v>7.58</c:v>
                </c:pt>
                <c:pt idx="55">
                  <c:v>7.55</c:v>
                </c:pt>
                <c:pt idx="56">
                  <c:v>7.54</c:v>
                </c:pt>
                <c:pt idx="57">
                  <c:v>7.55</c:v>
                </c:pt>
                <c:pt idx="58">
                  <c:v>7.5</c:v>
                </c:pt>
                <c:pt idx="59">
                  <c:v>7.5</c:v>
                </c:pt>
                <c:pt idx="60">
                  <c:v>7.47</c:v>
                </c:pt>
                <c:pt idx="61">
                  <c:v>7.49</c:v>
                </c:pt>
                <c:pt idx="62">
                  <c:v>7.49</c:v>
                </c:pt>
                <c:pt idx="63">
                  <c:v>7.48</c:v>
                </c:pt>
                <c:pt idx="64">
                  <c:v>7.5</c:v>
                </c:pt>
                <c:pt idx="65">
                  <c:v>7.46</c:v>
                </c:pt>
                <c:pt idx="66">
                  <c:v>7.45</c:v>
                </c:pt>
                <c:pt idx="67">
                  <c:v>7.42</c:v>
                </c:pt>
                <c:pt idx="68">
                  <c:v>7.4</c:v>
                </c:pt>
                <c:pt idx="69">
                  <c:v>7.41</c:v>
                </c:pt>
                <c:pt idx="70">
                  <c:v>7.38</c:v>
                </c:pt>
                <c:pt idx="71">
                  <c:v>7.39</c:v>
                </c:pt>
                <c:pt idx="72">
                  <c:v>7.43</c:v>
                </c:pt>
                <c:pt idx="73">
                  <c:v>7.4</c:v>
                </c:pt>
                <c:pt idx="74">
                  <c:v>7.36</c:v>
                </c:pt>
                <c:pt idx="75">
                  <c:v>7.37</c:v>
                </c:pt>
                <c:pt idx="76">
                  <c:v>7.43</c:v>
                </c:pt>
                <c:pt idx="77">
                  <c:v>7.48</c:v>
                </c:pt>
                <c:pt idx="78">
                  <c:v>7.53</c:v>
                </c:pt>
                <c:pt idx="79">
                  <c:v>7.51</c:v>
                </c:pt>
                <c:pt idx="80">
                  <c:v>7.51</c:v>
                </c:pt>
                <c:pt idx="81">
                  <c:v>7.55</c:v>
                </c:pt>
                <c:pt idx="82">
                  <c:v>7.59</c:v>
                </c:pt>
                <c:pt idx="83">
                  <c:v>7.6</c:v>
                </c:pt>
                <c:pt idx="84">
                  <c:v>7.57</c:v>
                </c:pt>
                <c:pt idx="85">
                  <c:v>7.62</c:v>
                </c:pt>
                <c:pt idx="86">
                  <c:v>7.65</c:v>
                </c:pt>
                <c:pt idx="87">
                  <c:v>7.59</c:v>
                </c:pt>
                <c:pt idx="88">
                  <c:v>7.54</c:v>
                </c:pt>
                <c:pt idx="89">
                  <c:v>7.53</c:v>
                </c:pt>
                <c:pt idx="90">
                  <c:v>7.55</c:v>
                </c:pt>
                <c:pt idx="91">
                  <c:v>7.5</c:v>
                </c:pt>
                <c:pt idx="92">
                  <c:v>7.53</c:v>
                </c:pt>
                <c:pt idx="93">
                  <c:v>7.54</c:v>
                </c:pt>
                <c:pt idx="94">
                  <c:v>7.52</c:v>
                </c:pt>
                <c:pt idx="95">
                  <c:v>7.53</c:v>
                </c:pt>
                <c:pt idx="96">
                  <c:v>7.53</c:v>
                </c:pt>
                <c:pt idx="97">
                  <c:v>7.54</c:v>
                </c:pt>
                <c:pt idx="98">
                  <c:v>7.52</c:v>
                </c:pt>
                <c:pt idx="99">
                  <c:v>7.52</c:v>
                </c:pt>
                <c:pt idx="100">
                  <c:v>7.52</c:v>
                </c:pt>
                <c:pt idx="101">
                  <c:v>7.52</c:v>
                </c:pt>
                <c:pt idx="102">
                  <c:v>7.58</c:v>
                </c:pt>
                <c:pt idx="103">
                  <c:v>7.65</c:v>
                </c:pt>
                <c:pt idx="104">
                  <c:v>7.68</c:v>
                </c:pt>
                <c:pt idx="105">
                  <c:v>7.7</c:v>
                </c:pt>
                <c:pt idx="106">
                  <c:v>7.75</c:v>
                </c:pt>
                <c:pt idx="107">
                  <c:v>7.8</c:v>
                </c:pt>
                <c:pt idx="108">
                  <c:v>7.76</c:v>
                </c:pt>
                <c:pt idx="109">
                  <c:v>7.76</c:v>
                </c:pt>
                <c:pt idx="110">
                  <c:v>7.76</c:v>
                </c:pt>
                <c:pt idx="111">
                  <c:v>7.75</c:v>
                </c:pt>
                <c:pt idx="112">
                  <c:v>7.77</c:v>
                </c:pt>
                <c:pt idx="113">
                  <c:v>7.77</c:v>
                </c:pt>
                <c:pt idx="114">
                  <c:v>7.79</c:v>
                </c:pt>
                <c:pt idx="115">
                  <c:v>7.78</c:v>
                </c:pt>
                <c:pt idx="116">
                  <c:v>7.81</c:v>
                </c:pt>
                <c:pt idx="117">
                  <c:v>7.85</c:v>
                </c:pt>
                <c:pt idx="118">
                  <c:v>7.82</c:v>
                </c:pt>
                <c:pt idx="119">
                  <c:v>7.86</c:v>
                </c:pt>
                <c:pt idx="120">
                  <c:v>7.87</c:v>
                </c:pt>
                <c:pt idx="121">
                  <c:v>7.89</c:v>
                </c:pt>
                <c:pt idx="122">
                  <c:v>7.87</c:v>
                </c:pt>
                <c:pt idx="123">
                  <c:v>7.86</c:v>
                </c:pt>
                <c:pt idx="124">
                  <c:v>7.86</c:v>
                </c:pt>
                <c:pt idx="125">
                  <c:v>7.93</c:v>
                </c:pt>
                <c:pt idx="126">
                  <c:v>7.97</c:v>
                </c:pt>
                <c:pt idx="127">
                  <c:v>7.97</c:v>
                </c:pt>
                <c:pt idx="128">
                  <c:v>7.95</c:v>
                </c:pt>
                <c:pt idx="129">
                  <c:v>7.93</c:v>
                </c:pt>
                <c:pt idx="130">
                  <c:v>7.9</c:v>
                </c:pt>
                <c:pt idx="131">
                  <c:v>7.97</c:v>
                </c:pt>
                <c:pt idx="132">
                  <c:v>8.01</c:v>
                </c:pt>
                <c:pt idx="133">
                  <c:v>8.02</c:v>
                </c:pt>
                <c:pt idx="134">
                  <c:v>7.91</c:v>
                </c:pt>
                <c:pt idx="135">
                  <c:v>7.89</c:v>
                </c:pt>
                <c:pt idx="136">
                  <c:v>7.9</c:v>
                </c:pt>
                <c:pt idx="137">
                  <c:v>7.89</c:v>
                </c:pt>
                <c:pt idx="138">
                  <c:v>7.89</c:v>
                </c:pt>
                <c:pt idx="139">
                  <c:v>7.89</c:v>
                </c:pt>
                <c:pt idx="140">
                  <c:v>7.96</c:v>
                </c:pt>
                <c:pt idx="141">
                  <c:v>7.99</c:v>
                </c:pt>
                <c:pt idx="142">
                  <c:v>8.0500000000000007</c:v>
                </c:pt>
                <c:pt idx="143">
                  <c:v>7.99</c:v>
                </c:pt>
                <c:pt idx="144">
                  <c:v>8.0299999999999994</c:v>
                </c:pt>
                <c:pt idx="145">
                  <c:v>7.98</c:v>
                </c:pt>
                <c:pt idx="146">
                  <c:v>7.92</c:v>
                </c:pt>
                <c:pt idx="147">
                  <c:v>7.85</c:v>
                </c:pt>
                <c:pt idx="148">
                  <c:v>7.85</c:v>
                </c:pt>
                <c:pt idx="149">
                  <c:v>7.85</c:v>
                </c:pt>
                <c:pt idx="150">
                  <c:v>7.89</c:v>
                </c:pt>
                <c:pt idx="151">
                  <c:v>7.85</c:v>
                </c:pt>
                <c:pt idx="152">
                  <c:v>7.84</c:v>
                </c:pt>
                <c:pt idx="153">
                  <c:v>7.85</c:v>
                </c:pt>
                <c:pt idx="154">
                  <c:v>7.87</c:v>
                </c:pt>
                <c:pt idx="155">
                  <c:v>7.92</c:v>
                </c:pt>
                <c:pt idx="156">
                  <c:v>7.92</c:v>
                </c:pt>
                <c:pt idx="157">
                  <c:v>7.96</c:v>
                </c:pt>
                <c:pt idx="158">
                  <c:v>7.95</c:v>
                </c:pt>
                <c:pt idx="159">
                  <c:v>7.91</c:v>
                </c:pt>
                <c:pt idx="160">
                  <c:v>7.81</c:v>
                </c:pt>
                <c:pt idx="161">
                  <c:v>7.7</c:v>
                </c:pt>
                <c:pt idx="162">
                  <c:v>7.7</c:v>
                </c:pt>
                <c:pt idx="163">
                  <c:v>7.7</c:v>
                </c:pt>
                <c:pt idx="164">
                  <c:v>7.72</c:v>
                </c:pt>
                <c:pt idx="165">
                  <c:v>7.72</c:v>
                </c:pt>
                <c:pt idx="166">
                  <c:v>7.74</c:v>
                </c:pt>
                <c:pt idx="167">
                  <c:v>7.76</c:v>
                </c:pt>
                <c:pt idx="168">
                  <c:v>7.73</c:v>
                </c:pt>
                <c:pt idx="169">
                  <c:v>7.71</c:v>
                </c:pt>
                <c:pt idx="170">
                  <c:v>7.83</c:v>
                </c:pt>
                <c:pt idx="171">
                  <c:v>7.82</c:v>
                </c:pt>
                <c:pt idx="172">
                  <c:v>7.77</c:v>
                </c:pt>
                <c:pt idx="173">
                  <c:v>7.81</c:v>
                </c:pt>
                <c:pt idx="174">
                  <c:v>7.77</c:v>
                </c:pt>
                <c:pt idx="175">
                  <c:v>7.76</c:v>
                </c:pt>
                <c:pt idx="176">
                  <c:v>7.68</c:v>
                </c:pt>
                <c:pt idx="177">
                  <c:v>7.68</c:v>
                </c:pt>
                <c:pt idx="178">
                  <c:v>7.69</c:v>
                </c:pt>
                <c:pt idx="179">
                  <c:v>7.77</c:v>
                </c:pt>
                <c:pt idx="180">
                  <c:v>7.76</c:v>
                </c:pt>
                <c:pt idx="181">
                  <c:v>7.7</c:v>
                </c:pt>
                <c:pt idx="182">
                  <c:v>7.66</c:v>
                </c:pt>
                <c:pt idx="183">
                  <c:v>7.72</c:v>
                </c:pt>
                <c:pt idx="184">
                  <c:v>7.71</c:v>
                </c:pt>
                <c:pt idx="185">
                  <c:v>7.71</c:v>
                </c:pt>
                <c:pt idx="186">
                  <c:v>7.85</c:v>
                </c:pt>
                <c:pt idx="187">
                  <c:v>7.79</c:v>
                </c:pt>
                <c:pt idx="188">
                  <c:v>7.7</c:v>
                </c:pt>
                <c:pt idx="189">
                  <c:v>7.66</c:v>
                </c:pt>
                <c:pt idx="190">
                  <c:v>7.69</c:v>
                </c:pt>
                <c:pt idx="191">
                  <c:v>7.83</c:v>
                </c:pt>
                <c:pt idx="192">
                  <c:v>7.8</c:v>
                </c:pt>
                <c:pt idx="193">
                  <c:v>7.77</c:v>
                </c:pt>
                <c:pt idx="194">
                  <c:v>7.78</c:v>
                </c:pt>
                <c:pt idx="195">
                  <c:v>7.88</c:v>
                </c:pt>
                <c:pt idx="196">
                  <c:v>7.99</c:v>
                </c:pt>
                <c:pt idx="197">
                  <c:v>8.0399999999999991</c:v>
                </c:pt>
                <c:pt idx="198">
                  <c:v>8.02</c:v>
                </c:pt>
                <c:pt idx="199">
                  <c:v>8.0299999999999994</c:v>
                </c:pt>
                <c:pt idx="200">
                  <c:v>8.0399999999999991</c:v>
                </c:pt>
                <c:pt idx="201">
                  <c:v>8.1</c:v>
                </c:pt>
                <c:pt idx="202">
                  <c:v>8.0500000000000007</c:v>
                </c:pt>
                <c:pt idx="203">
                  <c:v>8</c:v>
                </c:pt>
                <c:pt idx="204">
                  <c:v>7.95</c:v>
                </c:pt>
                <c:pt idx="205">
                  <c:v>7.86</c:v>
                </c:pt>
                <c:pt idx="206">
                  <c:v>7.88</c:v>
                </c:pt>
                <c:pt idx="207">
                  <c:v>7.95</c:v>
                </c:pt>
                <c:pt idx="208">
                  <c:v>7.94</c:v>
                </c:pt>
                <c:pt idx="209">
                  <c:v>7.94</c:v>
                </c:pt>
                <c:pt idx="210">
                  <c:v>7.88</c:v>
                </c:pt>
                <c:pt idx="211">
                  <c:v>7.94</c:v>
                </c:pt>
                <c:pt idx="212">
                  <c:v>7.96</c:v>
                </c:pt>
                <c:pt idx="213">
                  <c:v>7.97</c:v>
                </c:pt>
                <c:pt idx="214">
                  <c:v>8</c:v>
                </c:pt>
                <c:pt idx="215">
                  <c:v>8</c:v>
                </c:pt>
                <c:pt idx="216">
                  <c:v>8.02</c:v>
                </c:pt>
                <c:pt idx="217">
                  <c:v>7.97</c:v>
                </c:pt>
                <c:pt idx="218">
                  <c:v>7.94</c:v>
                </c:pt>
                <c:pt idx="219">
                  <c:v>7.95</c:v>
                </c:pt>
                <c:pt idx="220">
                  <c:v>7.98</c:v>
                </c:pt>
                <c:pt idx="221">
                  <c:v>8.07</c:v>
                </c:pt>
                <c:pt idx="222">
                  <c:v>8.16</c:v>
                </c:pt>
                <c:pt idx="223">
                  <c:v>8.1300000000000008</c:v>
                </c:pt>
                <c:pt idx="224">
                  <c:v>8.1300000000000008</c:v>
                </c:pt>
                <c:pt idx="225">
                  <c:v>8.1999999999999993</c:v>
                </c:pt>
                <c:pt idx="226">
                  <c:v>8.26</c:v>
                </c:pt>
                <c:pt idx="227">
                  <c:v>8.31</c:v>
                </c:pt>
                <c:pt idx="228">
                  <c:v>8.26</c:v>
                </c:pt>
                <c:pt idx="229">
                  <c:v>8.33</c:v>
                </c:pt>
                <c:pt idx="230">
                  <c:v>8.32</c:v>
                </c:pt>
                <c:pt idx="231">
                  <c:v>8.32</c:v>
                </c:pt>
                <c:pt idx="232">
                  <c:v>8.2200000000000006</c:v>
                </c:pt>
                <c:pt idx="233">
                  <c:v>8.31</c:v>
                </c:pt>
                <c:pt idx="234">
                  <c:v>8.27</c:v>
                </c:pt>
                <c:pt idx="235">
                  <c:v>8.27</c:v>
                </c:pt>
                <c:pt idx="236">
                  <c:v>8.23</c:v>
                </c:pt>
                <c:pt idx="237">
                  <c:v>8.24</c:v>
                </c:pt>
                <c:pt idx="238">
                  <c:v>8.2100000000000009</c:v>
                </c:pt>
                <c:pt idx="239">
                  <c:v>8.1199999999999992</c:v>
                </c:pt>
                <c:pt idx="240">
                  <c:v>8.01</c:v>
                </c:pt>
                <c:pt idx="241">
                  <c:v>7.98</c:v>
                </c:pt>
                <c:pt idx="242">
                  <c:v>8.02</c:v>
                </c:pt>
                <c:pt idx="243">
                  <c:v>8.01</c:v>
                </c:pt>
                <c:pt idx="244">
                  <c:v>8.07</c:v>
                </c:pt>
                <c:pt idx="245">
                  <c:v>8.07</c:v>
                </c:pt>
                <c:pt idx="246">
                  <c:v>7.96</c:v>
                </c:pt>
                <c:pt idx="247">
                  <c:v>8.01</c:v>
                </c:pt>
                <c:pt idx="248">
                  <c:v>7.98</c:v>
                </c:pt>
                <c:pt idx="249">
                  <c:v>7.98</c:v>
                </c:pt>
                <c:pt idx="250">
                  <c:v>8.01</c:v>
                </c:pt>
                <c:pt idx="251">
                  <c:v>8.01</c:v>
                </c:pt>
                <c:pt idx="252">
                  <c:v>7.96</c:v>
                </c:pt>
                <c:pt idx="253">
                  <c:v>8.1</c:v>
                </c:pt>
                <c:pt idx="254">
                  <c:v>8.0500000000000007</c:v>
                </c:pt>
                <c:pt idx="255">
                  <c:v>7.96</c:v>
                </c:pt>
                <c:pt idx="256">
                  <c:v>7.91</c:v>
                </c:pt>
                <c:pt idx="257">
                  <c:v>7.9</c:v>
                </c:pt>
                <c:pt idx="258">
                  <c:v>7.94</c:v>
                </c:pt>
                <c:pt idx="259">
                  <c:v>7.92</c:v>
                </c:pt>
                <c:pt idx="260">
                  <c:v>7.91</c:v>
                </c:pt>
                <c:pt idx="261">
                  <c:v>7.96</c:v>
                </c:pt>
                <c:pt idx="262">
                  <c:v>7.89</c:v>
                </c:pt>
                <c:pt idx="263">
                  <c:v>7.9</c:v>
                </c:pt>
                <c:pt idx="264">
                  <c:v>8.0500000000000007</c:v>
                </c:pt>
                <c:pt idx="265">
                  <c:v>8</c:v>
                </c:pt>
                <c:pt idx="266">
                  <c:v>8.11</c:v>
                </c:pt>
                <c:pt idx="267">
                  <c:v>8.15</c:v>
                </c:pt>
                <c:pt idx="268">
                  <c:v>8.16</c:v>
                </c:pt>
                <c:pt idx="269">
                  <c:v>8.19</c:v>
                </c:pt>
                <c:pt idx="270">
                  <c:v>8.2200000000000006</c:v>
                </c:pt>
                <c:pt idx="271">
                  <c:v>8.3000000000000007</c:v>
                </c:pt>
                <c:pt idx="272">
                  <c:v>8.23</c:v>
                </c:pt>
                <c:pt idx="273">
                  <c:v>8.31</c:v>
                </c:pt>
                <c:pt idx="274">
                  <c:v>8.36</c:v>
                </c:pt>
                <c:pt idx="275">
                  <c:v>8.3699999999999992</c:v>
                </c:pt>
                <c:pt idx="276">
                  <c:v>8.3800000000000008</c:v>
                </c:pt>
                <c:pt idx="277">
                  <c:v>8.41</c:v>
                </c:pt>
                <c:pt idx="278">
                  <c:v>8.42</c:v>
                </c:pt>
                <c:pt idx="279">
                  <c:v>8.43</c:v>
                </c:pt>
                <c:pt idx="280">
                  <c:v>8.42</c:v>
                </c:pt>
                <c:pt idx="281">
                  <c:v>8.41</c:v>
                </c:pt>
                <c:pt idx="282">
                  <c:v>8.42</c:v>
                </c:pt>
                <c:pt idx="283">
                  <c:v>8.35</c:v>
                </c:pt>
                <c:pt idx="284">
                  <c:v>8.3800000000000008</c:v>
                </c:pt>
                <c:pt idx="285">
                  <c:v>8.42</c:v>
                </c:pt>
                <c:pt idx="286">
                  <c:v>8.52</c:v>
                </c:pt>
                <c:pt idx="287">
                  <c:v>8.5500000000000007</c:v>
                </c:pt>
                <c:pt idx="288">
                  <c:v>8.64</c:v>
                </c:pt>
                <c:pt idx="289">
                  <c:v>8.7100000000000009</c:v>
                </c:pt>
                <c:pt idx="290">
                  <c:v>8.75</c:v>
                </c:pt>
                <c:pt idx="291">
                  <c:v>8.8000000000000007</c:v>
                </c:pt>
                <c:pt idx="292">
                  <c:v>8.7799999999999994</c:v>
                </c:pt>
                <c:pt idx="293">
                  <c:v>8.85</c:v>
                </c:pt>
                <c:pt idx="294">
                  <c:v>8.8699999999999992</c:v>
                </c:pt>
                <c:pt idx="295">
                  <c:v>8.83</c:v>
                </c:pt>
                <c:pt idx="296">
                  <c:v>8.84</c:v>
                </c:pt>
                <c:pt idx="297">
                  <c:v>8.82</c:v>
                </c:pt>
                <c:pt idx="298">
                  <c:v>8.82</c:v>
                </c:pt>
                <c:pt idx="299">
                  <c:v>8.7200000000000006</c:v>
                </c:pt>
                <c:pt idx="300">
                  <c:v>8.74</c:v>
                </c:pt>
                <c:pt idx="301">
                  <c:v>8.7799999999999994</c:v>
                </c:pt>
                <c:pt idx="302">
                  <c:v>8.7899999999999991</c:v>
                </c:pt>
                <c:pt idx="303">
                  <c:v>8.8699999999999992</c:v>
                </c:pt>
                <c:pt idx="304">
                  <c:v>8.82</c:v>
                </c:pt>
                <c:pt idx="305">
                  <c:v>8.89</c:v>
                </c:pt>
                <c:pt idx="306">
                  <c:v>8.89</c:v>
                </c:pt>
                <c:pt idx="307">
                  <c:v>8.74</c:v>
                </c:pt>
                <c:pt idx="308">
                  <c:v>8.61</c:v>
                </c:pt>
                <c:pt idx="309">
                  <c:v>8.57</c:v>
                </c:pt>
                <c:pt idx="310">
                  <c:v>8.58</c:v>
                </c:pt>
                <c:pt idx="311">
                  <c:v>8.7100000000000009</c:v>
                </c:pt>
                <c:pt idx="312">
                  <c:v>8.76</c:v>
                </c:pt>
                <c:pt idx="313">
                  <c:v>8.6999999999999993</c:v>
                </c:pt>
                <c:pt idx="314">
                  <c:v>8.73</c:v>
                </c:pt>
                <c:pt idx="315">
                  <c:v>8.6999999999999993</c:v>
                </c:pt>
                <c:pt idx="316">
                  <c:v>8.65</c:v>
                </c:pt>
                <c:pt idx="317">
                  <c:v>8.61</c:v>
                </c:pt>
                <c:pt idx="318">
                  <c:v>8.5500000000000007</c:v>
                </c:pt>
                <c:pt idx="319">
                  <c:v>8.5500000000000007</c:v>
                </c:pt>
                <c:pt idx="320">
                  <c:v>8.5399999999999991</c:v>
                </c:pt>
                <c:pt idx="321">
                  <c:v>8.6</c:v>
                </c:pt>
                <c:pt idx="322">
                  <c:v>8.58</c:v>
                </c:pt>
                <c:pt idx="323">
                  <c:v>8.6999999999999993</c:v>
                </c:pt>
                <c:pt idx="324">
                  <c:v>8.6999999999999993</c:v>
                </c:pt>
                <c:pt idx="325">
                  <c:v>8.5500000000000007</c:v>
                </c:pt>
                <c:pt idx="326">
                  <c:v>8.6</c:v>
                </c:pt>
                <c:pt idx="327">
                  <c:v>8.5299999999999994</c:v>
                </c:pt>
                <c:pt idx="328">
                  <c:v>8.5399999999999991</c:v>
                </c:pt>
                <c:pt idx="329">
                  <c:v>8.48</c:v>
                </c:pt>
                <c:pt idx="330">
                  <c:v>8.44</c:v>
                </c:pt>
                <c:pt idx="331">
                  <c:v>8.4</c:v>
                </c:pt>
                <c:pt idx="332">
                  <c:v>8.35</c:v>
                </c:pt>
                <c:pt idx="333">
                  <c:v>8.26</c:v>
                </c:pt>
                <c:pt idx="334">
                  <c:v>8.24</c:v>
                </c:pt>
                <c:pt idx="335">
                  <c:v>8.34</c:v>
                </c:pt>
                <c:pt idx="336">
                  <c:v>8.33</c:v>
                </c:pt>
                <c:pt idx="337">
                  <c:v>8.3699999999999992</c:v>
                </c:pt>
                <c:pt idx="338">
                  <c:v>8.41</c:v>
                </c:pt>
                <c:pt idx="339">
                  <c:v>8.3800000000000008</c:v>
                </c:pt>
                <c:pt idx="340">
                  <c:v>8.35</c:v>
                </c:pt>
                <c:pt idx="341">
                  <c:v>8.27</c:v>
                </c:pt>
                <c:pt idx="342">
                  <c:v>8.33</c:v>
                </c:pt>
                <c:pt idx="343">
                  <c:v>8.44</c:v>
                </c:pt>
                <c:pt idx="344">
                  <c:v>8.4</c:v>
                </c:pt>
                <c:pt idx="345">
                  <c:v>8.35</c:v>
                </c:pt>
                <c:pt idx="346">
                  <c:v>8.1999999999999993</c:v>
                </c:pt>
                <c:pt idx="347">
                  <c:v>8.2100000000000009</c:v>
                </c:pt>
                <c:pt idx="348">
                  <c:v>8.23</c:v>
                </c:pt>
                <c:pt idx="349">
                  <c:v>8.23</c:v>
                </c:pt>
                <c:pt idx="350">
                  <c:v>8.25</c:v>
                </c:pt>
                <c:pt idx="351">
                  <c:v>8.1</c:v>
                </c:pt>
                <c:pt idx="352">
                  <c:v>8.19</c:v>
                </c:pt>
                <c:pt idx="353">
                  <c:v>8.24</c:v>
                </c:pt>
                <c:pt idx="354">
                  <c:v>8.31</c:v>
                </c:pt>
                <c:pt idx="355">
                  <c:v>8.3699999999999992</c:v>
                </c:pt>
                <c:pt idx="356">
                  <c:v>8.42</c:v>
                </c:pt>
                <c:pt idx="357">
                  <c:v>8.43</c:v>
                </c:pt>
                <c:pt idx="358">
                  <c:v>8.51</c:v>
                </c:pt>
                <c:pt idx="359">
                  <c:v>8.5399999999999991</c:v>
                </c:pt>
                <c:pt idx="360">
                  <c:v>8.5299999999999994</c:v>
                </c:pt>
                <c:pt idx="361">
                  <c:v>8.57</c:v>
                </c:pt>
                <c:pt idx="362">
                  <c:v>8.6</c:v>
                </c:pt>
                <c:pt idx="363">
                  <c:v>8.57</c:v>
                </c:pt>
                <c:pt idx="364">
                  <c:v>8.61</c:v>
                </c:pt>
                <c:pt idx="365">
                  <c:v>8.58</c:v>
                </c:pt>
                <c:pt idx="366">
                  <c:v>8.61</c:v>
                </c:pt>
                <c:pt idx="367">
                  <c:v>8.67</c:v>
                </c:pt>
                <c:pt idx="368">
                  <c:v>8.6199999999999992</c:v>
                </c:pt>
                <c:pt idx="369">
                  <c:v>8.6199999999999992</c:v>
                </c:pt>
                <c:pt idx="370">
                  <c:v>8.6300000000000008</c:v>
                </c:pt>
                <c:pt idx="371">
                  <c:v>8.5399999999999991</c:v>
                </c:pt>
                <c:pt idx="372">
                  <c:v>8.5399999999999991</c:v>
                </c:pt>
                <c:pt idx="373">
                  <c:v>8.5500000000000007</c:v>
                </c:pt>
                <c:pt idx="374">
                  <c:v>8.61</c:v>
                </c:pt>
                <c:pt idx="375">
                  <c:v>8.66</c:v>
                </c:pt>
                <c:pt idx="376">
                  <c:v>8.7100000000000009</c:v>
                </c:pt>
                <c:pt idx="377">
                  <c:v>8.76</c:v>
                </c:pt>
                <c:pt idx="378">
                  <c:v>8.7100000000000009</c:v>
                </c:pt>
                <c:pt idx="379">
                  <c:v>8.67</c:v>
                </c:pt>
                <c:pt idx="380">
                  <c:v>8.65</c:v>
                </c:pt>
                <c:pt idx="381">
                  <c:v>8.6999999999999993</c:v>
                </c:pt>
                <c:pt idx="382">
                  <c:v>8.7799999999999994</c:v>
                </c:pt>
                <c:pt idx="383">
                  <c:v>8.81</c:v>
                </c:pt>
                <c:pt idx="384">
                  <c:v>8.76</c:v>
                </c:pt>
                <c:pt idx="385">
                  <c:v>8.8000000000000007</c:v>
                </c:pt>
                <c:pt idx="386">
                  <c:v>8.75</c:v>
                </c:pt>
                <c:pt idx="387">
                  <c:v>8.6999999999999993</c:v>
                </c:pt>
                <c:pt idx="388">
                  <c:v>8.69</c:v>
                </c:pt>
                <c:pt idx="389">
                  <c:v>8.65</c:v>
                </c:pt>
                <c:pt idx="390">
                  <c:v>8.6300000000000008</c:v>
                </c:pt>
                <c:pt idx="391">
                  <c:v>8.59</c:v>
                </c:pt>
                <c:pt idx="392">
                  <c:v>8.67</c:v>
                </c:pt>
                <c:pt idx="393">
                  <c:v>8.6</c:v>
                </c:pt>
                <c:pt idx="394">
                  <c:v>8.69</c:v>
                </c:pt>
                <c:pt idx="395">
                  <c:v>8.77</c:v>
                </c:pt>
                <c:pt idx="396">
                  <c:v>8.7799999999999994</c:v>
                </c:pt>
                <c:pt idx="397">
                  <c:v>8.7100000000000009</c:v>
                </c:pt>
                <c:pt idx="398">
                  <c:v>8.64</c:v>
                </c:pt>
                <c:pt idx="399">
                  <c:v>8.5399999999999991</c:v>
                </c:pt>
                <c:pt idx="400">
                  <c:v>8.5</c:v>
                </c:pt>
                <c:pt idx="401">
                  <c:v>8.5399999999999991</c:v>
                </c:pt>
                <c:pt idx="402">
                  <c:v>8.6199999999999992</c:v>
                </c:pt>
                <c:pt idx="403">
                  <c:v>8.64</c:v>
                </c:pt>
                <c:pt idx="404">
                  <c:v>8.7200000000000006</c:v>
                </c:pt>
                <c:pt idx="405">
                  <c:v>8.7899999999999991</c:v>
                </c:pt>
                <c:pt idx="406">
                  <c:v>8.7200000000000006</c:v>
                </c:pt>
                <c:pt idx="407">
                  <c:v>8.8000000000000007</c:v>
                </c:pt>
                <c:pt idx="408">
                  <c:v>8.83</c:v>
                </c:pt>
                <c:pt idx="409">
                  <c:v>8.82</c:v>
                </c:pt>
                <c:pt idx="410">
                  <c:v>8.94</c:v>
                </c:pt>
                <c:pt idx="411">
                  <c:v>8.99</c:v>
                </c:pt>
                <c:pt idx="412">
                  <c:v>8.92</c:v>
                </c:pt>
                <c:pt idx="413">
                  <c:v>8.9600000000000009</c:v>
                </c:pt>
                <c:pt idx="414">
                  <c:v>8.89</c:v>
                </c:pt>
                <c:pt idx="415">
                  <c:v>8.94</c:v>
                </c:pt>
                <c:pt idx="416">
                  <c:v>8.94</c:v>
                </c:pt>
                <c:pt idx="417">
                  <c:v>9</c:v>
                </c:pt>
                <c:pt idx="418">
                  <c:v>9.0299999999999994</c:v>
                </c:pt>
                <c:pt idx="419">
                  <c:v>9.15</c:v>
                </c:pt>
                <c:pt idx="420">
                  <c:v>9.2100000000000009</c:v>
                </c:pt>
                <c:pt idx="421">
                  <c:v>9.23</c:v>
                </c:pt>
                <c:pt idx="422">
                  <c:v>9.1300000000000008</c:v>
                </c:pt>
                <c:pt idx="423">
                  <c:v>9.1300000000000008</c:v>
                </c:pt>
                <c:pt idx="424">
                  <c:v>9.1199999999999992</c:v>
                </c:pt>
                <c:pt idx="425">
                  <c:v>9.11</c:v>
                </c:pt>
                <c:pt idx="426">
                  <c:v>9.08</c:v>
                </c:pt>
                <c:pt idx="427">
                  <c:v>9.11</c:v>
                </c:pt>
                <c:pt idx="428">
                  <c:v>9.1300000000000008</c:v>
                </c:pt>
                <c:pt idx="429">
                  <c:v>9.09</c:v>
                </c:pt>
                <c:pt idx="430">
                  <c:v>9.1300000000000008</c:v>
                </c:pt>
                <c:pt idx="431">
                  <c:v>9.0399999999999991</c:v>
                </c:pt>
                <c:pt idx="432">
                  <c:v>8.99</c:v>
                </c:pt>
                <c:pt idx="433">
                  <c:v>8.9700000000000006</c:v>
                </c:pt>
                <c:pt idx="434">
                  <c:v>8.9600000000000009</c:v>
                </c:pt>
                <c:pt idx="435">
                  <c:v>8.98</c:v>
                </c:pt>
                <c:pt idx="436">
                  <c:v>8.9700000000000006</c:v>
                </c:pt>
                <c:pt idx="437">
                  <c:v>9.09</c:v>
                </c:pt>
                <c:pt idx="438">
                  <c:v>9.08</c:v>
                </c:pt>
                <c:pt idx="439">
                  <c:v>9.08</c:v>
                </c:pt>
                <c:pt idx="440">
                  <c:v>9.1199999999999992</c:v>
                </c:pt>
                <c:pt idx="441">
                  <c:v>8.99</c:v>
                </c:pt>
                <c:pt idx="442">
                  <c:v>9.1199999999999992</c:v>
                </c:pt>
                <c:pt idx="443">
                  <c:v>9.26</c:v>
                </c:pt>
                <c:pt idx="444">
                  <c:v>9.2799999999999994</c:v>
                </c:pt>
                <c:pt idx="445">
                  <c:v>9.2799999999999994</c:v>
                </c:pt>
                <c:pt idx="446">
                  <c:v>9.26</c:v>
                </c:pt>
                <c:pt idx="447">
                  <c:v>9.23</c:v>
                </c:pt>
                <c:pt idx="448">
                  <c:v>9.17</c:v>
                </c:pt>
                <c:pt idx="449">
                  <c:v>9.24</c:v>
                </c:pt>
                <c:pt idx="450">
                  <c:v>9.3000000000000007</c:v>
                </c:pt>
                <c:pt idx="451">
                  <c:v>9.27</c:v>
                </c:pt>
                <c:pt idx="452">
                  <c:v>9.2899999999999991</c:v>
                </c:pt>
                <c:pt idx="453">
                  <c:v>9.2799999999999994</c:v>
                </c:pt>
                <c:pt idx="454">
                  <c:v>9.24</c:v>
                </c:pt>
                <c:pt idx="455">
                  <c:v>9.26</c:v>
                </c:pt>
                <c:pt idx="456">
                  <c:v>9.3000000000000007</c:v>
                </c:pt>
                <c:pt idx="457">
                  <c:v>9.35</c:v>
                </c:pt>
                <c:pt idx="458">
                  <c:v>9.25</c:v>
                </c:pt>
                <c:pt idx="459">
                  <c:v>9.27</c:v>
                </c:pt>
                <c:pt idx="460">
                  <c:v>9.1999999999999993</c:v>
                </c:pt>
                <c:pt idx="461">
                  <c:v>9.19</c:v>
                </c:pt>
                <c:pt idx="462">
                  <c:v>9.1300000000000008</c:v>
                </c:pt>
                <c:pt idx="463">
                  <c:v>9.17</c:v>
                </c:pt>
                <c:pt idx="464">
                  <c:v>9.2899999999999991</c:v>
                </c:pt>
                <c:pt idx="465">
                  <c:v>9.26</c:v>
                </c:pt>
                <c:pt idx="466">
                  <c:v>9.2200000000000006</c:v>
                </c:pt>
                <c:pt idx="467">
                  <c:v>9.27</c:v>
                </c:pt>
                <c:pt idx="468">
                  <c:v>9.2100000000000009</c:v>
                </c:pt>
                <c:pt idx="469">
                  <c:v>9.07</c:v>
                </c:pt>
                <c:pt idx="470">
                  <c:v>9.06</c:v>
                </c:pt>
                <c:pt idx="471">
                  <c:v>9.0299999999999994</c:v>
                </c:pt>
                <c:pt idx="472">
                  <c:v>9.14</c:v>
                </c:pt>
                <c:pt idx="473">
                  <c:v>9.4600000000000009</c:v>
                </c:pt>
                <c:pt idx="474">
                  <c:v>9.56</c:v>
                </c:pt>
                <c:pt idx="475">
                  <c:v>9.4700000000000006</c:v>
                </c:pt>
                <c:pt idx="476">
                  <c:v>9.3800000000000008</c:v>
                </c:pt>
                <c:pt idx="477">
                  <c:v>9.33</c:v>
                </c:pt>
                <c:pt idx="478">
                  <c:v>9.2799999999999994</c:v>
                </c:pt>
                <c:pt idx="479">
                  <c:v>9.26</c:v>
                </c:pt>
                <c:pt idx="480">
                  <c:v>9.3000000000000007</c:v>
                </c:pt>
                <c:pt idx="481">
                  <c:v>9.36</c:v>
                </c:pt>
                <c:pt idx="482">
                  <c:v>9.44</c:v>
                </c:pt>
                <c:pt idx="483">
                  <c:v>9.4499999999999993</c:v>
                </c:pt>
                <c:pt idx="484">
                  <c:v>9.73</c:v>
                </c:pt>
                <c:pt idx="485">
                  <c:v>9.7100000000000009</c:v>
                </c:pt>
                <c:pt idx="486">
                  <c:v>9.81</c:v>
                </c:pt>
                <c:pt idx="487">
                  <c:v>10</c:v>
                </c:pt>
                <c:pt idx="488">
                  <c:v>10.01</c:v>
                </c:pt>
                <c:pt idx="489">
                  <c:v>10</c:v>
                </c:pt>
                <c:pt idx="490">
                  <c:v>10.07</c:v>
                </c:pt>
                <c:pt idx="491">
                  <c:v>10.08</c:v>
                </c:pt>
                <c:pt idx="492">
                  <c:v>10.24</c:v>
                </c:pt>
                <c:pt idx="493">
                  <c:v>10.33</c:v>
                </c:pt>
                <c:pt idx="494">
                  <c:v>10.31</c:v>
                </c:pt>
                <c:pt idx="495">
                  <c:v>10.37</c:v>
                </c:pt>
                <c:pt idx="496">
                  <c:v>10.45</c:v>
                </c:pt>
                <c:pt idx="497">
                  <c:v>10.33</c:v>
                </c:pt>
                <c:pt idx="498">
                  <c:v>10.45</c:v>
                </c:pt>
                <c:pt idx="499">
                  <c:v>10.39</c:v>
                </c:pt>
                <c:pt idx="500">
                  <c:v>10.3</c:v>
                </c:pt>
                <c:pt idx="501">
                  <c:v>10.26</c:v>
                </c:pt>
                <c:pt idx="502">
                  <c:v>10.42</c:v>
                </c:pt>
                <c:pt idx="503">
                  <c:v>10.5</c:v>
                </c:pt>
                <c:pt idx="504">
                  <c:v>10.38</c:v>
                </c:pt>
              </c:numCache>
            </c:numRef>
          </c:val>
          <c:smooth val="0"/>
          <c:extLst>
            <c:ext xmlns:c16="http://schemas.microsoft.com/office/drawing/2014/chart" uri="{C3380CC4-5D6E-409C-BE32-E72D297353CC}">
              <c16:uniqueId val="{00000002-61E1-4C32-B1F8-C9A05764CFB7}"/>
            </c:ext>
          </c:extLst>
        </c:ser>
        <c:ser>
          <c:idx val="3"/>
          <c:order val="3"/>
          <c:tx>
            <c:strRef>
              <c:f>'Yield curve'!$K$7</c:f>
              <c:strCache>
                <c:ptCount val="1"/>
                <c:pt idx="0">
                  <c:v>10</c:v>
                </c:pt>
              </c:strCache>
            </c:strRef>
          </c:tx>
          <c:marker>
            <c:symbol val="none"/>
          </c:marker>
          <c:cat>
            <c:numRef>
              <c:f>'Yield curve'!$A$7:$A$512</c:f>
              <c:numCache>
                <c:formatCode>d\.m\.yyyy</c:formatCode>
                <c:ptCount val="506"/>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formatCode="dd\.mm\.yyyy">
                  <c:v>43111</c:v>
                </c:pt>
                <c:pt idx="16" formatCode="dd\.mm\.yyyy">
                  <c:v>43110</c:v>
                </c:pt>
                <c:pt idx="17" formatCode="dd\.mm\.yyyy">
                  <c:v>43109</c:v>
                </c:pt>
                <c:pt idx="18" formatCode="dd\.mm\.yyyy">
                  <c:v>43105</c:v>
                </c:pt>
                <c:pt idx="19" formatCode="dd\.mm\.yyyy">
                  <c:v>43104</c:v>
                </c:pt>
                <c:pt idx="20" formatCode="dd\.mm\.yyyy">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formatCode="dd\.mm\.yyyy">
                  <c:v>43077</c:v>
                </c:pt>
                <c:pt idx="37" formatCode="dd\.mm\.yyyy">
                  <c:v>43076</c:v>
                </c:pt>
                <c:pt idx="38" formatCode="dd\.mm\.yyyy">
                  <c:v>43075</c:v>
                </c:pt>
                <c:pt idx="39" formatCode="dd\.mm\.yyyy">
                  <c:v>43074</c:v>
                </c:pt>
                <c:pt idx="40" formatCode="dd\.mm\.yyyy">
                  <c:v>43073</c:v>
                </c:pt>
                <c:pt idx="41" formatCode="dd\.mm\.yyyy">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formatCode="dd\.mm\.yyyy">
                  <c:v>43047</c:v>
                </c:pt>
                <c:pt idx="59" formatCode="dd\.mm\.yyyy">
                  <c:v>43046</c:v>
                </c:pt>
                <c:pt idx="60" formatCode="dd\.mm\.yyyy">
                  <c:v>43042</c:v>
                </c:pt>
                <c:pt idx="61" formatCode="dd\.mm\.yyyy">
                  <c:v>43041</c:v>
                </c:pt>
                <c:pt idx="62" formatCode="dd\.mm\.yyyy">
                  <c:v>43040</c:v>
                </c:pt>
                <c:pt idx="63" formatCode="dd\.mm\.yyyy">
                  <c:v>43039</c:v>
                </c:pt>
                <c:pt idx="64" formatCode="dd\.mm\.yyyy">
                  <c:v>43038</c:v>
                </c:pt>
                <c:pt idx="65" formatCode="dd\.mm\.yyyy">
                  <c:v>43035</c:v>
                </c:pt>
                <c:pt idx="66" formatCode="dd\.mm\.yyyy">
                  <c:v>43034</c:v>
                </c:pt>
                <c:pt idx="67" formatCode="dd\.mm\.yyyy">
                  <c:v>43033</c:v>
                </c:pt>
                <c:pt idx="68" formatCode="dd\.mm\.yyyy">
                  <c:v>43032</c:v>
                </c:pt>
                <c:pt idx="69" formatCode="dd\.mm\.yyyy">
                  <c:v>43031</c:v>
                </c:pt>
                <c:pt idx="70" formatCode="dd\.mm\.yyyy">
                  <c:v>43028</c:v>
                </c:pt>
                <c:pt idx="71" formatCode="dd\.mm\.yyyy">
                  <c:v>43027</c:v>
                </c:pt>
                <c:pt idx="72" formatCode="dd\.mm\.yyyy">
                  <c:v>43026</c:v>
                </c:pt>
                <c:pt idx="73" formatCode="dd\.mm\.yyyy">
                  <c:v>43025</c:v>
                </c:pt>
                <c:pt idx="74" formatCode="dd\.mm\.yyyy">
                  <c:v>43024</c:v>
                </c:pt>
                <c:pt idx="75" formatCode="dd\.mm\.yyyy">
                  <c:v>43021</c:v>
                </c:pt>
                <c:pt idx="76" formatCode="dd\.mm\.yyyy">
                  <c:v>43020</c:v>
                </c:pt>
                <c:pt idx="77" formatCode="dd\.mm\.yyyy">
                  <c:v>43019</c:v>
                </c:pt>
                <c:pt idx="78" formatCode="dd\.mm\.yyyy">
                  <c:v>43018</c:v>
                </c:pt>
                <c:pt idx="79" formatCode="dd\.mm\.yyyy">
                  <c:v>43017</c:v>
                </c:pt>
                <c:pt idx="80" formatCode="dd\.mm\.yyyy">
                  <c:v>43014</c:v>
                </c:pt>
                <c:pt idx="81" formatCode="dd\.mm\.yyyy">
                  <c:v>43013</c:v>
                </c:pt>
                <c:pt idx="82" formatCode="dd\.mm\.yyyy">
                  <c:v>43012</c:v>
                </c:pt>
                <c:pt idx="83" formatCode="dd\.mm\.yyyy">
                  <c:v>43011</c:v>
                </c:pt>
                <c:pt idx="84" formatCode="dd\.mm\.yyyy">
                  <c:v>43010</c:v>
                </c:pt>
                <c:pt idx="85" formatCode="dd\.mm\.yyyy">
                  <c:v>43007</c:v>
                </c:pt>
                <c:pt idx="86" formatCode="dd\.mm\.yyyy">
                  <c:v>43006</c:v>
                </c:pt>
                <c:pt idx="87" formatCode="dd\.mm\.yyyy">
                  <c:v>43005</c:v>
                </c:pt>
                <c:pt idx="88" formatCode="dd\.mm\.yyyy">
                  <c:v>43004</c:v>
                </c:pt>
                <c:pt idx="89" formatCode="dd\.mm\.yyyy">
                  <c:v>43003</c:v>
                </c:pt>
                <c:pt idx="90" formatCode="dd\.mm\.yyyy">
                  <c:v>43000</c:v>
                </c:pt>
                <c:pt idx="91" formatCode="dd\.mm\.yyyy">
                  <c:v>42999</c:v>
                </c:pt>
                <c:pt idx="92" formatCode="dd\.mm\.yyyy">
                  <c:v>42998</c:v>
                </c:pt>
                <c:pt idx="93" formatCode="dd\.mm\.yyyy">
                  <c:v>42997</c:v>
                </c:pt>
                <c:pt idx="94" formatCode="dd\.mm\.yyyy">
                  <c:v>42996</c:v>
                </c:pt>
                <c:pt idx="95" formatCode="dd\.mm\.yyyy">
                  <c:v>42993</c:v>
                </c:pt>
                <c:pt idx="96" formatCode="dd\.mm\.yyyy">
                  <c:v>42992</c:v>
                </c:pt>
                <c:pt idx="97" formatCode="dd\.mm\.yyyy">
                  <c:v>42991</c:v>
                </c:pt>
                <c:pt idx="98" formatCode="dd\.mm\.yyyy">
                  <c:v>42990</c:v>
                </c:pt>
                <c:pt idx="99" formatCode="dd\.mm\.yyyy">
                  <c:v>42989</c:v>
                </c:pt>
                <c:pt idx="100" formatCode="dd\.mm\.yyyy">
                  <c:v>42986</c:v>
                </c:pt>
                <c:pt idx="101" formatCode="dd\.mm\.yyyy">
                  <c:v>42985</c:v>
                </c:pt>
                <c:pt idx="102" formatCode="dd\.mm\.yyyy">
                  <c:v>42984</c:v>
                </c:pt>
                <c:pt idx="103" formatCode="dd\.mm\.yyyy">
                  <c:v>42983</c:v>
                </c:pt>
                <c:pt idx="104" formatCode="dd\.mm\.yyyy">
                  <c:v>42982</c:v>
                </c:pt>
                <c:pt idx="105" formatCode="dd\.mm\.yyyy">
                  <c:v>42979</c:v>
                </c:pt>
                <c:pt idx="106" formatCode="dd\.mm\.yyyy">
                  <c:v>42978</c:v>
                </c:pt>
                <c:pt idx="107" formatCode="dd\.mm\.yyyy">
                  <c:v>42977</c:v>
                </c:pt>
                <c:pt idx="108" formatCode="dd\.mm\.yyyy">
                  <c:v>42976</c:v>
                </c:pt>
                <c:pt idx="109" formatCode="dd\.mm\.yyyy">
                  <c:v>42975</c:v>
                </c:pt>
                <c:pt idx="110" formatCode="dd\.mm\.yyyy">
                  <c:v>42972</c:v>
                </c:pt>
                <c:pt idx="111" formatCode="dd\.mm\.yyyy">
                  <c:v>42971</c:v>
                </c:pt>
                <c:pt idx="112" formatCode="dd\.mm\.yyyy">
                  <c:v>42970</c:v>
                </c:pt>
                <c:pt idx="113" formatCode="dd\.mm\.yyyy">
                  <c:v>42969</c:v>
                </c:pt>
                <c:pt idx="114" formatCode="dd\.mm\.yyyy">
                  <c:v>42968</c:v>
                </c:pt>
                <c:pt idx="115" formatCode="dd\.mm\.yyyy">
                  <c:v>42965</c:v>
                </c:pt>
                <c:pt idx="116" formatCode="dd\.mm\.yyyy">
                  <c:v>42964</c:v>
                </c:pt>
                <c:pt idx="117" formatCode="dd\.mm\.yyyy">
                  <c:v>42963</c:v>
                </c:pt>
                <c:pt idx="118" formatCode="dd\.mm\.yyyy">
                  <c:v>42962</c:v>
                </c:pt>
                <c:pt idx="119" formatCode="dd\.mm\.yyyy">
                  <c:v>42961</c:v>
                </c:pt>
                <c:pt idx="120" formatCode="dd\.mm\.yyyy">
                  <c:v>42958</c:v>
                </c:pt>
                <c:pt idx="121" formatCode="dd\.mm\.yyyy">
                  <c:v>42957</c:v>
                </c:pt>
                <c:pt idx="122" formatCode="dd\.mm\.yyyy">
                  <c:v>42956</c:v>
                </c:pt>
                <c:pt idx="123" formatCode="dd\.mm\.yyyy">
                  <c:v>42955</c:v>
                </c:pt>
                <c:pt idx="124" formatCode="dd\.mm\.yyyy">
                  <c:v>42954</c:v>
                </c:pt>
                <c:pt idx="125" formatCode="dd\.mm\.yyyy">
                  <c:v>42951</c:v>
                </c:pt>
                <c:pt idx="126" formatCode="dd\.mm\.yyyy">
                  <c:v>42950</c:v>
                </c:pt>
                <c:pt idx="127" formatCode="dd\.mm\.yyyy">
                  <c:v>42949</c:v>
                </c:pt>
                <c:pt idx="128" formatCode="dd\.mm\.yyyy">
                  <c:v>42948</c:v>
                </c:pt>
                <c:pt idx="129" formatCode="dd\.mm\.yyyy">
                  <c:v>42947</c:v>
                </c:pt>
                <c:pt idx="130" formatCode="dd\.mm\.yyyy">
                  <c:v>42944</c:v>
                </c:pt>
                <c:pt idx="131" formatCode="dd\.mm\.yyyy">
                  <c:v>42943</c:v>
                </c:pt>
                <c:pt idx="132" formatCode="dd\.mm\.yyyy">
                  <c:v>42942</c:v>
                </c:pt>
                <c:pt idx="133" formatCode="dd\.mm\.yyyy">
                  <c:v>42941</c:v>
                </c:pt>
                <c:pt idx="134" formatCode="dd\.mm\.yyyy">
                  <c:v>42940</c:v>
                </c:pt>
                <c:pt idx="135" formatCode="dd\.mm\.yyyy">
                  <c:v>42937</c:v>
                </c:pt>
                <c:pt idx="136" formatCode="dd\.mm\.yyyy">
                  <c:v>42936</c:v>
                </c:pt>
                <c:pt idx="137" formatCode="dd\.mm\.yyyy">
                  <c:v>42935</c:v>
                </c:pt>
                <c:pt idx="138" formatCode="dd\.mm\.yyyy">
                  <c:v>42934</c:v>
                </c:pt>
                <c:pt idx="139" formatCode="dd\.mm\.yyyy">
                  <c:v>42933</c:v>
                </c:pt>
                <c:pt idx="140" formatCode="dd\.mm\.yyyy">
                  <c:v>42930</c:v>
                </c:pt>
                <c:pt idx="141" formatCode="dd\.mm\.yyyy">
                  <c:v>42929</c:v>
                </c:pt>
                <c:pt idx="142" formatCode="dd\.mm\.yyyy">
                  <c:v>42928</c:v>
                </c:pt>
                <c:pt idx="143" formatCode="dd\.mm\.yyyy">
                  <c:v>42927</c:v>
                </c:pt>
                <c:pt idx="144" formatCode="dd\.mm\.yyyy">
                  <c:v>42926</c:v>
                </c:pt>
                <c:pt idx="145" formatCode="dd\.mm\.yyyy">
                  <c:v>42923</c:v>
                </c:pt>
                <c:pt idx="146" formatCode="dd\.mm\.yyyy">
                  <c:v>42922</c:v>
                </c:pt>
                <c:pt idx="147" formatCode="dd\.mm\.yyyy">
                  <c:v>42921</c:v>
                </c:pt>
                <c:pt idx="148" formatCode="dd\.mm\.yyyy">
                  <c:v>42920</c:v>
                </c:pt>
                <c:pt idx="149" formatCode="dd\.mm\.yyyy">
                  <c:v>42919</c:v>
                </c:pt>
                <c:pt idx="150" formatCode="dd\.mm\.yyyy">
                  <c:v>42916</c:v>
                </c:pt>
                <c:pt idx="151" formatCode="dd\.mm\.yyyy">
                  <c:v>42915</c:v>
                </c:pt>
                <c:pt idx="152" formatCode="dd\.mm\.yyyy">
                  <c:v>42914</c:v>
                </c:pt>
                <c:pt idx="153" formatCode="dd\.mm\.yyyy">
                  <c:v>42913</c:v>
                </c:pt>
                <c:pt idx="154" formatCode="dd\.mm\.yyyy">
                  <c:v>42912</c:v>
                </c:pt>
                <c:pt idx="155" formatCode="dd\.mm\.yyyy">
                  <c:v>42909</c:v>
                </c:pt>
                <c:pt idx="156" formatCode="dd\.mm\.yyyy">
                  <c:v>42908</c:v>
                </c:pt>
                <c:pt idx="157" formatCode="dd\.mm\.yyyy">
                  <c:v>42907</c:v>
                </c:pt>
                <c:pt idx="158" formatCode="dd\.mm\.yyyy">
                  <c:v>42906</c:v>
                </c:pt>
                <c:pt idx="159" formatCode="dd\.mm\.yyyy">
                  <c:v>42905</c:v>
                </c:pt>
                <c:pt idx="160" formatCode="dd\.mm\.yyyy">
                  <c:v>42902</c:v>
                </c:pt>
                <c:pt idx="161" formatCode="dd\.mm\.yyyy">
                  <c:v>42901</c:v>
                </c:pt>
                <c:pt idx="162" formatCode="dd\.mm\.yyyy">
                  <c:v>42900</c:v>
                </c:pt>
                <c:pt idx="163" formatCode="dd\.mm\.yyyy">
                  <c:v>42899</c:v>
                </c:pt>
                <c:pt idx="164" formatCode="dd\.mm\.yyyy">
                  <c:v>42895</c:v>
                </c:pt>
                <c:pt idx="165" formatCode="dd\.mm\.yyyy">
                  <c:v>42894</c:v>
                </c:pt>
                <c:pt idx="166" formatCode="dd\.mm\.yyyy">
                  <c:v>42893</c:v>
                </c:pt>
                <c:pt idx="167" formatCode="dd\.mm\.yyyy">
                  <c:v>42892</c:v>
                </c:pt>
                <c:pt idx="168" formatCode="dd\.mm\.yyyy">
                  <c:v>42891</c:v>
                </c:pt>
                <c:pt idx="169" formatCode="dd\.mm\.yyyy">
                  <c:v>42888</c:v>
                </c:pt>
                <c:pt idx="170" formatCode="dd\.mm\.yyyy">
                  <c:v>42887</c:v>
                </c:pt>
                <c:pt idx="171" formatCode="dd\.mm\.yyyy">
                  <c:v>42886</c:v>
                </c:pt>
                <c:pt idx="172" formatCode="dd\.mm\.yyyy">
                  <c:v>42885</c:v>
                </c:pt>
                <c:pt idx="173" formatCode="dd\.mm\.yyyy">
                  <c:v>42884</c:v>
                </c:pt>
                <c:pt idx="174" formatCode="dd\.mm\.yyyy">
                  <c:v>42881</c:v>
                </c:pt>
                <c:pt idx="175" formatCode="dd\.mm\.yyyy">
                  <c:v>42880</c:v>
                </c:pt>
                <c:pt idx="176" formatCode="dd\.mm\.yyyy">
                  <c:v>42879</c:v>
                </c:pt>
                <c:pt idx="177" formatCode="dd\.mm\.yyyy">
                  <c:v>42878</c:v>
                </c:pt>
                <c:pt idx="178" formatCode="dd\.mm\.yyyy">
                  <c:v>42877</c:v>
                </c:pt>
                <c:pt idx="179" formatCode="dd\.mm\.yyyy">
                  <c:v>42874</c:v>
                </c:pt>
                <c:pt idx="180" formatCode="dd\.mm\.yyyy">
                  <c:v>42873</c:v>
                </c:pt>
                <c:pt idx="181" formatCode="dd\.mm\.yyyy">
                  <c:v>42872</c:v>
                </c:pt>
                <c:pt idx="182" formatCode="dd\.mm\.yyyy">
                  <c:v>42871</c:v>
                </c:pt>
                <c:pt idx="183" formatCode="dd\.mm\.yyyy">
                  <c:v>42870</c:v>
                </c:pt>
                <c:pt idx="184" formatCode="dd\.mm\.yyyy">
                  <c:v>42867</c:v>
                </c:pt>
                <c:pt idx="185" formatCode="dd\.mm\.yyyy">
                  <c:v>42866</c:v>
                </c:pt>
                <c:pt idx="186" formatCode="dd\.mm\.yyyy">
                  <c:v>42865</c:v>
                </c:pt>
                <c:pt idx="187" formatCode="dd\.mm\.yyyy">
                  <c:v>42860</c:v>
                </c:pt>
                <c:pt idx="188" formatCode="dd\.mm\.yyyy">
                  <c:v>42859</c:v>
                </c:pt>
                <c:pt idx="189" formatCode="dd\.mm\.yyyy">
                  <c:v>42858</c:v>
                </c:pt>
                <c:pt idx="190" formatCode="dd\.mm\.yyyy">
                  <c:v>42857</c:v>
                </c:pt>
                <c:pt idx="191" formatCode="dd\.mm\.yyyy">
                  <c:v>42853</c:v>
                </c:pt>
                <c:pt idx="192" formatCode="dd\.mm\.yyyy">
                  <c:v>42852</c:v>
                </c:pt>
                <c:pt idx="193" formatCode="dd\.mm\.yyyy">
                  <c:v>42851</c:v>
                </c:pt>
                <c:pt idx="194" formatCode="dd\.mm\.yyyy">
                  <c:v>42850</c:v>
                </c:pt>
                <c:pt idx="195" formatCode="dd\.mm\.yyyy">
                  <c:v>42849</c:v>
                </c:pt>
                <c:pt idx="196" formatCode="dd\.mm\.yyyy">
                  <c:v>42845</c:v>
                </c:pt>
                <c:pt idx="197" formatCode="dd\.mm\.yyyy">
                  <c:v>42844</c:v>
                </c:pt>
                <c:pt idx="198" formatCode="dd\.mm\.yyyy">
                  <c:v>42843</c:v>
                </c:pt>
                <c:pt idx="199" formatCode="dd\.mm\.yyyy">
                  <c:v>42842</c:v>
                </c:pt>
                <c:pt idx="200" formatCode="dd\.mm\.yyyy">
                  <c:v>42839</c:v>
                </c:pt>
                <c:pt idx="201" formatCode="dd\.mm\.yyyy">
                  <c:v>42838</c:v>
                </c:pt>
                <c:pt idx="202" formatCode="dd\.mm\.yyyy">
                  <c:v>42837</c:v>
                </c:pt>
                <c:pt idx="203" formatCode="dd\.mm\.yyyy">
                  <c:v>42836</c:v>
                </c:pt>
                <c:pt idx="204" formatCode="dd\.mm\.yyyy">
                  <c:v>42835</c:v>
                </c:pt>
                <c:pt idx="205" formatCode="dd\.mm\.yyyy">
                  <c:v>42832</c:v>
                </c:pt>
                <c:pt idx="206" formatCode="dd\.mm\.yyyy">
                  <c:v>42831</c:v>
                </c:pt>
                <c:pt idx="207" formatCode="dd\.mm\.yyyy">
                  <c:v>42830</c:v>
                </c:pt>
                <c:pt idx="208" formatCode="dd\.mm\.yyyy">
                  <c:v>42829</c:v>
                </c:pt>
                <c:pt idx="209" formatCode="dd\.mm\.yyyy">
                  <c:v>42828</c:v>
                </c:pt>
                <c:pt idx="210" formatCode="dd\.mm\.yyyy">
                  <c:v>42825</c:v>
                </c:pt>
                <c:pt idx="211" formatCode="dd\.mm\.yyyy">
                  <c:v>42824</c:v>
                </c:pt>
                <c:pt idx="212" formatCode="dd\.mm\.yyyy">
                  <c:v>42823</c:v>
                </c:pt>
                <c:pt idx="213" formatCode="dd\.mm\.yyyy">
                  <c:v>42822</c:v>
                </c:pt>
                <c:pt idx="214" formatCode="dd\.mm\.yyyy">
                  <c:v>42821</c:v>
                </c:pt>
                <c:pt idx="215" formatCode="dd\.mm\.yyyy">
                  <c:v>42818</c:v>
                </c:pt>
                <c:pt idx="216" formatCode="dd\.mm\.yyyy">
                  <c:v>42817</c:v>
                </c:pt>
                <c:pt idx="217" formatCode="dd\.mm\.yyyy">
                  <c:v>42816</c:v>
                </c:pt>
                <c:pt idx="218" formatCode="dd\.mm\.yyyy">
                  <c:v>42815</c:v>
                </c:pt>
                <c:pt idx="219" formatCode="dd\.mm\.yyyy">
                  <c:v>42814</c:v>
                </c:pt>
                <c:pt idx="220" formatCode="dd\.mm\.yyyy">
                  <c:v>42811</c:v>
                </c:pt>
                <c:pt idx="221" formatCode="dd\.mm\.yyyy">
                  <c:v>42810</c:v>
                </c:pt>
                <c:pt idx="222" formatCode="dd\.mm\.yyyy">
                  <c:v>42809</c:v>
                </c:pt>
                <c:pt idx="223" formatCode="dd\.mm\.yyyy">
                  <c:v>42808</c:v>
                </c:pt>
                <c:pt idx="224" formatCode="dd\.mm\.yyyy">
                  <c:v>42807</c:v>
                </c:pt>
                <c:pt idx="225" formatCode="dd\.mm\.yyyy">
                  <c:v>42804</c:v>
                </c:pt>
                <c:pt idx="226" formatCode="dd\.mm\.yyyy">
                  <c:v>42803</c:v>
                </c:pt>
                <c:pt idx="227" formatCode="dd\.mm\.yyyy">
                  <c:v>42801</c:v>
                </c:pt>
                <c:pt idx="228" formatCode="dd\.mm\.yyyy">
                  <c:v>42800</c:v>
                </c:pt>
                <c:pt idx="229" formatCode="dd\.mm\.yyyy">
                  <c:v>42797</c:v>
                </c:pt>
                <c:pt idx="230" formatCode="dd\.mm\.yyyy">
                  <c:v>42796</c:v>
                </c:pt>
                <c:pt idx="231" formatCode="dd\.mm\.yyyy">
                  <c:v>42795</c:v>
                </c:pt>
                <c:pt idx="232" formatCode="dd\.mm\.yyyy">
                  <c:v>42794</c:v>
                </c:pt>
                <c:pt idx="233" formatCode="dd\.mm\.yyyy">
                  <c:v>42793</c:v>
                </c:pt>
                <c:pt idx="234" formatCode="dd\.mm\.yyyy">
                  <c:v>42790</c:v>
                </c:pt>
                <c:pt idx="235" formatCode="dd\.mm\.yyyy">
                  <c:v>42788</c:v>
                </c:pt>
                <c:pt idx="236" formatCode="dd\.mm\.yyyy">
                  <c:v>42787</c:v>
                </c:pt>
                <c:pt idx="237" formatCode="dd\.mm\.yyyy">
                  <c:v>42786</c:v>
                </c:pt>
                <c:pt idx="238" formatCode="dd\.mm\.yyyy">
                  <c:v>42783</c:v>
                </c:pt>
                <c:pt idx="239" formatCode="dd\.mm\.yyyy">
                  <c:v>42782</c:v>
                </c:pt>
                <c:pt idx="240" formatCode="dd\.mm\.yyyy">
                  <c:v>42781</c:v>
                </c:pt>
                <c:pt idx="241" formatCode="dd\.mm\.yyyy">
                  <c:v>42780</c:v>
                </c:pt>
                <c:pt idx="242" formatCode="dd\.mm\.yyyy">
                  <c:v>42779</c:v>
                </c:pt>
                <c:pt idx="243" formatCode="dd\.mm\.yyyy">
                  <c:v>42776</c:v>
                </c:pt>
                <c:pt idx="244" formatCode="dd\.mm\.yyyy">
                  <c:v>42775</c:v>
                </c:pt>
                <c:pt idx="245" formatCode="dd\.mm\.yyyy">
                  <c:v>42774</c:v>
                </c:pt>
                <c:pt idx="246" formatCode="dd\.mm\.yyyy">
                  <c:v>42773</c:v>
                </c:pt>
                <c:pt idx="247" formatCode="dd\.mm\.yyyy">
                  <c:v>42772</c:v>
                </c:pt>
                <c:pt idx="248" formatCode="dd\.mm\.yyyy">
                  <c:v>42769</c:v>
                </c:pt>
                <c:pt idx="249" formatCode="dd\.mm\.yyyy">
                  <c:v>42768</c:v>
                </c:pt>
                <c:pt idx="250" formatCode="dd\.mm\.yyyy">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formatCode="dd\.mm\.yyyy">
                  <c:v>42745</c:v>
                </c:pt>
                <c:pt idx="267" formatCode="dd\.mm\.yyyy">
                  <c:v>42744</c:v>
                </c:pt>
                <c:pt idx="268" formatCode="dd\.mm\.yyyy">
                  <c:v>42741</c:v>
                </c:pt>
                <c:pt idx="269" formatCode="dd\.mm\.yyyy">
                  <c:v>42740</c:v>
                </c:pt>
                <c:pt idx="270" formatCode="dd\.mm\.yyyy">
                  <c:v>42739</c:v>
                </c:pt>
                <c:pt idx="271" formatCode="dd\.mm\.yyyy">
                  <c:v>42738</c:v>
                </c:pt>
                <c:pt idx="272" formatCode="dd\.mm\.yyyy">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formatCode="dd\.mm\.yyyy">
                  <c:v>42712</c:v>
                </c:pt>
                <c:pt idx="289" formatCode="dd\.mm\.yyyy">
                  <c:v>42711</c:v>
                </c:pt>
                <c:pt idx="290" formatCode="dd\.mm\.yyyy">
                  <c:v>42710</c:v>
                </c:pt>
                <c:pt idx="291" formatCode="dd\.mm\.yyyy">
                  <c:v>42709</c:v>
                </c:pt>
                <c:pt idx="292" formatCode="dd\.mm\.yyyy">
                  <c:v>42706</c:v>
                </c:pt>
                <c:pt idx="293" formatCode="dd\.mm\.yyyy">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formatCode="dd\.mm\.yyyy">
                  <c:v>42682</c:v>
                </c:pt>
                <c:pt idx="311" formatCode="dd\.mm\.yyyy">
                  <c:v>42681</c:v>
                </c:pt>
                <c:pt idx="312" formatCode="dd\.mm\.yyyy">
                  <c:v>42677</c:v>
                </c:pt>
                <c:pt idx="313" formatCode="dd\.mm\.yyyy">
                  <c:v>42676</c:v>
                </c:pt>
                <c:pt idx="314" formatCode="dd\.mm\.yyyy">
                  <c:v>42675</c:v>
                </c:pt>
                <c:pt idx="315" formatCode="dd\.mm\.yyyy">
                  <c:v>42674</c:v>
                </c:pt>
                <c:pt idx="316" formatCode="dd\.mm\.yyyy">
                  <c:v>42671</c:v>
                </c:pt>
                <c:pt idx="317" formatCode="dd\.mm\.yyyy">
                  <c:v>42670</c:v>
                </c:pt>
                <c:pt idx="318" formatCode="dd\.mm\.yyyy">
                  <c:v>42669</c:v>
                </c:pt>
                <c:pt idx="319" formatCode="dd\.mm\.yyyy">
                  <c:v>42668</c:v>
                </c:pt>
                <c:pt idx="320" formatCode="dd\.mm\.yyyy">
                  <c:v>42667</c:v>
                </c:pt>
                <c:pt idx="321" formatCode="dd\.mm\.yyyy">
                  <c:v>42664</c:v>
                </c:pt>
                <c:pt idx="322" formatCode="dd\.mm\.yyyy">
                  <c:v>42663</c:v>
                </c:pt>
                <c:pt idx="323" formatCode="dd\.mm\.yyyy">
                  <c:v>42662</c:v>
                </c:pt>
                <c:pt idx="324" formatCode="dd\.mm\.yyyy">
                  <c:v>42661</c:v>
                </c:pt>
                <c:pt idx="325" formatCode="dd\.mm\.yyyy">
                  <c:v>42660</c:v>
                </c:pt>
                <c:pt idx="326" formatCode="dd\.mm\.yyyy">
                  <c:v>42657</c:v>
                </c:pt>
                <c:pt idx="327" formatCode="dd\.mm\.yyyy">
                  <c:v>42656</c:v>
                </c:pt>
                <c:pt idx="328" formatCode="dd\.mm\.yyyy">
                  <c:v>42655</c:v>
                </c:pt>
                <c:pt idx="329" formatCode="dd\.mm\.yyyy">
                  <c:v>42654</c:v>
                </c:pt>
                <c:pt idx="330" formatCode="dd\.mm\.yyyy">
                  <c:v>42653</c:v>
                </c:pt>
                <c:pt idx="331" formatCode="dd\.mm\.yyyy">
                  <c:v>42650</c:v>
                </c:pt>
                <c:pt idx="332" formatCode="dd\.mm\.yyyy">
                  <c:v>42649</c:v>
                </c:pt>
                <c:pt idx="333" formatCode="dd\.mm\.yyyy">
                  <c:v>42648</c:v>
                </c:pt>
                <c:pt idx="334" formatCode="dd\.mm\.yyyy">
                  <c:v>42647</c:v>
                </c:pt>
                <c:pt idx="335" formatCode="dd\.mm\.yyyy">
                  <c:v>42646</c:v>
                </c:pt>
                <c:pt idx="336" formatCode="dd\.mm\.yyyy">
                  <c:v>42643</c:v>
                </c:pt>
                <c:pt idx="337" formatCode="dd\.mm\.yyyy">
                  <c:v>42642</c:v>
                </c:pt>
                <c:pt idx="338" formatCode="dd\.mm\.yyyy">
                  <c:v>42641</c:v>
                </c:pt>
                <c:pt idx="339" formatCode="dd\.mm\.yyyy">
                  <c:v>42640</c:v>
                </c:pt>
                <c:pt idx="340" formatCode="dd\.mm\.yyyy">
                  <c:v>42639</c:v>
                </c:pt>
                <c:pt idx="341" formatCode="dd\.mm\.yyyy">
                  <c:v>42636</c:v>
                </c:pt>
                <c:pt idx="342" formatCode="dd\.mm\.yyyy">
                  <c:v>42635</c:v>
                </c:pt>
                <c:pt idx="343" formatCode="dd\.mm\.yyyy">
                  <c:v>42634</c:v>
                </c:pt>
                <c:pt idx="344" formatCode="dd\.mm\.yyyy">
                  <c:v>42633</c:v>
                </c:pt>
                <c:pt idx="345" formatCode="dd\.mm\.yyyy">
                  <c:v>42632</c:v>
                </c:pt>
                <c:pt idx="346" formatCode="dd\.mm\.yyyy">
                  <c:v>42629</c:v>
                </c:pt>
                <c:pt idx="347" formatCode="dd\.mm\.yyyy">
                  <c:v>42628</c:v>
                </c:pt>
                <c:pt idx="348" formatCode="dd\.mm\.yyyy">
                  <c:v>42627</c:v>
                </c:pt>
                <c:pt idx="349" formatCode="dd\.mm\.yyyy">
                  <c:v>42626</c:v>
                </c:pt>
                <c:pt idx="350" formatCode="dd\.mm\.yyyy">
                  <c:v>42625</c:v>
                </c:pt>
                <c:pt idx="351" formatCode="dd\.mm\.yyyy">
                  <c:v>42622</c:v>
                </c:pt>
                <c:pt idx="352" formatCode="dd\.mm\.yyyy">
                  <c:v>42621</c:v>
                </c:pt>
                <c:pt idx="353" formatCode="dd\.mm\.yyyy">
                  <c:v>42620</c:v>
                </c:pt>
                <c:pt idx="354" formatCode="dd\.mm\.yyyy">
                  <c:v>42619</c:v>
                </c:pt>
                <c:pt idx="355" formatCode="dd\.mm\.yyyy">
                  <c:v>42618</c:v>
                </c:pt>
                <c:pt idx="356" formatCode="dd\.mm\.yyyy">
                  <c:v>42615</c:v>
                </c:pt>
                <c:pt idx="357" formatCode="dd\.mm\.yyyy">
                  <c:v>42614</c:v>
                </c:pt>
                <c:pt idx="358" formatCode="dd\.mm\.yyyy">
                  <c:v>42613</c:v>
                </c:pt>
                <c:pt idx="359" formatCode="dd\.mm\.yyyy">
                  <c:v>42612</c:v>
                </c:pt>
                <c:pt idx="360" formatCode="dd\.mm\.yyyy">
                  <c:v>42611</c:v>
                </c:pt>
                <c:pt idx="361" formatCode="dd\.mm\.yyyy">
                  <c:v>42608</c:v>
                </c:pt>
                <c:pt idx="362" formatCode="dd\.mm\.yyyy">
                  <c:v>42607</c:v>
                </c:pt>
                <c:pt idx="363" formatCode="dd\.mm\.yyyy">
                  <c:v>42606</c:v>
                </c:pt>
                <c:pt idx="364" formatCode="dd\.mm\.yyyy">
                  <c:v>42605</c:v>
                </c:pt>
                <c:pt idx="365" formatCode="dd\.mm\.yyyy">
                  <c:v>42604</c:v>
                </c:pt>
                <c:pt idx="366" formatCode="dd\.mm\.yyyy">
                  <c:v>42601</c:v>
                </c:pt>
                <c:pt idx="367" formatCode="dd\.mm\.yyyy">
                  <c:v>42600</c:v>
                </c:pt>
                <c:pt idx="368" formatCode="dd\.mm\.yyyy">
                  <c:v>42599</c:v>
                </c:pt>
                <c:pt idx="369" formatCode="dd\.mm\.yyyy">
                  <c:v>42598</c:v>
                </c:pt>
                <c:pt idx="370" formatCode="dd\.mm\.yyyy">
                  <c:v>42597</c:v>
                </c:pt>
                <c:pt idx="371" formatCode="dd\.mm\.yyyy">
                  <c:v>42594</c:v>
                </c:pt>
                <c:pt idx="372" formatCode="dd\.mm\.yyyy">
                  <c:v>42593</c:v>
                </c:pt>
                <c:pt idx="373" formatCode="dd\.mm\.yyyy">
                  <c:v>42592</c:v>
                </c:pt>
                <c:pt idx="374" formatCode="dd\.mm\.yyyy">
                  <c:v>42591</c:v>
                </c:pt>
                <c:pt idx="375" formatCode="dd\.mm\.yyyy">
                  <c:v>42590</c:v>
                </c:pt>
                <c:pt idx="376" formatCode="dd\.mm\.yyyy">
                  <c:v>42587</c:v>
                </c:pt>
                <c:pt idx="377" formatCode="dd\.mm\.yyyy">
                  <c:v>42586</c:v>
                </c:pt>
                <c:pt idx="378" formatCode="dd\.mm\.yyyy">
                  <c:v>42585</c:v>
                </c:pt>
                <c:pt idx="379" formatCode="dd\.mm\.yyyy">
                  <c:v>42584</c:v>
                </c:pt>
                <c:pt idx="380" formatCode="dd\.mm\.yyyy">
                  <c:v>42583</c:v>
                </c:pt>
                <c:pt idx="381" formatCode="dd\.mm\.yyyy">
                  <c:v>42580</c:v>
                </c:pt>
                <c:pt idx="382" formatCode="dd\.mm\.yyyy">
                  <c:v>42579</c:v>
                </c:pt>
                <c:pt idx="383" formatCode="dd\.mm\.yyyy">
                  <c:v>42578</c:v>
                </c:pt>
                <c:pt idx="384" formatCode="dd\.mm\.yyyy">
                  <c:v>42577</c:v>
                </c:pt>
                <c:pt idx="385" formatCode="dd\.mm\.yyyy">
                  <c:v>42576</c:v>
                </c:pt>
                <c:pt idx="386" formatCode="dd\.mm\.yyyy">
                  <c:v>42573</c:v>
                </c:pt>
                <c:pt idx="387" formatCode="dd\.mm\.yyyy">
                  <c:v>42572</c:v>
                </c:pt>
                <c:pt idx="388" formatCode="dd\.mm\.yyyy">
                  <c:v>42571</c:v>
                </c:pt>
                <c:pt idx="389" formatCode="dd\.mm\.yyyy">
                  <c:v>42570</c:v>
                </c:pt>
                <c:pt idx="390" formatCode="dd\.mm\.yyyy">
                  <c:v>42569</c:v>
                </c:pt>
                <c:pt idx="391" formatCode="dd\.mm\.yyyy">
                  <c:v>42566</c:v>
                </c:pt>
                <c:pt idx="392" formatCode="dd\.mm\.yyyy">
                  <c:v>42565</c:v>
                </c:pt>
                <c:pt idx="393" formatCode="dd\.mm\.yyyy">
                  <c:v>42564</c:v>
                </c:pt>
                <c:pt idx="394" formatCode="dd\.mm\.yyyy">
                  <c:v>42563</c:v>
                </c:pt>
                <c:pt idx="395" formatCode="dd\.mm\.yyyy">
                  <c:v>42562</c:v>
                </c:pt>
                <c:pt idx="396" formatCode="dd\.mm\.yyyy">
                  <c:v>42559</c:v>
                </c:pt>
                <c:pt idx="397" formatCode="dd\.mm\.yyyy">
                  <c:v>42558</c:v>
                </c:pt>
                <c:pt idx="398" formatCode="dd\.mm\.yyyy">
                  <c:v>42557</c:v>
                </c:pt>
                <c:pt idx="399" formatCode="dd\.mm\.yyyy">
                  <c:v>42556</c:v>
                </c:pt>
                <c:pt idx="400" formatCode="dd\.mm\.yyyy">
                  <c:v>42555</c:v>
                </c:pt>
                <c:pt idx="401" formatCode="dd\.mm\.yyyy">
                  <c:v>42552</c:v>
                </c:pt>
                <c:pt idx="402" formatCode="dd\.mm\.yyyy">
                  <c:v>42551</c:v>
                </c:pt>
                <c:pt idx="403" formatCode="dd\.mm\.yyyy">
                  <c:v>42550</c:v>
                </c:pt>
                <c:pt idx="404" formatCode="dd\.mm\.yyyy">
                  <c:v>42549</c:v>
                </c:pt>
                <c:pt idx="405" formatCode="dd\.mm\.yyyy">
                  <c:v>42548</c:v>
                </c:pt>
                <c:pt idx="406" formatCode="dd\.mm\.yyyy">
                  <c:v>42545</c:v>
                </c:pt>
                <c:pt idx="407" formatCode="dd\.mm\.yyyy">
                  <c:v>42544</c:v>
                </c:pt>
                <c:pt idx="408" formatCode="dd\.mm\.yyyy">
                  <c:v>42543</c:v>
                </c:pt>
                <c:pt idx="409" formatCode="dd\.mm\.yyyy">
                  <c:v>42542</c:v>
                </c:pt>
                <c:pt idx="410" formatCode="dd\.mm\.yyyy">
                  <c:v>42541</c:v>
                </c:pt>
                <c:pt idx="411" formatCode="dd\.mm\.yyyy">
                  <c:v>42538</c:v>
                </c:pt>
                <c:pt idx="412" formatCode="dd\.mm\.yyyy">
                  <c:v>42537</c:v>
                </c:pt>
                <c:pt idx="413" formatCode="dd\.mm\.yyyy">
                  <c:v>42536</c:v>
                </c:pt>
                <c:pt idx="414" formatCode="dd\.mm\.yyyy">
                  <c:v>42535</c:v>
                </c:pt>
                <c:pt idx="415" formatCode="dd\.mm\.yyyy">
                  <c:v>42531</c:v>
                </c:pt>
                <c:pt idx="416" formatCode="dd\.mm\.yyyy">
                  <c:v>42530</c:v>
                </c:pt>
                <c:pt idx="417" formatCode="dd\.mm\.yyyy">
                  <c:v>42529</c:v>
                </c:pt>
                <c:pt idx="418" formatCode="dd\.mm\.yyyy">
                  <c:v>42528</c:v>
                </c:pt>
                <c:pt idx="419" formatCode="dd\.mm\.yyyy">
                  <c:v>42527</c:v>
                </c:pt>
                <c:pt idx="420" formatCode="dd\.mm\.yyyy">
                  <c:v>42524</c:v>
                </c:pt>
                <c:pt idx="421" formatCode="dd\.mm\.yyyy">
                  <c:v>42523</c:v>
                </c:pt>
                <c:pt idx="422" formatCode="dd\.mm\.yyyy">
                  <c:v>42522</c:v>
                </c:pt>
                <c:pt idx="423" formatCode="dd\.mm\.yyyy">
                  <c:v>42521</c:v>
                </c:pt>
                <c:pt idx="424" formatCode="dd\.mm\.yyyy">
                  <c:v>42520</c:v>
                </c:pt>
                <c:pt idx="425" formatCode="dd\.mm\.yyyy">
                  <c:v>42517</c:v>
                </c:pt>
                <c:pt idx="426" formatCode="dd\.mm\.yyyy">
                  <c:v>42516</c:v>
                </c:pt>
                <c:pt idx="427" formatCode="dd\.mm\.yyyy">
                  <c:v>42515</c:v>
                </c:pt>
                <c:pt idx="428" formatCode="dd\.mm\.yyyy">
                  <c:v>42514</c:v>
                </c:pt>
                <c:pt idx="429" formatCode="dd\.mm\.yyyy">
                  <c:v>42513</c:v>
                </c:pt>
                <c:pt idx="430" formatCode="dd\.mm\.yyyy">
                  <c:v>42510</c:v>
                </c:pt>
                <c:pt idx="431" formatCode="dd\.mm\.yyyy">
                  <c:v>42509</c:v>
                </c:pt>
                <c:pt idx="432" formatCode="dd\.mm\.yyyy">
                  <c:v>42508</c:v>
                </c:pt>
                <c:pt idx="433" formatCode="dd\.mm\.yyyy">
                  <c:v>42507</c:v>
                </c:pt>
                <c:pt idx="434" formatCode="dd\.mm\.yyyy">
                  <c:v>42506</c:v>
                </c:pt>
                <c:pt idx="435" formatCode="dd\.mm\.yyyy">
                  <c:v>42503</c:v>
                </c:pt>
                <c:pt idx="436" formatCode="dd\.mm\.yyyy">
                  <c:v>42502</c:v>
                </c:pt>
                <c:pt idx="437" formatCode="dd\.mm\.yyyy">
                  <c:v>42501</c:v>
                </c:pt>
                <c:pt idx="438" formatCode="dd\.mm\.yyyy">
                  <c:v>42500</c:v>
                </c:pt>
                <c:pt idx="439" formatCode="dd\.mm\.yyyy">
                  <c:v>42496</c:v>
                </c:pt>
                <c:pt idx="440" formatCode="dd\.mm\.yyyy">
                  <c:v>42495</c:v>
                </c:pt>
                <c:pt idx="441" formatCode="dd\.mm\.yyyy">
                  <c:v>42494</c:v>
                </c:pt>
                <c:pt idx="442" formatCode="dd\.mm\.yyyy">
                  <c:v>42489</c:v>
                </c:pt>
                <c:pt idx="443" formatCode="dd\.mm\.yyyy">
                  <c:v>42488</c:v>
                </c:pt>
                <c:pt idx="444" formatCode="dd\.mm\.yyyy">
                  <c:v>42487</c:v>
                </c:pt>
                <c:pt idx="445" formatCode="dd\.mm\.yyyy">
                  <c:v>42486</c:v>
                </c:pt>
                <c:pt idx="446" formatCode="dd\.mm\.yyyy">
                  <c:v>42485</c:v>
                </c:pt>
                <c:pt idx="447" formatCode="dd\.mm\.yyyy">
                  <c:v>42482</c:v>
                </c:pt>
                <c:pt idx="448" formatCode="dd\.mm\.yyyy">
                  <c:v>42481</c:v>
                </c:pt>
                <c:pt idx="449" formatCode="dd\.mm\.yyyy">
                  <c:v>42480</c:v>
                </c:pt>
                <c:pt idx="450" formatCode="dd\.mm\.yyyy">
                  <c:v>42479</c:v>
                </c:pt>
                <c:pt idx="451" formatCode="dd\.mm\.yyyy">
                  <c:v>42478</c:v>
                </c:pt>
                <c:pt idx="452" formatCode="dd\.mm\.yyyy">
                  <c:v>42475</c:v>
                </c:pt>
                <c:pt idx="453" formatCode="dd\.mm\.yyyy">
                  <c:v>42474</c:v>
                </c:pt>
                <c:pt idx="454" formatCode="dd\.mm\.yyyy">
                  <c:v>42473</c:v>
                </c:pt>
                <c:pt idx="455" formatCode="dd\.mm\.yyyy">
                  <c:v>42472</c:v>
                </c:pt>
                <c:pt idx="456" formatCode="dd\.mm\.yyyy">
                  <c:v>42471</c:v>
                </c:pt>
                <c:pt idx="457" formatCode="dd\.mm\.yyyy">
                  <c:v>42468</c:v>
                </c:pt>
                <c:pt idx="458" formatCode="dd\.mm\.yyyy">
                  <c:v>42467</c:v>
                </c:pt>
                <c:pt idx="459" formatCode="dd\.mm\.yyyy">
                  <c:v>42466</c:v>
                </c:pt>
                <c:pt idx="460" formatCode="dd\.mm\.yyyy">
                  <c:v>42465</c:v>
                </c:pt>
                <c:pt idx="461" formatCode="dd\.mm\.yyyy">
                  <c:v>42464</c:v>
                </c:pt>
                <c:pt idx="462" formatCode="dd\.mm\.yyyy">
                  <c:v>42461</c:v>
                </c:pt>
                <c:pt idx="463" formatCode="dd\.mm\.yyyy">
                  <c:v>42460</c:v>
                </c:pt>
                <c:pt idx="464" formatCode="dd\.mm\.yyyy">
                  <c:v>42459</c:v>
                </c:pt>
                <c:pt idx="465" formatCode="dd\.mm\.yyyy">
                  <c:v>42458</c:v>
                </c:pt>
                <c:pt idx="466" formatCode="dd\.mm\.yyyy">
                  <c:v>42457</c:v>
                </c:pt>
                <c:pt idx="467" formatCode="dd\.mm\.yyyy">
                  <c:v>42454</c:v>
                </c:pt>
                <c:pt idx="468" formatCode="dd\.mm\.yyyy">
                  <c:v>42453</c:v>
                </c:pt>
                <c:pt idx="469" formatCode="dd\.mm\.yyyy">
                  <c:v>42452</c:v>
                </c:pt>
                <c:pt idx="470" formatCode="dd\.mm\.yyyy">
                  <c:v>42451</c:v>
                </c:pt>
                <c:pt idx="471" formatCode="dd\.mm\.yyyy">
                  <c:v>42450</c:v>
                </c:pt>
                <c:pt idx="472" formatCode="dd\.mm\.yyyy">
                  <c:v>42447</c:v>
                </c:pt>
                <c:pt idx="473" formatCode="dd\.mm\.yyyy">
                  <c:v>42446</c:v>
                </c:pt>
                <c:pt idx="474" formatCode="dd\.mm\.yyyy">
                  <c:v>42445</c:v>
                </c:pt>
                <c:pt idx="475" formatCode="dd\.mm\.yyyy">
                  <c:v>42444</c:v>
                </c:pt>
                <c:pt idx="476" formatCode="dd\.mm\.yyyy">
                  <c:v>42443</c:v>
                </c:pt>
                <c:pt idx="477" formatCode="dd\.mm\.yyyy">
                  <c:v>42440</c:v>
                </c:pt>
                <c:pt idx="478" formatCode="dd\.mm\.yyyy">
                  <c:v>42439</c:v>
                </c:pt>
                <c:pt idx="479" formatCode="dd\.mm\.yyyy">
                  <c:v>42438</c:v>
                </c:pt>
                <c:pt idx="480" formatCode="dd\.mm\.yyyy">
                  <c:v>42436</c:v>
                </c:pt>
                <c:pt idx="481" formatCode="dd\.mm\.yyyy">
                  <c:v>42433</c:v>
                </c:pt>
                <c:pt idx="482" formatCode="dd\.mm\.yyyy">
                  <c:v>42432</c:v>
                </c:pt>
                <c:pt idx="483" formatCode="dd\.mm\.yyyy">
                  <c:v>42431</c:v>
                </c:pt>
                <c:pt idx="484" formatCode="dd\.mm\.yyyy">
                  <c:v>42430</c:v>
                </c:pt>
                <c:pt idx="485" formatCode="dd\.mm\.yyyy">
                  <c:v>42429</c:v>
                </c:pt>
                <c:pt idx="486" formatCode="dd\.mm\.yyyy">
                  <c:v>42426</c:v>
                </c:pt>
                <c:pt idx="487" formatCode="dd\.mm\.yyyy">
                  <c:v>42425</c:v>
                </c:pt>
                <c:pt idx="488" formatCode="dd\.mm\.yyyy">
                  <c:v>42424</c:v>
                </c:pt>
                <c:pt idx="489" formatCode="dd\.mm\.yyyy">
                  <c:v>42422</c:v>
                </c:pt>
                <c:pt idx="490" formatCode="dd\.mm\.yyyy">
                  <c:v>42420</c:v>
                </c:pt>
                <c:pt idx="491" formatCode="dd\.mm\.yyyy">
                  <c:v>42419</c:v>
                </c:pt>
                <c:pt idx="492" formatCode="dd\.mm\.yyyy">
                  <c:v>42418</c:v>
                </c:pt>
                <c:pt idx="493" formatCode="dd\.mm\.yyyy">
                  <c:v>42417</c:v>
                </c:pt>
                <c:pt idx="494" formatCode="dd\.mm\.yyyy">
                  <c:v>42416</c:v>
                </c:pt>
                <c:pt idx="495" formatCode="dd\.mm\.yyyy">
                  <c:v>42415</c:v>
                </c:pt>
                <c:pt idx="496" formatCode="dd\.mm\.yyyy">
                  <c:v>42412</c:v>
                </c:pt>
                <c:pt idx="497" formatCode="dd\.mm\.yyyy">
                  <c:v>42411</c:v>
                </c:pt>
                <c:pt idx="498" formatCode="dd\.mm\.yyyy">
                  <c:v>42410</c:v>
                </c:pt>
                <c:pt idx="499" formatCode="dd\.mm\.yyyy">
                  <c:v>42409</c:v>
                </c:pt>
                <c:pt idx="500" formatCode="dd\.mm\.yyyy">
                  <c:v>42408</c:v>
                </c:pt>
                <c:pt idx="501" formatCode="dd\.mm\.yyyy">
                  <c:v>42405</c:v>
                </c:pt>
                <c:pt idx="502" formatCode="dd\.mm\.yyyy">
                  <c:v>42404</c:v>
                </c:pt>
                <c:pt idx="503" formatCode="dd\.mm\.yyyy">
                  <c:v>42403</c:v>
                </c:pt>
                <c:pt idx="504" formatCode="dd\.mm\.yyyy">
                  <c:v>42402</c:v>
                </c:pt>
                <c:pt idx="505" formatCode="dd\.mm\.yyyy">
                  <c:v>42401</c:v>
                </c:pt>
              </c:numCache>
            </c:numRef>
          </c:cat>
          <c:val>
            <c:numRef>
              <c:f>'Yield curve'!$K$8:$K$512</c:f>
              <c:numCache>
                <c:formatCode>#,##0.00</c:formatCode>
                <c:ptCount val="505"/>
                <c:pt idx="0">
                  <c:v>7.34</c:v>
                </c:pt>
                <c:pt idx="1">
                  <c:v>7.42</c:v>
                </c:pt>
                <c:pt idx="2">
                  <c:v>7.48</c:v>
                </c:pt>
                <c:pt idx="3">
                  <c:v>7.47</c:v>
                </c:pt>
                <c:pt idx="4">
                  <c:v>7.48</c:v>
                </c:pt>
                <c:pt idx="5">
                  <c:v>7.45</c:v>
                </c:pt>
                <c:pt idx="6">
                  <c:v>7.47</c:v>
                </c:pt>
                <c:pt idx="7">
                  <c:v>7.51</c:v>
                </c:pt>
                <c:pt idx="8">
                  <c:v>7.47</c:v>
                </c:pt>
                <c:pt idx="9">
                  <c:v>7.51</c:v>
                </c:pt>
                <c:pt idx="10">
                  <c:v>7.51</c:v>
                </c:pt>
                <c:pt idx="11">
                  <c:v>7.51</c:v>
                </c:pt>
                <c:pt idx="12">
                  <c:v>7.49</c:v>
                </c:pt>
                <c:pt idx="13">
                  <c:v>7.52</c:v>
                </c:pt>
                <c:pt idx="14">
                  <c:v>7.56</c:v>
                </c:pt>
                <c:pt idx="15">
                  <c:v>7.56</c:v>
                </c:pt>
                <c:pt idx="16">
                  <c:v>7.55</c:v>
                </c:pt>
                <c:pt idx="17">
                  <c:v>7.6</c:v>
                </c:pt>
                <c:pt idx="18">
                  <c:v>7.58</c:v>
                </c:pt>
                <c:pt idx="19">
                  <c:v>7.63</c:v>
                </c:pt>
                <c:pt idx="20">
                  <c:v>7.64</c:v>
                </c:pt>
                <c:pt idx="21">
                  <c:v>7.66</c:v>
                </c:pt>
                <c:pt idx="22">
                  <c:v>7.65</c:v>
                </c:pt>
                <c:pt idx="23">
                  <c:v>7.63</c:v>
                </c:pt>
                <c:pt idx="24">
                  <c:v>7.62</c:v>
                </c:pt>
                <c:pt idx="25">
                  <c:v>7.63</c:v>
                </c:pt>
                <c:pt idx="26">
                  <c:v>7.6</c:v>
                </c:pt>
                <c:pt idx="27">
                  <c:v>7.59</c:v>
                </c:pt>
                <c:pt idx="28">
                  <c:v>7.63</c:v>
                </c:pt>
                <c:pt idx="29">
                  <c:v>7.64</c:v>
                </c:pt>
                <c:pt idx="30">
                  <c:v>7.63</c:v>
                </c:pt>
                <c:pt idx="31">
                  <c:v>7.65</c:v>
                </c:pt>
                <c:pt idx="32">
                  <c:v>7.65</c:v>
                </c:pt>
                <c:pt idx="33">
                  <c:v>7.65</c:v>
                </c:pt>
                <c:pt idx="34">
                  <c:v>7.64</c:v>
                </c:pt>
                <c:pt idx="35">
                  <c:v>7.64</c:v>
                </c:pt>
                <c:pt idx="36">
                  <c:v>7.65</c:v>
                </c:pt>
                <c:pt idx="37">
                  <c:v>7.65</c:v>
                </c:pt>
                <c:pt idx="38">
                  <c:v>7.64</c:v>
                </c:pt>
                <c:pt idx="39">
                  <c:v>7.67</c:v>
                </c:pt>
                <c:pt idx="40">
                  <c:v>7.65</c:v>
                </c:pt>
                <c:pt idx="41">
                  <c:v>7.65</c:v>
                </c:pt>
                <c:pt idx="42">
                  <c:v>7.66</c:v>
                </c:pt>
                <c:pt idx="43">
                  <c:v>7.65</c:v>
                </c:pt>
                <c:pt idx="44">
                  <c:v>7.66</c:v>
                </c:pt>
                <c:pt idx="45">
                  <c:v>7.68</c:v>
                </c:pt>
                <c:pt idx="46">
                  <c:v>7.68</c:v>
                </c:pt>
                <c:pt idx="47">
                  <c:v>7.68</c:v>
                </c:pt>
                <c:pt idx="48">
                  <c:v>7.73</c:v>
                </c:pt>
                <c:pt idx="49">
                  <c:v>7.72</c:v>
                </c:pt>
                <c:pt idx="50">
                  <c:v>7.7</c:v>
                </c:pt>
                <c:pt idx="51">
                  <c:v>7.71</c:v>
                </c:pt>
                <c:pt idx="52">
                  <c:v>7.73</c:v>
                </c:pt>
                <c:pt idx="53">
                  <c:v>7.77</c:v>
                </c:pt>
                <c:pt idx="54">
                  <c:v>7.74</c:v>
                </c:pt>
                <c:pt idx="55">
                  <c:v>7.69</c:v>
                </c:pt>
                <c:pt idx="56">
                  <c:v>7.68</c:v>
                </c:pt>
                <c:pt idx="57">
                  <c:v>7.67</c:v>
                </c:pt>
                <c:pt idx="58">
                  <c:v>7.63</c:v>
                </c:pt>
                <c:pt idx="59">
                  <c:v>7.65</c:v>
                </c:pt>
                <c:pt idx="60">
                  <c:v>7.61</c:v>
                </c:pt>
                <c:pt idx="61">
                  <c:v>7.62</c:v>
                </c:pt>
                <c:pt idx="62">
                  <c:v>7.61</c:v>
                </c:pt>
                <c:pt idx="63">
                  <c:v>7.62</c:v>
                </c:pt>
                <c:pt idx="64">
                  <c:v>7.65</c:v>
                </c:pt>
                <c:pt idx="65">
                  <c:v>7.63</c:v>
                </c:pt>
                <c:pt idx="66">
                  <c:v>7.61</c:v>
                </c:pt>
                <c:pt idx="67">
                  <c:v>7.61</c:v>
                </c:pt>
                <c:pt idx="68">
                  <c:v>7.59</c:v>
                </c:pt>
                <c:pt idx="69">
                  <c:v>7.6</c:v>
                </c:pt>
                <c:pt idx="70">
                  <c:v>7.57</c:v>
                </c:pt>
                <c:pt idx="71">
                  <c:v>7.57</c:v>
                </c:pt>
                <c:pt idx="72">
                  <c:v>7.59</c:v>
                </c:pt>
                <c:pt idx="73">
                  <c:v>7.59</c:v>
                </c:pt>
                <c:pt idx="74">
                  <c:v>7.55</c:v>
                </c:pt>
                <c:pt idx="75">
                  <c:v>7.54</c:v>
                </c:pt>
                <c:pt idx="76">
                  <c:v>7.6</c:v>
                </c:pt>
                <c:pt idx="77">
                  <c:v>7.64</c:v>
                </c:pt>
                <c:pt idx="78">
                  <c:v>7.68</c:v>
                </c:pt>
                <c:pt idx="79">
                  <c:v>7.65</c:v>
                </c:pt>
                <c:pt idx="80">
                  <c:v>7.64</c:v>
                </c:pt>
                <c:pt idx="81">
                  <c:v>7.66</c:v>
                </c:pt>
                <c:pt idx="82">
                  <c:v>7.69</c:v>
                </c:pt>
                <c:pt idx="83">
                  <c:v>7.69</c:v>
                </c:pt>
                <c:pt idx="84">
                  <c:v>7.65</c:v>
                </c:pt>
                <c:pt idx="85">
                  <c:v>7.69</c:v>
                </c:pt>
                <c:pt idx="86">
                  <c:v>7.74</c:v>
                </c:pt>
                <c:pt idx="87">
                  <c:v>7.7</c:v>
                </c:pt>
                <c:pt idx="88">
                  <c:v>7.66</c:v>
                </c:pt>
                <c:pt idx="89">
                  <c:v>7.63</c:v>
                </c:pt>
                <c:pt idx="90">
                  <c:v>7.63</c:v>
                </c:pt>
                <c:pt idx="91">
                  <c:v>7.6</c:v>
                </c:pt>
                <c:pt idx="92">
                  <c:v>7.62</c:v>
                </c:pt>
                <c:pt idx="93">
                  <c:v>7.63</c:v>
                </c:pt>
                <c:pt idx="94">
                  <c:v>7.58</c:v>
                </c:pt>
                <c:pt idx="95">
                  <c:v>7.6</c:v>
                </c:pt>
                <c:pt idx="96">
                  <c:v>7.59</c:v>
                </c:pt>
                <c:pt idx="97">
                  <c:v>7.59</c:v>
                </c:pt>
                <c:pt idx="98">
                  <c:v>7.56</c:v>
                </c:pt>
                <c:pt idx="99">
                  <c:v>7.56</c:v>
                </c:pt>
                <c:pt idx="100">
                  <c:v>7.57</c:v>
                </c:pt>
                <c:pt idx="101">
                  <c:v>7.55</c:v>
                </c:pt>
                <c:pt idx="102">
                  <c:v>7.63</c:v>
                </c:pt>
                <c:pt idx="103">
                  <c:v>7.71</c:v>
                </c:pt>
                <c:pt idx="104">
                  <c:v>7.71</c:v>
                </c:pt>
                <c:pt idx="105">
                  <c:v>7.76</c:v>
                </c:pt>
                <c:pt idx="106">
                  <c:v>7.82</c:v>
                </c:pt>
                <c:pt idx="107">
                  <c:v>7.85</c:v>
                </c:pt>
                <c:pt idx="108">
                  <c:v>7.81</c:v>
                </c:pt>
                <c:pt idx="109">
                  <c:v>7.83</c:v>
                </c:pt>
                <c:pt idx="110">
                  <c:v>7.83</c:v>
                </c:pt>
                <c:pt idx="111">
                  <c:v>7.82</c:v>
                </c:pt>
                <c:pt idx="112">
                  <c:v>7.82</c:v>
                </c:pt>
                <c:pt idx="113">
                  <c:v>7.82</c:v>
                </c:pt>
                <c:pt idx="114">
                  <c:v>7.81</c:v>
                </c:pt>
                <c:pt idx="115">
                  <c:v>7.8</c:v>
                </c:pt>
                <c:pt idx="116">
                  <c:v>7.8</c:v>
                </c:pt>
                <c:pt idx="117">
                  <c:v>7.79</c:v>
                </c:pt>
                <c:pt idx="118">
                  <c:v>7.78</c:v>
                </c:pt>
                <c:pt idx="119">
                  <c:v>7.8</c:v>
                </c:pt>
                <c:pt idx="120">
                  <c:v>7.8</c:v>
                </c:pt>
                <c:pt idx="121">
                  <c:v>7.82</c:v>
                </c:pt>
                <c:pt idx="122">
                  <c:v>7.78</c:v>
                </c:pt>
                <c:pt idx="123">
                  <c:v>7.78</c:v>
                </c:pt>
                <c:pt idx="124">
                  <c:v>7.75</c:v>
                </c:pt>
                <c:pt idx="125">
                  <c:v>7.82</c:v>
                </c:pt>
                <c:pt idx="126">
                  <c:v>7.89</c:v>
                </c:pt>
                <c:pt idx="127">
                  <c:v>7.88</c:v>
                </c:pt>
                <c:pt idx="128">
                  <c:v>7.85</c:v>
                </c:pt>
                <c:pt idx="129">
                  <c:v>7.83</c:v>
                </c:pt>
                <c:pt idx="130">
                  <c:v>7.82</c:v>
                </c:pt>
                <c:pt idx="131">
                  <c:v>7.9</c:v>
                </c:pt>
                <c:pt idx="132">
                  <c:v>7.92</c:v>
                </c:pt>
                <c:pt idx="133">
                  <c:v>7.92</c:v>
                </c:pt>
                <c:pt idx="134">
                  <c:v>7.84</c:v>
                </c:pt>
                <c:pt idx="135">
                  <c:v>7.83</c:v>
                </c:pt>
                <c:pt idx="136">
                  <c:v>7.84</c:v>
                </c:pt>
                <c:pt idx="137">
                  <c:v>7.84</c:v>
                </c:pt>
                <c:pt idx="138">
                  <c:v>7.83</c:v>
                </c:pt>
                <c:pt idx="139">
                  <c:v>7.81</c:v>
                </c:pt>
                <c:pt idx="140">
                  <c:v>7.85</c:v>
                </c:pt>
                <c:pt idx="141">
                  <c:v>7.9</c:v>
                </c:pt>
                <c:pt idx="142">
                  <c:v>7.96</c:v>
                </c:pt>
                <c:pt idx="143">
                  <c:v>7.92</c:v>
                </c:pt>
                <c:pt idx="144">
                  <c:v>7.99</c:v>
                </c:pt>
                <c:pt idx="145">
                  <c:v>7.93</c:v>
                </c:pt>
                <c:pt idx="146">
                  <c:v>7.89</c:v>
                </c:pt>
                <c:pt idx="147">
                  <c:v>7.79</c:v>
                </c:pt>
                <c:pt idx="148">
                  <c:v>7.79</c:v>
                </c:pt>
                <c:pt idx="149">
                  <c:v>7.78</c:v>
                </c:pt>
                <c:pt idx="150">
                  <c:v>7.79</c:v>
                </c:pt>
                <c:pt idx="151">
                  <c:v>7.79</c:v>
                </c:pt>
                <c:pt idx="152">
                  <c:v>7.76</c:v>
                </c:pt>
                <c:pt idx="153">
                  <c:v>7.75</c:v>
                </c:pt>
                <c:pt idx="154">
                  <c:v>7.77</c:v>
                </c:pt>
                <c:pt idx="155">
                  <c:v>7.91</c:v>
                </c:pt>
                <c:pt idx="156">
                  <c:v>7.91</c:v>
                </c:pt>
                <c:pt idx="157">
                  <c:v>7.96</c:v>
                </c:pt>
                <c:pt idx="158">
                  <c:v>7.96</c:v>
                </c:pt>
                <c:pt idx="159">
                  <c:v>7.91</c:v>
                </c:pt>
                <c:pt idx="160">
                  <c:v>7.82</c:v>
                </c:pt>
                <c:pt idx="161">
                  <c:v>7.71</c:v>
                </c:pt>
                <c:pt idx="162">
                  <c:v>7.66</c:v>
                </c:pt>
                <c:pt idx="163">
                  <c:v>7.67</c:v>
                </c:pt>
                <c:pt idx="164">
                  <c:v>7.68</c:v>
                </c:pt>
                <c:pt idx="165">
                  <c:v>7.69</c:v>
                </c:pt>
                <c:pt idx="166">
                  <c:v>7.69</c:v>
                </c:pt>
                <c:pt idx="167">
                  <c:v>7.69</c:v>
                </c:pt>
                <c:pt idx="168">
                  <c:v>7.63</c:v>
                </c:pt>
                <c:pt idx="169">
                  <c:v>7.61</c:v>
                </c:pt>
                <c:pt idx="170">
                  <c:v>7.71</c:v>
                </c:pt>
                <c:pt idx="171">
                  <c:v>7.69</c:v>
                </c:pt>
                <c:pt idx="172">
                  <c:v>7.65</c:v>
                </c:pt>
                <c:pt idx="173">
                  <c:v>7.67</c:v>
                </c:pt>
                <c:pt idx="174">
                  <c:v>7.6</c:v>
                </c:pt>
                <c:pt idx="175">
                  <c:v>7.6</c:v>
                </c:pt>
                <c:pt idx="176">
                  <c:v>7.54</c:v>
                </c:pt>
                <c:pt idx="177">
                  <c:v>7.55</c:v>
                </c:pt>
                <c:pt idx="178">
                  <c:v>7.56</c:v>
                </c:pt>
                <c:pt idx="179">
                  <c:v>7.65</c:v>
                </c:pt>
                <c:pt idx="180">
                  <c:v>7.66</c:v>
                </c:pt>
                <c:pt idx="181">
                  <c:v>7.6</c:v>
                </c:pt>
                <c:pt idx="182">
                  <c:v>7.56</c:v>
                </c:pt>
                <c:pt idx="183">
                  <c:v>7.64</c:v>
                </c:pt>
                <c:pt idx="184">
                  <c:v>7.64</c:v>
                </c:pt>
                <c:pt idx="185">
                  <c:v>7.64</c:v>
                </c:pt>
                <c:pt idx="186">
                  <c:v>7.74</c:v>
                </c:pt>
                <c:pt idx="187">
                  <c:v>7.71</c:v>
                </c:pt>
                <c:pt idx="188">
                  <c:v>7.64</c:v>
                </c:pt>
                <c:pt idx="189">
                  <c:v>7.62</c:v>
                </c:pt>
                <c:pt idx="190">
                  <c:v>7.67</c:v>
                </c:pt>
                <c:pt idx="191">
                  <c:v>7.77</c:v>
                </c:pt>
                <c:pt idx="192">
                  <c:v>7.79</c:v>
                </c:pt>
                <c:pt idx="193">
                  <c:v>7.79</c:v>
                </c:pt>
                <c:pt idx="194">
                  <c:v>7.77</c:v>
                </c:pt>
                <c:pt idx="195">
                  <c:v>7.88</c:v>
                </c:pt>
                <c:pt idx="196">
                  <c:v>7.98</c:v>
                </c:pt>
                <c:pt idx="197">
                  <c:v>8</c:v>
                </c:pt>
                <c:pt idx="198">
                  <c:v>7.98</c:v>
                </c:pt>
                <c:pt idx="199">
                  <c:v>7.99</c:v>
                </c:pt>
                <c:pt idx="200">
                  <c:v>8</c:v>
                </c:pt>
                <c:pt idx="201">
                  <c:v>8.08</c:v>
                </c:pt>
                <c:pt idx="202">
                  <c:v>8.07</c:v>
                </c:pt>
                <c:pt idx="203">
                  <c:v>8.02</c:v>
                </c:pt>
                <c:pt idx="204">
                  <c:v>7.98</c:v>
                </c:pt>
                <c:pt idx="205">
                  <c:v>7.92</c:v>
                </c:pt>
                <c:pt idx="206">
                  <c:v>7.97</c:v>
                </c:pt>
                <c:pt idx="207">
                  <c:v>7.98</c:v>
                </c:pt>
                <c:pt idx="208">
                  <c:v>8.01</c:v>
                </c:pt>
                <c:pt idx="209">
                  <c:v>7.98</c:v>
                </c:pt>
                <c:pt idx="210">
                  <c:v>7.94</c:v>
                </c:pt>
                <c:pt idx="211">
                  <c:v>8.01</c:v>
                </c:pt>
                <c:pt idx="212">
                  <c:v>8.02</c:v>
                </c:pt>
                <c:pt idx="213">
                  <c:v>8.01</c:v>
                </c:pt>
                <c:pt idx="214">
                  <c:v>8.0500000000000007</c:v>
                </c:pt>
                <c:pt idx="215">
                  <c:v>8.08</c:v>
                </c:pt>
                <c:pt idx="216">
                  <c:v>8.09</c:v>
                </c:pt>
                <c:pt idx="217">
                  <c:v>8.02</c:v>
                </c:pt>
                <c:pt idx="218">
                  <c:v>8.01</c:v>
                </c:pt>
                <c:pt idx="219">
                  <c:v>8.02</c:v>
                </c:pt>
                <c:pt idx="220">
                  <c:v>8.0500000000000007</c:v>
                </c:pt>
                <c:pt idx="221">
                  <c:v>8.1300000000000008</c:v>
                </c:pt>
                <c:pt idx="222">
                  <c:v>8.18</c:v>
                </c:pt>
                <c:pt idx="223">
                  <c:v>8.16</c:v>
                </c:pt>
                <c:pt idx="224">
                  <c:v>8.18</c:v>
                </c:pt>
                <c:pt idx="225">
                  <c:v>8.24</c:v>
                </c:pt>
                <c:pt idx="226">
                  <c:v>8.23</c:v>
                </c:pt>
                <c:pt idx="227">
                  <c:v>8.27</c:v>
                </c:pt>
                <c:pt idx="228">
                  <c:v>8.2799999999999994</c:v>
                </c:pt>
                <c:pt idx="229">
                  <c:v>8.31</c:v>
                </c:pt>
                <c:pt idx="230">
                  <c:v>8.31</c:v>
                </c:pt>
                <c:pt idx="231">
                  <c:v>8.34</c:v>
                </c:pt>
                <c:pt idx="232">
                  <c:v>8.2899999999999991</c:v>
                </c:pt>
                <c:pt idx="233">
                  <c:v>8.31</c:v>
                </c:pt>
                <c:pt idx="234">
                  <c:v>8.2899999999999991</c:v>
                </c:pt>
                <c:pt idx="235">
                  <c:v>8.3000000000000007</c:v>
                </c:pt>
                <c:pt idx="236">
                  <c:v>8.2899999999999991</c:v>
                </c:pt>
                <c:pt idx="237">
                  <c:v>8.2799999999999994</c:v>
                </c:pt>
                <c:pt idx="238">
                  <c:v>8.23</c:v>
                </c:pt>
                <c:pt idx="239">
                  <c:v>8.19</c:v>
                </c:pt>
                <c:pt idx="240">
                  <c:v>8.15</c:v>
                </c:pt>
                <c:pt idx="241">
                  <c:v>8.1199999999999992</c:v>
                </c:pt>
                <c:pt idx="242">
                  <c:v>8.16</c:v>
                </c:pt>
                <c:pt idx="243">
                  <c:v>8.1999999999999993</c:v>
                </c:pt>
                <c:pt idx="244">
                  <c:v>8.26</c:v>
                </c:pt>
                <c:pt idx="245">
                  <c:v>8.2799999999999994</c:v>
                </c:pt>
                <c:pt idx="246">
                  <c:v>8.18</c:v>
                </c:pt>
                <c:pt idx="247">
                  <c:v>8.19</c:v>
                </c:pt>
                <c:pt idx="248">
                  <c:v>8.17</c:v>
                </c:pt>
                <c:pt idx="249">
                  <c:v>8.27</c:v>
                </c:pt>
                <c:pt idx="250">
                  <c:v>8.26</c:v>
                </c:pt>
                <c:pt idx="251">
                  <c:v>8.34</c:v>
                </c:pt>
                <c:pt idx="252">
                  <c:v>8.25</c:v>
                </c:pt>
                <c:pt idx="253">
                  <c:v>8.3699999999999992</c:v>
                </c:pt>
                <c:pt idx="254">
                  <c:v>8.3800000000000008</c:v>
                </c:pt>
                <c:pt idx="255">
                  <c:v>8.25</c:v>
                </c:pt>
                <c:pt idx="256">
                  <c:v>8.1999999999999993</c:v>
                </c:pt>
                <c:pt idx="257">
                  <c:v>8.19</c:v>
                </c:pt>
                <c:pt idx="258">
                  <c:v>8.14</c:v>
                </c:pt>
                <c:pt idx="259">
                  <c:v>8.1300000000000008</c:v>
                </c:pt>
                <c:pt idx="260">
                  <c:v>8.1</c:v>
                </c:pt>
                <c:pt idx="261">
                  <c:v>8.1300000000000008</c:v>
                </c:pt>
                <c:pt idx="262">
                  <c:v>8.09</c:v>
                </c:pt>
                <c:pt idx="263">
                  <c:v>8.08</c:v>
                </c:pt>
                <c:pt idx="264">
                  <c:v>8.1999999999999993</c:v>
                </c:pt>
                <c:pt idx="265">
                  <c:v>8.1300000000000008</c:v>
                </c:pt>
                <c:pt idx="266">
                  <c:v>8.2100000000000009</c:v>
                </c:pt>
                <c:pt idx="267">
                  <c:v>8.35</c:v>
                </c:pt>
                <c:pt idx="268">
                  <c:v>8.3699999999999992</c:v>
                </c:pt>
                <c:pt idx="269">
                  <c:v>8.44</c:v>
                </c:pt>
                <c:pt idx="270">
                  <c:v>8.42</c:v>
                </c:pt>
                <c:pt idx="271">
                  <c:v>8.4499999999999993</c:v>
                </c:pt>
                <c:pt idx="272">
                  <c:v>8.3699999999999992</c:v>
                </c:pt>
                <c:pt idx="273">
                  <c:v>8.4499999999999993</c:v>
                </c:pt>
                <c:pt idx="274">
                  <c:v>8.56</c:v>
                </c:pt>
                <c:pt idx="275">
                  <c:v>8.57</c:v>
                </c:pt>
                <c:pt idx="276">
                  <c:v>8.5500000000000007</c:v>
                </c:pt>
                <c:pt idx="277">
                  <c:v>8.5500000000000007</c:v>
                </c:pt>
                <c:pt idx="278">
                  <c:v>8.59</c:v>
                </c:pt>
                <c:pt idx="279">
                  <c:v>8.6</c:v>
                </c:pt>
                <c:pt idx="280">
                  <c:v>8.57</c:v>
                </c:pt>
                <c:pt idx="281">
                  <c:v>8.58</c:v>
                </c:pt>
                <c:pt idx="282">
                  <c:v>8.6199999999999992</c:v>
                </c:pt>
                <c:pt idx="283">
                  <c:v>8.49</c:v>
                </c:pt>
                <c:pt idx="284">
                  <c:v>8.51</c:v>
                </c:pt>
                <c:pt idx="285">
                  <c:v>8.49</c:v>
                </c:pt>
                <c:pt idx="286">
                  <c:v>8.5299999999999994</c:v>
                </c:pt>
                <c:pt idx="287">
                  <c:v>8.6</c:v>
                </c:pt>
                <c:pt idx="288">
                  <c:v>8.66</c:v>
                </c:pt>
                <c:pt idx="289">
                  <c:v>8.73</c:v>
                </c:pt>
                <c:pt idx="290">
                  <c:v>8.7799999999999994</c:v>
                </c:pt>
                <c:pt idx="291">
                  <c:v>8.82</c:v>
                </c:pt>
                <c:pt idx="292">
                  <c:v>8.82</c:v>
                </c:pt>
                <c:pt idx="293">
                  <c:v>8.8699999999999992</c:v>
                </c:pt>
                <c:pt idx="294">
                  <c:v>8.9499999999999993</c:v>
                </c:pt>
                <c:pt idx="295">
                  <c:v>8.89</c:v>
                </c:pt>
                <c:pt idx="296">
                  <c:v>8.92</c:v>
                </c:pt>
                <c:pt idx="297">
                  <c:v>8.85</c:v>
                </c:pt>
                <c:pt idx="298">
                  <c:v>8.84</c:v>
                </c:pt>
                <c:pt idx="299">
                  <c:v>8.76</c:v>
                </c:pt>
                <c:pt idx="300">
                  <c:v>8.75</c:v>
                </c:pt>
                <c:pt idx="301">
                  <c:v>8.77</c:v>
                </c:pt>
                <c:pt idx="302">
                  <c:v>8.7799999999999994</c:v>
                </c:pt>
                <c:pt idx="303">
                  <c:v>8.86</c:v>
                </c:pt>
                <c:pt idx="304">
                  <c:v>8.8000000000000007</c:v>
                </c:pt>
                <c:pt idx="305">
                  <c:v>8.93</c:v>
                </c:pt>
                <c:pt idx="306">
                  <c:v>8.9600000000000009</c:v>
                </c:pt>
                <c:pt idx="307">
                  <c:v>8.7200000000000006</c:v>
                </c:pt>
                <c:pt idx="308">
                  <c:v>8.5500000000000007</c:v>
                </c:pt>
                <c:pt idx="309">
                  <c:v>8.5299999999999994</c:v>
                </c:pt>
                <c:pt idx="310">
                  <c:v>8.5500000000000007</c:v>
                </c:pt>
                <c:pt idx="311">
                  <c:v>8.66</c:v>
                </c:pt>
                <c:pt idx="312">
                  <c:v>8.7200000000000006</c:v>
                </c:pt>
                <c:pt idx="313">
                  <c:v>8.65</c:v>
                </c:pt>
                <c:pt idx="314">
                  <c:v>8.68</c:v>
                </c:pt>
                <c:pt idx="315">
                  <c:v>8.61</c:v>
                </c:pt>
                <c:pt idx="316">
                  <c:v>8.58</c:v>
                </c:pt>
                <c:pt idx="317">
                  <c:v>8.5</c:v>
                </c:pt>
                <c:pt idx="318">
                  <c:v>8.4700000000000006</c:v>
                </c:pt>
                <c:pt idx="319">
                  <c:v>8.42</c:v>
                </c:pt>
                <c:pt idx="320">
                  <c:v>8.4</c:v>
                </c:pt>
                <c:pt idx="321">
                  <c:v>8.4700000000000006</c:v>
                </c:pt>
                <c:pt idx="322">
                  <c:v>8.48</c:v>
                </c:pt>
                <c:pt idx="323">
                  <c:v>8.58</c:v>
                </c:pt>
                <c:pt idx="324">
                  <c:v>8.6</c:v>
                </c:pt>
                <c:pt idx="325">
                  <c:v>8.4</c:v>
                </c:pt>
                <c:pt idx="326">
                  <c:v>8.4</c:v>
                </c:pt>
                <c:pt idx="327">
                  <c:v>8.42</c:v>
                </c:pt>
                <c:pt idx="328">
                  <c:v>8.33</c:v>
                </c:pt>
                <c:pt idx="329">
                  <c:v>8.2899999999999991</c:v>
                </c:pt>
                <c:pt idx="330">
                  <c:v>8.25</c:v>
                </c:pt>
                <c:pt idx="331">
                  <c:v>8.23</c:v>
                </c:pt>
                <c:pt idx="332">
                  <c:v>8.1999999999999993</c:v>
                </c:pt>
                <c:pt idx="333">
                  <c:v>8.1300000000000008</c:v>
                </c:pt>
                <c:pt idx="334">
                  <c:v>8.11</c:v>
                </c:pt>
                <c:pt idx="335">
                  <c:v>8.18</c:v>
                </c:pt>
                <c:pt idx="336">
                  <c:v>8.16</c:v>
                </c:pt>
                <c:pt idx="337">
                  <c:v>8.24</c:v>
                </c:pt>
                <c:pt idx="338">
                  <c:v>8.27</c:v>
                </c:pt>
                <c:pt idx="339">
                  <c:v>8.23</c:v>
                </c:pt>
                <c:pt idx="340">
                  <c:v>8.2200000000000006</c:v>
                </c:pt>
                <c:pt idx="341">
                  <c:v>8.16</c:v>
                </c:pt>
                <c:pt idx="342">
                  <c:v>8.1999999999999993</c:v>
                </c:pt>
                <c:pt idx="343">
                  <c:v>8.27</c:v>
                </c:pt>
                <c:pt idx="344">
                  <c:v>8.25</c:v>
                </c:pt>
                <c:pt idx="345">
                  <c:v>8.25</c:v>
                </c:pt>
                <c:pt idx="346">
                  <c:v>8.14</c:v>
                </c:pt>
                <c:pt idx="347">
                  <c:v>8.14</c:v>
                </c:pt>
                <c:pt idx="348">
                  <c:v>8.11</c:v>
                </c:pt>
                <c:pt idx="349">
                  <c:v>8.08</c:v>
                </c:pt>
                <c:pt idx="350">
                  <c:v>8.09</c:v>
                </c:pt>
                <c:pt idx="351">
                  <c:v>7.94</c:v>
                </c:pt>
                <c:pt idx="352">
                  <c:v>8.01</c:v>
                </c:pt>
                <c:pt idx="353">
                  <c:v>8.0399999999999991</c:v>
                </c:pt>
                <c:pt idx="354">
                  <c:v>8.1</c:v>
                </c:pt>
                <c:pt idx="355">
                  <c:v>8.1199999999999992</c:v>
                </c:pt>
                <c:pt idx="356">
                  <c:v>8.16</c:v>
                </c:pt>
                <c:pt idx="357">
                  <c:v>8.17</c:v>
                </c:pt>
                <c:pt idx="358">
                  <c:v>8.2200000000000006</c:v>
                </c:pt>
                <c:pt idx="359">
                  <c:v>8.24</c:v>
                </c:pt>
                <c:pt idx="360">
                  <c:v>8.23</c:v>
                </c:pt>
                <c:pt idx="361">
                  <c:v>8.26</c:v>
                </c:pt>
                <c:pt idx="362">
                  <c:v>8.3000000000000007</c:v>
                </c:pt>
                <c:pt idx="363">
                  <c:v>8.25</c:v>
                </c:pt>
                <c:pt idx="364">
                  <c:v>8.3000000000000007</c:v>
                </c:pt>
                <c:pt idx="365">
                  <c:v>8.27</c:v>
                </c:pt>
                <c:pt idx="366">
                  <c:v>8.26</c:v>
                </c:pt>
                <c:pt idx="367">
                  <c:v>8.3000000000000007</c:v>
                </c:pt>
                <c:pt idx="368">
                  <c:v>8.26</c:v>
                </c:pt>
                <c:pt idx="369">
                  <c:v>8.27</c:v>
                </c:pt>
                <c:pt idx="370">
                  <c:v>8.31</c:v>
                </c:pt>
                <c:pt idx="371">
                  <c:v>8.23</c:v>
                </c:pt>
                <c:pt idx="372">
                  <c:v>8.23</c:v>
                </c:pt>
                <c:pt idx="373">
                  <c:v>8.23</c:v>
                </c:pt>
                <c:pt idx="374">
                  <c:v>8.2899999999999991</c:v>
                </c:pt>
                <c:pt idx="375">
                  <c:v>8.36</c:v>
                </c:pt>
                <c:pt idx="376">
                  <c:v>8.43</c:v>
                </c:pt>
                <c:pt idx="377">
                  <c:v>8.48</c:v>
                </c:pt>
                <c:pt idx="378">
                  <c:v>8.4499999999999993</c:v>
                </c:pt>
                <c:pt idx="379">
                  <c:v>8.41</c:v>
                </c:pt>
                <c:pt idx="380">
                  <c:v>8.4600000000000009</c:v>
                </c:pt>
                <c:pt idx="381">
                  <c:v>8.56</c:v>
                </c:pt>
                <c:pt idx="382">
                  <c:v>8.59</c:v>
                </c:pt>
                <c:pt idx="383">
                  <c:v>8.66</c:v>
                </c:pt>
                <c:pt idx="384">
                  <c:v>8.61</c:v>
                </c:pt>
                <c:pt idx="385">
                  <c:v>8.6</c:v>
                </c:pt>
                <c:pt idx="386">
                  <c:v>8.5500000000000007</c:v>
                </c:pt>
                <c:pt idx="387">
                  <c:v>8.52</c:v>
                </c:pt>
                <c:pt idx="388">
                  <c:v>8.49</c:v>
                </c:pt>
                <c:pt idx="389">
                  <c:v>8.51</c:v>
                </c:pt>
                <c:pt idx="390">
                  <c:v>8.43</c:v>
                </c:pt>
                <c:pt idx="391">
                  <c:v>8.39</c:v>
                </c:pt>
                <c:pt idx="392">
                  <c:v>8.3699999999999992</c:v>
                </c:pt>
                <c:pt idx="393">
                  <c:v>8.3000000000000007</c:v>
                </c:pt>
                <c:pt idx="394">
                  <c:v>8.32</c:v>
                </c:pt>
                <c:pt idx="395">
                  <c:v>8.36</c:v>
                </c:pt>
                <c:pt idx="396">
                  <c:v>8.33</c:v>
                </c:pt>
                <c:pt idx="397">
                  <c:v>8.35</c:v>
                </c:pt>
                <c:pt idx="398">
                  <c:v>8.35</c:v>
                </c:pt>
                <c:pt idx="399">
                  <c:v>8.2200000000000006</c:v>
                </c:pt>
                <c:pt idx="400">
                  <c:v>8.1999999999999993</c:v>
                </c:pt>
                <c:pt idx="401">
                  <c:v>8.25</c:v>
                </c:pt>
                <c:pt idx="402">
                  <c:v>8.39</c:v>
                </c:pt>
                <c:pt idx="403">
                  <c:v>8.41</c:v>
                </c:pt>
                <c:pt idx="404">
                  <c:v>8.51</c:v>
                </c:pt>
                <c:pt idx="405">
                  <c:v>8.6199999999999992</c:v>
                </c:pt>
                <c:pt idx="406">
                  <c:v>8.5399999999999991</c:v>
                </c:pt>
                <c:pt idx="407">
                  <c:v>8.5399999999999991</c:v>
                </c:pt>
                <c:pt idx="408">
                  <c:v>8.56</c:v>
                </c:pt>
                <c:pt idx="409">
                  <c:v>8.56</c:v>
                </c:pt>
                <c:pt idx="410">
                  <c:v>8.64</c:v>
                </c:pt>
                <c:pt idx="411">
                  <c:v>8.7100000000000009</c:v>
                </c:pt>
                <c:pt idx="412">
                  <c:v>8.65</c:v>
                </c:pt>
                <c:pt idx="413">
                  <c:v>8.67</c:v>
                </c:pt>
                <c:pt idx="414">
                  <c:v>8.5500000000000007</c:v>
                </c:pt>
                <c:pt idx="415">
                  <c:v>8.6199999999999992</c:v>
                </c:pt>
                <c:pt idx="416">
                  <c:v>8.57</c:v>
                </c:pt>
                <c:pt idx="417">
                  <c:v>8.6</c:v>
                </c:pt>
                <c:pt idx="418">
                  <c:v>8.66</c:v>
                </c:pt>
                <c:pt idx="419">
                  <c:v>8.82</c:v>
                </c:pt>
                <c:pt idx="420">
                  <c:v>8.93</c:v>
                </c:pt>
                <c:pt idx="421">
                  <c:v>8.92</c:v>
                </c:pt>
                <c:pt idx="422">
                  <c:v>8.81</c:v>
                </c:pt>
                <c:pt idx="423">
                  <c:v>8.83</c:v>
                </c:pt>
                <c:pt idx="424">
                  <c:v>8.83</c:v>
                </c:pt>
                <c:pt idx="425">
                  <c:v>8.8000000000000007</c:v>
                </c:pt>
                <c:pt idx="426">
                  <c:v>8.77</c:v>
                </c:pt>
                <c:pt idx="427">
                  <c:v>8.83</c:v>
                </c:pt>
                <c:pt idx="428">
                  <c:v>8.85</c:v>
                </c:pt>
                <c:pt idx="429">
                  <c:v>8.82</c:v>
                </c:pt>
                <c:pt idx="430">
                  <c:v>8.89</c:v>
                </c:pt>
                <c:pt idx="431">
                  <c:v>8.7899999999999991</c:v>
                </c:pt>
                <c:pt idx="432">
                  <c:v>8.75</c:v>
                </c:pt>
                <c:pt idx="433">
                  <c:v>8.74</c:v>
                </c:pt>
                <c:pt idx="434">
                  <c:v>8.74</c:v>
                </c:pt>
                <c:pt idx="435">
                  <c:v>8.77</c:v>
                </c:pt>
                <c:pt idx="436">
                  <c:v>8.7899999999999991</c:v>
                </c:pt>
                <c:pt idx="437">
                  <c:v>8.92</c:v>
                </c:pt>
                <c:pt idx="438">
                  <c:v>8.89</c:v>
                </c:pt>
                <c:pt idx="439">
                  <c:v>8.92</c:v>
                </c:pt>
                <c:pt idx="440">
                  <c:v>8.9499999999999993</c:v>
                </c:pt>
                <c:pt idx="441">
                  <c:v>8.82</c:v>
                </c:pt>
                <c:pt idx="442">
                  <c:v>9</c:v>
                </c:pt>
                <c:pt idx="443">
                  <c:v>9.17</c:v>
                </c:pt>
                <c:pt idx="444">
                  <c:v>9.2200000000000006</c:v>
                </c:pt>
                <c:pt idx="445">
                  <c:v>9.2100000000000009</c:v>
                </c:pt>
                <c:pt idx="446">
                  <c:v>9.17</c:v>
                </c:pt>
                <c:pt idx="447">
                  <c:v>9.1300000000000008</c:v>
                </c:pt>
                <c:pt idx="448">
                  <c:v>9.08</c:v>
                </c:pt>
                <c:pt idx="449">
                  <c:v>9.16</c:v>
                </c:pt>
                <c:pt idx="450">
                  <c:v>9.1999999999999993</c:v>
                </c:pt>
                <c:pt idx="451">
                  <c:v>9.1999999999999993</c:v>
                </c:pt>
                <c:pt idx="452">
                  <c:v>9.1999999999999993</c:v>
                </c:pt>
                <c:pt idx="453">
                  <c:v>9.19</c:v>
                </c:pt>
                <c:pt idx="454">
                  <c:v>9.15</c:v>
                </c:pt>
                <c:pt idx="455">
                  <c:v>9.15</c:v>
                </c:pt>
                <c:pt idx="456">
                  <c:v>9.1999999999999993</c:v>
                </c:pt>
                <c:pt idx="457">
                  <c:v>9.31</c:v>
                </c:pt>
                <c:pt idx="458">
                  <c:v>9.15</c:v>
                </c:pt>
                <c:pt idx="459">
                  <c:v>9.1999999999999993</c:v>
                </c:pt>
                <c:pt idx="460">
                  <c:v>9.11</c:v>
                </c:pt>
                <c:pt idx="461">
                  <c:v>9.11</c:v>
                </c:pt>
                <c:pt idx="462">
                  <c:v>9.0399999999999991</c:v>
                </c:pt>
                <c:pt idx="463">
                  <c:v>9.08</c:v>
                </c:pt>
                <c:pt idx="464">
                  <c:v>9.2200000000000006</c:v>
                </c:pt>
                <c:pt idx="465">
                  <c:v>9.18</c:v>
                </c:pt>
                <c:pt idx="466">
                  <c:v>9.16</c:v>
                </c:pt>
                <c:pt idx="467">
                  <c:v>9.25</c:v>
                </c:pt>
                <c:pt idx="468">
                  <c:v>9.1999999999999993</c:v>
                </c:pt>
                <c:pt idx="469">
                  <c:v>9.01</c:v>
                </c:pt>
                <c:pt idx="470">
                  <c:v>9.01</c:v>
                </c:pt>
                <c:pt idx="471">
                  <c:v>8.99</c:v>
                </c:pt>
                <c:pt idx="472">
                  <c:v>9.1</c:v>
                </c:pt>
                <c:pt idx="473">
                  <c:v>9.4</c:v>
                </c:pt>
                <c:pt idx="474">
                  <c:v>9.5</c:v>
                </c:pt>
                <c:pt idx="475">
                  <c:v>9.41</c:v>
                </c:pt>
                <c:pt idx="476">
                  <c:v>9.33</c:v>
                </c:pt>
                <c:pt idx="477">
                  <c:v>9.26</c:v>
                </c:pt>
                <c:pt idx="478">
                  <c:v>9.18</c:v>
                </c:pt>
                <c:pt idx="479">
                  <c:v>9.16</c:v>
                </c:pt>
                <c:pt idx="480">
                  <c:v>9.19</c:v>
                </c:pt>
                <c:pt idx="481">
                  <c:v>9.2799999999999994</c:v>
                </c:pt>
                <c:pt idx="482">
                  <c:v>9.31</c:v>
                </c:pt>
                <c:pt idx="483">
                  <c:v>9.2899999999999991</c:v>
                </c:pt>
                <c:pt idx="484">
                  <c:v>9.59</c:v>
                </c:pt>
                <c:pt idx="485">
                  <c:v>9.57</c:v>
                </c:pt>
                <c:pt idx="486">
                  <c:v>9.64</c:v>
                </c:pt>
                <c:pt idx="487">
                  <c:v>9.84</c:v>
                </c:pt>
                <c:pt idx="488">
                  <c:v>9.85</c:v>
                </c:pt>
                <c:pt idx="489">
                  <c:v>9.91</c:v>
                </c:pt>
                <c:pt idx="490">
                  <c:v>9.9600000000000009</c:v>
                </c:pt>
                <c:pt idx="491">
                  <c:v>9.9</c:v>
                </c:pt>
                <c:pt idx="492">
                  <c:v>10.09</c:v>
                </c:pt>
                <c:pt idx="493">
                  <c:v>10.18</c:v>
                </c:pt>
                <c:pt idx="494">
                  <c:v>10.11</c:v>
                </c:pt>
                <c:pt idx="495">
                  <c:v>10.24</c:v>
                </c:pt>
                <c:pt idx="496">
                  <c:v>10.27</c:v>
                </c:pt>
                <c:pt idx="497">
                  <c:v>10.18</c:v>
                </c:pt>
                <c:pt idx="498">
                  <c:v>10.34</c:v>
                </c:pt>
                <c:pt idx="499">
                  <c:v>10.25</c:v>
                </c:pt>
                <c:pt idx="500">
                  <c:v>10.16</c:v>
                </c:pt>
                <c:pt idx="501">
                  <c:v>10.130000000000001</c:v>
                </c:pt>
                <c:pt idx="502">
                  <c:v>10.31</c:v>
                </c:pt>
                <c:pt idx="503">
                  <c:v>10.36</c:v>
                </c:pt>
                <c:pt idx="504">
                  <c:v>10.28</c:v>
                </c:pt>
              </c:numCache>
            </c:numRef>
          </c:val>
          <c:smooth val="0"/>
          <c:extLst>
            <c:ext xmlns:c16="http://schemas.microsoft.com/office/drawing/2014/chart" uri="{C3380CC4-5D6E-409C-BE32-E72D297353CC}">
              <c16:uniqueId val="{00000003-61E1-4C32-B1F8-C9A05764CFB7}"/>
            </c:ext>
          </c:extLst>
        </c:ser>
        <c:ser>
          <c:idx val="4"/>
          <c:order val="4"/>
          <c:tx>
            <c:strRef>
              <c:f>'Yield curve'!$U$7</c:f>
              <c:strCache>
                <c:ptCount val="1"/>
                <c:pt idx="0">
                  <c:v>20</c:v>
                </c:pt>
              </c:strCache>
            </c:strRef>
          </c:tx>
          <c:marker>
            <c:symbol val="none"/>
          </c:marker>
          <c:cat>
            <c:numRef>
              <c:f>'Yield curve'!$A$7:$A$512</c:f>
              <c:numCache>
                <c:formatCode>d\.m\.yyyy</c:formatCode>
                <c:ptCount val="506"/>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formatCode="dd\.mm\.yyyy">
                  <c:v>43111</c:v>
                </c:pt>
                <c:pt idx="16" formatCode="dd\.mm\.yyyy">
                  <c:v>43110</c:v>
                </c:pt>
                <c:pt idx="17" formatCode="dd\.mm\.yyyy">
                  <c:v>43109</c:v>
                </c:pt>
                <c:pt idx="18" formatCode="dd\.mm\.yyyy">
                  <c:v>43105</c:v>
                </c:pt>
                <c:pt idx="19" formatCode="dd\.mm\.yyyy">
                  <c:v>43104</c:v>
                </c:pt>
                <c:pt idx="20" formatCode="dd\.mm\.yyyy">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formatCode="dd\.mm\.yyyy">
                  <c:v>43077</c:v>
                </c:pt>
                <c:pt idx="37" formatCode="dd\.mm\.yyyy">
                  <c:v>43076</c:v>
                </c:pt>
                <c:pt idx="38" formatCode="dd\.mm\.yyyy">
                  <c:v>43075</c:v>
                </c:pt>
                <c:pt idx="39" formatCode="dd\.mm\.yyyy">
                  <c:v>43074</c:v>
                </c:pt>
                <c:pt idx="40" formatCode="dd\.mm\.yyyy">
                  <c:v>43073</c:v>
                </c:pt>
                <c:pt idx="41" formatCode="dd\.mm\.yyyy">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formatCode="dd\.mm\.yyyy">
                  <c:v>43047</c:v>
                </c:pt>
                <c:pt idx="59" formatCode="dd\.mm\.yyyy">
                  <c:v>43046</c:v>
                </c:pt>
                <c:pt idx="60" formatCode="dd\.mm\.yyyy">
                  <c:v>43042</c:v>
                </c:pt>
                <c:pt idx="61" formatCode="dd\.mm\.yyyy">
                  <c:v>43041</c:v>
                </c:pt>
                <c:pt idx="62" formatCode="dd\.mm\.yyyy">
                  <c:v>43040</c:v>
                </c:pt>
                <c:pt idx="63" formatCode="dd\.mm\.yyyy">
                  <c:v>43039</c:v>
                </c:pt>
                <c:pt idx="64" formatCode="dd\.mm\.yyyy">
                  <c:v>43038</c:v>
                </c:pt>
                <c:pt idx="65" formatCode="dd\.mm\.yyyy">
                  <c:v>43035</c:v>
                </c:pt>
                <c:pt idx="66" formatCode="dd\.mm\.yyyy">
                  <c:v>43034</c:v>
                </c:pt>
                <c:pt idx="67" formatCode="dd\.mm\.yyyy">
                  <c:v>43033</c:v>
                </c:pt>
                <c:pt idx="68" formatCode="dd\.mm\.yyyy">
                  <c:v>43032</c:v>
                </c:pt>
                <c:pt idx="69" formatCode="dd\.mm\.yyyy">
                  <c:v>43031</c:v>
                </c:pt>
                <c:pt idx="70" formatCode="dd\.mm\.yyyy">
                  <c:v>43028</c:v>
                </c:pt>
                <c:pt idx="71" formatCode="dd\.mm\.yyyy">
                  <c:v>43027</c:v>
                </c:pt>
                <c:pt idx="72" formatCode="dd\.mm\.yyyy">
                  <c:v>43026</c:v>
                </c:pt>
                <c:pt idx="73" formatCode="dd\.mm\.yyyy">
                  <c:v>43025</c:v>
                </c:pt>
                <c:pt idx="74" formatCode="dd\.mm\.yyyy">
                  <c:v>43024</c:v>
                </c:pt>
                <c:pt idx="75" formatCode="dd\.mm\.yyyy">
                  <c:v>43021</c:v>
                </c:pt>
                <c:pt idx="76" formatCode="dd\.mm\.yyyy">
                  <c:v>43020</c:v>
                </c:pt>
                <c:pt idx="77" formatCode="dd\.mm\.yyyy">
                  <c:v>43019</c:v>
                </c:pt>
                <c:pt idx="78" formatCode="dd\.mm\.yyyy">
                  <c:v>43018</c:v>
                </c:pt>
                <c:pt idx="79" formatCode="dd\.mm\.yyyy">
                  <c:v>43017</c:v>
                </c:pt>
                <c:pt idx="80" formatCode="dd\.mm\.yyyy">
                  <c:v>43014</c:v>
                </c:pt>
                <c:pt idx="81" formatCode="dd\.mm\.yyyy">
                  <c:v>43013</c:v>
                </c:pt>
                <c:pt idx="82" formatCode="dd\.mm\.yyyy">
                  <c:v>43012</c:v>
                </c:pt>
                <c:pt idx="83" formatCode="dd\.mm\.yyyy">
                  <c:v>43011</c:v>
                </c:pt>
                <c:pt idx="84" formatCode="dd\.mm\.yyyy">
                  <c:v>43010</c:v>
                </c:pt>
                <c:pt idx="85" formatCode="dd\.mm\.yyyy">
                  <c:v>43007</c:v>
                </c:pt>
                <c:pt idx="86" formatCode="dd\.mm\.yyyy">
                  <c:v>43006</c:v>
                </c:pt>
                <c:pt idx="87" formatCode="dd\.mm\.yyyy">
                  <c:v>43005</c:v>
                </c:pt>
                <c:pt idx="88" formatCode="dd\.mm\.yyyy">
                  <c:v>43004</c:v>
                </c:pt>
                <c:pt idx="89" formatCode="dd\.mm\.yyyy">
                  <c:v>43003</c:v>
                </c:pt>
                <c:pt idx="90" formatCode="dd\.mm\.yyyy">
                  <c:v>43000</c:v>
                </c:pt>
                <c:pt idx="91" formatCode="dd\.mm\.yyyy">
                  <c:v>42999</c:v>
                </c:pt>
                <c:pt idx="92" formatCode="dd\.mm\.yyyy">
                  <c:v>42998</c:v>
                </c:pt>
                <c:pt idx="93" formatCode="dd\.mm\.yyyy">
                  <c:v>42997</c:v>
                </c:pt>
                <c:pt idx="94" formatCode="dd\.mm\.yyyy">
                  <c:v>42996</c:v>
                </c:pt>
                <c:pt idx="95" formatCode="dd\.mm\.yyyy">
                  <c:v>42993</c:v>
                </c:pt>
                <c:pt idx="96" formatCode="dd\.mm\.yyyy">
                  <c:v>42992</c:v>
                </c:pt>
                <c:pt idx="97" formatCode="dd\.mm\.yyyy">
                  <c:v>42991</c:v>
                </c:pt>
                <c:pt idx="98" formatCode="dd\.mm\.yyyy">
                  <c:v>42990</c:v>
                </c:pt>
                <c:pt idx="99" formatCode="dd\.mm\.yyyy">
                  <c:v>42989</c:v>
                </c:pt>
                <c:pt idx="100" formatCode="dd\.mm\.yyyy">
                  <c:v>42986</c:v>
                </c:pt>
                <c:pt idx="101" formatCode="dd\.mm\.yyyy">
                  <c:v>42985</c:v>
                </c:pt>
                <c:pt idx="102" formatCode="dd\.mm\.yyyy">
                  <c:v>42984</c:v>
                </c:pt>
                <c:pt idx="103" formatCode="dd\.mm\.yyyy">
                  <c:v>42983</c:v>
                </c:pt>
                <c:pt idx="104" formatCode="dd\.mm\.yyyy">
                  <c:v>42982</c:v>
                </c:pt>
                <c:pt idx="105" formatCode="dd\.mm\.yyyy">
                  <c:v>42979</c:v>
                </c:pt>
                <c:pt idx="106" formatCode="dd\.mm\.yyyy">
                  <c:v>42978</c:v>
                </c:pt>
                <c:pt idx="107" formatCode="dd\.mm\.yyyy">
                  <c:v>42977</c:v>
                </c:pt>
                <c:pt idx="108" formatCode="dd\.mm\.yyyy">
                  <c:v>42976</c:v>
                </c:pt>
                <c:pt idx="109" formatCode="dd\.mm\.yyyy">
                  <c:v>42975</c:v>
                </c:pt>
                <c:pt idx="110" formatCode="dd\.mm\.yyyy">
                  <c:v>42972</c:v>
                </c:pt>
                <c:pt idx="111" formatCode="dd\.mm\.yyyy">
                  <c:v>42971</c:v>
                </c:pt>
                <c:pt idx="112" formatCode="dd\.mm\.yyyy">
                  <c:v>42970</c:v>
                </c:pt>
                <c:pt idx="113" formatCode="dd\.mm\.yyyy">
                  <c:v>42969</c:v>
                </c:pt>
                <c:pt idx="114" formatCode="dd\.mm\.yyyy">
                  <c:v>42968</c:v>
                </c:pt>
                <c:pt idx="115" formatCode="dd\.mm\.yyyy">
                  <c:v>42965</c:v>
                </c:pt>
                <c:pt idx="116" formatCode="dd\.mm\.yyyy">
                  <c:v>42964</c:v>
                </c:pt>
                <c:pt idx="117" formatCode="dd\.mm\.yyyy">
                  <c:v>42963</c:v>
                </c:pt>
                <c:pt idx="118" formatCode="dd\.mm\.yyyy">
                  <c:v>42962</c:v>
                </c:pt>
                <c:pt idx="119" formatCode="dd\.mm\.yyyy">
                  <c:v>42961</c:v>
                </c:pt>
                <c:pt idx="120" formatCode="dd\.mm\.yyyy">
                  <c:v>42958</c:v>
                </c:pt>
                <c:pt idx="121" formatCode="dd\.mm\.yyyy">
                  <c:v>42957</c:v>
                </c:pt>
                <c:pt idx="122" formatCode="dd\.mm\.yyyy">
                  <c:v>42956</c:v>
                </c:pt>
                <c:pt idx="123" formatCode="dd\.mm\.yyyy">
                  <c:v>42955</c:v>
                </c:pt>
                <c:pt idx="124" formatCode="dd\.mm\.yyyy">
                  <c:v>42954</c:v>
                </c:pt>
                <c:pt idx="125" formatCode="dd\.mm\.yyyy">
                  <c:v>42951</c:v>
                </c:pt>
                <c:pt idx="126" formatCode="dd\.mm\.yyyy">
                  <c:v>42950</c:v>
                </c:pt>
                <c:pt idx="127" formatCode="dd\.mm\.yyyy">
                  <c:v>42949</c:v>
                </c:pt>
                <c:pt idx="128" formatCode="dd\.mm\.yyyy">
                  <c:v>42948</c:v>
                </c:pt>
                <c:pt idx="129" formatCode="dd\.mm\.yyyy">
                  <c:v>42947</c:v>
                </c:pt>
                <c:pt idx="130" formatCode="dd\.mm\.yyyy">
                  <c:v>42944</c:v>
                </c:pt>
                <c:pt idx="131" formatCode="dd\.mm\.yyyy">
                  <c:v>42943</c:v>
                </c:pt>
                <c:pt idx="132" formatCode="dd\.mm\.yyyy">
                  <c:v>42942</c:v>
                </c:pt>
                <c:pt idx="133" formatCode="dd\.mm\.yyyy">
                  <c:v>42941</c:v>
                </c:pt>
                <c:pt idx="134" formatCode="dd\.mm\.yyyy">
                  <c:v>42940</c:v>
                </c:pt>
                <c:pt idx="135" formatCode="dd\.mm\.yyyy">
                  <c:v>42937</c:v>
                </c:pt>
                <c:pt idx="136" formatCode="dd\.mm\.yyyy">
                  <c:v>42936</c:v>
                </c:pt>
                <c:pt idx="137" formatCode="dd\.mm\.yyyy">
                  <c:v>42935</c:v>
                </c:pt>
                <c:pt idx="138" formatCode="dd\.mm\.yyyy">
                  <c:v>42934</c:v>
                </c:pt>
                <c:pt idx="139" formatCode="dd\.mm\.yyyy">
                  <c:v>42933</c:v>
                </c:pt>
                <c:pt idx="140" formatCode="dd\.mm\.yyyy">
                  <c:v>42930</c:v>
                </c:pt>
                <c:pt idx="141" formatCode="dd\.mm\.yyyy">
                  <c:v>42929</c:v>
                </c:pt>
                <c:pt idx="142" formatCode="dd\.mm\.yyyy">
                  <c:v>42928</c:v>
                </c:pt>
                <c:pt idx="143" formatCode="dd\.mm\.yyyy">
                  <c:v>42927</c:v>
                </c:pt>
                <c:pt idx="144" formatCode="dd\.mm\.yyyy">
                  <c:v>42926</c:v>
                </c:pt>
                <c:pt idx="145" formatCode="dd\.mm\.yyyy">
                  <c:v>42923</c:v>
                </c:pt>
                <c:pt idx="146" formatCode="dd\.mm\.yyyy">
                  <c:v>42922</c:v>
                </c:pt>
                <c:pt idx="147" formatCode="dd\.mm\.yyyy">
                  <c:v>42921</c:v>
                </c:pt>
                <c:pt idx="148" formatCode="dd\.mm\.yyyy">
                  <c:v>42920</c:v>
                </c:pt>
                <c:pt idx="149" formatCode="dd\.mm\.yyyy">
                  <c:v>42919</c:v>
                </c:pt>
                <c:pt idx="150" formatCode="dd\.mm\.yyyy">
                  <c:v>42916</c:v>
                </c:pt>
                <c:pt idx="151" formatCode="dd\.mm\.yyyy">
                  <c:v>42915</c:v>
                </c:pt>
                <c:pt idx="152" formatCode="dd\.mm\.yyyy">
                  <c:v>42914</c:v>
                </c:pt>
                <c:pt idx="153" formatCode="dd\.mm\.yyyy">
                  <c:v>42913</c:v>
                </c:pt>
                <c:pt idx="154" formatCode="dd\.mm\.yyyy">
                  <c:v>42912</c:v>
                </c:pt>
                <c:pt idx="155" formatCode="dd\.mm\.yyyy">
                  <c:v>42909</c:v>
                </c:pt>
                <c:pt idx="156" formatCode="dd\.mm\.yyyy">
                  <c:v>42908</c:v>
                </c:pt>
                <c:pt idx="157" formatCode="dd\.mm\.yyyy">
                  <c:v>42907</c:v>
                </c:pt>
                <c:pt idx="158" formatCode="dd\.mm\.yyyy">
                  <c:v>42906</c:v>
                </c:pt>
                <c:pt idx="159" formatCode="dd\.mm\.yyyy">
                  <c:v>42905</c:v>
                </c:pt>
                <c:pt idx="160" formatCode="dd\.mm\.yyyy">
                  <c:v>42902</c:v>
                </c:pt>
                <c:pt idx="161" formatCode="dd\.mm\.yyyy">
                  <c:v>42901</c:v>
                </c:pt>
                <c:pt idx="162" formatCode="dd\.mm\.yyyy">
                  <c:v>42900</c:v>
                </c:pt>
                <c:pt idx="163" formatCode="dd\.mm\.yyyy">
                  <c:v>42899</c:v>
                </c:pt>
                <c:pt idx="164" formatCode="dd\.mm\.yyyy">
                  <c:v>42895</c:v>
                </c:pt>
                <c:pt idx="165" formatCode="dd\.mm\.yyyy">
                  <c:v>42894</c:v>
                </c:pt>
                <c:pt idx="166" formatCode="dd\.mm\.yyyy">
                  <c:v>42893</c:v>
                </c:pt>
                <c:pt idx="167" formatCode="dd\.mm\.yyyy">
                  <c:v>42892</c:v>
                </c:pt>
                <c:pt idx="168" formatCode="dd\.mm\.yyyy">
                  <c:v>42891</c:v>
                </c:pt>
                <c:pt idx="169" formatCode="dd\.mm\.yyyy">
                  <c:v>42888</c:v>
                </c:pt>
                <c:pt idx="170" formatCode="dd\.mm\.yyyy">
                  <c:v>42887</c:v>
                </c:pt>
                <c:pt idx="171" formatCode="dd\.mm\.yyyy">
                  <c:v>42886</c:v>
                </c:pt>
                <c:pt idx="172" formatCode="dd\.mm\.yyyy">
                  <c:v>42885</c:v>
                </c:pt>
                <c:pt idx="173" formatCode="dd\.mm\.yyyy">
                  <c:v>42884</c:v>
                </c:pt>
                <c:pt idx="174" formatCode="dd\.mm\.yyyy">
                  <c:v>42881</c:v>
                </c:pt>
                <c:pt idx="175" formatCode="dd\.mm\.yyyy">
                  <c:v>42880</c:v>
                </c:pt>
                <c:pt idx="176" formatCode="dd\.mm\.yyyy">
                  <c:v>42879</c:v>
                </c:pt>
                <c:pt idx="177" formatCode="dd\.mm\.yyyy">
                  <c:v>42878</c:v>
                </c:pt>
                <c:pt idx="178" formatCode="dd\.mm\.yyyy">
                  <c:v>42877</c:v>
                </c:pt>
                <c:pt idx="179" formatCode="dd\.mm\.yyyy">
                  <c:v>42874</c:v>
                </c:pt>
                <c:pt idx="180" formatCode="dd\.mm\.yyyy">
                  <c:v>42873</c:v>
                </c:pt>
                <c:pt idx="181" formatCode="dd\.mm\.yyyy">
                  <c:v>42872</c:v>
                </c:pt>
                <c:pt idx="182" formatCode="dd\.mm\.yyyy">
                  <c:v>42871</c:v>
                </c:pt>
                <c:pt idx="183" formatCode="dd\.mm\.yyyy">
                  <c:v>42870</c:v>
                </c:pt>
                <c:pt idx="184" formatCode="dd\.mm\.yyyy">
                  <c:v>42867</c:v>
                </c:pt>
                <c:pt idx="185" formatCode="dd\.mm\.yyyy">
                  <c:v>42866</c:v>
                </c:pt>
                <c:pt idx="186" formatCode="dd\.mm\.yyyy">
                  <c:v>42865</c:v>
                </c:pt>
                <c:pt idx="187" formatCode="dd\.mm\.yyyy">
                  <c:v>42860</c:v>
                </c:pt>
                <c:pt idx="188" formatCode="dd\.mm\.yyyy">
                  <c:v>42859</c:v>
                </c:pt>
                <c:pt idx="189" formatCode="dd\.mm\.yyyy">
                  <c:v>42858</c:v>
                </c:pt>
                <c:pt idx="190" formatCode="dd\.mm\.yyyy">
                  <c:v>42857</c:v>
                </c:pt>
                <c:pt idx="191" formatCode="dd\.mm\.yyyy">
                  <c:v>42853</c:v>
                </c:pt>
                <c:pt idx="192" formatCode="dd\.mm\.yyyy">
                  <c:v>42852</c:v>
                </c:pt>
                <c:pt idx="193" formatCode="dd\.mm\.yyyy">
                  <c:v>42851</c:v>
                </c:pt>
                <c:pt idx="194" formatCode="dd\.mm\.yyyy">
                  <c:v>42850</c:v>
                </c:pt>
                <c:pt idx="195" formatCode="dd\.mm\.yyyy">
                  <c:v>42849</c:v>
                </c:pt>
                <c:pt idx="196" formatCode="dd\.mm\.yyyy">
                  <c:v>42845</c:v>
                </c:pt>
                <c:pt idx="197" formatCode="dd\.mm\.yyyy">
                  <c:v>42844</c:v>
                </c:pt>
                <c:pt idx="198" formatCode="dd\.mm\.yyyy">
                  <c:v>42843</c:v>
                </c:pt>
                <c:pt idx="199" formatCode="dd\.mm\.yyyy">
                  <c:v>42842</c:v>
                </c:pt>
                <c:pt idx="200" formatCode="dd\.mm\.yyyy">
                  <c:v>42839</c:v>
                </c:pt>
                <c:pt idx="201" formatCode="dd\.mm\.yyyy">
                  <c:v>42838</c:v>
                </c:pt>
                <c:pt idx="202" formatCode="dd\.mm\.yyyy">
                  <c:v>42837</c:v>
                </c:pt>
                <c:pt idx="203" formatCode="dd\.mm\.yyyy">
                  <c:v>42836</c:v>
                </c:pt>
                <c:pt idx="204" formatCode="dd\.mm\.yyyy">
                  <c:v>42835</c:v>
                </c:pt>
                <c:pt idx="205" formatCode="dd\.mm\.yyyy">
                  <c:v>42832</c:v>
                </c:pt>
                <c:pt idx="206" formatCode="dd\.mm\.yyyy">
                  <c:v>42831</c:v>
                </c:pt>
                <c:pt idx="207" formatCode="dd\.mm\.yyyy">
                  <c:v>42830</c:v>
                </c:pt>
                <c:pt idx="208" formatCode="dd\.mm\.yyyy">
                  <c:v>42829</c:v>
                </c:pt>
                <c:pt idx="209" formatCode="dd\.mm\.yyyy">
                  <c:v>42828</c:v>
                </c:pt>
                <c:pt idx="210" formatCode="dd\.mm\.yyyy">
                  <c:v>42825</c:v>
                </c:pt>
                <c:pt idx="211" formatCode="dd\.mm\.yyyy">
                  <c:v>42824</c:v>
                </c:pt>
                <c:pt idx="212" formatCode="dd\.mm\.yyyy">
                  <c:v>42823</c:v>
                </c:pt>
                <c:pt idx="213" formatCode="dd\.mm\.yyyy">
                  <c:v>42822</c:v>
                </c:pt>
                <c:pt idx="214" formatCode="dd\.mm\.yyyy">
                  <c:v>42821</c:v>
                </c:pt>
                <c:pt idx="215" formatCode="dd\.mm\.yyyy">
                  <c:v>42818</c:v>
                </c:pt>
                <c:pt idx="216" formatCode="dd\.mm\.yyyy">
                  <c:v>42817</c:v>
                </c:pt>
                <c:pt idx="217" formatCode="dd\.mm\.yyyy">
                  <c:v>42816</c:v>
                </c:pt>
                <c:pt idx="218" formatCode="dd\.mm\.yyyy">
                  <c:v>42815</c:v>
                </c:pt>
                <c:pt idx="219" formatCode="dd\.mm\.yyyy">
                  <c:v>42814</c:v>
                </c:pt>
                <c:pt idx="220" formatCode="dd\.mm\.yyyy">
                  <c:v>42811</c:v>
                </c:pt>
                <c:pt idx="221" formatCode="dd\.mm\.yyyy">
                  <c:v>42810</c:v>
                </c:pt>
                <c:pt idx="222" formatCode="dd\.mm\.yyyy">
                  <c:v>42809</c:v>
                </c:pt>
                <c:pt idx="223" formatCode="dd\.mm\.yyyy">
                  <c:v>42808</c:v>
                </c:pt>
                <c:pt idx="224" formatCode="dd\.mm\.yyyy">
                  <c:v>42807</c:v>
                </c:pt>
                <c:pt idx="225" formatCode="dd\.mm\.yyyy">
                  <c:v>42804</c:v>
                </c:pt>
                <c:pt idx="226" formatCode="dd\.mm\.yyyy">
                  <c:v>42803</c:v>
                </c:pt>
                <c:pt idx="227" formatCode="dd\.mm\.yyyy">
                  <c:v>42801</c:v>
                </c:pt>
                <c:pt idx="228" formatCode="dd\.mm\.yyyy">
                  <c:v>42800</c:v>
                </c:pt>
                <c:pt idx="229" formatCode="dd\.mm\.yyyy">
                  <c:v>42797</c:v>
                </c:pt>
                <c:pt idx="230" formatCode="dd\.mm\.yyyy">
                  <c:v>42796</c:v>
                </c:pt>
                <c:pt idx="231" formatCode="dd\.mm\.yyyy">
                  <c:v>42795</c:v>
                </c:pt>
                <c:pt idx="232" formatCode="dd\.mm\.yyyy">
                  <c:v>42794</c:v>
                </c:pt>
                <c:pt idx="233" formatCode="dd\.mm\.yyyy">
                  <c:v>42793</c:v>
                </c:pt>
                <c:pt idx="234" formatCode="dd\.mm\.yyyy">
                  <c:v>42790</c:v>
                </c:pt>
                <c:pt idx="235" formatCode="dd\.mm\.yyyy">
                  <c:v>42788</c:v>
                </c:pt>
                <c:pt idx="236" formatCode="dd\.mm\.yyyy">
                  <c:v>42787</c:v>
                </c:pt>
                <c:pt idx="237" formatCode="dd\.mm\.yyyy">
                  <c:v>42786</c:v>
                </c:pt>
                <c:pt idx="238" formatCode="dd\.mm\.yyyy">
                  <c:v>42783</c:v>
                </c:pt>
                <c:pt idx="239" formatCode="dd\.mm\.yyyy">
                  <c:v>42782</c:v>
                </c:pt>
                <c:pt idx="240" formatCode="dd\.mm\.yyyy">
                  <c:v>42781</c:v>
                </c:pt>
                <c:pt idx="241" formatCode="dd\.mm\.yyyy">
                  <c:v>42780</c:v>
                </c:pt>
                <c:pt idx="242" formatCode="dd\.mm\.yyyy">
                  <c:v>42779</c:v>
                </c:pt>
                <c:pt idx="243" formatCode="dd\.mm\.yyyy">
                  <c:v>42776</c:v>
                </c:pt>
                <c:pt idx="244" formatCode="dd\.mm\.yyyy">
                  <c:v>42775</c:v>
                </c:pt>
                <c:pt idx="245" formatCode="dd\.mm\.yyyy">
                  <c:v>42774</c:v>
                </c:pt>
                <c:pt idx="246" formatCode="dd\.mm\.yyyy">
                  <c:v>42773</c:v>
                </c:pt>
                <c:pt idx="247" formatCode="dd\.mm\.yyyy">
                  <c:v>42772</c:v>
                </c:pt>
                <c:pt idx="248" formatCode="dd\.mm\.yyyy">
                  <c:v>42769</c:v>
                </c:pt>
                <c:pt idx="249" formatCode="dd\.mm\.yyyy">
                  <c:v>42768</c:v>
                </c:pt>
                <c:pt idx="250" formatCode="dd\.mm\.yyyy">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formatCode="dd\.mm\.yyyy">
                  <c:v>42745</c:v>
                </c:pt>
                <c:pt idx="267" formatCode="dd\.mm\.yyyy">
                  <c:v>42744</c:v>
                </c:pt>
                <c:pt idx="268" formatCode="dd\.mm\.yyyy">
                  <c:v>42741</c:v>
                </c:pt>
                <c:pt idx="269" formatCode="dd\.mm\.yyyy">
                  <c:v>42740</c:v>
                </c:pt>
                <c:pt idx="270" formatCode="dd\.mm\.yyyy">
                  <c:v>42739</c:v>
                </c:pt>
                <c:pt idx="271" formatCode="dd\.mm\.yyyy">
                  <c:v>42738</c:v>
                </c:pt>
                <c:pt idx="272" formatCode="dd\.mm\.yyyy">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formatCode="dd\.mm\.yyyy">
                  <c:v>42712</c:v>
                </c:pt>
                <c:pt idx="289" formatCode="dd\.mm\.yyyy">
                  <c:v>42711</c:v>
                </c:pt>
                <c:pt idx="290" formatCode="dd\.mm\.yyyy">
                  <c:v>42710</c:v>
                </c:pt>
                <c:pt idx="291" formatCode="dd\.mm\.yyyy">
                  <c:v>42709</c:v>
                </c:pt>
                <c:pt idx="292" formatCode="dd\.mm\.yyyy">
                  <c:v>42706</c:v>
                </c:pt>
                <c:pt idx="293" formatCode="dd\.mm\.yyyy">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formatCode="dd\.mm\.yyyy">
                  <c:v>42682</c:v>
                </c:pt>
                <c:pt idx="311" formatCode="dd\.mm\.yyyy">
                  <c:v>42681</c:v>
                </c:pt>
                <c:pt idx="312" formatCode="dd\.mm\.yyyy">
                  <c:v>42677</c:v>
                </c:pt>
                <c:pt idx="313" formatCode="dd\.mm\.yyyy">
                  <c:v>42676</c:v>
                </c:pt>
                <c:pt idx="314" formatCode="dd\.mm\.yyyy">
                  <c:v>42675</c:v>
                </c:pt>
                <c:pt idx="315" formatCode="dd\.mm\.yyyy">
                  <c:v>42674</c:v>
                </c:pt>
                <c:pt idx="316" formatCode="dd\.mm\.yyyy">
                  <c:v>42671</c:v>
                </c:pt>
                <c:pt idx="317" formatCode="dd\.mm\.yyyy">
                  <c:v>42670</c:v>
                </c:pt>
                <c:pt idx="318" formatCode="dd\.mm\.yyyy">
                  <c:v>42669</c:v>
                </c:pt>
                <c:pt idx="319" formatCode="dd\.mm\.yyyy">
                  <c:v>42668</c:v>
                </c:pt>
                <c:pt idx="320" formatCode="dd\.mm\.yyyy">
                  <c:v>42667</c:v>
                </c:pt>
                <c:pt idx="321" formatCode="dd\.mm\.yyyy">
                  <c:v>42664</c:v>
                </c:pt>
                <c:pt idx="322" formatCode="dd\.mm\.yyyy">
                  <c:v>42663</c:v>
                </c:pt>
                <c:pt idx="323" formatCode="dd\.mm\.yyyy">
                  <c:v>42662</c:v>
                </c:pt>
                <c:pt idx="324" formatCode="dd\.mm\.yyyy">
                  <c:v>42661</c:v>
                </c:pt>
                <c:pt idx="325" formatCode="dd\.mm\.yyyy">
                  <c:v>42660</c:v>
                </c:pt>
                <c:pt idx="326" formatCode="dd\.mm\.yyyy">
                  <c:v>42657</c:v>
                </c:pt>
                <c:pt idx="327" formatCode="dd\.mm\.yyyy">
                  <c:v>42656</c:v>
                </c:pt>
                <c:pt idx="328" formatCode="dd\.mm\.yyyy">
                  <c:v>42655</c:v>
                </c:pt>
                <c:pt idx="329" formatCode="dd\.mm\.yyyy">
                  <c:v>42654</c:v>
                </c:pt>
                <c:pt idx="330" formatCode="dd\.mm\.yyyy">
                  <c:v>42653</c:v>
                </c:pt>
                <c:pt idx="331" formatCode="dd\.mm\.yyyy">
                  <c:v>42650</c:v>
                </c:pt>
                <c:pt idx="332" formatCode="dd\.mm\.yyyy">
                  <c:v>42649</c:v>
                </c:pt>
                <c:pt idx="333" formatCode="dd\.mm\.yyyy">
                  <c:v>42648</c:v>
                </c:pt>
                <c:pt idx="334" formatCode="dd\.mm\.yyyy">
                  <c:v>42647</c:v>
                </c:pt>
                <c:pt idx="335" formatCode="dd\.mm\.yyyy">
                  <c:v>42646</c:v>
                </c:pt>
                <c:pt idx="336" formatCode="dd\.mm\.yyyy">
                  <c:v>42643</c:v>
                </c:pt>
                <c:pt idx="337" formatCode="dd\.mm\.yyyy">
                  <c:v>42642</c:v>
                </c:pt>
                <c:pt idx="338" formatCode="dd\.mm\.yyyy">
                  <c:v>42641</c:v>
                </c:pt>
                <c:pt idx="339" formatCode="dd\.mm\.yyyy">
                  <c:v>42640</c:v>
                </c:pt>
                <c:pt idx="340" formatCode="dd\.mm\.yyyy">
                  <c:v>42639</c:v>
                </c:pt>
                <c:pt idx="341" formatCode="dd\.mm\.yyyy">
                  <c:v>42636</c:v>
                </c:pt>
                <c:pt idx="342" formatCode="dd\.mm\.yyyy">
                  <c:v>42635</c:v>
                </c:pt>
                <c:pt idx="343" formatCode="dd\.mm\.yyyy">
                  <c:v>42634</c:v>
                </c:pt>
                <c:pt idx="344" formatCode="dd\.mm\.yyyy">
                  <c:v>42633</c:v>
                </c:pt>
                <c:pt idx="345" formatCode="dd\.mm\.yyyy">
                  <c:v>42632</c:v>
                </c:pt>
                <c:pt idx="346" formatCode="dd\.mm\.yyyy">
                  <c:v>42629</c:v>
                </c:pt>
                <c:pt idx="347" formatCode="dd\.mm\.yyyy">
                  <c:v>42628</c:v>
                </c:pt>
                <c:pt idx="348" formatCode="dd\.mm\.yyyy">
                  <c:v>42627</c:v>
                </c:pt>
                <c:pt idx="349" formatCode="dd\.mm\.yyyy">
                  <c:v>42626</c:v>
                </c:pt>
                <c:pt idx="350" formatCode="dd\.mm\.yyyy">
                  <c:v>42625</c:v>
                </c:pt>
                <c:pt idx="351" formatCode="dd\.mm\.yyyy">
                  <c:v>42622</c:v>
                </c:pt>
                <c:pt idx="352" formatCode="dd\.mm\.yyyy">
                  <c:v>42621</c:v>
                </c:pt>
                <c:pt idx="353" formatCode="dd\.mm\.yyyy">
                  <c:v>42620</c:v>
                </c:pt>
                <c:pt idx="354" formatCode="dd\.mm\.yyyy">
                  <c:v>42619</c:v>
                </c:pt>
                <c:pt idx="355" formatCode="dd\.mm\.yyyy">
                  <c:v>42618</c:v>
                </c:pt>
                <c:pt idx="356" formatCode="dd\.mm\.yyyy">
                  <c:v>42615</c:v>
                </c:pt>
                <c:pt idx="357" formatCode="dd\.mm\.yyyy">
                  <c:v>42614</c:v>
                </c:pt>
                <c:pt idx="358" formatCode="dd\.mm\.yyyy">
                  <c:v>42613</c:v>
                </c:pt>
                <c:pt idx="359" formatCode="dd\.mm\.yyyy">
                  <c:v>42612</c:v>
                </c:pt>
                <c:pt idx="360" formatCode="dd\.mm\.yyyy">
                  <c:v>42611</c:v>
                </c:pt>
                <c:pt idx="361" formatCode="dd\.mm\.yyyy">
                  <c:v>42608</c:v>
                </c:pt>
                <c:pt idx="362" formatCode="dd\.mm\.yyyy">
                  <c:v>42607</c:v>
                </c:pt>
                <c:pt idx="363" formatCode="dd\.mm\.yyyy">
                  <c:v>42606</c:v>
                </c:pt>
                <c:pt idx="364" formatCode="dd\.mm\.yyyy">
                  <c:v>42605</c:v>
                </c:pt>
                <c:pt idx="365" formatCode="dd\.mm\.yyyy">
                  <c:v>42604</c:v>
                </c:pt>
                <c:pt idx="366" formatCode="dd\.mm\.yyyy">
                  <c:v>42601</c:v>
                </c:pt>
                <c:pt idx="367" formatCode="dd\.mm\.yyyy">
                  <c:v>42600</c:v>
                </c:pt>
                <c:pt idx="368" formatCode="dd\.mm\.yyyy">
                  <c:v>42599</c:v>
                </c:pt>
                <c:pt idx="369" formatCode="dd\.mm\.yyyy">
                  <c:v>42598</c:v>
                </c:pt>
                <c:pt idx="370" formatCode="dd\.mm\.yyyy">
                  <c:v>42597</c:v>
                </c:pt>
                <c:pt idx="371" formatCode="dd\.mm\.yyyy">
                  <c:v>42594</c:v>
                </c:pt>
                <c:pt idx="372" formatCode="dd\.mm\.yyyy">
                  <c:v>42593</c:v>
                </c:pt>
                <c:pt idx="373" formatCode="dd\.mm\.yyyy">
                  <c:v>42592</c:v>
                </c:pt>
                <c:pt idx="374" formatCode="dd\.mm\.yyyy">
                  <c:v>42591</c:v>
                </c:pt>
                <c:pt idx="375" formatCode="dd\.mm\.yyyy">
                  <c:v>42590</c:v>
                </c:pt>
                <c:pt idx="376" formatCode="dd\.mm\.yyyy">
                  <c:v>42587</c:v>
                </c:pt>
                <c:pt idx="377" formatCode="dd\.mm\.yyyy">
                  <c:v>42586</c:v>
                </c:pt>
                <c:pt idx="378" formatCode="dd\.mm\.yyyy">
                  <c:v>42585</c:v>
                </c:pt>
                <c:pt idx="379" formatCode="dd\.mm\.yyyy">
                  <c:v>42584</c:v>
                </c:pt>
                <c:pt idx="380" formatCode="dd\.mm\.yyyy">
                  <c:v>42583</c:v>
                </c:pt>
                <c:pt idx="381" formatCode="dd\.mm\.yyyy">
                  <c:v>42580</c:v>
                </c:pt>
                <c:pt idx="382" formatCode="dd\.mm\.yyyy">
                  <c:v>42579</c:v>
                </c:pt>
                <c:pt idx="383" formatCode="dd\.mm\.yyyy">
                  <c:v>42578</c:v>
                </c:pt>
                <c:pt idx="384" formatCode="dd\.mm\.yyyy">
                  <c:v>42577</c:v>
                </c:pt>
                <c:pt idx="385" formatCode="dd\.mm\.yyyy">
                  <c:v>42576</c:v>
                </c:pt>
                <c:pt idx="386" formatCode="dd\.mm\.yyyy">
                  <c:v>42573</c:v>
                </c:pt>
                <c:pt idx="387" formatCode="dd\.mm\.yyyy">
                  <c:v>42572</c:v>
                </c:pt>
                <c:pt idx="388" formatCode="dd\.mm\.yyyy">
                  <c:v>42571</c:v>
                </c:pt>
                <c:pt idx="389" formatCode="dd\.mm\.yyyy">
                  <c:v>42570</c:v>
                </c:pt>
                <c:pt idx="390" formatCode="dd\.mm\.yyyy">
                  <c:v>42569</c:v>
                </c:pt>
                <c:pt idx="391" formatCode="dd\.mm\.yyyy">
                  <c:v>42566</c:v>
                </c:pt>
                <c:pt idx="392" formatCode="dd\.mm\.yyyy">
                  <c:v>42565</c:v>
                </c:pt>
                <c:pt idx="393" formatCode="dd\.mm\.yyyy">
                  <c:v>42564</c:v>
                </c:pt>
                <c:pt idx="394" formatCode="dd\.mm\.yyyy">
                  <c:v>42563</c:v>
                </c:pt>
                <c:pt idx="395" formatCode="dd\.mm\.yyyy">
                  <c:v>42562</c:v>
                </c:pt>
                <c:pt idx="396" formatCode="dd\.mm\.yyyy">
                  <c:v>42559</c:v>
                </c:pt>
                <c:pt idx="397" formatCode="dd\.mm\.yyyy">
                  <c:v>42558</c:v>
                </c:pt>
                <c:pt idx="398" formatCode="dd\.mm\.yyyy">
                  <c:v>42557</c:v>
                </c:pt>
                <c:pt idx="399" formatCode="dd\.mm\.yyyy">
                  <c:v>42556</c:v>
                </c:pt>
                <c:pt idx="400" formatCode="dd\.mm\.yyyy">
                  <c:v>42555</c:v>
                </c:pt>
                <c:pt idx="401" formatCode="dd\.mm\.yyyy">
                  <c:v>42552</c:v>
                </c:pt>
                <c:pt idx="402" formatCode="dd\.mm\.yyyy">
                  <c:v>42551</c:v>
                </c:pt>
                <c:pt idx="403" formatCode="dd\.mm\.yyyy">
                  <c:v>42550</c:v>
                </c:pt>
                <c:pt idx="404" formatCode="dd\.mm\.yyyy">
                  <c:v>42549</c:v>
                </c:pt>
                <c:pt idx="405" formatCode="dd\.mm\.yyyy">
                  <c:v>42548</c:v>
                </c:pt>
                <c:pt idx="406" formatCode="dd\.mm\.yyyy">
                  <c:v>42545</c:v>
                </c:pt>
                <c:pt idx="407" formatCode="dd\.mm\.yyyy">
                  <c:v>42544</c:v>
                </c:pt>
                <c:pt idx="408" formatCode="dd\.mm\.yyyy">
                  <c:v>42543</c:v>
                </c:pt>
                <c:pt idx="409" formatCode="dd\.mm\.yyyy">
                  <c:v>42542</c:v>
                </c:pt>
                <c:pt idx="410" formatCode="dd\.mm\.yyyy">
                  <c:v>42541</c:v>
                </c:pt>
                <c:pt idx="411" formatCode="dd\.mm\.yyyy">
                  <c:v>42538</c:v>
                </c:pt>
                <c:pt idx="412" formatCode="dd\.mm\.yyyy">
                  <c:v>42537</c:v>
                </c:pt>
                <c:pt idx="413" formatCode="dd\.mm\.yyyy">
                  <c:v>42536</c:v>
                </c:pt>
                <c:pt idx="414" formatCode="dd\.mm\.yyyy">
                  <c:v>42535</c:v>
                </c:pt>
                <c:pt idx="415" formatCode="dd\.mm\.yyyy">
                  <c:v>42531</c:v>
                </c:pt>
                <c:pt idx="416" formatCode="dd\.mm\.yyyy">
                  <c:v>42530</c:v>
                </c:pt>
                <c:pt idx="417" formatCode="dd\.mm\.yyyy">
                  <c:v>42529</c:v>
                </c:pt>
                <c:pt idx="418" formatCode="dd\.mm\.yyyy">
                  <c:v>42528</c:v>
                </c:pt>
                <c:pt idx="419" formatCode="dd\.mm\.yyyy">
                  <c:v>42527</c:v>
                </c:pt>
                <c:pt idx="420" formatCode="dd\.mm\.yyyy">
                  <c:v>42524</c:v>
                </c:pt>
                <c:pt idx="421" formatCode="dd\.mm\.yyyy">
                  <c:v>42523</c:v>
                </c:pt>
                <c:pt idx="422" formatCode="dd\.mm\.yyyy">
                  <c:v>42522</c:v>
                </c:pt>
                <c:pt idx="423" formatCode="dd\.mm\.yyyy">
                  <c:v>42521</c:v>
                </c:pt>
                <c:pt idx="424" formatCode="dd\.mm\.yyyy">
                  <c:v>42520</c:v>
                </c:pt>
                <c:pt idx="425" formatCode="dd\.mm\.yyyy">
                  <c:v>42517</c:v>
                </c:pt>
                <c:pt idx="426" formatCode="dd\.mm\.yyyy">
                  <c:v>42516</c:v>
                </c:pt>
                <c:pt idx="427" formatCode="dd\.mm\.yyyy">
                  <c:v>42515</c:v>
                </c:pt>
                <c:pt idx="428" formatCode="dd\.mm\.yyyy">
                  <c:v>42514</c:v>
                </c:pt>
                <c:pt idx="429" formatCode="dd\.mm\.yyyy">
                  <c:v>42513</c:v>
                </c:pt>
                <c:pt idx="430" formatCode="dd\.mm\.yyyy">
                  <c:v>42510</c:v>
                </c:pt>
                <c:pt idx="431" formatCode="dd\.mm\.yyyy">
                  <c:v>42509</c:v>
                </c:pt>
                <c:pt idx="432" formatCode="dd\.mm\.yyyy">
                  <c:v>42508</c:v>
                </c:pt>
                <c:pt idx="433" formatCode="dd\.mm\.yyyy">
                  <c:v>42507</c:v>
                </c:pt>
                <c:pt idx="434" formatCode="dd\.mm\.yyyy">
                  <c:v>42506</c:v>
                </c:pt>
                <c:pt idx="435" formatCode="dd\.mm\.yyyy">
                  <c:v>42503</c:v>
                </c:pt>
                <c:pt idx="436" formatCode="dd\.mm\.yyyy">
                  <c:v>42502</c:v>
                </c:pt>
                <c:pt idx="437" formatCode="dd\.mm\.yyyy">
                  <c:v>42501</c:v>
                </c:pt>
                <c:pt idx="438" formatCode="dd\.mm\.yyyy">
                  <c:v>42500</c:v>
                </c:pt>
                <c:pt idx="439" formatCode="dd\.mm\.yyyy">
                  <c:v>42496</c:v>
                </c:pt>
                <c:pt idx="440" formatCode="dd\.mm\.yyyy">
                  <c:v>42495</c:v>
                </c:pt>
                <c:pt idx="441" formatCode="dd\.mm\.yyyy">
                  <c:v>42494</c:v>
                </c:pt>
                <c:pt idx="442" formatCode="dd\.mm\.yyyy">
                  <c:v>42489</c:v>
                </c:pt>
                <c:pt idx="443" formatCode="dd\.mm\.yyyy">
                  <c:v>42488</c:v>
                </c:pt>
                <c:pt idx="444" formatCode="dd\.mm\.yyyy">
                  <c:v>42487</c:v>
                </c:pt>
                <c:pt idx="445" formatCode="dd\.mm\.yyyy">
                  <c:v>42486</c:v>
                </c:pt>
                <c:pt idx="446" formatCode="dd\.mm\.yyyy">
                  <c:v>42485</c:v>
                </c:pt>
                <c:pt idx="447" formatCode="dd\.mm\.yyyy">
                  <c:v>42482</c:v>
                </c:pt>
                <c:pt idx="448" formatCode="dd\.mm\.yyyy">
                  <c:v>42481</c:v>
                </c:pt>
                <c:pt idx="449" formatCode="dd\.mm\.yyyy">
                  <c:v>42480</c:v>
                </c:pt>
                <c:pt idx="450" formatCode="dd\.mm\.yyyy">
                  <c:v>42479</c:v>
                </c:pt>
                <c:pt idx="451" formatCode="dd\.mm\.yyyy">
                  <c:v>42478</c:v>
                </c:pt>
                <c:pt idx="452" formatCode="dd\.mm\.yyyy">
                  <c:v>42475</c:v>
                </c:pt>
                <c:pt idx="453" formatCode="dd\.mm\.yyyy">
                  <c:v>42474</c:v>
                </c:pt>
                <c:pt idx="454" formatCode="dd\.mm\.yyyy">
                  <c:v>42473</c:v>
                </c:pt>
                <c:pt idx="455" formatCode="dd\.mm\.yyyy">
                  <c:v>42472</c:v>
                </c:pt>
                <c:pt idx="456" formatCode="dd\.mm\.yyyy">
                  <c:v>42471</c:v>
                </c:pt>
                <c:pt idx="457" formatCode="dd\.mm\.yyyy">
                  <c:v>42468</c:v>
                </c:pt>
                <c:pt idx="458" formatCode="dd\.mm\.yyyy">
                  <c:v>42467</c:v>
                </c:pt>
                <c:pt idx="459" formatCode="dd\.mm\.yyyy">
                  <c:v>42466</c:v>
                </c:pt>
                <c:pt idx="460" formatCode="dd\.mm\.yyyy">
                  <c:v>42465</c:v>
                </c:pt>
                <c:pt idx="461" formatCode="dd\.mm\.yyyy">
                  <c:v>42464</c:v>
                </c:pt>
                <c:pt idx="462" formatCode="dd\.mm\.yyyy">
                  <c:v>42461</c:v>
                </c:pt>
                <c:pt idx="463" formatCode="dd\.mm\.yyyy">
                  <c:v>42460</c:v>
                </c:pt>
                <c:pt idx="464" formatCode="dd\.mm\.yyyy">
                  <c:v>42459</c:v>
                </c:pt>
                <c:pt idx="465" formatCode="dd\.mm\.yyyy">
                  <c:v>42458</c:v>
                </c:pt>
                <c:pt idx="466" formatCode="dd\.mm\.yyyy">
                  <c:v>42457</c:v>
                </c:pt>
                <c:pt idx="467" formatCode="dd\.mm\.yyyy">
                  <c:v>42454</c:v>
                </c:pt>
                <c:pt idx="468" formatCode="dd\.mm\.yyyy">
                  <c:v>42453</c:v>
                </c:pt>
                <c:pt idx="469" formatCode="dd\.mm\.yyyy">
                  <c:v>42452</c:v>
                </c:pt>
                <c:pt idx="470" formatCode="dd\.mm\.yyyy">
                  <c:v>42451</c:v>
                </c:pt>
                <c:pt idx="471" formatCode="dd\.mm\.yyyy">
                  <c:v>42450</c:v>
                </c:pt>
                <c:pt idx="472" formatCode="dd\.mm\.yyyy">
                  <c:v>42447</c:v>
                </c:pt>
                <c:pt idx="473" formatCode="dd\.mm\.yyyy">
                  <c:v>42446</c:v>
                </c:pt>
                <c:pt idx="474" formatCode="dd\.mm\.yyyy">
                  <c:v>42445</c:v>
                </c:pt>
                <c:pt idx="475" formatCode="dd\.mm\.yyyy">
                  <c:v>42444</c:v>
                </c:pt>
                <c:pt idx="476" formatCode="dd\.mm\.yyyy">
                  <c:v>42443</c:v>
                </c:pt>
                <c:pt idx="477" formatCode="dd\.mm\.yyyy">
                  <c:v>42440</c:v>
                </c:pt>
                <c:pt idx="478" formatCode="dd\.mm\.yyyy">
                  <c:v>42439</c:v>
                </c:pt>
                <c:pt idx="479" formatCode="dd\.mm\.yyyy">
                  <c:v>42438</c:v>
                </c:pt>
                <c:pt idx="480" formatCode="dd\.mm\.yyyy">
                  <c:v>42436</c:v>
                </c:pt>
                <c:pt idx="481" formatCode="dd\.mm\.yyyy">
                  <c:v>42433</c:v>
                </c:pt>
                <c:pt idx="482" formatCode="dd\.mm\.yyyy">
                  <c:v>42432</c:v>
                </c:pt>
                <c:pt idx="483" formatCode="dd\.mm\.yyyy">
                  <c:v>42431</c:v>
                </c:pt>
                <c:pt idx="484" formatCode="dd\.mm\.yyyy">
                  <c:v>42430</c:v>
                </c:pt>
                <c:pt idx="485" formatCode="dd\.mm\.yyyy">
                  <c:v>42429</c:v>
                </c:pt>
                <c:pt idx="486" formatCode="dd\.mm\.yyyy">
                  <c:v>42426</c:v>
                </c:pt>
                <c:pt idx="487" formatCode="dd\.mm\.yyyy">
                  <c:v>42425</c:v>
                </c:pt>
                <c:pt idx="488" formatCode="dd\.mm\.yyyy">
                  <c:v>42424</c:v>
                </c:pt>
                <c:pt idx="489" formatCode="dd\.mm\.yyyy">
                  <c:v>42422</c:v>
                </c:pt>
                <c:pt idx="490" formatCode="dd\.mm\.yyyy">
                  <c:v>42420</c:v>
                </c:pt>
                <c:pt idx="491" formatCode="dd\.mm\.yyyy">
                  <c:v>42419</c:v>
                </c:pt>
                <c:pt idx="492" formatCode="dd\.mm\.yyyy">
                  <c:v>42418</c:v>
                </c:pt>
                <c:pt idx="493" formatCode="dd\.mm\.yyyy">
                  <c:v>42417</c:v>
                </c:pt>
                <c:pt idx="494" formatCode="dd\.mm\.yyyy">
                  <c:v>42416</c:v>
                </c:pt>
                <c:pt idx="495" formatCode="dd\.mm\.yyyy">
                  <c:v>42415</c:v>
                </c:pt>
                <c:pt idx="496" formatCode="dd\.mm\.yyyy">
                  <c:v>42412</c:v>
                </c:pt>
                <c:pt idx="497" formatCode="dd\.mm\.yyyy">
                  <c:v>42411</c:v>
                </c:pt>
                <c:pt idx="498" formatCode="dd\.mm\.yyyy">
                  <c:v>42410</c:v>
                </c:pt>
                <c:pt idx="499" formatCode="dd\.mm\.yyyy">
                  <c:v>42409</c:v>
                </c:pt>
                <c:pt idx="500" formatCode="dd\.mm\.yyyy">
                  <c:v>42408</c:v>
                </c:pt>
                <c:pt idx="501" formatCode="dd\.mm\.yyyy">
                  <c:v>42405</c:v>
                </c:pt>
                <c:pt idx="502" formatCode="dd\.mm\.yyyy">
                  <c:v>42404</c:v>
                </c:pt>
                <c:pt idx="503" formatCode="dd\.mm\.yyyy">
                  <c:v>42403</c:v>
                </c:pt>
                <c:pt idx="504" formatCode="dd\.mm\.yyyy">
                  <c:v>42402</c:v>
                </c:pt>
                <c:pt idx="505" formatCode="dd\.mm\.yyyy">
                  <c:v>42401</c:v>
                </c:pt>
              </c:numCache>
            </c:numRef>
          </c:cat>
          <c:val>
            <c:numRef>
              <c:f>'Yield curve'!$U$8:$U$512</c:f>
              <c:numCache>
                <c:formatCode>#,##0.00</c:formatCode>
                <c:ptCount val="505"/>
                <c:pt idx="0">
                  <c:v>8.02</c:v>
                </c:pt>
                <c:pt idx="1">
                  <c:v>8.11</c:v>
                </c:pt>
                <c:pt idx="2">
                  <c:v>8.17</c:v>
                </c:pt>
                <c:pt idx="3">
                  <c:v>8.18</c:v>
                </c:pt>
                <c:pt idx="4">
                  <c:v>8.2100000000000009</c:v>
                </c:pt>
                <c:pt idx="5">
                  <c:v>8.17</c:v>
                </c:pt>
                <c:pt idx="6">
                  <c:v>8.2200000000000006</c:v>
                </c:pt>
                <c:pt idx="7">
                  <c:v>8.27</c:v>
                </c:pt>
                <c:pt idx="8">
                  <c:v>8.2100000000000009</c:v>
                </c:pt>
                <c:pt idx="9">
                  <c:v>8.26</c:v>
                </c:pt>
                <c:pt idx="10">
                  <c:v>8.25</c:v>
                </c:pt>
                <c:pt idx="11">
                  <c:v>8.24</c:v>
                </c:pt>
                <c:pt idx="12">
                  <c:v>8.2200000000000006</c:v>
                </c:pt>
                <c:pt idx="13">
                  <c:v>8.36</c:v>
                </c:pt>
                <c:pt idx="14">
                  <c:v>8.36</c:v>
                </c:pt>
                <c:pt idx="15">
                  <c:v>8.42</c:v>
                </c:pt>
                <c:pt idx="16">
                  <c:v>8.3699999999999992</c:v>
                </c:pt>
                <c:pt idx="17">
                  <c:v>8.4499999999999993</c:v>
                </c:pt>
                <c:pt idx="18">
                  <c:v>8.48</c:v>
                </c:pt>
                <c:pt idx="19">
                  <c:v>8.49</c:v>
                </c:pt>
                <c:pt idx="20">
                  <c:v>8.5299999999999994</c:v>
                </c:pt>
                <c:pt idx="21">
                  <c:v>8.7100000000000009</c:v>
                </c:pt>
                <c:pt idx="22">
                  <c:v>8.5399999999999991</c:v>
                </c:pt>
                <c:pt idx="23">
                  <c:v>8.51</c:v>
                </c:pt>
                <c:pt idx="24">
                  <c:v>8.49</c:v>
                </c:pt>
                <c:pt idx="25">
                  <c:v>8.49</c:v>
                </c:pt>
                <c:pt idx="26">
                  <c:v>8.4</c:v>
                </c:pt>
                <c:pt idx="27">
                  <c:v>8.4</c:v>
                </c:pt>
                <c:pt idx="28">
                  <c:v>8.41</c:v>
                </c:pt>
                <c:pt idx="29">
                  <c:v>8.35</c:v>
                </c:pt>
                <c:pt idx="30">
                  <c:v>8.31</c:v>
                </c:pt>
                <c:pt idx="31">
                  <c:v>8.3000000000000007</c:v>
                </c:pt>
                <c:pt idx="32">
                  <c:v>8.3000000000000007</c:v>
                </c:pt>
                <c:pt idx="33">
                  <c:v>8.2899999999999991</c:v>
                </c:pt>
                <c:pt idx="34">
                  <c:v>8.3000000000000007</c:v>
                </c:pt>
                <c:pt idx="35">
                  <c:v>8.31</c:v>
                </c:pt>
                <c:pt idx="36">
                  <c:v>8.3000000000000007</c:v>
                </c:pt>
                <c:pt idx="37">
                  <c:v>8.2799999999999994</c:v>
                </c:pt>
                <c:pt idx="38">
                  <c:v>8.27</c:v>
                </c:pt>
                <c:pt idx="39">
                  <c:v>8.3000000000000007</c:v>
                </c:pt>
                <c:pt idx="40">
                  <c:v>8.26</c:v>
                </c:pt>
                <c:pt idx="41">
                  <c:v>8.25</c:v>
                </c:pt>
                <c:pt idx="42">
                  <c:v>8.27</c:v>
                </c:pt>
                <c:pt idx="43">
                  <c:v>8.26</c:v>
                </c:pt>
                <c:pt idx="44">
                  <c:v>8.26</c:v>
                </c:pt>
                <c:pt idx="45">
                  <c:v>8.26</c:v>
                </c:pt>
                <c:pt idx="46">
                  <c:v>8.26</c:v>
                </c:pt>
                <c:pt idx="47">
                  <c:v>8.24</c:v>
                </c:pt>
                <c:pt idx="48">
                  <c:v>8.26</c:v>
                </c:pt>
                <c:pt idx="49">
                  <c:v>8.25</c:v>
                </c:pt>
                <c:pt idx="50">
                  <c:v>8.2200000000000006</c:v>
                </c:pt>
                <c:pt idx="51">
                  <c:v>8.2200000000000006</c:v>
                </c:pt>
                <c:pt idx="52">
                  <c:v>8.27</c:v>
                </c:pt>
                <c:pt idx="53">
                  <c:v>8.31</c:v>
                </c:pt>
                <c:pt idx="54">
                  <c:v>8.2899999999999991</c:v>
                </c:pt>
                <c:pt idx="55">
                  <c:v>8.23</c:v>
                </c:pt>
                <c:pt idx="56">
                  <c:v>8.23</c:v>
                </c:pt>
                <c:pt idx="57">
                  <c:v>8.23</c:v>
                </c:pt>
                <c:pt idx="58">
                  <c:v>8.24</c:v>
                </c:pt>
                <c:pt idx="59">
                  <c:v>8.2799999999999994</c:v>
                </c:pt>
                <c:pt idx="60">
                  <c:v>8.23</c:v>
                </c:pt>
                <c:pt idx="61">
                  <c:v>8.1999999999999993</c:v>
                </c:pt>
                <c:pt idx="62">
                  <c:v>8.1999999999999993</c:v>
                </c:pt>
                <c:pt idx="63">
                  <c:v>8.19</c:v>
                </c:pt>
                <c:pt idx="64">
                  <c:v>8.25</c:v>
                </c:pt>
                <c:pt idx="65">
                  <c:v>8.2100000000000009</c:v>
                </c:pt>
                <c:pt idx="66">
                  <c:v>8.2200000000000006</c:v>
                </c:pt>
                <c:pt idx="67">
                  <c:v>8.23</c:v>
                </c:pt>
                <c:pt idx="68">
                  <c:v>8.2200000000000006</c:v>
                </c:pt>
                <c:pt idx="69">
                  <c:v>8.25</c:v>
                </c:pt>
                <c:pt idx="70">
                  <c:v>8.2100000000000009</c:v>
                </c:pt>
                <c:pt idx="71">
                  <c:v>8.26</c:v>
                </c:pt>
                <c:pt idx="72">
                  <c:v>8.2799999999999994</c:v>
                </c:pt>
                <c:pt idx="73">
                  <c:v>8.33</c:v>
                </c:pt>
                <c:pt idx="74">
                  <c:v>8.32</c:v>
                </c:pt>
                <c:pt idx="75">
                  <c:v>8.3000000000000007</c:v>
                </c:pt>
                <c:pt idx="76">
                  <c:v>8.2899999999999991</c:v>
                </c:pt>
                <c:pt idx="77">
                  <c:v>8.2799999999999994</c:v>
                </c:pt>
                <c:pt idx="78">
                  <c:v>8.2899999999999991</c:v>
                </c:pt>
                <c:pt idx="79">
                  <c:v>8.26</c:v>
                </c:pt>
                <c:pt idx="80">
                  <c:v>8.24</c:v>
                </c:pt>
                <c:pt idx="81">
                  <c:v>8.26</c:v>
                </c:pt>
                <c:pt idx="82">
                  <c:v>8.26</c:v>
                </c:pt>
                <c:pt idx="83">
                  <c:v>8.2899999999999991</c:v>
                </c:pt>
                <c:pt idx="84">
                  <c:v>8.2200000000000006</c:v>
                </c:pt>
                <c:pt idx="85">
                  <c:v>8.2100000000000009</c:v>
                </c:pt>
                <c:pt idx="86">
                  <c:v>8.33</c:v>
                </c:pt>
                <c:pt idx="87">
                  <c:v>8.31</c:v>
                </c:pt>
                <c:pt idx="88">
                  <c:v>8.33</c:v>
                </c:pt>
                <c:pt idx="89">
                  <c:v>8.2799999999999994</c:v>
                </c:pt>
                <c:pt idx="90">
                  <c:v>8.2899999999999991</c:v>
                </c:pt>
                <c:pt idx="91">
                  <c:v>8.2799999999999994</c:v>
                </c:pt>
                <c:pt idx="92">
                  <c:v>8.2799999999999994</c:v>
                </c:pt>
                <c:pt idx="93">
                  <c:v>8.2899999999999991</c:v>
                </c:pt>
                <c:pt idx="94">
                  <c:v>8.23</c:v>
                </c:pt>
                <c:pt idx="95">
                  <c:v>8.24</c:v>
                </c:pt>
                <c:pt idx="96">
                  <c:v>8.24</c:v>
                </c:pt>
                <c:pt idx="97">
                  <c:v>8.25</c:v>
                </c:pt>
                <c:pt idx="98">
                  <c:v>8.23</c:v>
                </c:pt>
                <c:pt idx="99">
                  <c:v>8.19</c:v>
                </c:pt>
                <c:pt idx="100">
                  <c:v>8.24</c:v>
                </c:pt>
                <c:pt idx="101">
                  <c:v>8.17</c:v>
                </c:pt>
                <c:pt idx="102">
                  <c:v>8.23</c:v>
                </c:pt>
                <c:pt idx="103">
                  <c:v>8.23</c:v>
                </c:pt>
                <c:pt idx="104">
                  <c:v>8.26</c:v>
                </c:pt>
                <c:pt idx="105">
                  <c:v>8.3000000000000007</c:v>
                </c:pt>
                <c:pt idx="106">
                  <c:v>8.31</c:v>
                </c:pt>
                <c:pt idx="107">
                  <c:v>8.34</c:v>
                </c:pt>
                <c:pt idx="108">
                  <c:v>8.3699999999999992</c:v>
                </c:pt>
                <c:pt idx="109">
                  <c:v>8.3800000000000008</c:v>
                </c:pt>
                <c:pt idx="110">
                  <c:v>8.35</c:v>
                </c:pt>
                <c:pt idx="111">
                  <c:v>8.32</c:v>
                </c:pt>
                <c:pt idx="112">
                  <c:v>8.32</c:v>
                </c:pt>
                <c:pt idx="113">
                  <c:v>8.2799999999999994</c:v>
                </c:pt>
                <c:pt idx="114">
                  <c:v>8.24</c:v>
                </c:pt>
                <c:pt idx="115">
                  <c:v>8.23</c:v>
                </c:pt>
                <c:pt idx="116">
                  <c:v>8.2100000000000009</c:v>
                </c:pt>
                <c:pt idx="117">
                  <c:v>8.2200000000000006</c:v>
                </c:pt>
                <c:pt idx="118">
                  <c:v>8.2100000000000009</c:v>
                </c:pt>
                <c:pt idx="119">
                  <c:v>8.2200000000000006</c:v>
                </c:pt>
                <c:pt idx="120">
                  <c:v>8.2200000000000006</c:v>
                </c:pt>
                <c:pt idx="121">
                  <c:v>8.27</c:v>
                </c:pt>
                <c:pt idx="122">
                  <c:v>8.23</c:v>
                </c:pt>
                <c:pt idx="123">
                  <c:v>8.1999999999999993</c:v>
                </c:pt>
                <c:pt idx="124">
                  <c:v>8.14</c:v>
                </c:pt>
                <c:pt idx="125">
                  <c:v>8.18</c:v>
                </c:pt>
                <c:pt idx="126">
                  <c:v>8.27</c:v>
                </c:pt>
                <c:pt idx="127">
                  <c:v>8.24</c:v>
                </c:pt>
                <c:pt idx="128">
                  <c:v>8.2200000000000006</c:v>
                </c:pt>
                <c:pt idx="129">
                  <c:v>8.25</c:v>
                </c:pt>
                <c:pt idx="130">
                  <c:v>8.27</c:v>
                </c:pt>
                <c:pt idx="131">
                  <c:v>8.35</c:v>
                </c:pt>
                <c:pt idx="132">
                  <c:v>8.34</c:v>
                </c:pt>
                <c:pt idx="133">
                  <c:v>8.39</c:v>
                </c:pt>
                <c:pt idx="134">
                  <c:v>8.3699999999999992</c:v>
                </c:pt>
                <c:pt idx="135">
                  <c:v>8.34</c:v>
                </c:pt>
                <c:pt idx="136">
                  <c:v>8.35</c:v>
                </c:pt>
                <c:pt idx="137">
                  <c:v>8.34</c:v>
                </c:pt>
                <c:pt idx="138">
                  <c:v>8.2799999999999994</c:v>
                </c:pt>
                <c:pt idx="139">
                  <c:v>8.26</c:v>
                </c:pt>
                <c:pt idx="140">
                  <c:v>8.24</c:v>
                </c:pt>
                <c:pt idx="141">
                  <c:v>8.31</c:v>
                </c:pt>
                <c:pt idx="142">
                  <c:v>8.34</c:v>
                </c:pt>
                <c:pt idx="143">
                  <c:v>8.31</c:v>
                </c:pt>
                <c:pt idx="144">
                  <c:v>8.3800000000000008</c:v>
                </c:pt>
                <c:pt idx="145">
                  <c:v>8.32</c:v>
                </c:pt>
                <c:pt idx="146">
                  <c:v>8.32</c:v>
                </c:pt>
                <c:pt idx="147">
                  <c:v>8.26</c:v>
                </c:pt>
                <c:pt idx="148">
                  <c:v>8.26</c:v>
                </c:pt>
                <c:pt idx="149">
                  <c:v>8.25</c:v>
                </c:pt>
                <c:pt idx="150">
                  <c:v>8.2899999999999991</c:v>
                </c:pt>
                <c:pt idx="151">
                  <c:v>8.32</c:v>
                </c:pt>
                <c:pt idx="152">
                  <c:v>8.25</c:v>
                </c:pt>
                <c:pt idx="153">
                  <c:v>8.24</c:v>
                </c:pt>
                <c:pt idx="154">
                  <c:v>8.17</c:v>
                </c:pt>
                <c:pt idx="155">
                  <c:v>8.34</c:v>
                </c:pt>
                <c:pt idx="156">
                  <c:v>8.39</c:v>
                </c:pt>
                <c:pt idx="157">
                  <c:v>8.48</c:v>
                </c:pt>
                <c:pt idx="158">
                  <c:v>8.48</c:v>
                </c:pt>
                <c:pt idx="159">
                  <c:v>8.42</c:v>
                </c:pt>
                <c:pt idx="160">
                  <c:v>8.36</c:v>
                </c:pt>
                <c:pt idx="161">
                  <c:v>8.25</c:v>
                </c:pt>
                <c:pt idx="162">
                  <c:v>8.2100000000000009</c:v>
                </c:pt>
                <c:pt idx="163">
                  <c:v>8.23</c:v>
                </c:pt>
                <c:pt idx="164">
                  <c:v>8.27</c:v>
                </c:pt>
                <c:pt idx="165">
                  <c:v>8.2899999999999991</c:v>
                </c:pt>
                <c:pt idx="166">
                  <c:v>8.3000000000000007</c:v>
                </c:pt>
                <c:pt idx="167">
                  <c:v>8.2799999999999994</c:v>
                </c:pt>
                <c:pt idx="168">
                  <c:v>8.19</c:v>
                </c:pt>
                <c:pt idx="169">
                  <c:v>8.19</c:v>
                </c:pt>
                <c:pt idx="170">
                  <c:v>8.2200000000000006</c:v>
                </c:pt>
                <c:pt idx="171">
                  <c:v>8.2200000000000006</c:v>
                </c:pt>
                <c:pt idx="172">
                  <c:v>8.2100000000000009</c:v>
                </c:pt>
                <c:pt idx="173">
                  <c:v>8.2100000000000009</c:v>
                </c:pt>
                <c:pt idx="174">
                  <c:v>8.18</c:v>
                </c:pt>
                <c:pt idx="175">
                  <c:v>8.15</c:v>
                </c:pt>
                <c:pt idx="176">
                  <c:v>8.19</c:v>
                </c:pt>
                <c:pt idx="177">
                  <c:v>8.16</c:v>
                </c:pt>
                <c:pt idx="178">
                  <c:v>8.19</c:v>
                </c:pt>
                <c:pt idx="179">
                  <c:v>8.2100000000000009</c:v>
                </c:pt>
                <c:pt idx="180">
                  <c:v>8.2799999999999994</c:v>
                </c:pt>
                <c:pt idx="181">
                  <c:v>8.25</c:v>
                </c:pt>
                <c:pt idx="182">
                  <c:v>8.26</c:v>
                </c:pt>
                <c:pt idx="183">
                  <c:v>8.2100000000000009</c:v>
                </c:pt>
                <c:pt idx="184">
                  <c:v>8.31</c:v>
                </c:pt>
                <c:pt idx="185">
                  <c:v>8.31</c:v>
                </c:pt>
                <c:pt idx="186">
                  <c:v>8.3699999999999992</c:v>
                </c:pt>
                <c:pt idx="187">
                  <c:v>8.3800000000000008</c:v>
                </c:pt>
                <c:pt idx="188">
                  <c:v>8.27</c:v>
                </c:pt>
                <c:pt idx="189">
                  <c:v>8.25</c:v>
                </c:pt>
                <c:pt idx="190">
                  <c:v>8.26</c:v>
                </c:pt>
                <c:pt idx="191">
                  <c:v>8.3000000000000007</c:v>
                </c:pt>
                <c:pt idx="192">
                  <c:v>8.34</c:v>
                </c:pt>
                <c:pt idx="193">
                  <c:v>8.34</c:v>
                </c:pt>
                <c:pt idx="194">
                  <c:v>8.24</c:v>
                </c:pt>
                <c:pt idx="195">
                  <c:v>8.14</c:v>
                </c:pt>
                <c:pt idx="196">
                  <c:v>8.2200000000000006</c:v>
                </c:pt>
                <c:pt idx="197">
                  <c:v>8.18</c:v>
                </c:pt>
                <c:pt idx="198">
                  <c:v>8.19</c:v>
                </c:pt>
                <c:pt idx="199">
                  <c:v>8.1999999999999993</c:v>
                </c:pt>
                <c:pt idx="200">
                  <c:v>8.2100000000000009</c:v>
                </c:pt>
                <c:pt idx="201">
                  <c:v>8.2799999999999994</c:v>
                </c:pt>
                <c:pt idx="202">
                  <c:v>8.3000000000000007</c:v>
                </c:pt>
                <c:pt idx="203">
                  <c:v>8.27</c:v>
                </c:pt>
                <c:pt idx="204">
                  <c:v>8.23</c:v>
                </c:pt>
                <c:pt idx="205">
                  <c:v>8.16</c:v>
                </c:pt>
                <c:pt idx="206">
                  <c:v>8.2200000000000006</c:v>
                </c:pt>
                <c:pt idx="207">
                  <c:v>8.2200000000000006</c:v>
                </c:pt>
                <c:pt idx="208">
                  <c:v>8.27</c:v>
                </c:pt>
                <c:pt idx="209">
                  <c:v>8.2200000000000006</c:v>
                </c:pt>
                <c:pt idx="210">
                  <c:v>8.17</c:v>
                </c:pt>
                <c:pt idx="211">
                  <c:v>8.17</c:v>
                </c:pt>
                <c:pt idx="212">
                  <c:v>8.16</c:v>
                </c:pt>
                <c:pt idx="213">
                  <c:v>8.11</c:v>
                </c:pt>
                <c:pt idx="214">
                  <c:v>8.16</c:v>
                </c:pt>
                <c:pt idx="215">
                  <c:v>8.2200000000000006</c:v>
                </c:pt>
                <c:pt idx="216">
                  <c:v>8.1999999999999993</c:v>
                </c:pt>
                <c:pt idx="217">
                  <c:v>8.19</c:v>
                </c:pt>
                <c:pt idx="218">
                  <c:v>8.19</c:v>
                </c:pt>
                <c:pt idx="219">
                  <c:v>8.24</c:v>
                </c:pt>
                <c:pt idx="220">
                  <c:v>8.24</c:v>
                </c:pt>
                <c:pt idx="221">
                  <c:v>8.31</c:v>
                </c:pt>
                <c:pt idx="222">
                  <c:v>8.2799999999999994</c:v>
                </c:pt>
                <c:pt idx="223">
                  <c:v>8.3000000000000007</c:v>
                </c:pt>
                <c:pt idx="224">
                  <c:v>8.36</c:v>
                </c:pt>
                <c:pt idx="225">
                  <c:v>8.3800000000000008</c:v>
                </c:pt>
                <c:pt idx="226">
                  <c:v>8.26</c:v>
                </c:pt>
                <c:pt idx="227">
                  <c:v>8.3000000000000007</c:v>
                </c:pt>
                <c:pt idx="228">
                  <c:v>8.4600000000000009</c:v>
                </c:pt>
                <c:pt idx="229">
                  <c:v>8.4</c:v>
                </c:pt>
                <c:pt idx="230">
                  <c:v>8.4</c:v>
                </c:pt>
                <c:pt idx="231">
                  <c:v>8.4499999999999993</c:v>
                </c:pt>
                <c:pt idx="232">
                  <c:v>8.42</c:v>
                </c:pt>
                <c:pt idx="233">
                  <c:v>8.4700000000000006</c:v>
                </c:pt>
                <c:pt idx="234">
                  <c:v>8.43</c:v>
                </c:pt>
                <c:pt idx="235">
                  <c:v>8.39</c:v>
                </c:pt>
                <c:pt idx="236">
                  <c:v>8.41</c:v>
                </c:pt>
                <c:pt idx="237">
                  <c:v>8.4700000000000006</c:v>
                </c:pt>
                <c:pt idx="238">
                  <c:v>8.49</c:v>
                </c:pt>
                <c:pt idx="239">
                  <c:v>8.4499999999999993</c:v>
                </c:pt>
                <c:pt idx="240">
                  <c:v>8.49</c:v>
                </c:pt>
                <c:pt idx="241">
                  <c:v>8.44</c:v>
                </c:pt>
                <c:pt idx="242">
                  <c:v>8.49</c:v>
                </c:pt>
                <c:pt idx="243">
                  <c:v>8.52</c:v>
                </c:pt>
                <c:pt idx="244">
                  <c:v>8.5</c:v>
                </c:pt>
                <c:pt idx="245">
                  <c:v>8.56</c:v>
                </c:pt>
                <c:pt idx="246">
                  <c:v>8.57</c:v>
                </c:pt>
                <c:pt idx="247">
                  <c:v>8.6300000000000008</c:v>
                </c:pt>
                <c:pt idx="248">
                  <c:v>8.59</c:v>
                </c:pt>
                <c:pt idx="249">
                  <c:v>8.77</c:v>
                </c:pt>
                <c:pt idx="250">
                  <c:v>8.74</c:v>
                </c:pt>
                <c:pt idx="251">
                  <c:v>8.84</c:v>
                </c:pt>
                <c:pt idx="252">
                  <c:v>8.76</c:v>
                </c:pt>
                <c:pt idx="253">
                  <c:v>8.8800000000000008</c:v>
                </c:pt>
                <c:pt idx="254">
                  <c:v>8.9700000000000006</c:v>
                </c:pt>
                <c:pt idx="255">
                  <c:v>8.8800000000000008</c:v>
                </c:pt>
                <c:pt idx="256">
                  <c:v>8.84</c:v>
                </c:pt>
                <c:pt idx="257">
                  <c:v>8.75</c:v>
                </c:pt>
                <c:pt idx="258">
                  <c:v>8.51</c:v>
                </c:pt>
                <c:pt idx="259">
                  <c:v>8.58</c:v>
                </c:pt>
                <c:pt idx="260">
                  <c:v>8.57</c:v>
                </c:pt>
                <c:pt idx="261">
                  <c:v>8.61</c:v>
                </c:pt>
                <c:pt idx="262">
                  <c:v>8.58</c:v>
                </c:pt>
                <c:pt idx="263">
                  <c:v>8.5399999999999991</c:v>
                </c:pt>
                <c:pt idx="264">
                  <c:v>8.6199999999999992</c:v>
                </c:pt>
                <c:pt idx="265">
                  <c:v>8.57</c:v>
                </c:pt>
                <c:pt idx="266">
                  <c:v>8.6300000000000008</c:v>
                </c:pt>
                <c:pt idx="267">
                  <c:v>8.8000000000000007</c:v>
                </c:pt>
                <c:pt idx="268">
                  <c:v>8.84</c:v>
                </c:pt>
                <c:pt idx="269">
                  <c:v>8.8800000000000008</c:v>
                </c:pt>
                <c:pt idx="270">
                  <c:v>8.85</c:v>
                </c:pt>
                <c:pt idx="271">
                  <c:v>8.75</c:v>
                </c:pt>
                <c:pt idx="272">
                  <c:v>8.67</c:v>
                </c:pt>
                <c:pt idx="273">
                  <c:v>8.74</c:v>
                </c:pt>
                <c:pt idx="274">
                  <c:v>8.82</c:v>
                </c:pt>
                <c:pt idx="275">
                  <c:v>8.77</c:v>
                </c:pt>
                <c:pt idx="276">
                  <c:v>8.73</c:v>
                </c:pt>
                <c:pt idx="277">
                  <c:v>8.7200000000000006</c:v>
                </c:pt>
                <c:pt idx="278">
                  <c:v>8.74</c:v>
                </c:pt>
                <c:pt idx="279">
                  <c:v>8.77</c:v>
                </c:pt>
                <c:pt idx="280">
                  <c:v>8.7200000000000006</c:v>
                </c:pt>
                <c:pt idx="281">
                  <c:v>8.76</c:v>
                </c:pt>
                <c:pt idx="282">
                  <c:v>8.81</c:v>
                </c:pt>
                <c:pt idx="283">
                  <c:v>8.6300000000000008</c:v>
                </c:pt>
                <c:pt idx="284">
                  <c:v>8.64</c:v>
                </c:pt>
                <c:pt idx="285">
                  <c:v>8.5399999999999991</c:v>
                </c:pt>
                <c:pt idx="286">
                  <c:v>8.59</c:v>
                </c:pt>
                <c:pt idx="287">
                  <c:v>8.68</c:v>
                </c:pt>
                <c:pt idx="288">
                  <c:v>8.73</c:v>
                </c:pt>
                <c:pt idx="289">
                  <c:v>8.7799999999999994</c:v>
                </c:pt>
                <c:pt idx="290">
                  <c:v>8.85</c:v>
                </c:pt>
                <c:pt idx="291">
                  <c:v>8.89</c:v>
                </c:pt>
                <c:pt idx="292">
                  <c:v>8.8800000000000008</c:v>
                </c:pt>
                <c:pt idx="293">
                  <c:v>8.98</c:v>
                </c:pt>
                <c:pt idx="294">
                  <c:v>9.02</c:v>
                </c:pt>
                <c:pt idx="295">
                  <c:v>8.99</c:v>
                </c:pt>
                <c:pt idx="296">
                  <c:v>9.01</c:v>
                </c:pt>
                <c:pt idx="297">
                  <c:v>8.9</c:v>
                </c:pt>
                <c:pt idx="298">
                  <c:v>8.92</c:v>
                </c:pt>
                <c:pt idx="299">
                  <c:v>8.86</c:v>
                </c:pt>
                <c:pt idx="300">
                  <c:v>8.82</c:v>
                </c:pt>
                <c:pt idx="301">
                  <c:v>8.8699999999999992</c:v>
                </c:pt>
                <c:pt idx="302">
                  <c:v>8.86</c:v>
                </c:pt>
                <c:pt idx="303">
                  <c:v>8.94</c:v>
                </c:pt>
                <c:pt idx="304">
                  <c:v>8.83</c:v>
                </c:pt>
                <c:pt idx="305">
                  <c:v>8.9700000000000006</c:v>
                </c:pt>
                <c:pt idx="306">
                  <c:v>9.0299999999999994</c:v>
                </c:pt>
                <c:pt idx="307">
                  <c:v>8.75</c:v>
                </c:pt>
                <c:pt idx="308">
                  <c:v>8.56</c:v>
                </c:pt>
                <c:pt idx="309">
                  <c:v>8.5299999999999994</c:v>
                </c:pt>
                <c:pt idx="310">
                  <c:v>8.56</c:v>
                </c:pt>
                <c:pt idx="311">
                  <c:v>8.68</c:v>
                </c:pt>
                <c:pt idx="312">
                  <c:v>8.74</c:v>
                </c:pt>
                <c:pt idx="313">
                  <c:v>8.67</c:v>
                </c:pt>
                <c:pt idx="314">
                  <c:v>8.68</c:v>
                </c:pt>
                <c:pt idx="315">
                  <c:v>8.6199999999999992</c:v>
                </c:pt>
                <c:pt idx="316">
                  <c:v>8.58</c:v>
                </c:pt>
                <c:pt idx="317">
                  <c:v>8.5</c:v>
                </c:pt>
                <c:pt idx="318">
                  <c:v>8.4600000000000009</c:v>
                </c:pt>
                <c:pt idx="319">
                  <c:v>8.41</c:v>
                </c:pt>
                <c:pt idx="320">
                  <c:v>8.3800000000000008</c:v>
                </c:pt>
                <c:pt idx="321">
                  <c:v>8.4499999999999993</c:v>
                </c:pt>
                <c:pt idx="322">
                  <c:v>8.4700000000000006</c:v>
                </c:pt>
                <c:pt idx="323">
                  <c:v>8.58</c:v>
                </c:pt>
                <c:pt idx="324">
                  <c:v>8.59</c:v>
                </c:pt>
                <c:pt idx="325">
                  <c:v>8.3699999999999992</c:v>
                </c:pt>
                <c:pt idx="326">
                  <c:v>8.36</c:v>
                </c:pt>
                <c:pt idx="327">
                  <c:v>8.39</c:v>
                </c:pt>
                <c:pt idx="328">
                  <c:v>8.3000000000000007</c:v>
                </c:pt>
                <c:pt idx="329">
                  <c:v>8.27</c:v>
                </c:pt>
                <c:pt idx="330">
                  <c:v>8.2200000000000006</c:v>
                </c:pt>
                <c:pt idx="331">
                  <c:v>8.1999999999999993</c:v>
                </c:pt>
                <c:pt idx="332">
                  <c:v>8.17</c:v>
                </c:pt>
                <c:pt idx="333">
                  <c:v>8.11</c:v>
                </c:pt>
                <c:pt idx="334">
                  <c:v>8.1</c:v>
                </c:pt>
                <c:pt idx="335">
                  <c:v>8.15</c:v>
                </c:pt>
                <c:pt idx="336">
                  <c:v>8.15</c:v>
                </c:pt>
                <c:pt idx="337">
                  <c:v>8.2100000000000009</c:v>
                </c:pt>
                <c:pt idx="338">
                  <c:v>8.25</c:v>
                </c:pt>
                <c:pt idx="339">
                  <c:v>8.23</c:v>
                </c:pt>
                <c:pt idx="340">
                  <c:v>8.27</c:v>
                </c:pt>
                <c:pt idx="341">
                  <c:v>8.36</c:v>
                </c:pt>
                <c:pt idx="342">
                  <c:v>8.43</c:v>
                </c:pt>
                <c:pt idx="343">
                  <c:v>8.48</c:v>
                </c:pt>
                <c:pt idx="344">
                  <c:v>8.49</c:v>
                </c:pt>
                <c:pt idx="345">
                  <c:v>8.5299999999999994</c:v>
                </c:pt>
                <c:pt idx="346">
                  <c:v>8.4499999999999993</c:v>
                </c:pt>
                <c:pt idx="347">
                  <c:v>8.4600000000000009</c:v>
                </c:pt>
                <c:pt idx="348">
                  <c:v>8.44</c:v>
                </c:pt>
                <c:pt idx="349">
                  <c:v>8.43</c:v>
                </c:pt>
                <c:pt idx="350">
                  <c:v>8.4499999999999993</c:v>
                </c:pt>
                <c:pt idx="351">
                  <c:v>8.32</c:v>
                </c:pt>
                <c:pt idx="352">
                  <c:v>8.35</c:v>
                </c:pt>
                <c:pt idx="353">
                  <c:v>8.3699999999999992</c:v>
                </c:pt>
                <c:pt idx="354">
                  <c:v>8.39</c:v>
                </c:pt>
                <c:pt idx="355">
                  <c:v>8.3800000000000008</c:v>
                </c:pt>
                <c:pt idx="356">
                  <c:v>8.3699999999999992</c:v>
                </c:pt>
                <c:pt idx="357">
                  <c:v>8.34</c:v>
                </c:pt>
                <c:pt idx="358">
                  <c:v>8.36</c:v>
                </c:pt>
                <c:pt idx="359">
                  <c:v>8.35</c:v>
                </c:pt>
                <c:pt idx="360">
                  <c:v>8.36</c:v>
                </c:pt>
                <c:pt idx="361">
                  <c:v>8.36</c:v>
                </c:pt>
                <c:pt idx="362">
                  <c:v>8.43</c:v>
                </c:pt>
                <c:pt idx="363">
                  <c:v>8.3699999999999992</c:v>
                </c:pt>
                <c:pt idx="364">
                  <c:v>8.43</c:v>
                </c:pt>
                <c:pt idx="365">
                  <c:v>8.42</c:v>
                </c:pt>
                <c:pt idx="366">
                  <c:v>8.39</c:v>
                </c:pt>
                <c:pt idx="367">
                  <c:v>8.3699999999999992</c:v>
                </c:pt>
                <c:pt idx="368">
                  <c:v>8.36</c:v>
                </c:pt>
                <c:pt idx="369">
                  <c:v>8.3800000000000008</c:v>
                </c:pt>
                <c:pt idx="370">
                  <c:v>8.4600000000000009</c:v>
                </c:pt>
                <c:pt idx="371">
                  <c:v>8.36</c:v>
                </c:pt>
                <c:pt idx="372">
                  <c:v>8.36</c:v>
                </c:pt>
                <c:pt idx="373">
                  <c:v>8.33</c:v>
                </c:pt>
                <c:pt idx="374">
                  <c:v>8.35</c:v>
                </c:pt>
                <c:pt idx="375">
                  <c:v>8.4499999999999993</c:v>
                </c:pt>
                <c:pt idx="376">
                  <c:v>8.5399999999999991</c:v>
                </c:pt>
                <c:pt idx="377">
                  <c:v>8.5399999999999991</c:v>
                </c:pt>
                <c:pt idx="378">
                  <c:v>8.5399999999999991</c:v>
                </c:pt>
                <c:pt idx="379">
                  <c:v>8.5399999999999991</c:v>
                </c:pt>
                <c:pt idx="380">
                  <c:v>8.6300000000000008</c:v>
                </c:pt>
                <c:pt idx="381">
                  <c:v>8.75</c:v>
                </c:pt>
                <c:pt idx="382">
                  <c:v>8.76</c:v>
                </c:pt>
                <c:pt idx="383">
                  <c:v>8.85</c:v>
                </c:pt>
                <c:pt idx="384">
                  <c:v>8.8000000000000007</c:v>
                </c:pt>
                <c:pt idx="385">
                  <c:v>8.7799999999999994</c:v>
                </c:pt>
                <c:pt idx="386">
                  <c:v>8.74</c:v>
                </c:pt>
                <c:pt idx="387">
                  <c:v>8.7200000000000006</c:v>
                </c:pt>
                <c:pt idx="388">
                  <c:v>8.69</c:v>
                </c:pt>
                <c:pt idx="389">
                  <c:v>8.74</c:v>
                </c:pt>
                <c:pt idx="390">
                  <c:v>8.64</c:v>
                </c:pt>
                <c:pt idx="391">
                  <c:v>8.61</c:v>
                </c:pt>
                <c:pt idx="392">
                  <c:v>8.5399999999999991</c:v>
                </c:pt>
                <c:pt idx="393">
                  <c:v>8.48</c:v>
                </c:pt>
                <c:pt idx="394">
                  <c:v>8.41</c:v>
                </c:pt>
                <c:pt idx="395">
                  <c:v>8.41</c:v>
                </c:pt>
                <c:pt idx="396">
                  <c:v>8.2899999999999991</c:v>
                </c:pt>
                <c:pt idx="397">
                  <c:v>8.4</c:v>
                </c:pt>
                <c:pt idx="398">
                  <c:v>8.4499999999999993</c:v>
                </c:pt>
                <c:pt idx="399">
                  <c:v>8.3000000000000007</c:v>
                </c:pt>
                <c:pt idx="400">
                  <c:v>8.3000000000000007</c:v>
                </c:pt>
                <c:pt idx="401">
                  <c:v>8.27</c:v>
                </c:pt>
                <c:pt idx="402">
                  <c:v>8.39</c:v>
                </c:pt>
                <c:pt idx="403">
                  <c:v>8.39</c:v>
                </c:pt>
                <c:pt idx="404">
                  <c:v>8.4700000000000006</c:v>
                </c:pt>
                <c:pt idx="405">
                  <c:v>8.5500000000000007</c:v>
                </c:pt>
                <c:pt idx="406">
                  <c:v>8.4700000000000006</c:v>
                </c:pt>
                <c:pt idx="407">
                  <c:v>8.41</c:v>
                </c:pt>
                <c:pt idx="408">
                  <c:v>8.44</c:v>
                </c:pt>
                <c:pt idx="409">
                  <c:v>8.4499999999999993</c:v>
                </c:pt>
                <c:pt idx="410">
                  <c:v>8.5399999999999991</c:v>
                </c:pt>
                <c:pt idx="411">
                  <c:v>8.6300000000000008</c:v>
                </c:pt>
                <c:pt idx="412">
                  <c:v>8.5500000000000007</c:v>
                </c:pt>
                <c:pt idx="413">
                  <c:v>8.4700000000000006</c:v>
                </c:pt>
                <c:pt idx="414">
                  <c:v>8.35</c:v>
                </c:pt>
                <c:pt idx="415">
                  <c:v>8.4600000000000009</c:v>
                </c:pt>
                <c:pt idx="416">
                  <c:v>8.39</c:v>
                </c:pt>
                <c:pt idx="417">
                  <c:v>8.3699999999999992</c:v>
                </c:pt>
                <c:pt idx="418">
                  <c:v>8.51</c:v>
                </c:pt>
                <c:pt idx="419">
                  <c:v>8.7100000000000009</c:v>
                </c:pt>
                <c:pt idx="420">
                  <c:v>8.86</c:v>
                </c:pt>
                <c:pt idx="421">
                  <c:v>8.81</c:v>
                </c:pt>
                <c:pt idx="422">
                  <c:v>8.65</c:v>
                </c:pt>
                <c:pt idx="423">
                  <c:v>8.69</c:v>
                </c:pt>
                <c:pt idx="424">
                  <c:v>8.6300000000000008</c:v>
                </c:pt>
                <c:pt idx="425">
                  <c:v>8.59</c:v>
                </c:pt>
                <c:pt idx="426">
                  <c:v>8.58</c:v>
                </c:pt>
                <c:pt idx="427">
                  <c:v>8.66</c:v>
                </c:pt>
                <c:pt idx="428">
                  <c:v>8.67</c:v>
                </c:pt>
                <c:pt idx="429">
                  <c:v>8.65</c:v>
                </c:pt>
                <c:pt idx="430">
                  <c:v>8.7200000000000006</c:v>
                </c:pt>
                <c:pt idx="431">
                  <c:v>8.65</c:v>
                </c:pt>
                <c:pt idx="432">
                  <c:v>8.6300000000000008</c:v>
                </c:pt>
                <c:pt idx="433">
                  <c:v>8.61</c:v>
                </c:pt>
                <c:pt idx="434">
                  <c:v>8.64</c:v>
                </c:pt>
                <c:pt idx="435">
                  <c:v>8.64</c:v>
                </c:pt>
                <c:pt idx="436">
                  <c:v>8.6999999999999993</c:v>
                </c:pt>
                <c:pt idx="437">
                  <c:v>8.8000000000000007</c:v>
                </c:pt>
                <c:pt idx="438">
                  <c:v>8.8000000000000007</c:v>
                </c:pt>
                <c:pt idx="439">
                  <c:v>8.83</c:v>
                </c:pt>
                <c:pt idx="440">
                  <c:v>8.85</c:v>
                </c:pt>
                <c:pt idx="441">
                  <c:v>8.75</c:v>
                </c:pt>
                <c:pt idx="442">
                  <c:v>8.98</c:v>
                </c:pt>
                <c:pt idx="443">
                  <c:v>9.16</c:v>
                </c:pt>
                <c:pt idx="444">
                  <c:v>9.1999999999999993</c:v>
                </c:pt>
                <c:pt idx="445">
                  <c:v>9.19</c:v>
                </c:pt>
                <c:pt idx="446">
                  <c:v>9.15</c:v>
                </c:pt>
                <c:pt idx="447">
                  <c:v>9.1</c:v>
                </c:pt>
                <c:pt idx="448">
                  <c:v>9.08</c:v>
                </c:pt>
                <c:pt idx="449">
                  <c:v>9.1199999999999992</c:v>
                </c:pt>
                <c:pt idx="450">
                  <c:v>9.19</c:v>
                </c:pt>
                <c:pt idx="451">
                  <c:v>9.17</c:v>
                </c:pt>
                <c:pt idx="452">
                  <c:v>9.17</c:v>
                </c:pt>
                <c:pt idx="453">
                  <c:v>9.15</c:v>
                </c:pt>
                <c:pt idx="454">
                  <c:v>9.09</c:v>
                </c:pt>
                <c:pt idx="455">
                  <c:v>9.1199999999999992</c:v>
                </c:pt>
                <c:pt idx="456">
                  <c:v>9.15</c:v>
                </c:pt>
                <c:pt idx="457">
                  <c:v>9.25</c:v>
                </c:pt>
                <c:pt idx="458">
                  <c:v>9.1199999999999992</c:v>
                </c:pt>
                <c:pt idx="459">
                  <c:v>9.14</c:v>
                </c:pt>
                <c:pt idx="460">
                  <c:v>9.0399999999999991</c:v>
                </c:pt>
                <c:pt idx="461">
                  <c:v>9.0299999999999994</c:v>
                </c:pt>
                <c:pt idx="462">
                  <c:v>9</c:v>
                </c:pt>
                <c:pt idx="463">
                  <c:v>9.0399999999999991</c:v>
                </c:pt>
                <c:pt idx="464">
                  <c:v>9.18</c:v>
                </c:pt>
                <c:pt idx="465">
                  <c:v>9.1199999999999992</c:v>
                </c:pt>
                <c:pt idx="466">
                  <c:v>9.1300000000000008</c:v>
                </c:pt>
                <c:pt idx="467">
                  <c:v>9.2200000000000006</c:v>
                </c:pt>
                <c:pt idx="468">
                  <c:v>9.15</c:v>
                </c:pt>
                <c:pt idx="469">
                  <c:v>8.9600000000000009</c:v>
                </c:pt>
                <c:pt idx="470">
                  <c:v>8.99</c:v>
                </c:pt>
                <c:pt idx="471">
                  <c:v>8.93</c:v>
                </c:pt>
                <c:pt idx="472">
                  <c:v>9.11</c:v>
                </c:pt>
                <c:pt idx="473">
                  <c:v>9.3800000000000008</c:v>
                </c:pt>
                <c:pt idx="474">
                  <c:v>9.42</c:v>
                </c:pt>
                <c:pt idx="475">
                  <c:v>9.32</c:v>
                </c:pt>
                <c:pt idx="476">
                  <c:v>9.2200000000000006</c:v>
                </c:pt>
                <c:pt idx="477">
                  <c:v>9.17</c:v>
                </c:pt>
                <c:pt idx="478">
                  <c:v>9.1300000000000008</c:v>
                </c:pt>
                <c:pt idx="479">
                  <c:v>9.1199999999999992</c:v>
                </c:pt>
                <c:pt idx="480">
                  <c:v>9.1300000000000008</c:v>
                </c:pt>
                <c:pt idx="481">
                  <c:v>9.2200000000000006</c:v>
                </c:pt>
                <c:pt idx="482">
                  <c:v>9.26</c:v>
                </c:pt>
                <c:pt idx="483">
                  <c:v>9.26</c:v>
                </c:pt>
                <c:pt idx="484">
                  <c:v>9.49</c:v>
                </c:pt>
                <c:pt idx="485">
                  <c:v>9.49</c:v>
                </c:pt>
                <c:pt idx="486">
                  <c:v>9.59</c:v>
                </c:pt>
                <c:pt idx="487">
                  <c:v>9.7899999999999991</c:v>
                </c:pt>
                <c:pt idx="488">
                  <c:v>9.8000000000000007</c:v>
                </c:pt>
                <c:pt idx="489">
                  <c:v>9.89</c:v>
                </c:pt>
                <c:pt idx="490">
                  <c:v>9.9</c:v>
                </c:pt>
                <c:pt idx="491">
                  <c:v>9.86</c:v>
                </c:pt>
                <c:pt idx="492">
                  <c:v>10.029999999999999</c:v>
                </c:pt>
                <c:pt idx="493">
                  <c:v>10.09</c:v>
                </c:pt>
                <c:pt idx="494">
                  <c:v>10.039999999999999</c:v>
                </c:pt>
                <c:pt idx="495">
                  <c:v>10.17</c:v>
                </c:pt>
                <c:pt idx="496">
                  <c:v>10.19</c:v>
                </c:pt>
                <c:pt idx="497">
                  <c:v>10.119999999999999</c:v>
                </c:pt>
                <c:pt idx="498">
                  <c:v>10.27</c:v>
                </c:pt>
                <c:pt idx="499">
                  <c:v>10.17</c:v>
                </c:pt>
                <c:pt idx="500">
                  <c:v>10.08</c:v>
                </c:pt>
                <c:pt idx="501">
                  <c:v>10.09</c:v>
                </c:pt>
                <c:pt idx="502">
                  <c:v>10.26</c:v>
                </c:pt>
                <c:pt idx="503">
                  <c:v>10.31</c:v>
                </c:pt>
                <c:pt idx="504">
                  <c:v>10.24</c:v>
                </c:pt>
              </c:numCache>
            </c:numRef>
          </c:val>
          <c:smooth val="0"/>
          <c:extLst>
            <c:ext xmlns:c16="http://schemas.microsoft.com/office/drawing/2014/chart" uri="{C3380CC4-5D6E-409C-BE32-E72D297353CC}">
              <c16:uniqueId val="{00000004-61E1-4C32-B1F8-C9A05764CFB7}"/>
            </c:ext>
          </c:extLst>
        </c:ser>
        <c:dLbls>
          <c:showLegendKey val="0"/>
          <c:showVal val="0"/>
          <c:showCatName val="0"/>
          <c:showSerName val="0"/>
          <c:showPercent val="0"/>
          <c:showBubbleSize val="0"/>
        </c:dLbls>
        <c:smooth val="0"/>
        <c:axId val="1054266225"/>
        <c:axId val="1267029698"/>
      </c:lineChart>
      <c:dateAx>
        <c:axId val="1054266225"/>
        <c:scaling>
          <c:orientation val="minMax"/>
        </c:scaling>
        <c:delete val="0"/>
        <c:axPos val="b"/>
        <c:title>
          <c:tx>
            <c:rich>
              <a:bodyPr/>
              <a:lstStyle/>
              <a:p>
                <a:pPr lvl="0">
                  <a:defRPr b="0">
                    <a:solidFill>
                      <a:srgbClr val="000000"/>
                    </a:solidFill>
                    <a:latin typeface="+mn-lt"/>
                  </a:defRPr>
                </a:pPr>
                <a:endParaRPr lang="ru-RU"/>
              </a:p>
            </c:rich>
          </c:tx>
          <c:overlay val="0"/>
        </c:title>
        <c:numFmt formatCode="General" sourceLinked="1"/>
        <c:majorTickMark val="cross"/>
        <c:minorTickMark val="cross"/>
        <c:tickLblPos val="nextTo"/>
        <c:txPr>
          <a:bodyPr/>
          <a:lstStyle/>
          <a:p>
            <a:pPr lvl="0">
              <a:defRPr b="0">
                <a:solidFill>
                  <a:srgbClr val="000000"/>
                </a:solidFill>
                <a:latin typeface="+mn-lt"/>
              </a:defRPr>
            </a:pPr>
            <a:endParaRPr lang="ru-RU"/>
          </a:p>
        </c:txPr>
        <c:crossAx val="1267029698"/>
        <c:crosses val="autoZero"/>
        <c:auto val="1"/>
        <c:lblOffset val="100"/>
        <c:baseTimeUnit val="days"/>
      </c:dateAx>
      <c:valAx>
        <c:axId val="12670296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ru-RU"/>
              </a:p>
            </c:rich>
          </c:tx>
          <c:overlay val="0"/>
        </c:title>
        <c:numFmt formatCode="#,##0.00" sourceLinked="1"/>
        <c:majorTickMark val="cross"/>
        <c:minorTickMark val="cross"/>
        <c:tickLblPos val="nextTo"/>
        <c:spPr>
          <a:ln w="47625">
            <a:noFill/>
          </a:ln>
        </c:spPr>
        <c:txPr>
          <a:bodyPr/>
          <a:lstStyle/>
          <a:p>
            <a:pPr lvl="0">
              <a:defRPr b="0">
                <a:solidFill>
                  <a:srgbClr val="000000"/>
                </a:solidFill>
                <a:latin typeface="+mn-lt"/>
              </a:defRPr>
            </a:pPr>
            <a:endParaRPr lang="ru-RU"/>
          </a:p>
        </c:txPr>
        <c:crossAx val="1054266225"/>
        <c:crosses val="autoZero"/>
        <c:crossBetween val="between"/>
      </c:valAx>
    </c:plotArea>
    <c:legend>
      <c:legendPos val="b"/>
      <c:overlay val="0"/>
      <c:txPr>
        <a:bodyPr/>
        <a:lstStyle/>
        <a:p>
          <a:pPr lvl="0">
            <a:defRPr b="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lvl="0">
              <a:defRPr b="0">
                <a:solidFill>
                  <a:srgbClr val="757575"/>
                </a:solidFill>
                <a:latin typeface="+mn-lt"/>
              </a:defRPr>
            </a:pPr>
            <a:r>
              <a:rPr lang="en-US"/>
              <a:t>VaR 1/10 and ES 1/10</a:t>
            </a:r>
          </a:p>
        </c:rich>
      </c:tx>
      <c:overlay val="0"/>
    </c:title>
    <c:autoTitleDeleted val="0"/>
    <c:plotArea>
      <c:layout/>
      <c:lineChart>
        <c:grouping val="standard"/>
        <c:varyColors val="1"/>
        <c:ser>
          <c:idx val="0"/>
          <c:order val="0"/>
          <c:tx>
            <c:strRef>
              <c:f>'Bond Portfolio'!$X$18</c:f>
              <c:strCache>
                <c:ptCount val="1"/>
                <c:pt idx="0">
                  <c:v>1-day VaR</c:v>
                </c:pt>
              </c:strCache>
            </c:strRef>
          </c:tx>
          <c:marker>
            <c:symbol val="none"/>
          </c:marker>
          <c:cat>
            <c:numRef>
              <c:f>'Bond Portfolio'!$A$19:$A$271</c:f>
              <c:numCache>
                <c:formatCode>m/d/yyyy</c:formatCode>
                <c:ptCount val="253"/>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43115</c:v>
                </c:pt>
                <c:pt idx="13">
                  <c:v>43112</c:v>
                </c:pt>
                <c:pt idx="14">
                  <c:v>43111</c:v>
                </c:pt>
                <c:pt idx="15">
                  <c:v>43110</c:v>
                </c:pt>
                <c:pt idx="16">
                  <c:v>43109</c:v>
                </c:pt>
                <c:pt idx="17">
                  <c:v>43105</c:v>
                </c:pt>
                <c:pt idx="18">
                  <c:v>43104</c:v>
                </c:pt>
                <c:pt idx="19">
                  <c:v>43103</c:v>
                </c:pt>
                <c:pt idx="20">
                  <c:v>43098</c:v>
                </c:pt>
                <c:pt idx="21">
                  <c:v>43097</c:v>
                </c:pt>
                <c:pt idx="22">
                  <c:v>43096</c:v>
                </c:pt>
                <c:pt idx="23">
                  <c:v>43095</c:v>
                </c:pt>
                <c:pt idx="24">
                  <c:v>43094</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43062</c:v>
                </c:pt>
                <c:pt idx="47">
                  <c:v>43061</c:v>
                </c:pt>
                <c:pt idx="48">
                  <c:v>43060</c:v>
                </c:pt>
                <c:pt idx="49">
                  <c:v>43059</c:v>
                </c:pt>
                <c:pt idx="50">
                  <c:v>43056</c:v>
                </c:pt>
                <c:pt idx="51">
                  <c:v>43055</c:v>
                </c:pt>
                <c:pt idx="52">
                  <c:v>43054</c:v>
                </c:pt>
                <c:pt idx="53">
                  <c:v>43053</c:v>
                </c:pt>
                <c:pt idx="54">
                  <c:v>43052</c:v>
                </c:pt>
                <c:pt idx="55">
                  <c:v>43049</c:v>
                </c:pt>
                <c:pt idx="56">
                  <c:v>43048</c:v>
                </c:pt>
                <c:pt idx="57">
                  <c:v>43047</c:v>
                </c:pt>
                <c:pt idx="58">
                  <c:v>43046</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42982</c:v>
                </c:pt>
                <c:pt idx="104">
                  <c:v>42979</c:v>
                </c:pt>
                <c:pt idx="105">
                  <c:v>42978</c:v>
                </c:pt>
                <c:pt idx="106">
                  <c:v>42977</c:v>
                </c:pt>
                <c:pt idx="107">
                  <c:v>42976</c:v>
                </c:pt>
                <c:pt idx="108">
                  <c:v>42975</c:v>
                </c:pt>
                <c:pt idx="109">
                  <c:v>42972</c:v>
                </c:pt>
                <c:pt idx="110">
                  <c:v>42971</c:v>
                </c:pt>
                <c:pt idx="111">
                  <c:v>42970</c:v>
                </c:pt>
                <c:pt idx="112">
                  <c:v>42969</c:v>
                </c:pt>
                <c:pt idx="113">
                  <c:v>42968</c:v>
                </c:pt>
                <c:pt idx="114">
                  <c:v>42965</c:v>
                </c:pt>
                <c:pt idx="115">
                  <c:v>42964</c:v>
                </c:pt>
                <c:pt idx="116">
                  <c:v>42963</c:v>
                </c:pt>
                <c:pt idx="117">
                  <c:v>42962</c:v>
                </c:pt>
                <c:pt idx="118">
                  <c:v>42961</c:v>
                </c:pt>
                <c:pt idx="119">
                  <c:v>42958</c:v>
                </c:pt>
                <c:pt idx="120">
                  <c:v>42957</c:v>
                </c:pt>
                <c:pt idx="121">
                  <c:v>42956</c:v>
                </c:pt>
                <c:pt idx="122">
                  <c:v>42955</c:v>
                </c:pt>
                <c:pt idx="123">
                  <c:v>42954</c:v>
                </c:pt>
                <c:pt idx="124">
                  <c:v>42951</c:v>
                </c:pt>
                <c:pt idx="125">
                  <c:v>42950</c:v>
                </c:pt>
                <c:pt idx="126">
                  <c:v>42949</c:v>
                </c:pt>
                <c:pt idx="127">
                  <c:v>42948</c:v>
                </c:pt>
                <c:pt idx="128">
                  <c:v>42947</c:v>
                </c:pt>
                <c:pt idx="129">
                  <c:v>42944</c:v>
                </c:pt>
                <c:pt idx="130">
                  <c:v>42943</c:v>
                </c:pt>
                <c:pt idx="131">
                  <c:v>42942</c:v>
                </c:pt>
                <c:pt idx="132">
                  <c:v>42941</c:v>
                </c:pt>
                <c:pt idx="133">
                  <c:v>42940</c:v>
                </c:pt>
                <c:pt idx="134">
                  <c:v>42937</c:v>
                </c:pt>
                <c:pt idx="135">
                  <c:v>42936</c:v>
                </c:pt>
                <c:pt idx="136">
                  <c:v>42935</c:v>
                </c:pt>
                <c:pt idx="137">
                  <c:v>42934</c:v>
                </c:pt>
                <c:pt idx="138">
                  <c:v>42933</c:v>
                </c:pt>
                <c:pt idx="139">
                  <c:v>42930</c:v>
                </c:pt>
                <c:pt idx="140">
                  <c:v>42929</c:v>
                </c:pt>
                <c:pt idx="141">
                  <c:v>42928</c:v>
                </c:pt>
                <c:pt idx="142">
                  <c:v>42927</c:v>
                </c:pt>
                <c:pt idx="143">
                  <c:v>42926</c:v>
                </c:pt>
                <c:pt idx="144">
                  <c:v>42923</c:v>
                </c:pt>
                <c:pt idx="145">
                  <c:v>42922</c:v>
                </c:pt>
                <c:pt idx="146">
                  <c:v>42921</c:v>
                </c:pt>
                <c:pt idx="147">
                  <c:v>42920</c:v>
                </c:pt>
                <c:pt idx="148">
                  <c:v>42919</c:v>
                </c:pt>
                <c:pt idx="149">
                  <c:v>42916</c:v>
                </c:pt>
                <c:pt idx="150">
                  <c:v>42915</c:v>
                </c:pt>
                <c:pt idx="151">
                  <c:v>42914</c:v>
                </c:pt>
                <c:pt idx="152">
                  <c:v>42913</c:v>
                </c:pt>
                <c:pt idx="153">
                  <c:v>42912</c:v>
                </c:pt>
                <c:pt idx="154">
                  <c:v>42909</c:v>
                </c:pt>
                <c:pt idx="155">
                  <c:v>42908</c:v>
                </c:pt>
                <c:pt idx="156">
                  <c:v>42907</c:v>
                </c:pt>
                <c:pt idx="157">
                  <c:v>42906</c:v>
                </c:pt>
                <c:pt idx="158">
                  <c:v>42905</c:v>
                </c:pt>
                <c:pt idx="159">
                  <c:v>42902</c:v>
                </c:pt>
                <c:pt idx="160">
                  <c:v>42901</c:v>
                </c:pt>
                <c:pt idx="161">
                  <c:v>42900</c:v>
                </c:pt>
                <c:pt idx="162">
                  <c:v>42899</c:v>
                </c:pt>
                <c:pt idx="163">
                  <c:v>42895</c:v>
                </c:pt>
                <c:pt idx="164">
                  <c:v>42894</c:v>
                </c:pt>
                <c:pt idx="165">
                  <c:v>42893</c:v>
                </c:pt>
                <c:pt idx="166">
                  <c:v>42892</c:v>
                </c:pt>
                <c:pt idx="167">
                  <c:v>42891</c:v>
                </c:pt>
                <c:pt idx="168">
                  <c:v>42888</c:v>
                </c:pt>
                <c:pt idx="169">
                  <c:v>42887</c:v>
                </c:pt>
                <c:pt idx="170">
                  <c:v>42886</c:v>
                </c:pt>
                <c:pt idx="171">
                  <c:v>42885</c:v>
                </c:pt>
                <c:pt idx="172">
                  <c:v>42884</c:v>
                </c:pt>
                <c:pt idx="173">
                  <c:v>42881</c:v>
                </c:pt>
                <c:pt idx="174">
                  <c:v>42880</c:v>
                </c:pt>
                <c:pt idx="175">
                  <c:v>42879</c:v>
                </c:pt>
                <c:pt idx="176">
                  <c:v>42878</c:v>
                </c:pt>
                <c:pt idx="177">
                  <c:v>42877</c:v>
                </c:pt>
                <c:pt idx="178">
                  <c:v>42874</c:v>
                </c:pt>
                <c:pt idx="179">
                  <c:v>42873</c:v>
                </c:pt>
                <c:pt idx="180">
                  <c:v>42872</c:v>
                </c:pt>
                <c:pt idx="181">
                  <c:v>42871</c:v>
                </c:pt>
                <c:pt idx="182">
                  <c:v>42870</c:v>
                </c:pt>
                <c:pt idx="183">
                  <c:v>42867</c:v>
                </c:pt>
                <c:pt idx="184">
                  <c:v>42866</c:v>
                </c:pt>
                <c:pt idx="185">
                  <c:v>42865</c:v>
                </c:pt>
                <c:pt idx="186">
                  <c:v>42860</c:v>
                </c:pt>
                <c:pt idx="187">
                  <c:v>42859</c:v>
                </c:pt>
                <c:pt idx="188">
                  <c:v>42858</c:v>
                </c:pt>
                <c:pt idx="189">
                  <c:v>42857</c:v>
                </c:pt>
                <c:pt idx="190">
                  <c:v>42853</c:v>
                </c:pt>
                <c:pt idx="191">
                  <c:v>42852</c:v>
                </c:pt>
                <c:pt idx="192">
                  <c:v>42851</c:v>
                </c:pt>
                <c:pt idx="193">
                  <c:v>42850</c:v>
                </c:pt>
                <c:pt idx="194">
                  <c:v>42849</c:v>
                </c:pt>
                <c:pt idx="195">
                  <c:v>42845</c:v>
                </c:pt>
                <c:pt idx="196">
                  <c:v>42844</c:v>
                </c:pt>
                <c:pt idx="197">
                  <c:v>42843</c:v>
                </c:pt>
                <c:pt idx="198">
                  <c:v>42842</c:v>
                </c:pt>
                <c:pt idx="199">
                  <c:v>42839</c:v>
                </c:pt>
                <c:pt idx="200">
                  <c:v>42838</c:v>
                </c:pt>
                <c:pt idx="201">
                  <c:v>42837</c:v>
                </c:pt>
                <c:pt idx="202">
                  <c:v>42836</c:v>
                </c:pt>
                <c:pt idx="203">
                  <c:v>42835</c:v>
                </c:pt>
                <c:pt idx="204">
                  <c:v>42832</c:v>
                </c:pt>
                <c:pt idx="205">
                  <c:v>42831</c:v>
                </c:pt>
                <c:pt idx="206">
                  <c:v>42830</c:v>
                </c:pt>
                <c:pt idx="207">
                  <c:v>42829</c:v>
                </c:pt>
                <c:pt idx="208">
                  <c:v>42828</c:v>
                </c:pt>
                <c:pt idx="209">
                  <c:v>42825</c:v>
                </c:pt>
                <c:pt idx="210">
                  <c:v>42824</c:v>
                </c:pt>
                <c:pt idx="211">
                  <c:v>42823</c:v>
                </c:pt>
                <c:pt idx="212">
                  <c:v>42822</c:v>
                </c:pt>
                <c:pt idx="213">
                  <c:v>42821</c:v>
                </c:pt>
                <c:pt idx="214">
                  <c:v>42818</c:v>
                </c:pt>
                <c:pt idx="215">
                  <c:v>42817</c:v>
                </c:pt>
                <c:pt idx="216">
                  <c:v>42816</c:v>
                </c:pt>
                <c:pt idx="217">
                  <c:v>42815</c:v>
                </c:pt>
                <c:pt idx="218">
                  <c:v>42814</c:v>
                </c:pt>
                <c:pt idx="219">
                  <c:v>42811</c:v>
                </c:pt>
                <c:pt idx="220">
                  <c:v>42810</c:v>
                </c:pt>
                <c:pt idx="221">
                  <c:v>42809</c:v>
                </c:pt>
                <c:pt idx="222">
                  <c:v>42808</c:v>
                </c:pt>
                <c:pt idx="223">
                  <c:v>42807</c:v>
                </c:pt>
                <c:pt idx="224">
                  <c:v>42804</c:v>
                </c:pt>
                <c:pt idx="225">
                  <c:v>42803</c:v>
                </c:pt>
                <c:pt idx="226">
                  <c:v>42801</c:v>
                </c:pt>
                <c:pt idx="227">
                  <c:v>42800</c:v>
                </c:pt>
                <c:pt idx="228">
                  <c:v>42797</c:v>
                </c:pt>
                <c:pt idx="229">
                  <c:v>42796</c:v>
                </c:pt>
                <c:pt idx="230">
                  <c:v>42795</c:v>
                </c:pt>
                <c:pt idx="231">
                  <c:v>42794</c:v>
                </c:pt>
                <c:pt idx="232">
                  <c:v>42793</c:v>
                </c:pt>
                <c:pt idx="233">
                  <c:v>42790</c:v>
                </c:pt>
                <c:pt idx="234">
                  <c:v>42788</c:v>
                </c:pt>
                <c:pt idx="235">
                  <c:v>42787</c:v>
                </c:pt>
                <c:pt idx="236">
                  <c:v>42786</c:v>
                </c:pt>
                <c:pt idx="237">
                  <c:v>42783</c:v>
                </c:pt>
                <c:pt idx="238">
                  <c:v>42782</c:v>
                </c:pt>
                <c:pt idx="239">
                  <c:v>42781</c:v>
                </c:pt>
                <c:pt idx="240">
                  <c:v>42780</c:v>
                </c:pt>
                <c:pt idx="241">
                  <c:v>42779</c:v>
                </c:pt>
                <c:pt idx="242">
                  <c:v>42776</c:v>
                </c:pt>
                <c:pt idx="243">
                  <c:v>42775</c:v>
                </c:pt>
                <c:pt idx="244">
                  <c:v>42774</c:v>
                </c:pt>
                <c:pt idx="245">
                  <c:v>42773</c:v>
                </c:pt>
                <c:pt idx="246">
                  <c:v>42772</c:v>
                </c:pt>
                <c:pt idx="247">
                  <c:v>42769</c:v>
                </c:pt>
                <c:pt idx="248">
                  <c:v>42768</c:v>
                </c:pt>
                <c:pt idx="249">
                  <c:v>42767</c:v>
                </c:pt>
                <c:pt idx="250">
                  <c:v>42766</c:v>
                </c:pt>
                <c:pt idx="251">
                  <c:v>42765</c:v>
                </c:pt>
                <c:pt idx="252">
                  <c:v>42762</c:v>
                </c:pt>
              </c:numCache>
            </c:numRef>
          </c:cat>
          <c:val>
            <c:numRef>
              <c:f>'Bond Portfolio'!$X$19:$X$268</c:f>
              <c:numCache>
                <c:formatCode>General</c:formatCode>
                <c:ptCount val="250"/>
                <c:pt idx="0">
                  <c:v>-0.63535070565698704</c:v>
                </c:pt>
                <c:pt idx="1">
                  <c:v>-0.63468680500838159</c:v>
                </c:pt>
                <c:pt idx="2">
                  <c:v>-0.67044751365123623</c:v>
                </c:pt>
                <c:pt idx="3">
                  <c:v>-0.67664652315015639</c:v>
                </c:pt>
                <c:pt idx="4">
                  <c:v>-0.67603312767924595</c:v>
                </c:pt>
                <c:pt idx="5">
                  <c:v>-0.68049882394022543</c:v>
                </c:pt>
                <c:pt idx="6">
                  <c:v>-0.70697386331606293</c:v>
                </c:pt>
                <c:pt idx="7">
                  <c:v>-0.70422901358403234</c:v>
                </c:pt>
                <c:pt idx="8">
                  <c:v>-0.70564175076764435</c:v>
                </c:pt>
                <c:pt idx="9">
                  <c:v>-0.70414034778831591</c:v>
                </c:pt>
                <c:pt idx="10">
                  <c:v>-0.70549505190029316</c:v>
                </c:pt>
                <c:pt idx="11">
                  <c:v>-0.70535039485395878</c:v>
                </c:pt>
                <c:pt idx="12">
                  <c:v>-0.70626790906002224</c:v>
                </c:pt>
                <c:pt idx="13">
                  <c:v>-0.70420582716621727</c:v>
                </c:pt>
                <c:pt idx="14">
                  <c:v>-0.70221029510228639</c:v>
                </c:pt>
                <c:pt idx="15">
                  <c:v>-0.706664685410474</c:v>
                </c:pt>
                <c:pt idx="16">
                  <c:v>-0.70875526351415219</c:v>
                </c:pt>
                <c:pt idx="17">
                  <c:v>-0.69394883539663044</c:v>
                </c:pt>
                <c:pt idx="18">
                  <c:v>-0.69306304464561896</c:v>
                </c:pt>
                <c:pt idx="19">
                  <c:v>-0.69617037077991906</c:v>
                </c:pt>
                <c:pt idx="20">
                  <c:v>-0.69468530715922072</c:v>
                </c:pt>
                <c:pt idx="21">
                  <c:v>-0.67754157198631526</c:v>
                </c:pt>
                <c:pt idx="22">
                  <c:v>-0.68164607804646704</c:v>
                </c:pt>
                <c:pt idx="23">
                  <c:v>-0.68337706964594325</c:v>
                </c:pt>
                <c:pt idx="24">
                  <c:v>-0.68428406331539249</c:v>
                </c:pt>
                <c:pt idx="25">
                  <c:v>-0.68112112300345939</c:v>
                </c:pt>
                <c:pt idx="26">
                  <c:v>-0.68393915996603361</c:v>
                </c:pt>
                <c:pt idx="27">
                  <c:v>-0.68393748344255534</c:v>
                </c:pt>
                <c:pt idx="28">
                  <c:v>-0.68290246278215427</c:v>
                </c:pt>
                <c:pt idx="29">
                  <c:v>-0.68384641336175167</c:v>
                </c:pt>
                <c:pt idx="30">
                  <c:v>-0.68528063039479992</c:v>
                </c:pt>
                <c:pt idx="31">
                  <c:v>-0.70069647591598327</c:v>
                </c:pt>
                <c:pt idx="32">
                  <c:v>-0.70103455972530138</c:v>
                </c:pt>
                <c:pt idx="33">
                  <c:v>-0.70519153170898741</c:v>
                </c:pt>
                <c:pt idx="34">
                  <c:v>-0.70673308860268547</c:v>
                </c:pt>
                <c:pt idx="35">
                  <c:v>-0.70750166990494767</c:v>
                </c:pt>
                <c:pt idx="36">
                  <c:v>-0.70800533962741696</c:v>
                </c:pt>
                <c:pt idx="37">
                  <c:v>-0.70900851075034177</c:v>
                </c:pt>
                <c:pt idx="38">
                  <c:v>-0.71088465498199305</c:v>
                </c:pt>
                <c:pt idx="39">
                  <c:v>-0.70956966798425614</c:v>
                </c:pt>
                <c:pt idx="40">
                  <c:v>-0.71113775900411924</c:v>
                </c:pt>
                <c:pt idx="41">
                  <c:v>-0.71363628896181297</c:v>
                </c:pt>
                <c:pt idx="42">
                  <c:v>-0.71329574782896876</c:v>
                </c:pt>
                <c:pt idx="43">
                  <c:v>-0.71468809212433482</c:v>
                </c:pt>
                <c:pt idx="44">
                  <c:v>-0.71467574136999068</c:v>
                </c:pt>
                <c:pt idx="45">
                  <c:v>-0.71935832220629226</c:v>
                </c:pt>
                <c:pt idx="46">
                  <c:v>-0.71935616514236689</c:v>
                </c:pt>
                <c:pt idx="47">
                  <c:v>-0.72380540493606982</c:v>
                </c:pt>
                <c:pt idx="48">
                  <c:v>-0.7233801532132984</c:v>
                </c:pt>
                <c:pt idx="49">
                  <c:v>-0.72434437743893498</c:v>
                </c:pt>
                <c:pt idx="50">
                  <c:v>-0.72705402389927964</c:v>
                </c:pt>
                <c:pt idx="51">
                  <c:v>-0.72839978505678982</c:v>
                </c:pt>
                <c:pt idx="52">
                  <c:v>-0.73173461793789119</c:v>
                </c:pt>
                <c:pt idx="53">
                  <c:v>-0.73192123992377534</c:v>
                </c:pt>
                <c:pt idx="54">
                  <c:v>-0.73169184443323265</c:v>
                </c:pt>
                <c:pt idx="55">
                  <c:v>-0.7689791817600945</c:v>
                </c:pt>
                <c:pt idx="56">
                  <c:v>-0.78394335118586989</c:v>
                </c:pt>
                <c:pt idx="57">
                  <c:v>-0.78432673625545279</c:v>
                </c:pt>
                <c:pt idx="58">
                  <c:v>-0.78427197931492321</c:v>
                </c:pt>
                <c:pt idx="59">
                  <c:v>-0.78231610287373687</c:v>
                </c:pt>
                <c:pt idx="60">
                  <c:v>-0.78514993135230959</c:v>
                </c:pt>
                <c:pt idx="61">
                  <c:v>-0.78792951249827936</c:v>
                </c:pt>
                <c:pt idx="62">
                  <c:v>-0.78747745219166232</c:v>
                </c:pt>
                <c:pt idx="63">
                  <c:v>-0.78925121012530397</c:v>
                </c:pt>
                <c:pt idx="64">
                  <c:v>-0.78646047608257252</c:v>
                </c:pt>
                <c:pt idx="65">
                  <c:v>-0.78963110647197399</c:v>
                </c:pt>
                <c:pt idx="66">
                  <c:v>-0.79096378847783266</c:v>
                </c:pt>
                <c:pt idx="67">
                  <c:v>-0.79069022145840162</c:v>
                </c:pt>
                <c:pt idx="68">
                  <c:v>-0.79118603923492259</c:v>
                </c:pt>
                <c:pt idx="69">
                  <c:v>-0.79009445714419635</c:v>
                </c:pt>
                <c:pt idx="70">
                  <c:v>-0.79142408707427014</c:v>
                </c:pt>
                <c:pt idx="71">
                  <c:v>-0.79153464855699163</c:v>
                </c:pt>
                <c:pt idx="72">
                  <c:v>-0.79083842537810101</c:v>
                </c:pt>
                <c:pt idx="73">
                  <c:v>-0.80861729715986508</c:v>
                </c:pt>
                <c:pt idx="74">
                  <c:v>-0.8093824564188723</c:v>
                </c:pt>
                <c:pt idx="75">
                  <c:v>-0.81146317941383439</c:v>
                </c:pt>
                <c:pt idx="76">
                  <c:v>-0.81423855710328918</c:v>
                </c:pt>
                <c:pt idx="77">
                  <c:v>-0.81519272238913032</c:v>
                </c:pt>
                <c:pt idx="78">
                  <c:v>-0.81499929338258914</c:v>
                </c:pt>
                <c:pt idx="79">
                  <c:v>-0.81647867786116024</c:v>
                </c:pt>
                <c:pt idx="80">
                  <c:v>-0.81825535301651331</c:v>
                </c:pt>
                <c:pt idx="81">
                  <c:v>-0.82079177141628246</c:v>
                </c:pt>
                <c:pt idx="82">
                  <c:v>-0.82053726314685282</c:v>
                </c:pt>
                <c:pt idx="83">
                  <c:v>-0.81866529602896299</c:v>
                </c:pt>
                <c:pt idx="84">
                  <c:v>-0.82121199539509671</c:v>
                </c:pt>
                <c:pt idx="85">
                  <c:v>-0.82238528190235538</c:v>
                </c:pt>
                <c:pt idx="86">
                  <c:v>-0.81840239696567296</c:v>
                </c:pt>
                <c:pt idx="87">
                  <c:v>-0.81827498247131847</c:v>
                </c:pt>
                <c:pt idx="88">
                  <c:v>-0.81877066397049669</c:v>
                </c:pt>
                <c:pt idx="89">
                  <c:v>-0.82458416980178473</c:v>
                </c:pt>
                <c:pt idx="90">
                  <c:v>-0.82398674613976608</c:v>
                </c:pt>
                <c:pt idx="91">
                  <c:v>-0.82640106458837426</c:v>
                </c:pt>
                <c:pt idx="92">
                  <c:v>-0.82867044982658578</c:v>
                </c:pt>
                <c:pt idx="93">
                  <c:v>-0.82927441358226184</c:v>
                </c:pt>
                <c:pt idx="94">
                  <c:v>-0.84360346996571056</c:v>
                </c:pt>
                <c:pt idx="95">
                  <c:v>-0.8431231533303265</c:v>
                </c:pt>
                <c:pt idx="96">
                  <c:v>-0.84326875418985947</c:v>
                </c:pt>
                <c:pt idx="97">
                  <c:v>-0.84303863059252804</c:v>
                </c:pt>
                <c:pt idx="98">
                  <c:v>-0.84403377522021761</c:v>
                </c:pt>
                <c:pt idx="99">
                  <c:v>-0.85320779110742717</c:v>
                </c:pt>
                <c:pt idx="100">
                  <c:v>-0.85034777314291377</c:v>
                </c:pt>
                <c:pt idx="101">
                  <c:v>-0.85192524877505993</c:v>
                </c:pt>
                <c:pt idx="102">
                  <c:v>-0.8493909226870513</c:v>
                </c:pt>
                <c:pt idx="103">
                  <c:v>-0.84842865623937269</c:v>
                </c:pt>
                <c:pt idx="104">
                  <c:v>-0.84702152278546028</c:v>
                </c:pt>
                <c:pt idx="105">
                  <c:v>-0.84500680325133848</c:v>
                </c:pt>
                <c:pt idx="106">
                  <c:v>-0.84425710441608159</c:v>
                </c:pt>
                <c:pt idx="107">
                  <c:v>-0.84262626673845009</c:v>
                </c:pt>
                <c:pt idx="108">
                  <c:v>-0.84207627879433922</c:v>
                </c:pt>
                <c:pt idx="109">
                  <c:v>-0.84152012821665967</c:v>
                </c:pt>
                <c:pt idx="110">
                  <c:v>-0.8429489698610001</c:v>
                </c:pt>
                <c:pt idx="111">
                  <c:v>-0.84477511265621286</c:v>
                </c:pt>
                <c:pt idx="112">
                  <c:v>-0.84450177277174932</c:v>
                </c:pt>
                <c:pt idx="113">
                  <c:v>-0.84551003305815442</c:v>
                </c:pt>
                <c:pt idx="114">
                  <c:v>-0.84693247123316273</c:v>
                </c:pt>
                <c:pt idx="115">
                  <c:v>-0.84742141144026761</c:v>
                </c:pt>
                <c:pt idx="116">
                  <c:v>-0.84899762531770917</c:v>
                </c:pt>
                <c:pt idx="117">
                  <c:v>-0.8489700623776717</c:v>
                </c:pt>
                <c:pt idx="118">
                  <c:v>-0.84939033433179789</c:v>
                </c:pt>
                <c:pt idx="119">
                  <c:v>-0.85209772208209</c:v>
                </c:pt>
                <c:pt idx="120">
                  <c:v>-0.85195950553180799</c:v>
                </c:pt>
                <c:pt idx="121">
                  <c:v>-0.85013858767941308</c:v>
                </c:pt>
                <c:pt idx="122">
                  <c:v>-0.85185260589093059</c:v>
                </c:pt>
                <c:pt idx="123">
                  <c:v>-0.85177910443244698</c:v>
                </c:pt>
                <c:pt idx="124">
                  <c:v>-0.85466629504217151</c:v>
                </c:pt>
                <c:pt idx="125">
                  <c:v>-0.85279924054230927</c:v>
                </c:pt>
                <c:pt idx="126">
                  <c:v>-0.84956622552362726</c:v>
                </c:pt>
                <c:pt idx="127">
                  <c:v>-0.85109586709344986</c:v>
                </c:pt>
                <c:pt idx="128">
                  <c:v>-0.85289673720727988</c:v>
                </c:pt>
                <c:pt idx="129">
                  <c:v>-0.85360742363802056</c:v>
                </c:pt>
                <c:pt idx="130">
                  <c:v>-0.85338373358051889</c:v>
                </c:pt>
                <c:pt idx="131">
                  <c:v>-0.85057015511092127</c:v>
                </c:pt>
                <c:pt idx="132">
                  <c:v>-0.85111429442169317</c:v>
                </c:pt>
                <c:pt idx="133">
                  <c:v>-0.84575728578123022</c:v>
                </c:pt>
                <c:pt idx="134">
                  <c:v>-0.8480169084656507</c:v>
                </c:pt>
                <c:pt idx="135">
                  <c:v>-0.84947953019342992</c:v>
                </c:pt>
                <c:pt idx="136">
                  <c:v>-0.84908980653159483</c:v>
                </c:pt>
                <c:pt idx="137">
                  <c:v>-0.85031754701216222</c:v>
                </c:pt>
                <c:pt idx="138">
                  <c:v>-0.85534109240960365</c:v>
                </c:pt>
                <c:pt idx="139">
                  <c:v>-0.85653674816680003</c:v>
                </c:pt>
                <c:pt idx="140">
                  <c:v>-0.85789009632056734</c:v>
                </c:pt>
                <c:pt idx="141">
                  <c:v>-0.85612277805536707</c:v>
                </c:pt>
                <c:pt idx="142">
                  <c:v>-0.8549237507840407</c:v>
                </c:pt>
                <c:pt idx="143">
                  <c:v>-0.85575608578757678</c:v>
                </c:pt>
                <c:pt idx="144">
                  <c:v>-0.85624074385483939</c:v>
                </c:pt>
                <c:pt idx="145">
                  <c:v>-0.8592361393605803</c:v>
                </c:pt>
                <c:pt idx="146">
                  <c:v>-0.85779742753029953</c:v>
                </c:pt>
                <c:pt idx="147">
                  <c:v>-0.8683922359440942</c:v>
                </c:pt>
                <c:pt idx="148">
                  <c:v>-0.8685479033774206</c:v>
                </c:pt>
                <c:pt idx="149">
                  <c:v>-0.86528631968917458</c:v>
                </c:pt>
                <c:pt idx="150">
                  <c:v>-0.86332811946434274</c:v>
                </c:pt>
                <c:pt idx="151">
                  <c:v>-0.86117291146335562</c:v>
                </c:pt>
                <c:pt idx="152">
                  <c:v>-0.86625950714591604</c:v>
                </c:pt>
                <c:pt idx="153">
                  <c:v>-0.86546424881608996</c:v>
                </c:pt>
                <c:pt idx="154">
                  <c:v>-0.86934741262024051</c:v>
                </c:pt>
                <c:pt idx="155">
                  <c:v>-0.86291395596340381</c:v>
                </c:pt>
                <c:pt idx="156">
                  <c:v>-0.86067232232615942</c:v>
                </c:pt>
                <c:pt idx="157">
                  <c:v>-0.85774089118861452</c:v>
                </c:pt>
                <c:pt idx="158">
                  <c:v>-0.86018259217027027</c:v>
                </c:pt>
                <c:pt idx="159">
                  <c:v>-0.86084692570595134</c:v>
                </c:pt>
                <c:pt idx="160">
                  <c:v>-0.86070879475717887</c:v>
                </c:pt>
                <c:pt idx="161">
                  <c:v>-0.86938072852915482</c:v>
                </c:pt>
                <c:pt idx="162">
                  <c:v>-0.87694596862204111</c:v>
                </c:pt>
                <c:pt idx="163">
                  <c:v>-0.87815845561262884</c:v>
                </c:pt>
                <c:pt idx="164">
                  <c:v>-0.87796648392269394</c:v>
                </c:pt>
                <c:pt idx="165">
                  <c:v>-0.87722759066745082</c:v>
                </c:pt>
                <c:pt idx="166">
                  <c:v>-0.87722631606608381</c:v>
                </c:pt>
                <c:pt idx="167">
                  <c:v>-0.87581829994702332</c:v>
                </c:pt>
                <c:pt idx="168">
                  <c:v>-0.87956791122908395</c:v>
                </c:pt>
                <c:pt idx="169">
                  <c:v>-0.8794413974502906</c:v>
                </c:pt>
                <c:pt idx="170">
                  <c:v>-0.88621996639720679</c:v>
                </c:pt>
                <c:pt idx="171">
                  <c:v>-0.88980950413749482</c:v>
                </c:pt>
                <c:pt idx="172">
                  <c:v>-0.89113745135907574</c:v>
                </c:pt>
                <c:pt idx="173">
                  <c:v>-0.89107991227359051</c:v>
                </c:pt>
                <c:pt idx="174">
                  <c:v>-0.8931818207611687</c:v>
                </c:pt>
                <c:pt idx="175">
                  <c:v>-0.89189373452769805</c:v>
                </c:pt>
                <c:pt idx="176">
                  <c:v>-0.8907968433065625</c:v>
                </c:pt>
                <c:pt idx="177">
                  <c:v>-0.89160525603706187</c:v>
                </c:pt>
                <c:pt idx="178">
                  <c:v>-0.89082704895437237</c:v>
                </c:pt>
                <c:pt idx="179">
                  <c:v>-0.89184988138076571</c:v>
                </c:pt>
                <c:pt idx="180">
                  <c:v>-0.88882728394863797</c:v>
                </c:pt>
                <c:pt idx="181">
                  <c:v>-0.89007355303334812</c:v>
                </c:pt>
                <c:pt idx="182">
                  <c:v>-0.88981798952019242</c:v>
                </c:pt>
                <c:pt idx="183">
                  <c:v>-0.89000751271192524</c:v>
                </c:pt>
                <c:pt idx="184">
                  <c:v>-0.88694345942988528</c:v>
                </c:pt>
                <c:pt idx="185">
                  <c:v>-0.88606095884843228</c:v>
                </c:pt>
                <c:pt idx="186">
                  <c:v>-0.87918107141921131</c:v>
                </c:pt>
                <c:pt idx="187">
                  <c:v>-0.87527074393255011</c:v>
                </c:pt>
                <c:pt idx="188">
                  <c:v>-0.87915627156298504</c:v>
                </c:pt>
                <c:pt idx="189">
                  <c:v>-0.88749935240081246</c:v>
                </c:pt>
                <c:pt idx="190">
                  <c:v>-0.88740565412358641</c:v>
                </c:pt>
                <c:pt idx="191">
                  <c:v>-0.88436873261628413</c:v>
                </c:pt>
                <c:pt idx="192">
                  <c:v>-0.88263082623148337</c:v>
                </c:pt>
                <c:pt idx="193">
                  <c:v>-0.87965570471322707</c:v>
                </c:pt>
                <c:pt idx="194">
                  <c:v>-0.88018564458911808</c:v>
                </c:pt>
                <c:pt idx="195">
                  <c:v>-0.87903593146672476</c:v>
                </c:pt>
                <c:pt idx="196">
                  <c:v>-0.87731514917813269</c:v>
                </c:pt>
                <c:pt idx="197">
                  <c:v>-0.87998168172032432</c:v>
                </c:pt>
                <c:pt idx="198">
                  <c:v>-0.88066918444025455</c:v>
                </c:pt>
                <c:pt idx="199">
                  <c:v>-0.88037915532259847</c:v>
                </c:pt>
                <c:pt idx="200">
                  <c:v>-0.87911761649417153</c:v>
                </c:pt>
                <c:pt idx="201">
                  <c:v>-0.87555228229387905</c:v>
                </c:pt>
                <c:pt idx="202">
                  <c:v>-0.87528462700751308</c:v>
                </c:pt>
                <c:pt idx="203">
                  <c:v>-0.8753456991605586</c:v>
                </c:pt>
                <c:pt idx="204">
                  <c:v>-0.87539836843904484</c:v>
                </c:pt>
                <c:pt idx="205">
                  <c:v>-0.87822898257506987</c:v>
                </c:pt>
                <c:pt idx="206">
                  <c:v>-0.88440619486015382</c:v>
                </c:pt>
                <c:pt idx="207">
                  <c:v>-0.88458826526040446</c:v>
                </c:pt>
                <c:pt idx="208">
                  <c:v>-0.8848737418015139</c:v>
                </c:pt>
                <c:pt idx="209">
                  <c:v>-0.8874854508655714</c:v>
                </c:pt>
                <c:pt idx="210">
                  <c:v>-0.89054044028500889</c:v>
                </c:pt>
                <c:pt idx="211">
                  <c:v>-0.90542060332089613</c:v>
                </c:pt>
                <c:pt idx="212">
                  <c:v>-0.90509537989295552</c:v>
                </c:pt>
                <c:pt idx="213">
                  <c:v>-0.90755782661906592</c:v>
                </c:pt>
                <c:pt idx="214">
                  <c:v>-0.90551365752663748</c:v>
                </c:pt>
                <c:pt idx="215">
                  <c:v>-0.90339468482482976</c:v>
                </c:pt>
                <c:pt idx="216">
                  <c:v>-0.90390489711159405</c:v>
                </c:pt>
                <c:pt idx="217">
                  <c:v>-0.91690085935429133</c:v>
                </c:pt>
                <c:pt idx="218">
                  <c:v>-0.91678190249984159</c:v>
                </c:pt>
                <c:pt idx="219">
                  <c:v>-0.91668814428943657</c:v>
                </c:pt>
                <c:pt idx="220">
                  <c:v>-0.91381046869969396</c:v>
                </c:pt>
                <c:pt idx="221">
                  <c:v>-0.91798182463199807</c:v>
                </c:pt>
                <c:pt idx="222">
                  <c:v>-0.91830033971630953</c:v>
                </c:pt>
                <c:pt idx="223">
                  <c:v>-0.92132258148738311</c:v>
                </c:pt>
                <c:pt idx="224">
                  <c:v>-0.92580398221620797</c:v>
                </c:pt>
                <c:pt idx="225">
                  <c:v>-0.92047158081106617</c:v>
                </c:pt>
                <c:pt idx="226">
                  <c:v>-0.92496913720876528</c:v>
                </c:pt>
                <c:pt idx="227">
                  <c:v>-0.92329691288092053</c:v>
                </c:pt>
                <c:pt idx="228">
                  <c:v>-0.92022907871177007</c:v>
                </c:pt>
                <c:pt idx="229">
                  <c:v>-0.92220197420664995</c:v>
                </c:pt>
                <c:pt idx="230">
                  <c:v>-0.92271594630536968</c:v>
                </c:pt>
                <c:pt idx="231">
                  <c:v>-0.91728341528463109</c:v>
                </c:pt>
                <c:pt idx="232">
                  <c:v>-0.92938223922150409</c:v>
                </c:pt>
                <c:pt idx="233">
                  <c:v>-0.92733962058616626</c:v>
                </c:pt>
                <c:pt idx="234">
                  <c:v>-0.9290743662893125</c:v>
                </c:pt>
                <c:pt idx="235">
                  <c:v>-0.93176984057696011</c:v>
                </c:pt>
                <c:pt idx="236">
                  <c:v>-0.94582684317976284</c:v>
                </c:pt>
                <c:pt idx="237">
                  <c:v>-0.94413076572526722</c:v>
                </c:pt>
                <c:pt idx="238">
                  <c:v>-0.93708344288510459</c:v>
                </c:pt>
                <c:pt idx="239">
                  <c:v>-0.93567314965657811</c:v>
                </c:pt>
                <c:pt idx="240">
                  <c:v>-0.93608636004649448</c:v>
                </c:pt>
                <c:pt idx="241">
                  <c:v>-0.93826580943554605</c:v>
                </c:pt>
                <c:pt idx="242">
                  <c:v>-0.93703752786939287</c:v>
                </c:pt>
                <c:pt idx="243">
                  <c:v>-0.93530071573680607</c:v>
                </c:pt>
                <c:pt idx="244">
                  <c:v>-0.93565578709198727</c:v>
                </c:pt>
                <c:pt idx="245">
                  <c:v>-0.93336249787765246</c:v>
                </c:pt>
                <c:pt idx="246">
                  <c:v>-0.93411416365313926</c:v>
                </c:pt>
                <c:pt idx="247">
                  <c:v>-0.93324355288565242</c:v>
                </c:pt>
                <c:pt idx="248">
                  <c:v>-0.93662263159179748</c:v>
                </c:pt>
                <c:pt idx="249">
                  <c:v>-0.93008216380671738</c:v>
                </c:pt>
              </c:numCache>
            </c:numRef>
          </c:val>
          <c:smooth val="0"/>
          <c:extLst>
            <c:ext xmlns:c16="http://schemas.microsoft.com/office/drawing/2014/chart" uri="{C3380CC4-5D6E-409C-BE32-E72D297353CC}">
              <c16:uniqueId val="{00000000-7DD2-46C7-833C-7D9202C47DD7}"/>
            </c:ext>
          </c:extLst>
        </c:ser>
        <c:ser>
          <c:idx val="1"/>
          <c:order val="1"/>
          <c:tx>
            <c:strRef>
              <c:f>'Bond Portfolio'!$Z$18</c:f>
              <c:strCache>
                <c:ptCount val="1"/>
                <c:pt idx="0">
                  <c:v>10-day VaR</c:v>
                </c:pt>
              </c:strCache>
            </c:strRef>
          </c:tx>
          <c:marker>
            <c:symbol val="none"/>
          </c:marker>
          <c:cat>
            <c:numRef>
              <c:f>'Bond Portfolio'!$A$19:$A$271</c:f>
              <c:numCache>
                <c:formatCode>m/d/yyyy</c:formatCode>
                <c:ptCount val="253"/>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43115</c:v>
                </c:pt>
                <c:pt idx="13">
                  <c:v>43112</c:v>
                </c:pt>
                <c:pt idx="14">
                  <c:v>43111</c:v>
                </c:pt>
                <c:pt idx="15">
                  <c:v>43110</c:v>
                </c:pt>
                <c:pt idx="16">
                  <c:v>43109</c:v>
                </c:pt>
                <c:pt idx="17">
                  <c:v>43105</c:v>
                </c:pt>
                <c:pt idx="18">
                  <c:v>43104</c:v>
                </c:pt>
                <c:pt idx="19">
                  <c:v>43103</c:v>
                </c:pt>
                <c:pt idx="20">
                  <c:v>43098</c:v>
                </c:pt>
                <c:pt idx="21">
                  <c:v>43097</c:v>
                </c:pt>
                <c:pt idx="22">
                  <c:v>43096</c:v>
                </c:pt>
                <c:pt idx="23">
                  <c:v>43095</c:v>
                </c:pt>
                <c:pt idx="24">
                  <c:v>43094</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43062</c:v>
                </c:pt>
                <c:pt idx="47">
                  <c:v>43061</c:v>
                </c:pt>
                <c:pt idx="48">
                  <c:v>43060</c:v>
                </c:pt>
                <c:pt idx="49">
                  <c:v>43059</c:v>
                </c:pt>
                <c:pt idx="50">
                  <c:v>43056</c:v>
                </c:pt>
                <c:pt idx="51">
                  <c:v>43055</c:v>
                </c:pt>
                <c:pt idx="52">
                  <c:v>43054</c:v>
                </c:pt>
                <c:pt idx="53">
                  <c:v>43053</c:v>
                </c:pt>
                <c:pt idx="54">
                  <c:v>43052</c:v>
                </c:pt>
                <c:pt idx="55">
                  <c:v>43049</c:v>
                </c:pt>
                <c:pt idx="56">
                  <c:v>43048</c:v>
                </c:pt>
                <c:pt idx="57">
                  <c:v>43047</c:v>
                </c:pt>
                <c:pt idx="58">
                  <c:v>43046</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42982</c:v>
                </c:pt>
                <c:pt idx="104">
                  <c:v>42979</c:v>
                </c:pt>
                <c:pt idx="105">
                  <c:v>42978</c:v>
                </c:pt>
                <c:pt idx="106">
                  <c:v>42977</c:v>
                </c:pt>
                <c:pt idx="107">
                  <c:v>42976</c:v>
                </c:pt>
                <c:pt idx="108">
                  <c:v>42975</c:v>
                </c:pt>
                <c:pt idx="109">
                  <c:v>42972</c:v>
                </c:pt>
                <c:pt idx="110">
                  <c:v>42971</c:v>
                </c:pt>
                <c:pt idx="111">
                  <c:v>42970</c:v>
                </c:pt>
                <c:pt idx="112">
                  <c:v>42969</c:v>
                </c:pt>
                <c:pt idx="113">
                  <c:v>42968</c:v>
                </c:pt>
                <c:pt idx="114">
                  <c:v>42965</c:v>
                </c:pt>
                <c:pt idx="115">
                  <c:v>42964</c:v>
                </c:pt>
                <c:pt idx="116">
                  <c:v>42963</c:v>
                </c:pt>
                <c:pt idx="117">
                  <c:v>42962</c:v>
                </c:pt>
                <c:pt idx="118">
                  <c:v>42961</c:v>
                </c:pt>
                <c:pt idx="119">
                  <c:v>42958</c:v>
                </c:pt>
                <c:pt idx="120">
                  <c:v>42957</c:v>
                </c:pt>
                <c:pt idx="121">
                  <c:v>42956</c:v>
                </c:pt>
                <c:pt idx="122">
                  <c:v>42955</c:v>
                </c:pt>
                <c:pt idx="123">
                  <c:v>42954</c:v>
                </c:pt>
                <c:pt idx="124">
                  <c:v>42951</c:v>
                </c:pt>
                <c:pt idx="125">
                  <c:v>42950</c:v>
                </c:pt>
                <c:pt idx="126">
                  <c:v>42949</c:v>
                </c:pt>
                <c:pt idx="127">
                  <c:v>42948</c:v>
                </c:pt>
                <c:pt idx="128">
                  <c:v>42947</c:v>
                </c:pt>
                <c:pt idx="129">
                  <c:v>42944</c:v>
                </c:pt>
                <c:pt idx="130">
                  <c:v>42943</c:v>
                </c:pt>
                <c:pt idx="131">
                  <c:v>42942</c:v>
                </c:pt>
                <c:pt idx="132">
                  <c:v>42941</c:v>
                </c:pt>
                <c:pt idx="133">
                  <c:v>42940</c:v>
                </c:pt>
                <c:pt idx="134">
                  <c:v>42937</c:v>
                </c:pt>
                <c:pt idx="135">
                  <c:v>42936</c:v>
                </c:pt>
                <c:pt idx="136">
                  <c:v>42935</c:v>
                </c:pt>
                <c:pt idx="137">
                  <c:v>42934</c:v>
                </c:pt>
                <c:pt idx="138">
                  <c:v>42933</c:v>
                </c:pt>
                <c:pt idx="139">
                  <c:v>42930</c:v>
                </c:pt>
                <c:pt idx="140">
                  <c:v>42929</c:v>
                </c:pt>
                <c:pt idx="141">
                  <c:v>42928</c:v>
                </c:pt>
                <c:pt idx="142">
                  <c:v>42927</c:v>
                </c:pt>
                <c:pt idx="143">
                  <c:v>42926</c:v>
                </c:pt>
                <c:pt idx="144">
                  <c:v>42923</c:v>
                </c:pt>
                <c:pt idx="145">
                  <c:v>42922</c:v>
                </c:pt>
                <c:pt idx="146">
                  <c:v>42921</c:v>
                </c:pt>
                <c:pt idx="147">
                  <c:v>42920</c:v>
                </c:pt>
                <c:pt idx="148">
                  <c:v>42919</c:v>
                </c:pt>
                <c:pt idx="149">
                  <c:v>42916</c:v>
                </c:pt>
                <c:pt idx="150">
                  <c:v>42915</c:v>
                </c:pt>
                <c:pt idx="151">
                  <c:v>42914</c:v>
                </c:pt>
                <c:pt idx="152">
                  <c:v>42913</c:v>
                </c:pt>
                <c:pt idx="153">
                  <c:v>42912</c:v>
                </c:pt>
                <c:pt idx="154">
                  <c:v>42909</c:v>
                </c:pt>
                <c:pt idx="155">
                  <c:v>42908</c:v>
                </c:pt>
                <c:pt idx="156">
                  <c:v>42907</c:v>
                </c:pt>
                <c:pt idx="157">
                  <c:v>42906</c:v>
                </c:pt>
                <c:pt idx="158">
                  <c:v>42905</c:v>
                </c:pt>
                <c:pt idx="159">
                  <c:v>42902</c:v>
                </c:pt>
                <c:pt idx="160">
                  <c:v>42901</c:v>
                </c:pt>
                <c:pt idx="161">
                  <c:v>42900</c:v>
                </c:pt>
                <c:pt idx="162">
                  <c:v>42899</c:v>
                </c:pt>
                <c:pt idx="163">
                  <c:v>42895</c:v>
                </c:pt>
                <c:pt idx="164">
                  <c:v>42894</c:v>
                </c:pt>
                <c:pt idx="165">
                  <c:v>42893</c:v>
                </c:pt>
                <c:pt idx="166">
                  <c:v>42892</c:v>
                </c:pt>
                <c:pt idx="167">
                  <c:v>42891</c:v>
                </c:pt>
                <c:pt idx="168">
                  <c:v>42888</c:v>
                </c:pt>
                <c:pt idx="169">
                  <c:v>42887</c:v>
                </c:pt>
                <c:pt idx="170">
                  <c:v>42886</c:v>
                </c:pt>
                <c:pt idx="171">
                  <c:v>42885</c:v>
                </c:pt>
                <c:pt idx="172">
                  <c:v>42884</c:v>
                </c:pt>
                <c:pt idx="173">
                  <c:v>42881</c:v>
                </c:pt>
                <c:pt idx="174">
                  <c:v>42880</c:v>
                </c:pt>
                <c:pt idx="175">
                  <c:v>42879</c:v>
                </c:pt>
                <c:pt idx="176">
                  <c:v>42878</c:v>
                </c:pt>
                <c:pt idx="177">
                  <c:v>42877</c:v>
                </c:pt>
                <c:pt idx="178">
                  <c:v>42874</c:v>
                </c:pt>
                <c:pt idx="179">
                  <c:v>42873</c:v>
                </c:pt>
                <c:pt idx="180">
                  <c:v>42872</c:v>
                </c:pt>
                <c:pt idx="181">
                  <c:v>42871</c:v>
                </c:pt>
                <c:pt idx="182">
                  <c:v>42870</c:v>
                </c:pt>
                <c:pt idx="183">
                  <c:v>42867</c:v>
                </c:pt>
                <c:pt idx="184">
                  <c:v>42866</c:v>
                </c:pt>
                <c:pt idx="185">
                  <c:v>42865</c:v>
                </c:pt>
                <c:pt idx="186">
                  <c:v>42860</c:v>
                </c:pt>
                <c:pt idx="187">
                  <c:v>42859</c:v>
                </c:pt>
                <c:pt idx="188">
                  <c:v>42858</c:v>
                </c:pt>
                <c:pt idx="189">
                  <c:v>42857</c:v>
                </c:pt>
                <c:pt idx="190">
                  <c:v>42853</c:v>
                </c:pt>
                <c:pt idx="191">
                  <c:v>42852</c:v>
                </c:pt>
                <c:pt idx="192">
                  <c:v>42851</c:v>
                </c:pt>
                <c:pt idx="193">
                  <c:v>42850</c:v>
                </c:pt>
                <c:pt idx="194">
                  <c:v>42849</c:v>
                </c:pt>
                <c:pt idx="195">
                  <c:v>42845</c:v>
                </c:pt>
                <c:pt idx="196">
                  <c:v>42844</c:v>
                </c:pt>
                <c:pt idx="197">
                  <c:v>42843</c:v>
                </c:pt>
                <c:pt idx="198">
                  <c:v>42842</c:v>
                </c:pt>
                <c:pt idx="199">
                  <c:v>42839</c:v>
                </c:pt>
                <c:pt idx="200">
                  <c:v>42838</c:v>
                </c:pt>
                <c:pt idx="201">
                  <c:v>42837</c:v>
                </c:pt>
                <c:pt idx="202">
                  <c:v>42836</c:v>
                </c:pt>
                <c:pt idx="203">
                  <c:v>42835</c:v>
                </c:pt>
                <c:pt idx="204">
                  <c:v>42832</c:v>
                </c:pt>
                <c:pt idx="205">
                  <c:v>42831</c:v>
                </c:pt>
                <c:pt idx="206">
                  <c:v>42830</c:v>
                </c:pt>
                <c:pt idx="207">
                  <c:v>42829</c:v>
                </c:pt>
                <c:pt idx="208">
                  <c:v>42828</c:v>
                </c:pt>
                <c:pt idx="209">
                  <c:v>42825</c:v>
                </c:pt>
                <c:pt idx="210">
                  <c:v>42824</c:v>
                </c:pt>
                <c:pt idx="211">
                  <c:v>42823</c:v>
                </c:pt>
                <c:pt idx="212">
                  <c:v>42822</c:v>
                </c:pt>
                <c:pt idx="213">
                  <c:v>42821</c:v>
                </c:pt>
                <c:pt idx="214">
                  <c:v>42818</c:v>
                </c:pt>
                <c:pt idx="215">
                  <c:v>42817</c:v>
                </c:pt>
                <c:pt idx="216">
                  <c:v>42816</c:v>
                </c:pt>
                <c:pt idx="217">
                  <c:v>42815</c:v>
                </c:pt>
                <c:pt idx="218">
                  <c:v>42814</c:v>
                </c:pt>
                <c:pt idx="219">
                  <c:v>42811</c:v>
                </c:pt>
                <c:pt idx="220">
                  <c:v>42810</c:v>
                </c:pt>
                <c:pt idx="221">
                  <c:v>42809</c:v>
                </c:pt>
                <c:pt idx="222">
                  <c:v>42808</c:v>
                </c:pt>
                <c:pt idx="223">
                  <c:v>42807</c:v>
                </c:pt>
                <c:pt idx="224">
                  <c:v>42804</c:v>
                </c:pt>
                <c:pt idx="225">
                  <c:v>42803</c:v>
                </c:pt>
                <c:pt idx="226">
                  <c:v>42801</c:v>
                </c:pt>
                <c:pt idx="227">
                  <c:v>42800</c:v>
                </c:pt>
                <c:pt idx="228">
                  <c:v>42797</c:v>
                </c:pt>
                <c:pt idx="229">
                  <c:v>42796</c:v>
                </c:pt>
                <c:pt idx="230">
                  <c:v>42795</c:v>
                </c:pt>
                <c:pt idx="231">
                  <c:v>42794</c:v>
                </c:pt>
                <c:pt idx="232">
                  <c:v>42793</c:v>
                </c:pt>
                <c:pt idx="233">
                  <c:v>42790</c:v>
                </c:pt>
                <c:pt idx="234">
                  <c:v>42788</c:v>
                </c:pt>
                <c:pt idx="235">
                  <c:v>42787</c:v>
                </c:pt>
                <c:pt idx="236">
                  <c:v>42786</c:v>
                </c:pt>
                <c:pt idx="237">
                  <c:v>42783</c:v>
                </c:pt>
                <c:pt idx="238">
                  <c:v>42782</c:v>
                </c:pt>
                <c:pt idx="239">
                  <c:v>42781</c:v>
                </c:pt>
                <c:pt idx="240">
                  <c:v>42780</c:v>
                </c:pt>
                <c:pt idx="241">
                  <c:v>42779</c:v>
                </c:pt>
                <c:pt idx="242">
                  <c:v>42776</c:v>
                </c:pt>
                <c:pt idx="243">
                  <c:v>42775</c:v>
                </c:pt>
                <c:pt idx="244">
                  <c:v>42774</c:v>
                </c:pt>
                <c:pt idx="245">
                  <c:v>42773</c:v>
                </c:pt>
                <c:pt idx="246">
                  <c:v>42772</c:v>
                </c:pt>
                <c:pt idx="247">
                  <c:v>42769</c:v>
                </c:pt>
                <c:pt idx="248">
                  <c:v>42768</c:v>
                </c:pt>
                <c:pt idx="249">
                  <c:v>42767</c:v>
                </c:pt>
                <c:pt idx="250">
                  <c:v>42766</c:v>
                </c:pt>
                <c:pt idx="251">
                  <c:v>42765</c:v>
                </c:pt>
                <c:pt idx="252">
                  <c:v>42762</c:v>
                </c:pt>
              </c:numCache>
            </c:numRef>
          </c:cat>
          <c:val>
            <c:numRef>
              <c:f>'Bond Portfolio'!$Z$19:$Z$268</c:f>
              <c:numCache>
                <c:formatCode>General</c:formatCode>
                <c:ptCount val="250"/>
                <c:pt idx="0">
                  <c:v>-2.0091553428713058</c:v>
                </c:pt>
                <c:pt idx="1">
                  <c:v>-2.0070559046816494</c:v>
                </c:pt>
                <c:pt idx="2">
                  <c:v>-2.1201411947347388</c:v>
                </c:pt>
                <c:pt idx="3">
                  <c:v>-2.1397441839883458</c:v>
                </c:pt>
                <c:pt idx="4">
                  <c:v>-2.137804457193837</c:v>
                </c:pt>
                <c:pt idx="5">
                  <c:v>-2.1519262287170302</c:v>
                </c:pt>
                <c:pt idx="6">
                  <c:v>-2.2356476542873192</c:v>
                </c:pt>
                <c:pt idx="7">
                  <c:v>-2.2269676772991995</c:v>
                </c:pt>
                <c:pt idx="8">
                  <c:v>-2.231435144534625</c:v>
                </c:pt>
                <c:pt idx="9">
                  <c:v>-2.2266872914341844</c:v>
                </c:pt>
                <c:pt idx="10">
                  <c:v>-2.2309712419836285</c:v>
                </c:pt>
                <c:pt idx="11">
                  <c:v>-2.2305137962376196</c:v>
                </c:pt>
                <c:pt idx="12">
                  <c:v>-2.2334152309143409</c:v>
                </c:pt>
                <c:pt idx="13">
                  <c:v>-2.226894355408124</c:v>
                </c:pt>
                <c:pt idx="14">
                  <c:v>-2.2205839289422054</c:v>
                </c:pt>
                <c:pt idx="15">
                  <c:v>-2.2346699479034577</c:v>
                </c:pt>
                <c:pt idx="16">
                  <c:v>-2.2412809363375565</c:v>
                </c:pt>
                <c:pt idx="17">
                  <c:v>-2.1944588994746286</c:v>
                </c:pt>
                <c:pt idx="18">
                  <c:v>-2.191657783171121</c:v>
                </c:pt>
                <c:pt idx="19">
                  <c:v>-2.2014840111884757</c:v>
                </c:pt>
                <c:pt idx="20">
                  <c:v>-2.1967878276768125</c:v>
                </c:pt>
                <c:pt idx="21">
                  <c:v>-2.1425745769276907</c:v>
                </c:pt>
                <c:pt idx="22">
                  <c:v>-2.1555541647477345</c:v>
                </c:pt>
                <c:pt idx="23">
                  <c:v>-2.1610280408126972</c:v>
                </c:pt>
                <c:pt idx="24">
                  <c:v>-2.1638962066315108</c:v>
                </c:pt>
                <c:pt idx="25">
                  <c:v>-2.1538941111426384</c:v>
                </c:pt>
                <c:pt idx="26">
                  <c:v>-2.1628055264749158</c:v>
                </c:pt>
                <c:pt idx="27">
                  <c:v>-2.1628002248421736</c:v>
                </c:pt>
                <c:pt idx="28">
                  <c:v>-2.1595272021299747</c:v>
                </c:pt>
                <c:pt idx="29">
                  <c:v>-2.1625122359601385</c:v>
                </c:pt>
                <c:pt idx="30">
                  <c:v>-2.16704762844358</c:v>
                </c:pt>
                <c:pt idx="31">
                  <c:v>-2.2157968123478247</c:v>
                </c:pt>
                <c:pt idx="32">
                  <c:v>-2.216865927225296</c:v>
                </c:pt>
                <c:pt idx="33">
                  <c:v>-2.2300114268632525</c:v>
                </c:pt>
                <c:pt idx="34">
                  <c:v>-2.2348862577900723</c:v>
                </c:pt>
                <c:pt idx="35">
                  <c:v>-2.237316725272239</c:v>
                </c:pt>
                <c:pt idx="36">
                  <c:v>-2.238909468783707</c:v>
                </c:pt>
                <c:pt idx="37">
                  <c:v>-2.2420817744150581</c:v>
                </c:pt>
                <c:pt idx="38">
                  <c:v>-2.2480146634060629</c:v>
                </c:pt>
                <c:pt idx="39">
                  <c:v>-2.2438563093997073</c:v>
                </c:pt>
                <c:pt idx="40">
                  <c:v>-2.2488150486009313</c:v>
                </c:pt>
                <c:pt idx="41">
                  <c:v>-2.2567160940694073</c:v>
                </c:pt>
                <c:pt idx="42">
                  <c:v>-2.2556392084526458</c:v>
                </c:pt>
                <c:pt idx="43">
                  <c:v>-2.2600421877131449</c:v>
                </c:pt>
                <c:pt idx="44">
                  <c:v>-2.2600031311985962</c:v>
                </c:pt>
                <c:pt idx="45">
                  <c:v>-2.2748107519691652</c:v>
                </c:pt>
                <c:pt idx="46">
                  <c:v>-2.2748039307341026</c:v>
                </c:pt>
                <c:pt idx="47">
                  <c:v>-2.2888736623384611</c:v>
                </c:pt>
                <c:pt idx="48">
                  <c:v>-2.287528898315593</c:v>
                </c:pt>
                <c:pt idx="49">
                  <c:v>-2.290578043043717</c:v>
                </c:pt>
                <c:pt idx="50">
                  <c:v>-2.299146697512219</c:v>
                </c:pt>
                <c:pt idx="51">
                  <c:v>-2.3034023679565361</c:v>
                </c:pt>
                <c:pt idx="52">
                  <c:v>-2.3139480354768378</c:v>
                </c:pt>
                <c:pt idx="53">
                  <c:v>-2.3145381860136953</c:v>
                </c:pt>
                <c:pt idx="54">
                  <c:v>-2.3138127737786087</c:v>
                </c:pt>
                <c:pt idx="55">
                  <c:v>-2.4317256876145068</c:v>
                </c:pt>
                <c:pt idx="56">
                  <c:v>-2.479046546292611</c:v>
                </c:pt>
                <c:pt idx="57">
                  <c:v>-2.480258916333395</c:v>
                </c:pt>
                <c:pt idx="58">
                  <c:v>-2.480085759683619</c:v>
                </c:pt>
                <c:pt idx="59">
                  <c:v>-2.4739007353076059</c:v>
                </c:pt>
                <c:pt idx="60">
                  <c:v>-2.4828620877981455</c:v>
                </c:pt>
                <c:pt idx="61">
                  <c:v>-2.491651895160671</c:v>
                </c:pt>
                <c:pt idx="62">
                  <c:v>-2.4902223549520071</c:v>
                </c:pt>
                <c:pt idx="63">
                  <c:v>-2.4958314700401081</c:v>
                </c:pt>
                <c:pt idx="64">
                  <c:v>-2.4870063941213072</c:v>
                </c:pt>
                <c:pt idx="65">
                  <c:v>-2.4970328077703625</c:v>
                </c:pt>
                <c:pt idx="66">
                  <c:v>-2.5012471183055975</c:v>
                </c:pt>
                <c:pt idx="67">
                  <c:v>-2.500382023431492</c:v>
                </c:pt>
                <c:pt idx="68">
                  <c:v>-2.5019499369096989</c:v>
                </c:pt>
                <c:pt idx="69">
                  <c:v>-2.4984980512499551</c:v>
                </c:pt>
                <c:pt idx="70">
                  <c:v>-2.5027027102741188</c:v>
                </c:pt>
                <c:pt idx="71">
                  <c:v>-2.5030523363810042</c:v>
                </c:pt>
                <c:pt idx="72">
                  <c:v>-2.5008506853759069</c:v>
                </c:pt>
                <c:pt idx="73">
                  <c:v>-2.5570724144343773</c:v>
                </c:pt>
                <c:pt idx="74">
                  <c:v>-2.5594920604656068</c:v>
                </c:pt>
                <c:pt idx="75">
                  <c:v>-2.566071884309574</c:v>
                </c:pt>
                <c:pt idx="76">
                  <c:v>-2.5748483991754667</c:v>
                </c:pt>
                <c:pt idx="77">
                  <c:v>-2.5778657347429905</c:v>
                </c:pt>
                <c:pt idx="78">
                  <c:v>-2.5772540585167767</c:v>
                </c:pt>
                <c:pt idx="79">
                  <c:v>-2.581932283004162</c:v>
                </c:pt>
                <c:pt idx="80">
                  <c:v>-2.5875506231573109</c:v>
                </c:pt>
                <c:pt idx="81">
                  <c:v>-2.5955714823997411</c:v>
                </c:pt>
                <c:pt idx="82">
                  <c:v>-2.5947666565849956</c:v>
                </c:pt>
                <c:pt idx="83">
                  <c:v>-2.5888469767875226</c:v>
                </c:pt>
                <c:pt idx="84">
                  <c:v>-2.5969003473002124</c:v>
                </c:pt>
                <c:pt idx="85">
                  <c:v>-2.6006106050110938</c:v>
                </c:pt>
                <c:pt idx="86">
                  <c:v>-2.5880156169528017</c:v>
                </c:pt>
                <c:pt idx="87">
                  <c:v>-2.5876126969437228</c:v>
                </c:pt>
                <c:pt idx="88">
                  <c:v>-2.5891801794751328</c:v>
                </c:pt>
                <c:pt idx="89">
                  <c:v>-2.6075640990926736</c:v>
                </c:pt>
                <c:pt idx="90">
                  <c:v>-2.6056748795926161</c:v>
                </c:pt>
                <c:pt idx="91">
                  <c:v>-2.6133096248871821</c:v>
                </c:pt>
                <c:pt idx="92">
                  <c:v>-2.6204860511282941</c:v>
                </c:pt>
                <c:pt idx="93">
                  <c:v>-2.6223959522204199</c:v>
                </c:pt>
                <c:pt idx="94">
                  <c:v>-2.6677084071130932</c:v>
                </c:pt>
                <c:pt idx="95">
                  <c:v>-2.6661895125472106</c:v>
                </c:pt>
                <c:pt idx="96">
                  <c:v>-2.6666499428926134</c:v>
                </c:pt>
                <c:pt idx="97">
                  <c:v>-2.6659222281816946</c:v>
                </c:pt>
                <c:pt idx="98">
                  <c:v>-2.6690691518064735</c:v>
                </c:pt>
                <c:pt idx="99">
                  <c:v>-2.6980799373006263</c:v>
                </c:pt>
                <c:pt idx="100">
                  <c:v>-2.6890357663837654</c:v>
                </c:pt>
                <c:pt idx="101">
                  <c:v>-2.6940241823347613</c:v>
                </c:pt>
                <c:pt idx="102">
                  <c:v>-2.6860099395630694</c:v>
                </c:pt>
                <c:pt idx="103">
                  <c:v>-2.6829669858724459</c:v>
                </c:pt>
                <c:pt idx="104">
                  <c:v>-2.6785172391862631</c:v>
                </c:pt>
                <c:pt idx="105">
                  <c:v>-2.672146136612005</c:v>
                </c:pt>
                <c:pt idx="106">
                  <c:v>-2.6697753807334177</c:v>
                </c:pt>
                <c:pt idx="107">
                  <c:v>-2.6646182191780827</c:v>
                </c:pt>
                <c:pt idx="108">
                  <c:v>-2.6628790045890591</c:v>
                </c:pt>
                <c:pt idx="109">
                  <c:v>-2.6611203020415735</c:v>
                </c:pt>
                <c:pt idx="110">
                  <c:v>-2.6656386960533891</c:v>
                </c:pt>
                <c:pt idx="111">
                  <c:v>-2.6714134666189682</c:v>
                </c:pt>
                <c:pt idx="112">
                  <c:v>-2.6705490900086959</c:v>
                </c:pt>
                <c:pt idx="113">
                  <c:v>-2.6737374889880297</c:v>
                </c:pt>
                <c:pt idx="114">
                  <c:v>-2.6782356334518291</c:v>
                </c:pt>
                <c:pt idx="115">
                  <c:v>-2.6797817981459153</c:v>
                </c:pt>
                <c:pt idx="116">
                  <c:v>-2.6847662240781958</c:v>
                </c:pt>
                <c:pt idx="117">
                  <c:v>-2.6846790624086667</c:v>
                </c:pt>
                <c:pt idx="118">
                  <c:v>-2.6860080790203953</c:v>
                </c:pt>
                <c:pt idx="119">
                  <c:v>-2.6945695908205578</c:v>
                </c:pt>
                <c:pt idx="120">
                  <c:v>-2.6941325117113353</c:v>
                </c:pt>
                <c:pt idx="121">
                  <c:v>-2.6883742638657053</c:v>
                </c:pt>
                <c:pt idx="122">
                  <c:v>-2.6937944653651087</c:v>
                </c:pt>
                <c:pt idx="123">
                  <c:v>-2.6935620333449561</c:v>
                </c:pt>
                <c:pt idx="124">
                  <c:v>-2.702692131710736</c:v>
                </c:pt>
                <c:pt idx="125">
                  <c:v>-2.6967879869755049</c:v>
                </c:pt>
                <c:pt idx="126">
                  <c:v>-2.6865642958069378</c:v>
                </c:pt>
                <c:pt idx="127">
                  <c:v>-2.6914014471712528</c:v>
                </c:pt>
                <c:pt idx="128">
                  <c:v>-2.6970962985010822</c:v>
                </c:pt>
                <c:pt idx="129">
                  <c:v>-2.6993436863243985</c:v>
                </c:pt>
                <c:pt idx="130">
                  <c:v>-2.6986363162527591</c:v>
                </c:pt>
                <c:pt idx="131">
                  <c:v>-2.6897389999132195</c:v>
                </c:pt>
                <c:pt idx="132">
                  <c:v>-2.6914597194996932</c:v>
                </c:pt>
                <c:pt idx="133">
                  <c:v>-2.6745193707506281</c:v>
                </c:pt>
                <c:pt idx="134">
                  <c:v>-2.6816649250859808</c:v>
                </c:pt>
                <c:pt idx="135">
                  <c:v>-2.6862901411010141</c:v>
                </c:pt>
                <c:pt idx="136">
                  <c:v>-2.6850577266715536</c:v>
                </c:pt>
                <c:pt idx="137">
                  <c:v>-2.6889401829657364</c:v>
                </c:pt>
                <c:pt idx="138">
                  <c:v>-2.7048260283509071</c:v>
                </c:pt>
                <c:pt idx="139">
                  <c:v>-2.7086070238411408</c:v>
                </c:pt>
                <c:pt idx="140">
                  <c:v>-2.7128866864742296</c:v>
                </c:pt>
                <c:pt idx="141">
                  <c:v>-2.7072979354057791</c:v>
                </c:pt>
                <c:pt idx="142">
                  <c:v>-2.703506278251731</c:v>
                </c:pt>
                <c:pt idx="143">
                  <c:v>-2.7061383526391896</c:v>
                </c:pt>
                <c:pt idx="144">
                  <c:v>-2.7076709760181141</c:v>
                </c:pt>
                <c:pt idx="145">
                  <c:v>-2.7171432483092874</c:v>
                </c:pt>
                <c:pt idx="146">
                  <c:v>-2.7125936420289709</c:v>
                </c:pt>
                <c:pt idx="147">
                  <c:v>-2.7460973679896776</c:v>
                </c:pt>
                <c:pt idx="148">
                  <c:v>-2.7465896316365015</c:v>
                </c:pt>
                <c:pt idx="149">
                  <c:v>-2.7362755984023912</c:v>
                </c:pt>
                <c:pt idx="150">
                  <c:v>-2.7300832255772689</c:v>
                </c:pt>
                <c:pt idx="151">
                  <c:v>-2.7232678594627311</c:v>
                </c:pt>
                <c:pt idx="152">
                  <c:v>-2.739353087356001</c:v>
                </c:pt>
                <c:pt idx="153">
                  <c:v>-2.7368382597055292</c:v>
                </c:pt>
                <c:pt idx="154">
                  <c:v>-2.7491179018541692</c:v>
                </c:pt>
                <c:pt idx="155">
                  <c:v>-2.7287735255905927</c:v>
                </c:pt>
                <c:pt idx="156">
                  <c:v>-2.721684857617253</c:v>
                </c:pt>
                <c:pt idx="157">
                  <c:v>-2.7124148584186725</c:v>
                </c:pt>
                <c:pt idx="158">
                  <c:v>-2.7201361948857739</c:v>
                </c:pt>
                <c:pt idx="159">
                  <c:v>-2.7222370019845585</c:v>
                </c:pt>
                <c:pt idx="160">
                  <c:v>-2.7218001935710778</c:v>
                </c:pt>
                <c:pt idx="161">
                  <c:v>-2.7492232560086567</c:v>
                </c:pt>
                <c:pt idx="162">
                  <c:v>-2.7731466457482012</c:v>
                </c:pt>
                <c:pt idx="163">
                  <c:v>-2.7769808662717819</c:v>
                </c:pt>
                <c:pt idx="164">
                  <c:v>-2.7763737984853156</c:v>
                </c:pt>
                <c:pt idx="165">
                  <c:v>-2.7740372128510113</c:v>
                </c:pt>
                <c:pt idx="166">
                  <c:v>-2.774033182207583</c:v>
                </c:pt>
                <c:pt idx="167">
                  <c:v>-2.7695806442891211</c:v>
                </c:pt>
                <c:pt idx="168">
                  <c:v>-2.7814379562806963</c:v>
                </c:pt>
                <c:pt idx="169">
                  <c:v>-2.7810378845843147</c:v>
                </c:pt>
                <c:pt idx="170">
                  <c:v>-2.8024736017330589</c:v>
                </c:pt>
                <c:pt idx="171">
                  <c:v>-2.8138247167395032</c:v>
                </c:pt>
                <c:pt idx="172">
                  <c:v>-2.8180240545721911</c:v>
                </c:pt>
                <c:pt idx="173">
                  <c:v>-2.8178421000075748</c:v>
                </c:pt>
                <c:pt idx="174">
                  <c:v>-2.8244889182615616</c:v>
                </c:pt>
                <c:pt idx="175">
                  <c:v>-2.8204156319410867</c:v>
                </c:pt>
                <c:pt idx="176">
                  <c:v>-2.8169469573368553</c:v>
                </c:pt>
                <c:pt idx="177">
                  <c:v>-2.8195033828547089</c:v>
                </c:pt>
                <c:pt idx="178">
                  <c:v>-2.8170424759821353</c:v>
                </c:pt>
                <c:pt idx="179">
                  <c:v>-2.8202769561142147</c:v>
                </c:pt>
                <c:pt idx="180">
                  <c:v>-2.8107186637789146</c:v>
                </c:pt>
                <c:pt idx="181">
                  <c:v>-2.814659712664052</c:v>
                </c:pt>
                <c:pt idx="182">
                  <c:v>-2.8138515498756456</c:v>
                </c:pt>
                <c:pt idx="183">
                  <c:v>-2.8144508748309462</c:v>
                </c:pt>
                <c:pt idx="184">
                  <c:v>-2.8047614875875855</c:v>
                </c:pt>
                <c:pt idx="185">
                  <c:v>-2.8019707757137713</c:v>
                </c:pt>
                <c:pt idx="186">
                  <c:v>-2.7802146613918723</c:v>
                </c:pt>
                <c:pt idx="187">
                  <c:v>-2.7678491201368614</c:v>
                </c:pt>
                <c:pt idx="188">
                  <c:v>-2.7801362373605527</c:v>
                </c:pt>
                <c:pt idx="189">
                  <c:v>-2.8065193755109932</c:v>
                </c:pt>
                <c:pt idx="190">
                  <c:v>-2.8062230755421251</c:v>
                </c:pt>
                <c:pt idx="191">
                  <c:v>-2.7966194865038982</c:v>
                </c:pt>
                <c:pt idx="192">
                  <c:v>-2.7911237439677787</c:v>
                </c:pt>
                <c:pt idx="193">
                  <c:v>-2.7817155836543108</c:v>
                </c:pt>
                <c:pt idx="194">
                  <c:v>-2.7833914006850731</c:v>
                </c:pt>
                <c:pt idx="195">
                  <c:v>-2.7797556885625263</c:v>
                </c:pt>
                <c:pt idx="196">
                  <c:v>-2.7743140971732982</c:v>
                </c:pt>
                <c:pt idx="197">
                  <c:v>-2.7827464134615827</c:v>
                </c:pt>
                <c:pt idx="198">
                  <c:v>-2.7849204879541234</c:v>
                </c:pt>
                <c:pt idx="199">
                  <c:v>-2.7840033353545612</c:v>
                </c:pt>
                <c:pt idx="200">
                  <c:v>-2.7800139992999915</c:v>
                </c:pt>
                <c:pt idx="201">
                  <c:v>-2.7687394226073723</c:v>
                </c:pt>
                <c:pt idx="202">
                  <c:v>-2.7678930222746714</c:v>
                </c:pt>
                <c:pt idx="203">
                  <c:v>-2.7680861493799056</c:v>
                </c:pt>
                <c:pt idx="204">
                  <c:v>-2.7682527042626397</c:v>
                </c:pt>
                <c:pt idx="205">
                  <c:v>-2.7772038921095485</c:v>
                </c:pt>
                <c:pt idx="206">
                  <c:v>-2.7967379525207869</c:v>
                </c:pt>
                <c:pt idx="207">
                  <c:v>-2.7973137096800778</c:v>
                </c:pt>
                <c:pt idx="208">
                  <c:v>-2.79821646576853</c:v>
                </c:pt>
                <c:pt idx="209">
                  <c:v>-2.8064754149966586</c:v>
                </c:pt>
                <c:pt idx="210">
                  <c:v>-2.8161361397897964</c:v>
                </c:pt>
                <c:pt idx="211">
                  <c:v>-2.863191346937846</c:v>
                </c:pt>
                <c:pt idx="212">
                  <c:v>-2.8621629001571058</c:v>
                </c:pt>
                <c:pt idx="213">
                  <c:v>-2.8699498404284398</c:v>
                </c:pt>
                <c:pt idx="214">
                  <c:v>-2.8634856101738464</c:v>
                </c:pt>
                <c:pt idx="215">
                  <c:v>-2.8567848301364132</c:v>
                </c:pt>
                <c:pt idx="216">
                  <c:v>-2.8583982630527913</c:v>
                </c:pt>
                <c:pt idx="217">
                  <c:v>-2.8994951041252648</c:v>
                </c:pt>
                <c:pt idx="218">
                  <c:v>-2.8991189295219146</c:v>
                </c:pt>
                <c:pt idx="219">
                  <c:v>-2.8988224400276934</c:v>
                </c:pt>
                <c:pt idx="220">
                  <c:v>-2.8897224307970384</c:v>
                </c:pt>
                <c:pt idx="221">
                  <c:v>-2.9029134164743744</c:v>
                </c:pt>
                <c:pt idx="222">
                  <c:v>-2.9039206496099195</c:v>
                </c:pt>
                <c:pt idx="223">
                  <c:v>-2.9134778172462132</c:v>
                </c:pt>
                <c:pt idx="224">
                  <c:v>-2.9276492506572382</c:v>
                </c:pt>
                <c:pt idx="225">
                  <c:v>-2.9107867168187078</c:v>
                </c:pt>
                <c:pt idx="226">
                  <c:v>-2.9250092389404991</c:v>
                </c:pt>
                <c:pt idx="227">
                  <c:v>-2.9197212013057654</c:v>
                </c:pt>
                <c:pt idx="228">
                  <c:v>-2.9100198578475598</c:v>
                </c:pt>
                <c:pt idx="229">
                  <c:v>-2.9162587011968655</c:v>
                </c:pt>
                <c:pt idx="230">
                  <c:v>-2.9178840236825967</c:v>
                </c:pt>
                <c:pt idx="231">
                  <c:v>-2.9007048521975434</c:v>
                </c:pt>
                <c:pt idx="232">
                  <c:v>-2.9389646928474273</c:v>
                </c:pt>
                <c:pt idx="233">
                  <c:v>-2.9325053655686548</c:v>
                </c:pt>
                <c:pt idx="234">
                  <c:v>-2.9379911131517873</c:v>
                </c:pt>
                <c:pt idx="235">
                  <c:v>-2.9465149512751734</c:v>
                </c:pt>
                <c:pt idx="236">
                  <c:v>-2.9909670965749453</c:v>
                </c:pt>
                <c:pt idx="237">
                  <c:v>-2.9856036287306784</c:v>
                </c:pt>
                <c:pt idx="238">
                  <c:v>-2.963318037149238</c:v>
                </c:pt>
                <c:pt idx="239">
                  <c:v>-2.9588582983783818</c:v>
                </c:pt>
                <c:pt idx="240">
                  <c:v>-2.9601649843633639</c:v>
                </c:pt>
                <c:pt idx="241">
                  <c:v>-2.9670570084778292</c:v>
                </c:pt>
                <c:pt idx="242">
                  <c:v>-2.9631728411207865</c:v>
                </c:pt>
                <c:pt idx="243">
                  <c:v>-2.9576805589139976</c:v>
                </c:pt>
                <c:pt idx="244">
                  <c:v>-2.9588033931282531</c:v>
                </c:pt>
                <c:pt idx="245">
                  <c:v>-2.951551375877457</c:v>
                </c:pt>
                <c:pt idx="246">
                  <c:v>-2.9539283517671922</c:v>
                </c:pt>
                <c:pt idx="247">
                  <c:v>-2.9511752387864663</c:v>
                </c:pt>
                <c:pt idx="248">
                  <c:v>-2.9618608238908597</c:v>
                </c:pt>
                <c:pt idx="249">
                  <c:v>-2.9411780487270498</c:v>
                </c:pt>
              </c:numCache>
            </c:numRef>
          </c:val>
          <c:smooth val="0"/>
          <c:extLst>
            <c:ext xmlns:c16="http://schemas.microsoft.com/office/drawing/2014/chart" uri="{C3380CC4-5D6E-409C-BE32-E72D297353CC}">
              <c16:uniqueId val="{00000001-7DD2-46C7-833C-7D9202C47DD7}"/>
            </c:ext>
          </c:extLst>
        </c:ser>
        <c:ser>
          <c:idx val="2"/>
          <c:order val="2"/>
          <c:tx>
            <c:strRef>
              <c:f>'Bond Portfolio'!$AB$18</c:f>
              <c:strCache>
                <c:ptCount val="1"/>
                <c:pt idx="0">
                  <c:v>1-day ES</c:v>
                </c:pt>
              </c:strCache>
            </c:strRef>
          </c:tx>
          <c:marker>
            <c:symbol val="none"/>
          </c:marker>
          <c:cat>
            <c:numRef>
              <c:f>'Bond Portfolio'!$A$19:$A$271</c:f>
              <c:numCache>
                <c:formatCode>m/d/yyyy</c:formatCode>
                <c:ptCount val="253"/>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43115</c:v>
                </c:pt>
                <c:pt idx="13">
                  <c:v>43112</c:v>
                </c:pt>
                <c:pt idx="14">
                  <c:v>43111</c:v>
                </c:pt>
                <c:pt idx="15">
                  <c:v>43110</c:v>
                </c:pt>
                <c:pt idx="16">
                  <c:v>43109</c:v>
                </c:pt>
                <c:pt idx="17">
                  <c:v>43105</c:v>
                </c:pt>
                <c:pt idx="18">
                  <c:v>43104</c:v>
                </c:pt>
                <c:pt idx="19">
                  <c:v>43103</c:v>
                </c:pt>
                <c:pt idx="20">
                  <c:v>43098</c:v>
                </c:pt>
                <c:pt idx="21">
                  <c:v>43097</c:v>
                </c:pt>
                <c:pt idx="22">
                  <c:v>43096</c:v>
                </c:pt>
                <c:pt idx="23">
                  <c:v>43095</c:v>
                </c:pt>
                <c:pt idx="24">
                  <c:v>43094</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43062</c:v>
                </c:pt>
                <c:pt idx="47">
                  <c:v>43061</c:v>
                </c:pt>
                <c:pt idx="48">
                  <c:v>43060</c:v>
                </c:pt>
                <c:pt idx="49">
                  <c:v>43059</c:v>
                </c:pt>
                <c:pt idx="50">
                  <c:v>43056</c:v>
                </c:pt>
                <c:pt idx="51">
                  <c:v>43055</c:v>
                </c:pt>
                <c:pt idx="52">
                  <c:v>43054</c:v>
                </c:pt>
                <c:pt idx="53">
                  <c:v>43053</c:v>
                </c:pt>
                <c:pt idx="54">
                  <c:v>43052</c:v>
                </c:pt>
                <c:pt idx="55">
                  <c:v>43049</c:v>
                </c:pt>
                <c:pt idx="56">
                  <c:v>43048</c:v>
                </c:pt>
                <c:pt idx="57">
                  <c:v>43047</c:v>
                </c:pt>
                <c:pt idx="58">
                  <c:v>43046</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42982</c:v>
                </c:pt>
                <c:pt idx="104">
                  <c:v>42979</c:v>
                </c:pt>
                <c:pt idx="105">
                  <c:v>42978</c:v>
                </c:pt>
                <c:pt idx="106">
                  <c:v>42977</c:v>
                </c:pt>
                <c:pt idx="107">
                  <c:v>42976</c:v>
                </c:pt>
                <c:pt idx="108">
                  <c:v>42975</c:v>
                </c:pt>
                <c:pt idx="109">
                  <c:v>42972</c:v>
                </c:pt>
                <c:pt idx="110">
                  <c:v>42971</c:v>
                </c:pt>
                <c:pt idx="111">
                  <c:v>42970</c:v>
                </c:pt>
                <c:pt idx="112">
                  <c:v>42969</c:v>
                </c:pt>
                <c:pt idx="113">
                  <c:v>42968</c:v>
                </c:pt>
                <c:pt idx="114">
                  <c:v>42965</c:v>
                </c:pt>
                <c:pt idx="115">
                  <c:v>42964</c:v>
                </c:pt>
                <c:pt idx="116">
                  <c:v>42963</c:v>
                </c:pt>
                <c:pt idx="117">
                  <c:v>42962</c:v>
                </c:pt>
                <c:pt idx="118">
                  <c:v>42961</c:v>
                </c:pt>
                <c:pt idx="119">
                  <c:v>42958</c:v>
                </c:pt>
                <c:pt idx="120">
                  <c:v>42957</c:v>
                </c:pt>
                <c:pt idx="121">
                  <c:v>42956</c:v>
                </c:pt>
                <c:pt idx="122">
                  <c:v>42955</c:v>
                </c:pt>
                <c:pt idx="123">
                  <c:v>42954</c:v>
                </c:pt>
                <c:pt idx="124">
                  <c:v>42951</c:v>
                </c:pt>
                <c:pt idx="125">
                  <c:v>42950</c:v>
                </c:pt>
                <c:pt idx="126">
                  <c:v>42949</c:v>
                </c:pt>
                <c:pt idx="127">
                  <c:v>42948</c:v>
                </c:pt>
                <c:pt idx="128">
                  <c:v>42947</c:v>
                </c:pt>
                <c:pt idx="129">
                  <c:v>42944</c:v>
                </c:pt>
                <c:pt idx="130">
                  <c:v>42943</c:v>
                </c:pt>
                <c:pt idx="131">
                  <c:v>42942</c:v>
                </c:pt>
                <c:pt idx="132">
                  <c:v>42941</c:v>
                </c:pt>
                <c:pt idx="133">
                  <c:v>42940</c:v>
                </c:pt>
                <c:pt idx="134">
                  <c:v>42937</c:v>
                </c:pt>
                <c:pt idx="135">
                  <c:v>42936</c:v>
                </c:pt>
                <c:pt idx="136">
                  <c:v>42935</c:v>
                </c:pt>
                <c:pt idx="137">
                  <c:v>42934</c:v>
                </c:pt>
                <c:pt idx="138">
                  <c:v>42933</c:v>
                </c:pt>
                <c:pt idx="139">
                  <c:v>42930</c:v>
                </c:pt>
                <c:pt idx="140">
                  <c:v>42929</c:v>
                </c:pt>
                <c:pt idx="141">
                  <c:v>42928</c:v>
                </c:pt>
                <c:pt idx="142">
                  <c:v>42927</c:v>
                </c:pt>
                <c:pt idx="143">
                  <c:v>42926</c:v>
                </c:pt>
                <c:pt idx="144">
                  <c:v>42923</c:v>
                </c:pt>
                <c:pt idx="145">
                  <c:v>42922</c:v>
                </c:pt>
                <c:pt idx="146">
                  <c:v>42921</c:v>
                </c:pt>
                <c:pt idx="147">
                  <c:v>42920</c:v>
                </c:pt>
                <c:pt idx="148">
                  <c:v>42919</c:v>
                </c:pt>
                <c:pt idx="149">
                  <c:v>42916</c:v>
                </c:pt>
                <c:pt idx="150">
                  <c:v>42915</c:v>
                </c:pt>
                <c:pt idx="151">
                  <c:v>42914</c:v>
                </c:pt>
                <c:pt idx="152">
                  <c:v>42913</c:v>
                </c:pt>
                <c:pt idx="153">
                  <c:v>42912</c:v>
                </c:pt>
                <c:pt idx="154">
                  <c:v>42909</c:v>
                </c:pt>
                <c:pt idx="155">
                  <c:v>42908</c:v>
                </c:pt>
                <c:pt idx="156">
                  <c:v>42907</c:v>
                </c:pt>
                <c:pt idx="157">
                  <c:v>42906</c:v>
                </c:pt>
                <c:pt idx="158">
                  <c:v>42905</c:v>
                </c:pt>
                <c:pt idx="159">
                  <c:v>42902</c:v>
                </c:pt>
                <c:pt idx="160">
                  <c:v>42901</c:v>
                </c:pt>
                <c:pt idx="161">
                  <c:v>42900</c:v>
                </c:pt>
                <c:pt idx="162">
                  <c:v>42899</c:v>
                </c:pt>
                <c:pt idx="163">
                  <c:v>42895</c:v>
                </c:pt>
                <c:pt idx="164">
                  <c:v>42894</c:v>
                </c:pt>
                <c:pt idx="165">
                  <c:v>42893</c:v>
                </c:pt>
                <c:pt idx="166">
                  <c:v>42892</c:v>
                </c:pt>
                <c:pt idx="167">
                  <c:v>42891</c:v>
                </c:pt>
                <c:pt idx="168">
                  <c:v>42888</c:v>
                </c:pt>
                <c:pt idx="169">
                  <c:v>42887</c:v>
                </c:pt>
                <c:pt idx="170">
                  <c:v>42886</c:v>
                </c:pt>
                <c:pt idx="171">
                  <c:v>42885</c:v>
                </c:pt>
                <c:pt idx="172">
                  <c:v>42884</c:v>
                </c:pt>
                <c:pt idx="173">
                  <c:v>42881</c:v>
                </c:pt>
                <c:pt idx="174">
                  <c:v>42880</c:v>
                </c:pt>
                <c:pt idx="175">
                  <c:v>42879</c:v>
                </c:pt>
                <c:pt idx="176">
                  <c:v>42878</c:v>
                </c:pt>
                <c:pt idx="177">
                  <c:v>42877</c:v>
                </c:pt>
                <c:pt idx="178">
                  <c:v>42874</c:v>
                </c:pt>
                <c:pt idx="179">
                  <c:v>42873</c:v>
                </c:pt>
                <c:pt idx="180">
                  <c:v>42872</c:v>
                </c:pt>
                <c:pt idx="181">
                  <c:v>42871</c:v>
                </c:pt>
                <c:pt idx="182">
                  <c:v>42870</c:v>
                </c:pt>
                <c:pt idx="183">
                  <c:v>42867</c:v>
                </c:pt>
                <c:pt idx="184">
                  <c:v>42866</c:v>
                </c:pt>
                <c:pt idx="185">
                  <c:v>42865</c:v>
                </c:pt>
                <c:pt idx="186">
                  <c:v>42860</c:v>
                </c:pt>
                <c:pt idx="187">
                  <c:v>42859</c:v>
                </c:pt>
                <c:pt idx="188">
                  <c:v>42858</c:v>
                </c:pt>
                <c:pt idx="189">
                  <c:v>42857</c:v>
                </c:pt>
                <c:pt idx="190">
                  <c:v>42853</c:v>
                </c:pt>
                <c:pt idx="191">
                  <c:v>42852</c:v>
                </c:pt>
                <c:pt idx="192">
                  <c:v>42851</c:v>
                </c:pt>
                <c:pt idx="193">
                  <c:v>42850</c:v>
                </c:pt>
                <c:pt idx="194">
                  <c:v>42849</c:v>
                </c:pt>
                <c:pt idx="195">
                  <c:v>42845</c:v>
                </c:pt>
                <c:pt idx="196">
                  <c:v>42844</c:v>
                </c:pt>
                <c:pt idx="197">
                  <c:v>42843</c:v>
                </c:pt>
                <c:pt idx="198">
                  <c:v>42842</c:v>
                </c:pt>
                <c:pt idx="199">
                  <c:v>42839</c:v>
                </c:pt>
                <c:pt idx="200">
                  <c:v>42838</c:v>
                </c:pt>
                <c:pt idx="201">
                  <c:v>42837</c:v>
                </c:pt>
                <c:pt idx="202">
                  <c:v>42836</c:v>
                </c:pt>
                <c:pt idx="203">
                  <c:v>42835</c:v>
                </c:pt>
                <c:pt idx="204">
                  <c:v>42832</c:v>
                </c:pt>
                <c:pt idx="205">
                  <c:v>42831</c:v>
                </c:pt>
                <c:pt idx="206">
                  <c:v>42830</c:v>
                </c:pt>
                <c:pt idx="207">
                  <c:v>42829</c:v>
                </c:pt>
                <c:pt idx="208">
                  <c:v>42828</c:v>
                </c:pt>
                <c:pt idx="209">
                  <c:v>42825</c:v>
                </c:pt>
                <c:pt idx="210">
                  <c:v>42824</c:v>
                </c:pt>
                <c:pt idx="211">
                  <c:v>42823</c:v>
                </c:pt>
                <c:pt idx="212">
                  <c:v>42822</c:v>
                </c:pt>
                <c:pt idx="213">
                  <c:v>42821</c:v>
                </c:pt>
                <c:pt idx="214">
                  <c:v>42818</c:v>
                </c:pt>
                <c:pt idx="215">
                  <c:v>42817</c:v>
                </c:pt>
                <c:pt idx="216">
                  <c:v>42816</c:v>
                </c:pt>
                <c:pt idx="217">
                  <c:v>42815</c:v>
                </c:pt>
                <c:pt idx="218">
                  <c:v>42814</c:v>
                </c:pt>
                <c:pt idx="219">
                  <c:v>42811</c:v>
                </c:pt>
                <c:pt idx="220">
                  <c:v>42810</c:v>
                </c:pt>
                <c:pt idx="221">
                  <c:v>42809</c:v>
                </c:pt>
                <c:pt idx="222">
                  <c:v>42808</c:v>
                </c:pt>
                <c:pt idx="223">
                  <c:v>42807</c:v>
                </c:pt>
                <c:pt idx="224">
                  <c:v>42804</c:v>
                </c:pt>
                <c:pt idx="225">
                  <c:v>42803</c:v>
                </c:pt>
                <c:pt idx="226">
                  <c:v>42801</c:v>
                </c:pt>
                <c:pt idx="227">
                  <c:v>42800</c:v>
                </c:pt>
                <c:pt idx="228">
                  <c:v>42797</c:v>
                </c:pt>
                <c:pt idx="229">
                  <c:v>42796</c:v>
                </c:pt>
                <c:pt idx="230">
                  <c:v>42795</c:v>
                </c:pt>
                <c:pt idx="231">
                  <c:v>42794</c:v>
                </c:pt>
                <c:pt idx="232">
                  <c:v>42793</c:v>
                </c:pt>
                <c:pt idx="233">
                  <c:v>42790</c:v>
                </c:pt>
                <c:pt idx="234">
                  <c:v>42788</c:v>
                </c:pt>
                <c:pt idx="235">
                  <c:v>42787</c:v>
                </c:pt>
                <c:pt idx="236">
                  <c:v>42786</c:v>
                </c:pt>
                <c:pt idx="237">
                  <c:v>42783</c:v>
                </c:pt>
                <c:pt idx="238">
                  <c:v>42782</c:v>
                </c:pt>
                <c:pt idx="239">
                  <c:v>42781</c:v>
                </c:pt>
                <c:pt idx="240">
                  <c:v>42780</c:v>
                </c:pt>
                <c:pt idx="241">
                  <c:v>42779</c:v>
                </c:pt>
                <c:pt idx="242">
                  <c:v>42776</c:v>
                </c:pt>
                <c:pt idx="243">
                  <c:v>42775</c:v>
                </c:pt>
                <c:pt idx="244">
                  <c:v>42774</c:v>
                </c:pt>
                <c:pt idx="245">
                  <c:v>42773</c:v>
                </c:pt>
                <c:pt idx="246">
                  <c:v>42772</c:v>
                </c:pt>
                <c:pt idx="247">
                  <c:v>42769</c:v>
                </c:pt>
                <c:pt idx="248">
                  <c:v>42768</c:v>
                </c:pt>
                <c:pt idx="249">
                  <c:v>42767</c:v>
                </c:pt>
                <c:pt idx="250">
                  <c:v>42766</c:v>
                </c:pt>
                <c:pt idx="251">
                  <c:v>42765</c:v>
                </c:pt>
                <c:pt idx="252">
                  <c:v>42762</c:v>
                </c:pt>
              </c:numCache>
            </c:numRef>
          </c:cat>
          <c:val>
            <c:numRef>
              <c:f>'Bond Portfolio'!$AB$19:$AB$268</c:f>
              <c:numCache>
                <c:formatCode>General</c:formatCode>
                <c:ptCount val="250"/>
                <c:pt idx="0">
                  <c:v>-1.6933457356237456</c:v>
                </c:pt>
                <c:pt idx="1">
                  <c:v>-1.6915762981741855</c:v>
                </c:pt>
                <c:pt idx="2">
                  <c:v>-1.786886247378765</c:v>
                </c:pt>
                <c:pt idx="3">
                  <c:v>-1.8034079356473458</c:v>
                </c:pt>
                <c:pt idx="4">
                  <c:v>-1.8017731053155797</c:v>
                </c:pt>
                <c:pt idx="5">
                  <c:v>-1.8136751424940871</c:v>
                </c:pt>
                <c:pt idx="6">
                  <c:v>-1.8842367939227844</c:v>
                </c:pt>
                <c:pt idx="7">
                  <c:v>-1.8769211813842641</c:v>
                </c:pt>
                <c:pt idx="8">
                  <c:v>-1.8806864286156382</c:v>
                </c:pt>
                <c:pt idx="9">
                  <c:v>-1.8766848680446624</c:v>
                </c:pt>
                <c:pt idx="10">
                  <c:v>-1.8802954447082652</c:v>
                </c:pt>
                <c:pt idx="11">
                  <c:v>-1.8799099026913015</c:v>
                </c:pt>
                <c:pt idx="12">
                  <c:v>-1.8823552746006713</c:v>
                </c:pt>
                <c:pt idx="13">
                  <c:v>-1.8768593846137847</c:v>
                </c:pt>
                <c:pt idx="14">
                  <c:v>-1.8715408641798399</c:v>
                </c:pt>
                <c:pt idx="15">
                  <c:v>-1.8834127685721922</c:v>
                </c:pt>
                <c:pt idx="16">
                  <c:v>-1.8889846070628589</c:v>
                </c:pt>
                <c:pt idx="17">
                  <c:v>-1.8495223042915119</c:v>
                </c:pt>
                <c:pt idx="18">
                  <c:v>-1.8471614821856652</c:v>
                </c:pt>
                <c:pt idx="19">
                  <c:v>-1.855443171986054</c:v>
                </c:pt>
                <c:pt idx="20">
                  <c:v>-1.8514851593060506</c:v>
                </c:pt>
                <c:pt idx="21">
                  <c:v>-1.8057934325333804</c:v>
                </c:pt>
                <c:pt idx="22">
                  <c:v>-1.8167328204523925</c:v>
                </c:pt>
                <c:pt idx="23">
                  <c:v>-1.8213462838786156</c:v>
                </c:pt>
                <c:pt idx="24">
                  <c:v>-1.8237636163041953</c:v>
                </c:pt>
                <c:pt idx="25">
                  <c:v>-1.8153337028067262</c:v>
                </c:pt>
                <c:pt idx="26">
                  <c:v>-1.8228443749928391</c:v>
                </c:pt>
                <c:pt idx="27">
                  <c:v>-1.8228399066986241</c:v>
                </c:pt>
                <c:pt idx="28">
                  <c:v>-1.8200813549161714</c:v>
                </c:pt>
                <c:pt idx="29">
                  <c:v>-1.8225971854242182</c:v>
                </c:pt>
                <c:pt idx="30">
                  <c:v>-1.8264196810557605</c:v>
                </c:pt>
                <c:pt idx="31">
                  <c:v>-1.8675062117574726</c:v>
                </c:pt>
                <c:pt idx="32">
                  <c:v>-1.8684072775337359</c:v>
                </c:pt>
                <c:pt idx="33">
                  <c:v>-1.8794864983782351</c:v>
                </c:pt>
                <c:pt idx="34">
                  <c:v>-1.8835950777327912</c:v>
                </c:pt>
                <c:pt idx="35">
                  <c:v>-1.8856435115490724</c:v>
                </c:pt>
                <c:pt idx="36">
                  <c:v>-1.8869858992557551</c:v>
                </c:pt>
                <c:pt idx="37">
                  <c:v>-1.8896595651980146</c:v>
                </c:pt>
                <c:pt idx="38">
                  <c:v>-1.8946598914836312</c:v>
                </c:pt>
                <c:pt idx="39">
                  <c:v>-1.8911551694376931</c:v>
                </c:pt>
                <c:pt idx="40">
                  <c:v>-1.8953344679226287</c:v>
                </c:pt>
                <c:pt idx="41">
                  <c:v>-1.9019935854958341</c:v>
                </c:pt>
                <c:pt idx="42">
                  <c:v>-1.9010859704259651</c:v>
                </c:pt>
                <c:pt idx="43">
                  <c:v>-1.9047968662415919</c:v>
                </c:pt>
                <c:pt idx="44">
                  <c:v>-1.9047639488354819</c:v>
                </c:pt>
                <c:pt idx="45">
                  <c:v>-1.9172440298683118</c:v>
                </c:pt>
                <c:pt idx="46">
                  <c:v>-1.9172382808308637</c:v>
                </c:pt>
                <c:pt idx="47">
                  <c:v>-1.9290964579987693</c:v>
                </c:pt>
                <c:pt idx="48">
                  <c:v>-1.9279630710600122</c:v>
                </c:pt>
                <c:pt idx="49">
                  <c:v>-1.9305329351777807</c:v>
                </c:pt>
                <c:pt idx="50">
                  <c:v>-1.9377547234560011</c:v>
                </c:pt>
                <c:pt idx="51">
                  <c:v>-1.9413414652301861</c:v>
                </c:pt>
                <c:pt idx="52">
                  <c:v>-1.9502295092473743</c:v>
                </c:pt>
                <c:pt idx="53">
                  <c:v>-1.9507268968179821</c:v>
                </c:pt>
                <c:pt idx="54">
                  <c:v>-1.9501155086945043</c:v>
                </c:pt>
                <c:pt idx="55">
                  <c:v>-2.0494942503768878</c:v>
                </c:pt>
                <c:pt idx="56">
                  <c:v>-2.0893769675261282</c:v>
                </c:pt>
                <c:pt idx="57">
                  <c:v>-2.0903987708654488</c:v>
                </c:pt>
                <c:pt idx="58">
                  <c:v>-2.0902528318888867</c:v>
                </c:pt>
                <c:pt idx="59">
                  <c:v>-2.0850400021845976</c:v>
                </c:pt>
                <c:pt idx="60">
                  <c:v>-2.0925927621437106</c:v>
                </c:pt>
                <c:pt idx="61">
                  <c:v>-2.100000941340554</c:v>
                </c:pt>
                <c:pt idx="62">
                  <c:v>-2.0987961037829046</c:v>
                </c:pt>
                <c:pt idx="63">
                  <c:v>-2.1035235486510975</c:v>
                </c:pt>
                <c:pt idx="64">
                  <c:v>-2.0960856445952065</c:v>
                </c:pt>
                <c:pt idx="65">
                  <c:v>-2.1045360537964997</c:v>
                </c:pt>
                <c:pt idx="66">
                  <c:v>-2.1080879368297132</c:v>
                </c:pt>
                <c:pt idx="67">
                  <c:v>-2.1073588221193083</c:v>
                </c:pt>
                <c:pt idx="68">
                  <c:v>-2.1086802827079922</c:v>
                </c:pt>
                <c:pt idx="69">
                  <c:v>-2.1057709825971136</c:v>
                </c:pt>
                <c:pt idx="70">
                  <c:v>-2.1093147311945439</c:v>
                </c:pt>
                <c:pt idx="71">
                  <c:v>-2.1096094012305158</c:v>
                </c:pt>
                <c:pt idx="72">
                  <c:v>-2.1077538173136019</c:v>
                </c:pt>
                <c:pt idx="73">
                  <c:v>-2.1551383192080644</c:v>
                </c:pt>
                <c:pt idx="74">
                  <c:v>-2.1571776325459995</c:v>
                </c:pt>
                <c:pt idx="75">
                  <c:v>-2.162723205060773</c:v>
                </c:pt>
                <c:pt idx="76">
                  <c:v>-2.1701201811455384</c:v>
                </c:pt>
                <c:pt idx="77">
                  <c:v>-2.1726632360339226</c:v>
                </c:pt>
                <c:pt idx="78">
                  <c:v>-2.1721477062950618</c:v>
                </c:pt>
                <c:pt idx="79">
                  <c:v>-2.1760905828447084</c:v>
                </c:pt>
                <c:pt idx="80">
                  <c:v>-2.1808258027336906</c:v>
                </c:pt>
                <c:pt idx="81">
                  <c:v>-2.1875859011215018</c:v>
                </c:pt>
                <c:pt idx="82">
                  <c:v>-2.1869075820626223</c:v>
                </c:pt>
                <c:pt idx="83">
                  <c:v>-2.1819183886800029</c:v>
                </c:pt>
                <c:pt idx="84">
                  <c:v>-2.1887058880455679</c:v>
                </c:pt>
                <c:pt idx="85">
                  <c:v>-2.1918329479292535</c:v>
                </c:pt>
                <c:pt idx="86">
                  <c:v>-2.1812177063580065</c:v>
                </c:pt>
                <c:pt idx="87">
                  <c:v>-2.1808781194357749</c:v>
                </c:pt>
                <c:pt idx="88">
                  <c:v>-2.182199216816147</c:v>
                </c:pt>
                <c:pt idx="89">
                  <c:v>-2.1976934552277592</c:v>
                </c:pt>
                <c:pt idx="90">
                  <c:v>-2.1961011931881758</c:v>
                </c:pt>
                <c:pt idx="91">
                  <c:v>-2.2025358690498495</c:v>
                </c:pt>
                <c:pt idx="92">
                  <c:v>-2.2085842668581739</c:v>
                </c:pt>
                <c:pt idx="93">
                  <c:v>-2.2101939596483753</c:v>
                </c:pt>
                <c:pt idx="94">
                  <c:v>-2.2483839644856793</c:v>
                </c:pt>
                <c:pt idx="95">
                  <c:v>-2.2471038177587852</c:v>
                </c:pt>
                <c:pt idx="96">
                  <c:v>-2.2474918752401072</c:v>
                </c:pt>
                <c:pt idx="97">
                  <c:v>-2.2468785465560623</c:v>
                </c:pt>
                <c:pt idx="98">
                  <c:v>-2.2495308201690811</c:v>
                </c:pt>
                <c:pt idx="99">
                  <c:v>-2.2739815377693504</c:v>
                </c:pt>
                <c:pt idx="100">
                  <c:v>-2.2663589772198849</c:v>
                </c:pt>
                <c:pt idx="101">
                  <c:v>-2.2705632877069299</c:v>
                </c:pt>
                <c:pt idx="102">
                  <c:v>-2.263808765778176</c:v>
                </c:pt>
                <c:pt idx="103">
                  <c:v>-2.2612441195580613</c:v>
                </c:pt>
                <c:pt idx="104">
                  <c:v>-2.2574938074667696</c:v>
                </c:pt>
                <c:pt idx="105">
                  <c:v>-2.2521241483144196</c:v>
                </c:pt>
                <c:pt idx="106">
                  <c:v>-2.2501260403177161</c:v>
                </c:pt>
                <c:pt idx="107">
                  <c:v>-2.2457795085482171</c:v>
                </c:pt>
                <c:pt idx="108">
                  <c:v>-2.2443136728585542</c:v>
                </c:pt>
                <c:pt idx="109">
                  <c:v>-2.2428314124302688</c:v>
                </c:pt>
                <c:pt idx="110">
                  <c:v>-2.2466395814993874</c:v>
                </c:pt>
                <c:pt idx="111">
                  <c:v>-2.2515066432455706</c:v>
                </c:pt>
                <c:pt idx="112">
                  <c:v>-2.2507781338985104</c:v>
                </c:pt>
                <c:pt idx="113">
                  <c:v>-2.2534653635516473</c:v>
                </c:pt>
                <c:pt idx="114">
                  <c:v>-2.2572564660032421</c:v>
                </c:pt>
                <c:pt idx="115">
                  <c:v>-2.2585595963961169</c:v>
                </c:pt>
                <c:pt idx="116">
                  <c:v>-2.2627605440365808</c:v>
                </c:pt>
                <c:pt idx="117">
                  <c:v>-2.2626870828968384</c:v>
                </c:pt>
                <c:pt idx="118">
                  <c:v>-2.263807197685388</c:v>
                </c:pt>
                <c:pt idx="119">
                  <c:v>-2.2710229660174566</c:v>
                </c:pt>
                <c:pt idx="120">
                  <c:v>-2.2706545893021577</c:v>
                </c:pt>
                <c:pt idx="121">
                  <c:v>-2.2658014531478732</c:v>
                </c:pt>
                <c:pt idx="122">
                  <c:v>-2.2703696788591414</c:v>
                </c:pt>
                <c:pt idx="123">
                  <c:v>-2.2701737817267746</c:v>
                </c:pt>
                <c:pt idx="124">
                  <c:v>-2.2778687631966617</c:v>
                </c:pt>
                <c:pt idx="125">
                  <c:v>-2.2728926629934678</c:v>
                </c:pt>
                <c:pt idx="126">
                  <c:v>-2.2642759853910852</c:v>
                </c:pt>
                <c:pt idx="127">
                  <c:v>-2.2683528078550084</c:v>
                </c:pt>
                <c:pt idx="128">
                  <c:v>-2.2731525124913841</c:v>
                </c:pt>
                <c:pt idx="129">
                  <c:v>-2.275046644072801</c:v>
                </c:pt>
                <c:pt idx="130">
                  <c:v>-2.2744504621505972</c:v>
                </c:pt>
                <c:pt idx="131">
                  <c:v>-2.266951672803367</c:v>
                </c:pt>
                <c:pt idx="132">
                  <c:v>-2.2684019206322854</c:v>
                </c:pt>
                <c:pt idx="133">
                  <c:v>-2.2541243450252084</c:v>
                </c:pt>
                <c:pt idx="134">
                  <c:v>-2.2601467235363417</c:v>
                </c:pt>
                <c:pt idx="135">
                  <c:v>-2.2640449237642057</c:v>
                </c:pt>
                <c:pt idx="136">
                  <c:v>-2.2630062267186775</c:v>
                </c:pt>
                <c:pt idx="137">
                  <c:v>-2.26627841810638</c:v>
                </c:pt>
                <c:pt idx="138">
                  <c:v>-2.2796672427361937</c:v>
                </c:pt>
                <c:pt idx="139">
                  <c:v>-2.2828539214629116</c:v>
                </c:pt>
                <c:pt idx="140">
                  <c:v>-2.2864608842074112</c:v>
                </c:pt>
                <c:pt idx="141">
                  <c:v>-2.2817506024351224</c:v>
                </c:pt>
                <c:pt idx="142">
                  <c:v>-2.2785549379010011</c:v>
                </c:pt>
                <c:pt idx="143">
                  <c:v>-2.2807732889885171</c:v>
                </c:pt>
                <c:pt idx="144">
                  <c:v>-2.2820650065613903</c:v>
                </c:pt>
                <c:pt idx="145">
                  <c:v>-2.2900483772588509</c:v>
                </c:pt>
                <c:pt idx="146">
                  <c:v>-2.2862139020298069</c:v>
                </c:pt>
                <c:pt idx="147">
                  <c:v>-2.3144513360760919</c:v>
                </c:pt>
                <c:pt idx="148">
                  <c:v>-2.3148662231330381</c:v>
                </c:pt>
                <c:pt idx="149">
                  <c:v>-2.3061734039062771</c:v>
                </c:pt>
                <c:pt idx="150">
                  <c:v>-2.3009543808207709</c:v>
                </c:pt>
                <c:pt idx="151">
                  <c:v>-2.295210289808737</c:v>
                </c:pt>
                <c:pt idx="152">
                  <c:v>-2.3087671569550468</c:v>
                </c:pt>
                <c:pt idx="153">
                  <c:v>-2.3066476231455457</c:v>
                </c:pt>
                <c:pt idx="154">
                  <c:v>-2.3169970865362997</c:v>
                </c:pt>
                <c:pt idx="155">
                  <c:v>-2.2998505463685204</c:v>
                </c:pt>
                <c:pt idx="156">
                  <c:v>-2.2938761125217311</c:v>
                </c:pt>
                <c:pt idx="157">
                  <c:v>-2.2860632205679816</c:v>
                </c:pt>
                <c:pt idx="158">
                  <c:v>-2.2925708767461228</c:v>
                </c:pt>
                <c:pt idx="159">
                  <c:v>-2.294341467932473</c:v>
                </c:pt>
                <c:pt idx="160">
                  <c:v>-2.2939733193635345</c:v>
                </c:pt>
                <c:pt idx="161">
                  <c:v>-2.3170858805705019</c:v>
                </c:pt>
                <c:pt idx="162">
                  <c:v>-2.3372488660463926</c:v>
                </c:pt>
                <c:pt idx="163">
                  <c:v>-2.3404804036156914</c:v>
                </c:pt>
                <c:pt idx="164">
                  <c:v>-2.3399687579377733</c:v>
                </c:pt>
                <c:pt idx="165">
                  <c:v>-2.3379994491265816</c:v>
                </c:pt>
                <c:pt idx="166">
                  <c:v>-2.3379960520408929</c:v>
                </c:pt>
                <c:pt idx="167">
                  <c:v>-2.3342433874578967</c:v>
                </c:pt>
                <c:pt idx="168">
                  <c:v>-2.3442369047676137</c:v>
                </c:pt>
                <c:pt idx="169">
                  <c:v>-2.3438997184453041</c:v>
                </c:pt>
                <c:pt idx="170">
                  <c:v>-2.3619660567962195</c:v>
                </c:pt>
                <c:pt idx="171">
                  <c:v>-2.3715329438261032</c:v>
                </c:pt>
                <c:pt idx="172">
                  <c:v>-2.3750722076449295</c:v>
                </c:pt>
                <c:pt idx="173">
                  <c:v>-2.3749188536560686</c:v>
                </c:pt>
                <c:pt idx="174">
                  <c:v>-2.3805208900470274</c:v>
                </c:pt>
                <c:pt idx="175">
                  <c:v>-2.3770878643005497</c:v>
                </c:pt>
                <c:pt idx="176">
                  <c:v>-2.3741644142198068</c:v>
                </c:pt>
                <c:pt idx="177">
                  <c:v>-2.3763190073250424</c:v>
                </c:pt>
                <c:pt idx="178">
                  <c:v>-2.3742449187418844</c:v>
                </c:pt>
                <c:pt idx="179">
                  <c:v>-2.3769709862697388</c:v>
                </c:pt>
                <c:pt idx="180">
                  <c:v>-2.3689151166112512</c:v>
                </c:pt>
                <c:pt idx="181">
                  <c:v>-2.3722366906981982</c:v>
                </c:pt>
                <c:pt idx="182">
                  <c:v>-2.3715555591887338</c:v>
                </c:pt>
                <c:pt idx="183">
                  <c:v>-2.3720606790944259</c:v>
                </c:pt>
                <c:pt idx="184">
                  <c:v>-2.3638943207152354</c:v>
                </c:pt>
                <c:pt idx="185">
                  <c:v>-2.3615422676160835</c:v>
                </c:pt>
                <c:pt idx="186">
                  <c:v>-2.3432058938053455</c:v>
                </c:pt>
                <c:pt idx="187">
                  <c:v>-2.3327840333816869</c:v>
                </c:pt>
                <c:pt idx="188">
                  <c:v>-2.3431397968758687</c:v>
                </c:pt>
                <c:pt idx="189">
                  <c:v>-2.3653758945663408</c:v>
                </c:pt>
                <c:pt idx="190">
                  <c:v>-2.3651261685854563</c:v>
                </c:pt>
                <c:pt idx="191">
                  <c:v>-2.3570321221981199</c:v>
                </c:pt>
                <c:pt idx="192">
                  <c:v>-2.3524002293877193</c:v>
                </c:pt>
                <c:pt idx="193">
                  <c:v>-2.3444708932100058</c:v>
                </c:pt>
                <c:pt idx="194">
                  <c:v>-2.3458832965031586</c:v>
                </c:pt>
                <c:pt idx="195">
                  <c:v>-2.3428190647400378</c:v>
                </c:pt>
                <c:pt idx="196">
                  <c:v>-2.3382328113143633</c:v>
                </c:pt>
                <c:pt idx="197">
                  <c:v>-2.3453396917648273</c:v>
                </c:pt>
                <c:pt idx="198">
                  <c:v>-2.3471720337905118</c:v>
                </c:pt>
                <c:pt idx="199">
                  <c:v>-2.3463990440618203</c:v>
                </c:pt>
                <c:pt idx="200">
                  <c:v>-2.3430367728367782</c:v>
                </c:pt>
                <c:pt idx="201">
                  <c:v>-2.3335343934258734</c:v>
                </c:pt>
                <c:pt idx="202">
                  <c:v>-2.3328210347505003</c:v>
                </c:pt>
                <c:pt idx="203">
                  <c:v>-2.3329838051212644</c:v>
                </c:pt>
                <c:pt idx="204">
                  <c:v>-2.3331241800312612</c:v>
                </c:pt>
                <c:pt idx="205">
                  <c:v>-2.3406683730789068</c:v>
                </c:pt>
                <c:pt idx="206">
                  <c:v>-2.3571319671032076</c:v>
                </c:pt>
                <c:pt idx="207">
                  <c:v>-2.3576172237230595</c:v>
                </c:pt>
                <c:pt idx="208">
                  <c:v>-2.3583780798599996</c:v>
                </c:pt>
                <c:pt idx="209">
                  <c:v>-2.3653388439969318</c:v>
                </c:pt>
                <c:pt idx="210">
                  <c:v>-2.3734810452406228</c:v>
                </c:pt>
                <c:pt idx="211">
                  <c:v>-2.4131398673649334</c:v>
                </c:pt>
                <c:pt idx="212">
                  <c:v>-2.4122730772599965</c:v>
                </c:pt>
                <c:pt idx="213">
                  <c:v>-2.4188360252912697</c:v>
                </c:pt>
                <c:pt idx="214">
                  <c:v>-2.413387876757338</c:v>
                </c:pt>
                <c:pt idx="215">
                  <c:v>-2.4077403605799557</c:v>
                </c:pt>
                <c:pt idx="216">
                  <c:v>-2.4091001856220351</c:v>
                </c:pt>
                <c:pt idx="217">
                  <c:v>-2.4437372089983489</c:v>
                </c:pt>
                <c:pt idx="218">
                  <c:v>-2.4434201634982617</c:v>
                </c:pt>
                <c:pt idx="219">
                  <c:v>-2.4431702777826163</c:v>
                </c:pt>
                <c:pt idx="220">
                  <c:v>-2.4355006558792924</c:v>
                </c:pt>
                <c:pt idx="221">
                  <c:v>-2.4466182130281928</c:v>
                </c:pt>
                <c:pt idx="222">
                  <c:v>-2.4474671239602945</c:v>
                </c:pt>
                <c:pt idx="223">
                  <c:v>-2.4555220457058828</c:v>
                </c:pt>
                <c:pt idx="224">
                  <c:v>-2.467465938655415</c:v>
                </c:pt>
                <c:pt idx="225">
                  <c:v>-2.4532539466018393</c:v>
                </c:pt>
                <c:pt idx="226">
                  <c:v>-2.4652408978697942</c:v>
                </c:pt>
                <c:pt idx="227">
                  <c:v>-2.4607840618116139</c:v>
                </c:pt>
                <c:pt idx="228">
                  <c:v>-2.4526076265583314</c:v>
                </c:pt>
                <c:pt idx="229">
                  <c:v>-2.4578658156865414</c:v>
                </c:pt>
                <c:pt idx="230">
                  <c:v>-2.4592356614329103</c:v>
                </c:pt>
                <c:pt idx="231">
                  <c:v>-2.4447568025039681</c:v>
                </c:pt>
                <c:pt idx="232">
                  <c:v>-2.4770027601099822</c:v>
                </c:pt>
                <c:pt idx="233">
                  <c:v>-2.4715587438763365</c:v>
                </c:pt>
                <c:pt idx="234">
                  <c:v>-2.4761822127930455</c:v>
                </c:pt>
                <c:pt idx="235">
                  <c:v>-2.4833662291950604</c:v>
                </c:pt>
                <c:pt idx="236">
                  <c:v>-2.5208311524274882</c:v>
                </c:pt>
                <c:pt idx="237">
                  <c:v>-2.5163107426769589</c:v>
                </c:pt>
                <c:pt idx="238">
                  <c:v>-2.4975281176279895</c:v>
                </c:pt>
                <c:pt idx="239">
                  <c:v>-2.4937693840604633</c:v>
                </c:pt>
                <c:pt idx="240">
                  <c:v>-2.4948706782676631</c:v>
                </c:pt>
                <c:pt idx="241">
                  <c:v>-2.5006793777718874</c:v>
                </c:pt>
                <c:pt idx="242">
                  <c:v>-2.4974057442751874</c:v>
                </c:pt>
                <c:pt idx="243">
                  <c:v>-2.4927767678813479</c:v>
                </c:pt>
                <c:pt idx="244">
                  <c:v>-2.4937231091064143</c:v>
                </c:pt>
                <c:pt idx="245">
                  <c:v>-2.4876110020810036</c:v>
                </c:pt>
                <c:pt idx="246">
                  <c:v>-2.4896143523947782</c:v>
                </c:pt>
                <c:pt idx="247">
                  <c:v>-2.4872939881968859</c:v>
                </c:pt>
                <c:pt idx="248">
                  <c:v>-2.4962999568161717</c:v>
                </c:pt>
                <c:pt idx="249">
                  <c:v>-2.4788682090676621</c:v>
                </c:pt>
              </c:numCache>
            </c:numRef>
          </c:val>
          <c:smooth val="0"/>
          <c:extLst>
            <c:ext xmlns:c16="http://schemas.microsoft.com/office/drawing/2014/chart" uri="{C3380CC4-5D6E-409C-BE32-E72D297353CC}">
              <c16:uniqueId val="{00000002-7DD2-46C7-833C-7D9202C47DD7}"/>
            </c:ext>
          </c:extLst>
        </c:ser>
        <c:ser>
          <c:idx val="3"/>
          <c:order val="3"/>
          <c:tx>
            <c:strRef>
              <c:f>'Bond Portfolio'!$AC$18</c:f>
              <c:strCache>
                <c:ptCount val="1"/>
                <c:pt idx="0">
                  <c:v>10-day ES</c:v>
                </c:pt>
              </c:strCache>
            </c:strRef>
          </c:tx>
          <c:marker>
            <c:symbol val="none"/>
          </c:marker>
          <c:cat>
            <c:numRef>
              <c:f>'Bond Portfolio'!$A$19:$A$271</c:f>
              <c:numCache>
                <c:formatCode>m/d/yyyy</c:formatCode>
                <c:ptCount val="253"/>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43115</c:v>
                </c:pt>
                <c:pt idx="13">
                  <c:v>43112</c:v>
                </c:pt>
                <c:pt idx="14">
                  <c:v>43111</c:v>
                </c:pt>
                <c:pt idx="15">
                  <c:v>43110</c:v>
                </c:pt>
                <c:pt idx="16">
                  <c:v>43109</c:v>
                </c:pt>
                <c:pt idx="17">
                  <c:v>43105</c:v>
                </c:pt>
                <c:pt idx="18">
                  <c:v>43104</c:v>
                </c:pt>
                <c:pt idx="19">
                  <c:v>43103</c:v>
                </c:pt>
                <c:pt idx="20">
                  <c:v>43098</c:v>
                </c:pt>
                <c:pt idx="21">
                  <c:v>43097</c:v>
                </c:pt>
                <c:pt idx="22">
                  <c:v>43096</c:v>
                </c:pt>
                <c:pt idx="23">
                  <c:v>43095</c:v>
                </c:pt>
                <c:pt idx="24">
                  <c:v>43094</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43062</c:v>
                </c:pt>
                <c:pt idx="47">
                  <c:v>43061</c:v>
                </c:pt>
                <c:pt idx="48">
                  <c:v>43060</c:v>
                </c:pt>
                <c:pt idx="49">
                  <c:v>43059</c:v>
                </c:pt>
                <c:pt idx="50">
                  <c:v>43056</c:v>
                </c:pt>
                <c:pt idx="51">
                  <c:v>43055</c:v>
                </c:pt>
                <c:pt idx="52">
                  <c:v>43054</c:v>
                </c:pt>
                <c:pt idx="53">
                  <c:v>43053</c:v>
                </c:pt>
                <c:pt idx="54">
                  <c:v>43052</c:v>
                </c:pt>
                <c:pt idx="55">
                  <c:v>43049</c:v>
                </c:pt>
                <c:pt idx="56">
                  <c:v>43048</c:v>
                </c:pt>
                <c:pt idx="57">
                  <c:v>43047</c:v>
                </c:pt>
                <c:pt idx="58">
                  <c:v>43046</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42982</c:v>
                </c:pt>
                <c:pt idx="104">
                  <c:v>42979</c:v>
                </c:pt>
                <c:pt idx="105">
                  <c:v>42978</c:v>
                </c:pt>
                <c:pt idx="106">
                  <c:v>42977</c:v>
                </c:pt>
                <c:pt idx="107">
                  <c:v>42976</c:v>
                </c:pt>
                <c:pt idx="108">
                  <c:v>42975</c:v>
                </c:pt>
                <c:pt idx="109">
                  <c:v>42972</c:v>
                </c:pt>
                <c:pt idx="110">
                  <c:v>42971</c:v>
                </c:pt>
                <c:pt idx="111">
                  <c:v>42970</c:v>
                </c:pt>
                <c:pt idx="112">
                  <c:v>42969</c:v>
                </c:pt>
                <c:pt idx="113">
                  <c:v>42968</c:v>
                </c:pt>
                <c:pt idx="114">
                  <c:v>42965</c:v>
                </c:pt>
                <c:pt idx="115">
                  <c:v>42964</c:v>
                </c:pt>
                <c:pt idx="116">
                  <c:v>42963</c:v>
                </c:pt>
                <c:pt idx="117">
                  <c:v>42962</c:v>
                </c:pt>
                <c:pt idx="118">
                  <c:v>42961</c:v>
                </c:pt>
                <c:pt idx="119">
                  <c:v>42958</c:v>
                </c:pt>
                <c:pt idx="120">
                  <c:v>42957</c:v>
                </c:pt>
                <c:pt idx="121">
                  <c:v>42956</c:v>
                </c:pt>
                <c:pt idx="122">
                  <c:v>42955</c:v>
                </c:pt>
                <c:pt idx="123">
                  <c:v>42954</c:v>
                </c:pt>
                <c:pt idx="124">
                  <c:v>42951</c:v>
                </c:pt>
                <c:pt idx="125">
                  <c:v>42950</c:v>
                </c:pt>
                <c:pt idx="126">
                  <c:v>42949</c:v>
                </c:pt>
                <c:pt idx="127">
                  <c:v>42948</c:v>
                </c:pt>
                <c:pt idx="128">
                  <c:v>42947</c:v>
                </c:pt>
                <c:pt idx="129">
                  <c:v>42944</c:v>
                </c:pt>
                <c:pt idx="130">
                  <c:v>42943</c:v>
                </c:pt>
                <c:pt idx="131">
                  <c:v>42942</c:v>
                </c:pt>
                <c:pt idx="132">
                  <c:v>42941</c:v>
                </c:pt>
                <c:pt idx="133">
                  <c:v>42940</c:v>
                </c:pt>
                <c:pt idx="134">
                  <c:v>42937</c:v>
                </c:pt>
                <c:pt idx="135">
                  <c:v>42936</c:v>
                </c:pt>
                <c:pt idx="136">
                  <c:v>42935</c:v>
                </c:pt>
                <c:pt idx="137">
                  <c:v>42934</c:v>
                </c:pt>
                <c:pt idx="138">
                  <c:v>42933</c:v>
                </c:pt>
                <c:pt idx="139">
                  <c:v>42930</c:v>
                </c:pt>
                <c:pt idx="140">
                  <c:v>42929</c:v>
                </c:pt>
                <c:pt idx="141">
                  <c:v>42928</c:v>
                </c:pt>
                <c:pt idx="142">
                  <c:v>42927</c:v>
                </c:pt>
                <c:pt idx="143">
                  <c:v>42926</c:v>
                </c:pt>
                <c:pt idx="144">
                  <c:v>42923</c:v>
                </c:pt>
                <c:pt idx="145">
                  <c:v>42922</c:v>
                </c:pt>
                <c:pt idx="146">
                  <c:v>42921</c:v>
                </c:pt>
                <c:pt idx="147">
                  <c:v>42920</c:v>
                </c:pt>
                <c:pt idx="148">
                  <c:v>42919</c:v>
                </c:pt>
                <c:pt idx="149">
                  <c:v>42916</c:v>
                </c:pt>
                <c:pt idx="150">
                  <c:v>42915</c:v>
                </c:pt>
                <c:pt idx="151">
                  <c:v>42914</c:v>
                </c:pt>
                <c:pt idx="152">
                  <c:v>42913</c:v>
                </c:pt>
                <c:pt idx="153">
                  <c:v>42912</c:v>
                </c:pt>
                <c:pt idx="154">
                  <c:v>42909</c:v>
                </c:pt>
                <c:pt idx="155">
                  <c:v>42908</c:v>
                </c:pt>
                <c:pt idx="156">
                  <c:v>42907</c:v>
                </c:pt>
                <c:pt idx="157">
                  <c:v>42906</c:v>
                </c:pt>
                <c:pt idx="158">
                  <c:v>42905</c:v>
                </c:pt>
                <c:pt idx="159">
                  <c:v>42902</c:v>
                </c:pt>
                <c:pt idx="160">
                  <c:v>42901</c:v>
                </c:pt>
                <c:pt idx="161">
                  <c:v>42900</c:v>
                </c:pt>
                <c:pt idx="162">
                  <c:v>42899</c:v>
                </c:pt>
                <c:pt idx="163">
                  <c:v>42895</c:v>
                </c:pt>
                <c:pt idx="164">
                  <c:v>42894</c:v>
                </c:pt>
                <c:pt idx="165">
                  <c:v>42893</c:v>
                </c:pt>
                <c:pt idx="166">
                  <c:v>42892</c:v>
                </c:pt>
                <c:pt idx="167">
                  <c:v>42891</c:v>
                </c:pt>
                <c:pt idx="168">
                  <c:v>42888</c:v>
                </c:pt>
                <c:pt idx="169">
                  <c:v>42887</c:v>
                </c:pt>
                <c:pt idx="170">
                  <c:v>42886</c:v>
                </c:pt>
                <c:pt idx="171">
                  <c:v>42885</c:v>
                </c:pt>
                <c:pt idx="172">
                  <c:v>42884</c:v>
                </c:pt>
                <c:pt idx="173">
                  <c:v>42881</c:v>
                </c:pt>
                <c:pt idx="174">
                  <c:v>42880</c:v>
                </c:pt>
                <c:pt idx="175">
                  <c:v>42879</c:v>
                </c:pt>
                <c:pt idx="176">
                  <c:v>42878</c:v>
                </c:pt>
                <c:pt idx="177">
                  <c:v>42877</c:v>
                </c:pt>
                <c:pt idx="178">
                  <c:v>42874</c:v>
                </c:pt>
                <c:pt idx="179">
                  <c:v>42873</c:v>
                </c:pt>
                <c:pt idx="180">
                  <c:v>42872</c:v>
                </c:pt>
                <c:pt idx="181">
                  <c:v>42871</c:v>
                </c:pt>
                <c:pt idx="182">
                  <c:v>42870</c:v>
                </c:pt>
                <c:pt idx="183">
                  <c:v>42867</c:v>
                </c:pt>
                <c:pt idx="184">
                  <c:v>42866</c:v>
                </c:pt>
                <c:pt idx="185">
                  <c:v>42865</c:v>
                </c:pt>
                <c:pt idx="186">
                  <c:v>42860</c:v>
                </c:pt>
                <c:pt idx="187">
                  <c:v>42859</c:v>
                </c:pt>
                <c:pt idx="188">
                  <c:v>42858</c:v>
                </c:pt>
                <c:pt idx="189">
                  <c:v>42857</c:v>
                </c:pt>
                <c:pt idx="190">
                  <c:v>42853</c:v>
                </c:pt>
                <c:pt idx="191">
                  <c:v>42852</c:v>
                </c:pt>
                <c:pt idx="192">
                  <c:v>42851</c:v>
                </c:pt>
                <c:pt idx="193">
                  <c:v>42850</c:v>
                </c:pt>
                <c:pt idx="194">
                  <c:v>42849</c:v>
                </c:pt>
                <c:pt idx="195">
                  <c:v>42845</c:v>
                </c:pt>
                <c:pt idx="196">
                  <c:v>42844</c:v>
                </c:pt>
                <c:pt idx="197">
                  <c:v>42843</c:v>
                </c:pt>
                <c:pt idx="198">
                  <c:v>42842</c:v>
                </c:pt>
                <c:pt idx="199">
                  <c:v>42839</c:v>
                </c:pt>
                <c:pt idx="200">
                  <c:v>42838</c:v>
                </c:pt>
                <c:pt idx="201">
                  <c:v>42837</c:v>
                </c:pt>
                <c:pt idx="202">
                  <c:v>42836</c:v>
                </c:pt>
                <c:pt idx="203">
                  <c:v>42835</c:v>
                </c:pt>
                <c:pt idx="204">
                  <c:v>42832</c:v>
                </c:pt>
                <c:pt idx="205">
                  <c:v>42831</c:v>
                </c:pt>
                <c:pt idx="206">
                  <c:v>42830</c:v>
                </c:pt>
                <c:pt idx="207">
                  <c:v>42829</c:v>
                </c:pt>
                <c:pt idx="208">
                  <c:v>42828</c:v>
                </c:pt>
                <c:pt idx="209">
                  <c:v>42825</c:v>
                </c:pt>
                <c:pt idx="210">
                  <c:v>42824</c:v>
                </c:pt>
                <c:pt idx="211">
                  <c:v>42823</c:v>
                </c:pt>
                <c:pt idx="212">
                  <c:v>42822</c:v>
                </c:pt>
                <c:pt idx="213">
                  <c:v>42821</c:v>
                </c:pt>
                <c:pt idx="214">
                  <c:v>42818</c:v>
                </c:pt>
                <c:pt idx="215">
                  <c:v>42817</c:v>
                </c:pt>
                <c:pt idx="216">
                  <c:v>42816</c:v>
                </c:pt>
                <c:pt idx="217">
                  <c:v>42815</c:v>
                </c:pt>
                <c:pt idx="218">
                  <c:v>42814</c:v>
                </c:pt>
                <c:pt idx="219">
                  <c:v>42811</c:v>
                </c:pt>
                <c:pt idx="220">
                  <c:v>42810</c:v>
                </c:pt>
                <c:pt idx="221">
                  <c:v>42809</c:v>
                </c:pt>
                <c:pt idx="222">
                  <c:v>42808</c:v>
                </c:pt>
                <c:pt idx="223">
                  <c:v>42807</c:v>
                </c:pt>
                <c:pt idx="224">
                  <c:v>42804</c:v>
                </c:pt>
                <c:pt idx="225">
                  <c:v>42803</c:v>
                </c:pt>
                <c:pt idx="226">
                  <c:v>42801</c:v>
                </c:pt>
                <c:pt idx="227">
                  <c:v>42800</c:v>
                </c:pt>
                <c:pt idx="228">
                  <c:v>42797</c:v>
                </c:pt>
                <c:pt idx="229">
                  <c:v>42796</c:v>
                </c:pt>
                <c:pt idx="230">
                  <c:v>42795</c:v>
                </c:pt>
                <c:pt idx="231">
                  <c:v>42794</c:v>
                </c:pt>
                <c:pt idx="232">
                  <c:v>42793</c:v>
                </c:pt>
                <c:pt idx="233">
                  <c:v>42790</c:v>
                </c:pt>
                <c:pt idx="234">
                  <c:v>42788</c:v>
                </c:pt>
                <c:pt idx="235">
                  <c:v>42787</c:v>
                </c:pt>
                <c:pt idx="236">
                  <c:v>42786</c:v>
                </c:pt>
                <c:pt idx="237">
                  <c:v>42783</c:v>
                </c:pt>
                <c:pt idx="238">
                  <c:v>42782</c:v>
                </c:pt>
                <c:pt idx="239">
                  <c:v>42781</c:v>
                </c:pt>
                <c:pt idx="240">
                  <c:v>42780</c:v>
                </c:pt>
                <c:pt idx="241">
                  <c:v>42779</c:v>
                </c:pt>
                <c:pt idx="242">
                  <c:v>42776</c:v>
                </c:pt>
                <c:pt idx="243">
                  <c:v>42775</c:v>
                </c:pt>
                <c:pt idx="244">
                  <c:v>42774</c:v>
                </c:pt>
                <c:pt idx="245">
                  <c:v>42773</c:v>
                </c:pt>
                <c:pt idx="246">
                  <c:v>42772</c:v>
                </c:pt>
                <c:pt idx="247">
                  <c:v>42769</c:v>
                </c:pt>
                <c:pt idx="248">
                  <c:v>42768</c:v>
                </c:pt>
                <c:pt idx="249">
                  <c:v>42767</c:v>
                </c:pt>
                <c:pt idx="250">
                  <c:v>42766</c:v>
                </c:pt>
                <c:pt idx="251">
                  <c:v>42765</c:v>
                </c:pt>
                <c:pt idx="252">
                  <c:v>42762</c:v>
                </c:pt>
              </c:numCache>
            </c:numRef>
          </c:cat>
          <c:val>
            <c:numRef>
              <c:f>'Bond Portfolio'!$AC$19:$AC$268</c:f>
              <c:numCache>
                <c:formatCode>General</c:formatCode>
                <c:ptCount val="250"/>
                <c:pt idx="0">
                  <c:v>-5.3548293907043618</c:v>
                </c:pt>
                <c:pt idx="1">
                  <c:v>-5.3492339381865524</c:v>
                </c:pt>
                <c:pt idx="2">
                  <c:v>-5.6506304613479772</c:v>
                </c:pt>
                <c:pt idx="3">
                  <c:v>-5.702876627067976</c:v>
                </c:pt>
                <c:pt idx="4">
                  <c:v>-5.6977068396316666</c:v>
                </c:pt>
                <c:pt idx="5">
                  <c:v>-5.7353443859117546</c:v>
                </c:pt>
                <c:pt idx="6">
                  <c:v>-5.9584799198893119</c:v>
                </c:pt>
                <c:pt idx="7">
                  <c:v>-5.9353459217883016</c:v>
                </c:pt>
                <c:pt idx="8">
                  <c:v>-5.9472526789930864</c:v>
                </c:pt>
                <c:pt idx="9">
                  <c:v>-5.9345986333936791</c:v>
                </c:pt>
                <c:pt idx="10">
                  <c:v>-5.9460162793173152</c:v>
                </c:pt>
                <c:pt idx="11">
                  <c:v>-5.9447970884100148</c:v>
                </c:pt>
                <c:pt idx="12">
                  <c:v>-5.9525300333698183</c:v>
                </c:pt>
                <c:pt idx="13">
                  <c:v>-5.9351505032415437</c:v>
                </c:pt>
                <c:pt idx="14">
                  <c:v>-5.9183318648881311</c:v>
                </c:pt>
                <c:pt idx="15">
                  <c:v>-5.9558741229317214</c:v>
                </c:pt>
                <c:pt idx="16">
                  <c:v>-5.9734938233168231</c:v>
                </c:pt>
                <c:pt idx="17">
                  <c:v>-5.8487030648441918</c:v>
                </c:pt>
                <c:pt idx="18">
                  <c:v>-5.8412374898392416</c:v>
                </c:pt>
                <c:pt idx="19">
                  <c:v>-5.8674264924834549</c:v>
                </c:pt>
                <c:pt idx="20">
                  <c:v>-5.8549101574068168</c:v>
                </c:pt>
                <c:pt idx="21">
                  <c:v>-5.7104202305790848</c:v>
                </c:pt>
                <c:pt idx="22">
                  <c:v>-5.7450136126112925</c:v>
                </c:pt>
                <c:pt idx="23">
                  <c:v>-5.7596026649400418</c:v>
                </c:pt>
                <c:pt idx="24">
                  <c:v>-5.7672469412666532</c:v>
                </c:pt>
                <c:pt idx="25">
                  <c:v>-5.7405892141364543</c:v>
                </c:pt>
                <c:pt idx="26">
                  <c:v>-5.7643400450034479</c:v>
                </c:pt>
                <c:pt idx="27">
                  <c:v>-5.7643259150164718</c:v>
                </c:pt>
                <c:pt idx="28">
                  <c:v>-5.7556026083404044</c:v>
                </c:pt>
                <c:pt idx="29">
                  <c:v>-5.7635583629527707</c:v>
                </c:pt>
                <c:pt idx="30">
                  <c:v>-5.7756461554944885</c:v>
                </c:pt>
                <c:pt idx="31">
                  <c:v>-5.9055731736663342</c:v>
                </c:pt>
                <c:pt idx="32">
                  <c:v>-5.9084225938409549</c:v>
                </c:pt>
                <c:pt idx="33">
                  <c:v>-5.9434581664095862</c:v>
                </c:pt>
                <c:pt idx="34">
                  <c:v>-5.9564506351175277</c:v>
                </c:pt>
                <c:pt idx="35">
                  <c:v>-5.9629283516130878</c:v>
                </c:pt>
                <c:pt idx="36">
                  <c:v>-5.9671733542692147</c:v>
                </c:pt>
                <c:pt idx="37">
                  <c:v>-5.9756282283491746</c:v>
                </c:pt>
                <c:pt idx="38">
                  <c:v>-5.9914406484557334</c:v>
                </c:pt>
                <c:pt idx="39">
                  <c:v>-5.9803577442247633</c:v>
                </c:pt>
                <c:pt idx="40">
                  <c:v>-5.9935738464588511</c:v>
                </c:pt>
                <c:pt idx="41">
                  <c:v>-6.014631825197033</c:v>
                </c:pt>
                <c:pt idx="42">
                  <c:v>-6.0117616943375536</c:v>
                </c:pt>
                <c:pt idx="43">
                  <c:v>-6.023496577274523</c:v>
                </c:pt>
                <c:pt idx="44">
                  <c:v>-6.0233924832965506</c:v>
                </c:pt>
                <c:pt idx="45">
                  <c:v>-6.0628579647437597</c:v>
                </c:pt>
                <c:pt idx="46">
                  <c:v>-6.0628397846910698</c:v>
                </c:pt>
                <c:pt idx="47">
                  <c:v>-6.1003386334394571</c:v>
                </c:pt>
                <c:pt idx="48">
                  <c:v>-6.0967545492426982</c:v>
                </c:pt>
                <c:pt idx="49">
                  <c:v>-6.1048811731319859</c:v>
                </c:pt>
                <c:pt idx="50">
                  <c:v>-6.1277184728706686</c:v>
                </c:pt>
                <c:pt idx="51">
                  <c:v>-6.1390607462559661</c:v>
                </c:pt>
                <c:pt idx="52">
                  <c:v>-6.1671672092941137</c:v>
                </c:pt>
                <c:pt idx="53">
                  <c:v>-6.1687400868970919</c:v>
                </c:pt>
                <c:pt idx="54">
                  <c:v>-6.1668067078925262</c:v>
                </c:pt>
                <c:pt idx="55">
                  <c:v>-6.4810698826103721</c:v>
                </c:pt>
                <c:pt idx="56">
                  <c:v>-6.6071901080782292</c:v>
                </c:pt>
                <c:pt idx="57">
                  <c:v>-6.6104213339512476</c:v>
                </c:pt>
                <c:pt idx="58">
                  <c:v>-6.6099598343859176</c:v>
                </c:pt>
                <c:pt idx="59">
                  <c:v>-6.5934754194657819</c:v>
                </c:pt>
                <c:pt idx="60">
                  <c:v>-6.6173593435570996</c:v>
                </c:pt>
                <c:pt idx="61">
                  <c:v>-6.6407860631338016</c:v>
                </c:pt>
                <c:pt idx="62">
                  <c:v>-6.6369760322411153</c:v>
                </c:pt>
                <c:pt idx="63">
                  <c:v>-6.6519255255374787</c:v>
                </c:pt>
                <c:pt idx="64">
                  <c:v>-6.6284048077030588</c:v>
                </c:pt>
                <c:pt idx="65">
                  <c:v>-6.6551273479395903</c:v>
                </c:pt>
                <c:pt idx="66">
                  <c:v>-6.6663593883070522</c:v>
                </c:pt>
                <c:pt idx="67">
                  <c:v>-6.6640537251466387</c:v>
                </c:pt>
                <c:pt idx="68">
                  <c:v>-6.6682325504450271</c:v>
                </c:pt>
                <c:pt idx="69">
                  <c:v>-6.6590325356976701</c:v>
                </c:pt>
                <c:pt idx="70">
                  <c:v>-6.6702388527205771</c:v>
                </c:pt>
                <c:pt idx="71">
                  <c:v>-6.6711706811924518</c:v>
                </c:pt>
                <c:pt idx="72">
                  <c:v>-6.6653028096254268</c:v>
                </c:pt>
                <c:pt idx="73">
                  <c:v>-6.8151457614044926</c:v>
                </c:pt>
                <c:pt idx="74">
                  <c:v>-6.8215946364151279</c:v>
                </c:pt>
                <c:pt idx="75">
                  <c:v>-6.8391312764914396</c:v>
                </c:pt>
                <c:pt idx="76">
                  <c:v>-6.8625225687170932</c:v>
                </c:pt>
                <c:pt idx="77">
                  <c:v>-6.8705644143792126</c:v>
                </c:pt>
                <c:pt idx="78">
                  <c:v>-6.8689341662028607</c:v>
                </c:pt>
                <c:pt idx="79">
                  <c:v>-6.8814026366326093</c:v>
                </c:pt>
                <c:pt idx="80">
                  <c:v>-6.8963767167035233</c:v>
                </c:pt>
                <c:pt idx="81">
                  <c:v>-6.9177540248158387</c:v>
                </c:pt>
                <c:pt idx="82">
                  <c:v>-6.9156089916094778</c:v>
                </c:pt>
                <c:pt idx="83">
                  <c:v>-6.8998317768333601</c:v>
                </c:pt>
                <c:pt idx="84">
                  <c:v>-6.9212957344454935</c:v>
                </c:pt>
                <c:pt idx="85">
                  <c:v>-6.931184366057682</c:v>
                </c:pt>
                <c:pt idx="86">
                  <c:v>-6.8976160247796363</c:v>
                </c:pt>
                <c:pt idx="87">
                  <c:v>-6.8965421566417779</c:v>
                </c:pt>
                <c:pt idx="88">
                  <c:v>-6.9007198333746356</c:v>
                </c:pt>
                <c:pt idx="89">
                  <c:v>-6.9497169173649995</c:v>
                </c:pt>
                <c:pt idx="90">
                  <c:v>-6.9446817426880907</c:v>
                </c:pt>
                <c:pt idx="91">
                  <c:v>-6.965029974415887</c:v>
                </c:pt>
                <c:pt idx="92">
                  <c:v>-6.9841566876849619</c:v>
                </c:pt>
                <c:pt idx="93">
                  <c:v>-6.9892469832351498</c:v>
                </c:pt>
                <c:pt idx="94">
                  <c:v>-7.1100143823738788</c:v>
                </c:pt>
                <c:pt idx="95">
                  <c:v>-7.105966202977684</c:v>
                </c:pt>
                <c:pt idx="96">
                  <c:v>-7.1071933484817293</c:v>
                </c:pt>
                <c:pt idx="97">
                  <c:v>-7.1052538328858343</c:v>
                </c:pt>
                <c:pt idx="98">
                  <c:v>-7.1136410584809378</c:v>
                </c:pt>
                <c:pt idx="99">
                  <c:v>-7.1909610165233548</c:v>
                </c:pt>
                <c:pt idx="100">
                  <c:v>-7.1668563635844995</c:v>
                </c:pt>
                <c:pt idx="101">
                  <c:v>-7.1801515607140933</c:v>
                </c:pt>
                <c:pt idx="102">
                  <c:v>-7.1587918869136775</c:v>
                </c:pt>
                <c:pt idx="103">
                  <c:v>-7.150681763465573</c:v>
                </c:pt>
                <c:pt idx="104">
                  <c:v>-7.1388222353206228</c:v>
                </c:pt>
                <c:pt idx="105">
                  <c:v>-7.1218418821404272</c:v>
                </c:pt>
                <c:pt idx="106">
                  <c:v>-7.1155233098598485</c:v>
                </c:pt>
                <c:pt idx="107">
                  <c:v>-7.1017783695459489</c:v>
                </c:pt>
                <c:pt idx="108">
                  <c:v>-7.0971429900910508</c:v>
                </c:pt>
                <c:pt idx="109">
                  <c:v>-7.0924556710521323</c:v>
                </c:pt>
                <c:pt idx="110">
                  <c:v>-7.1044981590255505</c:v>
                </c:pt>
                <c:pt idx="111">
                  <c:v>-7.1198891596561653</c:v>
                </c:pt>
                <c:pt idx="112">
                  <c:v>-7.1175854108227332</c:v>
                </c:pt>
                <c:pt idx="113">
                  <c:v>-7.1260831771225899</c:v>
                </c:pt>
                <c:pt idx="114">
                  <c:v>-7.1380716957126777</c:v>
                </c:pt>
                <c:pt idx="115">
                  <c:v>-7.1421925558423522</c:v>
                </c:pt>
                <c:pt idx="116">
                  <c:v>-7.1554771187173278</c:v>
                </c:pt>
                <c:pt idx="117">
                  <c:v>-7.1552448141962302</c:v>
                </c:pt>
                <c:pt idx="118">
                  <c:v>-7.158786928168885</c:v>
                </c:pt>
                <c:pt idx="119">
                  <c:v>-7.1816051911663354</c:v>
                </c:pt>
                <c:pt idx="120">
                  <c:v>-7.1804402817090196</c:v>
                </c:pt>
                <c:pt idx="121">
                  <c:v>-7.165093317666571</c:v>
                </c:pt>
                <c:pt idx="122">
                  <c:v>-7.1795393157799205</c:v>
                </c:pt>
                <c:pt idx="123">
                  <c:v>-7.1789198346545469</c:v>
                </c:pt>
                <c:pt idx="124">
                  <c:v>-7.2032535026521796</c:v>
                </c:pt>
                <c:pt idx="125">
                  <c:v>-7.1875176921448602</c:v>
                </c:pt>
                <c:pt idx="126">
                  <c:v>-7.1602693650579727</c:v>
                </c:pt>
                <c:pt idx="127">
                  <c:v>-7.1731614096601097</c:v>
                </c:pt>
                <c:pt idx="128">
                  <c:v>-7.1883394084071268</c:v>
                </c:pt>
                <c:pt idx="129">
                  <c:v>-7.1943291783924614</c:v>
                </c:pt>
                <c:pt idx="130">
                  <c:v>-7.1924438856184798</c:v>
                </c:pt>
                <c:pt idx="131">
                  <c:v>-7.1687306315874251</c:v>
                </c:pt>
                <c:pt idx="132">
                  <c:v>-7.1733167178985218</c:v>
                </c:pt>
                <c:pt idx="133">
                  <c:v>-7.1281670595148974</c:v>
                </c:pt>
                <c:pt idx="134">
                  <c:v>-7.1472114925417323</c:v>
                </c:pt>
                <c:pt idx="135">
                  <c:v>-7.1595386840371695</c:v>
                </c:pt>
                <c:pt idx="136">
                  <c:v>-7.1562540355744124</c:v>
                </c:pt>
                <c:pt idx="137">
                  <c:v>-7.16660161329954</c:v>
                </c:pt>
                <c:pt idx="138">
                  <c:v>-7.2089407943223121</c:v>
                </c:pt>
                <c:pt idx="139">
                  <c:v>-7.219017957269946</c:v>
                </c:pt>
                <c:pt idx="140">
                  <c:v>-7.2304241749779363</c:v>
                </c:pt>
                <c:pt idx="141">
                  <c:v>-7.2155289561563292</c:v>
                </c:pt>
                <c:pt idx="142">
                  <c:v>-7.2054233775906846</c:v>
                </c:pt>
                <c:pt idx="143">
                  <c:v>-7.2124384196771469</c:v>
                </c:pt>
                <c:pt idx="144">
                  <c:v>-7.2165231893010908</c:v>
                </c:pt>
                <c:pt idx="145">
                  <c:v>-7.2417688241105136</c:v>
                </c:pt>
                <c:pt idx="146">
                  <c:v>-7.2296431487552386</c:v>
                </c:pt>
                <c:pt idx="147">
                  <c:v>-7.3189377556202837</c:v>
                </c:pt>
                <c:pt idx="148">
                  <c:v>-7.3202497436919574</c:v>
                </c:pt>
                <c:pt idx="149">
                  <c:v>-7.2927606356472889</c:v>
                </c:pt>
                <c:pt idx="150">
                  <c:v>-7.2762566355360896</c:v>
                </c:pt>
                <c:pt idx="151">
                  <c:v>-7.2580922248507607</c:v>
                </c:pt>
                <c:pt idx="152">
                  <c:v>-7.3009628029694067</c:v>
                </c:pt>
                <c:pt idx="153">
                  <c:v>-7.2942602485536501</c:v>
                </c:pt>
                <c:pt idx="154">
                  <c:v>-7.3269881254289624</c:v>
                </c:pt>
                <c:pt idx="155">
                  <c:v>-7.272766004507214</c:v>
                </c:pt>
                <c:pt idx="156">
                  <c:v>-7.2538731858213579</c:v>
                </c:pt>
                <c:pt idx="157">
                  <c:v>-7.2291666521347073</c:v>
                </c:pt>
                <c:pt idx="158">
                  <c:v>-7.2497456678868994</c:v>
                </c:pt>
                <c:pt idx="159">
                  <c:v>-7.2553447688407857</c:v>
                </c:pt>
                <c:pt idx="160">
                  <c:v>-7.2541805808456088</c:v>
                </c:pt>
                <c:pt idx="161">
                  <c:v>-7.3272689168196763</c:v>
                </c:pt>
                <c:pt idx="162">
                  <c:v>-7.3910298753523849</c:v>
                </c:pt>
                <c:pt idx="163">
                  <c:v>-7.4012488944157733</c:v>
                </c:pt>
                <c:pt idx="164">
                  <c:v>-7.3996309287185706</c:v>
                </c:pt>
                <c:pt idx="165">
                  <c:v>-7.3934034274589671</c:v>
                </c:pt>
                <c:pt idx="166">
                  <c:v>-7.3933926849307836</c:v>
                </c:pt>
                <c:pt idx="167">
                  <c:v>-7.3815257175538695</c:v>
                </c:pt>
                <c:pt idx="168">
                  <c:v>-7.4131279940888941</c:v>
                </c:pt>
                <c:pt idx="169">
                  <c:v>-7.4120617173145398</c:v>
                </c:pt>
                <c:pt idx="170">
                  <c:v>-7.4691924954826829</c:v>
                </c:pt>
                <c:pt idx="171">
                  <c:v>-7.499445648614639</c:v>
                </c:pt>
                <c:pt idx="172">
                  <c:v>-7.5106377835223554</c:v>
                </c:pt>
                <c:pt idx="173">
                  <c:v>-7.5101528356292828</c:v>
                </c:pt>
                <c:pt idx="174">
                  <c:v>-7.5278680301598619</c:v>
                </c:pt>
                <c:pt idx="175">
                  <c:v>-7.5170118495349927</c:v>
                </c:pt>
                <c:pt idx="176">
                  <c:v>-7.5077670886540417</c:v>
                </c:pt>
                <c:pt idx="177">
                  <c:v>-7.5145805102974812</c:v>
                </c:pt>
                <c:pt idx="178">
                  <c:v>-7.5080216663057504</c:v>
                </c:pt>
                <c:pt idx="179">
                  <c:v>-7.5166422487491946</c:v>
                </c:pt>
                <c:pt idx="180">
                  <c:v>-7.4911673520949318</c:v>
                </c:pt>
                <c:pt idx="181">
                  <c:v>-7.5016710916266778</c:v>
                </c:pt>
                <c:pt idx="182">
                  <c:v>-7.499517164670662</c:v>
                </c:pt>
                <c:pt idx="183">
                  <c:v>-7.5011144940641383</c:v>
                </c:pt>
                <c:pt idx="184">
                  <c:v>-7.475290201396696</c:v>
                </c:pt>
                <c:pt idx="185">
                  <c:v>-7.467852356425718</c:v>
                </c:pt>
                <c:pt idx="186">
                  <c:v>-7.4098676511555244</c:v>
                </c:pt>
                <c:pt idx="187">
                  <c:v>-7.3769108347603956</c:v>
                </c:pt>
                <c:pt idx="188">
                  <c:v>-7.4096586343120343</c:v>
                </c:pt>
                <c:pt idx="189">
                  <c:v>-7.4799753492879359</c:v>
                </c:pt>
                <c:pt idx="190">
                  <c:v>-7.4791856463974211</c:v>
                </c:pt>
                <c:pt idx="191">
                  <c:v>-7.4535900243263802</c:v>
                </c:pt>
                <c:pt idx="192">
                  <c:v>-7.438942693167756</c:v>
                </c:pt>
                <c:pt idx="193">
                  <c:v>-7.4138679305130077</c:v>
                </c:pt>
                <c:pt idx="194">
                  <c:v>-7.4183343418940932</c:v>
                </c:pt>
                <c:pt idx="195">
                  <c:v>-7.4086443902439978</c:v>
                </c:pt>
                <c:pt idx="196">
                  <c:v>-7.3941413834921166</c:v>
                </c:pt>
                <c:pt idx="197">
                  <c:v>-7.4166153127741063</c:v>
                </c:pt>
                <c:pt idx="198">
                  <c:v>-7.4224096870277165</c:v>
                </c:pt>
                <c:pt idx="199">
                  <c:v>-7.419965278877136</c:v>
                </c:pt>
                <c:pt idx="200">
                  <c:v>-7.4093328436947585</c:v>
                </c:pt>
                <c:pt idx="201">
                  <c:v>-7.3792836815652096</c:v>
                </c:pt>
                <c:pt idx="202">
                  <c:v>-7.3770278433623897</c:v>
                </c:pt>
                <c:pt idx="203">
                  <c:v>-7.377542568469595</c:v>
                </c:pt>
                <c:pt idx="204">
                  <c:v>-7.3779864729115259</c:v>
                </c:pt>
                <c:pt idx="205">
                  <c:v>-7.4018433060500932</c:v>
                </c:pt>
                <c:pt idx="206">
                  <c:v>-7.4539057616392208</c:v>
                </c:pt>
                <c:pt idx="207">
                  <c:v>-7.4554402778076279</c:v>
                </c:pt>
                <c:pt idx="208">
                  <c:v>-7.4578463161720752</c:v>
                </c:pt>
                <c:pt idx="209">
                  <c:v>-7.4798581850999977</c:v>
                </c:pt>
                <c:pt idx="210">
                  <c:v>-7.505606086197516</c:v>
                </c:pt>
                <c:pt idx="211">
                  <c:v>-7.6310182934298147</c:v>
                </c:pt>
                <c:pt idx="212">
                  <c:v>-7.628277262444918</c:v>
                </c:pt>
                <c:pt idx="213">
                  <c:v>-7.64903112638906</c:v>
                </c:pt>
                <c:pt idx="214">
                  <c:v>-7.6318025679909285</c:v>
                </c:pt>
                <c:pt idx="215">
                  <c:v>-7.6139435537477524</c:v>
                </c:pt>
                <c:pt idx="216">
                  <c:v>-7.6182436981000583</c:v>
                </c:pt>
                <c:pt idx="217">
                  <c:v>-7.7277755833377046</c:v>
                </c:pt>
                <c:pt idx="218">
                  <c:v>-7.7267729974355222</c:v>
                </c:pt>
                <c:pt idx="219">
                  <c:v>-7.7259827894193416</c:v>
                </c:pt>
                <c:pt idx="220">
                  <c:v>-7.7017293154125221</c:v>
                </c:pt>
                <c:pt idx="221">
                  <c:v>-7.7368861180201352</c:v>
                </c:pt>
                <c:pt idx="222">
                  <c:v>-7.7395706100961936</c:v>
                </c:pt>
                <c:pt idx="223">
                  <c:v>-7.7650425091866717</c:v>
                </c:pt>
                <c:pt idx="224">
                  <c:v>-7.8028124150364198</c:v>
                </c:pt>
                <c:pt idx="225">
                  <c:v>-7.7578701500589071</c:v>
                </c:pt>
                <c:pt idx="226">
                  <c:v>-7.795776218267088</c:v>
                </c:pt>
                <c:pt idx="227">
                  <c:v>-7.7816824651652716</c:v>
                </c:pt>
                <c:pt idx="228">
                  <c:v>-7.7558263066240034</c:v>
                </c:pt>
                <c:pt idx="229">
                  <c:v>-7.7724541606370821</c:v>
                </c:pt>
                <c:pt idx="230">
                  <c:v>-7.7767859932387005</c:v>
                </c:pt>
                <c:pt idx="231">
                  <c:v>-7.7309998211029773</c:v>
                </c:pt>
                <c:pt idx="232">
                  <c:v>-7.8329704924712127</c:v>
                </c:pt>
                <c:pt idx="233">
                  <c:v>-7.8157550015539607</c:v>
                </c:pt>
                <c:pt idx="234">
                  <c:v>-7.8303756940217522</c:v>
                </c:pt>
                <c:pt idx="235">
                  <c:v>-7.8530935486001274</c:v>
                </c:pt>
                <c:pt idx="236">
                  <c:v>-7.9715680383779572</c:v>
                </c:pt>
                <c:pt idx="237">
                  <c:v>-7.9572732476090504</c:v>
                </c:pt>
                <c:pt idx="238">
                  <c:v>-7.8978773720173763</c:v>
                </c:pt>
                <c:pt idx="239">
                  <c:v>-7.885991212826263</c:v>
                </c:pt>
                <c:pt idx="240">
                  <c:v>-7.8894738108949634</c:v>
                </c:pt>
                <c:pt idx="241">
                  <c:v>-7.9078425315718031</c:v>
                </c:pt>
                <c:pt idx="242">
                  <c:v>-7.89749039349761</c:v>
                </c:pt>
                <c:pt idx="243">
                  <c:v>-7.8828522848579246</c:v>
                </c:pt>
                <c:pt idx="244">
                  <c:v>-7.8858448785728479</c:v>
                </c:pt>
                <c:pt idx="245">
                  <c:v>-7.8665166990698339</c:v>
                </c:pt>
                <c:pt idx="246">
                  <c:v>-7.8728518490125747</c:v>
                </c:pt>
                <c:pt idx="247">
                  <c:v>-7.8655142131461249</c:v>
                </c:pt>
                <c:pt idx="248">
                  <c:v>-7.8939935865190698</c:v>
                </c:pt>
                <c:pt idx="249">
                  <c:v>-7.8388695600362679</c:v>
                </c:pt>
              </c:numCache>
            </c:numRef>
          </c:val>
          <c:smooth val="0"/>
          <c:extLst>
            <c:ext xmlns:c16="http://schemas.microsoft.com/office/drawing/2014/chart" uri="{C3380CC4-5D6E-409C-BE32-E72D297353CC}">
              <c16:uniqueId val="{00000003-7DD2-46C7-833C-7D9202C47DD7}"/>
            </c:ext>
          </c:extLst>
        </c:ser>
        <c:dLbls>
          <c:showLegendKey val="0"/>
          <c:showVal val="0"/>
          <c:showCatName val="0"/>
          <c:showSerName val="0"/>
          <c:showPercent val="0"/>
          <c:showBubbleSize val="0"/>
        </c:dLbls>
        <c:smooth val="0"/>
        <c:axId val="1616187822"/>
        <c:axId val="1143852426"/>
      </c:lineChart>
      <c:dateAx>
        <c:axId val="1616187822"/>
        <c:scaling>
          <c:orientation val="minMax"/>
        </c:scaling>
        <c:delete val="1"/>
        <c:axPos val="b"/>
        <c:title>
          <c:tx>
            <c:rich>
              <a:bodyPr/>
              <a:lstStyle/>
              <a:p>
                <a:pPr lvl="0">
                  <a:defRPr b="0">
                    <a:solidFill>
                      <a:srgbClr val="000000"/>
                    </a:solidFill>
                    <a:latin typeface="+mn-lt"/>
                  </a:defRPr>
                </a:pPr>
                <a:endParaRPr lang="ru-RU"/>
              </a:p>
            </c:rich>
          </c:tx>
          <c:overlay val="0"/>
        </c:title>
        <c:numFmt formatCode="m/d/yyyy" sourceLinked="1"/>
        <c:majorTickMark val="cross"/>
        <c:minorTickMark val="cross"/>
        <c:tickLblPos val="nextTo"/>
        <c:crossAx val="1143852426"/>
        <c:crosses val="autoZero"/>
        <c:auto val="1"/>
        <c:lblOffset val="100"/>
        <c:baseTimeUnit val="days"/>
      </c:dateAx>
      <c:valAx>
        <c:axId val="11438524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ru-RU"/>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mn-lt"/>
              </a:defRPr>
            </a:pPr>
            <a:endParaRPr lang="ru-RU"/>
          </a:p>
        </c:txPr>
        <c:crossAx val="1616187822"/>
        <c:crosses val="autoZero"/>
        <c:crossBetween val="between"/>
      </c:valAx>
    </c:plotArea>
    <c:legend>
      <c:legendPos val="r"/>
      <c:overlay val="0"/>
      <c:txPr>
        <a:bodyPr/>
        <a:lstStyle/>
        <a:p>
          <a:pPr lvl="0">
            <a:defRPr b="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a:defRPr/>
            </a:pPr>
            <a:r>
              <a:rPr lang="en-US" b="0"/>
              <a:t>Backtest visualization</a:t>
            </a:r>
            <a:endParaRPr lang="ru-RU" b="0"/>
          </a:p>
        </c:rich>
      </c:tx>
      <c:overlay val="0"/>
    </c:title>
    <c:autoTitleDeleted val="0"/>
    <c:plotArea>
      <c:layout/>
      <c:lineChart>
        <c:grouping val="standard"/>
        <c:varyColors val="1"/>
        <c:ser>
          <c:idx val="0"/>
          <c:order val="0"/>
          <c:tx>
            <c:strRef>
              <c:f>'Bond Portfolio'!$AA$18</c:f>
              <c:strCache>
                <c:ptCount val="1"/>
                <c:pt idx="0">
                  <c:v>Return Prtf</c:v>
                </c:pt>
              </c:strCache>
            </c:strRef>
          </c:tx>
          <c:marker>
            <c:symbol val="none"/>
          </c:marker>
          <c:cat>
            <c:numRef>
              <c:f>'Bond Portfolio'!$A$19:$A$523</c:f>
              <c:numCache>
                <c:formatCode>m/d/yyyy</c:formatCode>
                <c:ptCount val="505"/>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43115</c:v>
                </c:pt>
                <c:pt idx="13">
                  <c:v>43112</c:v>
                </c:pt>
                <c:pt idx="14">
                  <c:v>43111</c:v>
                </c:pt>
                <c:pt idx="15">
                  <c:v>43110</c:v>
                </c:pt>
                <c:pt idx="16">
                  <c:v>43109</c:v>
                </c:pt>
                <c:pt idx="17">
                  <c:v>43105</c:v>
                </c:pt>
                <c:pt idx="18">
                  <c:v>43104</c:v>
                </c:pt>
                <c:pt idx="19">
                  <c:v>43103</c:v>
                </c:pt>
                <c:pt idx="20">
                  <c:v>43098</c:v>
                </c:pt>
                <c:pt idx="21">
                  <c:v>43097</c:v>
                </c:pt>
                <c:pt idx="22">
                  <c:v>43096</c:v>
                </c:pt>
                <c:pt idx="23">
                  <c:v>43095</c:v>
                </c:pt>
                <c:pt idx="24">
                  <c:v>43094</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43062</c:v>
                </c:pt>
                <c:pt idx="47">
                  <c:v>43061</c:v>
                </c:pt>
                <c:pt idx="48">
                  <c:v>43060</c:v>
                </c:pt>
                <c:pt idx="49">
                  <c:v>43059</c:v>
                </c:pt>
                <c:pt idx="50">
                  <c:v>43056</c:v>
                </c:pt>
                <c:pt idx="51">
                  <c:v>43055</c:v>
                </c:pt>
                <c:pt idx="52">
                  <c:v>43054</c:v>
                </c:pt>
                <c:pt idx="53">
                  <c:v>43053</c:v>
                </c:pt>
                <c:pt idx="54">
                  <c:v>43052</c:v>
                </c:pt>
                <c:pt idx="55">
                  <c:v>43049</c:v>
                </c:pt>
                <c:pt idx="56">
                  <c:v>43048</c:v>
                </c:pt>
                <c:pt idx="57">
                  <c:v>43047</c:v>
                </c:pt>
                <c:pt idx="58">
                  <c:v>43046</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42982</c:v>
                </c:pt>
                <c:pt idx="104">
                  <c:v>42979</c:v>
                </c:pt>
                <c:pt idx="105">
                  <c:v>42978</c:v>
                </c:pt>
                <c:pt idx="106">
                  <c:v>42977</c:v>
                </c:pt>
                <c:pt idx="107">
                  <c:v>42976</c:v>
                </c:pt>
                <c:pt idx="108">
                  <c:v>42975</c:v>
                </c:pt>
                <c:pt idx="109">
                  <c:v>42972</c:v>
                </c:pt>
                <c:pt idx="110">
                  <c:v>42971</c:v>
                </c:pt>
                <c:pt idx="111">
                  <c:v>42970</c:v>
                </c:pt>
                <c:pt idx="112">
                  <c:v>42969</c:v>
                </c:pt>
                <c:pt idx="113">
                  <c:v>42968</c:v>
                </c:pt>
                <c:pt idx="114">
                  <c:v>42965</c:v>
                </c:pt>
                <c:pt idx="115">
                  <c:v>42964</c:v>
                </c:pt>
                <c:pt idx="116">
                  <c:v>42963</c:v>
                </c:pt>
                <c:pt idx="117">
                  <c:v>42962</c:v>
                </c:pt>
                <c:pt idx="118">
                  <c:v>42961</c:v>
                </c:pt>
                <c:pt idx="119">
                  <c:v>42958</c:v>
                </c:pt>
                <c:pt idx="120">
                  <c:v>42957</c:v>
                </c:pt>
                <c:pt idx="121">
                  <c:v>42956</c:v>
                </c:pt>
                <c:pt idx="122">
                  <c:v>42955</c:v>
                </c:pt>
                <c:pt idx="123">
                  <c:v>42954</c:v>
                </c:pt>
                <c:pt idx="124">
                  <c:v>42951</c:v>
                </c:pt>
                <c:pt idx="125">
                  <c:v>42950</c:v>
                </c:pt>
                <c:pt idx="126">
                  <c:v>42949</c:v>
                </c:pt>
                <c:pt idx="127">
                  <c:v>42948</c:v>
                </c:pt>
                <c:pt idx="128">
                  <c:v>42947</c:v>
                </c:pt>
                <c:pt idx="129">
                  <c:v>42944</c:v>
                </c:pt>
                <c:pt idx="130">
                  <c:v>42943</c:v>
                </c:pt>
                <c:pt idx="131">
                  <c:v>42942</c:v>
                </c:pt>
                <c:pt idx="132">
                  <c:v>42941</c:v>
                </c:pt>
                <c:pt idx="133">
                  <c:v>42940</c:v>
                </c:pt>
                <c:pt idx="134">
                  <c:v>42937</c:v>
                </c:pt>
                <c:pt idx="135">
                  <c:v>42936</c:v>
                </c:pt>
                <c:pt idx="136">
                  <c:v>42935</c:v>
                </c:pt>
                <c:pt idx="137">
                  <c:v>42934</c:v>
                </c:pt>
                <c:pt idx="138">
                  <c:v>42933</c:v>
                </c:pt>
                <c:pt idx="139">
                  <c:v>42930</c:v>
                </c:pt>
                <c:pt idx="140">
                  <c:v>42929</c:v>
                </c:pt>
                <c:pt idx="141">
                  <c:v>42928</c:v>
                </c:pt>
                <c:pt idx="142">
                  <c:v>42927</c:v>
                </c:pt>
                <c:pt idx="143">
                  <c:v>42926</c:v>
                </c:pt>
                <c:pt idx="144">
                  <c:v>42923</c:v>
                </c:pt>
                <c:pt idx="145">
                  <c:v>42922</c:v>
                </c:pt>
                <c:pt idx="146">
                  <c:v>42921</c:v>
                </c:pt>
                <c:pt idx="147">
                  <c:v>42920</c:v>
                </c:pt>
                <c:pt idx="148">
                  <c:v>42919</c:v>
                </c:pt>
                <c:pt idx="149">
                  <c:v>42916</c:v>
                </c:pt>
                <c:pt idx="150">
                  <c:v>42915</c:v>
                </c:pt>
                <c:pt idx="151">
                  <c:v>42914</c:v>
                </c:pt>
                <c:pt idx="152">
                  <c:v>42913</c:v>
                </c:pt>
                <c:pt idx="153">
                  <c:v>42912</c:v>
                </c:pt>
                <c:pt idx="154">
                  <c:v>42909</c:v>
                </c:pt>
                <c:pt idx="155">
                  <c:v>42908</c:v>
                </c:pt>
                <c:pt idx="156">
                  <c:v>42907</c:v>
                </c:pt>
                <c:pt idx="157">
                  <c:v>42906</c:v>
                </c:pt>
                <c:pt idx="158">
                  <c:v>42905</c:v>
                </c:pt>
                <c:pt idx="159">
                  <c:v>42902</c:v>
                </c:pt>
                <c:pt idx="160">
                  <c:v>42901</c:v>
                </c:pt>
                <c:pt idx="161">
                  <c:v>42900</c:v>
                </c:pt>
                <c:pt idx="162">
                  <c:v>42899</c:v>
                </c:pt>
                <c:pt idx="163">
                  <c:v>42895</c:v>
                </c:pt>
                <c:pt idx="164">
                  <c:v>42894</c:v>
                </c:pt>
                <c:pt idx="165">
                  <c:v>42893</c:v>
                </c:pt>
                <c:pt idx="166">
                  <c:v>42892</c:v>
                </c:pt>
                <c:pt idx="167">
                  <c:v>42891</c:v>
                </c:pt>
                <c:pt idx="168">
                  <c:v>42888</c:v>
                </c:pt>
                <c:pt idx="169">
                  <c:v>42887</c:v>
                </c:pt>
                <c:pt idx="170">
                  <c:v>42886</c:v>
                </c:pt>
                <c:pt idx="171">
                  <c:v>42885</c:v>
                </c:pt>
                <c:pt idx="172">
                  <c:v>42884</c:v>
                </c:pt>
                <c:pt idx="173">
                  <c:v>42881</c:v>
                </c:pt>
                <c:pt idx="174">
                  <c:v>42880</c:v>
                </c:pt>
                <c:pt idx="175">
                  <c:v>42879</c:v>
                </c:pt>
                <c:pt idx="176">
                  <c:v>42878</c:v>
                </c:pt>
                <c:pt idx="177">
                  <c:v>42877</c:v>
                </c:pt>
                <c:pt idx="178">
                  <c:v>42874</c:v>
                </c:pt>
                <c:pt idx="179">
                  <c:v>42873</c:v>
                </c:pt>
                <c:pt idx="180">
                  <c:v>42872</c:v>
                </c:pt>
                <c:pt idx="181">
                  <c:v>42871</c:v>
                </c:pt>
                <c:pt idx="182">
                  <c:v>42870</c:v>
                </c:pt>
                <c:pt idx="183">
                  <c:v>42867</c:v>
                </c:pt>
                <c:pt idx="184">
                  <c:v>42866</c:v>
                </c:pt>
                <c:pt idx="185">
                  <c:v>42865</c:v>
                </c:pt>
                <c:pt idx="186">
                  <c:v>42860</c:v>
                </c:pt>
                <c:pt idx="187">
                  <c:v>42859</c:v>
                </c:pt>
                <c:pt idx="188">
                  <c:v>42858</c:v>
                </c:pt>
                <c:pt idx="189">
                  <c:v>42857</c:v>
                </c:pt>
                <c:pt idx="190">
                  <c:v>42853</c:v>
                </c:pt>
                <c:pt idx="191">
                  <c:v>42852</c:v>
                </c:pt>
                <c:pt idx="192">
                  <c:v>42851</c:v>
                </c:pt>
                <c:pt idx="193">
                  <c:v>42850</c:v>
                </c:pt>
                <c:pt idx="194">
                  <c:v>42849</c:v>
                </c:pt>
                <c:pt idx="195">
                  <c:v>42845</c:v>
                </c:pt>
                <c:pt idx="196">
                  <c:v>42844</c:v>
                </c:pt>
                <c:pt idx="197">
                  <c:v>42843</c:v>
                </c:pt>
                <c:pt idx="198">
                  <c:v>42842</c:v>
                </c:pt>
                <c:pt idx="199">
                  <c:v>42839</c:v>
                </c:pt>
                <c:pt idx="200">
                  <c:v>42838</c:v>
                </c:pt>
                <c:pt idx="201">
                  <c:v>42837</c:v>
                </c:pt>
                <c:pt idx="202">
                  <c:v>42836</c:v>
                </c:pt>
                <c:pt idx="203">
                  <c:v>42835</c:v>
                </c:pt>
                <c:pt idx="204">
                  <c:v>42832</c:v>
                </c:pt>
                <c:pt idx="205">
                  <c:v>42831</c:v>
                </c:pt>
                <c:pt idx="206">
                  <c:v>42830</c:v>
                </c:pt>
                <c:pt idx="207">
                  <c:v>42829</c:v>
                </c:pt>
                <c:pt idx="208">
                  <c:v>42828</c:v>
                </c:pt>
                <c:pt idx="209">
                  <c:v>42825</c:v>
                </c:pt>
                <c:pt idx="210">
                  <c:v>42824</c:v>
                </c:pt>
                <c:pt idx="211">
                  <c:v>42823</c:v>
                </c:pt>
                <c:pt idx="212">
                  <c:v>42822</c:v>
                </c:pt>
                <c:pt idx="213">
                  <c:v>42821</c:v>
                </c:pt>
                <c:pt idx="214">
                  <c:v>42818</c:v>
                </c:pt>
                <c:pt idx="215">
                  <c:v>42817</c:v>
                </c:pt>
                <c:pt idx="216">
                  <c:v>42816</c:v>
                </c:pt>
                <c:pt idx="217">
                  <c:v>42815</c:v>
                </c:pt>
                <c:pt idx="218">
                  <c:v>42814</c:v>
                </c:pt>
                <c:pt idx="219">
                  <c:v>42811</c:v>
                </c:pt>
                <c:pt idx="220">
                  <c:v>42810</c:v>
                </c:pt>
                <c:pt idx="221">
                  <c:v>42809</c:v>
                </c:pt>
                <c:pt idx="222">
                  <c:v>42808</c:v>
                </c:pt>
                <c:pt idx="223">
                  <c:v>42807</c:v>
                </c:pt>
                <c:pt idx="224">
                  <c:v>42804</c:v>
                </c:pt>
                <c:pt idx="225">
                  <c:v>42803</c:v>
                </c:pt>
                <c:pt idx="226">
                  <c:v>42801</c:v>
                </c:pt>
                <c:pt idx="227">
                  <c:v>42800</c:v>
                </c:pt>
                <c:pt idx="228">
                  <c:v>42797</c:v>
                </c:pt>
                <c:pt idx="229">
                  <c:v>42796</c:v>
                </c:pt>
                <c:pt idx="230">
                  <c:v>42795</c:v>
                </c:pt>
                <c:pt idx="231">
                  <c:v>42794</c:v>
                </c:pt>
                <c:pt idx="232">
                  <c:v>42793</c:v>
                </c:pt>
                <c:pt idx="233">
                  <c:v>42790</c:v>
                </c:pt>
                <c:pt idx="234">
                  <c:v>42788</c:v>
                </c:pt>
                <c:pt idx="235">
                  <c:v>42787</c:v>
                </c:pt>
                <c:pt idx="236">
                  <c:v>42786</c:v>
                </c:pt>
                <c:pt idx="237">
                  <c:v>42783</c:v>
                </c:pt>
                <c:pt idx="238">
                  <c:v>42782</c:v>
                </c:pt>
                <c:pt idx="239">
                  <c:v>42781</c:v>
                </c:pt>
                <c:pt idx="240">
                  <c:v>42780</c:v>
                </c:pt>
                <c:pt idx="241">
                  <c:v>42779</c:v>
                </c:pt>
                <c:pt idx="242">
                  <c:v>42776</c:v>
                </c:pt>
                <c:pt idx="243">
                  <c:v>42775</c:v>
                </c:pt>
                <c:pt idx="244">
                  <c:v>42774</c:v>
                </c:pt>
                <c:pt idx="245">
                  <c:v>42773</c:v>
                </c:pt>
                <c:pt idx="246">
                  <c:v>42772</c:v>
                </c:pt>
                <c:pt idx="247">
                  <c:v>42769</c:v>
                </c:pt>
                <c:pt idx="248">
                  <c:v>42768</c:v>
                </c:pt>
                <c:pt idx="249">
                  <c:v>42767</c:v>
                </c:pt>
                <c:pt idx="250">
                  <c:v>42766</c:v>
                </c:pt>
                <c:pt idx="251">
                  <c:v>42765</c:v>
                </c:pt>
                <c:pt idx="252">
                  <c:v>42762</c:v>
                </c:pt>
                <c:pt idx="253">
                  <c:v>42761</c:v>
                </c:pt>
                <c:pt idx="254">
                  <c:v>42760</c:v>
                </c:pt>
                <c:pt idx="255">
                  <c:v>42759</c:v>
                </c:pt>
                <c:pt idx="256">
                  <c:v>42758</c:v>
                </c:pt>
                <c:pt idx="257">
                  <c:v>42755</c:v>
                </c:pt>
                <c:pt idx="258">
                  <c:v>42754</c:v>
                </c:pt>
                <c:pt idx="259">
                  <c:v>42753</c:v>
                </c:pt>
                <c:pt idx="260">
                  <c:v>42752</c:v>
                </c:pt>
                <c:pt idx="261">
                  <c:v>42751</c:v>
                </c:pt>
                <c:pt idx="262">
                  <c:v>42748</c:v>
                </c:pt>
                <c:pt idx="263">
                  <c:v>42747</c:v>
                </c:pt>
                <c:pt idx="264">
                  <c:v>42746</c:v>
                </c:pt>
                <c:pt idx="265">
                  <c:v>42745</c:v>
                </c:pt>
                <c:pt idx="266">
                  <c:v>42744</c:v>
                </c:pt>
                <c:pt idx="267">
                  <c:v>42741</c:v>
                </c:pt>
                <c:pt idx="268">
                  <c:v>42740</c:v>
                </c:pt>
                <c:pt idx="269">
                  <c:v>42739</c:v>
                </c:pt>
                <c:pt idx="270">
                  <c:v>42738</c:v>
                </c:pt>
                <c:pt idx="271">
                  <c:v>42734</c:v>
                </c:pt>
                <c:pt idx="272">
                  <c:v>42733</c:v>
                </c:pt>
                <c:pt idx="273">
                  <c:v>42732</c:v>
                </c:pt>
                <c:pt idx="274">
                  <c:v>42731</c:v>
                </c:pt>
                <c:pt idx="275">
                  <c:v>42730</c:v>
                </c:pt>
                <c:pt idx="276">
                  <c:v>42727</c:v>
                </c:pt>
                <c:pt idx="277">
                  <c:v>42726</c:v>
                </c:pt>
                <c:pt idx="278">
                  <c:v>42725</c:v>
                </c:pt>
                <c:pt idx="279">
                  <c:v>42724</c:v>
                </c:pt>
                <c:pt idx="280">
                  <c:v>42723</c:v>
                </c:pt>
                <c:pt idx="281">
                  <c:v>42720</c:v>
                </c:pt>
                <c:pt idx="282">
                  <c:v>42719</c:v>
                </c:pt>
                <c:pt idx="283">
                  <c:v>42718</c:v>
                </c:pt>
                <c:pt idx="284">
                  <c:v>42717</c:v>
                </c:pt>
                <c:pt idx="285">
                  <c:v>42716</c:v>
                </c:pt>
                <c:pt idx="286">
                  <c:v>42713</c:v>
                </c:pt>
                <c:pt idx="287">
                  <c:v>42712</c:v>
                </c:pt>
                <c:pt idx="288">
                  <c:v>42711</c:v>
                </c:pt>
                <c:pt idx="289">
                  <c:v>42710</c:v>
                </c:pt>
                <c:pt idx="290">
                  <c:v>42709</c:v>
                </c:pt>
                <c:pt idx="291">
                  <c:v>42706</c:v>
                </c:pt>
                <c:pt idx="292">
                  <c:v>42705</c:v>
                </c:pt>
                <c:pt idx="293">
                  <c:v>42704</c:v>
                </c:pt>
                <c:pt idx="294">
                  <c:v>42703</c:v>
                </c:pt>
                <c:pt idx="295">
                  <c:v>42702</c:v>
                </c:pt>
                <c:pt idx="296">
                  <c:v>42699</c:v>
                </c:pt>
                <c:pt idx="297">
                  <c:v>42698</c:v>
                </c:pt>
                <c:pt idx="298">
                  <c:v>42697</c:v>
                </c:pt>
                <c:pt idx="299">
                  <c:v>42696</c:v>
                </c:pt>
                <c:pt idx="300">
                  <c:v>42695</c:v>
                </c:pt>
                <c:pt idx="301">
                  <c:v>42692</c:v>
                </c:pt>
                <c:pt idx="302">
                  <c:v>42691</c:v>
                </c:pt>
                <c:pt idx="303">
                  <c:v>42690</c:v>
                </c:pt>
                <c:pt idx="304">
                  <c:v>42689</c:v>
                </c:pt>
                <c:pt idx="305">
                  <c:v>42688</c:v>
                </c:pt>
                <c:pt idx="306">
                  <c:v>42685</c:v>
                </c:pt>
                <c:pt idx="307">
                  <c:v>42684</c:v>
                </c:pt>
                <c:pt idx="308">
                  <c:v>42683</c:v>
                </c:pt>
                <c:pt idx="309">
                  <c:v>42682</c:v>
                </c:pt>
                <c:pt idx="310">
                  <c:v>42681</c:v>
                </c:pt>
                <c:pt idx="311">
                  <c:v>42677</c:v>
                </c:pt>
                <c:pt idx="312">
                  <c:v>42676</c:v>
                </c:pt>
                <c:pt idx="313">
                  <c:v>42675</c:v>
                </c:pt>
                <c:pt idx="314">
                  <c:v>42674</c:v>
                </c:pt>
                <c:pt idx="315">
                  <c:v>42671</c:v>
                </c:pt>
                <c:pt idx="316">
                  <c:v>42670</c:v>
                </c:pt>
                <c:pt idx="317">
                  <c:v>42669</c:v>
                </c:pt>
                <c:pt idx="318">
                  <c:v>42668</c:v>
                </c:pt>
                <c:pt idx="319">
                  <c:v>42667</c:v>
                </c:pt>
                <c:pt idx="320">
                  <c:v>42664</c:v>
                </c:pt>
                <c:pt idx="321">
                  <c:v>42663</c:v>
                </c:pt>
                <c:pt idx="322">
                  <c:v>42662</c:v>
                </c:pt>
                <c:pt idx="323">
                  <c:v>42661</c:v>
                </c:pt>
                <c:pt idx="324">
                  <c:v>42660</c:v>
                </c:pt>
                <c:pt idx="325">
                  <c:v>42657</c:v>
                </c:pt>
                <c:pt idx="326">
                  <c:v>42656</c:v>
                </c:pt>
                <c:pt idx="327">
                  <c:v>42655</c:v>
                </c:pt>
                <c:pt idx="328">
                  <c:v>42654</c:v>
                </c:pt>
                <c:pt idx="329">
                  <c:v>42653</c:v>
                </c:pt>
                <c:pt idx="330">
                  <c:v>42650</c:v>
                </c:pt>
                <c:pt idx="331">
                  <c:v>42649</c:v>
                </c:pt>
                <c:pt idx="332">
                  <c:v>42648</c:v>
                </c:pt>
                <c:pt idx="333">
                  <c:v>42647</c:v>
                </c:pt>
                <c:pt idx="334">
                  <c:v>42646</c:v>
                </c:pt>
                <c:pt idx="335">
                  <c:v>42643</c:v>
                </c:pt>
                <c:pt idx="336">
                  <c:v>42642</c:v>
                </c:pt>
                <c:pt idx="337">
                  <c:v>42641</c:v>
                </c:pt>
                <c:pt idx="338">
                  <c:v>42640</c:v>
                </c:pt>
                <c:pt idx="339">
                  <c:v>42639</c:v>
                </c:pt>
                <c:pt idx="340">
                  <c:v>42636</c:v>
                </c:pt>
                <c:pt idx="341">
                  <c:v>42635</c:v>
                </c:pt>
                <c:pt idx="342">
                  <c:v>42634</c:v>
                </c:pt>
                <c:pt idx="343">
                  <c:v>42633</c:v>
                </c:pt>
                <c:pt idx="344">
                  <c:v>42632</c:v>
                </c:pt>
                <c:pt idx="345">
                  <c:v>42629</c:v>
                </c:pt>
                <c:pt idx="346">
                  <c:v>42628</c:v>
                </c:pt>
                <c:pt idx="347">
                  <c:v>42627</c:v>
                </c:pt>
                <c:pt idx="348">
                  <c:v>42626</c:v>
                </c:pt>
                <c:pt idx="349">
                  <c:v>42625</c:v>
                </c:pt>
                <c:pt idx="350">
                  <c:v>42622</c:v>
                </c:pt>
                <c:pt idx="351">
                  <c:v>42621</c:v>
                </c:pt>
                <c:pt idx="352">
                  <c:v>42620</c:v>
                </c:pt>
                <c:pt idx="353">
                  <c:v>42619</c:v>
                </c:pt>
                <c:pt idx="354">
                  <c:v>42618</c:v>
                </c:pt>
                <c:pt idx="355">
                  <c:v>42615</c:v>
                </c:pt>
                <c:pt idx="356">
                  <c:v>42614</c:v>
                </c:pt>
                <c:pt idx="357">
                  <c:v>42613</c:v>
                </c:pt>
                <c:pt idx="358">
                  <c:v>42612</c:v>
                </c:pt>
                <c:pt idx="359">
                  <c:v>42611</c:v>
                </c:pt>
                <c:pt idx="360">
                  <c:v>42608</c:v>
                </c:pt>
                <c:pt idx="361">
                  <c:v>42607</c:v>
                </c:pt>
                <c:pt idx="362">
                  <c:v>42606</c:v>
                </c:pt>
                <c:pt idx="363">
                  <c:v>42605</c:v>
                </c:pt>
                <c:pt idx="364">
                  <c:v>42604</c:v>
                </c:pt>
                <c:pt idx="365">
                  <c:v>42601</c:v>
                </c:pt>
                <c:pt idx="366">
                  <c:v>42600</c:v>
                </c:pt>
                <c:pt idx="367">
                  <c:v>42599</c:v>
                </c:pt>
                <c:pt idx="368">
                  <c:v>42598</c:v>
                </c:pt>
                <c:pt idx="369">
                  <c:v>42597</c:v>
                </c:pt>
                <c:pt idx="370">
                  <c:v>42594</c:v>
                </c:pt>
                <c:pt idx="371">
                  <c:v>42593</c:v>
                </c:pt>
                <c:pt idx="372">
                  <c:v>42592</c:v>
                </c:pt>
                <c:pt idx="373">
                  <c:v>42591</c:v>
                </c:pt>
                <c:pt idx="374">
                  <c:v>42590</c:v>
                </c:pt>
                <c:pt idx="375">
                  <c:v>42587</c:v>
                </c:pt>
                <c:pt idx="376">
                  <c:v>42586</c:v>
                </c:pt>
                <c:pt idx="377">
                  <c:v>42585</c:v>
                </c:pt>
                <c:pt idx="378">
                  <c:v>42584</c:v>
                </c:pt>
                <c:pt idx="379">
                  <c:v>42583</c:v>
                </c:pt>
                <c:pt idx="380">
                  <c:v>42580</c:v>
                </c:pt>
                <c:pt idx="381">
                  <c:v>42579</c:v>
                </c:pt>
                <c:pt idx="382">
                  <c:v>42578</c:v>
                </c:pt>
                <c:pt idx="383">
                  <c:v>42577</c:v>
                </c:pt>
                <c:pt idx="384">
                  <c:v>42576</c:v>
                </c:pt>
                <c:pt idx="385">
                  <c:v>42573</c:v>
                </c:pt>
                <c:pt idx="386">
                  <c:v>42572</c:v>
                </c:pt>
                <c:pt idx="387">
                  <c:v>42571</c:v>
                </c:pt>
                <c:pt idx="388">
                  <c:v>42570</c:v>
                </c:pt>
                <c:pt idx="389">
                  <c:v>42569</c:v>
                </c:pt>
                <c:pt idx="390">
                  <c:v>42566</c:v>
                </c:pt>
                <c:pt idx="391">
                  <c:v>42565</c:v>
                </c:pt>
                <c:pt idx="392">
                  <c:v>42564</c:v>
                </c:pt>
                <c:pt idx="393">
                  <c:v>42563</c:v>
                </c:pt>
                <c:pt idx="394">
                  <c:v>42562</c:v>
                </c:pt>
                <c:pt idx="395">
                  <c:v>42559</c:v>
                </c:pt>
                <c:pt idx="396">
                  <c:v>42558</c:v>
                </c:pt>
                <c:pt idx="397">
                  <c:v>42557</c:v>
                </c:pt>
                <c:pt idx="398">
                  <c:v>42556</c:v>
                </c:pt>
                <c:pt idx="399">
                  <c:v>42555</c:v>
                </c:pt>
                <c:pt idx="400">
                  <c:v>42552</c:v>
                </c:pt>
                <c:pt idx="401">
                  <c:v>42551</c:v>
                </c:pt>
                <c:pt idx="402">
                  <c:v>42550</c:v>
                </c:pt>
                <c:pt idx="403">
                  <c:v>42549</c:v>
                </c:pt>
                <c:pt idx="404">
                  <c:v>42548</c:v>
                </c:pt>
                <c:pt idx="405">
                  <c:v>42545</c:v>
                </c:pt>
                <c:pt idx="406">
                  <c:v>42544</c:v>
                </c:pt>
                <c:pt idx="407">
                  <c:v>42543</c:v>
                </c:pt>
                <c:pt idx="408">
                  <c:v>42542</c:v>
                </c:pt>
                <c:pt idx="409">
                  <c:v>42541</c:v>
                </c:pt>
                <c:pt idx="410">
                  <c:v>42538</c:v>
                </c:pt>
                <c:pt idx="411">
                  <c:v>42537</c:v>
                </c:pt>
                <c:pt idx="412">
                  <c:v>42536</c:v>
                </c:pt>
                <c:pt idx="413">
                  <c:v>42535</c:v>
                </c:pt>
                <c:pt idx="414">
                  <c:v>42531</c:v>
                </c:pt>
                <c:pt idx="415">
                  <c:v>42530</c:v>
                </c:pt>
                <c:pt idx="416">
                  <c:v>42529</c:v>
                </c:pt>
                <c:pt idx="417">
                  <c:v>42528</c:v>
                </c:pt>
                <c:pt idx="418">
                  <c:v>42527</c:v>
                </c:pt>
                <c:pt idx="419">
                  <c:v>42524</c:v>
                </c:pt>
                <c:pt idx="420">
                  <c:v>42523</c:v>
                </c:pt>
                <c:pt idx="421">
                  <c:v>42522</c:v>
                </c:pt>
                <c:pt idx="422">
                  <c:v>42521</c:v>
                </c:pt>
                <c:pt idx="423">
                  <c:v>42520</c:v>
                </c:pt>
                <c:pt idx="424">
                  <c:v>42517</c:v>
                </c:pt>
                <c:pt idx="425">
                  <c:v>42516</c:v>
                </c:pt>
                <c:pt idx="426">
                  <c:v>42515</c:v>
                </c:pt>
                <c:pt idx="427">
                  <c:v>42514</c:v>
                </c:pt>
                <c:pt idx="428">
                  <c:v>42513</c:v>
                </c:pt>
                <c:pt idx="429">
                  <c:v>42510</c:v>
                </c:pt>
                <c:pt idx="430">
                  <c:v>42509</c:v>
                </c:pt>
                <c:pt idx="431">
                  <c:v>42508</c:v>
                </c:pt>
                <c:pt idx="432">
                  <c:v>42507</c:v>
                </c:pt>
                <c:pt idx="433">
                  <c:v>42506</c:v>
                </c:pt>
                <c:pt idx="434">
                  <c:v>42503</c:v>
                </c:pt>
                <c:pt idx="435">
                  <c:v>42502</c:v>
                </c:pt>
                <c:pt idx="436">
                  <c:v>42501</c:v>
                </c:pt>
                <c:pt idx="437">
                  <c:v>42500</c:v>
                </c:pt>
                <c:pt idx="438">
                  <c:v>42496</c:v>
                </c:pt>
                <c:pt idx="439">
                  <c:v>42495</c:v>
                </c:pt>
                <c:pt idx="440">
                  <c:v>42494</c:v>
                </c:pt>
                <c:pt idx="441">
                  <c:v>42489</c:v>
                </c:pt>
                <c:pt idx="442">
                  <c:v>42488</c:v>
                </c:pt>
                <c:pt idx="443">
                  <c:v>42487</c:v>
                </c:pt>
                <c:pt idx="444">
                  <c:v>42486</c:v>
                </c:pt>
                <c:pt idx="445">
                  <c:v>42485</c:v>
                </c:pt>
                <c:pt idx="446">
                  <c:v>42482</c:v>
                </c:pt>
                <c:pt idx="447">
                  <c:v>42481</c:v>
                </c:pt>
                <c:pt idx="448">
                  <c:v>42480</c:v>
                </c:pt>
                <c:pt idx="449">
                  <c:v>42479</c:v>
                </c:pt>
                <c:pt idx="450">
                  <c:v>42478</c:v>
                </c:pt>
                <c:pt idx="451">
                  <c:v>42475</c:v>
                </c:pt>
                <c:pt idx="452">
                  <c:v>42474</c:v>
                </c:pt>
                <c:pt idx="453">
                  <c:v>42473</c:v>
                </c:pt>
                <c:pt idx="454">
                  <c:v>42472</c:v>
                </c:pt>
                <c:pt idx="455">
                  <c:v>42471</c:v>
                </c:pt>
                <c:pt idx="456">
                  <c:v>42468</c:v>
                </c:pt>
                <c:pt idx="457">
                  <c:v>42467</c:v>
                </c:pt>
                <c:pt idx="458">
                  <c:v>42466</c:v>
                </c:pt>
                <c:pt idx="459">
                  <c:v>42465</c:v>
                </c:pt>
                <c:pt idx="460">
                  <c:v>42464</c:v>
                </c:pt>
                <c:pt idx="461">
                  <c:v>42461</c:v>
                </c:pt>
                <c:pt idx="462">
                  <c:v>42460</c:v>
                </c:pt>
                <c:pt idx="463">
                  <c:v>42459</c:v>
                </c:pt>
                <c:pt idx="464">
                  <c:v>42458</c:v>
                </c:pt>
                <c:pt idx="465">
                  <c:v>42457</c:v>
                </c:pt>
                <c:pt idx="466">
                  <c:v>42454</c:v>
                </c:pt>
                <c:pt idx="467">
                  <c:v>42453</c:v>
                </c:pt>
                <c:pt idx="468">
                  <c:v>42452</c:v>
                </c:pt>
                <c:pt idx="469">
                  <c:v>42451</c:v>
                </c:pt>
                <c:pt idx="470">
                  <c:v>42450</c:v>
                </c:pt>
                <c:pt idx="471">
                  <c:v>42447</c:v>
                </c:pt>
                <c:pt idx="472">
                  <c:v>42446</c:v>
                </c:pt>
                <c:pt idx="473">
                  <c:v>42445</c:v>
                </c:pt>
                <c:pt idx="474">
                  <c:v>42444</c:v>
                </c:pt>
                <c:pt idx="475">
                  <c:v>42443</c:v>
                </c:pt>
                <c:pt idx="476">
                  <c:v>42440</c:v>
                </c:pt>
                <c:pt idx="477">
                  <c:v>42439</c:v>
                </c:pt>
                <c:pt idx="478">
                  <c:v>42438</c:v>
                </c:pt>
                <c:pt idx="479">
                  <c:v>42436</c:v>
                </c:pt>
                <c:pt idx="480">
                  <c:v>42433</c:v>
                </c:pt>
                <c:pt idx="481">
                  <c:v>42432</c:v>
                </c:pt>
                <c:pt idx="482">
                  <c:v>42431</c:v>
                </c:pt>
                <c:pt idx="483">
                  <c:v>42430</c:v>
                </c:pt>
                <c:pt idx="484">
                  <c:v>42429</c:v>
                </c:pt>
                <c:pt idx="485">
                  <c:v>42426</c:v>
                </c:pt>
                <c:pt idx="486">
                  <c:v>42425</c:v>
                </c:pt>
                <c:pt idx="487">
                  <c:v>42424</c:v>
                </c:pt>
                <c:pt idx="488">
                  <c:v>42422</c:v>
                </c:pt>
                <c:pt idx="489">
                  <c:v>42420</c:v>
                </c:pt>
                <c:pt idx="490">
                  <c:v>42419</c:v>
                </c:pt>
                <c:pt idx="491">
                  <c:v>42418</c:v>
                </c:pt>
                <c:pt idx="492">
                  <c:v>42417</c:v>
                </c:pt>
                <c:pt idx="493">
                  <c:v>42416</c:v>
                </c:pt>
                <c:pt idx="494">
                  <c:v>42415</c:v>
                </c:pt>
                <c:pt idx="495">
                  <c:v>42412</c:v>
                </c:pt>
                <c:pt idx="496">
                  <c:v>42411</c:v>
                </c:pt>
                <c:pt idx="497">
                  <c:v>42410</c:v>
                </c:pt>
                <c:pt idx="498">
                  <c:v>42409</c:v>
                </c:pt>
                <c:pt idx="499">
                  <c:v>42408</c:v>
                </c:pt>
                <c:pt idx="500">
                  <c:v>42405</c:v>
                </c:pt>
                <c:pt idx="501">
                  <c:v>42404</c:v>
                </c:pt>
                <c:pt idx="502">
                  <c:v>42403</c:v>
                </c:pt>
                <c:pt idx="503">
                  <c:v>42402</c:v>
                </c:pt>
                <c:pt idx="504">
                  <c:v>42401</c:v>
                </c:pt>
              </c:numCache>
            </c:numRef>
          </c:cat>
          <c:val>
            <c:numRef>
              <c:f>'Bond Portfolio'!$AA$19:$AA$268</c:f>
              <c:numCache>
                <c:formatCode>General</c:formatCode>
                <c:ptCount val="250"/>
                <c:pt idx="0">
                  <c:v>3.1920713275059853E-3</c:v>
                </c:pt>
                <c:pt idx="1">
                  <c:v>3.2124164773528197E-3</c:v>
                </c:pt>
                <c:pt idx="2">
                  <c:v>-1.2530466199622836E-4</c:v>
                </c:pt>
                <c:pt idx="3">
                  <c:v>-4.729082798796691E-4</c:v>
                </c:pt>
                <c:pt idx="4">
                  <c:v>-1.2231038295046348E-3</c:v>
                </c:pt>
                <c:pt idx="5">
                  <c:v>1.2487921640376154E-3</c:v>
                </c:pt>
                <c:pt idx="6">
                  <c:v>1.3303055702698074E-3</c:v>
                </c:pt>
                <c:pt idx="7">
                  <c:v>-1.3570235639869255E-3</c:v>
                </c:pt>
                <c:pt idx="8">
                  <c:v>9.6878746480077993E-4</c:v>
                </c:pt>
                <c:pt idx="9">
                  <c:v>3.7959202623150112E-4</c:v>
                </c:pt>
                <c:pt idx="10">
                  <c:v>-2.9439696331212684E-4</c:v>
                </c:pt>
                <c:pt idx="11">
                  <c:v>-1.4131189459765103E-3</c:v>
                </c:pt>
                <c:pt idx="12">
                  <c:v>2.3556729834455226E-3</c:v>
                </c:pt>
                <c:pt idx="13">
                  <c:v>1.9533673733567181E-3</c:v>
                </c:pt>
                <c:pt idx="14">
                  <c:v>-1.6652649970183564E-4</c:v>
                </c:pt>
                <c:pt idx="15">
                  <c:v>-1.4324292402340122E-3</c:v>
                </c:pt>
                <c:pt idx="16">
                  <c:v>3.365653967604354E-3</c:v>
                </c:pt>
                <c:pt idx="17">
                  <c:v>-5.836103445434615E-4</c:v>
                </c:pt>
                <c:pt idx="18">
                  <c:v>2.3272955523780947E-3</c:v>
                </c:pt>
                <c:pt idx="19">
                  <c:v>1.7302011632036596E-3</c:v>
                </c:pt>
                <c:pt idx="20">
                  <c:v>1.4039598253592356E-3</c:v>
                </c:pt>
                <c:pt idx="21">
                  <c:v>-9.7419877747351169E-4</c:v>
                </c:pt>
                <c:pt idx="22">
                  <c:v>-4.5333061527896845E-4</c:v>
                </c:pt>
                <c:pt idx="23">
                  <c:v>-2.7342585477929671E-4</c:v>
                </c:pt>
                <c:pt idx="24">
                  <c:v>4.6907609776436487E-6</c:v>
                </c:pt>
                <c:pt idx="25">
                  <c:v>-1.1516956837609449E-3</c:v>
                </c:pt>
                <c:pt idx="26">
                  <c:v>5.0221457361421251E-4</c:v>
                </c:pt>
                <c:pt idx="27">
                  <c:v>1.666221362996323E-3</c:v>
                </c:pt>
                <c:pt idx="28">
                  <c:v>-3.5146017214893188E-4</c:v>
                </c:pt>
                <c:pt idx="29">
                  <c:v>9.3972198901060011E-5</c:v>
                </c:pt>
                <c:pt idx="30">
                  <c:v>2.1922708021744342E-3</c:v>
                </c:pt>
                <c:pt idx="31">
                  <c:v>2.3142688212618445E-4</c:v>
                </c:pt>
                <c:pt idx="32">
                  <c:v>-3.38050285735636E-4</c:v>
                </c:pt>
                <c:pt idx="33">
                  <c:v>3.8725070193423861E-4</c:v>
                </c:pt>
                <c:pt idx="34">
                  <c:v>-2.5026268697603271E-5</c:v>
                </c:pt>
                <c:pt idx="35">
                  <c:v>4.0283841921029406E-4</c:v>
                </c:pt>
                <c:pt idx="36">
                  <c:v>-1.056188293171445E-4</c:v>
                </c:pt>
                <c:pt idx="37">
                  <c:v>-1.1038192510337552E-4</c:v>
                </c:pt>
                <c:pt idx="38">
                  <c:v>1.1891767760430216E-3</c:v>
                </c:pt>
                <c:pt idx="39">
                  <c:v>-1.0014994239031516E-3</c:v>
                </c:pt>
                <c:pt idx="40">
                  <c:v>9.380260154387976E-4</c:v>
                </c:pt>
                <c:pt idx="41">
                  <c:v>4.9121890689618475E-4</c:v>
                </c:pt>
                <c:pt idx="42">
                  <c:v>-5.2932350429768515E-4</c:v>
                </c:pt>
                <c:pt idx="43">
                  <c:v>6.217701774091644E-4</c:v>
                </c:pt>
                <c:pt idx="44">
                  <c:v>8.2435317046347656E-4</c:v>
                </c:pt>
                <c:pt idx="45">
                  <c:v>-1.055937396154949E-4</c:v>
                </c:pt>
                <c:pt idx="46">
                  <c:v>4.636421737658214E-4</c:v>
                </c:pt>
                <c:pt idx="47">
                  <c:v>1.5549205480345218E-3</c:v>
                </c:pt>
                <c:pt idx="48">
                  <c:v>1.8902648213758866E-4</c:v>
                </c:pt>
                <c:pt idx="49">
                  <c:v>-5.7660046867236137E-4</c:v>
                </c:pt>
                <c:pt idx="50">
                  <c:v>8.5397085659244532E-4</c:v>
                </c:pt>
                <c:pt idx="51">
                  <c:v>1.5684431666067589E-3</c:v>
                </c:pt>
                <c:pt idx="52">
                  <c:v>1.4387973191440917E-3</c:v>
                </c:pt>
                <c:pt idx="53">
                  <c:v>-1.2089930420754458E-3</c:v>
                </c:pt>
                <c:pt idx="54">
                  <c:v>-1.9045427417441196E-3</c:v>
                </c:pt>
                <c:pt idx="55">
                  <c:v>-5.7628097290729485E-4</c:v>
                </c:pt>
                <c:pt idx="56">
                  <c:v>3.4279262471215155E-4</c:v>
                </c:pt>
                <c:pt idx="57">
                  <c:v>-1.533491715775992E-3</c:v>
                </c:pt>
                <c:pt idx="58">
                  <c:v>8.6509318478444897E-4</c:v>
                </c:pt>
                <c:pt idx="59">
                  <c:v>-1.6259380168178739E-3</c:v>
                </c:pt>
                <c:pt idx="60">
                  <c:v>-1.2492186699075702E-5</c:v>
                </c:pt>
                <c:pt idx="61">
                  <c:v>2.3542513526075837E-4</c:v>
                </c:pt>
                <c:pt idx="62">
                  <c:v>-4.5388954262870485E-4</c:v>
                </c:pt>
                <c:pt idx="63">
                  <c:v>1.7614871992341907E-3</c:v>
                </c:pt>
                <c:pt idx="64">
                  <c:v>-1.9303726634609664E-3</c:v>
                </c:pt>
                <c:pt idx="65">
                  <c:v>-4.3352112818628719E-4</c:v>
                </c:pt>
                <c:pt idx="66">
                  <c:v>-9.2254172606165419E-5</c:v>
                </c:pt>
                <c:pt idx="67">
                  <c:v>-1.0845138485195971E-3</c:v>
                </c:pt>
                <c:pt idx="68">
                  <c:v>6.2064001676342961E-4</c:v>
                </c:pt>
                <c:pt idx="69">
                  <c:v>-1.427339729438315E-3</c:v>
                </c:pt>
                <c:pt idx="70">
                  <c:v>7.673976665909521E-4</c:v>
                </c:pt>
                <c:pt idx="71">
                  <c:v>1.3369317706444228E-3</c:v>
                </c:pt>
                <c:pt idx="72">
                  <c:v>3.0603420977159956E-5</c:v>
                </c:pt>
                <c:pt idx="73">
                  <c:v>-1.4481270773246679E-3</c:v>
                </c:pt>
                <c:pt idx="74">
                  <c:v>3.7556305093322528E-4</c:v>
                </c:pt>
                <c:pt idx="75">
                  <c:v>1.5418048410884566E-3</c:v>
                </c:pt>
                <c:pt idx="76">
                  <c:v>1.39475079668272E-3</c:v>
                </c:pt>
                <c:pt idx="77">
                  <c:v>1.9322695271588586E-3</c:v>
                </c:pt>
                <c:pt idx="78">
                  <c:v>-1.1488154528642713E-3</c:v>
                </c:pt>
                <c:pt idx="79">
                  <c:v>-4.4642264981087365E-4</c:v>
                </c:pt>
                <c:pt idx="80">
                  <c:v>1.4761000197678342E-3</c:v>
                </c:pt>
                <c:pt idx="81">
                  <c:v>1.423781559767745E-3</c:v>
                </c:pt>
                <c:pt idx="82">
                  <c:v>5.0954123702928733E-4</c:v>
                </c:pt>
                <c:pt idx="83">
                  <c:v>-1.784376790411768E-3</c:v>
                </c:pt>
                <c:pt idx="84">
                  <c:v>1.4015961530362553E-3</c:v>
                </c:pt>
                <c:pt idx="85">
                  <c:v>2.8254435039463122E-3</c:v>
                </c:pt>
                <c:pt idx="86">
                  <c:v>-1.979462702736301E-3</c:v>
                </c:pt>
                <c:pt idx="87">
                  <c:v>-1.7128258247874895E-3</c:v>
                </c:pt>
                <c:pt idx="88">
                  <c:v>-1.2969578585849684E-3</c:v>
                </c:pt>
                <c:pt idx="89">
                  <c:v>7.7870692464476754E-4</c:v>
                </c:pt>
                <c:pt idx="90">
                  <c:v>-1.4385181300824446E-3</c:v>
                </c:pt>
                <c:pt idx="91">
                  <c:v>9.6215362347185085E-4</c:v>
                </c:pt>
                <c:pt idx="92">
                  <c:v>4.625240415521148E-4</c:v>
                </c:pt>
                <c:pt idx="93">
                  <c:v>-1.7679174900117056E-3</c:v>
                </c:pt>
                <c:pt idx="94">
                  <c:v>8.1833789626850617E-4</c:v>
                </c:pt>
                <c:pt idx="95">
                  <c:v>-1.8753643927538199E-4</c:v>
                </c:pt>
                <c:pt idx="96">
                  <c:v>3.3851134893936319E-4</c:v>
                </c:pt>
                <c:pt idx="97">
                  <c:v>-1.0642056782873555E-3</c:v>
                </c:pt>
                <c:pt idx="98">
                  <c:v>-4.4294530280863942E-4</c:v>
                </c:pt>
                <c:pt idx="99">
                  <c:v>8.5835752445428959E-4</c:v>
                </c:pt>
                <c:pt idx="100">
                  <c:v>-1.1270892537085242E-3</c:v>
                </c:pt>
                <c:pt idx="101">
                  <c:v>3.2708226148900899E-3</c:v>
                </c:pt>
                <c:pt idx="102">
                  <c:v>2.7059614519386876E-3</c:v>
                </c:pt>
                <c:pt idx="103">
                  <c:v>8.9940522011500157E-4</c:v>
                </c:pt>
                <c:pt idx="104">
                  <c:v>1.7897148080905367E-3</c:v>
                </c:pt>
                <c:pt idx="105">
                  <c:v>1.9733676622935015E-3</c:v>
                </c:pt>
                <c:pt idx="106">
                  <c:v>1.7826097376716366E-3</c:v>
                </c:pt>
                <c:pt idx="107">
                  <c:v>-1.0949501847383747E-3</c:v>
                </c:pt>
                <c:pt idx="108">
                  <c:v>4.7146149116250591E-4</c:v>
                </c:pt>
                <c:pt idx="109">
                  <c:v>-1.6711075974429335E-4</c:v>
                </c:pt>
                <c:pt idx="110">
                  <c:v>-8.0412758872749901E-4</c:v>
                </c:pt>
                <c:pt idx="111">
                  <c:v>2.9999860819862612E-4</c:v>
                </c:pt>
                <c:pt idx="112">
                  <c:v>-4.6751458797844592E-4</c:v>
                </c:pt>
                <c:pt idx="113">
                  <c:v>-4.1764156664325647E-4</c:v>
                </c:pt>
                <c:pt idx="114">
                  <c:v>-2.4519710681514262E-4</c:v>
                </c:pt>
                <c:pt idx="115">
                  <c:v>3.4405337731691077E-4</c:v>
                </c:pt>
                <c:pt idx="116">
                  <c:v>7.2531012310372844E-4</c:v>
                </c:pt>
                <c:pt idx="117">
                  <c:v>-6.5470732955974498E-4</c:v>
                </c:pt>
                <c:pt idx="118">
                  <c:v>1.3914877268808024E-3</c:v>
                </c:pt>
                <c:pt idx="119">
                  <c:v>3.7341735784779395E-4</c:v>
                </c:pt>
                <c:pt idx="120">
                  <c:v>1.426680684964543E-3</c:v>
                </c:pt>
                <c:pt idx="121">
                  <c:v>-1.3420055966890665E-3</c:v>
                </c:pt>
                <c:pt idx="122">
                  <c:v>-7.3498920328984862E-4</c:v>
                </c:pt>
                <c:pt idx="123">
                  <c:v>-1.0274638770195743E-3</c:v>
                </c:pt>
                <c:pt idx="124">
                  <c:v>3.0389482800996515E-3</c:v>
                </c:pt>
                <c:pt idx="125">
                  <c:v>2.900936320300973E-3</c:v>
                </c:pt>
                <c:pt idx="126">
                  <c:v>-5.178528870876109E-4</c:v>
                </c:pt>
                <c:pt idx="127">
                  <c:v>-9.0530421577206255E-4</c:v>
                </c:pt>
                <c:pt idx="128">
                  <c:v>-2.9558871565038558E-4</c:v>
                </c:pt>
                <c:pt idx="129">
                  <c:v>-4.2908543029729351E-4</c:v>
                </c:pt>
                <c:pt idx="130">
                  <c:v>3.5569920256761645E-3</c:v>
                </c:pt>
                <c:pt idx="131">
                  <c:v>1.0098142770316176E-3</c:v>
                </c:pt>
                <c:pt idx="132">
                  <c:v>7.3800840462756589E-4</c:v>
                </c:pt>
                <c:pt idx="133">
                  <c:v>-3.5637743468458494E-3</c:v>
                </c:pt>
                <c:pt idx="134">
                  <c:v>-7.0808085663787157E-4</c:v>
                </c:pt>
                <c:pt idx="135">
                  <c:v>3.3716436988751042E-4</c:v>
                </c:pt>
                <c:pt idx="136">
                  <c:v>-3.0824226586412262E-4</c:v>
                </c:pt>
                <c:pt idx="137">
                  <c:v>-8.6149597181406357E-4</c:v>
                </c:pt>
                <c:pt idx="138">
                  <c:v>-4.6982390500538429E-4</c:v>
                </c:pt>
                <c:pt idx="139">
                  <c:v>1.777422726961353E-3</c:v>
                </c:pt>
                <c:pt idx="140">
                  <c:v>2.2768169231177637E-3</c:v>
                </c:pt>
                <c:pt idx="141">
                  <c:v>2.3625555512651886E-3</c:v>
                </c:pt>
                <c:pt idx="142">
                  <c:v>-2.1863398827119962E-3</c:v>
                </c:pt>
                <c:pt idx="143">
                  <c:v>2.8719444721090337E-3</c:v>
                </c:pt>
                <c:pt idx="144">
                  <c:v>-2.6119706302190071E-3</c:v>
                </c:pt>
                <c:pt idx="145">
                  <c:v>-1.8091860802359472E-3</c:v>
                </c:pt>
                <c:pt idx="146">
                  <c:v>-3.7961121338334625E-3</c:v>
                </c:pt>
                <c:pt idx="147">
                  <c:v>2.3462141036878492E-5</c:v>
                </c:pt>
                <c:pt idx="148">
                  <c:v>-3.1187784109099059E-4</c:v>
                </c:pt>
                <c:pt idx="149">
                  <c:v>9.3644241893819924E-4</c:v>
                </c:pt>
                <c:pt idx="150">
                  <c:v>-6.3339177489463161E-4</c:v>
                </c:pt>
                <c:pt idx="151">
                  <c:v>-1.461875511662547E-3</c:v>
                </c:pt>
                <c:pt idx="152">
                  <c:v>-2.4399964779830974E-4</c:v>
                </c:pt>
                <c:pt idx="153">
                  <c:v>1.6381109902252611E-4</c:v>
                </c:pt>
                <c:pt idx="154">
                  <c:v>5.1542341769641453E-3</c:v>
                </c:pt>
                <c:pt idx="155">
                  <c:v>7.4168565201393477E-4</c:v>
                </c:pt>
                <c:pt idx="156">
                  <c:v>2.763520501978256E-3</c:v>
                </c:pt>
                <c:pt idx="157">
                  <c:v>-1.2364371696960141E-4</c:v>
                </c:pt>
                <c:pt idx="158">
                  <c:v>-2.251570258252511E-3</c:v>
                </c:pt>
                <c:pt idx="159">
                  <c:v>-4.0412864425457551E-3</c:v>
                </c:pt>
                <c:pt idx="160">
                  <c:v>-5.4306144469868922E-3</c:v>
                </c:pt>
                <c:pt idx="161">
                  <c:v>-1.0977636987905548E-3</c:v>
                </c:pt>
                <c:pt idx="162">
                  <c:v>6.036726166167572E-4</c:v>
                </c:pt>
                <c:pt idx="163">
                  <c:v>1.1053939024405768E-3</c:v>
                </c:pt>
                <c:pt idx="164">
                  <c:v>5.4403346152520626E-4</c:v>
                </c:pt>
                <c:pt idx="165">
                  <c:v>8.601474145200072E-4</c:v>
                </c:pt>
                <c:pt idx="166">
                  <c:v>4.8511622316693703E-4</c:v>
                </c:pt>
                <c:pt idx="167">
                  <c:v>-2.4183251069549438E-3</c:v>
                </c:pt>
                <c:pt idx="168">
                  <c:v>-5.1405106712765214E-4</c:v>
                </c:pt>
                <c:pt idx="169">
                  <c:v>4.3241632874384539E-3</c:v>
                </c:pt>
                <c:pt idx="170">
                  <c:v>-2.8479705807304967E-4</c:v>
                </c:pt>
                <c:pt idx="171">
                  <c:v>-1.8561811424976371E-3</c:v>
                </c:pt>
                <c:pt idx="172">
                  <c:v>1.3261143671314812E-3</c:v>
                </c:pt>
                <c:pt idx="173">
                  <c:v>-2.1949105501486432E-3</c:v>
                </c:pt>
                <c:pt idx="174">
                  <c:v>-7.8901764096228622E-4</c:v>
                </c:pt>
                <c:pt idx="175">
                  <c:v>-1.8410671400725942E-3</c:v>
                </c:pt>
                <c:pt idx="176">
                  <c:v>-4.2709838552634771E-4</c:v>
                </c:pt>
                <c:pt idx="177">
                  <c:v>1.0308883061589391E-3</c:v>
                </c:pt>
                <c:pt idx="178">
                  <c:v>2.9818666245748915E-3</c:v>
                </c:pt>
                <c:pt idx="179">
                  <c:v>8.9228625083559443E-4</c:v>
                </c:pt>
                <c:pt idx="180">
                  <c:v>-2.3587373148011848E-3</c:v>
                </c:pt>
                <c:pt idx="181">
                  <c:v>-1.2630950559555654E-3</c:v>
                </c:pt>
                <c:pt idx="182">
                  <c:v>1.2181389555085964E-3</c:v>
                </c:pt>
                <c:pt idx="183">
                  <c:v>1.4797290437140731E-3</c:v>
                </c:pt>
                <c:pt idx="184">
                  <c:v>4.2068249188820239E-4</c:v>
                </c:pt>
                <c:pt idx="185">
                  <c:v>5.2408796846583616E-3</c:v>
                </c:pt>
                <c:pt idx="186">
                  <c:v>-1.9493884232943959E-3</c:v>
                </c:pt>
                <c:pt idx="187">
                  <c:v>-4.3523270570660078E-3</c:v>
                </c:pt>
                <c:pt idx="188">
                  <c:v>-1.3204813490379497E-3</c:v>
                </c:pt>
                <c:pt idx="189">
                  <c:v>1.4717238948402933E-3</c:v>
                </c:pt>
                <c:pt idx="190">
                  <c:v>4.7739233537300585E-3</c:v>
                </c:pt>
                <c:pt idx="191">
                  <c:v>-5.5144291753128627E-5</c:v>
                </c:pt>
                <c:pt idx="192">
                  <c:v>-4.5256205024579721E-4</c:v>
                </c:pt>
                <c:pt idx="193">
                  <c:v>-2.0121538224099345E-3</c:v>
                </c:pt>
                <c:pt idx="194">
                  <c:v>3.6380668685360718E-3</c:v>
                </c:pt>
                <c:pt idx="195">
                  <c:v>5.4458296499850789E-3</c:v>
                </c:pt>
                <c:pt idx="196">
                  <c:v>1.0803543013606642E-3</c:v>
                </c:pt>
                <c:pt idx="197">
                  <c:v>-6.1079216106574297E-4</c:v>
                </c:pt>
                <c:pt idx="198">
                  <c:v>8.4656655127668401E-4</c:v>
                </c:pt>
                <c:pt idx="199">
                  <c:v>5.1289659989950387E-4</c:v>
                </c:pt>
                <c:pt idx="200">
                  <c:v>3.3906766526299315E-3</c:v>
                </c:pt>
                <c:pt idx="201">
                  <c:v>-8.3564340877195775E-4</c:v>
                </c:pt>
                <c:pt idx="202">
                  <c:v>-1.6866727963745776E-3</c:v>
                </c:pt>
                <c:pt idx="203">
                  <c:v>-2.455060921451313E-3</c:v>
                </c:pt>
                <c:pt idx="204">
                  <c:v>-3.5222719023172422E-3</c:v>
                </c:pt>
                <c:pt idx="205">
                  <c:v>1.8947107550308928E-3</c:v>
                </c:pt>
                <c:pt idx="206">
                  <c:v>1.6283232521472346E-3</c:v>
                </c:pt>
                <c:pt idx="207">
                  <c:v>6.2199580790744946E-4</c:v>
                </c:pt>
                <c:pt idx="208">
                  <c:v>-8.4962707772817669E-4</c:v>
                </c:pt>
                <c:pt idx="209">
                  <c:v>-2.4205112584043675E-3</c:v>
                </c:pt>
                <c:pt idx="210">
                  <c:v>2.3000465797569092E-3</c:v>
                </c:pt>
                <c:pt idx="211">
                  <c:v>2.0947912099678057E-4</c:v>
                </c:pt>
                <c:pt idx="212">
                  <c:v>-8.6880624986929167E-4</c:v>
                </c:pt>
                <c:pt idx="213">
                  <c:v>2.0227909795520471E-3</c:v>
                </c:pt>
                <c:pt idx="214">
                  <c:v>1.5529780916787583E-3</c:v>
                </c:pt>
                <c:pt idx="215">
                  <c:v>1.9305942435465795E-4</c:v>
                </c:pt>
                <c:pt idx="216">
                  <c:v>-1.9075170293340049E-3</c:v>
                </c:pt>
                <c:pt idx="217">
                  <c:v>-9.5499063185711108E-4</c:v>
                </c:pt>
                <c:pt idx="218">
                  <c:v>1.142923347080993E-3</c:v>
                </c:pt>
                <c:pt idx="219">
                  <c:v>9.5631729518474984E-4</c:v>
                </c:pt>
                <c:pt idx="220">
                  <c:v>3.9921470609070031E-3</c:v>
                </c:pt>
                <c:pt idx="221">
                  <c:v>1.7285788875516239E-3</c:v>
                </c:pt>
                <c:pt idx="222">
                  <c:v>-5.5664419914169816E-4</c:v>
                </c:pt>
                <c:pt idx="223">
                  <c:v>1.5285863468452732E-3</c:v>
                </c:pt>
                <c:pt idx="224">
                  <c:v>2.4320576247358616E-3</c:v>
                </c:pt>
                <c:pt idx="225">
                  <c:v>-1.0609650429604933E-3</c:v>
                </c:pt>
                <c:pt idx="226">
                  <c:v>2.2267592076818943E-3</c:v>
                </c:pt>
                <c:pt idx="227">
                  <c:v>1.8394280460307666E-3</c:v>
                </c:pt>
                <c:pt idx="228">
                  <c:v>1.0100402617443383E-3</c:v>
                </c:pt>
                <c:pt idx="229">
                  <c:v>-7.3721077522981293E-4</c:v>
                </c:pt>
                <c:pt idx="230">
                  <c:v>1.2974434161698856E-3</c:v>
                </c:pt>
                <c:pt idx="231">
                  <c:v>-3.4722183545213836E-3</c:v>
                </c:pt>
                <c:pt idx="232">
                  <c:v>2.3604525259051101E-3</c:v>
                </c:pt>
                <c:pt idx="233">
                  <c:v>-1.1954547373461688E-3</c:v>
                </c:pt>
                <c:pt idx="234">
                  <c:v>-9.344945972403762E-4</c:v>
                </c:pt>
                <c:pt idx="235">
                  <c:v>-7.7552374909806154E-4</c:v>
                </c:pt>
                <c:pt idx="236">
                  <c:v>1.6280693551706804E-3</c:v>
                </c:pt>
                <c:pt idx="237">
                  <c:v>-1.1062318519065029E-3</c:v>
                </c:pt>
                <c:pt idx="238">
                  <c:v>-3.4602407524909617E-3</c:v>
                </c:pt>
                <c:pt idx="239">
                  <c:v>-2.3929404052570602E-3</c:v>
                </c:pt>
                <c:pt idx="240">
                  <c:v>-1.6040503706479248E-3</c:v>
                </c:pt>
                <c:pt idx="241">
                  <c:v>1.8631596369464987E-3</c:v>
                </c:pt>
                <c:pt idx="242">
                  <c:v>5.2995707707492734E-4</c:v>
                </c:pt>
                <c:pt idx="243">
                  <c:v>1.7813133701951589E-3</c:v>
                </c:pt>
                <c:pt idx="244">
                  <c:v>9.8767721834880362E-4</c:v>
                </c:pt>
                <c:pt idx="245">
                  <c:v>-3.4529953762117982E-3</c:v>
                </c:pt>
                <c:pt idx="246">
                  <c:v>1.5364029717177541E-3</c:v>
                </c:pt>
                <c:pt idx="247">
                  <c:v>-1.8431387957545953E-3</c:v>
                </c:pt>
                <c:pt idx="248">
                  <c:v>4.1158920308057567E-3</c:v>
                </c:pt>
                <c:pt idx="249">
                  <c:v>3.535014328535091E-4</c:v>
                </c:pt>
              </c:numCache>
            </c:numRef>
          </c:val>
          <c:smooth val="0"/>
          <c:extLst>
            <c:ext xmlns:c16="http://schemas.microsoft.com/office/drawing/2014/chart" uri="{C3380CC4-5D6E-409C-BE32-E72D297353CC}">
              <c16:uniqueId val="{00000000-A677-4DAB-8A51-651B9E576B33}"/>
            </c:ext>
          </c:extLst>
        </c:ser>
        <c:ser>
          <c:idx val="1"/>
          <c:order val="1"/>
          <c:tx>
            <c:strRef>
              <c:f>'Bond Portfolio'!$AB$18</c:f>
              <c:strCache>
                <c:ptCount val="1"/>
                <c:pt idx="0">
                  <c:v>1-day ES</c:v>
                </c:pt>
              </c:strCache>
            </c:strRef>
          </c:tx>
          <c:marker>
            <c:symbol val="none"/>
          </c:marker>
          <c:cat>
            <c:numRef>
              <c:f>'Bond Portfolio'!$A$19:$A$523</c:f>
              <c:numCache>
                <c:formatCode>m/d/yyyy</c:formatCode>
                <c:ptCount val="505"/>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43115</c:v>
                </c:pt>
                <c:pt idx="13">
                  <c:v>43112</c:v>
                </c:pt>
                <c:pt idx="14">
                  <c:v>43111</c:v>
                </c:pt>
                <c:pt idx="15">
                  <c:v>43110</c:v>
                </c:pt>
                <c:pt idx="16">
                  <c:v>43109</c:v>
                </c:pt>
                <c:pt idx="17">
                  <c:v>43105</c:v>
                </c:pt>
                <c:pt idx="18">
                  <c:v>43104</c:v>
                </c:pt>
                <c:pt idx="19">
                  <c:v>43103</c:v>
                </c:pt>
                <c:pt idx="20">
                  <c:v>43098</c:v>
                </c:pt>
                <c:pt idx="21">
                  <c:v>43097</c:v>
                </c:pt>
                <c:pt idx="22">
                  <c:v>43096</c:v>
                </c:pt>
                <c:pt idx="23">
                  <c:v>43095</c:v>
                </c:pt>
                <c:pt idx="24">
                  <c:v>43094</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43062</c:v>
                </c:pt>
                <c:pt idx="47">
                  <c:v>43061</c:v>
                </c:pt>
                <c:pt idx="48">
                  <c:v>43060</c:v>
                </c:pt>
                <c:pt idx="49">
                  <c:v>43059</c:v>
                </c:pt>
                <c:pt idx="50">
                  <c:v>43056</c:v>
                </c:pt>
                <c:pt idx="51">
                  <c:v>43055</c:v>
                </c:pt>
                <c:pt idx="52">
                  <c:v>43054</c:v>
                </c:pt>
                <c:pt idx="53">
                  <c:v>43053</c:v>
                </c:pt>
                <c:pt idx="54">
                  <c:v>43052</c:v>
                </c:pt>
                <c:pt idx="55">
                  <c:v>43049</c:v>
                </c:pt>
                <c:pt idx="56">
                  <c:v>43048</c:v>
                </c:pt>
                <c:pt idx="57">
                  <c:v>43047</c:v>
                </c:pt>
                <c:pt idx="58">
                  <c:v>43046</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42982</c:v>
                </c:pt>
                <c:pt idx="104">
                  <c:v>42979</c:v>
                </c:pt>
                <c:pt idx="105">
                  <c:v>42978</c:v>
                </c:pt>
                <c:pt idx="106">
                  <c:v>42977</c:v>
                </c:pt>
                <c:pt idx="107">
                  <c:v>42976</c:v>
                </c:pt>
                <c:pt idx="108">
                  <c:v>42975</c:v>
                </c:pt>
                <c:pt idx="109">
                  <c:v>42972</c:v>
                </c:pt>
                <c:pt idx="110">
                  <c:v>42971</c:v>
                </c:pt>
                <c:pt idx="111">
                  <c:v>42970</c:v>
                </c:pt>
                <c:pt idx="112">
                  <c:v>42969</c:v>
                </c:pt>
                <c:pt idx="113">
                  <c:v>42968</c:v>
                </c:pt>
                <c:pt idx="114">
                  <c:v>42965</c:v>
                </c:pt>
                <c:pt idx="115">
                  <c:v>42964</c:v>
                </c:pt>
                <c:pt idx="116">
                  <c:v>42963</c:v>
                </c:pt>
                <c:pt idx="117">
                  <c:v>42962</c:v>
                </c:pt>
                <c:pt idx="118">
                  <c:v>42961</c:v>
                </c:pt>
                <c:pt idx="119">
                  <c:v>42958</c:v>
                </c:pt>
                <c:pt idx="120">
                  <c:v>42957</c:v>
                </c:pt>
                <c:pt idx="121">
                  <c:v>42956</c:v>
                </c:pt>
                <c:pt idx="122">
                  <c:v>42955</c:v>
                </c:pt>
                <c:pt idx="123">
                  <c:v>42954</c:v>
                </c:pt>
                <c:pt idx="124">
                  <c:v>42951</c:v>
                </c:pt>
                <c:pt idx="125">
                  <c:v>42950</c:v>
                </c:pt>
                <c:pt idx="126">
                  <c:v>42949</c:v>
                </c:pt>
                <c:pt idx="127">
                  <c:v>42948</c:v>
                </c:pt>
                <c:pt idx="128">
                  <c:v>42947</c:v>
                </c:pt>
                <c:pt idx="129">
                  <c:v>42944</c:v>
                </c:pt>
                <c:pt idx="130">
                  <c:v>42943</c:v>
                </c:pt>
                <c:pt idx="131">
                  <c:v>42942</c:v>
                </c:pt>
                <c:pt idx="132">
                  <c:v>42941</c:v>
                </c:pt>
                <c:pt idx="133">
                  <c:v>42940</c:v>
                </c:pt>
                <c:pt idx="134">
                  <c:v>42937</c:v>
                </c:pt>
                <c:pt idx="135">
                  <c:v>42936</c:v>
                </c:pt>
                <c:pt idx="136">
                  <c:v>42935</c:v>
                </c:pt>
                <c:pt idx="137">
                  <c:v>42934</c:v>
                </c:pt>
                <c:pt idx="138">
                  <c:v>42933</c:v>
                </c:pt>
                <c:pt idx="139">
                  <c:v>42930</c:v>
                </c:pt>
                <c:pt idx="140">
                  <c:v>42929</c:v>
                </c:pt>
                <c:pt idx="141">
                  <c:v>42928</c:v>
                </c:pt>
                <c:pt idx="142">
                  <c:v>42927</c:v>
                </c:pt>
                <c:pt idx="143">
                  <c:v>42926</c:v>
                </c:pt>
                <c:pt idx="144">
                  <c:v>42923</c:v>
                </c:pt>
                <c:pt idx="145">
                  <c:v>42922</c:v>
                </c:pt>
                <c:pt idx="146">
                  <c:v>42921</c:v>
                </c:pt>
                <c:pt idx="147">
                  <c:v>42920</c:v>
                </c:pt>
                <c:pt idx="148">
                  <c:v>42919</c:v>
                </c:pt>
                <c:pt idx="149">
                  <c:v>42916</c:v>
                </c:pt>
                <c:pt idx="150">
                  <c:v>42915</c:v>
                </c:pt>
                <c:pt idx="151">
                  <c:v>42914</c:v>
                </c:pt>
                <c:pt idx="152">
                  <c:v>42913</c:v>
                </c:pt>
                <c:pt idx="153">
                  <c:v>42912</c:v>
                </c:pt>
                <c:pt idx="154">
                  <c:v>42909</c:v>
                </c:pt>
                <c:pt idx="155">
                  <c:v>42908</c:v>
                </c:pt>
                <c:pt idx="156">
                  <c:v>42907</c:v>
                </c:pt>
                <c:pt idx="157">
                  <c:v>42906</c:v>
                </c:pt>
                <c:pt idx="158">
                  <c:v>42905</c:v>
                </c:pt>
                <c:pt idx="159">
                  <c:v>42902</c:v>
                </c:pt>
                <c:pt idx="160">
                  <c:v>42901</c:v>
                </c:pt>
                <c:pt idx="161">
                  <c:v>42900</c:v>
                </c:pt>
                <c:pt idx="162">
                  <c:v>42899</c:v>
                </c:pt>
                <c:pt idx="163">
                  <c:v>42895</c:v>
                </c:pt>
                <c:pt idx="164">
                  <c:v>42894</c:v>
                </c:pt>
                <c:pt idx="165">
                  <c:v>42893</c:v>
                </c:pt>
                <c:pt idx="166">
                  <c:v>42892</c:v>
                </c:pt>
                <c:pt idx="167">
                  <c:v>42891</c:v>
                </c:pt>
                <c:pt idx="168">
                  <c:v>42888</c:v>
                </c:pt>
                <c:pt idx="169">
                  <c:v>42887</c:v>
                </c:pt>
                <c:pt idx="170">
                  <c:v>42886</c:v>
                </c:pt>
                <c:pt idx="171">
                  <c:v>42885</c:v>
                </c:pt>
                <c:pt idx="172">
                  <c:v>42884</c:v>
                </c:pt>
                <c:pt idx="173">
                  <c:v>42881</c:v>
                </c:pt>
                <c:pt idx="174">
                  <c:v>42880</c:v>
                </c:pt>
                <c:pt idx="175">
                  <c:v>42879</c:v>
                </c:pt>
                <c:pt idx="176">
                  <c:v>42878</c:v>
                </c:pt>
                <c:pt idx="177">
                  <c:v>42877</c:v>
                </c:pt>
                <c:pt idx="178">
                  <c:v>42874</c:v>
                </c:pt>
                <c:pt idx="179">
                  <c:v>42873</c:v>
                </c:pt>
                <c:pt idx="180">
                  <c:v>42872</c:v>
                </c:pt>
                <c:pt idx="181">
                  <c:v>42871</c:v>
                </c:pt>
                <c:pt idx="182">
                  <c:v>42870</c:v>
                </c:pt>
                <c:pt idx="183">
                  <c:v>42867</c:v>
                </c:pt>
                <c:pt idx="184">
                  <c:v>42866</c:v>
                </c:pt>
                <c:pt idx="185">
                  <c:v>42865</c:v>
                </c:pt>
                <c:pt idx="186">
                  <c:v>42860</c:v>
                </c:pt>
                <c:pt idx="187">
                  <c:v>42859</c:v>
                </c:pt>
                <c:pt idx="188">
                  <c:v>42858</c:v>
                </c:pt>
                <c:pt idx="189">
                  <c:v>42857</c:v>
                </c:pt>
                <c:pt idx="190">
                  <c:v>42853</c:v>
                </c:pt>
                <c:pt idx="191">
                  <c:v>42852</c:v>
                </c:pt>
                <c:pt idx="192">
                  <c:v>42851</c:v>
                </c:pt>
                <c:pt idx="193">
                  <c:v>42850</c:v>
                </c:pt>
                <c:pt idx="194">
                  <c:v>42849</c:v>
                </c:pt>
                <c:pt idx="195">
                  <c:v>42845</c:v>
                </c:pt>
                <c:pt idx="196">
                  <c:v>42844</c:v>
                </c:pt>
                <c:pt idx="197">
                  <c:v>42843</c:v>
                </c:pt>
                <c:pt idx="198">
                  <c:v>42842</c:v>
                </c:pt>
                <c:pt idx="199">
                  <c:v>42839</c:v>
                </c:pt>
                <c:pt idx="200">
                  <c:v>42838</c:v>
                </c:pt>
                <c:pt idx="201">
                  <c:v>42837</c:v>
                </c:pt>
                <c:pt idx="202">
                  <c:v>42836</c:v>
                </c:pt>
                <c:pt idx="203">
                  <c:v>42835</c:v>
                </c:pt>
                <c:pt idx="204">
                  <c:v>42832</c:v>
                </c:pt>
                <c:pt idx="205">
                  <c:v>42831</c:v>
                </c:pt>
                <c:pt idx="206">
                  <c:v>42830</c:v>
                </c:pt>
                <c:pt idx="207">
                  <c:v>42829</c:v>
                </c:pt>
                <c:pt idx="208">
                  <c:v>42828</c:v>
                </c:pt>
                <c:pt idx="209">
                  <c:v>42825</c:v>
                </c:pt>
                <c:pt idx="210">
                  <c:v>42824</c:v>
                </c:pt>
                <c:pt idx="211">
                  <c:v>42823</c:v>
                </c:pt>
                <c:pt idx="212">
                  <c:v>42822</c:v>
                </c:pt>
                <c:pt idx="213">
                  <c:v>42821</c:v>
                </c:pt>
                <c:pt idx="214">
                  <c:v>42818</c:v>
                </c:pt>
                <c:pt idx="215">
                  <c:v>42817</c:v>
                </c:pt>
                <c:pt idx="216">
                  <c:v>42816</c:v>
                </c:pt>
                <c:pt idx="217">
                  <c:v>42815</c:v>
                </c:pt>
                <c:pt idx="218">
                  <c:v>42814</c:v>
                </c:pt>
                <c:pt idx="219">
                  <c:v>42811</c:v>
                </c:pt>
                <c:pt idx="220">
                  <c:v>42810</c:v>
                </c:pt>
                <c:pt idx="221">
                  <c:v>42809</c:v>
                </c:pt>
                <c:pt idx="222">
                  <c:v>42808</c:v>
                </c:pt>
                <c:pt idx="223">
                  <c:v>42807</c:v>
                </c:pt>
                <c:pt idx="224">
                  <c:v>42804</c:v>
                </c:pt>
                <c:pt idx="225">
                  <c:v>42803</c:v>
                </c:pt>
                <c:pt idx="226">
                  <c:v>42801</c:v>
                </c:pt>
                <c:pt idx="227">
                  <c:v>42800</c:v>
                </c:pt>
                <c:pt idx="228">
                  <c:v>42797</c:v>
                </c:pt>
                <c:pt idx="229">
                  <c:v>42796</c:v>
                </c:pt>
                <c:pt idx="230">
                  <c:v>42795</c:v>
                </c:pt>
                <c:pt idx="231">
                  <c:v>42794</c:v>
                </c:pt>
                <c:pt idx="232">
                  <c:v>42793</c:v>
                </c:pt>
                <c:pt idx="233">
                  <c:v>42790</c:v>
                </c:pt>
                <c:pt idx="234">
                  <c:v>42788</c:v>
                </c:pt>
                <c:pt idx="235">
                  <c:v>42787</c:v>
                </c:pt>
                <c:pt idx="236">
                  <c:v>42786</c:v>
                </c:pt>
                <c:pt idx="237">
                  <c:v>42783</c:v>
                </c:pt>
                <c:pt idx="238">
                  <c:v>42782</c:v>
                </c:pt>
                <c:pt idx="239">
                  <c:v>42781</c:v>
                </c:pt>
                <c:pt idx="240">
                  <c:v>42780</c:v>
                </c:pt>
                <c:pt idx="241">
                  <c:v>42779</c:v>
                </c:pt>
                <c:pt idx="242">
                  <c:v>42776</c:v>
                </c:pt>
                <c:pt idx="243">
                  <c:v>42775</c:v>
                </c:pt>
                <c:pt idx="244">
                  <c:v>42774</c:v>
                </c:pt>
                <c:pt idx="245">
                  <c:v>42773</c:v>
                </c:pt>
                <c:pt idx="246">
                  <c:v>42772</c:v>
                </c:pt>
                <c:pt idx="247">
                  <c:v>42769</c:v>
                </c:pt>
                <c:pt idx="248">
                  <c:v>42768</c:v>
                </c:pt>
                <c:pt idx="249">
                  <c:v>42767</c:v>
                </c:pt>
                <c:pt idx="250">
                  <c:v>42766</c:v>
                </c:pt>
                <c:pt idx="251">
                  <c:v>42765</c:v>
                </c:pt>
                <c:pt idx="252">
                  <c:v>42762</c:v>
                </c:pt>
                <c:pt idx="253">
                  <c:v>42761</c:v>
                </c:pt>
                <c:pt idx="254">
                  <c:v>42760</c:v>
                </c:pt>
                <c:pt idx="255">
                  <c:v>42759</c:v>
                </c:pt>
                <c:pt idx="256">
                  <c:v>42758</c:v>
                </c:pt>
                <c:pt idx="257">
                  <c:v>42755</c:v>
                </c:pt>
                <c:pt idx="258">
                  <c:v>42754</c:v>
                </c:pt>
                <c:pt idx="259">
                  <c:v>42753</c:v>
                </c:pt>
                <c:pt idx="260">
                  <c:v>42752</c:v>
                </c:pt>
                <c:pt idx="261">
                  <c:v>42751</c:v>
                </c:pt>
                <c:pt idx="262">
                  <c:v>42748</c:v>
                </c:pt>
                <c:pt idx="263">
                  <c:v>42747</c:v>
                </c:pt>
                <c:pt idx="264">
                  <c:v>42746</c:v>
                </c:pt>
                <c:pt idx="265">
                  <c:v>42745</c:v>
                </c:pt>
                <c:pt idx="266">
                  <c:v>42744</c:v>
                </c:pt>
                <c:pt idx="267">
                  <c:v>42741</c:v>
                </c:pt>
                <c:pt idx="268">
                  <c:v>42740</c:v>
                </c:pt>
                <c:pt idx="269">
                  <c:v>42739</c:v>
                </c:pt>
                <c:pt idx="270">
                  <c:v>42738</c:v>
                </c:pt>
                <c:pt idx="271">
                  <c:v>42734</c:v>
                </c:pt>
                <c:pt idx="272">
                  <c:v>42733</c:v>
                </c:pt>
                <c:pt idx="273">
                  <c:v>42732</c:v>
                </c:pt>
                <c:pt idx="274">
                  <c:v>42731</c:v>
                </c:pt>
                <c:pt idx="275">
                  <c:v>42730</c:v>
                </c:pt>
                <c:pt idx="276">
                  <c:v>42727</c:v>
                </c:pt>
                <c:pt idx="277">
                  <c:v>42726</c:v>
                </c:pt>
                <c:pt idx="278">
                  <c:v>42725</c:v>
                </c:pt>
                <c:pt idx="279">
                  <c:v>42724</c:v>
                </c:pt>
                <c:pt idx="280">
                  <c:v>42723</c:v>
                </c:pt>
                <c:pt idx="281">
                  <c:v>42720</c:v>
                </c:pt>
                <c:pt idx="282">
                  <c:v>42719</c:v>
                </c:pt>
                <c:pt idx="283">
                  <c:v>42718</c:v>
                </c:pt>
                <c:pt idx="284">
                  <c:v>42717</c:v>
                </c:pt>
                <c:pt idx="285">
                  <c:v>42716</c:v>
                </c:pt>
                <c:pt idx="286">
                  <c:v>42713</c:v>
                </c:pt>
                <c:pt idx="287">
                  <c:v>42712</c:v>
                </c:pt>
                <c:pt idx="288">
                  <c:v>42711</c:v>
                </c:pt>
                <c:pt idx="289">
                  <c:v>42710</c:v>
                </c:pt>
                <c:pt idx="290">
                  <c:v>42709</c:v>
                </c:pt>
                <c:pt idx="291">
                  <c:v>42706</c:v>
                </c:pt>
                <c:pt idx="292">
                  <c:v>42705</c:v>
                </c:pt>
                <c:pt idx="293">
                  <c:v>42704</c:v>
                </c:pt>
                <c:pt idx="294">
                  <c:v>42703</c:v>
                </c:pt>
                <c:pt idx="295">
                  <c:v>42702</c:v>
                </c:pt>
                <c:pt idx="296">
                  <c:v>42699</c:v>
                </c:pt>
                <c:pt idx="297">
                  <c:v>42698</c:v>
                </c:pt>
                <c:pt idx="298">
                  <c:v>42697</c:v>
                </c:pt>
                <c:pt idx="299">
                  <c:v>42696</c:v>
                </c:pt>
                <c:pt idx="300">
                  <c:v>42695</c:v>
                </c:pt>
                <c:pt idx="301">
                  <c:v>42692</c:v>
                </c:pt>
                <c:pt idx="302">
                  <c:v>42691</c:v>
                </c:pt>
                <c:pt idx="303">
                  <c:v>42690</c:v>
                </c:pt>
                <c:pt idx="304">
                  <c:v>42689</c:v>
                </c:pt>
                <c:pt idx="305">
                  <c:v>42688</c:v>
                </c:pt>
                <c:pt idx="306">
                  <c:v>42685</c:v>
                </c:pt>
                <c:pt idx="307">
                  <c:v>42684</c:v>
                </c:pt>
                <c:pt idx="308">
                  <c:v>42683</c:v>
                </c:pt>
                <c:pt idx="309">
                  <c:v>42682</c:v>
                </c:pt>
                <c:pt idx="310">
                  <c:v>42681</c:v>
                </c:pt>
                <c:pt idx="311">
                  <c:v>42677</c:v>
                </c:pt>
                <c:pt idx="312">
                  <c:v>42676</c:v>
                </c:pt>
                <c:pt idx="313">
                  <c:v>42675</c:v>
                </c:pt>
                <c:pt idx="314">
                  <c:v>42674</c:v>
                </c:pt>
                <c:pt idx="315">
                  <c:v>42671</c:v>
                </c:pt>
                <c:pt idx="316">
                  <c:v>42670</c:v>
                </c:pt>
                <c:pt idx="317">
                  <c:v>42669</c:v>
                </c:pt>
                <c:pt idx="318">
                  <c:v>42668</c:v>
                </c:pt>
                <c:pt idx="319">
                  <c:v>42667</c:v>
                </c:pt>
                <c:pt idx="320">
                  <c:v>42664</c:v>
                </c:pt>
                <c:pt idx="321">
                  <c:v>42663</c:v>
                </c:pt>
                <c:pt idx="322">
                  <c:v>42662</c:v>
                </c:pt>
                <c:pt idx="323">
                  <c:v>42661</c:v>
                </c:pt>
                <c:pt idx="324">
                  <c:v>42660</c:v>
                </c:pt>
                <c:pt idx="325">
                  <c:v>42657</c:v>
                </c:pt>
                <c:pt idx="326">
                  <c:v>42656</c:v>
                </c:pt>
                <c:pt idx="327">
                  <c:v>42655</c:v>
                </c:pt>
                <c:pt idx="328">
                  <c:v>42654</c:v>
                </c:pt>
                <c:pt idx="329">
                  <c:v>42653</c:v>
                </c:pt>
                <c:pt idx="330">
                  <c:v>42650</c:v>
                </c:pt>
                <c:pt idx="331">
                  <c:v>42649</c:v>
                </c:pt>
                <c:pt idx="332">
                  <c:v>42648</c:v>
                </c:pt>
                <c:pt idx="333">
                  <c:v>42647</c:v>
                </c:pt>
                <c:pt idx="334">
                  <c:v>42646</c:v>
                </c:pt>
                <c:pt idx="335">
                  <c:v>42643</c:v>
                </c:pt>
                <c:pt idx="336">
                  <c:v>42642</c:v>
                </c:pt>
                <c:pt idx="337">
                  <c:v>42641</c:v>
                </c:pt>
                <c:pt idx="338">
                  <c:v>42640</c:v>
                </c:pt>
                <c:pt idx="339">
                  <c:v>42639</c:v>
                </c:pt>
                <c:pt idx="340">
                  <c:v>42636</c:v>
                </c:pt>
                <c:pt idx="341">
                  <c:v>42635</c:v>
                </c:pt>
                <c:pt idx="342">
                  <c:v>42634</c:v>
                </c:pt>
                <c:pt idx="343">
                  <c:v>42633</c:v>
                </c:pt>
                <c:pt idx="344">
                  <c:v>42632</c:v>
                </c:pt>
                <c:pt idx="345">
                  <c:v>42629</c:v>
                </c:pt>
                <c:pt idx="346">
                  <c:v>42628</c:v>
                </c:pt>
                <c:pt idx="347">
                  <c:v>42627</c:v>
                </c:pt>
                <c:pt idx="348">
                  <c:v>42626</c:v>
                </c:pt>
                <c:pt idx="349">
                  <c:v>42625</c:v>
                </c:pt>
                <c:pt idx="350">
                  <c:v>42622</c:v>
                </c:pt>
                <c:pt idx="351">
                  <c:v>42621</c:v>
                </c:pt>
                <c:pt idx="352">
                  <c:v>42620</c:v>
                </c:pt>
                <c:pt idx="353">
                  <c:v>42619</c:v>
                </c:pt>
                <c:pt idx="354">
                  <c:v>42618</c:v>
                </c:pt>
                <c:pt idx="355">
                  <c:v>42615</c:v>
                </c:pt>
                <c:pt idx="356">
                  <c:v>42614</c:v>
                </c:pt>
                <c:pt idx="357">
                  <c:v>42613</c:v>
                </c:pt>
                <c:pt idx="358">
                  <c:v>42612</c:v>
                </c:pt>
                <c:pt idx="359">
                  <c:v>42611</c:v>
                </c:pt>
                <c:pt idx="360">
                  <c:v>42608</c:v>
                </c:pt>
                <c:pt idx="361">
                  <c:v>42607</c:v>
                </c:pt>
                <c:pt idx="362">
                  <c:v>42606</c:v>
                </c:pt>
                <c:pt idx="363">
                  <c:v>42605</c:v>
                </c:pt>
                <c:pt idx="364">
                  <c:v>42604</c:v>
                </c:pt>
                <c:pt idx="365">
                  <c:v>42601</c:v>
                </c:pt>
                <c:pt idx="366">
                  <c:v>42600</c:v>
                </c:pt>
                <c:pt idx="367">
                  <c:v>42599</c:v>
                </c:pt>
                <c:pt idx="368">
                  <c:v>42598</c:v>
                </c:pt>
                <c:pt idx="369">
                  <c:v>42597</c:v>
                </c:pt>
                <c:pt idx="370">
                  <c:v>42594</c:v>
                </c:pt>
                <c:pt idx="371">
                  <c:v>42593</c:v>
                </c:pt>
                <c:pt idx="372">
                  <c:v>42592</c:v>
                </c:pt>
                <c:pt idx="373">
                  <c:v>42591</c:v>
                </c:pt>
                <c:pt idx="374">
                  <c:v>42590</c:v>
                </c:pt>
                <c:pt idx="375">
                  <c:v>42587</c:v>
                </c:pt>
                <c:pt idx="376">
                  <c:v>42586</c:v>
                </c:pt>
                <c:pt idx="377">
                  <c:v>42585</c:v>
                </c:pt>
                <c:pt idx="378">
                  <c:v>42584</c:v>
                </c:pt>
                <c:pt idx="379">
                  <c:v>42583</c:v>
                </c:pt>
                <c:pt idx="380">
                  <c:v>42580</c:v>
                </c:pt>
                <c:pt idx="381">
                  <c:v>42579</c:v>
                </c:pt>
                <c:pt idx="382">
                  <c:v>42578</c:v>
                </c:pt>
                <c:pt idx="383">
                  <c:v>42577</c:v>
                </c:pt>
                <c:pt idx="384">
                  <c:v>42576</c:v>
                </c:pt>
                <c:pt idx="385">
                  <c:v>42573</c:v>
                </c:pt>
                <c:pt idx="386">
                  <c:v>42572</c:v>
                </c:pt>
                <c:pt idx="387">
                  <c:v>42571</c:v>
                </c:pt>
                <c:pt idx="388">
                  <c:v>42570</c:v>
                </c:pt>
                <c:pt idx="389">
                  <c:v>42569</c:v>
                </c:pt>
                <c:pt idx="390">
                  <c:v>42566</c:v>
                </c:pt>
                <c:pt idx="391">
                  <c:v>42565</c:v>
                </c:pt>
                <c:pt idx="392">
                  <c:v>42564</c:v>
                </c:pt>
                <c:pt idx="393">
                  <c:v>42563</c:v>
                </c:pt>
                <c:pt idx="394">
                  <c:v>42562</c:v>
                </c:pt>
                <c:pt idx="395">
                  <c:v>42559</c:v>
                </c:pt>
                <c:pt idx="396">
                  <c:v>42558</c:v>
                </c:pt>
                <c:pt idx="397">
                  <c:v>42557</c:v>
                </c:pt>
                <c:pt idx="398">
                  <c:v>42556</c:v>
                </c:pt>
                <c:pt idx="399">
                  <c:v>42555</c:v>
                </c:pt>
                <c:pt idx="400">
                  <c:v>42552</c:v>
                </c:pt>
                <c:pt idx="401">
                  <c:v>42551</c:v>
                </c:pt>
                <c:pt idx="402">
                  <c:v>42550</c:v>
                </c:pt>
                <c:pt idx="403">
                  <c:v>42549</c:v>
                </c:pt>
                <c:pt idx="404">
                  <c:v>42548</c:v>
                </c:pt>
                <c:pt idx="405">
                  <c:v>42545</c:v>
                </c:pt>
                <c:pt idx="406">
                  <c:v>42544</c:v>
                </c:pt>
                <c:pt idx="407">
                  <c:v>42543</c:v>
                </c:pt>
                <c:pt idx="408">
                  <c:v>42542</c:v>
                </c:pt>
                <c:pt idx="409">
                  <c:v>42541</c:v>
                </c:pt>
                <c:pt idx="410">
                  <c:v>42538</c:v>
                </c:pt>
                <c:pt idx="411">
                  <c:v>42537</c:v>
                </c:pt>
                <c:pt idx="412">
                  <c:v>42536</c:v>
                </c:pt>
                <c:pt idx="413">
                  <c:v>42535</c:v>
                </c:pt>
                <c:pt idx="414">
                  <c:v>42531</c:v>
                </c:pt>
                <c:pt idx="415">
                  <c:v>42530</c:v>
                </c:pt>
                <c:pt idx="416">
                  <c:v>42529</c:v>
                </c:pt>
                <c:pt idx="417">
                  <c:v>42528</c:v>
                </c:pt>
                <c:pt idx="418">
                  <c:v>42527</c:v>
                </c:pt>
                <c:pt idx="419">
                  <c:v>42524</c:v>
                </c:pt>
                <c:pt idx="420">
                  <c:v>42523</c:v>
                </c:pt>
                <c:pt idx="421">
                  <c:v>42522</c:v>
                </c:pt>
                <c:pt idx="422">
                  <c:v>42521</c:v>
                </c:pt>
                <c:pt idx="423">
                  <c:v>42520</c:v>
                </c:pt>
                <c:pt idx="424">
                  <c:v>42517</c:v>
                </c:pt>
                <c:pt idx="425">
                  <c:v>42516</c:v>
                </c:pt>
                <c:pt idx="426">
                  <c:v>42515</c:v>
                </c:pt>
                <c:pt idx="427">
                  <c:v>42514</c:v>
                </c:pt>
                <c:pt idx="428">
                  <c:v>42513</c:v>
                </c:pt>
                <c:pt idx="429">
                  <c:v>42510</c:v>
                </c:pt>
                <c:pt idx="430">
                  <c:v>42509</c:v>
                </c:pt>
                <c:pt idx="431">
                  <c:v>42508</c:v>
                </c:pt>
                <c:pt idx="432">
                  <c:v>42507</c:v>
                </c:pt>
                <c:pt idx="433">
                  <c:v>42506</c:v>
                </c:pt>
                <c:pt idx="434">
                  <c:v>42503</c:v>
                </c:pt>
                <c:pt idx="435">
                  <c:v>42502</c:v>
                </c:pt>
                <c:pt idx="436">
                  <c:v>42501</c:v>
                </c:pt>
                <c:pt idx="437">
                  <c:v>42500</c:v>
                </c:pt>
                <c:pt idx="438">
                  <c:v>42496</c:v>
                </c:pt>
                <c:pt idx="439">
                  <c:v>42495</c:v>
                </c:pt>
                <c:pt idx="440">
                  <c:v>42494</c:v>
                </c:pt>
                <c:pt idx="441">
                  <c:v>42489</c:v>
                </c:pt>
                <c:pt idx="442">
                  <c:v>42488</c:v>
                </c:pt>
                <c:pt idx="443">
                  <c:v>42487</c:v>
                </c:pt>
                <c:pt idx="444">
                  <c:v>42486</c:v>
                </c:pt>
                <c:pt idx="445">
                  <c:v>42485</c:v>
                </c:pt>
                <c:pt idx="446">
                  <c:v>42482</c:v>
                </c:pt>
                <c:pt idx="447">
                  <c:v>42481</c:v>
                </c:pt>
                <c:pt idx="448">
                  <c:v>42480</c:v>
                </c:pt>
                <c:pt idx="449">
                  <c:v>42479</c:v>
                </c:pt>
                <c:pt idx="450">
                  <c:v>42478</c:v>
                </c:pt>
                <c:pt idx="451">
                  <c:v>42475</c:v>
                </c:pt>
                <c:pt idx="452">
                  <c:v>42474</c:v>
                </c:pt>
                <c:pt idx="453">
                  <c:v>42473</c:v>
                </c:pt>
                <c:pt idx="454">
                  <c:v>42472</c:v>
                </c:pt>
                <c:pt idx="455">
                  <c:v>42471</c:v>
                </c:pt>
                <c:pt idx="456">
                  <c:v>42468</c:v>
                </c:pt>
                <c:pt idx="457">
                  <c:v>42467</c:v>
                </c:pt>
                <c:pt idx="458">
                  <c:v>42466</c:v>
                </c:pt>
                <c:pt idx="459">
                  <c:v>42465</c:v>
                </c:pt>
                <c:pt idx="460">
                  <c:v>42464</c:v>
                </c:pt>
                <c:pt idx="461">
                  <c:v>42461</c:v>
                </c:pt>
                <c:pt idx="462">
                  <c:v>42460</c:v>
                </c:pt>
                <c:pt idx="463">
                  <c:v>42459</c:v>
                </c:pt>
                <c:pt idx="464">
                  <c:v>42458</c:v>
                </c:pt>
                <c:pt idx="465">
                  <c:v>42457</c:v>
                </c:pt>
                <c:pt idx="466">
                  <c:v>42454</c:v>
                </c:pt>
                <c:pt idx="467">
                  <c:v>42453</c:v>
                </c:pt>
                <c:pt idx="468">
                  <c:v>42452</c:v>
                </c:pt>
                <c:pt idx="469">
                  <c:v>42451</c:v>
                </c:pt>
                <c:pt idx="470">
                  <c:v>42450</c:v>
                </c:pt>
                <c:pt idx="471">
                  <c:v>42447</c:v>
                </c:pt>
                <c:pt idx="472">
                  <c:v>42446</c:v>
                </c:pt>
                <c:pt idx="473">
                  <c:v>42445</c:v>
                </c:pt>
                <c:pt idx="474">
                  <c:v>42444</c:v>
                </c:pt>
                <c:pt idx="475">
                  <c:v>42443</c:v>
                </c:pt>
                <c:pt idx="476">
                  <c:v>42440</c:v>
                </c:pt>
                <c:pt idx="477">
                  <c:v>42439</c:v>
                </c:pt>
                <c:pt idx="478">
                  <c:v>42438</c:v>
                </c:pt>
                <c:pt idx="479">
                  <c:v>42436</c:v>
                </c:pt>
                <c:pt idx="480">
                  <c:v>42433</c:v>
                </c:pt>
                <c:pt idx="481">
                  <c:v>42432</c:v>
                </c:pt>
                <c:pt idx="482">
                  <c:v>42431</c:v>
                </c:pt>
                <c:pt idx="483">
                  <c:v>42430</c:v>
                </c:pt>
                <c:pt idx="484">
                  <c:v>42429</c:v>
                </c:pt>
                <c:pt idx="485">
                  <c:v>42426</c:v>
                </c:pt>
                <c:pt idx="486">
                  <c:v>42425</c:v>
                </c:pt>
                <c:pt idx="487">
                  <c:v>42424</c:v>
                </c:pt>
                <c:pt idx="488">
                  <c:v>42422</c:v>
                </c:pt>
                <c:pt idx="489">
                  <c:v>42420</c:v>
                </c:pt>
                <c:pt idx="490">
                  <c:v>42419</c:v>
                </c:pt>
                <c:pt idx="491">
                  <c:v>42418</c:v>
                </c:pt>
                <c:pt idx="492">
                  <c:v>42417</c:v>
                </c:pt>
                <c:pt idx="493">
                  <c:v>42416</c:v>
                </c:pt>
                <c:pt idx="494">
                  <c:v>42415</c:v>
                </c:pt>
                <c:pt idx="495">
                  <c:v>42412</c:v>
                </c:pt>
                <c:pt idx="496">
                  <c:v>42411</c:v>
                </c:pt>
                <c:pt idx="497">
                  <c:v>42410</c:v>
                </c:pt>
                <c:pt idx="498">
                  <c:v>42409</c:v>
                </c:pt>
                <c:pt idx="499">
                  <c:v>42408</c:v>
                </c:pt>
                <c:pt idx="500">
                  <c:v>42405</c:v>
                </c:pt>
                <c:pt idx="501">
                  <c:v>42404</c:v>
                </c:pt>
                <c:pt idx="502">
                  <c:v>42403</c:v>
                </c:pt>
                <c:pt idx="503">
                  <c:v>42402</c:v>
                </c:pt>
                <c:pt idx="504">
                  <c:v>42401</c:v>
                </c:pt>
              </c:numCache>
            </c:numRef>
          </c:cat>
          <c:val>
            <c:numRef>
              <c:f>'Bond Portfolio'!$AB$19:$AB$271</c:f>
              <c:numCache>
                <c:formatCode>General</c:formatCode>
                <c:ptCount val="253"/>
                <c:pt idx="0">
                  <c:v>-1.6933457356237456</c:v>
                </c:pt>
                <c:pt idx="1">
                  <c:v>-1.6915762981741855</c:v>
                </c:pt>
                <c:pt idx="2">
                  <c:v>-1.786886247378765</c:v>
                </c:pt>
                <c:pt idx="3">
                  <c:v>-1.8034079356473458</c:v>
                </c:pt>
                <c:pt idx="4">
                  <c:v>-1.8017731053155797</c:v>
                </c:pt>
                <c:pt idx="5">
                  <c:v>-1.8136751424940871</c:v>
                </c:pt>
                <c:pt idx="6">
                  <c:v>-1.8842367939227844</c:v>
                </c:pt>
                <c:pt idx="7">
                  <c:v>-1.8769211813842641</c:v>
                </c:pt>
                <c:pt idx="8">
                  <c:v>-1.8806864286156382</c:v>
                </c:pt>
                <c:pt idx="9">
                  <c:v>-1.8766848680446624</c:v>
                </c:pt>
                <c:pt idx="10">
                  <c:v>-1.8802954447082652</c:v>
                </c:pt>
                <c:pt idx="11">
                  <c:v>-1.8799099026913015</c:v>
                </c:pt>
                <c:pt idx="12">
                  <c:v>-1.8823552746006713</c:v>
                </c:pt>
                <c:pt idx="13">
                  <c:v>-1.8768593846137847</c:v>
                </c:pt>
                <c:pt idx="14">
                  <c:v>-1.8715408641798399</c:v>
                </c:pt>
                <c:pt idx="15">
                  <c:v>-1.8834127685721922</c:v>
                </c:pt>
                <c:pt idx="16">
                  <c:v>-1.8889846070628589</c:v>
                </c:pt>
                <c:pt idx="17">
                  <c:v>-1.8495223042915119</c:v>
                </c:pt>
                <c:pt idx="18">
                  <c:v>-1.8471614821856652</c:v>
                </c:pt>
                <c:pt idx="19">
                  <c:v>-1.855443171986054</c:v>
                </c:pt>
                <c:pt idx="20">
                  <c:v>-1.8514851593060506</c:v>
                </c:pt>
                <c:pt idx="21">
                  <c:v>-1.8057934325333804</c:v>
                </c:pt>
                <c:pt idx="22">
                  <c:v>-1.8167328204523925</c:v>
                </c:pt>
                <c:pt idx="23">
                  <c:v>-1.8213462838786156</c:v>
                </c:pt>
                <c:pt idx="24">
                  <c:v>-1.8237636163041953</c:v>
                </c:pt>
                <c:pt idx="25">
                  <c:v>-1.8153337028067262</c:v>
                </c:pt>
                <c:pt idx="26">
                  <c:v>-1.8228443749928391</c:v>
                </c:pt>
                <c:pt idx="27">
                  <c:v>-1.8228399066986241</c:v>
                </c:pt>
                <c:pt idx="28">
                  <c:v>-1.8200813549161714</c:v>
                </c:pt>
                <c:pt idx="29">
                  <c:v>-1.8225971854242182</c:v>
                </c:pt>
                <c:pt idx="30">
                  <c:v>-1.8264196810557605</c:v>
                </c:pt>
                <c:pt idx="31">
                  <c:v>-1.8675062117574726</c:v>
                </c:pt>
                <c:pt idx="32">
                  <c:v>-1.8684072775337359</c:v>
                </c:pt>
                <c:pt idx="33">
                  <c:v>-1.8794864983782351</c:v>
                </c:pt>
                <c:pt idx="34">
                  <c:v>-1.8835950777327912</c:v>
                </c:pt>
                <c:pt idx="35">
                  <c:v>-1.8856435115490724</c:v>
                </c:pt>
                <c:pt idx="36">
                  <c:v>-1.8869858992557551</c:v>
                </c:pt>
                <c:pt idx="37">
                  <c:v>-1.8896595651980146</c:v>
                </c:pt>
                <c:pt idx="38">
                  <c:v>-1.8946598914836312</c:v>
                </c:pt>
                <c:pt idx="39">
                  <c:v>-1.8911551694376931</c:v>
                </c:pt>
                <c:pt idx="40">
                  <c:v>-1.8953344679226287</c:v>
                </c:pt>
                <c:pt idx="41">
                  <c:v>-1.9019935854958341</c:v>
                </c:pt>
                <c:pt idx="42">
                  <c:v>-1.9010859704259651</c:v>
                </c:pt>
                <c:pt idx="43">
                  <c:v>-1.9047968662415919</c:v>
                </c:pt>
                <c:pt idx="44">
                  <c:v>-1.9047639488354819</c:v>
                </c:pt>
                <c:pt idx="45">
                  <c:v>-1.9172440298683118</c:v>
                </c:pt>
                <c:pt idx="46">
                  <c:v>-1.9172382808308637</c:v>
                </c:pt>
                <c:pt idx="47">
                  <c:v>-1.9290964579987693</c:v>
                </c:pt>
                <c:pt idx="48">
                  <c:v>-1.9279630710600122</c:v>
                </c:pt>
                <c:pt idx="49">
                  <c:v>-1.9305329351777807</c:v>
                </c:pt>
                <c:pt idx="50">
                  <c:v>-1.9377547234560011</c:v>
                </c:pt>
                <c:pt idx="51">
                  <c:v>-1.9413414652301861</c:v>
                </c:pt>
                <c:pt idx="52">
                  <c:v>-1.9502295092473743</c:v>
                </c:pt>
                <c:pt idx="53">
                  <c:v>-1.9507268968179821</c:v>
                </c:pt>
                <c:pt idx="54">
                  <c:v>-1.9501155086945043</c:v>
                </c:pt>
                <c:pt idx="55">
                  <c:v>-2.0494942503768878</c:v>
                </c:pt>
                <c:pt idx="56">
                  <c:v>-2.0893769675261282</c:v>
                </c:pt>
                <c:pt idx="57">
                  <c:v>-2.0903987708654488</c:v>
                </c:pt>
                <c:pt idx="58">
                  <c:v>-2.0902528318888867</c:v>
                </c:pt>
                <c:pt idx="59">
                  <c:v>-2.0850400021845976</c:v>
                </c:pt>
                <c:pt idx="60">
                  <c:v>-2.0925927621437106</c:v>
                </c:pt>
                <c:pt idx="61">
                  <c:v>-2.100000941340554</c:v>
                </c:pt>
                <c:pt idx="62">
                  <c:v>-2.0987961037829046</c:v>
                </c:pt>
                <c:pt idx="63">
                  <c:v>-2.1035235486510975</c:v>
                </c:pt>
                <c:pt idx="64">
                  <c:v>-2.0960856445952065</c:v>
                </c:pt>
                <c:pt idx="65">
                  <c:v>-2.1045360537964997</c:v>
                </c:pt>
                <c:pt idx="66">
                  <c:v>-2.1080879368297132</c:v>
                </c:pt>
                <c:pt idx="67">
                  <c:v>-2.1073588221193083</c:v>
                </c:pt>
                <c:pt idx="68">
                  <c:v>-2.1086802827079922</c:v>
                </c:pt>
                <c:pt idx="69">
                  <c:v>-2.1057709825971136</c:v>
                </c:pt>
                <c:pt idx="70">
                  <c:v>-2.1093147311945439</c:v>
                </c:pt>
                <c:pt idx="71">
                  <c:v>-2.1096094012305158</c:v>
                </c:pt>
                <c:pt idx="72">
                  <c:v>-2.1077538173136019</c:v>
                </c:pt>
                <c:pt idx="73">
                  <c:v>-2.1551383192080644</c:v>
                </c:pt>
                <c:pt idx="74">
                  <c:v>-2.1571776325459995</c:v>
                </c:pt>
                <c:pt idx="75">
                  <c:v>-2.162723205060773</c:v>
                </c:pt>
                <c:pt idx="76">
                  <c:v>-2.1701201811455384</c:v>
                </c:pt>
                <c:pt idx="77">
                  <c:v>-2.1726632360339226</c:v>
                </c:pt>
                <c:pt idx="78">
                  <c:v>-2.1721477062950618</c:v>
                </c:pt>
                <c:pt idx="79">
                  <c:v>-2.1760905828447084</c:v>
                </c:pt>
                <c:pt idx="80">
                  <c:v>-2.1808258027336906</c:v>
                </c:pt>
                <c:pt idx="81">
                  <c:v>-2.1875859011215018</c:v>
                </c:pt>
                <c:pt idx="82">
                  <c:v>-2.1869075820626223</c:v>
                </c:pt>
                <c:pt idx="83">
                  <c:v>-2.1819183886800029</c:v>
                </c:pt>
                <c:pt idx="84">
                  <c:v>-2.1887058880455679</c:v>
                </c:pt>
                <c:pt idx="85">
                  <c:v>-2.1918329479292535</c:v>
                </c:pt>
                <c:pt idx="86">
                  <c:v>-2.1812177063580065</c:v>
                </c:pt>
                <c:pt idx="87">
                  <c:v>-2.1808781194357749</c:v>
                </c:pt>
                <c:pt idx="88">
                  <c:v>-2.182199216816147</c:v>
                </c:pt>
                <c:pt idx="89">
                  <c:v>-2.1976934552277592</c:v>
                </c:pt>
                <c:pt idx="90">
                  <c:v>-2.1961011931881758</c:v>
                </c:pt>
                <c:pt idx="91">
                  <c:v>-2.2025358690498495</c:v>
                </c:pt>
                <c:pt idx="92">
                  <c:v>-2.2085842668581739</c:v>
                </c:pt>
                <c:pt idx="93">
                  <c:v>-2.2101939596483753</c:v>
                </c:pt>
                <c:pt idx="94">
                  <c:v>-2.2483839644856793</c:v>
                </c:pt>
                <c:pt idx="95">
                  <c:v>-2.2471038177587852</c:v>
                </c:pt>
                <c:pt idx="96">
                  <c:v>-2.2474918752401072</c:v>
                </c:pt>
                <c:pt idx="97">
                  <c:v>-2.2468785465560623</c:v>
                </c:pt>
                <c:pt idx="98">
                  <c:v>-2.2495308201690811</c:v>
                </c:pt>
                <c:pt idx="99">
                  <c:v>-2.2739815377693504</c:v>
                </c:pt>
                <c:pt idx="100">
                  <c:v>-2.2663589772198849</c:v>
                </c:pt>
                <c:pt idx="101">
                  <c:v>-2.2705632877069299</c:v>
                </c:pt>
                <c:pt idx="102">
                  <c:v>-2.263808765778176</c:v>
                </c:pt>
                <c:pt idx="103">
                  <c:v>-2.2612441195580613</c:v>
                </c:pt>
                <c:pt idx="104">
                  <c:v>-2.2574938074667696</c:v>
                </c:pt>
                <c:pt idx="105">
                  <c:v>-2.2521241483144196</c:v>
                </c:pt>
                <c:pt idx="106">
                  <c:v>-2.2501260403177161</c:v>
                </c:pt>
                <c:pt idx="107">
                  <c:v>-2.2457795085482171</c:v>
                </c:pt>
                <c:pt idx="108">
                  <c:v>-2.2443136728585542</c:v>
                </c:pt>
                <c:pt idx="109">
                  <c:v>-2.2428314124302688</c:v>
                </c:pt>
                <c:pt idx="110">
                  <c:v>-2.2466395814993874</c:v>
                </c:pt>
                <c:pt idx="111">
                  <c:v>-2.2515066432455706</c:v>
                </c:pt>
                <c:pt idx="112">
                  <c:v>-2.2507781338985104</c:v>
                </c:pt>
                <c:pt idx="113">
                  <c:v>-2.2534653635516473</c:v>
                </c:pt>
                <c:pt idx="114">
                  <c:v>-2.2572564660032421</c:v>
                </c:pt>
                <c:pt idx="115">
                  <c:v>-2.2585595963961169</c:v>
                </c:pt>
                <c:pt idx="116">
                  <c:v>-2.2627605440365808</c:v>
                </c:pt>
                <c:pt idx="117">
                  <c:v>-2.2626870828968384</c:v>
                </c:pt>
                <c:pt idx="118">
                  <c:v>-2.263807197685388</c:v>
                </c:pt>
                <c:pt idx="119">
                  <c:v>-2.2710229660174566</c:v>
                </c:pt>
                <c:pt idx="120">
                  <c:v>-2.2706545893021577</c:v>
                </c:pt>
                <c:pt idx="121">
                  <c:v>-2.2658014531478732</c:v>
                </c:pt>
                <c:pt idx="122">
                  <c:v>-2.2703696788591414</c:v>
                </c:pt>
                <c:pt idx="123">
                  <c:v>-2.2701737817267746</c:v>
                </c:pt>
                <c:pt idx="124">
                  <c:v>-2.2778687631966617</c:v>
                </c:pt>
                <c:pt idx="125">
                  <c:v>-2.2728926629934678</c:v>
                </c:pt>
                <c:pt idx="126">
                  <c:v>-2.2642759853910852</c:v>
                </c:pt>
                <c:pt idx="127">
                  <c:v>-2.2683528078550084</c:v>
                </c:pt>
                <c:pt idx="128">
                  <c:v>-2.2731525124913841</c:v>
                </c:pt>
                <c:pt idx="129">
                  <c:v>-2.275046644072801</c:v>
                </c:pt>
                <c:pt idx="130">
                  <c:v>-2.2744504621505972</c:v>
                </c:pt>
                <c:pt idx="131">
                  <c:v>-2.266951672803367</c:v>
                </c:pt>
                <c:pt idx="132">
                  <c:v>-2.2684019206322854</c:v>
                </c:pt>
                <c:pt idx="133">
                  <c:v>-2.2541243450252084</c:v>
                </c:pt>
                <c:pt idx="134">
                  <c:v>-2.2601467235363417</c:v>
                </c:pt>
                <c:pt idx="135">
                  <c:v>-2.2640449237642057</c:v>
                </c:pt>
                <c:pt idx="136">
                  <c:v>-2.2630062267186775</c:v>
                </c:pt>
                <c:pt idx="137">
                  <c:v>-2.26627841810638</c:v>
                </c:pt>
                <c:pt idx="138">
                  <c:v>-2.2796672427361937</c:v>
                </c:pt>
                <c:pt idx="139">
                  <c:v>-2.2828539214629116</c:v>
                </c:pt>
                <c:pt idx="140">
                  <c:v>-2.2864608842074112</c:v>
                </c:pt>
                <c:pt idx="141">
                  <c:v>-2.2817506024351224</c:v>
                </c:pt>
                <c:pt idx="142">
                  <c:v>-2.2785549379010011</c:v>
                </c:pt>
                <c:pt idx="143">
                  <c:v>-2.2807732889885171</c:v>
                </c:pt>
                <c:pt idx="144">
                  <c:v>-2.2820650065613903</c:v>
                </c:pt>
                <c:pt idx="145">
                  <c:v>-2.2900483772588509</c:v>
                </c:pt>
                <c:pt idx="146">
                  <c:v>-2.2862139020298069</c:v>
                </c:pt>
                <c:pt idx="147">
                  <c:v>-2.3144513360760919</c:v>
                </c:pt>
                <c:pt idx="148">
                  <c:v>-2.3148662231330381</c:v>
                </c:pt>
                <c:pt idx="149">
                  <c:v>-2.3061734039062771</c:v>
                </c:pt>
                <c:pt idx="150">
                  <c:v>-2.3009543808207709</c:v>
                </c:pt>
                <c:pt idx="151">
                  <c:v>-2.295210289808737</c:v>
                </c:pt>
                <c:pt idx="152">
                  <c:v>-2.3087671569550468</c:v>
                </c:pt>
                <c:pt idx="153">
                  <c:v>-2.3066476231455457</c:v>
                </c:pt>
                <c:pt idx="154">
                  <c:v>-2.3169970865362997</c:v>
                </c:pt>
                <c:pt idx="155">
                  <c:v>-2.2998505463685204</c:v>
                </c:pt>
                <c:pt idx="156">
                  <c:v>-2.2938761125217311</c:v>
                </c:pt>
                <c:pt idx="157">
                  <c:v>-2.2860632205679816</c:v>
                </c:pt>
                <c:pt idx="158">
                  <c:v>-2.2925708767461228</c:v>
                </c:pt>
                <c:pt idx="159">
                  <c:v>-2.294341467932473</c:v>
                </c:pt>
                <c:pt idx="160">
                  <c:v>-2.2939733193635345</c:v>
                </c:pt>
                <c:pt idx="161">
                  <c:v>-2.3170858805705019</c:v>
                </c:pt>
                <c:pt idx="162">
                  <c:v>-2.3372488660463926</c:v>
                </c:pt>
                <c:pt idx="163">
                  <c:v>-2.3404804036156914</c:v>
                </c:pt>
                <c:pt idx="164">
                  <c:v>-2.3399687579377733</c:v>
                </c:pt>
                <c:pt idx="165">
                  <c:v>-2.3379994491265816</c:v>
                </c:pt>
                <c:pt idx="166">
                  <c:v>-2.3379960520408929</c:v>
                </c:pt>
                <c:pt idx="167">
                  <c:v>-2.3342433874578967</c:v>
                </c:pt>
                <c:pt idx="168">
                  <c:v>-2.3442369047676137</c:v>
                </c:pt>
                <c:pt idx="169">
                  <c:v>-2.3438997184453041</c:v>
                </c:pt>
                <c:pt idx="170">
                  <c:v>-2.3619660567962195</c:v>
                </c:pt>
                <c:pt idx="171">
                  <c:v>-2.3715329438261032</c:v>
                </c:pt>
                <c:pt idx="172">
                  <c:v>-2.3750722076449295</c:v>
                </c:pt>
                <c:pt idx="173">
                  <c:v>-2.3749188536560686</c:v>
                </c:pt>
                <c:pt idx="174">
                  <c:v>-2.3805208900470274</c:v>
                </c:pt>
                <c:pt idx="175">
                  <c:v>-2.3770878643005497</c:v>
                </c:pt>
                <c:pt idx="176">
                  <c:v>-2.3741644142198068</c:v>
                </c:pt>
                <c:pt idx="177">
                  <c:v>-2.3763190073250424</c:v>
                </c:pt>
                <c:pt idx="178">
                  <c:v>-2.3742449187418844</c:v>
                </c:pt>
                <c:pt idx="179">
                  <c:v>-2.3769709862697388</c:v>
                </c:pt>
                <c:pt idx="180">
                  <c:v>-2.3689151166112512</c:v>
                </c:pt>
                <c:pt idx="181">
                  <c:v>-2.3722366906981982</c:v>
                </c:pt>
                <c:pt idx="182">
                  <c:v>-2.3715555591887338</c:v>
                </c:pt>
                <c:pt idx="183">
                  <c:v>-2.3720606790944259</c:v>
                </c:pt>
                <c:pt idx="184">
                  <c:v>-2.3638943207152354</c:v>
                </c:pt>
                <c:pt idx="185">
                  <c:v>-2.3615422676160835</c:v>
                </c:pt>
                <c:pt idx="186">
                  <c:v>-2.3432058938053455</c:v>
                </c:pt>
                <c:pt idx="187">
                  <c:v>-2.3327840333816869</c:v>
                </c:pt>
                <c:pt idx="188">
                  <c:v>-2.3431397968758687</c:v>
                </c:pt>
                <c:pt idx="189">
                  <c:v>-2.3653758945663408</c:v>
                </c:pt>
                <c:pt idx="190">
                  <c:v>-2.3651261685854563</c:v>
                </c:pt>
                <c:pt idx="191">
                  <c:v>-2.3570321221981199</c:v>
                </c:pt>
                <c:pt idx="192">
                  <c:v>-2.3524002293877193</c:v>
                </c:pt>
                <c:pt idx="193">
                  <c:v>-2.3444708932100058</c:v>
                </c:pt>
                <c:pt idx="194">
                  <c:v>-2.3458832965031586</c:v>
                </c:pt>
                <c:pt idx="195">
                  <c:v>-2.3428190647400378</c:v>
                </c:pt>
                <c:pt idx="196">
                  <c:v>-2.3382328113143633</c:v>
                </c:pt>
                <c:pt idx="197">
                  <c:v>-2.3453396917648273</c:v>
                </c:pt>
                <c:pt idx="198">
                  <c:v>-2.3471720337905118</c:v>
                </c:pt>
                <c:pt idx="199">
                  <c:v>-2.3463990440618203</c:v>
                </c:pt>
                <c:pt idx="200">
                  <c:v>-2.3430367728367782</c:v>
                </c:pt>
                <c:pt idx="201">
                  <c:v>-2.3335343934258734</c:v>
                </c:pt>
                <c:pt idx="202">
                  <c:v>-2.3328210347505003</c:v>
                </c:pt>
                <c:pt idx="203">
                  <c:v>-2.3329838051212644</c:v>
                </c:pt>
                <c:pt idx="204">
                  <c:v>-2.3331241800312612</c:v>
                </c:pt>
                <c:pt idx="205">
                  <c:v>-2.3406683730789068</c:v>
                </c:pt>
                <c:pt idx="206">
                  <c:v>-2.3571319671032076</c:v>
                </c:pt>
                <c:pt idx="207">
                  <c:v>-2.3576172237230595</c:v>
                </c:pt>
                <c:pt idx="208">
                  <c:v>-2.3583780798599996</c:v>
                </c:pt>
                <c:pt idx="209">
                  <c:v>-2.3653388439969318</c:v>
                </c:pt>
                <c:pt idx="210">
                  <c:v>-2.3734810452406228</c:v>
                </c:pt>
                <c:pt idx="211">
                  <c:v>-2.4131398673649334</c:v>
                </c:pt>
                <c:pt idx="212">
                  <c:v>-2.4122730772599965</c:v>
                </c:pt>
                <c:pt idx="213">
                  <c:v>-2.4188360252912697</c:v>
                </c:pt>
                <c:pt idx="214">
                  <c:v>-2.413387876757338</c:v>
                </c:pt>
                <c:pt idx="215">
                  <c:v>-2.4077403605799557</c:v>
                </c:pt>
                <c:pt idx="216">
                  <c:v>-2.4091001856220351</c:v>
                </c:pt>
                <c:pt idx="217">
                  <c:v>-2.4437372089983489</c:v>
                </c:pt>
                <c:pt idx="218">
                  <c:v>-2.4434201634982617</c:v>
                </c:pt>
                <c:pt idx="219">
                  <c:v>-2.4431702777826163</c:v>
                </c:pt>
                <c:pt idx="220">
                  <c:v>-2.4355006558792924</c:v>
                </c:pt>
                <c:pt idx="221">
                  <c:v>-2.4466182130281928</c:v>
                </c:pt>
                <c:pt idx="222">
                  <c:v>-2.4474671239602945</c:v>
                </c:pt>
                <c:pt idx="223">
                  <c:v>-2.4555220457058828</c:v>
                </c:pt>
                <c:pt idx="224">
                  <c:v>-2.467465938655415</c:v>
                </c:pt>
                <c:pt idx="225">
                  <c:v>-2.4532539466018393</c:v>
                </c:pt>
                <c:pt idx="226">
                  <c:v>-2.4652408978697942</c:v>
                </c:pt>
                <c:pt idx="227">
                  <c:v>-2.4607840618116139</c:v>
                </c:pt>
                <c:pt idx="228">
                  <c:v>-2.4526076265583314</c:v>
                </c:pt>
                <c:pt idx="229">
                  <c:v>-2.4578658156865414</c:v>
                </c:pt>
                <c:pt idx="230">
                  <c:v>-2.4592356614329103</c:v>
                </c:pt>
                <c:pt idx="231">
                  <c:v>-2.4447568025039681</c:v>
                </c:pt>
                <c:pt idx="232">
                  <c:v>-2.4770027601099822</c:v>
                </c:pt>
                <c:pt idx="233">
                  <c:v>-2.4715587438763365</c:v>
                </c:pt>
                <c:pt idx="234">
                  <c:v>-2.4761822127930455</c:v>
                </c:pt>
                <c:pt idx="235">
                  <c:v>-2.4833662291950604</c:v>
                </c:pt>
                <c:pt idx="236">
                  <c:v>-2.5208311524274882</c:v>
                </c:pt>
                <c:pt idx="237">
                  <c:v>-2.5163107426769589</c:v>
                </c:pt>
                <c:pt idx="238">
                  <c:v>-2.4975281176279895</c:v>
                </c:pt>
                <c:pt idx="239">
                  <c:v>-2.4937693840604633</c:v>
                </c:pt>
                <c:pt idx="240">
                  <c:v>-2.4948706782676631</c:v>
                </c:pt>
                <c:pt idx="241">
                  <c:v>-2.5006793777718874</c:v>
                </c:pt>
                <c:pt idx="242">
                  <c:v>-2.4974057442751874</c:v>
                </c:pt>
                <c:pt idx="243">
                  <c:v>-2.4927767678813479</c:v>
                </c:pt>
                <c:pt idx="244">
                  <c:v>-2.4937231091064143</c:v>
                </c:pt>
                <c:pt idx="245">
                  <c:v>-2.4876110020810036</c:v>
                </c:pt>
                <c:pt idx="246">
                  <c:v>-2.4896143523947782</c:v>
                </c:pt>
                <c:pt idx="247">
                  <c:v>-2.4872939881968859</c:v>
                </c:pt>
                <c:pt idx="248">
                  <c:v>-2.4962999568161717</c:v>
                </c:pt>
                <c:pt idx="249">
                  <c:v>-2.4788682090676621</c:v>
                </c:pt>
                <c:pt idx="250">
                  <c:v>-2.4743674336516732</c:v>
                </c:pt>
                <c:pt idx="251">
                  <c:v>-2.458581676541074</c:v>
                </c:pt>
                <c:pt idx="252">
                  <c:v>-2.4712529500383553</c:v>
                </c:pt>
              </c:numCache>
            </c:numRef>
          </c:val>
          <c:smooth val="0"/>
          <c:extLst>
            <c:ext xmlns:c16="http://schemas.microsoft.com/office/drawing/2014/chart" uri="{C3380CC4-5D6E-409C-BE32-E72D297353CC}">
              <c16:uniqueId val="{00000001-A677-4DAB-8A51-651B9E576B33}"/>
            </c:ext>
          </c:extLst>
        </c:ser>
        <c:ser>
          <c:idx val="2"/>
          <c:order val="2"/>
          <c:tx>
            <c:strRef>
              <c:f>'Bond Portfolio'!$X$18</c:f>
              <c:strCache>
                <c:ptCount val="1"/>
                <c:pt idx="0">
                  <c:v>1-day VaR</c:v>
                </c:pt>
              </c:strCache>
            </c:strRef>
          </c:tx>
          <c:marker>
            <c:symbol val="none"/>
          </c:marker>
          <c:cat>
            <c:numRef>
              <c:f>'Bond Portfolio'!$A$19:$A$523</c:f>
              <c:numCache>
                <c:formatCode>m/d/yyyy</c:formatCode>
                <c:ptCount val="505"/>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43115</c:v>
                </c:pt>
                <c:pt idx="13">
                  <c:v>43112</c:v>
                </c:pt>
                <c:pt idx="14">
                  <c:v>43111</c:v>
                </c:pt>
                <c:pt idx="15">
                  <c:v>43110</c:v>
                </c:pt>
                <c:pt idx="16">
                  <c:v>43109</c:v>
                </c:pt>
                <c:pt idx="17">
                  <c:v>43105</c:v>
                </c:pt>
                <c:pt idx="18">
                  <c:v>43104</c:v>
                </c:pt>
                <c:pt idx="19">
                  <c:v>43103</c:v>
                </c:pt>
                <c:pt idx="20">
                  <c:v>43098</c:v>
                </c:pt>
                <c:pt idx="21">
                  <c:v>43097</c:v>
                </c:pt>
                <c:pt idx="22">
                  <c:v>43096</c:v>
                </c:pt>
                <c:pt idx="23">
                  <c:v>43095</c:v>
                </c:pt>
                <c:pt idx="24">
                  <c:v>43094</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43062</c:v>
                </c:pt>
                <c:pt idx="47">
                  <c:v>43061</c:v>
                </c:pt>
                <c:pt idx="48">
                  <c:v>43060</c:v>
                </c:pt>
                <c:pt idx="49">
                  <c:v>43059</c:v>
                </c:pt>
                <c:pt idx="50">
                  <c:v>43056</c:v>
                </c:pt>
                <c:pt idx="51">
                  <c:v>43055</c:v>
                </c:pt>
                <c:pt idx="52">
                  <c:v>43054</c:v>
                </c:pt>
                <c:pt idx="53">
                  <c:v>43053</c:v>
                </c:pt>
                <c:pt idx="54">
                  <c:v>43052</c:v>
                </c:pt>
                <c:pt idx="55">
                  <c:v>43049</c:v>
                </c:pt>
                <c:pt idx="56">
                  <c:v>43048</c:v>
                </c:pt>
                <c:pt idx="57">
                  <c:v>43047</c:v>
                </c:pt>
                <c:pt idx="58">
                  <c:v>43046</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42982</c:v>
                </c:pt>
                <c:pt idx="104">
                  <c:v>42979</c:v>
                </c:pt>
                <c:pt idx="105">
                  <c:v>42978</c:v>
                </c:pt>
                <c:pt idx="106">
                  <c:v>42977</c:v>
                </c:pt>
                <c:pt idx="107">
                  <c:v>42976</c:v>
                </c:pt>
                <c:pt idx="108">
                  <c:v>42975</c:v>
                </c:pt>
                <c:pt idx="109">
                  <c:v>42972</c:v>
                </c:pt>
                <c:pt idx="110">
                  <c:v>42971</c:v>
                </c:pt>
                <c:pt idx="111">
                  <c:v>42970</c:v>
                </c:pt>
                <c:pt idx="112">
                  <c:v>42969</c:v>
                </c:pt>
                <c:pt idx="113">
                  <c:v>42968</c:v>
                </c:pt>
                <c:pt idx="114">
                  <c:v>42965</c:v>
                </c:pt>
                <c:pt idx="115">
                  <c:v>42964</c:v>
                </c:pt>
                <c:pt idx="116">
                  <c:v>42963</c:v>
                </c:pt>
                <c:pt idx="117">
                  <c:v>42962</c:v>
                </c:pt>
                <c:pt idx="118">
                  <c:v>42961</c:v>
                </c:pt>
                <c:pt idx="119">
                  <c:v>42958</c:v>
                </c:pt>
                <c:pt idx="120">
                  <c:v>42957</c:v>
                </c:pt>
                <c:pt idx="121">
                  <c:v>42956</c:v>
                </c:pt>
                <c:pt idx="122">
                  <c:v>42955</c:v>
                </c:pt>
                <c:pt idx="123">
                  <c:v>42954</c:v>
                </c:pt>
                <c:pt idx="124">
                  <c:v>42951</c:v>
                </c:pt>
                <c:pt idx="125">
                  <c:v>42950</c:v>
                </c:pt>
                <c:pt idx="126">
                  <c:v>42949</c:v>
                </c:pt>
                <c:pt idx="127">
                  <c:v>42948</c:v>
                </c:pt>
                <c:pt idx="128">
                  <c:v>42947</c:v>
                </c:pt>
                <c:pt idx="129">
                  <c:v>42944</c:v>
                </c:pt>
                <c:pt idx="130">
                  <c:v>42943</c:v>
                </c:pt>
                <c:pt idx="131">
                  <c:v>42942</c:v>
                </c:pt>
                <c:pt idx="132">
                  <c:v>42941</c:v>
                </c:pt>
                <c:pt idx="133">
                  <c:v>42940</c:v>
                </c:pt>
                <c:pt idx="134">
                  <c:v>42937</c:v>
                </c:pt>
                <c:pt idx="135">
                  <c:v>42936</c:v>
                </c:pt>
                <c:pt idx="136">
                  <c:v>42935</c:v>
                </c:pt>
                <c:pt idx="137">
                  <c:v>42934</c:v>
                </c:pt>
                <c:pt idx="138">
                  <c:v>42933</c:v>
                </c:pt>
                <c:pt idx="139">
                  <c:v>42930</c:v>
                </c:pt>
                <c:pt idx="140">
                  <c:v>42929</c:v>
                </c:pt>
                <c:pt idx="141">
                  <c:v>42928</c:v>
                </c:pt>
                <c:pt idx="142">
                  <c:v>42927</c:v>
                </c:pt>
                <c:pt idx="143">
                  <c:v>42926</c:v>
                </c:pt>
                <c:pt idx="144">
                  <c:v>42923</c:v>
                </c:pt>
                <c:pt idx="145">
                  <c:v>42922</c:v>
                </c:pt>
                <c:pt idx="146">
                  <c:v>42921</c:v>
                </c:pt>
                <c:pt idx="147">
                  <c:v>42920</c:v>
                </c:pt>
                <c:pt idx="148">
                  <c:v>42919</c:v>
                </c:pt>
                <c:pt idx="149">
                  <c:v>42916</c:v>
                </c:pt>
                <c:pt idx="150">
                  <c:v>42915</c:v>
                </c:pt>
                <c:pt idx="151">
                  <c:v>42914</c:v>
                </c:pt>
                <c:pt idx="152">
                  <c:v>42913</c:v>
                </c:pt>
                <c:pt idx="153">
                  <c:v>42912</c:v>
                </c:pt>
                <c:pt idx="154">
                  <c:v>42909</c:v>
                </c:pt>
                <c:pt idx="155">
                  <c:v>42908</c:v>
                </c:pt>
                <c:pt idx="156">
                  <c:v>42907</c:v>
                </c:pt>
                <c:pt idx="157">
                  <c:v>42906</c:v>
                </c:pt>
                <c:pt idx="158">
                  <c:v>42905</c:v>
                </c:pt>
                <c:pt idx="159">
                  <c:v>42902</c:v>
                </c:pt>
                <c:pt idx="160">
                  <c:v>42901</c:v>
                </c:pt>
                <c:pt idx="161">
                  <c:v>42900</c:v>
                </c:pt>
                <c:pt idx="162">
                  <c:v>42899</c:v>
                </c:pt>
                <c:pt idx="163">
                  <c:v>42895</c:v>
                </c:pt>
                <c:pt idx="164">
                  <c:v>42894</c:v>
                </c:pt>
                <c:pt idx="165">
                  <c:v>42893</c:v>
                </c:pt>
                <c:pt idx="166">
                  <c:v>42892</c:v>
                </c:pt>
                <c:pt idx="167">
                  <c:v>42891</c:v>
                </c:pt>
                <c:pt idx="168">
                  <c:v>42888</c:v>
                </c:pt>
                <c:pt idx="169">
                  <c:v>42887</c:v>
                </c:pt>
                <c:pt idx="170">
                  <c:v>42886</c:v>
                </c:pt>
                <c:pt idx="171">
                  <c:v>42885</c:v>
                </c:pt>
                <c:pt idx="172">
                  <c:v>42884</c:v>
                </c:pt>
                <c:pt idx="173">
                  <c:v>42881</c:v>
                </c:pt>
                <c:pt idx="174">
                  <c:v>42880</c:v>
                </c:pt>
                <c:pt idx="175">
                  <c:v>42879</c:v>
                </c:pt>
                <c:pt idx="176">
                  <c:v>42878</c:v>
                </c:pt>
                <c:pt idx="177">
                  <c:v>42877</c:v>
                </c:pt>
                <c:pt idx="178">
                  <c:v>42874</c:v>
                </c:pt>
                <c:pt idx="179">
                  <c:v>42873</c:v>
                </c:pt>
                <c:pt idx="180">
                  <c:v>42872</c:v>
                </c:pt>
                <c:pt idx="181">
                  <c:v>42871</c:v>
                </c:pt>
                <c:pt idx="182">
                  <c:v>42870</c:v>
                </c:pt>
                <c:pt idx="183">
                  <c:v>42867</c:v>
                </c:pt>
                <c:pt idx="184">
                  <c:v>42866</c:v>
                </c:pt>
                <c:pt idx="185">
                  <c:v>42865</c:v>
                </c:pt>
                <c:pt idx="186">
                  <c:v>42860</c:v>
                </c:pt>
                <c:pt idx="187">
                  <c:v>42859</c:v>
                </c:pt>
                <c:pt idx="188">
                  <c:v>42858</c:v>
                </c:pt>
                <c:pt idx="189">
                  <c:v>42857</c:v>
                </c:pt>
                <c:pt idx="190">
                  <c:v>42853</c:v>
                </c:pt>
                <c:pt idx="191">
                  <c:v>42852</c:v>
                </c:pt>
                <c:pt idx="192">
                  <c:v>42851</c:v>
                </c:pt>
                <c:pt idx="193">
                  <c:v>42850</c:v>
                </c:pt>
                <c:pt idx="194">
                  <c:v>42849</c:v>
                </c:pt>
                <c:pt idx="195">
                  <c:v>42845</c:v>
                </c:pt>
                <c:pt idx="196">
                  <c:v>42844</c:v>
                </c:pt>
                <c:pt idx="197">
                  <c:v>42843</c:v>
                </c:pt>
                <c:pt idx="198">
                  <c:v>42842</c:v>
                </c:pt>
                <c:pt idx="199">
                  <c:v>42839</c:v>
                </c:pt>
                <c:pt idx="200">
                  <c:v>42838</c:v>
                </c:pt>
                <c:pt idx="201">
                  <c:v>42837</c:v>
                </c:pt>
                <c:pt idx="202">
                  <c:v>42836</c:v>
                </c:pt>
                <c:pt idx="203">
                  <c:v>42835</c:v>
                </c:pt>
                <c:pt idx="204">
                  <c:v>42832</c:v>
                </c:pt>
                <c:pt idx="205">
                  <c:v>42831</c:v>
                </c:pt>
                <c:pt idx="206">
                  <c:v>42830</c:v>
                </c:pt>
                <c:pt idx="207">
                  <c:v>42829</c:v>
                </c:pt>
                <c:pt idx="208">
                  <c:v>42828</c:v>
                </c:pt>
                <c:pt idx="209">
                  <c:v>42825</c:v>
                </c:pt>
                <c:pt idx="210">
                  <c:v>42824</c:v>
                </c:pt>
                <c:pt idx="211">
                  <c:v>42823</c:v>
                </c:pt>
                <c:pt idx="212">
                  <c:v>42822</c:v>
                </c:pt>
                <c:pt idx="213">
                  <c:v>42821</c:v>
                </c:pt>
                <c:pt idx="214">
                  <c:v>42818</c:v>
                </c:pt>
                <c:pt idx="215">
                  <c:v>42817</c:v>
                </c:pt>
                <c:pt idx="216">
                  <c:v>42816</c:v>
                </c:pt>
                <c:pt idx="217">
                  <c:v>42815</c:v>
                </c:pt>
                <c:pt idx="218">
                  <c:v>42814</c:v>
                </c:pt>
                <c:pt idx="219">
                  <c:v>42811</c:v>
                </c:pt>
                <c:pt idx="220">
                  <c:v>42810</c:v>
                </c:pt>
                <c:pt idx="221">
                  <c:v>42809</c:v>
                </c:pt>
                <c:pt idx="222">
                  <c:v>42808</c:v>
                </c:pt>
                <c:pt idx="223">
                  <c:v>42807</c:v>
                </c:pt>
                <c:pt idx="224">
                  <c:v>42804</c:v>
                </c:pt>
                <c:pt idx="225">
                  <c:v>42803</c:v>
                </c:pt>
                <c:pt idx="226">
                  <c:v>42801</c:v>
                </c:pt>
                <c:pt idx="227">
                  <c:v>42800</c:v>
                </c:pt>
                <c:pt idx="228">
                  <c:v>42797</c:v>
                </c:pt>
                <c:pt idx="229">
                  <c:v>42796</c:v>
                </c:pt>
                <c:pt idx="230">
                  <c:v>42795</c:v>
                </c:pt>
                <c:pt idx="231">
                  <c:v>42794</c:v>
                </c:pt>
                <c:pt idx="232">
                  <c:v>42793</c:v>
                </c:pt>
                <c:pt idx="233">
                  <c:v>42790</c:v>
                </c:pt>
                <c:pt idx="234">
                  <c:v>42788</c:v>
                </c:pt>
                <c:pt idx="235">
                  <c:v>42787</c:v>
                </c:pt>
                <c:pt idx="236">
                  <c:v>42786</c:v>
                </c:pt>
                <c:pt idx="237">
                  <c:v>42783</c:v>
                </c:pt>
                <c:pt idx="238">
                  <c:v>42782</c:v>
                </c:pt>
                <c:pt idx="239">
                  <c:v>42781</c:v>
                </c:pt>
                <c:pt idx="240">
                  <c:v>42780</c:v>
                </c:pt>
                <c:pt idx="241">
                  <c:v>42779</c:v>
                </c:pt>
                <c:pt idx="242">
                  <c:v>42776</c:v>
                </c:pt>
                <c:pt idx="243">
                  <c:v>42775</c:v>
                </c:pt>
                <c:pt idx="244">
                  <c:v>42774</c:v>
                </c:pt>
                <c:pt idx="245">
                  <c:v>42773</c:v>
                </c:pt>
                <c:pt idx="246">
                  <c:v>42772</c:v>
                </c:pt>
                <c:pt idx="247">
                  <c:v>42769</c:v>
                </c:pt>
                <c:pt idx="248">
                  <c:v>42768</c:v>
                </c:pt>
                <c:pt idx="249">
                  <c:v>42767</c:v>
                </c:pt>
                <c:pt idx="250">
                  <c:v>42766</c:v>
                </c:pt>
                <c:pt idx="251">
                  <c:v>42765</c:v>
                </c:pt>
                <c:pt idx="252">
                  <c:v>42762</c:v>
                </c:pt>
                <c:pt idx="253">
                  <c:v>42761</c:v>
                </c:pt>
                <c:pt idx="254">
                  <c:v>42760</c:v>
                </c:pt>
                <c:pt idx="255">
                  <c:v>42759</c:v>
                </c:pt>
                <c:pt idx="256">
                  <c:v>42758</c:v>
                </c:pt>
                <c:pt idx="257">
                  <c:v>42755</c:v>
                </c:pt>
                <c:pt idx="258">
                  <c:v>42754</c:v>
                </c:pt>
                <c:pt idx="259">
                  <c:v>42753</c:v>
                </c:pt>
                <c:pt idx="260">
                  <c:v>42752</c:v>
                </c:pt>
                <c:pt idx="261">
                  <c:v>42751</c:v>
                </c:pt>
                <c:pt idx="262">
                  <c:v>42748</c:v>
                </c:pt>
                <c:pt idx="263">
                  <c:v>42747</c:v>
                </c:pt>
                <c:pt idx="264">
                  <c:v>42746</c:v>
                </c:pt>
                <c:pt idx="265">
                  <c:v>42745</c:v>
                </c:pt>
                <c:pt idx="266">
                  <c:v>42744</c:v>
                </c:pt>
                <c:pt idx="267">
                  <c:v>42741</c:v>
                </c:pt>
                <c:pt idx="268">
                  <c:v>42740</c:v>
                </c:pt>
                <c:pt idx="269">
                  <c:v>42739</c:v>
                </c:pt>
                <c:pt idx="270">
                  <c:v>42738</c:v>
                </c:pt>
                <c:pt idx="271">
                  <c:v>42734</c:v>
                </c:pt>
                <c:pt idx="272">
                  <c:v>42733</c:v>
                </c:pt>
                <c:pt idx="273">
                  <c:v>42732</c:v>
                </c:pt>
                <c:pt idx="274">
                  <c:v>42731</c:v>
                </c:pt>
                <c:pt idx="275">
                  <c:v>42730</c:v>
                </c:pt>
                <c:pt idx="276">
                  <c:v>42727</c:v>
                </c:pt>
                <c:pt idx="277">
                  <c:v>42726</c:v>
                </c:pt>
                <c:pt idx="278">
                  <c:v>42725</c:v>
                </c:pt>
                <c:pt idx="279">
                  <c:v>42724</c:v>
                </c:pt>
                <c:pt idx="280">
                  <c:v>42723</c:v>
                </c:pt>
                <c:pt idx="281">
                  <c:v>42720</c:v>
                </c:pt>
                <c:pt idx="282">
                  <c:v>42719</c:v>
                </c:pt>
                <c:pt idx="283">
                  <c:v>42718</c:v>
                </c:pt>
                <c:pt idx="284">
                  <c:v>42717</c:v>
                </c:pt>
                <c:pt idx="285">
                  <c:v>42716</c:v>
                </c:pt>
                <c:pt idx="286">
                  <c:v>42713</c:v>
                </c:pt>
                <c:pt idx="287">
                  <c:v>42712</c:v>
                </c:pt>
                <c:pt idx="288">
                  <c:v>42711</c:v>
                </c:pt>
                <c:pt idx="289">
                  <c:v>42710</c:v>
                </c:pt>
                <c:pt idx="290">
                  <c:v>42709</c:v>
                </c:pt>
                <c:pt idx="291">
                  <c:v>42706</c:v>
                </c:pt>
                <c:pt idx="292">
                  <c:v>42705</c:v>
                </c:pt>
                <c:pt idx="293">
                  <c:v>42704</c:v>
                </c:pt>
                <c:pt idx="294">
                  <c:v>42703</c:v>
                </c:pt>
                <c:pt idx="295">
                  <c:v>42702</c:v>
                </c:pt>
                <c:pt idx="296">
                  <c:v>42699</c:v>
                </c:pt>
                <c:pt idx="297">
                  <c:v>42698</c:v>
                </c:pt>
                <c:pt idx="298">
                  <c:v>42697</c:v>
                </c:pt>
                <c:pt idx="299">
                  <c:v>42696</c:v>
                </c:pt>
                <c:pt idx="300">
                  <c:v>42695</c:v>
                </c:pt>
                <c:pt idx="301">
                  <c:v>42692</c:v>
                </c:pt>
                <c:pt idx="302">
                  <c:v>42691</c:v>
                </c:pt>
                <c:pt idx="303">
                  <c:v>42690</c:v>
                </c:pt>
                <c:pt idx="304">
                  <c:v>42689</c:v>
                </c:pt>
                <c:pt idx="305">
                  <c:v>42688</c:v>
                </c:pt>
                <c:pt idx="306">
                  <c:v>42685</c:v>
                </c:pt>
                <c:pt idx="307">
                  <c:v>42684</c:v>
                </c:pt>
                <c:pt idx="308">
                  <c:v>42683</c:v>
                </c:pt>
                <c:pt idx="309">
                  <c:v>42682</c:v>
                </c:pt>
                <c:pt idx="310">
                  <c:v>42681</c:v>
                </c:pt>
                <c:pt idx="311">
                  <c:v>42677</c:v>
                </c:pt>
                <c:pt idx="312">
                  <c:v>42676</c:v>
                </c:pt>
                <c:pt idx="313">
                  <c:v>42675</c:v>
                </c:pt>
                <c:pt idx="314">
                  <c:v>42674</c:v>
                </c:pt>
                <c:pt idx="315">
                  <c:v>42671</c:v>
                </c:pt>
                <c:pt idx="316">
                  <c:v>42670</c:v>
                </c:pt>
                <c:pt idx="317">
                  <c:v>42669</c:v>
                </c:pt>
                <c:pt idx="318">
                  <c:v>42668</c:v>
                </c:pt>
                <c:pt idx="319">
                  <c:v>42667</c:v>
                </c:pt>
                <c:pt idx="320">
                  <c:v>42664</c:v>
                </c:pt>
                <c:pt idx="321">
                  <c:v>42663</c:v>
                </c:pt>
                <c:pt idx="322">
                  <c:v>42662</c:v>
                </c:pt>
                <c:pt idx="323">
                  <c:v>42661</c:v>
                </c:pt>
                <c:pt idx="324">
                  <c:v>42660</c:v>
                </c:pt>
                <c:pt idx="325">
                  <c:v>42657</c:v>
                </c:pt>
                <c:pt idx="326">
                  <c:v>42656</c:v>
                </c:pt>
                <c:pt idx="327">
                  <c:v>42655</c:v>
                </c:pt>
                <c:pt idx="328">
                  <c:v>42654</c:v>
                </c:pt>
                <c:pt idx="329">
                  <c:v>42653</c:v>
                </c:pt>
                <c:pt idx="330">
                  <c:v>42650</c:v>
                </c:pt>
                <c:pt idx="331">
                  <c:v>42649</c:v>
                </c:pt>
                <c:pt idx="332">
                  <c:v>42648</c:v>
                </c:pt>
                <c:pt idx="333">
                  <c:v>42647</c:v>
                </c:pt>
                <c:pt idx="334">
                  <c:v>42646</c:v>
                </c:pt>
                <c:pt idx="335">
                  <c:v>42643</c:v>
                </c:pt>
                <c:pt idx="336">
                  <c:v>42642</c:v>
                </c:pt>
                <c:pt idx="337">
                  <c:v>42641</c:v>
                </c:pt>
                <c:pt idx="338">
                  <c:v>42640</c:v>
                </c:pt>
                <c:pt idx="339">
                  <c:v>42639</c:v>
                </c:pt>
                <c:pt idx="340">
                  <c:v>42636</c:v>
                </c:pt>
                <c:pt idx="341">
                  <c:v>42635</c:v>
                </c:pt>
                <c:pt idx="342">
                  <c:v>42634</c:v>
                </c:pt>
                <c:pt idx="343">
                  <c:v>42633</c:v>
                </c:pt>
                <c:pt idx="344">
                  <c:v>42632</c:v>
                </c:pt>
                <c:pt idx="345">
                  <c:v>42629</c:v>
                </c:pt>
                <c:pt idx="346">
                  <c:v>42628</c:v>
                </c:pt>
                <c:pt idx="347">
                  <c:v>42627</c:v>
                </c:pt>
                <c:pt idx="348">
                  <c:v>42626</c:v>
                </c:pt>
                <c:pt idx="349">
                  <c:v>42625</c:v>
                </c:pt>
                <c:pt idx="350">
                  <c:v>42622</c:v>
                </c:pt>
                <c:pt idx="351">
                  <c:v>42621</c:v>
                </c:pt>
                <c:pt idx="352">
                  <c:v>42620</c:v>
                </c:pt>
                <c:pt idx="353">
                  <c:v>42619</c:v>
                </c:pt>
                <c:pt idx="354">
                  <c:v>42618</c:v>
                </c:pt>
                <c:pt idx="355">
                  <c:v>42615</c:v>
                </c:pt>
                <c:pt idx="356">
                  <c:v>42614</c:v>
                </c:pt>
                <c:pt idx="357">
                  <c:v>42613</c:v>
                </c:pt>
                <c:pt idx="358">
                  <c:v>42612</c:v>
                </c:pt>
                <c:pt idx="359">
                  <c:v>42611</c:v>
                </c:pt>
                <c:pt idx="360">
                  <c:v>42608</c:v>
                </c:pt>
                <c:pt idx="361">
                  <c:v>42607</c:v>
                </c:pt>
                <c:pt idx="362">
                  <c:v>42606</c:v>
                </c:pt>
                <c:pt idx="363">
                  <c:v>42605</c:v>
                </c:pt>
                <c:pt idx="364">
                  <c:v>42604</c:v>
                </c:pt>
                <c:pt idx="365">
                  <c:v>42601</c:v>
                </c:pt>
                <c:pt idx="366">
                  <c:v>42600</c:v>
                </c:pt>
                <c:pt idx="367">
                  <c:v>42599</c:v>
                </c:pt>
                <c:pt idx="368">
                  <c:v>42598</c:v>
                </c:pt>
                <c:pt idx="369">
                  <c:v>42597</c:v>
                </c:pt>
                <c:pt idx="370">
                  <c:v>42594</c:v>
                </c:pt>
                <c:pt idx="371">
                  <c:v>42593</c:v>
                </c:pt>
                <c:pt idx="372">
                  <c:v>42592</c:v>
                </c:pt>
                <c:pt idx="373">
                  <c:v>42591</c:v>
                </c:pt>
                <c:pt idx="374">
                  <c:v>42590</c:v>
                </c:pt>
                <c:pt idx="375">
                  <c:v>42587</c:v>
                </c:pt>
                <c:pt idx="376">
                  <c:v>42586</c:v>
                </c:pt>
                <c:pt idx="377">
                  <c:v>42585</c:v>
                </c:pt>
                <c:pt idx="378">
                  <c:v>42584</c:v>
                </c:pt>
                <c:pt idx="379">
                  <c:v>42583</c:v>
                </c:pt>
                <c:pt idx="380">
                  <c:v>42580</c:v>
                </c:pt>
                <c:pt idx="381">
                  <c:v>42579</c:v>
                </c:pt>
                <c:pt idx="382">
                  <c:v>42578</c:v>
                </c:pt>
                <c:pt idx="383">
                  <c:v>42577</c:v>
                </c:pt>
                <c:pt idx="384">
                  <c:v>42576</c:v>
                </c:pt>
                <c:pt idx="385">
                  <c:v>42573</c:v>
                </c:pt>
                <c:pt idx="386">
                  <c:v>42572</c:v>
                </c:pt>
                <c:pt idx="387">
                  <c:v>42571</c:v>
                </c:pt>
                <c:pt idx="388">
                  <c:v>42570</c:v>
                </c:pt>
                <c:pt idx="389">
                  <c:v>42569</c:v>
                </c:pt>
                <c:pt idx="390">
                  <c:v>42566</c:v>
                </c:pt>
                <c:pt idx="391">
                  <c:v>42565</c:v>
                </c:pt>
                <c:pt idx="392">
                  <c:v>42564</c:v>
                </c:pt>
                <c:pt idx="393">
                  <c:v>42563</c:v>
                </c:pt>
                <c:pt idx="394">
                  <c:v>42562</c:v>
                </c:pt>
                <c:pt idx="395">
                  <c:v>42559</c:v>
                </c:pt>
                <c:pt idx="396">
                  <c:v>42558</c:v>
                </c:pt>
                <c:pt idx="397">
                  <c:v>42557</c:v>
                </c:pt>
                <c:pt idx="398">
                  <c:v>42556</c:v>
                </c:pt>
                <c:pt idx="399">
                  <c:v>42555</c:v>
                </c:pt>
                <c:pt idx="400">
                  <c:v>42552</c:v>
                </c:pt>
                <c:pt idx="401">
                  <c:v>42551</c:v>
                </c:pt>
                <c:pt idx="402">
                  <c:v>42550</c:v>
                </c:pt>
                <c:pt idx="403">
                  <c:v>42549</c:v>
                </c:pt>
                <c:pt idx="404">
                  <c:v>42548</c:v>
                </c:pt>
                <c:pt idx="405">
                  <c:v>42545</c:v>
                </c:pt>
                <c:pt idx="406">
                  <c:v>42544</c:v>
                </c:pt>
                <c:pt idx="407">
                  <c:v>42543</c:v>
                </c:pt>
                <c:pt idx="408">
                  <c:v>42542</c:v>
                </c:pt>
                <c:pt idx="409">
                  <c:v>42541</c:v>
                </c:pt>
                <c:pt idx="410">
                  <c:v>42538</c:v>
                </c:pt>
                <c:pt idx="411">
                  <c:v>42537</c:v>
                </c:pt>
                <c:pt idx="412">
                  <c:v>42536</c:v>
                </c:pt>
                <c:pt idx="413">
                  <c:v>42535</c:v>
                </c:pt>
                <c:pt idx="414">
                  <c:v>42531</c:v>
                </c:pt>
                <c:pt idx="415">
                  <c:v>42530</c:v>
                </c:pt>
                <c:pt idx="416">
                  <c:v>42529</c:v>
                </c:pt>
                <c:pt idx="417">
                  <c:v>42528</c:v>
                </c:pt>
                <c:pt idx="418">
                  <c:v>42527</c:v>
                </c:pt>
                <c:pt idx="419">
                  <c:v>42524</c:v>
                </c:pt>
                <c:pt idx="420">
                  <c:v>42523</c:v>
                </c:pt>
                <c:pt idx="421">
                  <c:v>42522</c:v>
                </c:pt>
                <c:pt idx="422">
                  <c:v>42521</c:v>
                </c:pt>
                <c:pt idx="423">
                  <c:v>42520</c:v>
                </c:pt>
                <c:pt idx="424">
                  <c:v>42517</c:v>
                </c:pt>
                <c:pt idx="425">
                  <c:v>42516</c:v>
                </c:pt>
                <c:pt idx="426">
                  <c:v>42515</c:v>
                </c:pt>
                <c:pt idx="427">
                  <c:v>42514</c:v>
                </c:pt>
                <c:pt idx="428">
                  <c:v>42513</c:v>
                </c:pt>
                <c:pt idx="429">
                  <c:v>42510</c:v>
                </c:pt>
                <c:pt idx="430">
                  <c:v>42509</c:v>
                </c:pt>
                <c:pt idx="431">
                  <c:v>42508</c:v>
                </c:pt>
                <c:pt idx="432">
                  <c:v>42507</c:v>
                </c:pt>
                <c:pt idx="433">
                  <c:v>42506</c:v>
                </c:pt>
                <c:pt idx="434">
                  <c:v>42503</c:v>
                </c:pt>
                <c:pt idx="435">
                  <c:v>42502</c:v>
                </c:pt>
                <c:pt idx="436">
                  <c:v>42501</c:v>
                </c:pt>
                <c:pt idx="437">
                  <c:v>42500</c:v>
                </c:pt>
                <c:pt idx="438">
                  <c:v>42496</c:v>
                </c:pt>
                <c:pt idx="439">
                  <c:v>42495</c:v>
                </c:pt>
                <c:pt idx="440">
                  <c:v>42494</c:v>
                </c:pt>
                <c:pt idx="441">
                  <c:v>42489</c:v>
                </c:pt>
                <c:pt idx="442">
                  <c:v>42488</c:v>
                </c:pt>
                <c:pt idx="443">
                  <c:v>42487</c:v>
                </c:pt>
                <c:pt idx="444">
                  <c:v>42486</c:v>
                </c:pt>
                <c:pt idx="445">
                  <c:v>42485</c:v>
                </c:pt>
                <c:pt idx="446">
                  <c:v>42482</c:v>
                </c:pt>
                <c:pt idx="447">
                  <c:v>42481</c:v>
                </c:pt>
                <c:pt idx="448">
                  <c:v>42480</c:v>
                </c:pt>
                <c:pt idx="449">
                  <c:v>42479</c:v>
                </c:pt>
                <c:pt idx="450">
                  <c:v>42478</c:v>
                </c:pt>
                <c:pt idx="451">
                  <c:v>42475</c:v>
                </c:pt>
                <c:pt idx="452">
                  <c:v>42474</c:v>
                </c:pt>
                <c:pt idx="453">
                  <c:v>42473</c:v>
                </c:pt>
                <c:pt idx="454">
                  <c:v>42472</c:v>
                </c:pt>
                <c:pt idx="455">
                  <c:v>42471</c:v>
                </c:pt>
                <c:pt idx="456">
                  <c:v>42468</c:v>
                </c:pt>
                <c:pt idx="457">
                  <c:v>42467</c:v>
                </c:pt>
                <c:pt idx="458">
                  <c:v>42466</c:v>
                </c:pt>
                <c:pt idx="459">
                  <c:v>42465</c:v>
                </c:pt>
                <c:pt idx="460">
                  <c:v>42464</c:v>
                </c:pt>
                <c:pt idx="461">
                  <c:v>42461</c:v>
                </c:pt>
                <c:pt idx="462">
                  <c:v>42460</c:v>
                </c:pt>
                <c:pt idx="463">
                  <c:v>42459</c:v>
                </c:pt>
                <c:pt idx="464">
                  <c:v>42458</c:v>
                </c:pt>
                <c:pt idx="465">
                  <c:v>42457</c:v>
                </c:pt>
                <c:pt idx="466">
                  <c:v>42454</c:v>
                </c:pt>
                <c:pt idx="467">
                  <c:v>42453</c:v>
                </c:pt>
                <c:pt idx="468">
                  <c:v>42452</c:v>
                </c:pt>
                <c:pt idx="469">
                  <c:v>42451</c:v>
                </c:pt>
                <c:pt idx="470">
                  <c:v>42450</c:v>
                </c:pt>
                <c:pt idx="471">
                  <c:v>42447</c:v>
                </c:pt>
                <c:pt idx="472">
                  <c:v>42446</c:v>
                </c:pt>
                <c:pt idx="473">
                  <c:v>42445</c:v>
                </c:pt>
                <c:pt idx="474">
                  <c:v>42444</c:v>
                </c:pt>
                <c:pt idx="475">
                  <c:v>42443</c:v>
                </c:pt>
                <c:pt idx="476">
                  <c:v>42440</c:v>
                </c:pt>
                <c:pt idx="477">
                  <c:v>42439</c:v>
                </c:pt>
                <c:pt idx="478">
                  <c:v>42438</c:v>
                </c:pt>
                <c:pt idx="479">
                  <c:v>42436</c:v>
                </c:pt>
                <c:pt idx="480">
                  <c:v>42433</c:v>
                </c:pt>
                <c:pt idx="481">
                  <c:v>42432</c:v>
                </c:pt>
                <c:pt idx="482">
                  <c:v>42431</c:v>
                </c:pt>
                <c:pt idx="483">
                  <c:v>42430</c:v>
                </c:pt>
                <c:pt idx="484">
                  <c:v>42429</c:v>
                </c:pt>
                <c:pt idx="485">
                  <c:v>42426</c:v>
                </c:pt>
                <c:pt idx="486">
                  <c:v>42425</c:v>
                </c:pt>
                <c:pt idx="487">
                  <c:v>42424</c:v>
                </c:pt>
                <c:pt idx="488">
                  <c:v>42422</c:v>
                </c:pt>
                <c:pt idx="489">
                  <c:v>42420</c:v>
                </c:pt>
                <c:pt idx="490">
                  <c:v>42419</c:v>
                </c:pt>
                <c:pt idx="491">
                  <c:v>42418</c:v>
                </c:pt>
                <c:pt idx="492">
                  <c:v>42417</c:v>
                </c:pt>
                <c:pt idx="493">
                  <c:v>42416</c:v>
                </c:pt>
                <c:pt idx="494">
                  <c:v>42415</c:v>
                </c:pt>
                <c:pt idx="495">
                  <c:v>42412</c:v>
                </c:pt>
                <c:pt idx="496">
                  <c:v>42411</c:v>
                </c:pt>
                <c:pt idx="497">
                  <c:v>42410</c:v>
                </c:pt>
                <c:pt idx="498">
                  <c:v>42409</c:v>
                </c:pt>
                <c:pt idx="499">
                  <c:v>42408</c:v>
                </c:pt>
                <c:pt idx="500">
                  <c:v>42405</c:v>
                </c:pt>
                <c:pt idx="501">
                  <c:v>42404</c:v>
                </c:pt>
                <c:pt idx="502">
                  <c:v>42403</c:v>
                </c:pt>
                <c:pt idx="503">
                  <c:v>42402</c:v>
                </c:pt>
                <c:pt idx="504">
                  <c:v>42401</c:v>
                </c:pt>
              </c:numCache>
            </c:numRef>
          </c:cat>
          <c:val>
            <c:numRef>
              <c:f>'Bond Portfolio'!$X$19:$X$271</c:f>
              <c:numCache>
                <c:formatCode>General</c:formatCode>
                <c:ptCount val="253"/>
                <c:pt idx="0">
                  <c:v>-0.63535070565698704</c:v>
                </c:pt>
                <c:pt idx="1">
                  <c:v>-0.63468680500838159</c:v>
                </c:pt>
                <c:pt idx="2">
                  <c:v>-0.67044751365123623</c:v>
                </c:pt>
                <c:pt idx="3">
                  <c:v>-0.67664652315015639</c:v>
                </c:pt>
                <c:pt idx="4">
                  <c:v>-0.67603312767924595</c:v>
                </c:pt>
                <c:pt idx="5">
                  <c:v>-0.68049882394022543</c:v>
                </c:pt>
                <c:pt idx="6">
                  <c:v>-0.70697386331606293</c:v>
                </c:pt>
                <c:pt idx="7">
                  <c:v>-0.70422901358403234</c:v>
                </c:pt>
                <c:pt idx="8">
                  <c:v>-0.70564175076764435</c:v>
                </c:pt>
                <c:pt idx="9">
                  <c:v>-0.70414034778831591</c:v>
                </c:pt>
                <c:pt idx="10">
                  <c:v>-0.70549505190029316</c:v>
                </c:pt>
                <c:pt idx="11">
                  <c:v>-0.70535039485395878</c:v>
                </c:pt>
                <c:pt idx="12">
                  <c:v>-0.70626790906002224</c:v>
                </c:pt>
                <c:pt idx="13">
                  <c:v>-0.70420582716621727</c:v>
                </c:pt>
                <c:pt idx="14">
                  <c:v>-0.70221029510228639</c:v>
                </c:pt>
                <c:pt idx="15">
                  <c:v>-0.706664685410474</c:v>
                </c:pt>
                <c:pt idx="16">
                  <c:v>-0.70875526351415219</c:v>
                </c:pt>
                <c:pt idx="17">
                  <c:v>-0.69394883539663044</c:v>
                </c:pt>
                <c:pt idx="18">
                  <c:v>-0.69306304464561896</c:v>
                </c:pt>
                <c:pt idx="19">
                  <c:v>-0.69617037077991906</c:v>
                </c:pt>
                <c:pt idx="20">
                  <c:v>-0.69468530715922072</c:v>
                </c:pt>
                <c:pt idx="21">
                  <c:v>-0.67754157198631526</c:v>
                </c:pt>
                <c:pt idx="22">
                  <c:v>-0.68164607804646704</c:v>
                </c:pt>
                <c:pt idx="23">
                  <c:v>-0.68337706964594325</c:v>
                </c:pt>
                <c:pt idx="24">
                  <c:v>-0.68428406331539249</c:v>
                </c:pt>
                <c:pt idx="25">
                  <c:v>-0.68112112300345939</c:v>
                </c:pt>
                <c:pt idx="26">
                  <c:v>-0.68393915996603361</c:v>
                </c:pt>
                <c:pt idx="27">
                  <c:v>-0.68393748344255534</c:v>
                </c:pt>
                <c:pt idx="28">
                  <c:v>-0.68290246278215427</c:v>
                </c:pt>
                <c:pt idx="29">
                  <c:v>-0.68384641336175167</c:v>
                </c:pt>
                <c:pt idx="30">
                  <c:v>-0.68528063039479992</c:v>
                </c:pt>
                <c:pt idx="31">
                  <c:v>-0.70069647591598327</c:v>
                </c:pt>
                <c:pt idx="32">
                  <c:v>-0.70103455972530138</c:v>
                </c:pt>
                <c:pt idx="33">
                  <c:v>-0.70519153170898741</c:v>
                </c:pt>
                <c:pt idx="34">
                  <c:v>-0.70673308860268547</c:v>
                </c:pt>
                <c:pt idx="35">
                  <c:v>-0.70750166990494767</c:v>
                </c:pt>
                <c:pt idx="36">
                  <c:v>-0.70800533962741696</c:v>
                </c:pt>
                <c:pt idx="37">
                  <c:v>-0.70900851075034177</c:v>
                </c:pt>
                <c:pt idx="38">
                  <c:v>-0.71088465498199305</c:v>
                </c:pt>
                <c:pt idx="39">
                  <c:v>-0.70956966798425614</c:v>
                </c:pt>
                <c:pt idx="40">
                  <c:v>-0.71113775900411924</c:v>
                </c:pt>
                <c:pt idx="41">
                  <c:v>-0.71363628896181297</c:v>
                </c:pt>
                <c:pt idx="42">
                  <c:v>-0.71329574782896876</c:v>
                </c:pt>
                <c:pt idx="43">
                  <c:v>-0.71468809212433482</c:v>
                </c:pt>
                <c:pt idx="44">
                  <c:v>-0.71467574136999068</c:v>
                </c:pt>
                <c:pt idx="45">
                  <c:v>-0.71935832220629226</c:v>
                </c:pt>
                <c:pt idx="46">
                  <c:v>-0.71935616514236689</c:v>
                </c:pt>
                <c:pt idx="47">
                  <c:v>-0.72380540493606982</c:v>
                </c:pt>
                <c:pt idx="48">
                  <c:v>-0.7233801532132984</c:v>
                </c:pt>
                <c:pt idx="49">
                  <c:v>-0.72434437743893498</c:v>
                </c:pt>
                <c:pt idx="50">
                  <c:v>-0.72705402389927964</c:v>
                </c:pt>
                <c:pt idx="51">
                  <c:v>-0.72839978505678982</c:v>
                </c:pt>
                <c:pt idx="52">
                  <c:v>-0.73173461793789119</c:v>
                </c:pt>
                <c:pt idx="53">
                  <c:v>-0.73192123992377534</c:v>
                </c:pt>
                <c:pt idx="54">
                  <c:v>-0.73169184443323265</c:v>
                </c:pt>
                <c:pt idx="55">
                  <c:v>-0.7689791817600945</c:v>
                </c:pt>
                <c:pt idx="56">
                  <c:v>-0.78394335118586989</c:v>
                </c:pt>
                <c:pt idx="57">
                  <c:v>-0.78432673625545279</c:v>
                </c:pt>
                <c:pt idx="58">
                  <c:v>-0.78427197931492321</c:v>
                </c:pt>
                <c:pt idx="59">
                  <c:v>-0.78231610287373687</c:v>
                </c:pt>
                <c:pt idx="60">
                  <c:v>-0.78514993135230959</c:v>
                </c:pt>
                <c:pt idx="61">
                  <c:v>-0.78792951249827936</c:v>
                </c:pt>
                <c:pt idx="62">
                  <c:v>-0.78747745219166232</c:v>
                </c:pt>
                <c:pt idx="63">
                  <c:v>-0.78925121012530397</c:v>
                </c:pt>
                <c:pt idx="64">
                  <c:v>-0.78646047608257252</c:v>
                </c:pt>
                <c:pt idx="65">
                  <c:v>-0.78963110647197399</c:v>
                </c:pt>
                <c:pt idx="66">
                  <c:v>-0.79096378847783266</c:v>
                </c:pt>
                <c:pt idx="67">
                  <c:v>-0.79069022145840162</c:v>
                </c:pt>
                <c:pt idx="68">
                  <c:v>-0.79118603923492259</c:v>
                </c:pt>
                <c:pt idx="69">
                  <c:v>-0.79009445714419635</c:v>
                </c:pt>
                <c:pt idx="70">
                  <c:v>-0.79142408707427014</c:v>
                </c:pt>
                <c:pt idx="71">
                  <c:v>-0.79153464855699163</c:v>
                </c:pt>
                <c:pt idx="72">
                  <c:v>-0.79083842537810101</c:v>
                </c:pt>
                <c:pt idx="73">
                  <c:v>-0.80861729715986508</c:v>
                </c:pt>
                <c:pt idx="74">
                  <c:v>-0.8093824564188723</c:v>
                </c:pt>
                <c:pt idx="75">
                  <c:v>-0.81146317941383439</c:v>
                </c:pt>
                <c:pt idx="76">
                  <c:v>-0.81423855710328918</c:v>
                </c:pt>
                <c:pt idx="77">
                  <c:v>-0.81519272238913032</c:v>
                </c:pt>
                <c:pt idx="78">
                  <c:v>-0.81499929338258914</c:v>
                </c:pt>
                <c:pt idx="79">
                  <c:v>-0.81647867786116024</c:v>
                </c:pt>
                <c:pt idx="80">
                  <c:v>-0.81825535301651331</c:v>
                </c:pt>
                <c:pt idx="81">
                  <c:v>-0.82079177141628246</c:v>
                </c:pt>
                <c:pt idx="82">
                  <c:v>-0.82053726314685282</c:v>
                </c:pt>
                <c:pt idx="83">
                  <c:v>-0.81866529602896299</c:v>
                </c:pt>
                <c:pt idx="84">
                  <c:v>-0.82121199539509671</c:v>
                </c:pt>
                <c:pt idx="85">
                  <c:v>-0.82238528190235538</c:v>
                </c:pt>
                <c:pt idx="86">
                  <c:v>-0.81840239696567296</c:v>
                </c:pt>
                <c:pt idx="87">
                  <c:v>-0.81827498247131847</c:v>
                </c:pt>
                <c:pt idx="88">
                  <c:v>-0.81877066397049669</c:v>
                </c:pt>
                <c:pt idx="89">
                  <c:v>-0.82458416980178473</c:v>
                </c:pt>
                <c:pt idx="90">
                  <c:v>-0.82398674613976608</c:v>
                </c:pt>
                <c:pt idx="91">
                  <c:v>-0.82640106458837426</c:v>
                </c:pt>
                <c:pt idx="92">
                  <c:v>-0.82867044982658578</c:v>
                </c:pt>
                <c:pt idx="93">
                  <c:v>-0.82927441358226184</c:v>
                </c:pt>
                <c:pt idx="94">
                  <c:v>-0.84360346996571056</c:v>
                </c:pt>
                <c:pt idx="95">
                  <c:v>-0.8431231533303265</c:v>
                </c:pt>
                <c:pt idx="96">
                  <c:v>-0.84326875418985947</c:v>
                </c:pt>
                <c:pt idx="97">
                  <c:v>-0.84303863059252804</c:v>
                </c:pt>
                <c:pt idx="98">
                  <c:v>-0.84403377522021761</c:v>
                </c:pt>
                <c:pt idx="99">
                  <c:v>-0.85320779110742717</c:v>
                </c:pt>
                <c:pt idx="100">
                  <c:v>-0.85034777314291377</c:v>
                </c:pt>
                <c:pt idx="101">
                  <c:v>-0.85192524877505993</c:v>
                </c:pt>
                <c:pt idx="102">
                  <c:v>-0.8493909226870513</c:v>
                </c:pt>
                <c:pt idx="103">
                  <c:v>-0.84842865623937269</c:v>
                </c:pt>
                <c:pt idx="104">
                  <c:v>-0.84702152278546028</c:v>
                </c:pt>
                <c:pt idx="105">
                  <c:v>-0.84500680325133848</c:v>
                </c:pt>
                <c:pt idx="106">
                  <c:v>-0.84425710441608159</c:v>
                </c:pt>
                <c:pt idx="107">
                  <c:v>-0.84262626673845009</c:v>
                </c:pt>
                <c:pt idx="108">
                  <c:v>-0.84207627879433922</c:v>
                </c:pt>
                <c:pt idx="109">
                  <c:v>-0.84152012821665967</c:v>
                </c:pt>
                <c:pt idx="110">
                  <c:v>-0.8429489698610001</c:v>
                </c:pt>
                <c:pt idx="111">
                  <c:v>-0.84477511265621286</c:v>
                </c:pt>
                <c:pt idx="112">
                  <c:v>-0.84450177277174932</c:v>
                </c:pt>
                <c:pt idx="113">
                  <c:v>-0.84551003305815442</c:v>
                </c:pt>
                <c:pt idx="114">
                  <c:v>-0.84693247123316273</c:v>
                </c:pt>
                <c:pt idx="115">
                  <c:v>-0.84742141144026761</c:v>
                </c:pt>
                <c:pt idx="116">
                  <c:v>-0.84899762531770917</c:v>
                </c:pt>
                <c:pt idx="117">
                  <c:v>-0.8489700623776717</c:v>
                </c:pt>
                <c:pt idx="118">
                  <c:v>-0.84939033433179789</c:v>
                </c:pt>
                <c:pt idx="119">
                  <c:v>-0.85209772208209</c:v>
                </c:pt>
                <c:pt idx="120">
                  <c:v>-0.85195950553180799</c:v>
                </c:pt>
                <c:pt idx="121">
                  <c:v>-0.85013858767941308</c:v>
                </c:pt>
                <c:pt idx="122">
                  <c:v>-0.85185260589093059</c:v>
                </c:pt>
                <c:pt idx="123">
                  <c:v>-0.85177910443244698</c:v>
                </c:pt>
                <c:pt idx="124">
                  <c:v>-0.85466629504217151</c:v>
                </c:pt>
                <c:pt idx="125">
                  <c:v>-0.85279924054230927</c:v>
                </c:pt>
                <c:pt idx="126">
                  <c:v>-0.84956622552362726</c:v>
                </c:pt>
                <c:pt idx="127">
                  <c:v>-0.85109586709344986</c:v>
                </c:pt>
                <c:pt idx="128">
                  <c:v>-0.85289673720727988</c:v>
                </c:pt>
                <c:pt idx="129">
                  <c:v>-0.85360742363802056</c:v>
                </c:pt>
                <c:pt idx="130">
                  <c:v>-0.85338373358051889</c:v>
                </c:pt>
                <c:pt idx="131">
                  <c:v>-0.85057015511092127</c:v>
                </c:pt>
                <c:pt idx="132">
                  <c:v>-0.85111429442169317</c:v>
                </c:pt>
                <c:pt idx="133">
                  <c:v>-0.84575728578123022</c:v>
                </c:pt>
                <c:pt idx="134">
                  <c:v>-0.8480169084656507</c:v>
                </c:pt>
                <c:pt idx="135">
                  <c:v>-0.84947953019342992</c:v>
                </c:pt>
                <c:pt idx="136">
                  <c:v>-0.84908980653159483</c:v>
                </c:pt>
                <c:pt idx="137">
                  <c:v>-0.85031754701216222</c:v>
                </c:pt>
                <c:pt idx="138">
                  <c:v>-0.85534109240960365</c:v>
                </c:pt>
                <c:pt idx="139">
                  <c:v>-0.85653674816680003</c:v>
                </c:pt>
                <c:pt idx="140">
                  <c:v>-0.85789009632056734</c:v>
                </c:pt>
                <c:pt idx="141">
                  <c:v>-0.85612277805536707</c:v>
                </c:pt>
                <c:pt idx="142">
                  <c:v>-0.8549237507840407</c:v>
                </c:pt>
                <c:pt idx="143">
                  <c:v>-0.85575608578757678</c:v>
                </c:pt>
                <c:pt idx="144">
                  <c:v>-0.85624074385483939</c:v>
                </c:pt>
                <c:pt idx="145">
                  <c:v>-0.8592361393605803</c:v>
                </c:pt>
                <c:pt idx="146">
                  <c:v>-0.85779742753029953</c:v>
                </c:pt>
                <c:pt idx="147">
                  <c:v>-0.8683922359440942</c:v>
                </c:pt>
                <c:pt idx="148">
                  <c:v>-0.8685479033774206</c:v>
                </c:pt>
                <c:pt idx="149">
                  <c:v>-0.86528631968917458</c:v>
                </c:pt>
                <c:pt idx="150">
                  <c:v>-0.86332811946434274</c:v>
                </c:pt>
                <c:pt idx="151">
                  <c:v>-0.86117291146335562</c:v>
                </c:pt>
                <c:pt idx="152">
                  <c:v>-0.86625950714591604</c:v>
                </c:pt>
                <c:pt idx="153">
                  <c:v>-0.86546424881608996</c:v>
                </c:pt>
                <c:pt idx="154">
                  <c:v>-0.86934741262024051</c:v>
                </c:pt>
                <c:pt idx="155">
                  <c:v>-0.86291395596340381</c:v>
                </c:pt>
                <c:pt idx="156">
                  <c:v>-0.86067232232615942</c:v>
                </c:pt>
                <c:pt idx="157">
                  <c:v>-0.85774089118861452</c:v>
                </c:pt>
                <c:pt idx="158">
                  <c:v>-0.86018259217027027</c:v>
                </c:pt>
                <c:pt idx="159">
                  <c:v>-0.86084692570595134</c:v>
                </c:pt>
                <c:pt idx="160">
                  <c:v>-0.86070879475717887</c:v>
                </c:pt>
                <c:pt idx="161">
                  <c:v>-0.86938072852915482</c:v>
                </c:pt>
                <c:pt idx="162">
                  <c:v>-0.87694596862204111</c:v>
                </c:pt>
                <c:pt idx="163">
                  <c:v>-0.87815845561262884</c:v>
                </c:pt>
                <c:pt idx="164">
                  <c:v>-0.87796648392269394</c:v>
                </c:pt>
                <c:pt idx="165">
                  <c:v>-0.87722759066745082</c:v>
                </c:pt>
                <c:pt idx="166">
                  <c:v>-0.87722631606608381</c:v>
                </c:pt>
                <c:pt idx="167">
                  <c:v>-0.87581829994702332</c:v>
                </c:pt>
                <c:pt idx="168">
                  <c:v>-0.87956791122908395</c:v>
                </c:pt>
                <c:pt idx="169">
                  <c:v>-0.8794413974502906</c:v>
                </c:pt>
                <c:pt idx="170">
                  <c:v>-0.88621996639720679</c:v>
                </c:pt>
                <c:pt idx="171">
                  <c:v>-0.88980950413749482</c:v>
                </c:pt>
                <c:pt idx="172">
                  <c:v>-0.89113745135907574</c:v>
                </c:pt>
                <c:pt idx="173">
                  <c:v>-0.89107991227359051</c:v>
                </c:pt>
                <c:pt idx="174">
                  <c:v>-0.8931818207611687</c:v>
                </c:pt>
                <c:pt idx="175">
                  <c:v>-0.89189373452769805</c:v>
                </c:pt>
                <c:pt idx="176">
                  <c:v>-0.8907968433065625</c:v>
                </c:pt>
                <c:pt idx="177">
                  <c:v>-0.89160525603706187</c:v>
                </c:pt>
                <c:pt idx="178">
                  <c:v>-0.89082704895437237</c:v>
                </c:pt>
                <c:pt idx="179">
                  <c:v>-0.89184988138076571</c:v>
                </c:pt>
                <c:pt idx="180">
                  <c:v>-0.88882728394863797</c:v>
                </c:pt>
                <c:pt idx="181">
                  <c:v>-0.89007355303334812</c:v>
                </c:pt>
                <c:pt idx="182">
                  <c:v>-0.88981798952019242</c:v>
                </c:pt>
                <c:pt idx="183">
                  <c:v>-0.89000751271192524</c:v>
                </c:pt>
                <c:pt idx="184">
                  <c:v>-0.88694345942988528</c:v>
                </c:pt>
                <c:pt idx="185">
                  <c:v>-0.88606095884843228</c:v>
                </c:pt>
                <c:pt idx="186">
                  <c:v>-0.87918107141921131</c:v>
                </c:pt>
                <c:pt idx="187">
                  <c:v>-0.87527074393255011</c:v>
                </c:pt>
                <c:pt idx="188">
                  <c:v>-0.87915627156298504</c:v>
                </c:pt>
                <c:pt idx="189">
                  <c:v>-0.88749935240081246</c:v>
                </c:pt>
                <c:pt idx="190">
                  <c:v>-0.88740565412358641</c:v>
                </c:pt>
                <c:pt idx="191">
                  <c:v>-0.88436873261628413</c:v>
                </c:pt>
                <c:pt idx="192">
                  <c:v>-0.88263082623148337</c:v>
                </c:pt>
                <c:pt idx="193">
                  <c:v>-0.87965570471322707</c:v>
                </c:pt>
                <c:pt idx="194">
                  <c:v>-0.88018564458911808</c:v>
                </c:pt>
                <c:pt idx="195">
                  <c:v>-0.87903593146672476</c:v>
                </c:pt>
                <c:pt idx="196">
                  <c:v>-0.87731514917813269</c:v>
                </c:pt>
                <c:pt idx="197">
                  <c:v>-0.87998168172032432</c:v>
                </c:pt>
                <c:pt idx="198">
                  <c:v>-0.88066918444025455</c:v>
                </c:pt>
                <c:pt idx="199">
                  <c:v>-0.88037915532259847</c:v>
                </c:pt>
                <c:pt idx="200">
                  <c:v>-0.87911761649417153</c:v>
                </c:pt>
                <c:pt idx="201">
                  <c:v>-0.87555228229387905</c:v>
                </c:pt>
                <c:pt idx="202">
                  <c:v>-0.87528462700751308</c:v>
                </c:pt>
                <c:pt idx="203">
                  <c:v>-0.8753456991605586</c:v>
                </c:pt>
                <c:pt idx="204">
                  <c:v>-0.87539836843904484</c:v>
                </c:pt>
                <c:pt idx="205">
                  <c:v>-0.87822898257506987</c:v>
                </c:pt>
                <c:pt idx="206">
                  <c:v>-0.88440619486015382</c:v>
                </c:pt>
                <c:pt idx="207">
                  <c:v>-0.88458826526040446</c:v>
                </c:pt>
                <c:pt idx="208">
                  <c:v>-0.8848737418015139</c:v>
                </c:pt>
                <c:pt idx="209">
                  <c:v>-0.8874854508655714</c:v>
                </c:pt>
                <c:pt idx="210">
                  <c:v>-0.89054044028500889</c:v>
                </c:pt>
                <c:pt idx="211">
                  <c:v>-0.90542060332089613</c:v>
                </c:pt>
                <c:pt idx="212">
                  <c:v>-0.90509537989295552</c:v>
                </c:pt>
                <c:pt idx="213">
                  <c:v>-0.90755782661906592</c:v>
                </c:pt>
                <c:pt idx="214">
                  <c:v>-0.90551365752663748</c:v>
                </c:pt>
                <c:pt idx="215">
                  <c:v>-0.90339468482482976</c:v>
                </c:pt>
                <c:pt idx="216">
                  <c:v>-0.90390489711159405</c:v>
                </c:pt>
                <c:pt idx="217">
                  <c:v>-0.91690085935429133</c:v>
                </c:pt>
                <c:pt idx="218">
                  <c:v>-0.91678190249984159</c:v>
                </c:pt>
                <c:pt idx="219">
                  <c:v>-0.91668814428943657</c:v>
                </c:pt>
                <c:pt idx="220">
                  <c:v>-0.91381046869969396</c:v>
                </c:pt>
                <c:pt idx="221">
                  <c:v>-0.91798182463199807</c:v>
                </c:pt>
                <c:pt idx="222">
                  <c:v>-0.91830033971630953</c:v>
                </c:pt>
                <c:pt idx="223">
                  <c:v>-0.92132258148738311</c:v>
                </c:pt>
                <c:pt idx="224">
                  <c:v>-0.92580398221620797</c:v>
                </c:pt>
                <c:pt idx="225">
                  <c:v>-0.92047158081106617</c:v>
                </c:pt>
                <c:pt idx="226">
                  <c:v>-0.92496913720876528</c:v>
                </c:pt>
                <c:pt idx="227">
                  <c:v>-0.92329691288092053</c:v>
                </c:pt>
                <c:pt idx="228">
                  <c:v>-0.92022907871177007</c:v>
                </c:pt>
                <c:pt idx="229">
                  <c:v>-0.92220197420664995</c:v>
                </c:pt>
                <c:pt idx="230">
                  <c:v>-0.92271594630536968</c:v>
                </c:pt>
                <c:pt idx="231">
                  <c:v>-0.91728341528463109</c:v>
                </c:pt>
                <c:pt idx="232">
                  <c:v>-0.92938223922150409</c:v>
                </c:pt>
                <c:pt idx="233">
                  <c:v>-0.92733962058616626</c:v>
                </c:pt>
                <c:pt idx="234">
                  <c:v>-0.9290743662893125</c:v>
                </c:pt>
                <c:pt idx="235">
                  <c:v>-0.93176984057696011</c:v>
                </c:pt>
                <c:pt idx="236">
                  <c:v>-0.94582684317976284</c:v>
                </c:pt>
                <c:pt idx="237">
                  <c:v>-0.94413076572526722</c:v>
                </c:pt>
                <c:pt idx="238">
                  <c:v>-0.93708344288510459</c:v>
                </c:pt>
                <c:pt idx="239">
                  <c:v>-0.93567314965657811</c:v>
                </c:pt>
                <c:pt idx="240">
                  <c:v>-0.93608636004649448</c:v>
                </c:pt>
                <c:pt idx="241">
                  <c:v>-0.93826580943554605</c:v>
                </c:pt>
                <c:pt idx="242">
                  <c:v>-0.93703752786939287</c:v>
                </c:pt>
                <c:pt idx="243">
                  <c:v>-0.93530071573680607</c:v>
                </c:pt>
                <c:pt idx="244">
                  <c:v>-0.93565578709198727</c:v>
                </c:pt>
                <c:pt idx="245">
                  <c:v>-0.93336249787765246</c:v>
                </c:pt>
                <c:pt idx="246">
                  <c:v>-0.93411416365313926</c:v>
                </c:pt>
                <c:pt idx="247">
                  <c:v>-0.93324355288565242</c:v>
                </c:pt>
                <c:pt idx="248">
                  <c:v>-0.93662263159179748</c:v>
                </c:pt>
                <c:pt idx="249">
                  <c:v>-0.93008216380671738</c:v>
                </c:pt>
                <c:pt idx="250">
                  <c:v>-0.92839345324017786</c:v>
                </c:pt>
                <c:pt idx="251">
                  <c:v>-0.92247056832154983</c:v>
                </c:pt>
                <c:pt idx="252">
                  <c:v>-0.92722488540441361</c:v>
                </c:pt>
              </c:numCache>
            </c:numRef>
          </c:val>
          <c:smooth val="0"/>
          <c:extLst>
            <c:ext xmlns:c16="http://schemas.microsoft.com/office/drawing/2014/chart" uri="{C3380CC4-5D6E-409C-BE32-E72D297353CC}">
              <c16:uniqueId val="{00000002-A677-4DAB-8A51-651B9E576B33}"/>
            </c:ext>
          </c:extLst>
        </c:ser>
        <c:dLbls>
          <c:showLegendKey val="0"/>
          <c:showVal val="0"/>
          <c:showCatName val="0"/>
          <c:showSerName val="0"/>
          <c:showPercent val="0"/>
          <c:showBubbleSize val="0"/>
        </c:dLbls>
        <c:smooth val="0"/>
        <c:axId val="790735848"/>
        <c:axId val="781526697"/>
      </c:lineChart>
      <c:dateAx>
        <c:axId val="790735848"/>
        <c:scaling>
          <c:orientation val="minMax"/>
        </c:scaling>
        <c:delete val="1"/>
        <c:axPos val="b"/>
        <c:title>
          <c:tx>
            <c:rich>
              <a:bodyPr/>
              <a:lstStyle/>
              <a:p>
                <a:pPr lvl="0">
                  <a:defRPr b="0">
                    <a:solidFill>
                      <a:srgbClr val="000000"/>
                    </a:solidFill>
                    <a:latin typeface="+mn-lt"/>
                  </a:defRPr>
                </a:pPr>
                <a:endParaRPr lang="ru-RU"/>
              </a:p>
            </c:rich>
          </c:tx>
          <c:overlay val="0"/>
        </c:title>
        <c:numFmt formatCode="m/d/yyyy" sourceLinked="1"/>
        <c:majorTickMark val="cross"/>
        <c:minorTickMark val="cross"/>
        <c:tickLblPos val="nextTo"/>
        <c:crossAx val="781526697"/>
        <c:crosses val="autoZero"/>
        <c:auto val="1"/>
        <c:lblOffset val="100"/>
        <c:baseTimeUnit val="days"/>
      </c:dateAx>
      <c:valAx>
        <c:axId val="7815266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ru-RU"/>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mn-lt"/>
              </a:defRPr>
            </a:pPr>
            <a:endParaRPr lang="ru-RU"/>
          </a:p>
        </c:txPr>
        <c:crossAx val="790735848"/>
        <c:crosses val="autoZero"/>
        <c:crossBetween val="between"/>
      </c:valAx>
    </c:plotArea>
    <c:legend>
      <c:legendPos val="r"/>
      <c:overlay val="0"/>
      <c:txPr>
        <a:bodyPr/>
        <a:lstStyle/>
        <a:p>
          <a:pPr lvl="0">
            <a:defRPr b="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Realized</a:t>
            </a:r>
            <a:r>
              <a:rPr lang="en-US" baseline="0"/>
              <a:t> daily returns of portfolio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barChart>
        <c:barDir val="col"/>
        <c:grouping val="clustered"/>
        <c:varyColors val="0"/>
        <c:ser>
          <c:idx val="0"/>
          <c:order val="0"/>
          <c:tx>
            <c:strRef>
              <c:f>'Bond Portfolio'!$AA$18</c:f>
              <c:strCache>
                <c:ptCount val="1"/>
                <c:pt idx="0">
                  <c:v>Return Prtf</c:v>
                </c:pt>
              </c:strCache>
            </c:strRef>
          </c:tx>
          <c:spPr>
            <a:solidFill>
              <a:schemeClr val="accent1"/>
            </a:solidFill>
            <a:ln w="12700">
              <a:solidFill>
                <a:srgbClr val="7030A0"/>
              </a:solidFill>
            </a:ln>
            <a:effectLst/>
          </c:spPr>
          <c:invertIfNegative val="0"/>
          <c:cat>
            <c:numRef>
              <c:f>'Bond Portfolio'!$A$19:$A$271</c:f>
              <c:numCache>
                <c:formatCode>m/d/yyyy</c:formatCode>
                <c:ptCount val="253"/>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43115</c:v>
                </c:pt>
                <c:pt idx="13">
                  <c:v>43112</c:v>
                </c:pt>
                <c:pt idx="14">
                  <c:v>43111</c:v>
                </c:pt>
                <c:pt idx="15">
                  <c:v>43110</c:v>
                </c:pt>
                <c:pt idx="16">
                  <c:v>43109</c:v>
                </c:pt>
                <c:pt idx="17">
                  <c:v>43105</c:v>
                </c:pt>
                <c:pt idx="18">
                  <c:v>43104</c:v>
                </c:pt>
                <c:pt idx="19">
                  <c:v>43103</c:v>
                </c:pt>
                <c:pt idx="20">
                  <c:v>43098</c:v>
                </c:pt>
                <c:pt idx="21">
                  <c:v>43097</c:v>
                </c:pt>
                <c:pt idx="22">
                  <c:v>43096</c:v>
                </c:pt>
                <c:pt idx="23">
                  <c:v>43095</c:v>
                </c:pt>
                <c:pt idx="24">
                  <c:v>43094</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43062</c:v>
                </c:pt>
                <c:pt idx="47">
                  <c:v>43061</c:v>
                </c:pt>
                <c:pt idx="48">
                  <c:v>43060</c:v>
                </c:pt>
                <c:pt idx="49">
                  <c:v>43059</c:v>
                </c:pt>
                <c:pt idx="50">
                  <c:v>43056</c:v>
                </c:pt>
                <c:pt idx="51">
                  <c:v>43055</c:v>
                </c:pt>
                <c:pt idx="52">
                  <c:v>43054</c:v>
                </c:pt>
                <c:pt idx="53">
                  <c:v>43053</c:v>
                </c:pt>
                <c:pt idx="54">
                  <c:v>43052</c:v>
                </c:pt>
                <c:pt idx="55">
                  <c:v>43049</c:v>
                </c:pt>
                <c:pt idx="56">
                  <c:v>43048</c:v>
                </c:pt>
                <c:pt idx="57">
                  <c:v>43047</c:v>
                </c:pt>
                <c:pt idx="58">
                  <c:v>43046</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42982</c:v>
                </c:pt>
                <c:pt idx="104">
                  <c:v>42979</c:v>
                </c:pt>
                <c:pt idx="105">
                  <c:v>42978</c:v>
                </c:pt>
                <c:pt idx="106">
                  <c:v>42977</c:v>
                </c:pt>
                <c:pt idx="107">
                  <c:v>42976</c:v>
                </c:pt>
                <c:pt idx="108">
                  <c:v>42975</c:v>
                </c:pt>
                <c:pt idx="109">
                  <c:v>42972</c:v>
                </c:pt>
                <c:pt idx="110">
                  <c:v>42971</c:v>
                </c:pt>
                <c:pt idx="111">
                  <c:v>42970</c:v>
                </c:pt>
                <c:pt idx="112">
                  <c:v>42969</c:v>
                </c:pt>
                <c:pt idx="113">
                  <c:v>42968</c:v>
                </c:pt>
                <c:pt idx="114">
                  <c:v>42965</c:v>
                </c:pt>
                <c:pt idx="115">
                  <c:v>42964</c:v>
                </c:pt>
                <c:pt idx="116">
                  <c:v>42963</c:v>
                </c:pt>
                <c:pt idx="117">
                  <c:v>42962</c:v>
                </c:pt>
                <c:pt idx="118">
                  <c:v>42961</c:v>
                </c:pt>
                <c:pt idx="119">
                  <c:v>42958</c:v>
                </c:pt>
                <c:pt idx="120">
                  <c:v>42957</c:v>
                </c:pt>
                <c:pt idx="121">
                  <c:v>42956</c:v>
                </c:pt>
                <c:pt idx="122">
                  <c:v>42955</c:v>
                </c:pt>
                <c:pt idx="123">
                  <c:v>42954</c:v>
                </c:pt>
                <c:pt idx="124">
                  <c:v>42951</c:v>
                </c:pt>
                <c:pt idx="125">
                  <c:v>42950</c:v>
                </c:pt>
                <c:pt idx="126">
                  <c:v>42949</c:v>
                </c:pt>
                <c:pt idx="127">
                  <c:v>42948</c:v>
                </c:pt>
                <c:pt idx="128">
                  <c:v>42947</c:v>
                </c:pt>
                <c:pt idx="129">
                  <c:v>42944</c:v>
                </c:pt>
                <c:pt idx="130">
                  <c:v>42943</c:v>
                </c:pt>
                <c:pt idx="131">
                  <c:v>42942</c:v>
                </c:pt>
                <c:pt idx="132">
                  <c:v>42941</c:v>
                </c:pt>
                <c:pt idx="133">
                  <c:v>42940</c:v>
                </c:pt>
                <c:pt idx="134">
                  <c:v>42937</c:v>
                </c:pt>
                <c:pt idx="135">
                  <c:v>42936</c:v>
                </c:pt>
                <c:pt idx="136">
                  <c:v>42935</c:v>
                </c:pt>
                <c:pt idx="137">
                  <c:v>42934</c:v>
                </c:pt>
                <c:pt idx="138">
                  <c:v>42933</c:v>
                </c:pt>
                <c:pt idx="139">
                  <c:v>42930</c:v>
                </c:pt>
                <c:pt idx="140">
                  <c:v>42929</c:v>
                </c:pt>
                <c:pt idx="141">
                  <c:v>42928</c:v>
                </c:pt>
                <c:pt idx="142">
                  <c:v>42927</c:v>
                </c:pt>
                <c:pt idx="143">
                  <c:v>42926</c:v>
                </c:pt>
                <c:pt idx="144">
                  <c:v>42923</c:v>
                </c:pt>
                <c:pt idx="145">
                  <c:v>42922</c:v>
                </c:pt>
                <c:pt idx="146">
                  <c:v>42921</c:v>
                </c:pt>
                <c:pt idx="147">
                  <c:v>42920</c:v>
                </c:pt>
                <c:pt idx="148">
                  <c:v>42919</c:v>
                </c:pt>
                <c:pt idx="149">
                  <c:v>42916</c:v>
                </c:pt>
                <c:pt idx="150">
                  <c:v>42915</c:v>
                </c:pt>
                <c:pt idx="151">
                  <c:v>42914</c:v>
                </c:pt>
                <c:pt idx="152">
                  <c:v>42913</c:v>
                </c:pt>
                <c:pt idx="153">
                  <c:v>42912</c:v>
                </c:pt>
                <c:pt idx="154">
                  <c:v>42909</c:v>
                </c:pt>
                <c:pt idx="155">
                  <c:v>42908</c:v>
                </c:pt>
                <c:pt idx="156">
                  <c:v>42907</c:v>
                </c:pt>
                <c:pt idx="157">
                  <c:v>42906</c:v>
                </c:pt>
                <c:pt idx="158">
                  <c:v>42905</c:v>
                </c:pt>
                <c:pt idx="159">
                  <c:v>42902</c:v>
                </c:pt>
                <c:pt idx="160">
                  <c:v>42901</c:v>
                </c:pt>
                <c:pt idx="161">
                  <c:v>42900</c:v>
                </c:pt>
                <c:pt idx="162">
                  <c:v>42899</c:v>
                </c:pt>
                <c:pt idx="163">
                  <c:v>42895</c:v>
                </c:pt>
                <c:pt idx="164">
                  <c:v>42894</c:v>
                </c:pt>
                <c:pt idx="165">
                  <c:v>42893</c:v>
                </c:pt>
                <c:pt idx="166">
                  <c:v>42892</c:v>
                </c:pt>
                <c:pt idx="167">
                  <c:v>42891</c:v>
                </c:pt>
                <c:pt idx="168">
                  <c:v>42888</c:v>
                </c:pt>
                <c:pt idx="169">
                  <c:v>42887</c:v>
                </c:pt>
                <c:pt idx="170">
                  <c:v>42886</c:v>
                </c:pt>
                <c:pt idx="171">
                  <c:v>42885</c:v>
                </c:pt>
                <c:pt idx="172">
                  <c:v>42884</c:v>
                </c:pt>
                <c:pt idx="173">
                  <c:v>42881</c:v>
                </c:pt>
                <c:pt idx="174">
                  <c:v>42880</c:v>
                </c:pt>
                <c:pt idx="175">
                  <c:v>42879</c:v>
                </c:pt>
                <c:pt idx="176">
                  <c:v>42878</c:v>
                </c:pt>
                <c:pt idx="177">
                  <c:v>42877</c:v>
                </c:pt>
                <c:pt idx="178">
                  <c:v>42874</c:v>
                </c:pt>
                <c:pt idx="179">
                  <c:v>42873</c:v>
                </c:pt>
                <c:pt idx="180">
                  <c:v>42872</c:v>
                </c:pt>
                <c:pt idx="181">
                  <c:v>42871</c:v>
                </c:pt>
                <c:pt idx="182">
                  <c:v>42870</c:v>
                </c:pt>
                <c:pt idx="183">
                  <c:v>42867</c:v>
                </c:pt>
                <c:pt idx="184">
                  <c:v>42866</c:v>
                </c:pt>
                <c:pt idx="185">
                  <c:v>42865</c:v>
                </c:pt>
                <c:pt idx="186">
                  <c:v>42860</c:v>
                </c:pt>
                <c:pt idx="187">
                  <c:v>42859</c:v>
                </c:pt>
                <c:pt idx="188">
                  <c:v>42858</c:v>
                </c:pt>
                <c:pt idx="189">
                  <c:v>42857</c:v>
                </c:pt>
                <c:pt idx="190">
                  <c:v>42853</c:v>
                </c:pt>
                <c:pt idx="191">
                  <c:v>42852</c:v>
                </c:pt>
                <c:pt idx="192">
                  <c:v>42851</c:v>
                </c:pt>
                <c:pt idx="193">
                  <c:v>42850</c:v>
                </c:pt>
                <c:pt idx="194">
                  <c:v>42849</c:v>
                </c:pt>
                <c:pt idx="195">
                  <c:v>42845</c:v>
                </c:pt>
                <c:pt idx="196">
                  <c:v>42844</c:v>
                </c:pt>
                <c:pt idx="197">
                  <c:v>42843</c:v>
                </c:pt>
                <c:pt idx="198">
                  <c:v>42842</c:v>
                </c:pt>
                <c:pt idx="199">
                  <c:v>42839</c:v>
                </c:pt>
                <c:pt idx="200">
                  <c:v>42838</c:v>
                </c:pt>
                <c:pt idx="201">
                  <c:v>42837</c:v>
                </c:pt>
                <c:pt idx="202">
                  <c:v>42836</c:v>
                </c:pt>
                <c:pt idx="203">
                  <c:v>42835</c:v>
                </c:pt>
                <c:pt idx="204">
                  <c:v>42832</c:v>
                </c:pt>
                <c:pt idx="205">
                  <c:v>42831</c:v>
                </c:pt>
                <c:pt idx="206">
                  <c:v>42830</c:v>
                </c:pt>
                <c:pt idx="207">
                  <c:v>42829</c:v>
                </c:pt>
                <c:pt idx="208">
                  <c:v>42828</c:v>
                </c:pt>
                <c:pt idx="209">
                  <c:v>42825</c:v>
                </c:pt>
                <c:pt idx="210">
                  <c:v>42824</c:v>
                </c:pt>
                <c:pt idx="211">
                  <c:v>42823</c:v>
                </c:pt>
                <c:pt idx="212">
                  <c:v>42822</c:v>
                </c:pt>
                <c:pt idx="213">
                  <c:v>42821</c:v>
                </c:pt>
                <c:pt idx="214">
                  <c:v>42818</c:v>
                </c:pt>
                <c:pt idx="215">
                  <c:v>42817</c:v>
                </c:pt>
                <c:pt idx="216">
                  <c:v>42816</c:v>
                </c:pt>
                <c:pt idx="217">
                  <c:v>42815</c:v>
                </c:pt>
                <c:pt idx="218">
                  <c:v>42814</c:v>
                </c:pt>
                <c:pt idx="219">
                  <c:v>42811</c:v>
                </c:pt>
                <c:pt idx="220">
                  <c:v>42810</c:v>
                </c:pt>
                <c:pt idx="221">
                  <c:v>42809</c:v>
                </c:pt>
                <c:pt idx="222">
                  <c:v>42808</c:v>
                </c:pt>
                <c:pt idx="223">
                  <c:v>42807</c:v>
                </c:pt>
                <c:pt idx="224">
                  <c:v>42804</c:v>
                </c:pt>
                <c:pt idx="225">
                  <c:v>42803</c:v>
                </c:pt>
                <c:pt idx="226">
                  <c:v>42801</c:v>
                </c:pt>
                <c:pt idx="227">
                  <c:v>42800</c:v>
                </c:pt>
                <c:pt idx="228">
                  <c:v>42797</c:v>
                </c:pt>
                <c:pt idx="229">
                  <c:v>42796</c:v>
                </c:pt>
                <c:pt idx="230">
                  <c:v>42795</c:v>
                </c:pt>
                <c:pt idx="231">
                  <c:v>42794</c:v>
                </c:pt>
                <c:pt idx="232">
                  <c:v>42793</c:v>
                </c:pt>
                <c:pt idx="233">
                  <c:v>42790</c:v>
                </c:pt>
                <c:pt idx="234">
                  <c:v>42788</c:v>
                </c:pt>
                <c:pt idx="235">
                  <c:v>42787</c:v>
                </c:pt>
                <c:pt idx="236">
                  <c:v>42786</c:v>
                </c:pt>
                <c:pt idx="237">
                  <c:v>42783</c:v>
                </c:pt>
                <c:pt idx="238">
                  <c:v>42782</c:v>
                </c:pt>
                <c:pt idx="239">
                  <c:v>42781</c:v>
                </c:pt>
                <c:pt idx="240">
                  <c:v>42780</c:v>
                </c:pt>
                <c:pt idx="241">
                  <c:v>42779</c:v>
                </c:pt>
                <c:pt idx="242">
                  <c:v>42776</c:v>
                </c:pt>
                <c:pt idx="243">
                  <c:v>42775</c:v>
                </c:pt>
                <c:pt idx="244">
                  <c:v>42774</c:v>
                </c:pt>
                <c:pt idx="245">
                  <c:v>42773</c:v>
                </c:pt>
                <c:pt idx="246">
                  <c:v>42772</c:v>
                </c:pt>
                <c:pt idx="247">
                  <c:v>42769</c:v>
                </c:pt>
                <c:pt idx="248">
                  <c:v>42768</c:v>
                </c:pt>
                <c:pt idx="249">
                  <c:v>42767</c:v>
                </c:pt>
                <c:pt idx="250">
                  <c:v>42766</c:v>
                </c:pt>
                <c:pt idx="251">
                  <c:v>42765</c:v>
                </c:pt>
                <c:pt idx="252">
                  <c:v>42762</c:v>
                </c:pt>
              </c:numCache>
            </c:numRef>
          </c:cat>
          <c:val>
            <c:numRef>
              <c:f>'Bond Portfolio'!$AA$19:$AA$271</c:f>
              <c:numCache>
                <c:formatCode>General</c:formatCode>
                <c:ptCount val="253"/>
                <c:pt idx="0">
                  <c:v>3.1920713275059853E-3</c:v>
                </c:pt>
                <c:pt idx="1">
                  <c:v>3.2124164773528197E-3</c:v>
                </c:pt>
                <c:pt idx="2">
                  <c:v>-1.2530466199622836E-4</c:v>
                </c:pt>
                <c:pt idx="3">
                  <c:v>-4.729082798796691E-4</c:v>
                </c:pt>
                <c:pt idx="4">
                  <c:v>-1.2231038295046348E-3</c:v>
                </c:pt>
                <c:pt idx="5">
                  <c:v>1.2487921640376154E-3</c:v>
                </c:pt>
                <c:pt idx="6">
                  <c:v>1.3303055702698074E-3</c:v>
                </c:pt>
                <c:pt idx="7">
                  <c:v>-1.3570235639869255E-3</c:v>
                </c:pt>
                <c:pt idx="8">
                  <c:v>9.6878746480077993E-4</c:v>
                </c:pt>
                <c:pt idx="9">
                  <c:v>3.7959202623150112E-4</c:v>
                </c:pt>
                <c:pt idx="10">
                  <c:v>-2.9439696331212684E-4</c:v>
                </c:pt>
                <c:pt idx="11">
                  <c:v>-1.4131189459765103E-3</c:v>
                </c:pt>
                <c:pt idx="12">
                  <c:v>2.3556729834455226E-3</c:v>
                </c:pt>
                <c:pt idx="13">
                  <c:v>1.9533673733567181E-3</c:v>
                </c:pt>
                <c:pt idx="14">
                  <c:v>-1.6652649970183564E-4</c:v>
                </c:pt>
                <c:pt idx="15">
                  <c:v>-1.4324292402340122E-3</c:v>
                </c:pt>
                <c:pt idx="16">
                  <c:v>3.365653967604354E-3</c:v>
                </c:pt>
                <c:pt idx="17">
                  <c:v>-5.836103445434615E-4</c:v>
                </c:pt>
                <c:pt idx="18">
                  <c:v>2.3272955523780947E-3</c:v>
                </c:pt>
                <c:pt idx="19">
                  <c:v>1.7302011632036596E-3</c:v>
                </c:pt>
                <c:pt idx="20">
                  <c:v>1.4039598253592356E-3</c:v>
                </c:pt>
                <c:pt idx="21">
                  <c:v>-9.7419877747351169E-4</c:v>
                </c:pt>
                <c:pt idx="22">
                  <c:v>-4.5333061527896845E-4</c:v>
                </c:pt>
                <c:pt idx="23">
                  <c:v>-2.7342585477929671E-4</c:v>
                </c:pt>
                <c:pt idx="24">
                  <c:v>4.6907609776436487E-6</c:v>
                </c:pt>
                <c:pt idx="25">
                  <c:v>-1.1516956837609449E-3</c:v>
                </c:pt>
                <c:pt idx="26">
                  <c:v>5.0221457361421251E-4</c:v>
                </c:pt>
                <c:pt idx="27">
                  <c:v>1.666221362996323E-3</c:v>
                </c:pt>
                <c:pt idx="28">
                  <c:v>-3.5146017214893188E-4</c:v>
                </c:pt>
                <c:pt idx="29">
                  <c:v>9.3972198901060011E-5</c:v>
                </c:pt>
                <c:pt idx="30">
                  <c:v>2.1922708021744342E-3</c:v>
                </c:pt>
                <c:pt idx="31">
                  <c:v>2.3142688212618445E-4</c:v>
                </c:pt>
                <c:pt idx="32">
                  <c:v>-3.38050285735636E-4</c:v>
                </c:pt>
                <c:pt idx="33">
                  <c:v>3.8725070193423861E-4</c:v>
                </c:pt>
                <c:pt idx="34">
                  <c:v>-2.5026268697603271E-5</c:v>
                </c:pt>
                <c:pt idx="35">
                  <c:v>4.0283841921029406E-4</c:v>
                </c:pt>
                <c:pt idx="36">
                  <c:v>-1.056188293171445E-4</c:v>
                </c:pt>
                <c:pt idx="37">
                  <c:v>-1.1038192510337552E-4</c:v>
                </c:pt>
                <c:pt idx="38">
                  <c:v>1.1891767760430216E-3</c:v>
                </c:pt>
                <c:pt idx="39">
                  <c:v>-1.0014994239031516E-3</c:v>
                </c:pt>
                <c:pt idx="40">
                  <c:v>9.380260154387976E-4</c:v>
                </c:pt>
                <c:pt idx="41">
                  <c:v>4.9121890689618475E-4</c:v>
                </c:pt>
                <c:pt idx="42">
                  <c:v>-5.2932350429768515E-4</c:v>
                </c:pt>
                <c:pt idx="43">
                  <c:v>6.217701774091644E-4</c:v>
                </c:pt>
                <c:pt idx="44">
                  <c:v>8.2435317046347656E-4</c:v>
                </c:pt>
                <c:pt idx="45">
                  <c:v>-1.055937396154949E-4</c:v>
                </c:pt>
                <c:pt idx="46">
                  <c:v>4.636421737658214E-4</c:v>
                </c:pt>
                <c:pt idx="47">
                  <c:v>1.5549205480345218E-3</c:v>
                </c:pt>
                <c:pt idx="48">
                  <c:v>1.8902648213758866E-4</c:v>
                </c:pt>
                <c:pt idx="49">
                  <c:v>-5.7660046867236137E-4</c:v>
                </c:pt>
                <c:pt idx="50">
                  <c:v>8.5397085659244532E-4</c:v>
                </c:pt>
                <c:pt idx="51">
                  <c:v>1.5684431666067589E-3</c:v>
                </c:pt>
                <c:pt idx="52">
                  <c:v>1.4387973191440917E-3</c:v>
                </c:pt>
                <c:pt idx="53">
                  <c:v>-1.2089930420754458E-3</c:v>
                </c:pt>
                <c:pt idx="54">
                  <c:v>-1.9045427417441196E-3</c:v>
                </c:pt>
                <c:pt idx="55">
                  <c:v>-5.7628097290729485E-4</c:v>
                </c:pt>
                <c:pt idx="56">
                  <c:v>3.4279262471215155E-4</c:v>
                </c:pt>
                <c:pt idx="57">
                  <c:v>-1.533491715775992E-3</c:v>
                </c:pt>
                <c:pt idx="58">
                  <c:v>8.6509318478444897E-4</c:v>
                </c:pt>
                <c:pt idx="59">
                  <c:v>-1.6259380168178739E-3</c:v>
                </c:pt>
                <c:pt idx="60">
                  <c:v>-1.2492186699075702E-5</c:v>
                </c:pt>
                <c:pt idx="61">
                  <c:v>2.3542513526075837E-4</c:v>
                </c:pt>
                <c:pt idx="62">
                  <c:v>-4.5388954262870485E-4</c:v>
                </c:pt>
                <c:pt idx="63">
                  <c:v>1.7614871992341907E-3</c:v>
                </c:pt>
                <c:pt idx="64">
                  <c:v>-1.9303726634609664E-3</c:v>
                </c:pt>
                <c:pt idx="65">
                  <c:v>-4.3352112818628719E-4</c:v>
                </c:pt>
                <c:pt idx="66">
                  <c:v>-9.2254172606165419E-5</c:v>
                </c:pt>
                <c:pt idx="67">
                  <c:v>-1.0845138485195971E-3</c:v>
                </c:pt>
                <c:pt idx="68">
                  <c:v>6.2064001676342961E-4</c:v>
                </c:pt>
                <c:pt idx="69">
                  <c:v>-1.427339729438315E-3</c:v>
                </c:pt>
                <c:pt idx="70">
                  <c:v>7.673976665909521E-4</c:v>
                </c:pt>
                <c:pt idx="71">
                  <c:v>1.3369317706444228E-3</c:v>
                </c:pt>
                <c:pt idx="72">
                  <c:v>3.0603420977159956E-5</c:v>
                </c:pt>
                <c:pt idx="73">
                  <c:v>-1.4481270773246679E-3</c:v>
                </c:pt>
                <c:pt idx="74">
                  <c:v>3.7556305093322528E-4</c:v>
                </c:pt>
                <c:pt idx="75">
                  <c:v>1.5418048410884566E-3</c:v>
                </c:pt>
                <c:pt idx="76">
                  <c:v>1.39475079668272E-3</c:v>
                </c:pt>
                <c:pt idx="77">
                  <c:v>1.9322695271588586E-3</c:v>
                </c:pt>
                <c:pt idx="78">
                  <c:v>-1.1488154528642713E-3</c:v>
                </c:pt>
                <c:pt idx="79">
                  <c:v>-4.4642264981087365E-4</c:v>
                </c:pt>
                <c:pt idx="80">
                  <c:v>1.4761000197678342E-3</c:v>
                </c:pt>
                <c:pt idx="81">
                  <c:v>1.423781559767745E-3</c:v>
                </c:pt>
                <c:pt idx="82">
                  <c:v>5.0954123702928733E-4</c:v>
                </c:pt>
                <c:pt idx="83">
                  <c:v>-1.784376790411768E-3</c:v>
                </c:pt>
                <c:pt idx="84">
                  <c:v>1.4015961530362553E-3</c:v>
                </c:pt>
                <c:pt idx="85">
                  <c:v>2.8254435039463122E-3</c:v>
                </c:pt>
                <c:pt idx="86">
                  <c:v>-1.979462702736301E-3</c:v>
                </c:pt>
                <c:pt idx="87">
                  <c:v>-1.7128258247874895E-3</c:v>
                </c:pt>
                <c:pt idx="88">
                  <c:v>-1.2969578585849684E-3</c:v>
                </c:pt>
                <c:pt idx="89">
                  <c:v>7.7870692464476754E-4</c:v>
                </c:pt>
                <c:pt idx="90">
                  <c:v>-1.4385181300824446E-3</c:v>
                </c:pt>
                <c:pt idx="91">
                  <c:v>9.6215362347185085E-4</c:v>
                </c:pt>
                <c:pt idx="92">
                  <c:v>4.625240415521148E-4</c:v>
                </c:pt>
                <c:pt idx="93">
                  <c:v>-1.7679174900117056E-3</c:v>
                </c:pt>
                <c:pt idx="94">
                  <c:v>8.1833789626850617E-4</c:v>
                </c:pt>
                <c:pt idx="95">
                  <c:v>-1.8753643927538199E-4</c:v>
                </c:pt>
                <c:pt idx="96">
                  <c:v>3.3851134893936319E-4</c:v>
                </c:pt>
                <c:pt idx="97">
                  <c:v>-1.0642056782873555E-3</c:v>
                </c:pt>
                <c:pt idx="98">
                  <c:v>-4.4294530280863942E-4</c:v>
                </c:pt>
                <c:pt idx="99">
                  <c:v>8.5835752445428959E-4</c:v>
                </c:pt>
                <c:pt idx="100">
                  <c:v>-1.1270892537085242E-3</c:v>
                </c:pt>
                <c:pt idx="101">
                  <c:v>3.2708226148900899E-3</c:v>
                </c:pt>
                <c:pt idx="102">
                  <c:v>2.7059614519386876E-3</c:v>
                </c:pt>
                <c:pt idx="103">
                  <c:v>8.9940522011500157E-4</c:v>
                </c:pt>
                <c:pt idx="104">
                  <c:v>1.7897148080905367E-3</c:v>
                </c:pt>
                <c:pt idx="105">
                  <c:v>1.9733676622935015E-3</c:v>
                </c:pt>
                <c:pt idx="106">
                  <c:v>1.7826097376716366E-3</c:v>
                </c:pt>
                <c:pt idx="107">
                  <c:v>-1.0949501847383747E-3</c:v>
                </c:pt>
                <c:pt idx="108">
                  <c:v>4.7146149116250591E-4</c:v>
                </c:pt>
                <c:pt idx="109">
                  <c:v>-1.6711075974429335E-4</c:v>
                </c:pt>
                <c:pt idx="110">
                  <c:v>-8.0412758872749901E-4</c:v>
                </c:pt>
                <c:pt idx="111">
                  <c:v>2.9999860819862612E-4</c:v>
                </c:pt>
                <c:pt idx="112">
                  <c:v>-4.6751458797844592E-4</c:v>
                </c:pt>
                <c:pt idx="113">
                  <c:v>-4.1764156664325647E-4</c:v>
                </c:pt>
                <c:pt idx="114">
                  <c:v>-2.4519710681514262E-4</c:v>
                </c:pt>
                <c:pt idx="115">
                  <c:v>3.4405337731691077E-4</c:v>
                </c:pt>
                <c:pt idx="116">
                  <c:v>7.2531012310372844E-4</c:v>
                </c:pt>
                <c:pt idx="117">
                  <c:v>-6.5470732955974498E-4</c:v>
                </c:pt>
                <c:pt idx="118">
                  <c:v>1.3914877268808024E-3</c:v>
                </c:pt>
                <c:pt idx="119">
                  <c:v>3.7341735784779395E-4</c:v>
                </c:pt>
                <c:pt idx="120">
                  <c:v>1.426680684964543E-3</c:v>
                </c:pt>
                <c:pt idx="121">
                  <c:v>-1.3420055966890665E-3</c:v>
                </c:pt>
                <c:pt idx="122">
                  <c:v>-7.3498920328984862E-4</c:v>
                </c:pt>
                <c:pt idx="123">
                  <c:v>-1.0274638770195743E-3</c:v>
                </c:pt>
                <c:pt idx="124">
                  <c:v>3.0389482800996515E-3</c:v>
                </c:pt>
                <c:pt idx="125">
                  <c:v>2.900936320300973E-3</c:v>
                </c:pt>
                <c:pt idx="126">
                  <c:v>-5.178528870876109E-4</c:v>
                </c:pt>
                <c:pt idx="127">
                  <c:v>-9.0530421577206255E-4</c:v>
                </c:pt>
                <c:pt idx="128">
                  <c:v>-2.9558871565038558E-4</c:v>
                </c:pt>
                <c:pt idx="129">
                  <c:v>-4.2908543029729351E-4</c:v>
                </c:pt>
                <c:pt idx="130">
                  <c:v>3.5569920256761645E-3</c:v>
                </c:pt>
                <c:pt idx="131">
                  <c:v>1.0098142770316176E-3</c:v>
                </c:pt>
                <c:pt idx="132">
                  <c:v>7.3800840462756589E-4</c:v>
                </c:pt>
                <c:pt idx="133">
                  <c:v>-3.5637743468458494E-3</c:v>
                </c:pt>
                <c:pt idx="134">
                  <c:v>-7.0808085663787157E-4</c:v>
                </c:pt>
                <c:pt idx="135">
                  <c:v>3.3716436988751042E-4</c:v>
                </c:pt>
                <c:pt idx="136">
                  <c:v>-3.0824226586412262E-4</c:v>
                </c:pt>
                <c:pt idx="137">
                  <c:v>-8.6149597181406357E-4</c:v>
                </c:pt>
                <c:pt idx="138">
                  <c:v>-4.6982390500538429E-4</c:v>
                </c:pt>
                <c:pt idx="139">
                  <c:v>1.777422726961353E-3</c:v>
                </c:pt>
                <c:pt idx="140">
                  <c:v>2.2768169231177637E-3</c:v>
                </c:pt>
                <c:pt idx="141">
                  <c:v>2.3625555512651886E-3</c:v>
                </c:pt>
                <c:pt idx="142">
                  <c:v>-2.1863398827119962E-3</c:v>
                </c:pt>
                <c:pt idx="143">
                  <c:v>2.8719444721090337E-3</c:v>
                </c:pt>
                <c:pt idx="144">
                  <c:v>-2.6119706302190071E-3</c:v>
                </c:pt>
                <c:pt idx="145">
                  <c:v>-1.8091860802359472E-3</c:v>
                </c:pt>
                <c:pt idx="146">
                  <c:v>-3.7961121338334625E-3</c:v>
                </c:pt>
                <c:pt idx="147">
                  <c:v>2.3462141036878492E-5</c:v>
                </c:pt>
                <c:pt idx="148">
                  <c:v>-3.1187784109099059E-4</c:v>
                </c:pt>
                <c:pt idx="149">
                  <c:v>9.3644241893819924E-4</c:v>
                </c:pt>
                <c:pt idx="150">
                  <c:v>-6.3339177489463161E-4</c:v>
                </c:pt>
                <c:pt idx="151">
                  <c:v>-1.461875511662547E-3</c:v>
                </c:pt>
                <c:pt idx="152">
                  <c:v>-2.4399964779830974E-4</c:v>
                </c:pt>
                <c:pt idx="153">
                  <c:v>1.6381109902252611E-4</c:v>
                </c:pt>
                <c:pt idx="154">
                  <c:v>5.1542341769641453E-3</c:v>
                </c:pt>
                <c:pt idx="155">
                  <c:v>7.4168565201393477E-4</c:v>
                </c:pt>
                <c:pt idx="156">
                  <c:v>2.763520501978256E-3</c:v>
                </c:pt>
                <c:pt idx="157">
                  <c:v>-1.2364371696960141E-4</c:v>
                </c:pt>
                <c:pt idx="158">
                  <c:v>-2.251570258252511E-3</c:v>
                </c:pt>
                <c:pt idx="159">
                  <c:v>-4.0412864425457551E-3</c:v>
                </c:pt>
                <c:pt idx="160">
                  <c:v>-5.4306144469868922E-3</c:v>
                </c:pt>
                <c:pt idx="161">
                  <c:v>-1.0977636987905548E-3</c:v>
                </c:pt>
                <c:pt idx="162">
                  <c:v>6.036726166167572E-4</c:v>
                </c:pt>
                <c:pt idx="163">
                  <c:v>1.1053939024405768E-3</c:v>
                </c:pt>
                <c:pt idx="164">
                  <c:v>5.4403346152520626E-4</c:v>
                </c:pt>
                <c:pt idx="165">
                  <c:v>8.601474145200072E-4</c:v>
                </c:pt>
                <c:pt idx="166">
                  <c:v>4.8511622316693703E-4</c:v>
                </c:pt>
                <c:pt idx="167">
                  <c:v>-2.4183251069549438E-3</c:v>
                </c:pt>
                <c:pt idx="168">
                  <c:v>-5.1405106712765214E-4</c:v>
                </c:pt>
                <c:pt idx="169">
                  <c:v>4.3241632874384539E-3</c:v>
                </c:pt>
                <c:pt idx="170">
                  <c:v>-2.8479705807304967E-4</c:v>
                </c:pt>
                <c:pt idx="171">
                  <c:v>-1.8561811424976371E-3</c:v>
                </c:pt>
                <c:pt idx="172">
                  <c:v>1.3261143671314812E-3</c:v>
                </c:pt>
                <c:pt idx="173">
                  <c:v>-2.1949105501486432E-3</c:v>
                </c:pt>
                <c:pt idx="174">
                  <c:v>-7.8901764096228622E-4</c:v>
                </c:pt>
                <c:pt idx="175">
                  <c:v>-1.8410671400725942E-3</c:v>
                </c:pt>
                <c:pt idx="176">
                  <c:v>-4.2709838552634771E-4</c:v>
                </c:pt>
                <c:pt idx="177">
                  <c:v>1.0308883061589391E-3</c:v>
                </c:pt>
                <c:pt idx="178">
                  <c:v>2.9818666245748915E-3</c:v>
                </c:pt>
                <c:pt idx="179">
                  <c:v>8.9228625083559443E-4</c:v>
                </c:pt>
                <c:pt idx="180">
                  <c:v>-2.3587373148011848E-3</c:v>
                </c:pt>
                <c:pt idx="181">
                  <c:v>-1.2630950559555654E-3</c:v>
                </c:pt>
                <c:pt idx="182">
                  <c:v>1.2181389555085964E-3</c:v>
                </c:pt>
                <c:pt idx="183">
                  <c:v>1.4797290437140731E-3</c:v>
                </c:pt>
                <c:pt idx="184">
                  <c:v>4.2068249188820239E-4</c:v>
                </c:pt>
                <c:pt idx="185">
                  <c:v>5.2408796846583616E-3</c:v>
                </c:pt>
                <c:pt idx="186">
                  <c:v>-1.9493884232943959E-3</c:v>
                </c:pt>
                <c:pt idx="187">
                  <c:v>-4.3523270570660078E-3</c:v>
                </c:pt>
                <c:pt idx="188">
                  <c:v>-1.3204813490379497E-3</c:v>
                </c:pt>
                <c:pt idx="189">
                  <c:v>1.4717238948402933E-3</c:v>
                </c:pt>
                <c:pt idx="190">
                  <c:v>4.7739233537300585E-3</c:v>
                </c:pt>
                <c:pt idx="191">
                  <c:v>-5.5144291753128627E-5</c:v>
                </c:pt>
                <c:pt idx="192">
                  <c:v>-4.5256205024579721E-4</c:v>
                </c:pt>
                <c:pt idx="193">
                  <c:v>-2.0121538224099345E-3</c:v>
                </c:pt>
                <c:pt idx="194">
                  <c:v>3.6380668685360718E-3</c:v>
                </c:pt>
                <c:pt idx="195">
                  <c:v>5.4458296499850789E-3</c:v>
                </c:pt>
                <c:pt idx="196">
                  <c:v>1.0803543013606642E-3</c:v>
                </c:pt>
                <c:pt idx="197">
                  <c:v>-6.1079216106574297E-4</c:v>
                </c:pt>
                <c:pt idx="198">
                  <c:v>8.4656655127668401E-4</c:v>
                </c:pt>
                <c:pt idx="199">
                  <c:v>5.1289659989950387E-4</c:v>
                </c:pt>
                <c:pt idx="200">
                  <c:v>3.3906766526299315E-3</c:v>
                </c:pt>
                <c:pt idx="201">
                  <c:v>-8.3564340877195775E-4</c:v>
                </c:pt>
                <c:pt idx="202">
                  <c:v>-1.6866727963745776E-3</c:v>
                </c:pt>
                <c:pt idx="203">
                  <c:v>-2.455060921451313E-3</c:v>
                </c:pt>
                <c:pt idx="204">
                  <c:v>-3.5222719023172422E-3</c:v>
                </c:pt>
                <c:pt idx="205">
                  <c:v>1.8947107550308928E-3</c:v>
                </c:pt>
                <c:pt idx="206">
                  <c:v>1.6283232521472346E-3</c:v>
                </c:pt>
                <c:pt idx="207">
                  <c:v>6.2199580790744946E-4</c:v>
                </c:pt>
                <c:pt idx="208">
                  <c:v>-8.4962707772817669E-4</c:v>
                </c:pt>
                <c:pt idx="209">
                  <c:v>-2.4205112584043675E-3</c:v>
                </c:pt>
                <c:pt idx="210">
                  <c:v>2.3000465797569092E-3</c:v>
                </c:pt>
                <c:pt idx="211">
                  <c:v>2.0947912099678057E-4</c:v>
                </c:pt>
                <c:pt idx="212">
                  <c:v>-8.6880624986929167E-4</c:v>
                </c:pt>
                <c:pt idx="213">
                  <c:v>2.0227909795520471E-3</c:v>
                </c:pt>
                <c:pt idx="214">
                  <c:v>1.5529780916787583E-3</c:v>
                </c:pt>
                <c:pt idx="215">
                  <c:v>1.9305942435465795E-4</c:v>
                </c:pt>
                <c:pt idx="216">
                  <c:v>-1.9075170293340049E-3</c:v>
                </c:pt>
                <c:pt idx="217">
                  <c:v>-9.5499063185711108E-4</c:v>
                </c:pt>
                <c:pt idx="218">
                  <c:v>1.142923347080993E-3</c:v>
                </c:pt>
                <c:pt idx="219">
                  <c:v>9.5631729518474984E-4</c:v>
                </c:pt>
                <c:pt idx="220">
                  <c:v>3.9921470609070031E-3</c:v>
                </c:pt>
                <c:pt idx="221">
                  <c:v>1.7285788875516239E-3</c:v>
                </c:pt>
                <c:pt idx="222">
                  <c:v>-5.5664419914169816E-4</c:v>
                </c:pt>
                <c:pt idx="223">
                  <c:v>1.5285863468452732E-3</c:v>
                </c:pt>
                <c:pt idx="224">
                  <c:v>2.4320576247358616E-3</c:v>
                </c:pt>
                <c:pt idx="225">
                  <c:v>-1.0609650429604933E-3</c:v>
                </c:pt>
                <c:pt idx="226">
                  <c:v>2.2267592076818943E-3</c:v>
                </c:pt>
                <c:pt idx="227">
                  <c:v>1.8394280460307666E-3</c:v>
                </c:pt>
                <c:pt idx="228">
                  <c:v>1.0100402617443383E-3</c:v>
                </c:pt>
                <c:pt idx="229">
                  <c:v>-7.3721077522981293E-4</c:v>
                </c:pt>
                <c:pt idx="230">
                  <c:v>1.2974434161698856E-3</c:v>
                </c:pt>
                <c:pt idx="231">
                  <c:v>-3.4722183545213836E-3</c:v>
                </c:pt>
                <c:pt idx="232">
                  <c:v>2.3604525259051101E-3</c:v>
                </c:pt>
                <c:pt idx="233">
                  <c:v>-1.1954547373461688E-3</c:v>
                </c:pt>
                <c:pt idx="234">
                  <c:v>-9.344945972403762E-4</c:v>
                </c:pt>
                <c:pt idx="235">
                  <c:v>-7.7552374909806154E-4</c:v>
                </c:pt>
                <c:pt idx="236">
                  <c:v>1.6280693551706804E-3</c:v>
                </c:pt>
                <c:pt idx="237">
                  <c:v>-1.1062318519065029E-3</c:v>
                </c:pt>
                <c:pt idx="238">
                  <c:v>-3.4602407524909617E-3</c:v>
                </c:pt>
                <c:pt idx="239">
                  <c:v>-2.3929404052570602E-3</c:v>
                </c:pt>
                <c:pt idx="240">
                  <c:v>-1.6040503706479248E-3</c:v>
                </c:pt>
                <c:pt idx="241">
                  <c:v>1.8631596369464987E-3</c:v>
                </c:pt>
                <c:pt idx="242">
                  <c:v>5.2995707707492734E-4</c:v>
                </c:pt>
                <c:pt idx="243">
                  <c:v>1.7813133701951589E-3</c:v>
                </c:pt>
                <c:pt idx="244">
                  <c:v>9.8767721834880362E-4</c:v>
                </c:pt>
                <c:pt idx="245">
                  <c:v>-3.4529953762117982E-3</c:v>
                </c:pt>
                <c:pt idx="246">
                  <c:v>1.5364029717177541E-3</c:v>
                </c:pt>
                <c:pt idx="247">
                  <c:v>-1.8431387957545953E-3</c:v>
                </c:pt>
                <c:pt idx="248">
                  <c:v>4.1158920308057567E-3</c:v>
                </c:pt>
                <c:pt idx="249">
                  <c:v>3.535014328535091E-4</c:v>
                </c:pt>
                <c:pt idx="250">
                  <c:v>1.8072880998536434E-3</c:v>
                </c:pt>
                <c:pt idx="251">
                  <c:v>-3.3005166481993031E-3</c:v>
                </c:pt>
                <c:pt idx="252">
                  <c:v>6.0995416152236359E-3</c:v>
                </c:pt>
              </c:numCache>
            </c:numRef>
          </c:val>
          <c:extLst>
            <c:ext xmlns:c16="http://schemas.microsoft.com/office/drawing/2014/chart" uri="{C3380CC4-5D6E-409C-BE32-E72D297353CC}">
              <c16:uniqueId val="{00000000-A10A-42DF-98D0-202A75439017}"/>
            </c:ext>
          </c:extLst>
        </c:ser>
        <c:dLbls>
          <c:showLegendKey val="0"/>
          <c:showVal val="0"/>
          <c:showCatName val="0"/>
          <c:showSerName val="0"/>
          <c:showPercent val="0"/>
          <c:showBubbleSize val="0"/>
        </c:dLbls>
        <c:gapWidth val="150"/>
        <c:axId val="1360604063"/>
        <c:axId val="1083580959"/>
      </c:barChart>
      <c:dateAx>
        <c:axId val="1360604063"/>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083580959"/>
        <c:crosses val="autoZero"/>
        <c:auto val="1"/>
        <c:lblOffset val="100"/>
        <c:baseTimeUnit val="days"/>
      </c:dateAx>
      <c:valAx>
        <c:axId val="1083580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360604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VaR</a:t>
            </a:r>
            <a:r>
              <a:rPr lang="en-US" baseline="0"/>
              <a:t> 1/10 + ES 1/10</a:t>
            </a:r>
            <a:endParaRPr lang="ru-R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'Overall portfolio'!$H$4</c:f>
              <c:strCache>
                <c:ptCount val="1"/>
                <c:pt idx="0">
                  <c:v>1-day VaR</c:v>
                </c:pt>
              </c:strCache>
            </c:strRef>
          </c:tx>
          <c:spPr>
            <a:ln w="19050" cap="rnd">
              <a:solidFill>
                <a:schemeClr val="accent1"/>
              </a:solidFill>
              <a:round/>
            </a:ln>
            <a:effectLst/>
          </c:spPr>
          <c:marker>
            <c:symbol val="none"/>
          </c:marker>
          <c:cat>
            <c:numRef>
              <c:f>'Overall portfolio'!$A$5:$A$257</c:f>
              <c:numCache>
                <c:formatCode>m/d/yyyy</c:formatCode>
                <c:ptCount val="253"/>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pt idx="252">
                  <c:v>42766</c:v>
                </c:pt>
              </c:numCache>
            </c:numRef>
          </c:cat>
          <c:val>
            <c:numRef>
              <c:f>'Overall portfolio'!$H$5:$H$257</c:f>
              <c:numCache>
                <c:formatCode>0.000%</c:formatCode>
                <c:ptCount val="253"/>
                <c:pt idx="0">
                  <c:v>-0.44486451278054973</c:v>
                </c:pt>
                <c:pt idx="1">
                  <c:v>-0.44439974133869636</c:v>
                </c:pt>
                <c:pt idx="2">
                  <c:v>-0.46942534574235595</c:v>
                </c:pt>
                <c:pt idx="3">
                  <c:v>-0.47376060434877454</c:v>
                </c:pt>
                <c:pt idx="4">
                  <c:v>-0.4733311539231092</c:v>
                </c:pt>
                <c:pt idx="5">
                  <c:v>-0.47645678870657771</c:v>
                </c:pt>
                <c:pt idx="6">
                  <c:v>-0.49498460379210868</c:v>
                </c:pt>
                <c:pt idx="7">
                  <c:v>-0.49306364737976333</c:v>
                </c:pt>
                <c:pt idx="8">
                  <c:v>-0.49405258707757921</c:v>
                </c:pt>
                <c:pt idx="9">
                  <c:v>-0.49300181620791517</c:v>
                </c:pt>
                <c:pt idx="10">
                  <c:v>-0.49394897988158221</c:v>
                </c:pt>
                <c:pt idx="11">
                  <c:v>-0.49384830761768367</c:v>
                </c:pt>
                <c:pt idx="12">
                  <c:v>-0.49449016829856163</c:v>
                </c:pt>
                <c:pt idx="13">
                  <c:v>-0.49304694784693159</c:v>
                </c:pt>
                <c:pt idx="14">
                  <c:v>-0.4916507717547155</c:v>
                </c:pt>
                <c:pt idx="15">
                  <c:v>-0.49476795639052834</c:v>
                </c:pt>
                <c:pt idx="16">
                  <c:v>-0.49623182699459795</c:v>
                </c:pt>
                <c:pt idx="17">
                  <c:v>-0.48586960674278951</c:v>
                </c:pt>
                <c:pt idx="18">
                  <c:v>-0.48524968913239946</c:v>
                </c:pt>
                <c:pt idx="19">
                  <c:v>-0.48742602401941737</c:v>
                </c:pt>
                <c:pt idx="20">
                  <c:v>-0.48638601067799297</c:v>
                </c:pt>
                <c:pt idx="21">
                  <c:v>-0.47438829605831201</c:v>
                </c:pt>
                <c:pt idx="22">
                  <c:v>-0.47726085636077858</c:v>
                </c:pt>
                <c:pt idx="23">
                  <c:v>-0.47847222212765439</c:v>
                </c:pt>
                <c:pt idx="24">
                  <c:v>-0.47910584497308267</c:v>
                </c:pt>
                <c:pt idx="25">
                  <c:v>-0.4768921754975074</c:v>
                </c:pt>
                <c:pt idx="26">
                  <c:v>-0.47886481967116229</c:v>
                </c:pt>
                <c:pt idx="27">
                  <c:v>-0.47886387057635194</c:v>
                </c:pt>
                <c:pt idx="28">
                  <c:v>-0.47813960195883221</c:v>
                </c:pt>
                <c:pt idx="29">
                  <c:v>-0.47880019337722085</c:v>
                </c:pt>
                <c:pt idx="30">
                  <c:v>-0.479803643284338</c:v>
                </c:pt>
                <c:pt idx="31">
                  <c:v>-0.49059242223035188</c:v>
                </c:pt>
                <c:pt idx="32">
                  <c:v>-0.49082945148668022</c:v>
                </c:pt>
                <c:pt idx="33">
                  <c:v>-0.49374309004529027</c:v>
                </c:pt>
                <c:pt idx="34">
                  <c:v>-0.49482308730161512</c:v>
                </c:pt>
                <c:pt idx="35">
                  <c:v>-0.49536096088556553</c:v>
                </c:pt>
                <c:pt idx="36">
                  <c:v>-0.49571440719426024</c:v>
                </c:pt>
                <c:pt idx="37">
                  <c:v>-0.49641578506474798</c:v>
                </c:pt>
                <c:pt idx="38">
                  <c:v>-0.49772851862337092</c:v>
                </c:pt>
                <c:pt idx="39">
                  <c:v>-0.49680838521859005</c:v>
                </c:pt>
                <c:pt idx="40">
                  <c:v>-0.49790891053419944</c:v>
                </c:pt>
                <c:pt idx="41">
                  <c:v>-0.4996588154693577</c:v>
                </c:pt>
                <c:pt idx="42">
                  <c:v>-0.49941883948474336</c:v>
                </c:pt>
                <c:pt idx="43">
                  <c:v>-0.5003937044207486</c:v>
                </c:pt>
                <c:pt idx="44">
                  <c:v>-0.50038508945819171</c:v>
                </c:pt>
                <c:pt idx="45">
                  <c:v>-0.5036621534871687</c:v>
                </c:pt>
                <c:pt idx="46">
                  <c:v>-0.50366149414437389</c:v>
                </c:pt>
                <c:pt idx="47">
                  <c:v>-0.50677519313472841</c:v>
                </c:pt>
                <c:pt idx="48">
                  <c:v>-0.50647902727426286</c:v>
                </c:pt>
                <c:pt idx="49">
                  <c:v>-0.50715459952596886</c:v>
                </c:pt>
                <c:pt idx="50">
                  <c:v>-0.50905105372228909</c:v>
                </c:pt>
                <c:pt idx="51">
                  <c:v>-0.5099924635782902</c:v>
                </c:pt>
                <c:pt idx="52">
                  <c:v>-0.51232935841328064</c:v>
                </c:pt>
                <c:pt idx="53">
                  <c:v>-0.51246064804973179</c:v>
                </c:pt>
                <c:pt idx="54">
                  <c:v>-0.51230224172890892</c:v>
                </c:pt>
                <c:pt idx="55">
                  <c:v>-0.53839622027391865</c:v>
                </c:pt>
                <c:pt idx="56">
                  <c:v>-0.548868849939537</c:v>
                </c:pt>
                <c:pt idx="57">
                  <c:v>-0.54913781745692469</c:v>
                </c:pt>
                <c:pt idx="58">
                  <c:v>-0.54909918303054772</c:v>
                </c:pt>
                <c:pt idx="59">
                  <c:v>-0.54772951237358092</c:v>
                </c:pt>
                <c:pt idx="60">
                  <c:v>-0.54971256525943213</c:v>
                </c:pt>
                <c:pt idx="61">
                  <c:v>-0.55165850782759451</c:v>
                </c:pt>
                <c:pt idx="62">
                  <c:v>-0.55134099513112256</c:v>
                </c:pt>
                <c:pt idx="63">
                  <c:v>-0.5525818925348025</c:v>
                </c:pt>
                <c:pt idx="64">
                  <c:v>-0.55062350100151269</c:v>
                </c:pt>
                <c:pt idx="65">
                  <c:v>-0.55284214366309115</c:v>
                </c:pt>
                <c:pt idx="66">
                  <c:v>-0.55377455194817393</c:v>
                </c:pt>
                <c:pt idx="67">
                  <c:v>-0.55358320435781638</c:v>
                </c:pt>
                <c:pt idx="68">
                  <c:v>-0.55393050181889192</c:v>
                </c:pt>
                <c:pt idx="69">
                  <c:v>-0.55316652407145805</c:v>
                </c:pt>
                <c:pt idx="70">
                  <c:v>-0.55409731593605682</c:v>
                </c:pt>
                <c:pt idx="71">
                  <c:v>-0.55417960958148582</c:v>
                </c:pt>
                <c:pt idx="72">
                  <c:v>-0.55369112786169583</c:v>
                </c:pt>
                <c:pt idx="73">
                  <c:v>-0.56613399053462665</c:v>
                </c:pt>
                <c:pt idx="74">
                  <c:v>-0.5666697837797946</c:v>
                </c:pt>
                <c:pt idx="75">
                  <c:v>-0.56812625283153428</c:v>
                </c:pt>
                <c:pt idx="76">
                  <c:v>-0.57006891075335975</c:v>
                </c:pt>
                <c:pt idx="77">
                  <c:v>-0.57073646863823502</c:v>
                </c:pt>
                <c:pt idx="78">
                  <c:v>-0.57060099369241679</c:v>
                </c:pt>
                <c:pt idx="79">
                  <c:v>-0.57163608877437244</c:v>
                </c:pt>
                <c:pt idx="80">
                  <c:v>-0.57287901530231788</c:v>
                </c:pt>
                <c:pt idx="81">
                  <c:v>-0.57465428419748088</c:v>
                </c:pt>
                <c:pt idx="82">
                  <c:v>-0.57447647852111627</c:v>
                </c:pt>
                <c:pt idx="83">
                  <c:v>-0.57316633680830442</c:v>
                </c:pt>
                <c:pt idx="84">
                  <c:v>-0.57494993860807619</c:v>
                </c:pt>
                <c:pt idx="85">
                  <c:v>-0.57577150940659416</c:v>
                </c:pt>
                <c:pt idx="86">
                  <c:v>-0.57298352675025832</c:v>
                </c:pt>
                <c:pt idx="87">
                  <c:v>-0.57289395098769424</c:v>
                </c:pt>
                <c:pt idx="88">
                  <c:v>-0.5732398982560013</c:v>
                </c:pt>
                <c:pt idx="89">
                  <c:v>-0.57730790385668418</c:v>
                </c:pt>
                <c:pt idx="90">
                  <c:v>-0.57688986209129356</c:v>
                </c:pt>
                <c:pt idx="91">
                  <c:v>-0.57857960365111338</c:v>
                </c:pt>
                <c:pt idx="92">
                  <c:v>-0.58016813416538526</c:v>
                </c:pt>
                <c:pt idx="93">
                  <c:v>-0.58059126295152741</c:v>
                </c:pt>
                <c:pt idx="94">
                  <c:v>-0.5906205716930083</c:v>
                </c:pt>
                <c:pt idx="95">
                  <c:v>-0.59028448895083285</c:v>
                </c:pt>
                <c:pt idx="96">
                  <c:v>-0.59038633926609241</c:v>
                </c:pt>
                <c:pt idx="97">
                  <c:v>-0.59022698256865358</c:v>
                </c:pt>
                <c:pt idx="98">
                  <c:v>-0.59092288291316575</c:v>
                </c:pt>
                <c:pt idx="99">
                  <c:v>-0.59734360475762638</c:v>
                </c:pt>
                <c:pt idx="100">
                  <c:v>-0.59534236335875357</c:v>
                </c:pt>
                <c:pt idx="101">
                  <c:v>-0.59644671295597307</c:v>
                </c:pt>
                <c:pt idx="102">
                  <c:v>-0.59467326037060442</c:v>
                </c:pt>
                <c:pt idx="103">
                  <c:v>-0.5939995931818548</c:v>
                </c:pt>
                <c:pt idx="104">
                  <c:v>-0.59301454252736074</c:v>
                </c:pt>
                <c:pt idx="105">
                  <c:v>-0.59160422965752135</c:v>
                </c:pt>
                <c:pt idx="106">
                  <c:v>-0.59107937150751055</c:v>
                </c:pt>
                <c:pt idx="107">
                  <c:v>-0.58993778169643163</c:v>
                </c:pt>
                <c:pt idx="108">
                  <c:v>-0.5895526868419495</c:v>
                </c:pt>
                <c:pt idx="109">
                  <c:v>-0.58916352081946344</c:v>
                </c:pt>
                <c:pt idx="110">
                  <c:v>-0.5901636409520602</c:v>
                </c:pt>
                <c:pt idx="111">
                  <c:v>-0.59144162454142513</c:v>
                </c:pt>
                <c:pt idx="112">
                  <c:v>-0.59125041676619816</c:v>
                </c:pt>
                <c:pt idx="113">
                  <c:v>-0.59195615841090921</c:v>
                </c:pt>
                <c:pt idx="114">
                  <c:v>-0.59295043075487397</c:v>
                </c:pt>
                <c:pt idx="115">
                  <c:v>-0.59329251084198498</c:v>
                </c:pt>
                <c:pt idx="116">
                  <c:v>-0.59439563910520177</c:v>
                </c:pt>
                <c:pt idx="117">
                  <c:v>-0.59437641597895474</c:v>
                </c:pt>
                <c:pt idx="118">
                  <c:v>-0.59467049926528581</c:v>
                </c:pt>
                <c:pt idx="119">
                  <c:v>-0.59656395007414897</c:v>
                </c:pt>
                <c:pt idx="120">
                  <c:v>-0.59646730291524974</c:v>
                </c:pt>
                <c:pt idx="121">
                  <c:v>-0.5951929725113001</c:v>
                </c:pt>
                <c:pt idx="122">
                  <c:v>-0.59639285655924734</c:v>
                </c:pt>
                <c:pt idx="123">
                  <c:v>-0.59634161016981013</c:v>
                </c:pt>
                <c:pt idx="124">
                  <c:v>-0.59836239579532402</c:v>
                </c:pt>
                <c:pt idx="125">
                  <c:v>-0.59705460962783796</c:v>
                </c:pt>
                <c:pt idx="126">
                  <c:v>-0.59479165796269917</c:v>
                </c:pt>
                <c:pt idx="127">
                  <c:v>-0.59586214126044268</c:v>
                </c:pt>
                <c:pt idx="128">
                  <c:v>-0.59712297285474569</c:v>
                </c:pt>
                <c:pt idx="129">
                  <c:v>-0.59761981695984845</c:v>
                </c:pt>
                <c:pt idx="130">
                  <c:v>-0.59746338269414423</c:v>
                </c:pt>
                <c:pt idx="131">
                  <c:v>-0.59549615608752093</c:v>
                </c:pt>
                <c:pt idx="132">
                  <c:v>-0.59587620757842363</c:v>
                </c:pt>
                <c:pt idx="133">
                  <c:v>-0.59212703638748998</c:v>
                </c:pt>
                <c:pt idx="134">
                  <c:v>-0.59370967134031249</c:v>
                </c:pt>
                <c:pt idx="135">
                  <c:v>-0.59473490659249517</c:v>
                </c:pt>
                <c:pt idx="136">
                  <c:v>-0.59445932453850081</c:v>
                </c:pt>
                <c:pt idx="137">
                  <c:v>-0.59531896437661225</c:v>
                </c:pt>
                <c:pt idx="138">
                  <c:v>-0.59883472098956625</c:v>
                </c:pt>
                <c:pt idx="139">
                  <c:v>-0.59967208588750665</c:v>
                </c:pt>
                <c:pt idx="140">
                  <c:v>-0.60061937897571605</c:v>
                </c:pt>
                <c:pt idx="141">
                  <c:v>-0.5993818040536536</c:v>
                </c:pt>
                <c:pt idx="142">
                  <c:v>-0.59854286794527189</c:v>
                </c:pt>
                <c:pt idx="143">
                  <c:v>-0.59912448591352274</c:v>
                </c:pt>
                <c:pt idx="144">
                  <c:v>-0.59946326422378715</c:v>
                </c:pt>
                <c:pt idx="145">
                  <c:v>-0.60155981500705291</c:v>
                </c:pt>
                <c:pt idx="146">
                  <c:v>-0.60055392076085201</c:v>
                </c:pt>
                <c:pt idx="147">
                  <c:v>-0.60796981212003409</c:v>
                </c:pt>
                <c:pt idx="148">
                  <c:v>-0.60807918631062141</c:v>
                </c:pt>
                <c:pt idx="149">
                  <c:v>-0.60579698454611974</c:v>
                </c:pt>
                <c:pt idx="150">
                  <c:v>-0.60442703200211445</c:v>
                </c:pt>
                <c:pt idx="151">
                  <c:v>-0.60292319924421511</c:v>
                </c:pt>
                <c:pt idx="152">
                  <c:v>-0.60648333976695301</c:v>
                </c:pt>
                <c:pt idx="153">
                  <c:v>-0.60592767837695238</c:v>
                </c:pt>
                <c:pt idx="154">
                  <c:v>-0.60864420340210712</c:v>
                </c:pt>
                <c:pt idx="155">
                  <c:v>-0.60414112117820296</c:v>
                </c:pt>
                <c:pt idx="156">
                  <c:v>-0.60257013050593755</c:v>
                </c:pt>
                <c:pt idx="157">
                  <c:v>-0.60051840634478271</c:v>
                </c:pt>
                <c:pt idx="158">
                  <c:v>-0.60222798810195566</c:v>
                </c:pt>
                <c:pt idx="159">
                  <c:v>-0.602692914535776</c:v>
                </c:pt>
                <c:pt idx="160">
                  <c:v>-0.6025958970338523</c:v>
                </c:pt>
                <c:pt idx="161">
                  <c:v>-0.60866618132431305</c:v>
                </c:pt>
                <c:pt idx="162">
                  <c:v>-0.61395884471009443</c:v>
                </c:pt>
                <c:pt idx="163">
                  <c:v>-0.61480784738463556</c:v>
                </c:pt>
                <c:pt idx="164">
                  <c:v>-0.61467386618860265</c:v>
                </c:pt>
                <c:pt idx="165">
                  <c:v>-0.6141567719276797</c:v>
                </c:pt>
                <c:pt idx="166">
                  <c:v>-0.61415723361127494</c:v>
                </c:pt>
                <c:pt idx="167">
                  <c:v>-0.61317241237637776</c:v>
                </c:pt>
                <c:pt idx="168">
                  <c:v>-0.61579689330853249</c:v>
                </c:pt>
                <c:pt idx="169">
                  <c:v>-0.61570900326201639</c:v>
                </c:pt>
                <c:pt idx="170">
                  <c:v>-0.62045332467147007</c:v>
                </c:pt>
                <c:pt idx="171">
                  <c:v>-0.62296579629832027</c:v>
                </c:pt>
                <c:pt idx="172">
                  <c:v>-0.62389544022507049</c:v>
                </c:pt>
                <c:pt idx="173">
                  <c:v>-0.62385590800595347</c:v>
                </c:pt>
                <c:pt idx="174">
                  <c:v>-0.6253275745172493</c:v>
                </c:pt>
                <c:pt idx="175">
                  <c:v>-0.62442677909258804</c:v>
                </c:pt>
                <c:pt idx="176">
                  <c:v>-0.62365881404943746</c:v>
                </c:pt>
                <c:pt idx="177">
                  <c:v>-0.62422460680298608</c:v>
                </c:pt>
                <c:pt idx="178">
                  <c:v>-0.62368012705637799</c:v>
                </c:pt>
                <c:pt idx="179">
                  <c:v>-0.62439820075142649</c:v>
                </c:pt>
                <c:pt idx="180">
                  <c:v>-0.6222827548922788</c:v>
                </c:pt>
                <c:pt idx="181">
                  <c:v>-0.62315494927353121</c:v>
                </c:pt>
                <c:pt idx="182">
                  <c:v>-0.62297604578411458</c:v>
                </c:pt>
                <c:pt idx="183">
                  <c:v>-0.62310841530817107</c:v>
                </c:pt>
                <c:pt idx="184">
                  <c:v>-0.6209642808342698</c:v>
                </c:pt>
                <c:pt idx="185">
                  <c:v>-0.62034671004757092</c:v>
                </c:pt>
                <c:pt idx="186">
                  <c:v>-0.61553019352243155</c:v>
                </c:pt>
                <c:pt idx="187">
                  <c:v>-0.61279355176258299</c:v>
                </c:pt>
                <c:pt idx="188">
                  <c:v>-0.61551600127799544</c:v>
                </c:pt>
                <c:pt idx="189">
                  <c:v>-0.62135549575689653</c:v>
                </c:pt>
                <c:pt idx="190">
                  <c:v>-0.62128976462201713</c:v>
                </c:pt>
                <c:pt idx="191">
                  <c:v>-0.61916635692548727</c:v>
                </c:pt>
                <c:pt idx="192">
                  <c:v>-0.6179511961836881</c:v>
                </c:pt>
                <c:pt idx="193">
                  <c:v>-0.61586850371955104</c:v>
                </c:pt>
                <c:pt idx="194">
                  <c:v>-0.6162387531600042</c:v>
                </c:pt>
                <c:pt idx="195">
                  <c:v>-0.61543431201655785</c:v>
                </c:pt>
                <c:pt idx="196">
                  <c:v>-0.61422979412343293</c:v>
                </c:pt>
                <c:pt idx="197">
                  <c:v>-0.61609879743053619</c:v>
                </c:pt>
                <c:pt idx="198">
                  <c:v>-0.61658203062264594</c:v>
                </c:pt>
                <c:pt idx="199">
                  <c:v>-0.61637736995648706</c:v>
                </c:pt>
                <c:pt idx="200">
                  <c:v>-0.61549450648932436</c:v>
                </c:pt>
                <c:pt idx="201">
                  <c:v>-0.6129995652267014</c:v>
                </c:pt>
                <c:pt idx="202">
                  <c:v>-0.61281214681864216</c:v>
                </c:pt>
                <c:pt idx="203">
                  <c:v>-0.61285450741486203</c:v>
                </c:pt>
                <c:pt idx="204">
                  <c:v>-0.61289090279306335</c:v>
                </c:pt>
                <c:pt idx="205">
                  <c:v>-0.61487213136843522</c:v>
                </c:pt>
                <c:pt idx="206">
                  <c:v>-0.61919674439762629</c:v>
                </c:pt>
                <c:pt idx="207">
                  <c:v>-0.61932560356990141</c:v>
                </c:pt>
                <c:pt idx="208">
                  <c:v>-0.6195263815438774</c:v>
                </c:pt>
                <c:pt idx="209">
                  <c:v>-0.62135437677955518</c:v>
                </c:pt>
                <c:pt idx="210">
                  <c:v>-0.62349251124681715</c:v>
                </c:pt>
                <c:pt idx="211">
                  <c:v>-0.63390758854343032</c:v>
                </c:pt>
                <c:pt idx="212">
                  <c:v>-0.63368082572712159</c:v>
                </c:pt>
                <c:pt idx="213">
                  <c:v>-0.63540467308092385</c:v>
                </c:pt>
                <c:pt idx="214">
                  <c:v>-0.63397453808662296</c:v>
                </c:pt>
                <c:pt idx="215">
                  <c:v>-0.63249353678381937</c:v>
                </c:pt>
                <c:pt idx="216">
                  <c:v>-0.63285092999084358</c:v>
                </c:pt>
                <c:pt idx="217">
                  <c:v>-0.64194637883235528</c:v>
                </c:pt>
                <c:pt idx="218">
                  <c:v>-0.64186202762996258</c:v>
                </c:pt>
                <c:pt idx="219">
                  <c:v>-0.64179644184152607</c:v>
                </c:pt>
                <c:pt idx="220">
                  <c:v>-0.63978513611299392</c:v>
                </c:pt>
                <c:pt idx="221">
                  <c:v>-0.6427052384932026</c:v>
                </c:pt>
                <c:pt idx="222">
                  <c:v>-0.64292859243751277</c:v>
                </c:pt>
                <c:pt idx="223">
                  <c:v>-0.64504422462190736</c:v>
                </c:pt>
                <c:pt idx="224">
                  <c:v>-0.64818109241426847</c:v>
                </c:pt>
                <c:pt idx="225">
                  <c:v>-0.64444873486261778</c:v>
                </c:pt>
                <c:pt idx="226">
                  <c:v>-0.64759703547821823</c:v>
                </c:pt>
                <c:pt idx="227">
                  <c:v>-0.64642727513608289</c:v>
                </c:pt>
                <c:pt idx="228">
                  <c:v>-0.6442816380230203</c:v>
                </c:pt>
                <c:pt idx="229">
                  <c:v>-0.64566289561028412</c:v>
                </c:pt>
                <c:pt idx="230">
                  <c:v>-0.64602242100760632</c:v>
                </c:pt>
                <c:pt idx="231">
                  <c:v>-0.64222267761115015</c:v>
                </c:pt>
                <c:pt idx="232">
                  <c:v>-0.65069327849533243</c:v>
                </c:pt>
                <c:pt idx="233">
                  <c:v>-0.64926464446635634</c:v>
                </c:pt>
                <c:pt idx="234">
                  <c:v>-0.65047912169507471</c:v>
                </c:pt>
                <c:pt idx="235">
                  <c:v>-0.6523692523717628</c:v>
                </c:pt>
                <c:pt idx="236">
                  <c:v>-0.66220814244854742</c:v>
                </c:pt>
                <c:pt idx="237">
                  <c:v>-0.66102123305769533</c:v>
                </c:pt>
                <c:pt idx="238">
                  <c:v>-0.65609407702125611</c:v>
                </c:pt>
                <c:pt idx="239">
                  <c:v>-0.65510997119313874</c:v>
                </c:pt>
                <c:pt idx="240">
                  <c:v>-0.65540005793744427</c:v>
                </c:pt>
                <c:pt idx="241">
                  <c:v>-0.65692770307523218</c:v>
                </c:pt>
                <c:pt idx="242">
                  <c:v>-0.65606790041107843</c:v>
                </c:pt>
                <c:pt idx="243">
                  <c:v>-0.65485193817636012</c:v>
                </c:pt>
                <c:pt idx="244">
                  <c:v>-0.65510146194567775</c:v>
                </c:pt>
                <c:pt idx="245">
                  <c:v>-0.65349627520186837</c:v>
                </c:pt>
                <c:pt idx="246">
                  <c:v>-0.65402424628277178</c:v>
                </c:pt>
                <c:pt idx="247">
                  <c:v>-0.65341605765812427</c:v>
                </c:pt>
                <c:pt idx="248">
                  <c:v>-0.65578355196106852</c:v>
                </c:pt>
                <c:pt idx="249">
                  <c:v>-0.65120703714231631</c:v>
                </c:pt>
                <c:pt idx="250">
                  <c:v>-0.65002646275951292</c:v>
                </c:pt>
                <c:pt idx="251">
                  <c:v>-0.64588464535654766</c:v>
                </c:pt>
                <c:pt idx="252">
                  <c:v>-0.64913087345522746</c:v>
                </c:pt>
              </c:numCache>
            </c:numRef>
          </c:val>
          <c:smooth val="0"/>
          <c:extLst>
            <c:ext xmlns:c16="http://schemas.microsoft.com/office/drawing/2014/chart" uri="{C3380CC4-5D6E-409C-BE32-E72D297353CC}">
              <c16:uniqueId val="{00000000-0554-49F7-ADF5-F908F3E46174}"/>
            </c:ext>
          </c:extLst>
        </c:ser>
        <c:ser>
          <c:idx val="1"/>
          <c:order val="1"/>
          <c:tx>
            <c:strRef>
              <c:f>'Overall portfolio'!$J$4</c:f>
              <c:strCache>
                <c:ptCount val="1"/>
                <c:pt idx="0">
                  <c:v>10-day VaR</c:v>
                </c:pt>
              </c:strCache>
            </c:strRef>
          </c:tx>
          <c:spPr>
            <a:ln w="19050" cap="rnd">
              <a:solidFill>
                <a:schemeClr val="accent2"/>
              </a:solidFill>
              <a:round/>
            </a:ln>
            <a:effectLst/>
          </c:spPr>
          <c:marker>
            <c:symbol val="none"/>
          </c:marker>
          <c:cat>
            <c:numRef>
              <c:f>'Overall portfolio'!$A$5:$A$257</c:f>
              <c:numCache>
                <c:formatCode>m/d/yyyy</c:formatCode>
                <c:ptCount val="253"/>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pt idx="252">
                  <c:v>42766</c:v>
                </c:pt>
              </c:numCache>
            </c:numRef>
          </c:cat>
          <c:val>
            <c:numRef>
              <c:f>'Overall portfolio'!$J$5:$J$257</c:f>
              <c:numCache>
                <c:formatCode>0.000%</c:formatCode>
                <c:ptCount val="253"/>
                <c:pt idx="0">
                  <c:v>-1.406785110567623</c:v>
                </c:pt>
                <c:pt idx="1">
                  <c:v>-1.4053153742199658</c:v>
                </c:pt>
                <c:pt idx="2">
                  <c:v>-1.4844532839578699</c:v>
                </c:pt>
                <c:pt idx="3">
                  <c:v>-1.4981625754000001</c:v>
                </c:pt>
                <c:pt idx="4">
                  <c:v>-1.4968045339127689</c:v>
                </c:pt>
                <c:pt idx="5">
                  <c:v>-1.5066886589623765</c:v>
                </c:pt>
                <c:pt idx="6">
                  <c:v>-1.5652787546990818</c:v>
                </c:pt>
                <c:pt idx="7">
                  <c:v>-1.5592041571501649</c:v>
                </c:pt>
                <c:pt idx="8">
                  <c:v>-1.5623314590638218</c:v>
                </c:pt>
                <c:pt idx="9">
                  <c:v>-1.5590086298167274</c:v>
                </c:pt>
                <c:pt idx="10">
                  <c:v>-1.5620038243424879</c:v>
                </c:pt>
                <c:pt idx="11">
                  <c:v>-1.5616854706913628</c:v>
                </c:pt>
                <c:pt idx="12">
                  <c:v>-1.5637152123834437</c:v>
                </c:pt>
                <c:pt idx="13">
                  <c:v>-1.5591513485905559</c:v>
                </c:pt>
                <c:pt idx="14">
                  <c:v>-1.5547362521244796</c:v>
                </c:pt>
                <c:pt idx="15">
                  <c:v>-1.5645936554609308</c:v>
                </c:pt>
                <c:pt idx="16">
                  <c:v>-1.5692228207695573</c:v>
                </c:pt>
                <c:pt idx="17">
                  <c:v>-1.536454603157519</c:v>
                </c:pt>
                <c:pt idx="18">
                  <c:v>-1.5344942515470377</c:v>
                </c:pt>
                <c:pt idx="19">
                  <c:v>-1.5413764267412995</c:v>
                </c:pt>
                <c:pt idx="20">
                  <c:v>-1.5380876157854362</c:v>
                </c:pt>
                <c:pt idx="21">
                  <c:v>-1.5001475108705433</c:v>
                </c:pt>
                <c:pt idx="22">
                  <c:v>-1.50923134414252</c:v>
                </c:pt>
                <c:pt idx="23">
                  <c:v>-1.513062019045404</c:v>
                </c:pt>
                <c:pt idx="24">
                  <c:v>-1.5150657104144742</c:v>
                </c:pt>
                <c:pt idx="25">
                  <c:v>-1.5080654728848659</c:v>
                </c:pt>
                <c:pt idx="26">
                  <c:v>-1.514303521486676</c:v>
                </c:pt>
                <c:pt idx="27">
                  <c:v>-1.5143005201853599</c:v>
                </c:pt>
                <c:pt idx="28">
                  <c:v>-1.5120101817162162</c:v>
                </c:pt>
                <c:pt idx="29">
                  <c:v>-1.5140991552010856</c:v>
                </c:pt>
                <c:pt idx="30">
                  <c:v>-1.5172723424254602</c:v>
                </c:pt>
                <c:pt idx="31">
                  <c:v>-1.5513894570669349</c:v>
                </c:pt>
                <c:pt idx="32">
                  <c:v>-1.5521390093890284</c:v>
                </c:pt>
                <c:pt idx="33">
                  <c:v>-1.5613527435127261</c:v>
                </c:pt>
                <c:pt idx="34">
                  <c:v>-1.5647679947094453</c:v>
                </c:pt>
                <c:pt idx="35">
                  <c:v>-1.5664689003279664</c:v>
                </c:pt>
                <c:pt idx="36">
                  <c:v>-1.5675865956940207</c:v>
                </c:pt>
                <c:pt idx="37">
                  <c:v>-1.5698045472652005</c:v>
                </c:pt>
                <c:pt idx="38">
                  <c:v>-1.5739557752713871</c:v>
                </c:pt>
                <c:pt idx="39">
                  <c:v>-1.5710460579610739</c:v>
                </c:pt>
                <c:pt idx="40">
                  <c:v>-1.5745262245810752</c:v>
                </c:pt>
                <c:pt idx="41">
                  <c:v>-1.5800599098649446</c:v>
                </c:pt>
                <c:pt idx="42">
                  <c:v>-1.5793010391698217</c:v>
                </c:pt>
                <c:pt idx="43">
                  <c:v>-1.5823838327786326</c:v>
                </c:pt>
                <c:pt idx="44">
                  <c:v>-1.5823565898749958</c:v>
                </c:pt>
                <c:pt idx="45">
                  <c:v>-1.592719576244771</c:v>
                </c:pt>
                <c:pt idx="46">
                  <c:v>-1.5927174912197806</c:v>
                </c:pt>
                <c:pt idx="47">
                  <c:v>-1.6025638719774675</c:v>
                </c:pt>
                <c:pt idx="48">
                  <c:v>-1.6016273132932128</c:v>
                </c:pt>
                <c:pt idx="49">
                  <c:v>-1.6037636603326124</c:v>
                </c:pt>
                <c:pt idx="50">
                  <c:v>-1.6097607750711684</c:v>
                </c:pt>
                <c:pt idx="51">
                  <c:v>-1.612737774427863</c:v>
                </c:pt>
                <c:pt idx="52">
                  <c:v>-1.6201276847587163</c:v>
                </c:pt>
                <c:pt idx="53">
                  <c:v>-1.6205428590430773</c:v>
                </c:pt>
                <c:pt idx="54">
                  <c:v>-1.6200419342735097</c:v>
                </c:pt>
                <c:pt idx="55">
                  <c:v>-1.7025583396913069</c:v>
                </c:pt>
                <c:pt idx="56">
                  <c:v>-1.7356757025261085</c:v>
                </c:pt>
                <c:pt idx="57">
                  <c:v>-1.7365262524976546</c:v>
                </c:pt>
                <c:pt idx="58">
                  <c:v>-1.7364040797142093</c:v>
                </c:pt>
                <c:pt idx="59">
                  <c:v>-1.732072800793895</c:v>
                </c:pt>
                <c:pt idx="60">
                  <c:v>-1.7383437646337547</c:v>
                </c:pt>
                <c:pt idx="61">
                  <c:v>-1.7444973753450252</c:v>
                </c:pt>
                <c:pt idx="62">
                  <c:v>-1.7434933120381522</c:v>
                </c:pt>
                <c:pt idx="63">
                  <c:v>-1.7474173741763701</c:v>
                </c:pt>
                <c:pt idx="64">
                  <c:v>-1.741224396380785</c:v>
                </c:pt>
                <c:pt idx="65">
                  <c:v>-1.7482403605053909</c:v>
                </c:pt>
                <c:pt idx="66">
                  <c:v>-1.7511888943954641</c:v>
                </c:pt>
                <c:pt idx="67">
                  <c:v>-1.7505838001851495</c:v>
                </c:pt>
                <c:pt idx="68">
                  <c:v>-1.7516820511877418</c:v>
                </c:pt>
                <c:pt idx="69">
                  <c:v>-1.7492661414241659</c:v>
                </c:pt>
                <c:pt idx="70">
                  <c:v>-1.7522095637438531</c:v>
                </c:pt>
                <c:pt idx="71">
                  <c:v>-1.752469799100367</c:v>
                </c:pt>
                <c:pt idx="72">
                  <c:v>-1.7509250842704744</c:v>
                </c:pt>
                <c:pt idx="73">
                  <c:v>-1.7902728709296267</c:v>
                </c:pt>
                <c:pt idx="74">
                  <c:v>-1.7919671979392904</c:v>
                </c:pt>
                <c:pt idx="75">
                  <c:v>-1.7965729574843334</c:v>
                </c:pt>
                <c:pt idx="76">
                  <c:v>-1.8027161812318713</c:v>
                </c:pt>
                <c:pt idx="77">
                  <c:v>-1.8048271846180814</c:v>
                </c:pt>
                <c:pt idx="78">
                  <c:v>-1.8043987752234081</c:v>
                </c:pt>
                <c:pt idx="79">
                  <c:v>-1.8076720332772265</c:v>
                </c:pt>
                <c:pt idx="80">
                  <c:v>-1.8116025120697792</c:v>
                </c:pt>
                <c:pt idx="81">
                  <c:v>-1.8172164052377449</c:v>
                </c:pt>
                <c:pt idx="82">
                  <c:v>-1.8166541343195259</c:v>
                </c:pt>
                <c:pt idx="83">
                  <c:v>-1.8125111024494462</c:v>
                </c:pt>
                <c:pt idx="84">
                  <c:v>-1.8181513465755006</c:v>
                </c:pt>
                <c:pt idx="85">
                  <c:v>-1.8207493815579008</c:v>
                </c:pt>
                <c:pt idx="86">
                  <c:v>-1.8119330062868331</c:v>
                </c:pt>
                <c:pt idx="87">
                  <c:v>-1.8116497428539839</c:v>
                </c:pt>
                <c:pt idx="88">
                  <c:v>-1.8127437241721478</c:v>
                </c:pt>
                <c:pt idx="89">
                  <c:v>-1.8256078874046271</c:v>
                </c:pt>
                <c:pt idx="90">
                  <c:v>-1.824285923268915</c:v>
                </c:pt>
                <c:pt idx="91">
                  <c:v>-1.8296293552549912</c:v>
                </c:pt>
                <c:pt idx="92">
                  <c:v>-1.8346527298127691</c:v>
                </c:pt>
                <c:pt idx="93">
                  <c:v>-1.8359907805205604</c:v>
                </c:pt>
                <c:pt idx="94">
                  <c:v>-1.8677062395006769</c:v>
                </c:pt>
                <c:pt idx="95">
                  <c:v>-1.8666434525531275</c:v>
                </c:pt>
                <c:pt idx="96">
                  <c:v>-1.8669655315297538</c:v>
                </c:pt>
                <c:pt idx="97">
                  <c:v>-1.8664616014054447</c:v>
                </c:pt>
                <c:pt idx="98">
                  <c:v>-1.868662231518599</c:v>
                </c:pt>
                <c:pt idx="99">
                  <c:v>-1.888966336769492</c:v>
                </c:pt>
                <c:pt idx="100">
                  <c:v>-1.8826378558012324</c:v>
                </c:pt>
                <c:pt idx="101">
                  <c:v>-1.8861301158615356</c:v>
                </c:pt>
                <c:pt idx="102">
                  <c:v>-1.8805219663694566</c:v>
                </c:pt>
                <c:pt idx="103">
                  <c:v>-1.8783916436680852</c:v>
                </c:pt>
                <c:pt idx="104">
                  <c:v>-1.8752766399892444</c:v>
                </c:pt>
                <c:pt idx="105">
                  <c:v>-1.8708168391071032</c:v>
                </c:pt>
                <c:pt idx="106">
                  <c:v>-1.8691570919045668</c:v>
                </c:pt>
                <c:pt idx="107">
                  <c:v>-1.865547067947916</c:v>
                </c:pt>
                <c:pt idx="108">
                  <c:v>-1.8643292910925415</c:v>
                </c:pt>
                <c:pt idx="109">
                  <c:v>-1.8630986400735372</c:v>
                </c:pt>
                <c:pt idx="110">
                  <c:v>-1.8662612976263326</c:v>
                </c:pt>
                <c:pt idx="111">
                  <c:v>-1.8703026365810431</c:v>
                </c:pt>
                <c:pt idx="112">
                  <c:v>-1.8696979845049924</c:v>
                </c:pt>
                <c:pt idx="113">
                  <c:v>-1.8719297355419127</c:v>
                </c:pt>
                <c:pt idx="114">
                  <c:v>-1.8750739007633557</c:v>
                </c:pt>
                <c:pt idx="115">
                  <c:v>-1.8761556529808152</c:v>
                </c:pt>
                <c:pt idx="116">
                  <c:v>-1.8796440508438861</c:v>
                </c:pt>
                <c:pt idx="117">
                  <c:v>-1.8795832619811965</c:v>
                </c:pt>
                <c:pt idx="118">
                  <c:v>-1.88051323498779</c:v>
                </c:pt>
                <c:pt idx="119">
                  <c:v>-1.8865008521812858</c:v>
                </c:pt>
                <c:pt idx="120">
                  <c:v>-1.8861952270297799</c:v>
                </c:pt>
                <c:pt idx="121">
                  <c:v>-1.8821654404616968</c:v>
                </c:pt>
                <c:pt idx="122">
                  <c:v>-1.8859598069813126</c:v>
                </c:pt>
                <c:pt idx="123">
                  <c:v>-1.8857977516688311</c:v>
                </c:pt>
                <c:pt idx="124">
                  <c:v>-1.892188036908383</c:v>
                </c:pt>
                <c:pt idx="125">
                  <c:v>-1.8880524539266648</c:v>
                </c:pt>
                <c:pt idx="126">
                  <c:v>-1.8808963724299554</c:v>
                </c:pt>
                <c:pt idx="127">
                  <c:v>-1.8842815378479931</c:v>
                </c:pt>
                <c:pt idx="128">
                  <c:v>-1.888268637431892</c:v>
                </c:pt>
                <c:pt idx="129">
                  <c:v>-1.8898397964460447</c:v>
                </c:pt>
                <c:pt idx="130">
                  <c:v>-1.8893451078623236</c:v>
                </c:pt>
                <c:pt idx="131">
                  <c:v>-1.8831241911117098</c:v>
                </c:pt>
                <c:pt idx="132">
                  <c:v>-1.8843260194511051</c:v>
                </c:pt>
                <c:pt idx="133">
                  <c:v>-1.8724700991498688</c:v>
                </c:pt>
                <c:pt idx="134">
                  <c:v>-1.877474830305381</c:v>
                </c:pt>
                <c:pt idx="135">
                  <c:v>-1.8807169088397755</c:v>
                </c:pt>
                <c:pt idx="136">
                  <c:v>-1.8798454418668857</c:v>
                </c:pt>
                <c:pt idx="137">
                  <c:v>-1.8825638617227363</c:v>
                </c:pt>
                <c:pt idx="138">
                  <c:v>-1.8936816603184699</c:v>
                </c:pt>
                <c:pt idx="139">
                  <c:v>-1.8963296406286361</c:v>
                </c:pt>
                <c:pt idx="140">
                  <c:v>-1.8993252443991124</c:v>
                </c:pt>
                <c:pt idx="141">
                  <c:v>-1.8954116888702899</c:v>
                </c:pt>
                <c:pt idx="142">
                  <c:v>-1.8927587399564458</c:v>
                </c:pt>
                <c:pt idx="143">
                  <c:v>-1.8945979774641979</c:v>
                </c:pt>
                <c:pt idx="144">
                  <c:v>-1.8956692885464967</c:v>
                </c:pt>
                <c:pt idx="145">
                  <c:v>-1.9022991642518265</c:v>
                </c:pt>
                <c:pt idx="146">
                  <c:v>-1.8991182473485735</c:v>
                </c:pt>
                <c:pt idx="147">
                  <c:v>-1.9225693549239506</c:v>
                </c:pt>
                <c:pt idx="148">
                  <c:v>-1.9229152264834439</c:v>
                </c:pt>
                <c:pt idx="149">
                  <c:v>-1.9156982708275636</c:v>
                </c:pt>
                <c:pt idx="150">
                  <c:v>-1.9113661005021647</c:v>
                </c:pt>
                <c:pt idx="151">
                  <c:v>-1.9066105637672301</c:v>
                </c:pt>
                <c:pt idx="152">
                  <c:v>-1.9178687166093444</c:v>
                </c:pt>
                <c:pt idx="153">
                  <c:v>-1.9161115610091275</c:v>
                </c:pt>
                <c:pt idx="154">
                  <c:v>-1.9247019674094625</c:v>
                </c:pt>
                <c:pt idx="155">
                  <c:v>-1.910461971090909</c:v>
                </c:pt>
                <c:pt idx="156">
                  <c:v>-1.9054940623836714</c:v>
                </c:pt>
                <c:pt idx="157">
                  <c:v>-1.8990059409040236</c:v>
                </c:pt>
                <c:pt idx="158">
                  <c:v>-1.904412113102963</c:v>
                </c:pt>
                <c:pt idx="159">
                  <c:v>-1.9058823395782549</c:v>
                </c:pt>
                <c:pt idx="160">
                  <c:v>-1.9055755432992763</c:v>
                </c:pt>
                <c:pt idx="161">
                  <c:v>-1.9247714677018712</c:v>
                </c:pt>
                <c:pt idx="162">
                  <c:v>-1.9415083388895189</c:v>
                </c:pt>
                <c:pt idx="163">
                  <c:v>-1.9441931210806436</c:v>
                </c:pt>
                <c:pt idx="164">
                  <c:v>-1.9437694353375461</c:v>
                </c:pt>
                <c:pt idx="165">
                  <c:v>-1.9421342397080281</c:v>
                </c:pt>
                <c:pt idx="166">
                  <c:v>-1.9421356996797474</c:v>
                </c:pt>
                <c:pt idx="167">
                  <c:v>-1.9390214214893726</c:v>
                </c:pt>
                <c:pt idx="168">
                  <c:v>-1.9473207589106634</c:v>
                </c:pt>
                <c:pt idx="169">
                  <c:v>-1.9470428261800143</c:v>
                </c:pt>
                <c:pt idx="170">
                  <c:v>-1.9620456877857884</c:v>
                </c:pt>
                <c:pt idx="171">
                  <c:v>-1.9699908206831835</c:v>
                </c:pt>
                <c:pt idx="172">
                  <c:v>-1.9729306129046569</c:v>
                </c:pt>
                <c:pt idx="173">
                  <c:v>-1.9728056010512864</c:v>
                </c:pt>
                <c:pt idx="174">
                  <c:v>-1.9774594191831751</c:v>
                </c:pt>
                <c:pt idx="175">
                  <c:v>-1.9746108539353868</c:v>
                </c:pt>
                <c:pt idx="176">
                  <c:v>-1.9721823352356416</c:v>
                </c:pt>
                <c:pt idx="177">
                  <c:v>-1.9739715290204736</c:v>
                </c:pt>
                <c:pt idx="178">
                  <c:v>-1.9722497328813606</c:v>
                </c:pt>
                <c:pt idx="179">
                  <c:v>-1.974520481285567</c:v>
                </c:pt>
                <c:pt idx="180">
                  <c:v>-1.9678308541038887</c:v>
                </c:pt>
                <c:pt idx="181">
                  <c:v>-1.9705889749110475</c:v>
                </c:pt>
                <c:pt idx="182">
                  <c:v>-1.970023232403139</c:v>
                </c:pt>
                <c:pt idx="183">
                  <c:v>-1.9704418215919501</c:v>
                </c:pt>
                <c:pt idx="184">
                  <c:v>-1.9636614730447353</c:v>
                </c:pt>
                <c:pt idx="185">
                  <c:v>-1.9617085427423848</c:v>
                </c:pt>
                <c:pt idx="186">
                  <c:v>-1.9464773801351047</c:v>
                </c:pt>
                <c:pt idx="187">
                  <c:v>-1.9378233590340517</c:v>
                </c:pt>
                <c:pt idx="188">
                  <c:v>-1.9464325003175766</c:v>
                </c:pt>
                <c:pt idx="189">
                  <c:v>-1.9648986032548823</c:v>
                </c:pt>
                <c:pt idx="190">
                  <c:v>-1.9646907431554756</c:v>
                </c:pt>
                <c:pt idx="191">
                  <c:v>-1.9579759384333095</c:v>
                </c:pt>
                <c:pt idx="192">
                  <c:v>-1.9541332627660044</c:v>
                </c:pt>
                <c:pt idx="193">
                  <c:v>-1.9475472109136629</c:v>
                </c:pt>
                <c:pt idx="194">
                  <c:v>-1.9487180424478976</c:v>
                </c:pt>
                <c:pt idx="195">
                  <c:v>-1.9461741761910569</c:v>
                </c:pt>
                <c:pt idx="196">
                  <c:v>-1.9423651561663549</c:v>
                </c:pt>
                <c:pt idx="197">
                  <c:v>-1.9482754635711885</c:v>
                </c:pt>
                <c:pt idx="198">
                  <c:v>-1.9498035810992489</c:v>
                </c:pt>
                <c:pt idx="199">
                  <c:v>-1.9491563872467395</c:v>
                </c:pt>
                <c:pt idx="200">
                  <c:v>-1.9463645278275521</c:v>
                </c:pt>
                <c:pt idx="201">
                  <c:v>-1.9384748308093274</c:v>
                </c:pt>
                <c:pt idx="202">
                  <c:v>-1.9378821617644171</c:v>
                </c:pt>
                <c:pt idx="203">
                  <c:v>-1.9380161177315147</c:v>
                </c:pt>
                <c:pt idx="204">
                  <c:v>-1.9381312100229342</c:v>
                </c:pt>
                <c:pt idx="205">
                  <c:v>-1.9443964048865199</c:v>
                </c:pt>
                <c:pt idx="206">
                  <c:v>-1.9580720320576037</c:v>
                </c:pt>
                <c:pt idx="207">
                  <c:v>-1.9584795205393972</c:v>
                </c:pt>
                <c:pt idx="208">
                  <c:v>-1.9591144362411554</c:v>
                </c:pt>
                <c:pt idx="209">
                  <c:v>-1.9648950647378334</c:v>
                </c:pt>
                <c:pt idx="210">
                  <c:v>-1.971656439598092</c:v>
                </c:pt>
                <c:pt idx="211">
                  <c:v>-2.0045918058620988</c:v>
                </c:pt>
                <c:pt idx="212">
                  <c:v>-2.0038747188739285</c:v>
                </c:pt>
                <c:pt idx="213">
                  <c:v>-2.0093260028503979</c:v>
                </c:pt>
                <c:pt idx="214">
                  <c:v>-2.0048035189068951</c:v>
                </c:pt>
                <c:pt idx="215">
                  <c:v>-2.0001201815723593</c:v>
                </c:pt>
                <c:pt idx="216">
                  <c:v>-2.0012503581268279</c:v>
                </c:pt>
                <c:pt idx="217">
                  <c:v>-2.0300126928075448</c:v>
                </c:pt>
                <c:pt idx="218">
                  <c:v>-2.0297459508846099</c:v>
                </c:pt>
                <c:pt idx="219">
                  <c:v>-2.0295385504110124</c:v>
                </c:pt>
                <c:pt idx="220">
                  <c:v>-2.0231782432379068</c:v>
                </c:pt>
                <c:pt idx="221">
                  <c:v>-2.0324124177602449</c:v>
                </c:pt>
                <c:pt idx="222">
                  <c:v>-2.0331187249486478</c:v>
                </c:pt>
                <c:pt idx="223">
                  <c:v>-2.0398089413424918</c:v>
                </c:pt>
                <c:pt idx="224">
                  <c:v>-2.049728588285177</c:v>
                </c:pt>
                <c:pt idx="225">
                  <c:v>-2.0379258373798312</c:v>
                </c:pt>
                <c:pt idx="226">
                  <c:v>-2.0478816380840392</c:v>
                </c:pt>
                <c:pt idx="227">
                  <c:v>-2.0441825310863533</c:v>
                </c:pt>
                <c:pt idx="228">
                  <c:v>-2.0373974307768874</c:v>
                </c:pt>
                <c:pt idx="229">
                  <c:v>-2.04176535078803</c:v>
                </c:pt>
                <c:pt idx="230">
                  <c:v>-2.042902269920245</c:v>
                </c:pt>
                <c:pt idx="231">
                  <c:v>-2.0308864262632595</c:v>
                </c:pt>
                <c:pt idx="232">
                  <c:v>-2.0576728182075117</c:v>
                </c:pt>
                <c:pt idx="233">
                  <c:v>-2.053155080733124</c:v>
                </c:pt>
                <c:pt idx="234">
                  <c:v>-2.0569955949422836</c:v>
                </c:pt>
                <c:pt idx="235">
                  <c:v>-2.0629727129559732</c:v>
                </c:pt>
                <c:pt idx="236">
                  <c:v>-2.0940860152466416</c:v>
                </c:pt>
                <c:pt idx="237">
                  <c:v>-2.0903326781953058</c:v>
                </c:pt>
                <c:pt idx="238">
                  <c:v>-2.0747516427331103</c:v>
                </c:pt>
                <c:pt idx="239">
                  <c:v>-2.0716396268576132</c:v>
                </c:pt>
                <c:pt idx="240">
                  <c:v>-2.0725569616886417</c:v>
                </c:pt>
                <c:pt idx="241">
                  <c:v>-2.0773877997805332</c:v>
                </c:pt>
                <c:pt idx="242">
                  <c:v>-2.0746688650235265</c:v>
                </c:pt>
                <c:pt idx="243">
                  <c:v>-2.0708236548130685</c:v>
                </c:pt>
                <c:pt idx="244">
                  <c:v>-2.0716127182544626</c:v>
                </c:pt>
                <c:pt idx="245">
                  <c:v>-2.0665366720741156</c:v>
                </c:pt>
                <c:pt idx="246">
                  <c:v>-2.0682062632284715</c:v>
                </c:pt>
                <c:pt idx="247">
                  <c:v>-2.0662830019275802</c:v>
                </c:pt>
                <c:pt idx="248">
                  <c:v>-2.0737696762723568</c:v>
                </c:pt>
                <c:pt idx="249">
                  <c:v>-2.0592974656995873</c:v>
                </c:pt>
                <c:pt idx="250">
                  <c:v>-2.055564161702681</c:v>
                </c:pt>
                <c:pt idx="251">
                  <c:v>-2.0424665850567871</c:v>
                </c:pt>
                <c:pt idx="252">
                  <c:v>-2.0527320596530534</c:v>
                </c:pt>
              </c:numCache>
            </c:numRef>
          </c:val>
          <c:smooth val="0"/>
          <c:extLst>
            <c:ext xmlns:c16="http://schemas.microsoft.com/office/drawing/2014/chart" uri="{C3380CC4-5D6E-409C-BE32-E72D297353CC}">
              <c16:uniqueId val="{00000001-0554-49F7-ADF5-F908F3E46174}"/>
            </c:ext>
          </c:extLst>
        </c:ser>
        <c:ser>
          <c:idx val="2"/>
          <c:order val="2"/>
          <c:tx>
            <c:strRef>
              <c:f>'Overall portfolio'!$L$4</c:f>
              <c:strCache>
                <c:ptCount val="1"/>
                <c:pt idx="0">
                  <c:v>1-day ES</c:v>
                </c:pt>
              </c:strCache>
            </c:strRef>
          </c:tx>
          <c:spPr>
            <a:ln w="19050" cap="rnd">
              <a:solidFill>
                <a:schemeClr val="accent3"/>
              </a:solidFill>
              <a:round/>
            </a:ln>
            <a:effectLst/>
          </c:spPr>
          <c:marker>
            <c:symbol val="none"/>
          </c:marker>
          <c:cat>
            <c:numRef>
              <c:f>'Overall portfolio'!$A$5:$A$257</c:f>
              <c:numCache>
                <c:formatCode>m/d/yyyy</c:formatCode>
                <c:ptCount val="253"/>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pt idx="252">
                  <c:v>42766</c:v>
                </c:pt>
              </c:numCache>
            </c:numRef>
          </c:cat>
          <c:val>
            <c:numRef>
              <c:f>'Overall portfolio'!$L$5:$L$257</c:f>
              <c:numCache>
                <c:formatCode>0.000%</c:formatCode>
                <c:ptCount val="253"/>
                <c:pt idx="0">
                  <c:v>-1.1987993789971325</c:v>
                </c:pt>
                <c:pt idx="1">
                  <c:v>-1.1975632430874239</c:v>
                </c:pt>
                <c:pt idx="2">
                  <c:v>-1.2642622767201028</c:v>
                </c:pt>
                <c:pt idx="3">
                  <c:v>-1.275669001471869</c:v>
                </c:pt>
                <c:pt idx="4">
                  <c:v>-1.2744939303516489</c:v>
                </c:pt>
                <c:pt idx="5">
                  <c:v>-1.2828573255752382</c:v>
                </c:pt>
                <c:pt idx="6">
                  <c:v>-1.332217200957666</c:v>
                </c:pt>
                <c:pt idx="7">
                  <c:v>-1.3270738726885967</c:v>
                </c:pt>
                <c:pt idx="8">
                  <c:v>-1.3297217896187972</c:v>
                </c:pt>
                <c:pt idx="9">
                  <c:v>-1.3269281496556415</c:v>
                </c:pt>
                <c:pt idx="10">
                  <c:v>-1.3293971424448943</c:v>
                </c:pt>
                <c:pt idx="11">
                  <c:v>-1.3291836556910572</c:v>
                </c:pt>
                <c:pt idx="12">
                  <c:v>-1.3308953332785527</c:v>
                </c:pt>
                <c:pt idx="13">
                  <c:v>-1.3270456953870529</c:v>
                </c:pt>
                <c:pt idx="14">
                  <c:v>-1.3233373595706399</c:v>
                </c:pt>
                <c:pt idx="15">
                  <c:v>-1.3316363154615365</c:v>
                </c:pt>
                <c:pt idx="16">
                  <c:v>-1.3355961982057172</c:v>
                </c:pt>
                <c:pt idx="17">
                  <c:v>-1.3079588196909051</c:v>
                </c:pt>
                <c:pt idx="18">
                  <c:v>-1.3063019339151578</c:v>
                </c:pt>
                <c:pt idx="19">
                  <c:v>-1.3122175811898933</c:v>
                </c:pt>
                <c:pt idx="20">
                  <c:v>-1.3093751511774328</c:v>
                </c:pt>
                <c:pt idx="21">
                  <c:v>-1.2773973292058338</c:v>
                </c:pt>
                <c:pt idx="22">
                  <c:v>-1.2850551620224944</c:v>
                </c:pt>
                <c:pt idx="23">
                  <c:v>-1.2882771943758757</c:v>
                </c:pt>
                <c:pt idx="24">
                  <c:v>-1.2899187233501241</c:v>
                </c:pt>
                <c:pt idx="25">
                  <c:v>-1.2840145853751079</c:v>
                </c:pt>
                <c:pt idx="26">
                  <c:v>-1.2893037975977517</c:v>
                </c:pt>
                <c:pt idx="27">
                  <c:v>-1.2893046459751698</c:v>
                </c:pt>
                <c:pt idx="28">
                  <c:v>-1.2873816385612189</c:v>
                </c:pt>
                <c:pt idx="29">
                  <c:v>-1.2891394503747282</c:v>
                </c:pt>
                <c:pt idx="30">
                  <c:v>-1.2918001008830573</c:v>
                </c:pt>
                <c:pt idx="31">
                  <c:v>-1.3205528758227478</c:v>
                </c:pt>
                <c:pt idx="32">
                  <c:v>-1.3212150295813914</c:v>
                </c:pt>
                <c:pt idx="33">
                  <c:v>-1.3292850849369746</c:v>
                </c:pt>
                <c:pt idx="34">
                  <c:v>-1.3321450701523716</c:v>
                </c:pt>
                <c:pt idx="35">
                  <c:v>-1.3335733640779139</c:v>
                </c:pt>
                <c:pt idx="36">
                  <c:v>-1.3345609707544701</c:v>
                </c:pt>
                <c:pt idx="37">
                  <c:v>-1.3364043503208805</c:v>
                </c:pt>
                <c:pt idx="38">
                  <c:v>-1.339900343195283</c:v>
                </c:pt>
                <c:pt idx="39">
                  <c:v>-1.337461651222289</c:v>
                </c:pt>
                <c:pt idx="40">
                  <c:v>-1.3405496423075387</c:v>
                </c:pt>
                <c:pt idx="41">
                  <c:v>-1.3452506574387308</c:v>
                </c:pt>
                <c:pt idx="42">
                  <c:v>-1.3445066925989362</c:v>
                </c:pt>
                <c:pt idx="43">
                  <c:v>-1.3470991307902014</c:v>
                </c:pt>
                <c:pt idx="44">
                  <c:v>-1.3470795245796785</c:v>
                </c:pt>
                <c:pt idx="45">
                  <c:v>-1.3558161141067495</c:v>
                </c:pt>
                <c:pt idx="46">
                  <c:v>-1.355865629246247</c:v>
                </c:pt>
                <c:pt idx="47">
                  <c:v>-1.3641502618500392</c:v>
                </c:pt>
                <c:pt idx="48">
                  <c:v>-1.3634324480738684</c:v>
                </c:pt>
                <c:pt idx="49">
                  <c:v>-1.3652529120547763</c:v>
                </c:pt>
                <c:pt idx="50">
                  <c:v>-1.3703069972466315</c:v>
                </c:pt>
                <c:pt idx="51">
                  <c:v>-1.3727962464680914</c:v>
                </c:pt>
                <c:pt idx="52">
                  <c:v>-1.37921411019582</c:v>
                </c:pt>
                <c:pt idx="53">
                  <c:v>-1.3795473375669856</c:v>
                </c:pt>
                <c:pt idx="54">
                  <c:v>-1.3792627328205522</c:v>
                </c:pt>
                <c:pt idx="55">
                  <c:v>-1.4488319506519847</c:v>
                </c:pt>
                <c:pt idx="56">
                  <c:v>-1.47675024653329</c:v>
                </c:pt>
                <c:pt idx="57">
                  <c:v>-1.4775030031818723</c:v>
                </c:pt>
                <c:pt idx="58">
                  <c:v>-1.4774001470898186</c:v>
                </c:pt>
                <c:pt idx="59">
                  <c:v>-1.4736993377392178</c:v>
                </c:pt>
                <c:pt idx="60">
                  <c:v>-1.4789908997229166</c:v>
                </c:pt>
                <c:pt idx="61">
                  <c:v>-1.484215622474931</c:v>
                </c:pt>
                <c:pt idx="62">
                  <c:v>-1.4833071693722282</c:v>
                </c:pt>
                <c:pt idx="63">
                  <c:v>-1.4866031830317887</c:v>
                </c:pt>
                <c:pt idx="64">
                  <c:v>-1.4810678022235293</c:v>
                </c:pt>
                <c:pt idx="65">
                  <c:v>-1.486988677547197</c:v>
                </c:pt>
                <c:pt idx="66">
                  <c:v>-1.4894615351677887</c:v>
                </c:pt>
                <c:pt idx="67">
                  <c:v>-1.4889496236949225</c:v>
                </c:pt>
                <c:pt idx="68">
                  <c:v>-1.4898994144275788</c:v>
                </c:pt>
                <c:pt idx="69">
                  <c:v>-1.4878657810196054</c:v>
                </c:pt>
                <c:pt idx="70">
                  <c:v>-1.4903619428909671</c:v>
                </c:pt>
                <c:pt idx="71">
                  <c:v>-1.4908655655500735</c:v>
                </c:pt>
                <c:pt idx="72">
                  <c:v>-1.4895678504218006</c:v>
                </c:pt>
                <c:pt idx="73">
                  <c:v>-1.5227383846431248</c:v>
                </c:pt>
                <c:pt idx="74">
                  <c:v>-1.5241856624519809</c:v>
                </c:pt>
                <c:pt idx="75">
                  <c:v>-1.5280764565371872</c:v>
                </c:pt>
                <c:pt idx="76">
                  <c:v>-1.5332694288120623</c:v>
                </c:pt>
                <c:pt idx="77">
                  <c:v>-1.5350445019955015</c:v>
                </c:pt>
                <c:pt idx="78">
                  <c:v>-1.5346758446247606</c:v>
                </c:pt>
                <c:pt idx="79">
                  <c:v>-1.5374081209799746</c:v>
                </c:pt>
                <c:pt idx="80">
                  <c:v>-1.5406985189250135</c:v>
                </c:pt>
                <c:pt idx="81">
                  <c:v>-1.5454234044319379</c:v>
                </c:pt>
                <c:pt idx="82">
                  <c:v>-1.5449715277552594</c:v>
                </c:pt>
                <c:pt idx="83">
                  <c:v>-1.5414993897270304</c:v>
                </c:pt>
                <c:pt idx="84">
                  <c:v>-1.5463346847041888</c:v>
                </c:pt>
                <c:pt idx="85">
                  <c:v>-1.5485254048254964</c:v>
                </c:pt>
                <c:pt idx="86">
                  <c:v>-1.5410609820960703</c:v>
                </c:pt>
                <c:pt idx="87">
                  <c:v>-1.540811845454463</c:v>
                </c:pt>
                <c:pt idx="88">
                  <c:v>-1.5416808475247328</c:v>
                </c:pt>
                <c:pt idx="89">
                  <c:v>-1.552475591543969</c:v>
                </c:pt>
                <c:pt idx="90">
                  <c:v>-1.5513855695106125</c:v>
                </c:pt>
                <c:pt idx="91">
                  <c:v>-1.5558773076315704</c:v>
                </c:pt>
                <c:pt idx="92">
                  <c:v>-1.5601288554453003</c:v>
                </c:pt>
                <c:pt idx="93">
                  <c:v>-1.5612769159384834</c:v>
                </c:pt>
                <c:pt idx="94">
                  <c:v>-1.5880602843627016</c:v>
                </c:pt>
                <c:pt idx="95">
                  <c:v>-1.5871785762748847</c:v>
                </c:pt>
                <c:pt idx="96">
                  <c:v>-1.5874438470778747</c:v>
                </c:pt>
                <c:pt idx="97">
                  <c:v>-1.5871384793889702</c:v>
                </c:pt>
                <c:pt idx="98">
                  <c:v>-1.5889366602419779</c:v>
                </c:pt>
                <c:pt idx="99">
                  <c:v>-1.6060860854383465</c:v>
                </c:pt>
                <c:pt idx="100">
                  <c:v>-1.6007541796265314</c:v>
                </c:pt>
                <c:pt idx="101">
                  <c:v>-1.603712995185264</c:v>
                </c:pt>
                <c:pt idx="102">
                  <c:v>-1.5990104580163516</c:v>
                </c:pt>
                <c:pt idx="103">
                  <c:v>-1.5971860098222175</c:v>
                </c:pt>
                <c:pt idx="104">
                  <c:v>-1.5945622117511615</c:v>
                </c:pt>
                <c:pt idx="105">
                  <c:v>-1.5907854897049885</c:v>
                </c:pt>
                <c:pt idx="106">
                  <c:v>-1.589370957295094</c:v>
                </c:pt>
                <c:pt idx="107">
                  <c:v>-1.5863191877734208</c:v>
                </c:pt>
                <c:pt idx="108">
                  <c:v>-1.5852867165378897</c:v>
                </c:pt>
                <c:pt idx="109">
                  <c:v>-1.5842554433050249</c:v>
                </c:pt>
                <c:pt idx="110">
                  <c:v>-1.5869293025503006</c:v>
                </c:pt>
                <c:pt idx="111">
                  <c:v>-1.5903268277129348</c:v>
                </c:pt>
                <c:pt idx="112">
                  <c:v>-1.5898257458412175</c:v>
                </c:pt>
                <c:pt idx="113">
                  <c:v>-1.591709273271555</c:v>
                </c:pt>
                <c:pt idx="114">
                  <c:v>-1.5942759861792666</c:v>
                </c:pt>
                <c:pt idx="115">
                  <c:v>-1.5951748920541864</c:v>
                </c:pt>
                <c:pt idx="116">
                  <c:v>-1.5981190961080092</c:v>
                </c:pt>
                <c:pt idx="117">
                  <c:v>-1.5980689238258381</c:v>
                </c:pt>
                <c:pt idx="118">
                  <c:v>-1.598836114828686</c:v>
                </c:pt>
                <c:pt idx="119">
                  <c:v>-1.6037936716537013</c:v>
                </c:pt>
                <c:pt idx="120">
                  <c:v>-1.6035364595595987</c:v>
                </c:pt>
                <c:pt idx="121">
                  <c:v>-1.6001443359570959</c:v>
                </c:pt>
                <c:pt idx="122">
                  <c:v>-1.6033608732340963</c:v>
                </c:pt>
                <c:pt idx="123">
                  <c:v>-1.6032579199635562</c:v>
                </c:pt>
                <c:pt idx="124">
                  <c:v>-1.6086486653612211</c:v>
                </c:pt>
                <c:pt idx="125">
                  <c:v>-1.6050796424287375</c:v>
                </c:pt>
                <c:pt idx="126">
                  <c:v>-1.5990643077623599</c:v>
                </c:pt>
                <c:pt idx="127">
                  <c:v>-1.6019044953180344</c:v>
                </c:pt>
                <c:pt idx="128">
                  <c:v>-1.6052804205484101</c:v>
                </c:pt>
                <c:pt idx="129">
                  <c:v>-1.6065631687390367</c:v>
                </c:pt>
                <c:pt idx="130">
                  <c:v>-1.6061550966933356</c:v>
                </c:pt>
                <c:pt idx="131">
                  <c:v>-1.6010510880345588</c:v>
                </c:pt>
                <c:pt idx="132">
                  <c:v>-1.6019627219295087</c:v>
                </c:pt>
                <c:pt idx="133">
                  <c:v>-1.5920126252821669</c:v>
                </c:pt>
                <c:pt idx="134">
                  <c:v>-1.5963536707616477</c:v>
                </c:pt>
                <c:pt idx="135">
                  <c:v>-1.5991751020537586</c:v>
                </c:pt>
                <c:pt idx="136">
                  <c:v>-1.5983110642765543</c:v>
                </c:pt>
                <c:pt idx="137">
                  <c:v>-1.600591900864204</c:v>
                </c:pt>
                <c:pt idx="138">
                  <c:v>-1.6099535786851249</c:v>
                </c:pt>
                <c:pt idx="139">
                  <c:v>-1.6122125927090047</c:v>
                </c:pt>
                <c:pt idx="140">
                  <c:v>-1.6147332460685835</c:v>
                </c:pt>
                <c:pt idx="141">
                  <c:v>-1.6113798474513239</c:v>
                </c:pt>
                <c:pt idx="142">
                  <c:v>-1.6091761166894829</c:v>
                </c:pt>
                <c:pt idx="143">
                  <c:v>-1.6106644285299612</c:v>
                </c:pt>
                <c:pt idx="144">
                  <c:v>-1.611552530707687</c:v>
                </c:pt>
                <c:pt idx="145">
                  <c:v>-1.6171078711681774</c:v>
                </c:pt>
                <c:pt idx="146">
                  <c:v>-1.6145033105567892</c:v>
                </c:pt>
                <c:pt idx="147">
                  <c:v>-1.6342854071548205</c:v>
                </c:pt>
                <c:pt idx="148">
                  <c:v>-1.6346146443730942</c:v>
                </c:pt>
                <c:pt idx="149">
                  <c:v>-1.6285644501752181</c:v>
                </c:pt>
                <c:pt idx="150">
                  <c:v>-1.6249416604917837</c:v>
                </c:pt>
                <c:pt idx="151">
                  <c:v>-1.6211583857057439</c:v>
                </c:pt>
                <c:pt idx="152">
                  <c:v>-1.6306417178184056</c:v>
                </c:pt>
                <c:pt idx="153">
                  <c:v>-1.629239354832887</c:v>
                </c:pt>
                <c:pt idx="154">
                  <c:v>-1.636472243023303</c:v>
                </c:pt>
                <c:pt idx="155">
                  <c:v>-1.6244375929584176</c:v>
                </c:pt>
                <c:pt idx="156">
                  <c:v>-1.6200929613871478</c:v>
                </c:pt>
                <c:pt idx="157">
                  <c:v>-1.6146848638647562</c:v>
                </c:pt>
                <c:pt idx="158">
                  <c:v>-1.6192739131548239</c:v>
                </c:pt>
                <c:pt idx="159">
                  <c:v>-1.62049018766411</c:v>
                </c:pt>
                <c:pt idx="160">
                  <c:v>-1.6202127127680943</c:v>
                </c:pt>
                <c:pt idx="161">
                  <c:v>-1.6364667124792027</c:v>
                </c:pt>
                <c:pt idx="162">
                  <c:v>-1.6504633319418054</c:v>
                </c:pt>
                <c:pt idx="163">
                  <c:v>-1.6527140755003449</c:v>
                </c:pt>
                <c:pt idx="164">
                  <c:v>-1.6523915818534607</c:v>
                </c:pt>
                <c:pt idx="165">
                  <c:v>-1.651022904412651</c:v>
                </c:pt>
                <c:pt idx="166">
                  <c:v>-1.6511230531541659</c:v>
                </c:pt>
                <c:pt idx="167">
                  <c:v>-1.6485081518743387</c:v>
                </c:pt>
                <c:pt idx="168">
                  <c:v>-1.6555049651506628</c:v>
                </c:pt>
                <c:pt idx="169">
                  <c:v>-1.6553293315697972</c:v>
                </c:pt>
                <c:pt idx="170">
                  <c:v>-1.6679669709499247</c:v>
                </c:pt>
                <c:pt idx="171">
                  <c:v>-1.6746765943974651</c:v>
                </c:pt>
                <c:pt idx="172">
                  <c:v>-1.6771747302527369</c:v>
                </c:pt>
                <c:pt idx="173">
                  <c:v>-1.6771107975294341</c:v>
                </c:pt>
                <c:pt idx="174">
                  <c:v>-1.6811068195472298</c:v>
                </c:pt>
                <c:pt idx="175">
                  <c:v>-1.6787327573993129</c:v>
                </c:pt>
                <c:pt idx="176">
                  <c:v>-1.6766820688108668</c:v>
                </c:pt>
                <c:pt idx="177">
                  <c:v>-1.6781918148023418</c:v>
                </c:pt>
                <c:pt idx="178">
                  <c:v>-1.6767518012195592</c:v>
                </c:pt>
                <c:pt idx="179">
                  <c:v>-1.6787256379826441</c:v>
                </c:pt>
                <c:pt idx="180">
                  <c:v>-1.6730799309911304</c:v>
                </c:pt>
                <c:pt idx="181">
                  <c:v>-1.6753947163010565</c:v>
                </c:pt>
                <c:pt idx="182">
                  <c:v>-1.674921032206411</c:v>
                </c:pt>
                <c:pt idx="183">
                  <c:v>-1.6752594969581829</c:v>
                </c:pt>
                <c:pt idx="184">
                  <c:v>-1.669585205327023</c:v>
                </c:pt>
                <c:pt idx="185">
                  <c:v>-1.6679170508727994</c:v>
                </c:pt>
                <c:pt idx="186">
                  <c:v>-1.6549903512158786</c:v>
                </c:pt>
                <c:pt idx="187">
                  <c:v>-1.6477493841467659</c:v>
                </c:pt>
                <c:pt idx="188">
                  <c:v>-1.6552083063869181</c:v>
                </c:pt>
                <c:pt idx="189">
                  <c:v>-1.6707859029742695</c:v>
                </c:pt>
                <c:pt idx="190">
                  <c:v>-1.6706115061002527</c:v>
                </c:pt>
                <c:pt idx="191">
                  <c:v>-1.6650773098090943</c:v>
                </c:pt>
                <c:pt idx="192">
                  <c:v>-1.6618777721121927</c:v>
                </c:pt>
                <c:pt idx="193">
                  <c:v>-1.6563017608103401</c:v>
                </c:pt>
                <c:pt idx="194">
                  <c:v>-1.6572624378520191</c:v>
                </c:pt>
                <c:pt idx="195">
                  <c:v>-1.6551321442553544</c:v>
                </c:pt>
                <c:pt idx="196">
                  <c:v>-1.6519057187180524</c:v>
                </c:pt>
                <c:pt idx="197">
                  <c:v>-1.6570914485064558</c:v>
                </c:pt>
                <c:pt idx="198">
                  <c:v>-1.6584773587038861</c:v>
                </c:pt>
                <c:pt idx="199">
                  <c:v>-1.6579248471440147</c:v>
                </c:pt>
                <c:pt idx="200">
                  <c:v>-1.6555815625613299</c:v>
                </c:pt>
                <c:pt idx="201">
                  <c:v>-1.6489442269190331</c:v>
                </c:pt>
                <c:pt idx="202">
                  <c:v>-1.6484361871769966</c:v>
                </c:pt>
                <c:pt idx="203">
                  <c:v>-1.6485530209525723</c:v>
                </c:pt>
                <c:pt idx="204">
                  <c:v>-1.64862727905541</c:v>
                </c:pt>
                <c:pt idx="205">
                  <c:v>-1.6539251174951972</c:v>
                </c:pt>
                <c:pt idx="206">
                  <c:v>-1.6655336535081231</c:v>
                </c:pt>
                <c:pt idx="207">
                  <c:v>-1.6659594457123741</c:v>
                </c:pt>
                <c:pt idx="208">
                  <c:v>-1.6665257325917082</c:v>
                </c:pt>
                <c:pt idx="209">
                  <c:v>-1.6713986504498977</c:v>
                </c:pt>
                <c:pt idx="210">
                  <c:v>-1.6770876877830063</c:v>
                </c:pt>
                <c:pt idx="211">
                  <c:v>-1.7049356754108558</c:v>
                </c:pt>
                <c:pt idx="212">
                  <c:v>-1.7043624031634792</c:v>
                </c:pt>
                <c:pt idx="213">
                  <c:v>-1.7089769610958474</c:v>
                </c:pt>
                <c:pt idx="214">
                  <c:v>-1.7052043548988904</c:v>
                </c:pt>
                <c:pt idx="215">
                  <c:v>-1.7013749601561405</c:v>
                </c:pt>
                <c:pt idx="216">
                  <c:v>-1.7023069226198495</c:v>
                </c:pt>
                <c:pt idx="217">
                  <c:v>-1.7265674443287118</c:v>
                </c:pt>
                <c:pt idx="218">
                  <c:v>-1.7262612617996944</c:v>
                </c:pt>
                <c:pt idx="219">
                  <c:v>-1.7260893838606592</c:v>
                </c:pt>
                <c:pt idx="220">
                  <c:v>-1.7209198201907687</c:v>
                </c:pt>
                <c:pt idx="221">
                  <c:v>-1.7287103655654055</c:v>
                </c:pt>
                <c:pt idx="222">
                  <c:v>-1.72934066400528</c:v>
                </c:pt>
                <c:pt idx="223">
                  <c:v>-1.7350014173889656</c:v>
                </c:pt>
                <c:pt idx="224">
                  <c:v>-1.7433866645579421</c:v>
                </c:pt>
                <c:pt idx="225">
                  <c:v>-1.7334211802499337</c:v>
                </c:pt>
                <c:pt idx="226">
                  <c:v>-1.7418517126891524</c:v>
                </c:pt>
                <c:pt idx="227">
                  <c:v>-1.7387765671396118</c:v>
                </c:pt>
                <c:pt idx="228">
                  <c:v>-1.7331353848090449</c:v>
                </c:pt>
                <c:pt idx="229">
                  <c:v>-1.7368277693539027</c:v>
                </c:pt>
                <c:pt idx="230">
                  <c:v>-1.7377843082913054</c:v>
                </c:pt>
                <c:pt idx="231">
                  <c:v>-1.7278128510111517</c:v>
                </c:pt>
                <c:pt idx="232">
                  <c:v>-1.7505327670301967</c:v>
                </c:pt>
                <c:pt idx="233">
                  <c:v>-1.7467648164993113</c:v>
                </c:pt>
                <c:pt idx="234">
                  <c:v>-1.7500133495227672</c:v>
                </c:pt>
                <c:pt idx="235">
                  <c:v>-1.7552654965958205</c:v>
                </c:pt>
                <c:pt idx="236">
                  <c:v>-1.7815090292607161</c:v>
                </c:pt>
                <c:pt idx="237">
                  <c:v>-1.7783465675157206</c:v>
                </c:pt>
                <c:pt idx="238">
                  <c:v>-1.7655382839108742</c:v>
                </c:pt>
                <c:pt idx="239">
                  <c:v>-1.7630213448223373</c:v>
                </c:pt>
                <c:pt idx="240">
                  <c:v>-1.7638159414969947</c:v>
                </c:pt>
                <c:pt idx="241">
                  <c:v>-1.7680277112177682</c:v>
                </c:pt>
                <c:pt idx="242">
                  <c:v>-1.7658116471484231</c:v>
                </c:pt>
                <c:pt idx="243">
                  <c:v>-1.7625668946365622</c:v>
                </c:pt>
                <c:pt idx="244">
                  <c:v>-1.7632903518818377</c:v>
                </c:pt>
                <c:pt idx="245">
                  <c:v>-1.7589807545808345</c:v>
                </c:pt>
                <c:pt idx="246">
                  <c:v>-1.760513748589267</c:v>
                </c:pt>
                <c:pt idx="247">
                  <c:v>-1.7589180644454359</c:v>
                </c:pt>
                <c:pt idx="248">
                  <c:v>-1.7653976019958939</c:v>
                </c:pt>
                <c:pt idx="249">
                  <c:v>-1.7533774644844993</c:v>
                </c:pt>
                <c:pt idx="250">
                  <c:v>-1.750259340523181</c:v>
                </c:pt>
                <c:pt idx="251">
                  <c:v>-1.7394185632779728</c:v>
                </c:pt>
                <c:pt idx="252">
                  <c:v>-1.7410645654294863</c:v>
                </c:pt>
              </c:numCache>
            </c:numRef>
          </c:val>
          <c:smooth val="0"/>
          <c:extLst>
            <c:ext xmlns:c16="http://schemas.microsoft.com/office/drawing/2014/chart" uri="{C3380CC4-5D6E-409C-BE32-E72D297353CC}">
              <c16:uniqueId val="{00000002-0554-49F7-ADF5-F908F3E46174}"/>
            </c:ext>
          </c:extLst>
        </c:ser>
        <c:ser>
          <c:idx val="3"/>
          <c:order val="3"/>
          <c:tx>
            <c:strRef>
              <c:f>'Overall portfolio'!$M$4</c:f>
              <c:strCache>
                <c:ptCount val="1"/>
                <c:pt idx="0">
                  <c:v>10-day ES</c:v>
                </c:pt>
              </c:strCache>
            </c:strRef>
          </c:tx>
          <c:spPr>
            <a:ln w="19050" cap="rnd">
              <a:solidFill>
                <a:schemeClr val="accent4"/>
              </a:solidFill>
              <a:round/>
            </a:ln>
            <a:effectLst/>
          </c:spPr>
          <c:marker>
            <c:symbol val="none"/>
          </c:marker>
          <c:cat>
            <c:numRef>
              <c:f>'Overall portfolio'!$A$5:$A$257</c:f>
              <c:numCache>
                <c:formatCode>m/d/yyyy</c:formatCode>
                <c:ptCount val="253"/>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pt idx="252">
                  <c:v>42766</c:v>
                </c:pt>
              </c:numCache>
            </c:numRef>
          </c:cat>
          <c:val>
            <c:numRef>
              <c:f>'Overall portfolio'!$M$5:$M$257</c:f>
              <c:numCache>
                <c:formatCode>0.000%</c:formatCode>
                <c:ptCount val="253"/>
                <c:pt idx="0">
                  <c:v>-3.7909364952263584</c:v>
                </c:pt>
                <c:pt idx="1">
                  <c:v>-3.7870274902541552</c:v>
                </c:pt>
                <c:pt idx="2">
                  <c:v>-3.9979483542655951</c:v>
                </c:pt>
                <c:pt idx="3">
                  <c:v>-4.0340195851237954</c:v>
                </c:pt>
                <c:pt idx="4">
                  <c:v>-4.0303036839712139</c:v>
                </c:pt>
                <c:pt idx="5">
                  <c:v>-4.0567510618499298</c:v>
                </c:pt>
                <c:pt idx="6">
                  <c:v>-4.2128406930804765</c:v>
                </c:pt>
                <c:pt idx="7">
                  <c:v>-4.1965760609962857</c:v>
                </c:pt>
                <c:pt idx="8">
                  <c:v>-4.20494950955064</c:v>
                </c:pt>
                <c:pt idx="9">
                  <c:v>-4.1961152443045995</c:v>
                </c:pt>
                <c:pt idx="10">
                  <c:v>-4.20392288504517</c:v>
                </c:pt>
                <c:pt idx="11">
                  <c:v>-4.2032477806527693</c:v>
                </c:pt>
                <c:pt idx="12">
                  <c:v>-4.2086605804491173</c:v>
                </c:pt>
                <c:pt idx="13">
                  <c:v>-4.1964869565450895</c:v>
                </c:pt>
                <c:pt idx="14">
                  <c:v>-4.1847601690364451</c:v>
                </c:pt>
                <c:pt idx="15">
                  <c:v>-4.2110037718529494</c:v>
                </c:pt>
                <c:pt idx="16">
                  <c:v>-4.2235260205917582</c:v>
                </c:pt>
                <c:pt idx="17">
                  <c:v>-4.1361289559287506</c:v>
                </c:pt>
                <c:pt idx="18">
                  <c:v>-4.1308894230546542</c:v>
                </c:pt>
                <c:pt idx="19">
                  <c:v>-4.1495963422769861</c:v>
                </c:pt>
                <c:pt idx="20">
                  <c:v>-4.1406077893479907</c:v>
                </c:pt>
                <c:pt idx="21">
                  <c:v>-4.0394850373063615</c:v>
                </c:pt>
                <c:pt idx="22">
                  <c:v>-4.0637012309477916</c:v>
                </c:pt>
                <c:pt idx="23">
                  <c:v>-4.0738901918792294</c:v>
                </c:pt>
                <c:pt idx="24">
                  <c:v>-4.0790811622830141</c:v>
                </c:pt>
                <c:pt idx="25">
                  <c:v>-4.0604106386620682</c:v>
                </c:pt>
                <c:pt idx="26">
                  <c:v>-4.0771365963136246</c:v>
                </c:pt>
                <c:pt idx="27">
                  <c:v>-4.0771392791185805</c:v>
                </c:pt>
                <c:pt idx="28">
                  <c:v>-4.071058195733106</c:v>
                </c:pt>
                <c:pt idx="29">
                  <c:v>-4.0766168847617461</c:v>
                </c:pt>
                <c:pt idx="30">
                  <c:v>-4.0850306004257515</c:v>
                </c:pt>
                <c:pt idx="31">
                  <c:v>-4.175954858285384</c:v>
                </c:pt>
                <c:pt idx="32">
                  <c:v>-4.1780487723239386</c:v>
                </c:pt>
                <c:pt idx="33">
                  <c:v>-4.2035685280912221</c:v>
                </c:pt>
                <c:pt idx="34">
                  <c:v>-4.2126125954462834</c:v>
                </c:pt>
                <c:pt idx="35">
                  <c:v>-4.2171292574191801</c:v>
                </c:pt>
                <c:pt idx="36">
                  <c:v>-4.220252343949487</c:v>
                </c:pt>
                <c:pt idx="37">
                  <c:v>-4.2260816219715576</c:v>
                </c:pt>
                <c:pt idx="38">
                  <c:v>-4.2371369221383883</c:v>
                </c:pt>
                <c:pt idx="39">
                  <c:v>-4.2294251009921577</c:v>
                </c:pt>
                <c:pt idx="40">
                  <c:v>-4.2391901862158416</c:v>
                </c:pt>
                <c:pt idx="41">
                  <c:v>-4.2540561013453244</c:v>
                </c:pt>
                <c:pt idx="42">
                  <c:v>-4.2517034779524909</c:v>
                </c:pt>
                <c:pt idx="43">
                  <c:v>-4.2599014873300955</c:v>
                </c:pt>
                <c:pt idx="44">
                  <c:v>-4.2598394870485592</c:v>
                </c:pt>
                <c:pt idx="45">
                  <c:v>-4.2874670089360762</c:v>
                </c:pt>
                <c:pt idx="46">
                  <c:v>-4.2876235895555492</c:v>
                </c:pt>
                <c:pt idx="47">
                  <c:v>-4.3138218981612244</c:v>
                </c:pt>
                <c:pt idx="48">
                  <c:v>-4.311551971692678</c:v>
                </c:pt>
                <c:pt idx="49">
                  <c:v>-4.3173087842706446</c:v>
                </c:pt>
                <c:pt idx="50">
                  <c:v>-4.3332912049654357</c:v>
                </c:pt>
                <c:pt idx="51">
                  <c:v>-4.3411629021690503</c:v>
                </c:pt>
                <c:pt idx="52">
                  <c:v>-4.3614579692612514</c:v>
                </c:pt>
                <c:pt idx="53">
                  <c:v>-4.362511726732845</c:v>
                </c:pt>
                <c:pt idx="54">
                  <c:v>-4.3616117275012209</c:v>
                </c:pt>
                <c:pt idx="55">
                  <c:v>-4.5816089108849472</c:v>
                </c:pt>
                <c:pt idx="56">
                  <c:v>-4.6698943142603699</c:v>
                </c:pt>
                <c:pt idx="57">
                  <c:v>-4.6722747397937248</c:v>
                </c:pt>
                <c:pt idx="58">
                  <c:v>-4.6719494802716115</c:v>
                </c:pt>
                <c:pt idx="59">
                  <c:v>-4.660246493537664</c:v>
                </c:pt>
                <c:pt idx="60">
                  <c:v>-4.676979881786111</c:v>
                </c:pt>
                <c:pt idx="61">
                  <c:v>-4.6935019058253795</c:v>
                </c:pt>
                <c:pt idx="62">
                  <c:v>-4.690629124873392</c:v>
                </c:pt>
                <c:pt idx="63">
                  <c:v>-4.7010520352366303</c:v>
                </c:pt>
                <c:pt idx="64">
                  <c:v>-4.6835476241661462</c:v>
                </c:pt>
                <c:pt idx="65">
                  <c:v>-4.7022710759308231</c:v>
                </c:pt>
                <c:pt idx="66">
                  <c:v>-4.7100909383411977</c:v>
                </c:pt>
                <c:pt idx="67">
                  <c:v>-4.7084721321265688</c:v>
                </c:pt>
                <c:pt idx="68">
                  <c:v>-4.7114756341422828</c:v>
                </c:pt>
                <c:pt idx="69">
                  <c:v>-4.7050447206472761</c:v>
                </c:pt>
                <c:pt idx="70">
                  <c:v>-4.7129382775692479</c:v>
                </c:pt>
                <c:pt idx="71">
                  <c:v>-4.7145308722532944</c:v>
                </c:pt>
                <c:pt idx="72">
                  <c:v>-4.7104271366938946</c:v>
                </c:pt>
                <c:pt idx="73">
                  <c:v>-4.8153215760378387</c:v>
                </c:pt>
                <c:pt idx="74">
                  <c:v>-4.8198982703208415</c:v>
                </c:pt>
                <c:pt idx="75">
                  <c:v>-4.8322020415368048</c:v>
                </c:pt>
                <c:pt idx="76">
                  <c:v>-4.8486236617515157</c:v>
                </c:pt>
                <c:pt idx="77">
                  <c:v>-4.8542369360246695</c:v>
                </c:pt>
                <c:pt idx="78">
                  <c:v>-4.8530711390569197</c:v>
                </c:pt>
                <c:pt idx="79">
                  <c:v>-4.8617113555364186</c:v>
                </c:pt>
                <c:pt idx="80">
                  <c:v>-4.8721165074510795</c:v>
                </c:pt>
                <c:pt idx="81">
                  <c:v>-4.8870579073364802</c:v>
                </c:pt>
                <c:pt idx="82">
                  <c:v>-4.8856289478166683</c:v>
                </c:pt>
                <c:pt idx="83">
                  <c:v>-4.8746490832969789</c:v>
                </c:pt>
                <c:pt idx="84">
                  <c:v>-4.889939628583571</c:v>
                </c:pt>
                <c:pt idx="85">
                  <c:v>-4.8968672938828632</c:v>
                </c:pt>
                <c:pt idx="86">
                  <c:v>-4.8732627166395464</c:v>
                </c:pt>
                <c:pt idx="87">
                  <c:v>-4.8724748774034623</c:v>
                </c:pt>
                <c:pt idx="88">
                  <c:v>-4.8752229032369163</c:v>
                </c:pt>
                <c:pt idx="89">
                  <c:v>-4.9093588810961828</c:v>
                </c:pt>
                <c:pt idx="90">
                  <c:v>-4.9059119287710082</c:v>
                </c:pt>
                <c:pt idx="91">
                  <c:v>-4.9201160518862403</c:v>
                </c:pt>
                <c:pt idx="92">
                  <c:v>-4.9335606265587364</c:v>
                </c:pt>
                <c:pt idx="93">
                  <c:v>-4.9371911126088515</c:v>
                </c:pt>
                <c:pt idx="94">
                  <c:v>-5.021887560240816</c:v>
                </c:pt>
                <c:pt idx="95">
                  <c:v>-5.0190993544519218</c:v>
                </c:pt>
                <c:pt idx="96">
                  <c:v>-5.0199382143861122</c:v>
                </c:pt>
                <c:pt idx="97">
                  <c:v>-5.0189725569653527</c:v>
                </c:pt>
                <c:pt idx="98">
                  <c:v>-5.0246589041057614</c:v>
                </c:pt>
                <c:pt idx="99">
                  <c:v>-5.0788901482889663</c:v>
                </c:pt>
                <c:pt idx="100">
                  <c:v>-5.0620291816541414</c:v>
                </c:pt>
                <c:pt idx="101">
                  <c:v>-5.0713857779960803</c:v>
                </c:pt>
                <c:pt idx="102">
                  <c:v>-5.0565150497607174</c:v>
                </c:pt>
                <c:pt idx="103">
                  <c:v>-5.0507456379942726</c:v>
                </c:pt>
                <c:pt idx="104">
                  <c:v>-5.0424484599693793</c:v>
                </c:pt>
                <c:pt idx="105">
                  <c:v>-5.0305054162141003</c:v>
                </c:pt>
                <c:pt idx="106">
                  <c:v>-5.0260322719747075</c:v>
                </c:pt>
                <c:pt idx="107">
                  <c:v>-5.0163817293923376</c:v>
                </c:pt>
                <c:pt idx="108">
                  <c:v>-5.0131167686694509</c:v>
                </c:pt>
                <c:pt idx="109">
                  <c:v>-5.0098555963636331</c:v>
                </c:pt>
                <c:pt idx="110">
                  <c:v>-5.0183110817214027</c:v>
                </c:pt>
                <c:pt idx="111">
                  <c:v>-5.0290549996430611</c:v>
                </c:pt>
                <c:pt idx="112">
                  <c:v>-5.0274704396342145</c:v>
                </c:pt>
                <c:pt idx="113">
                  <c:v>-5.0334266763494844</c:v>
                </c:pt>
                <c:pt idx="114">
                  <c:v>-5.0415433352376064</c:v>
                </c:pt>
                <c:pt idx="115">
                  <c:v>-5.0443859252044598</c:v>
                </c:pt>
                <c:pt idx="116">
                  <c:v>-5.053696315910841</c:v>
                </c:pt>
                <c:pt idx="117">
                  <c:v>-5.0535376572237718</c:v>
                </c:pt>
                <c:pt idx="118">
                  <c:v>-5.0559637281931602</c:v>
                </c:pt>
                <c:pt idx="119">
                  <c:v>-5.0716408993899211</c:v>
                </c:pt>
                <c:pt idx="120">
                  <c:v>-5.0708275233308147</c:v>
                </c:pt>
                <c:pt idx="121">
                  <c:v>-5.060100686642091</c:v>
                </c:pt>
                <c:pt idx="122">
                  <c:v>-5.0702722706162477</c:v>
                </c:pt>
                <c:pt idx="123">
                  <c:v>-5.0699467037887773</c:v>
                </c:pt>
                <c:pt idx="124">
                  <c:v>-5.0869937375314684</c:v>
                </c:pt>
                <c:pt idx="125">
                  <c:v>-5.0757074960434467</c:v>
                </c:pt>
                <c:pt idx="126">
                  <c:v>-5.0566853376095251</c:v>
                </c:pt>
                <c:pt idx="127">
                  <c:v>-5.0656667992675226</c:v>
                </c:pt>
                <c:pt idx="128">
                  <c:v>-5.0763424122059391</c:v>
                </c:pt>
                <c:pt idx="129">
                  <c:v>-5.0803988181527782</c:v>
                </c:pt>
                <c:pt idx="130">
                  <c:v>-5.0791083810389184</c:v>
                </c:pt>
                <c:pt idx="131">
                  <c:v>-5.0629680884799626</c:v>
                </c:pt>
                <c:pt idx="132">
                  <c:v>-5.0658509279802155</c:v>
                </c:pt>
                <c:pt idx="133">
                  <c:v>-5.0343859596358103</c:v>
                </c:pt>
                <c:pt idx="134">
                  <c:v>-5.0481135507773471</c:v>
                </c:pt>
                <c:pt idx="135">
                  <c:v>-5.0570356999220891</c:v>
                </c:pt>
                <c:pt idx="136">
                  <c:v>-5.0543033725616944</c:v>
                </c:pt>
                <c:pt idx="137">
                  <c:v>-5.0615160111493136</c:v>
                </c:pt>
                <c:pt idx="138">
                  <c:v>-5.0911202357841061</c:v>
                </c:pt>
                <c:pt idx="139">
                  <c:v>-5.0982638653658281</c:v>
                </c:pt>
                <c:pt idx="140">
                  <c:v>-5.1062348711738528</c:v>
                </c:pt>
                <c:pt idx="141">
                  <c:v>-5.0956304936408525</c:v>
                </c:pt>
                <c:pt idx="142">
                  <c:v>-5.0886616850836575</c:v>
                </c:pt>
                <c:pt idx="143">
                  <c:v>-5.0933681403681659</c:v>
                </c:pt>
                <c:pt idx="144">
                  <c:v>-5.0961765660447353</c:v>
                </c:pt>
                <c:pt idx="145">
                  <c:v>-5.1137440950775739</c:v>
                </c:pt>
                <c:pt idx="146">
                  <c:v>-5.1055077512416256</c:v>
                </c:pt>
                <c:pt idx="147">
                  <c:v>-5.1680642333848734</c:v>
                </c:pt>
                <c:pt idx="148">
                  <c:v>-5.1691053728851166</c:v>
                </c:pt>
                <c:pt idx="149">
                  <c:v>-5.1499729789334925</c:v>
                </c:pt>
                <c:pt idx="150">
                  <c:v>-5.1385167120500794</c:v>
                </c:pt>
                <c:pt idx="151">
                  <c:v>-5.1265529467119073</c:v>
                </c:pt>
                <c:pt idx="152">
                  <c:v>-5.1565418759957344</c:v>
                </c:pt>
                <c:pt idx="153">
                  <c:v>-5.1521072148551816</c:v>
                </c:pt>
                <c:pt idx="154">
                  <c:v>-5.1749796155982306</c:v>
                </c:pt>
                <c:pt idx="155">
                  <c:v>-5.136922710550099</c:v>
                </c:pt>
                <c:pt idx="156">
                  <c:v>-5.1231837791906107</c:v>
                </c:pt>
                <c:pt idx="157">
                  <c:v>-5.1060818732115392</c:v>
                </c:pt>
                <c:pt idx="158">
                  <c:v>-5.1205937212629324</c:v>
                </c:pt>
                <c:pt idx="159">
                  <c:v>-5.1244399189722802</c:v>
                </c:pt>
                <c:pt idx="160">
                  <c:v>-5.1235624663073525</c:v>
                </c:pt>
                <c:pt idx="161">
                  <c:v>-5.1749621264821739</c:v>
                </c:pt>
                <c:pt idx="162">
                  <c:v>-5.2192233235266396</c:v>
                </c:pt>
                <c:pt idx="163">
                  <c:v>-5.2263407996005773</c:v>
                </c:pt>
                <c:pt idx="164">
                  <c:v>-5.2253209851454887</c:v>
                </c:pt>
                <c:pt idx="165">
                  <c:v>-5.2209928470504403</c:v>
                </c:pt>
                <c:pt idx="166">
                  <c:v>-5.2213095451784266</c:v>
                </c:pt>
                <c:pt idx="167">
                  <c:v>-5.2130405012776837</c:v>
                </c:pt>
                <c:pt idx="168">
                  <c:v>-5.2351663675937727</c:v>
                </c:pt>
                <c:pt idx="169">
                  <c:v>-5.2346109654446265</c:v>
                </c:pt>
                <c:pt idx="170">
                  <c:v>-5.2745746901336679</c:v>
                </c:pt>
                <c:pt idx="171">
                  <c:v>-5.2957923824699664</c:v>
                </c:pt>
                <c:pt idx="172">
                  <c:v>-5.3036921816771576</c:v>
                </c:pt>
                <c:pt idx="173">
                  <c:v>-5.3034900086545038</c:v>
                </c:pt>
                <c:pt idx="174">
                  <c:v>-5.3161265398109201</c:v>
                </c:pt>
                <c:pt idx="175">
                  <c:v>-5.3086190961167112</c:v>
                </c:pt>
                <c:pt idx="176">
                  <c:v>-5.3021342494055057</c:v>
                </c:pt>
                <c:pt idx="177">
                  <c:v>-5.3069084854268755</c:v>
                </c:pt>
                <c:pt idx="178">
                  <c:v>-5.302354762643704</c:v>
                </c:pt>
                <c:pt idx="179">
                  <c:v>-5.3085965825444257</c:v>
                </c:pt>
                <c:pt idx="180">
                  <c:v>-5.2907432894493054</c:v>
                </c:pt>
                <c:pt idx="181">
                  <c:v>-5.2980632833229713</c:v>
                </c:pt>
                <c:pt idx="182">
                  <c:v>-5.2965653626924967</c:v>
                </c:pt>
                <c:pt idx="183">
                  <c:v>-5.2976356822157786</c:v>
                </c:pt>
                <c:pt idx="184">
                  <c:v>-5.2796919965532823</c:v>
                </c:pt>
                <c:pt idx="185">
                  <c:v>-5.2744168289889801</c:v>
                </c:pt>
                <c:pt idx="186">
                  <c:v>-5.233539015444193</c:v>
                </c:pt>
                <c:pt idx="187">
                  <c:v>-5.2106410670435235</c:v>
                </c:pt>
                <c:pt idx="188">
                  <c:v>-5.2342282502124897</c:v>
                </c:pt>
                <c:pt idx="189">
                  <c:v>-5.2834889358997863</c:v>
                </c:pt>
                <c:pt idx="190">
                  <c:v>-5.2829374445610791</c:v>
                </c:pt>
                <c:pt idx="191">
                  <c:v>-5.2654367792625623</c:v>
                </c:pt>
                <c:pt idx="192">
                  <c:v>-5.255318952680784</c:v>
                </c:pt>
                <c:pt idx="193">
                  <c:v>-5.237686056708089</c:v>
                </c:pt>
                <c:pt idx="194">
                  <c:v>-5.2407239842556272</c:v>
                </c:pt>
                <c:pt idx="195">
                  <c:v>-5.233987404405295</c:v>
                </c:pt>
                <c:pt idx="196">
                  <c:v>-5.2237845510064878</c:v>
                </c:pt>
                <c:pt idx="197">
                  <c:v>-5.2401832684680256</c:v>
                </c:pt>
                <c:pt idx="198">
                  <c:v>-5.2445659013243588</c:v>
                </c:pt>
                <c:pt idx="199">
                  <c:v>-5.242818706361593</c:v>
                </c:pt>
                <c:pt idx="200">
                  <c:v>-5.2354085898743516</c:v>
                </c:pt>
                <c:pt idx="201">
                  <c:v>-5.2144194916496778</c:v>
                </c:pt>
                <c:pt idx="202">
                  <c:v>-5.2128129289229577</c:v>
                </c:pt>
                <c:pt idx="203">
                  <c:v>-5.213182389761414</c:v>
                </c:pt>
                <c:pt idx="204">
                  <c:v>-5.2134172145011037</c:v>
                </c:pt>
                <c:pt idx="205">
                  <c:v>-5.2301704506464244</c:v>
                </c:pt>
                <c:pt idx="206">
                  <c:v>-5.2668798647473603</c:v>
                </c:pt>
                <c:pt idx="207">
                  <c:v>-5.2682263379227372</c:v>
                </c:pt>
                <c:pt idx="208">
                  <c:v>-5.2700170942705018</c:v>
                </c:pt>
                <c:pt idx="209">
                  <c:v>-5.2854266135532892</c:v>
                </c:pt>
                <c:pt idx="210">
                  <c:v>-5.3034169292196429</c:v>
                </c:pt>
                <c:pt idx="211">
                  <c:v>-5.3914799983758366</c:v>
                </c:pt>
                <c:pt idx="212">
                  <c:v>-5.3896671523547637</c:v>
                </c:pt>
                <c:pt idx="213">
                  <c:v>-5.4042596658158439</c:v>
                </c:pt>
                <c:pt idx="214">
                  <c:v>-5.3923296375185945</c:v>
                </c:pt>
                <c:pt idx="215">
                  <c:v>-5.3802200280716299</c:v>
                </c:pt>
                <c:pt idx="216">
                  <c:v>-5.3831671521507323</c:v>
                </c:pt>
                <c:pt idx="217">
                  <c:v>-5.4598856579746977</c:v>
                </c:pt>
                <c:pt idx="218">
                  <c:v>-5.4589174238032525</c:v>
                </c:pt>
                <c:pt idx="219">
                  <c:v>-5.4583738980363652</c:v>
                </c:pt>
                <c:pt idx="220">
                  <c:v>-5.4420263023302526</c:v>
                </c:pt>
                <c:pt idx="221">
                  <c:v>-5.4666621699289948</c:v>
                </c:pt>
                <c:pt idx="222">
                  <c:v>-5.4686553486046483</c:v>
                </c:pt>
                <c:pt idx="223">
                  <c:v>-5.4865562225696003</c:v>
                </c:pt>
                <c:pt idx="224">
                  <c:v>-5.5130727023670447</c:v>
                </c:pt>
                <c:pt idx="225">
                  <c:v>-5.4815590739670714</c:v>
                </c:pt>
                <c:pt idx="226">
                  <c:v>-5.5082187583629372</c:v>
                </c:pt>
                <c:pt idx="227">
                  <c:v>-5.4984942942898591</c:v>
                </c:pt>
                <c:pt idx="228">
                  <c:v>-5.4806553094289709</c:v>
                </c:pt>
                <c:pt idx="229">
                  <c:v>-5.4923316545879253</c:v>
                </c:pt>
                <c:pt idx="230">
                  <c:v>-5.4953564963007553</c:v>
                </c:pt>
                <c:pt idx="231">
                  <c:v>-5.4638239797044017</c:v>
                </c:pt>
                <c:pt idx="232">
                  <c:v>-5.5356706625723291</c:v>
                </c:pt>
                <c:pt idx="233">
                  <c:v>-5.5237553567838908</c:v>
                </c:pt>
                <c:pt idx="234">
                  <c:v>-5.5340281201922847</c:v>
                </c:pt>
                <c:pt idx="235">
                  <c:v>-5.5506368675493203</c:v>
                </c:pt>
                <c:pt idx="236">
                  <c:v>-5.6336262046194188</c:v>
                </c:pt>
                <c:pt idx="237">
                  <c:v>-5.6236256224920824</c:v>
                </c:pt>
                <c:pt idx="238">
                  <c:v>-5.583122273383375</c:v>
                </c:pt>
                <c:pt idx="239">
                  <c:v>-5.5751630131316903</c:v>
                </c:pt>
                <c:pt idx="240">
                  <c:v>-5.5776757484448041</c:v>
                </c:pt>
                <c:pt idx="241">
                  <c:v>-5.5909945337425793</c:v>
                </c:pt>
                <c:pt idx="242">
                  <c:v>-5.583986723842588</c:v>
                </c:pt>
                <c:pt idx="243">
                  <c:v>-5.573725915461555</c:v>
                </c:pt>
                <c:pt idx="244">
                  <c:v>-5.576013688146376</c:v>
                </c:pt>
                <c:pt idx="245">
                  <c:v>-5.5623855448770918</c:v>
                </c:pt>
                <c:pt idx="246">
                  <c:v>-5.5672332975831305</c:v>
                </c:pt>
                <c:pt idx="247">
                  <c:v>-5.5621873012624077</c:v>
                </c:pt>
                <c:pt idx="248">
                  <c:v>-5.5826773981064433</c:v>
                </c:pt>
                <c:pt idx="249">
                  <c:v>-5.5446663857820084</c:v>
                </c:pt>
                <c:pt idx="250">
                  <c:v>-5.534806012037496</c:v>
                </c:pt>
                <c:pt idx="251">
                  <c:v>-5.5005244643361122</c:v>
                </c:pt>
                <c:pt idx="252">
                  <c:v>-5.5057295801684321</c:v>
                </c:pt>
              </c:numCache>
            </c:numRef>
          </c:val>
          <c:smooth val="0"/>
          <c:extLst>
            <c:ext xmlns:c16="http://schemas.microsoft.com/office/drawing/2014/chart" uri="{C3380CC4-5D6E-409C-BE32-E72D297353CC}">
              <c16:uniqueId val="{00000003-0554-49F7-ADF5-F908F3E46174}"/>
            </c:ext>
          </c:extLst>
        </c:ser>
        <c:dLbls>
          <c:showLegendKey val="0"/>
          <c:showVal val="0"/>
          <c:showCatName val="0"/>
          <c:showSerName val="0"/>
          <c:showPercent val="0"/>
          <c:showBubbleSize val="0"/>
        </c:dLbls>
        <c:smooth val="0"/>
        <c:axId val="1360555263"/>
        <c:axId val="933344415"/>
      </c:lineChart>
      <c:dateAx>
        <c:axId val="1360555263"/>
        <c:scaling>
          <c:orientation val="minMax"/>
        </c:scaling>
        <c:delete val="1"/>
        <c:axPos val="b"/>
        <c:numFmt formatCode="m/d/yyyy" sourceLinked="1"/>
        <c:majorTickMark val="out"/>
        <c:minorTickMark val="none"/>
        <c:tickLblPos val="nextTo"/>
        <c:crossAx val="933344415"/>
        <c:crosses val="autoZero"/>
        <c:auto val="1"/>
        <c:lblOffset val="100"/>
        <c:baseTimeUnit val="days"/>
      </c:dateAx>
      <c:valAx>
        <c:axId val="933344415"/>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360555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a:t> </a:t>
            </a:r>
            <a:r>
              <a:rPr lang="en-US"/>
              <a:t>Backtest visualization</a:t>
            </a:r>
            <a:endParaRPr lang="ru-R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'Overall portfolio'!$H$4</c:f>
              <c:strCache>
                <c:ptCount val="1"/>
                <c:pt idx="0">
                  <c:v>1-day VaR</c:v>
                </c:pt>
              </c:strCache>
            </c:strRef>
          </c:tx>
          <c:spPr>
            <a:ln w="28575" cap="rnd">
              <a:solidFill>
                <a:schemeClr val="accent1"/>
              </a:solidFill>
              <a:round/>
            </a:ln>
            <a:effectLst/>
          </c:spPr>
          <c:marker>
            <c:symbol val="none"/>
          </c:marker>
          <c:cat>
            <c:numRef>
              <c:f>'Overall portfolio'!$A$5:$A$257</c:f>
              <c:numCache>
                <c:formatCode>m/d/yyyy</c:formatCode>
                <c:ptCount val="253"/>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pt idx="252">
                  <c:v>42766</c:v>
                </c:pt>
              </c:numCache>
            </c:numRef>
          </c:cat>
          <c:val>
            <c:numRef>
              <c:f>'Overall portfolio'!$H$5:$H$257</c:f>
              <c:numCache>
                <c:formatCode>0.000%</c:formatCode>
                <c:ptCount val="253"/>
                <c:pt idx="0">
                  <c:v>-0.44486451278054973</c:v>
                </c:pt>
                <c:pt idx="1">
                  <c:v>-0.44439974133869636</c:v>
                </c:pt>
                <c:pt idx="2">
                  <c:v>-0.46942534574235595</c:v>
                </c:pt>
                <c:pt idx="3">
                  <c:v>-0.47376060434877454</c:v>
                </c:pt>
                <c:pt idx="4">
                  <c:v>-0.4733311539231092</c:v>
                </c:pt>
                <c:pt idx="5">
                  <c:v>-0.47645678870657771</c:v>
                </c:pt>
                <c:pt idx="6">
                  <c:v>-0.49498460379210868</c:v>
                </c:pt>
                <c:pt idx="7">
                  <c:v>-0.49306364737976333</c:v>
                </c:pt>
                <c:pt idx="8">
                  <c:v>-0.49405258707757921</c:v>
                </c:pt>
                <c:pt idx="9">
                  <c:v>-0.49300181620791517</c:v>
                </c:pt>
                <c:pt idx="10">
                  <c:v>-0.49394897988158221</c:v>
                </c:pt>
                <c:pt idx="11">
                  <c:v>-0.49384830761768367</c:v>
                </c:pt>
                <c:pt idx="12">
                  <c:v>-0.49449016829856163</c:v>
                </c:pt>
                <c:pt idx="13">
                  <c:v>-0.49304694784693159</c:v>
                </c:pt>
                <c:pt idx="14">
                  <c:v>-0.4916507717547155</c:v>
                </c:pt>
                <c:pt idx="15">
                  <c:v>-0.49476795639052834</c:v>
                </c:pt>
                <c:pt idx="16">
                  <c:v>-0.49623182699459795</c:v>
                </c:pt>
                <c:pt idx="17">
                  <c:v>-0.48586960674278951</c:v>
                </c:pt>
                <c:pt idx="18">
                  <c:v>-0.48524968913239946</c:v>
                </c:pt>
                <c:pt idx="19">
                  <c:v>-0.48742602401941737</c:v>
                </c:pt>
                <c:pt idx="20">
                  <c:v>-0.48638601067799297</c:v>
                </c:pt>
                <c:pt idx="21">
                  <c:v>-0.47438829605831201</c:v>
                </c:pt>
                <c:pt idx="22">
                  <c:v>-0.47726085636077858</c:v>
                </c:pt>
                <c:pt idx="23">
                  <c:v>-0.47847222212765439</c:v>
                </c:pt>
                <c:pt idx="24">
                  <c:v>-0.47910584497308267</c:v>
                </c:pt>
                <c:pt idx="25">
                  <c:v>-0.4768921754975074</c:v>
                </c:pt>
                <c:pt idx="26">
                  <c:v>-0.47886481967116229</c:v>
                </c:pt>
                <c:pt idx="27">
                  <c:v>-0.47886387057635194</c:v>
                </c:pt>
                <c:pt idx="28">
                  <c:v>-0.47813960195883221</c:v>
                </c:pt>
                <c:pt idx="29">
                  <c:v>-0.47880019337722085</c:v>
                </c:pt>
                <c:pt idx="30">
                  <c:v>-0.479803643284338</c:v>
                </c:pt>
                <c:pt idx="31">
                  <c:v>-0.49059242223035188</c:v>
                </c:pt>
                <c:pt idx="32">
                  <c:v>-0.49082945148668022</c:v>
                </c:pt>
                <c:pt idx="33">
                  <c:v>-0.49374309004529027</c:v>
                </c:pt>
                <c:pt idx="34">
                  <c:v>-0.49482308730161512</c:v>
                </c:pt>
                <c:pt idx="35">
                  <c:v>-0.49536096088556553</c:v>
                </c:pt>
                <c:pt idx="36">
                  <c:v>-0.49571440719426024</c:v>
                </c:pt>
                <c:pt idx="37">
                  <c:v>-0.49641578506474798</c:v>
                </c:pt>
                <c:pt idx="38">
                  <c:v>-0.49772851862337092</c:v>
                </c:pt>
                <c:pt idx="39">
                  <c:v>-0.49680838521859005</c:v>
                </c:pt>
                <c:pt idx="40">
                  <c:v>-0.49790891053419944</c:v>
                </c:pt>
                <c:pt idx="41">
                  <c:v>-0.4996588154693577</c:v>
                </c:pt>
                <c:pt idx="42">
                  <c:v>-0.49941883948474336</c:v>
                </c:pt>
                <c:pt idx="43">
                  <c:v>-0.5003937044207486</c:v>
                </c:pt>
                <c:pt idx="44">
                  <c:v>-0.50038508945819171</c:v>
                </c:pt>
                <c:pt idx="45">
                  <c:v>-0.5036621534871687</c:v>
                </c:pt>
                <c:pt idx="46">
                  <c:v>-0.50366149414437389</c:v>
                </c:pt>
                <c:pt idx="47">
                  <c:v>-0.50677519313472841</c:v>
                </c:pt>
                <c:pt idx="48">
                  <c:v>-0.50647902727426286</c:v>
                </c:pt>
                <c:pt idx="49">
                  <c:v>-0.50715459952596886</c:v>
                </c:pt>
                <c:pt idx="50">
                  <c:v>-0.50905105372228909</c:v>
                </c:pt>
                <c:pt idx="51">
                  <c:v>-0.5099924635782902</c:v>
                </c:pt>
                <c:pt idx="52">
                  <c:v>-0.51232935841328064</c:v>
                </c:pt>
                <c:pt idx="53">
                  <c:v>-0.51246064804973179</c:v>
                </c:pt>
                <c:pt idx="54">
                  <c:v>-0.51230224172890892</c:v>
                </c:pt>
                <c:pt idx="55">
                  <c:v>-0.53839622027391865</c:v>
                </c:pt>
                <c:pt idx="56">
                  <c:v>-0.548868849939537</c:v>
                </c:pt>
                <c:pt idx="57">
                  <c:v>-0.54913781745692469</c:v>
                </c:pt>
                <c:pt idx="58">
                  <c:v>-0.54909918303054772</c:v>
                </c:pt>
                <c:pt idx="59">
                  <c:v>-0.54772951237358092</c:v>
                </c:pt>
                <c:pt idx="60">
                  <c:v>-0.54971256525943213</c:v>
                </c:pt>
                <c:pt idx="61">
                  <c:v>-0.55165850782759451</c:v>
                </c:pt>
                <c:pt idx="62">
                  <c:v>-0.55134099513112256</c:v>
                </c:pt>
                <c:pt idx="63">
                  <c:v>-0.5525818925348025</c:v>
                </c:pt>
                <c:pt idx="64">
                  <c:v>-0.55062350100151269</c:v>
                </c:pt>
                <c:pt idx="65">
                  <c:v>-0.55284214366309115</c:v>
                </c:pt>
                <c:pt idx="66">
                  <c:v>-0.55377455194817393</c:v>
                </c:pt>
                <c:pt idx="67">
                  <c:v>-0.55358320435781638</c:v>
                </c:pt>
                <c:pt idx="68">
                  <c:v>-0.55393050181889192</c:v>
                </c:pt>
                <c:pt idx="69">
                  <c:v>-0.55316652407145805</c:v>
                </c:pt>
                <c:pt idx="70">
                  <c:v>-0.55409731593605682</c:v>
                </c:pt>
                <c:pt idx="71">
                  <c:v>-0.55417960958148582</c:v>
                </c:pt>
                <c:pt idx="72">
                  <c:v>-0.55369112786169583</c:v>
                </c:pt>
                <c:pt idx="73">
                  <c:v>-0.56613399053462665</c:v>
                </c:pt>
                <c:pt idx="74">
                  <c:v>-0.5666697837797946</c:v>
                </c:pt>
                <c:pt idx="75">
                  <c:v>-0.56812625283153428</c:v>
                </c:pt>
                <c:pt idx="76">
                  <c:v>-0.57006891075335975</c:v>
                </c:pt>
                <c:pt idx="77">
                  <c:v>-0.57073646863823502</c:v>
                </c:pt>
                <c:pt idx="78">
                  <c:v>-0.57060099369241679</c:v>
                </c:pt>
                <c:pt idx="79">
                  <c:v>-0.57163608877437244</c:v>
                </c:pt>
                <c:pt idx="80">
                  <c:v>-0.57287901530231788</c:v>
                </c:pt>
                <c:pt idx="81">
                  <c:v>-0.57465428419748088</c:v>
                </c:pt>
                <c:pt idx="82">
                  <c:v>-0.57447647852111627</c:v>
                </c:pt>
                <c:pt idx="83">
                  <c:v>-0.57316633680830442</c:v>
                </c:pt>
                <c:pt idx="84">
                  <c:v>-0.57494993860807619</c:v>
                </c:pt>
                <c:pt idx="85">
                  <c:v>-0.57577150940659416</c:v>
                </c:pt>
                <c:pt idx="86">
                  <c:v>-0.57298352675025832</c:v>
                </c:pt>
                <c:pt idx="87">
                  <c:v>-0.57289395098769424</c:v>
                </c:pt>
                <c:pt idx="88">
                  <c:v>-0.5732398982560013</c:v>
                </c:pt>
                <c:pt idx="89">
                  <c:v>-0.57730790385668418</c:v>
                </c:pt>
                <c:pt idx="90">
                  <c:v>-0.57688986209129356</c:v>
                </c:pt>
                <c:pt idx="91">
                  <c:v>-0.57857960365111338</c:v>
                </c:pt>
                <c:pt idx="92">
                  <c:v>-0.58016813416538526</c:v>
                </c:pt>
                <c:pt idx="93">
                  <c:v>-0.58059126295152741</c:v>
                </c:pt>
                <c:pt idx="94">
                  <c:v>-0.5906205716930083</c:v>
                </c:pt>
                <c:pt idx="95">
                  <c:v>-0.59028448895083285</c:v>
                </c:pt>
                <c:pt idx="96">
                  <c:v>-0.59038633926609241</c:v>
                </c:pt>
                <c:pt idx="97">
                  <c:v>-0.59022698256865358</c:v>
                </c:pt>
                <c:pt idx="98">
                  <c:v>-0.59092288291316575</c:v>
                </c:pt>
                <c:pt idx="99">
                  <c:v>-0.59734360475762638</c:v>
                </c:pt>
                <c:pt idx="100">
                  <c:v>-0.59534236335875357</c:v>
                </c:pt>
                <c:pt idx="101">
                  <c:v>-0.59644671295597307</c:v>
                </c:pt>
                <c:pt idx="102">
                  <c:v>-0.59467326037060442</c:v>
                </c:pt>
                <c:pt idx="103">
                  <c:v>-0.5939995931818548</c:v>
                </c:pt>
                <c:pt idx="104">
                  <c:v>-0.59301454252736074</c:v>
                </c:pt>
                <c:pt idx="105">
                  <c:v>-0.59160422965752135</c:v>
                </c:pt>
                <c:pt idx="106">
                  <c:v>-0.59107937150751055</c:v>
                </c:pt>
                <c:pt idx="107">
                  <c:v>-0.58993778169643163</c:v>
                </c:pt>
                <c:pt idx="108">
                  <c:v>-0.5895526868419495</c:v>
                </c:pt>
                <c:pt idx="109">
                  <c:v>-0.58916352081946344</c:v>
                </c:pt>
                <c:pt idx="110">
                  <c:v>-0.5901636409520602</c:v>
                </c:pt>
                <c:pt idx="111">
                  <c:v>-0.59144162454142513</c:v>
                </c:pt>
                <c:pt idx="112">
                  <c:v>-0.59125041676619816</c:v>
                </c:pt>
                <c:pt idx="113">
                  <c:v>-0.59195615841090921</c:v>
                </c:pt>
                <c:pt idx="114">
                  <c:v>-0.59295043075487397</c:v>
                </c:pt>
                <c:pt idx="115">
                  <c:v>-0.59329251084198498</c:v>
                </c:pt>
                <c:pt idx="116">
                  <c:v>-0.59439563910520177</c:v>
                </c:pt>
                <c:pt idx="117">
                  <c:v>-0.59437641597895474</c:v>
                </c:pt>
                <c:pt idx="118">
                  <c:v>-0.59467049926528581</c:v>
                </c:pt>
                <c:pt idx="119">
                  <c:v>-0.59656395007414897</c:v>
                </c:pt>
                <c:pt idx="120">
                  <c:v>-0.59646730291524974</c:v>
                </c:pt>
                <c:pt idx="121">
                  <c:v>-0.5951929725113001</c:v>
                </c:pt>
                <c:pt idx="122">
                  <c:v>-0.59639285655924734</c:v>
                </c:pt>
                <c:pt idx="123">
                  <c:v>-0.59634161016981013</c:v>
                </c:pt>
                <c:pt idx="124">
                  <c:v>-0.59836239579532402</c:v>
                </c:pt>
                <c:pt idx="125">
                  <c:v>-0.59705460962783796</c:v>
                </c:pt>
                <c:pt idx="126">
                  <c:v>-0.59479165796269917</c:v>
                </c:pt>
                <c:pt idx="127">
                  <c:v>-0.59586214126044268</c:v>
                </c:pt>
                <c:pt idx="128">
                  <c:v>-0.59712297285474569</c:v>
                </c:pt>
                <c:pt idx="129">
                  <c:v>-0.59761981695984845</c:v>
                </c:pt>
                <c:pt idx="130">
                  <c:v>-0.59746338269414423</c:v>
                </c:pt>
                <c:pt idx="131">
                  <c:v>-0.59549615608752093</c:v>
                </c:pt>
                <c:pt idx="132">
                  <c:v>-0.59587620757842363</c:v>
                </c:pt>
                <c:pt idx="133">
                  <c:v>-0.59212703638748998</c:v>
                </c:pt>
                <c:pt idx="134">
                  <c:v>-0.59370967134031249</c:v>
                </c:pt>
                <c:pt idx="135">
                  <c:v>-0.59473490659249517</c:v>
                </c:pt>
                <c:pt idx="136">
                  <c:v>-0.59445932453850081</c:v>
                </c:pt>
                <c:pt idx="137">
                  <c:v>-0.59531896437661225</c:v>
                </c:pt>
                <c:pt idx="138">
                  <c:v>-0.59883472098956625</c:v>
                </c:pt>
                <c:pt idx="139">
                  <c:v>-0.59967208588750665</c:v>
                </c:pt>
                <c:pt idx="140">
                  <c:v>-0.60061937897571605</c:v>
                </c:pt>
                <c:pt idx="141">
                  <c:v>-0.5993818040536536</c:v>
                </c:pt>
                <c:pt idx="142">
                  <c:v>-0.59854286794527189</c:v>
                </c:pt>
                <c:pt idx="143">
                  <c:v>-0.59912448591352274</c:v>
                </c:pt>
                <c:pt idx="144">
                  <c:v>-0.59946326422378715</c:v>
                </c:pt>
                <c:pt idx="145">
                  <c:v>-0.60155981500705291</c:v>
                </c:pt>
                <c:pt idx="146">
                  <c:v>-0.60055392076085201</c:v>
                </c:pt>
                <c:pt idx="147">
                  <c:v>-0.60796981212003409</c:v>
                </c:pt>
                <c:pt idx="148">
                  <c:v>-0.60807918631062141</c:v>
                </c:pt>
                <c:pt idx="149">
                  <c:v>-0.60579698454611974</c:v>
                </c:pt>
                <c:pt idx="150">
                  <c:v>-0.60442703200211445</c:v>
                </c:pt>
                <c:pt idx="151">
                  <c:v>-0.60292319924421511</c:v>
                </c:pt>
                <c:pt idx="152">
                  <c:v>-0.60648333976695301</c:v>
                </c:pt>
                <c:pt idx="153">
                  <c:v>-0.60592767837695238</c:v>
                </c:pt>
                <c:pt idx="154">
                  <c:v>-0.60864420340210712</c:v>
                </c:pt>
                <c:pt idx="155">
                  <c:v>-0.60414112117820296</c:v>
                </c:pt>
                <c:pt idx="156">
                  <c:v>-0.60257013050593755</c:v>
                </c:pt>
                <c:pt idx="157">
                  <c:v>-0.60051840634478271</c:v>
                </c:pt>
                <c:pt idx="158">
                  <c:v>-0.60222798810195566</c:v>
                </c:pt>
                <c:pt idx="159">
                  <c:v>-0.602692914535776</c:v>
                </c:pt>
                <c:pt idx="160">
                  <c:v>-0.6025958970338523</c:v>
                </c:pt>
                <c:pt idx="161">
                  <c:v>-0.60866618132431305</c:v>
                </c:pt>
                <c:pt idx="162">
                  <c:v>-0.61395884471009443</c:v>
                </c:pt>
                <c:pt idx="163">
                  <c:v>-0.61480784738463556</c:v>
                </c:pt>
                <c:pt idx="164">
                  <c:v>-0.61467386618860265</c:v>
                </c:pt>
                <c:pt idx="165">
                  <c:v>-0.6141567719276797</c:v>
                </c:pt>
                <c:pt idx="166">
                  <c:v>-0.61415723361127494</c:v>
                </c:pt>
                <c:pt idx="167">
                  <c:v>-0.61317241237637776</c:v>
                </c:pt>
                <c:pt idx="168">
                  <c:v>-0.61579689330853249</c:v>
                </c:pt>
                <c:pt idx="169">
                  <c:v>-0.61570900326201639</c:v>
                </c:pt>
                <c:pt idx="170">
                  <c:v>-0.62045332467147007</c:v>
                </c:pt>
                <c:pt idx="171">
                  <c:v>-0.62296579629832027</c:v>
                </c:pt>
                <c:pt idx="172">
                  <c:v>-0.62389544022507049</c:v>
                </c:pt>
                <c:pt idx="173">
                  <c:v>-0.62385590800595347</c:v>
                </c:pt>
                <c:pt idx="174">
                  <c:v>-0.6253275745172493</c:v>
                </c:pt>
                <c:pt idx="175">
                  <c:v>-0.62442677909258804</c:v>
                </c:pt>
                <c:pt idx="176">
                  <c:v>-0.62365881404943746</c:v>
                </c:pt>
                <c:pt idx="177">
                  <c:v>-0.62422460680298608</c:v>
                </c:pt>
                <c:pt idx="178">
                  <c:v>-0.62368012705637799</c:v>
                </c:pt>
                <c:pt idx="179">
                  <c:v>-0.62439820075142649</c:v>
                </c:pt>
                <c:pt idx="180">
                  <c:v>-0.6222827548922788</c:v>
                </c:pt>
                <c:pt idx="181">
                  <c:v>-0.62315494927353121</c:v>
                </c:pt>
                <c:pt idx="182">
                  <c:v>-0.62297604578411458</c:v>
                </c:pt>
                <c:pt idx="183">
                  <c:v>-0.62310841530817107</c:v>
                </c:pt>
                <c:pt idx="184">
                  <c:v>-0.6209642808342698</c:v>
                </c:pt>
                <c:pt idx="185">
                  <c:v>-0.62034671004757092</c:v>
                </c:pt>
                <c:pt idx="186">
                  <c:v>-0.61553019352243155</c:v>
                </c:pt>
                <c:pt idx="187">
                  <c:v>-0.61279355176258299</c:v>
                </c:pt>
                <c:pt idx="188">
                  <c:v>-0.61551600127799544</c:v>
                </c:pt>
                <c:pt idx="189">
                  <c:v>-0.62135549575689653</c:v>
                </c:pt>
                <c:pt idx="190">
                  <c:v>-0.62128976462201713</c:v>
                </c:pt>
                <c:pt idx="191">
                  <c:v>-0.61916635692548727</c:v>
                </c:pt>
                <c:pt idx="192">
                  <c:v>-0.6179511961836881</c:v>
                </c:pt>
                <c:pt idx="193">
                  <c:v>-0.61586850371955104</c:v>
                </c:pt>
                <c:pt idx="194">
                  <c:v>-0.6162387531600042</c:v>
                </c:pt>
                <c:pt idx="195">
                  <c:v>-0.61543431201655785</c:v>
                </c:pt>
                <c:pt idx="196">
                  <c:v>-0.61422979412343293</c:v>
                </c:pt>
                <c:pt idx="197">
                  <c:v>-0.61609879743053619</c:v>
                </c:pt>
                <c:pt idx="198">
                  <c:v>-0.61658203062264594</c:v>
                </c:pt>
                <c:pt idx="199">
                  <c:v>-0.61637736995648706</c:v>
                </c:pt>
                <c:pt idx="200">
                  <c:v>-0.61549450648932436</c:v>
                </c:pt>
                <c:pt idx="201">
                  <c:v>-0.6129995652267014</c:v>
                </c:pt>
                <c:pt idx="202">
                  <c:v>-0.61281214681864216</c:v>
                </c:pt>
                <c:pt idx="203">
                  <c:v>-0.61285450741486203</c:v>
                </c:pt>
                <c:pt idx="204">
                  <c:v>-0.61289090279306335</c:v>
                </c:pt>
                <c:pt idx="205">
                  <c:v>-0.61487213136843522</c:v>
                </c:pt>
                <c:pt idx="206">
                  <c:v>-0.61919674439762629</c:v>
                </c:pt>
                <c:pt idx="207">
                  <c:v>-0.61932560356990141</c:v>
                </c:pt>
                <c:pt idx="208">
                  <c:v>-0.6195263815438774</c:v>
                </c:pt>
                <c:pt idx="209">
                  <c:v>-0.62135437677955518</c:v>
                </c:pt>
                <c:pt idx="210">
                  <c:v>-0.62349251124681715</c:v>
                </c:pt>
                <c:pt idx="211">
                  <c:v>-0.63390758854343032</c:v>
                </c:pt>
                <c:pt idx="212">
                  <c:v>-0.63368082572712159</c:v>
                </c:pt>
                <c:pt idx="213">
                  <c:v>-0.63540467308092385</c:v>
                </c:pt>
                <c:pt idx="214">
                  <c:v>-0.63397453808662296</c:v>
                </c:pt>
                <c:pt idx="215">
                  <c:v>-0.63249353678381937</c:v>
                </c:pt>
                <c:pt idx="216">
                  <c:v>-0.63285092999084358</c:v>
                </c:pt>
                <c:pt idx="217">
                  <c:v>-0.64194637883235528</c:v>
                </c:pt>
                <c:pt idx="218">
                  <c:v>-0.64186202762996258</c:v>
                </c:pt>
                <c:pt idx="219">
                  <c:v>-0.64179644184152607</c:v>
                </c:pt>
                <c:pt idx="220">
                  <c:v>-0.63978513611299392</c:v>
                </c:pt>
                <c:pt idx="221">
                  <c:v>-0.6427052384932026</c:v>
                </c:pt>
                <c:pt idx="222">
                  <c:v>-0.64292859243751277</c:v>
                </c:pt>
                <c:pt idx="223">
                  <c:v>-0.64504422462190736</c:v>
                </c:pt>
                <c:pt idx="224">
                  <c:v>-0.64818109241426847</c:v>
                </c:pt>
                <c:pt idx="225">
                  <c:v>-0.64444873486261778</c:v>
                </c:pt>
                <c:pt idx="226">
                  <c:v>-0.64759703547821823</c:v>
                </c:pt>
                <c:pt idx="227">
                  <c:v>-0.64642727513608289</c:v>
                </c:pt>
                <c:pt idx="228">
                  <c:v>-0.6442816380230203</c:v>
                </c:pt>
                <c:pt idx="229">
                  <c:v>-0.64566289561028412</c:v>
                </c:pt>
                <c:pt idx="230">
                  <c:v>-0.64602242100760632</c:v>
                </c:pt>
                <c:pt idx="231">
                  <c:v>-0.64222267761115015</c:v>
                </c:pt>
                <c:pt idx="232">
                  <c:v>-0.65069327849533243</c:v>
                </c:pt>
                <c:pt idx="233">
                  <c:v>-0.64926464446635634</c:v>
                </c:pt>
                <c:pt idx="234">
                  <c:v>-0.65047912169507471</c:v>
                </c:pt>
                <c:pt idx="235">
                  <c:v>-0.6523692523717628</c:v>
                </c:pt>
                <c:pt idx="236">
                  <c:v>-0.66220814244854742</c:v>
                </c:pt>
                <c:pt idx="237">
                  <c:v>-0.66102123305769533</c:v>
                </c:pt>
                <c:pt idx="238">
                  <c:v>-0.65609407702125611</c:v>
                </c:pt>
                <c:pt idx="239">
                  <c:v>-0.65510997119313874</c:v>
                </c:pt>
                <c:pt idx="240">
                  <c:v>-0.65540005793744427</c:v>
                </c:pt>
                <c:pt idx="241">
                  <c:v>-0.65692770307523218</c:v>
                </c:pt>
                <c:pt idx="242">
                  <c:v>-0.65606790041107843</c:v>
                </c:pt>
                <c:pt idx="243">
                  <c:v>-0.65485193817636012</c:v>
                </c:pt>
                <c:pt idx="244">
                  <c:v>-0.65510146194567775</c:v>
                </c:pt>
                <c:pt idx="245">
                  <c:v>-0.65349627520186837</c:v>
                </c:pt>
                <c:pt idx="246">
                  <c:v>-0.65402424628277178</c:v>
                </c:pt>
                <c:pt idx="247">
                  <c:v>-0.65341605765812427</c:v>
                </c:pt>
                <c:pt idx="248">
                  <c:v>-0.65578355196106852</c:v>
                </c:pt>
                <c:pt idx="249">
                  <c:v>-0.65120703714231631</c:v>
                </c:pt>
                <c:pt idx="250">
                  <c:v>-0.65002646275951292</c:v>
                </c:pt>
                <c:pt idx="251">
                  <c:v>-0.64588464535654766</c:v>
                </c:pt>
                <c:pt idx="252">
                  <c:v>-0.64913087345522746</c:v>
                </c:pt>
              </c:numCache>
            </c:numRef>
          </c:val>
          <c:smooth val="0"/>
          <c:extLst>
            <c:ext xmlns:c16="http://schemas.microsoft.com/office/drawing/2014/chart" uri="{C3380CC4-5D6E-409C-BE32-E72D297353CC}">
              <c16:uniqueId val="{00000000-96C5-4DFE-A4A5-0DB964038082}"/>
            </c:ext>
          </c:extLst>
        </c:ser>
        <c:ser>
          <c:idx val="1"/>
          <c:order val="1"/>
          <c:tx>
            <c:strRef>
              <c:f>'Overall portfolio'!$L$4</c:f>
              <c:strCache>
                <c:ptCount val="1"/>
                <c:pt idx="0">
                  <c:v>1-day ES</c:v>
                </c:pt>
              </c:strCache>
            </c:strRef>
          </c:tx>
          <c:spPr>
            <a:ln w="28575" cap="rnd">
              <a:solidFill>
                <a:schemeClr val="accent2"/>
              </a:solidFill>
              <a:round/>
            </a:ln>
            <a:effectLst/>
          </c:spPr>
          <c:marker>
            <c:symbol val="none"/>
          </c:marker>
          <c:cat>
            <c:numRef>
              <c:f>'Overall portfolio'!$A$5:$A$257</c:f>
              <c:numCache>
                <c:formatCode>m/d/yyyy</c:formatCode>
                <c:ptCount val="253"/>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pt idx="252">
                  <c:v>42766</c:v>
                </c:pt>
              </c:numCache>
            </c:numRef>
          </c:cat>
          <c:val>
            <c:numRef>
              <c:f>'Overall portfolio'!$L$5:$L$257</c:f>
              <c:numCache>
                <c:formatCode>0.000%</c:formatCode>
                <c:ptCount val="253"/>
                <c:pt idx="0">
                  <c:v>-1.1987993789971325</c:v>
                </c:pt>
                <c:pt idx="1">
                  <c:v>-1.1975632430874239</c:v>
                </c:pt>
                <c:pt idx="2">
                  <c:v>-1.2642622767201028</c:v>
                </c:pt>
                <c:pt idx="3">
                  <c:v>-1.275669001471869</c:v>
                </c:pt>
                <c:pt idx="4">
                  <c:v>-1.2744939303516489</c:v>
                </c:pt>
                <c:pt idx="5">
                  <c:v>-1.2828573255752382</c:v>
                </c:pt>
                <c:pt idx="6">
                  <c:v>-1.332217200957666</c:v>
                </c:pt>
                <c:pt idx="7">
                  <c:v>-1.3270738726885967</c:v>
                </c:pt>
                <c:pt idx="8">
                  <c:v>-1.3297217896187972</c:v>
                </c:pt>
                <c:pt idx="9">
                  <c:v>-1.3269281496556415</c:v>
                </c:pt>
                <c:pt idx="10">
                  <c:v>-1.3293971424448943</c:v>
                </c:pt>
                <c:pt idx="11">
                  <c:v>-1.3291836556910572</c:v>
                </c:pt>
                <c:pt idx="12">
                  <c:v>-1.3308953332785527</c:v>
                </c:pt>
                <c:pt idx="13">
                  <c:v>-1.3270456953870529</c:v>
                </c:pt>
                <c:pt idx="14">
                  <c:v>-1.3233373595706399</c:v>
                </c:pt>
                <c:pt idx="15">
                  <c:v>-1.3316363154615365</c:v>
                </c:pt>
                <c:pt idx="16">
                  <c:v>-1.3355961982057172</c:v>
                </c:pt>
                <c:pt idx="17">
                  <c:v>-1.3079588196909051</c:v>
                </c:pt>
                <c:pt idx="18">
                  <c:v>-1.3063019339151578</c:v>
                </c:pt>
                <c:pt idx="19">
                  <c:v>-1.3122175811898933</c:v>
                </c:pt>
                <c:pt idx="20">
                  <c:v>-1.3093751511774328</c:v>
                </c:pt>
                <c:pt idx="21">
                  <c:v>-1.2773973292058338</c:v>
                </c:pt>
                <c:pt idx="22">
                  <c:v>-1.2850551620224944</c:v>
                </c:pt>
                <c:pt idx="23">
                  <c:v>-1.2882771943758757</c:v>
                </c:pt>
                <c:pt idx="24">
                  <c:v>-1.2899187233501241</c:v>
                </c:pt>
                <c:pt idx="25">
                  <c:v>-1.2840145853751079</c:v>
                </c:pt>
                <c:pt idx="26">
                  <c:v>-1.2893037975977517</c:v>
                </c:pt>
                <c:pt idx="27">
                  <c:v>-1.2893046459751698</c:v>
                </c:pt>
                <c:pt idx="28">
                  <c:v>-1.2873816385612189</c:v>
                </c:pt>
                <c:pt idx="29">
                  <c:v>-1.2891394503747282</c:v>
                </c:pt>
                <c:pt idx="30">
                  <c:v>-1.2918001008830573</c:v>
                </c:pt>
                <c:pt idx="31">
                  <c:v>-1.3205528758227478</c:v>
                </c:pt>
                <c:pt idx="32">
                  <c:v>-1.3212150295813914</c:v>
                </c:pt>
                <c:pt idx="33">
                  <c:v>-1.3292850849369746</c:v>
                </c:pt>
                <c:pt idx="34">
                  <c:v>-1.3321450701523716</c:v>
                </c:pt>
                <c:pt idx="35">
                  <c:v>-1.3335733640779139</c:v>
                </c:pt>
                <c:pt idx="36">
                  <c:v>-1.3345609707544701</c:v>
                </c:pt>
                <c:pt idx="37">
                  <c:v>-1.3364043503208805</c:v>
                </c:pt>
                <c:pt idx="38">
                  <c:v>-1.339900343195283</c:v>
                </c:pt>
                <c:pt idx="39">
                  <c:v>-1.337461651222289</c:v>
                </c:pt>
                <c:pt idx="40">
                  <c:v>-1.3405496423075387</c:v>
                </c:pt>
                <c:pt idx="41">
                  <c:v>-1.3452506574387308</c:v>
                </c:pt>
                <c:pt idx="42">
                  <c:v>-1.3445066925989362</c:v>
                </c:pt>
                <c:pt idx="43">
                  <c:v>-1.3470991307902014</c:v>
                </c:pt>
                <c:pt idx="44">
                  <c:v>-1.3470795245796785</c:v>
                </c:pt>
                <c:pt idx="45">
                  <c:v>-1.3558161141067495</c:v>
                </c:pt>
                <c:pt idx="46">
                  <c:v>-1.355865629246247</c:v>
                </c:pt>
                <c:pt idx="47">
                  <c:v>-1.3641502618500392</c:v>
                </c:pt>
                <c:pt idx="48">
                  <c:v>-1.3634324480738684</c:v>
                </c:pt>
                <c:pt idx="49">
                  <c:v>-1.3652529120547763</c:v>
                </c:pt>
                <c:pt idx="50">
                  <c:v>-1.3703069972466315</c:v>
                </c:pt>
                <c:pt idx="51">
                  <c:v>-1.3727962464680914</c:v>
                </c:pt>
                <c:pt idx="52">
                  <c:v>-1.37921411019582</c:v>
                </c:pt>
                <c:pt idx="53">
                  <c:v>-1.3795473375669856</c:v>
                </c:pt>
                <c:pt idx="54">
                  <c:v>-1.3792627328205522</c:v>
                </c:pt>
                <c:pt idx="55">
                  <c:v>-1.4488319506519847</c:v>
                </c:pt>
                <c:pt idx="56">
                  <c:v>-1.47675024653329</c:v>
                </c:pt>
                <c:pt idx="57">
                  <c:v>-1.4775030031818723</c:v>
                </c:pt>
                <c:pt idx="58">
                  <c:v>-1.4774001470898186</c:v>
                </c:pt>
                <c:pt idx="59">
                  <c:v>-1.4736993377392178</c:v>
                </c:pt>
                <c:pt idx="60">
                  <c:v>-1.4789908997229166</c:v>
                </c:pt>
                <c:pt idx="61">
                  <c:v>-1.484215622474931</c:v>
                </c:pt>
                <c:pt idx="62">
                  <c:v>-1.4833071693722282</c:v>
                </c:pt>
                <c:pt idx="63">
                  <c:v>-1.4866031830317887</c:v>
                </c:pt>
                <c:pt idx="64">
                  <c:v>-1.4810678022235293</c:v>
                </c:pt>
                <c:pt idx="65">
                  <c:v>-1.486988677547197</c:v>
                </c:pt>
                <c:pt idx="66">
                  <c:v>-1.4894615351677887</c:v>
                </c:pt>
                <c:pt idx="67">
                  <c:v>-1.4889496236949225</c:v>
                </c:pt>
                <c:pt idx="68">
                  <c:v>-1.4898994144275788</c:v>
                </c:pt>
                <c:pt idx="69">
                  <c:v>-1.4878657810196054</c:v>
                </c:pt>
                <c:pt idx="70">
                  <c:v>-1.4903619428909671</c:v>
                </c:pt>
                <c:pt idx="71">
                  <c:v>-1.4908655655500735</c:v>
                </c:pt>
                <c:pt idx="72">
                  <c:v>-1.4895678504218006</c:v>
                </c:pt>
                <c:pt idx="73">
                  <c:v>-1.5227383846431248</c:v>
                </c:pt>
                <c:pt idx="74">
                  <c:v>-1.5241856624519809</c:v>
                </c:pt>
                <c:pt idx="75">
                  <c:v>-1.5280764565371872</c:v>
                </c:pt>
                <c:pt idx="76">
                  <c:v>-1.5332694288120623</c:v>
                </c:pt>
                <c:pt idx="77">
                  <c:v>-1.5350445019955015</c:v>
                </c:pt>
                <c:pt idx="78">
                  <c:v>-1.5346758446247606</c:v>
                </c:pt>
                <c:pt idx="79">
                  <c:v>-1.5374081209799746</c:v>
                </c:pt>
                <c:pt idx="80">
                  <c:v>-1.5406985189250135</c:v>
                </c:pt>
                <c:pt idx="81">
                  <c:v>-1.5454234044319379</c:v>
                </c:pt>
                <c:pt idx="82">
                  <c:v>-1.5449715277552594</c:v>
                </c:pt>
                <c:pt idx="83">
                  <c:v>-1.5414993897270304</c:v>
                </c:pt>
                <c:pt idx="84">
                  <c:v>-1.5463346847041888</c:v>
                </c:pt>
                <c:pt idx="85">
                  <c:v>-1.5485254048254964</c:v>
                </c:pt>
                <c:pt idx="86">
                  <c:v>-1.5410609820960703</c:v>
                </c:pt>
                <c:pt idx="87">
                  <c:v>-1.540811845454463</c:v>
                </c:pt>
                <c:pt idx="88">
                  <c:v>-1.5416808475247328</c:v>
                </c:pt>
                <c:pt idx="89">
                  <c:v>-1.552475591543969</c:v>
                </c:pt>
                <c:pt idx="90">
                  <c:v>-1.5513855695106125</c:v>
                </c:pt>
                <c:pt idx="91">
                  <c:v>-1.5558773076315704</c:v>
                </c:pt>
                <c:pt idx="92">
                  <c:v>-1.5601288554453003</c:v>
                </c:pt>
                <c:pt idx="93">
                  <c:v>-1.5612769159384834</c:v>
                </c:pt>
                <c:pt idx="94">
                  <c:v>-1.5880602843627016</c:v>
                </c:pt>
                <c:pt idx="95">
                  <c:v>-1.5871785762748847</c:v>
                </c:pt>
                <c:pt idx="96">
                  <c:v>-1.5874438470778747</c:v>
                </c:pt>
                <c:pt idx="97">
                  <c:v>-1.5871384793889702</c:v>
                </c:pt>
                <c:pt idx="98">
                  <c:v>-1.5889366602419779</c:v>
                </c:pt>
                <c:pt idx="99">
                  <c:v>-1.6060860854383465</c:v>
                </c:pt>
                <c:pt idx="100">
                  <c:v>-1.6007541796265314</c:v>
                </c:pt>
                <c:pt idx="101">
                  <c:v>-1.603712995185264</c:v>
                </c:pt>
                <c:pt idx="102">
                  <c:v>-1.5990104580163516</c:v>
                </c:pt>
                <c:pt idx="103">
                  <c:v>-1.5971860098222175</c:v>
                </c:pt>
                <c:pt idx="104">
                  <c:v>-1.5945622117511615</c:v>
                </c:pt>
                <c:pt idx="105">
                  <c:v>-1.5907854897049885</c:v>
                </c:pt>
                <c:pt idx="106">
                  <c:v>-1.589370957295094</c:v>
                </c:pt>
                <c:pt idx="107">
                  <c:v>-1.5863191877734208</c:v>
                </c:pt>
                <c:pt idx="108">
                  <c:v>-1.5852867165378897</c:v>
                </c:pt>
                <c:pt idx="109">
                  <c:v>-1.5842554433050249</c:v>
                </c:pt>
                <c:pt idx="110">
                  <c:v>-1.5869293025503006</c:v>
                </c:pt>
                <c:pt idx="111">
                  <c:v>-1.5903268277129348</c:v>
                </c:pt>
                <c:pt idx="112">
                  <c:v>-1.5898257458412175</c:v>
                </c:pt>
                <c:pt idx="113">
                  <c:v>-1.591709273271555</c:v>
                </c:pt>
                <c:pt idx="114">
                  <c:v>-1.5942759861792666</c:v>
                </c:pt>
                <c:pt idx="115">
                  <c:v>-1.5951748920541864</c:v>
                </c:pt>
                <c:pt idx="116">
                  <c:v>-1.5981190961080092</c:v>
                </c:pt>
                <c:pt idx="117">
                  <c:v>-1.5980689238258381</c:v>
                </c:pt>
                <c:pt idx="118">
                  <c:v>-1.598836114828686</c:v>
                </c:pt>
                <c:pt idx="119">
                  <c:v>-1.6037936716537013</c:v>
                </c:pt>
                <c:pt idx="120">
                  <c:v>-1.6035364595595987</c:v>
                </c:pt>
                <c:pt idx="121">
                  <c:v>-1.6001443359570959</c:v>
                </c:pt>
                <c:pt idx="122">
                  <c:v>-1.6033608732340963</c:v>
                </c:pt>
                <c:pt idx="123">
                  <c:v>-1.6032579199635562</c:v>
                </c:pt>
                <c:pt idx="124">
                  <c:v>-1.6086486653612211</c:v>
                </c:pt>
                <c:pt idx="125">
                  <c:v>-1.6050796424287375</c:v>
                </c:pt>
                <c:pt idx="126">
                  <c:v>-1.5990643077623599</c:v>
                </c:pt>
                <c:pt idx="127">
                  <c:v>-1.6019044953180344</c:v>
                </c:pt>
                <c:pt idx="128">
                  <c:v>-1.6052804205484101</c:v>
                </c:pt>
                <c:pt idx="129">
                  <c:v>-1.6065631687390367</c:v>
                </c:pt>
                <c:pt idx="130">
                  <c:v>-1.6061550966933356</c:v>
                </c:pt>
                <c:pt idx="131">
                  <c:v>-1.6010510880345588</c:v>
                </c:pt>
                <c:pt idx="132">
                  <c:v>-1.6019627219295087</c:v>
                </c:pt>
                <c:pt idx="133">
                  <c:v>-1.5920126252821669</c:v>
                </c:pt>
                <c:pt idx="134">
                  <c:v>-1.5963536707616477</c:v>
                </c:pt>
                <c:pt idx="135">
                  <c:v>-1.5991751020537586</c:v>
                </c:pt>
                <c:pt idx="136">
                  <c:v>-1.5983110642765543</c:v>
                </c:pt>
                <c:pt idx="137">
                  <c:v>-1.600591900864204</c:v>
                </c:pt>
                <c:pt idx="138">
                  <c:v>-1.6099535786851249</c:v>
                </c:pt>
                <c:pt idx="139">
                  <c:v>-1.6122125927090047</c:v>
                </c:pt>
                <c:pt idx="140">
                  <c:v>-1.6147332460685835</c:v>
                </c:pt>
                <c:pt idx="141">
                  <c:v>-1.6113798474513239</c:v>
                </c:pt>
                <c:pt idx="142">
                  <c:v>-1.6091761166894829</c:v>
                </c:pt>
                <c:pt idx="143">
                  <c:v>-1.6106644285299612</c:v>
                </c:pt>
                <c:pt idx="144">
                  <c:v>-1.611552530707687</c:v>
                </c:pt>
                <c:pt idx="145">
                  <c:v>-1.6171078711681774</c:v>
                </c:pt>
                <c:pt idx="146">
                  <c:v>-1.6145033105567892</c:v>
                </c:pt>
                <c:pt idx="147">
                  <c:v>-1.6342854071548205</c:v>
                </c:pt>
                <c:pt idx="148">
                  <c:v>-1.6346146443730942</c:v>
                </c:pt>
                <c:pt idx="149">
                  <c:v>-1.6285644501752181</c:v>
                </c:pt>
                <c:pt idx="150">
                  <c:v>-1.6249416604917837</c:v>
                </c:pt>
                <c:pt idx="151">
                  <c:v>-1.6211583857057439</c:v>
                </c:pt>
                <c:pt idx="152">
                  <c:v>-1.6306417178184056</c:v>
                </c:pt>
                <c:pt idx="153">
                  <c:v>-1.629239354832887</c:v>
                </c:pt>
                <c:pt idx="154">
                  <c:v>-1.636472243023303</c:v>
                </c:pt>
                <c:pt idx="155">
                  <c:v>-1.6244375929584176</c:v>
                </c:pt>
                <c:pt idx="156">
                  <c:v>-1.6200929613871478</c:v>
                </c:pt>
                <c:pt idx="157">
                  <c:v>-1.6146848638647562</c:v>
                </c:pt>
                <c:pt idx="158">
                  <c:v>-1.6192739131548239</c:v>
                </c:pt>
                <c:pt idx="159">
                  <c:v>-1.62049018766411</c:v>
                </c:pt>
                <c:pt idx="160">
                  <c:v>-1.6202127127680943</c:v>
                </c:pt>
                <c:pt idx="161">
                  <c:v>-1.6364667124792027</c:v>
                </c:pt>
                <c:pt idx="162">
                  <c:v>-1.6504633319418054</c:v>
                </c:pt>
                <c:pt idx="163">
                  <c:v>-1.6527140755003449</c:v>
                </c:pt>
                <c:pt idx="164">
                  <c:v>-1.6523915818534607</c:v>
                </c:pt>
                <c:pt idx="165">
                  <c:v>-1.651022904412651</c:v>
                </c:pt>
                <c:pt idx="166">
                  <c:v>-1.6511230531541659</c:v>
                </c:pt>
                <c:pt idx="167">
                  <c:v>-1.6485081518743387</c:v>
                </c:pt>
                <c:pt idx="168">
                  <c:v>-1.6555049651506628</c:v>
                </c:pt>
                <c:pt idx="169">
                  <c:v>-1.6553293315697972</c:v>
                </c:pt>
                <c:pt idx="170">
                  <c:v>-1.6679669709499247</c:v>
                </c:pt>
                <c:pt idx="171">
                  <c:v>-1.6746765943974651</c:v>
                </c:pt>
                <c:pt idx="172">
                  <c:v>-1.6771747302527369</c:v>
                </c:pt>
                <c:pt idx="173">
                  <c:v>-1.6771107975294341</c:v>
                </c:pt>
                <c:pt idx="174">
                  <c:v>-1.6811068195472298</c:v>
                </c:pt>
                <c:pt idx="175">
                  <c:v>-1.6787327573993129</c:v>
                </c:pt>
                <c:pt idx="176">
                  <c:v>-1.6766820688108668</c:v>
                </c:pt>
                <c:pt idx="177">
                  <c:v>-1.6781918148023418</c:v>
                </c:pt>
                <c:pt idx="178">
                  <c:v>-1.6767518012195592</c:v>
                </c:pt>
                <c:pt idx="179">
                  <c:v>-1.6787256379826441</c:v>
                </c:pt>
                <c:pt idx="180">
                  <c:v>-1.6730799309911304</c:v>
                </c:pt>
                <c:pt idx="181">
                  <c:v>-1.6753947163010565</c:v>
                </c:pt>
                <c:pt idx="182">
                  <c:v>-1.674921032206411</c:v>
                </c:pt>
                <c:pt idx="183">
                  <c:v>-1.6752594969581829</c:v>
                </c:pt>
                <c:pt idx="184">
                  <c:v>-1.669585205327023</c:v>
                </c:pt>
                <c:pt idx="185">
                  <c:v>-1.6679170508727994</c:v>
                </c:pt>
                <c:pt idx="186">
                  <c:v>-1.6549903512158786</c:v>
                </c:pt>
                <c:pt idx="187">
                  <c:v>-1.6477493841467659</c:v>
                </c:pt>
                <c:pt idx="188">
                  <c:v>-1.6552083063869181</c:v>
                </c:pt>
                <c:pt idx="189">
                  <c:v>-1.6707859029742695</c:v>
                </c:pt>
                <c:pt idx="190">
                  <c:v>-1.6706115061002527</c:v>
                </c:pt>
                <c:pt idx="191">
                  <c:v>-1.6650773098090943</c:v>
                </c:pt>
                <c:pt idx="192">
                  <c:v>-1.6618777721121927</c:v>
                </c:pt>
                <c:pt idx="193">
                  <c:v>-1.6563017608103401</c:v>
                </c:pt>
                <c:pt idx="194">
                  <c:v>-1.6572624378520191</c:v>
                </c:pt>
                <c:pt idx="195">
                  <c:v>-1.6551321442553544</c:v>
                </c:pt>
                <c:pt idx="196">
                  <c:v>-1.6519057187180524</c:v>
                </c:pt>
                <c:pt idx="197">
                  <c:v>-1.6570914485064558</c:v>
                </c:pt>
                <c:pt idx="198">
                  <c:v>-1.6584773587038861</c:v>
                </c:pt>
                <c:pt idx="199">
                  <c:v>-1.6579248471440147</c:v>
                </c:pt>
                <c:pt idx="200">
                  <c:v>-1.6555815625613299</c:v>
                </c:pt>
                <c:pt idx="201">
                  <c:v>-1.6489442269190331</c:v>
                </c:pt>
                <c:pt idx="202">
                  <c:v>-1.6484361871769966</c:v>
                </c:pt>
                <c:pt idx="203">
                  <c:v>-1.6485530209525723</c:v>
                </c:pt>
                <c:pt idx="204">
                  <c:v>-1.64862727905541</c:v>
                </c:pt>
                <c:pt idx="205">
                  <c:v>-1.6539251174951972</c:v>
                </c:pt>
                <c:pt idx="206">
                  <c:v>-1.6655336535081231</c:v>
                </c:pt>
                <c:pt idx="207">
                  <c:v>-1.6659594457123741</c:v>
                </c:pt>
                <c:pt idx="208">
                  <c:v>-1.6665257325917082</c:v>
                </c:pt>
                <c:pt idx="209">
                  <c:v>-1.6713986504498977</c:v>
                </c:pt>
                <c:pt idx="210">
                  <c:v>-1.6770876877830063</c:v>
                </c:pt>
                <c:pt idx="211">
                  <c:v>-1.7049356754108558</c:v>
                </c:pt>
                <c:pt idx="212">
                  <c:v>-1.7043624031634792</c:v>
                </c:pt>
                <c:pt idx="213">
                  <c:v>-1.7089769610958474</c:v>
                </c:pt>
                <c:pt idx="214">
                  <c:v>-1.7052043548988904</c:v>
                </c:pt>
                <c:pt idx="215">
                  <c:v>-1.7013749601561405</c:v>
                </c:pt>
                <c:pt idx="216">
                  <c:v>-1.7023069226198495</c:v>
                </c:pt>
                <c:pt idx="217">
                  <c:v>-1.7265674443287118</c:v>
                </c:pt>
                <c:pt idx="218">
                  <c:v>-1.7262612617996944</c:v>
                </c:pt>
                <c:pt idx="219">
                  <c:v>-1.7260893838606592</c:v>
                </c:pt>
                <c:pt idx="220">
                  <c:v>-1.7209198201907687</c:v>
                </c:pt>
                <c:pt idx="221">
                  <c:v>-1.7287103655654055</c:v>
                </c:pt>
                <c:pt idx="222">
                  <c:v>-1.72934066400528</c:v>
                </c:pt>
                <c:pt idx="223">
                  <c:v>-1.7350014173889656</c:v>
                </c:pt>
                <c:pt idx="224">
                  <c:v>-1.7433866645579421</c:v>
                </c:pt>
                <c:pt idx="225">
                  <c:v>-1.7334211802499337</c:v>
                </c:pt>
                <c:pt idx="226">
                  <c:v>-1.7418517126891524</c:v>
                </c:pt>
                <c:pt idx="227">
                  <c:v>-1.7387765671396118</c:v>
                </c:pt>
                <c:pt idx="228">
                  <c:v>-1.7331353848090449</c:v>
                </c:pt>
                <c:pt idx="229">
                  <c:v>-1.7368277693539027</c:v>
                </c:pt>
                <c:pt idx="230">
                  <c:v>-1.7377843082913054</c:v>
                </c:pt>
                <c:pt idx="231">
                  <c:v>-1.7278128510111517</c:v>
                </c:pt>
                <c:pt idx="232">
                  <c:v>-1.7505327670301967</c:v>
                </c:pt>
                <c:pt idx="233">
                  <c:v>-1.7467648164993113</c:v>
                </c:pt>
                <c:pt idx="234">
                  <c:v>-1.7500133495227672</c:v>
                </c:pt>
                <c:pt idx="235">
                  <c:v>-1.7552654965958205</c:v>
                </c:pt>
                <c:pt idx="236">
                  <c:v>-1.7815090292607161</c:v>
                </c:pt>
                <c:pt idx="237">
                  <c:v>-1.7783465675157206</c:v>
                </c:pt>
                <c:pt idx="238">
                  <c:v>-1.7655382839108742</c:v>
                </c:pt>
                <c:pt idx="239">
                  <c:v>-1.7630213448223373</c:v>
                </c:pt>
                <c:pt idx="240">
                  <c:v>-1.7638159414969947</c:v>
                </c:pt>
                <c:pt idx="241">
                  <c:v>-1.7680277112177682</c:v>
                </c:pt>
                <c:pt idx="242">
                  <c:v>-1.7658116471484231</c:v>
                </c:pt>
                <c:pt idx="243">
                  <c:v>-1.7625668946365622</c:v>
                </c:pt>
                <c:pt idx="244">
                  <c:v>-1.7632903518818377</c:v>
                </c:pt>
                <c:pt idx="245">
                  <c:v>-1.7589807545808345</c:v>
                </c:pt>
                <c:pt idx="246">
                  <c:v>-1.760513748589267</c:v>
                </c:pt>
                <c:pt idx="247">
                  <c:v>-1.7589180644454359</c:v>
                </c:pt>
                <c:pt idx="248">
                  <c:v>-1.7653976019958939</c:v>
                </c:pt>
                <c:pt idx="249">
                  <c:v>-1.7533774644844993</c:v>
                </c:pt>
                <c:pt idx="250">
                  <c:v>-1.750259340523181</c:v>
                </c:pt>
                <c:pt idx="251">
                  <c:v>-1.7394185632779728</c:v>
                </c:pt>
                <c:pt idx="252">
                  <c:v>-1.7410645654294863</c:v>
                </c:pt>
              </c:numCache>
            </c:numRef>
          </c:val>
          <c:smooth val="0"/>
          <c:extLst>
            <c:ext xmlns:c16="http://schemas.microsoft.com/office/drawing/2014/chart" uri="{C3380CC4-5D6E-409C-BE32-E72D297353CC}">
              <c16:uniqueId val="{00000001-96C5-4DFE-A4A5-0DB964038082}"/>
            </c:ext>
          </c:extLst>
        </c:ser>
        <c:ser>
          <c:idx val="2"/>
          <c:order val="2"/>
          <c:tx>
            <c:strRef>
              <c:f>'Overall portfolio'!$K$4</c:f>
              <c:strCache>
                <c:ptCount val="1"/>
                <c:pt idx="0">
                  <c:v>Return Prtf</c:v>
                </c:pt>
              </c:strCache>
            </c:strRef>
          </c:tx>
          <c:spPr>
            <a:ln w="28575" cap="rnd">
              <a:solidFill>
                <a:schemeClr val="accent3"/>
              </a:solidFill>
              <a:round/>
            </a:ln>
            <a:effectLst/>
          </c:spPr>
          <c:marker>
            <c:symbol val="none"/>
          </c:marker>
          <c:val>
            <c:numRef>
              <c:f>'Overall portfolio'!$K$5:$K$257</c:f>
              <c:numCache>
                <c:formatCode>0.000%</c:formatCode>
                <c:ptCount val="253"/>
                <c:pt idx="0">
                  <c:v>3.2245106991849746E-3</c:v>
                </c:pt>
                <c:pt idx="1">
                  <c:v>-3.2832556696392821E-3</c:v>
                </c:pt>
                <c:pt idx="2">
                  <c:v>4.013775244226068E-3</c:v>
                </c:pt>
                <c:pt idx="3">
                  <c:v>9.8488157840980091E-3</c:v>
                </c:pt>
                <c:pt idx="4">
                  <c:v>-4.0213398761950476E-3</c:v>
                </c:pt>
                <c:pt idx="5">
                  <c:v>-1.3695163803678417E-4</c:v>
                </c:pt>
                <c:pt idx="6">
                  <c:v>7.2006106621671862E-3</c:v>
                </c:pt>
                <c:pt idx="7">
                  <c:v>3.0073069770159481E-3</c:v>
                </c:pt>
                <c:pt idx="8">
                  <c:v>1.5162568760343296E-3</c:v>
                </c:pt>
                <c:pt idx="9">
                  <c:v>3.3104397689168278E-4</c:v>
                </c:pt>
                <c:pt idx="10">
                  <c:v>5.4559560419771324E-3</c:v>
                </c:pt>
                <c:pt idx="11">
                  <c:v>-1.3854391270934729E-3</c:v>
                </c:pt>
                <c:pt idx="12">
                  <c:v>2.8765578459675465E-3</c:v>
                </c:pt>
                <c:pt idx="13">
                  <c:v>3.4997576993899557E-3</c:v>
                </c:pt>
                <c:pt idx="14">
                  <c:v>-1.1810404677769172E-3</c:v>
                </c:pt>
                <c:pt idx="15">
                  <c:v>-4.2987839427216443E-3</c:v>
                </c:pt>
                <c:pt idx="16">
                  <c:v>6.7573088437331858E-3</c:v>
                </c:pt>
                <c:pt idx="17">
                  <c:v>2.6801109091256609E-3</c:v>
                </c:pt>
                <c:pt idx="18">
                  <c:v>-6.1575240464999039E-4</c:v>
                </c:pt>
                <c:pt idx="19">
                  <c:v>-1.3481426419581746E-3</c:v>
                </c:pt>
                <c:pt idx="20">
                  <c:v>8.518295632409658E-3</c:v>
                </c:pt>
                <c:pt idx="21">
                  <c:v>-3.1562307145115522E-3</c:v>
                </c:pt>
                <c:pt idx="22">
                  <c:v>2.4283951973949375E-3</c:v>
                </c:pt>
                <c:pt idx="23">
                  <c:v>-3.1104297220355659E-3</c:v>
                </c:pt>
                <c:pt idx="24">
                  <c:v>-5.8606883449957041E-3</c:v>
                </c:pt>
                <c:pt idx="25">
                  <c:v>-2.7051933651403679E-3</c:v>
                </c:pt>
                <c:pt idx="26">
                  <c:v>-8.2770096625678358E-4</c:v>
                </c:pt>
                <c:pt idx="27">
                  <c:v>1.9064432043541333E-3</c:v>
                </c:pt>
                <c:pt idx="28">
                  <c:v>-2.7175355315470395E-3</c:v>
                </c:pt>
                <c:pt idx="29">
                  <c:v>9.7370524537415237E-4</c:v>
                </c:pt>
                <c:pt idx="30">
                  <c:v>7.5866043580394612E-3</c:v>
                </c:pt>
                <c:pt idx="31">
                  <c:v>-1.5094292051551017E-3</c:v>
                </c:pt>
                <c:pt idx="32">
                  <c:v>2.9812498061347452E-4</c:v>
                </c:pt>
                <c:pt idx="33">
                  <c:v>5.9904912722592396E-4</c:v>
                </c:pt>
                <c:pt idx="34">
                  <c:v>3.7934802725809315E-3</c:v>
                </c:pt>
                <c:pt idx="35">
                  <c:v>3.8627716332046E-3</c:v>
                </c:pt>
                <c:pt idx="36">
                  <c:v>-2.0276203460656731E-4</c:v>
                </c:pt>
                <c:pt idx="37">
                  <c:v>4.7940843669560338E-3</c:v>
                </c:pt>
                <c:pt idx="38">
                  <c:v>-1.6293762040205137E-3</c:v>
                </c:pt>
                <c:pt idx="39">
                  <c:v>-3.7035085464604766E-3</c:v>
                </c:pt>
                <c:pt idx="40">
                  <c:v>3.3069723174943043E-4</c:v>
                </c:pt>
                <c:pt idx="41">
                  <c:v>3.7660060261757522E-3</c:v>
                </c:pt>
                <c:pt idx="42">
                  <c:v>-8.7472059453251646E-3</c:v>
                </c:pt>
                <c:pt idx="43">
                  <c:v>3.2608219111966807E-3</c:v>
                </c:pt>
                <c:pt idx="44">
                  <c:v>-8.2949523775754507E-4</c:v>
                </c:pt>
                <c:pt idx="45">
                  <c:v>7.0774243290117945E-4</c:v>
                </c:pt>
                <c:pt idx="46">
                  <c:v>-2.9779549326281753E-3</c:v>
                </c:pt>
                <c:pt idx="47">
                  <c:v>3.243669732728092E-3</c:v>
                </c:pt>
                <c:pt idx="48">
                  <c:v>-6.8648322938966036E-4</c:v>
                </c:pt>
                <c:pt idx="49">
                  <c:v>-3.4330378685271889E-3</c:v>
                </c:pt>
                <c:pt idx="50">
                  <c:v>8.9539391597961656E-4</c:v>
                </c:pt>
                <c:pt idx="51">
                  <c:v>-3.0068900148989023E-3</c:v>
                </c:pt>
                <c:pt idx="52">
                  <c:v>1.5687065794452093E-3</c:v>
                </c:pt>
                <c:pt idx="53">
                  <c:v>4.4771392188347444E-3</c:v>
                </c:pt>
                <c:pt idx="54">
                  <c:v>-2.3124659606027897E-3</c:v>
                </c:pt>
                <c:pt idx="55">
                  <c:v>-2.7633905930801194E-3</c:v>
                </c:pt>
                <c:pt idx="56">
                  <c:v>6.8073706584799822E-4</c:v>
                </c:pt>
                <c:pt idx="57">
                  <c:v>9.8438726682113895E-4</c:v>
                </c:pt>
                <c:pt idx="58">
                  <c:v>2.0478186440266509E-3</c:v>
                </c:pt>
                <c:pt idx="59">
                  <c:v>3.6987094742366783E-3</c:v>
                </c:pt>
                <c:pt idx="60">
                  <c:v>-1.9265741576281023E-3</c:v>
                </c:pt>
                <c:pt idx="61">
                  <c:v>-9.7260511707232696E-4</c:v>
                </c:pt>
                <c:pt idx="62">
                  <c:v>5.5645371469434943E-3</c:v>
                </c:pt>
                <c:pt idx="63">
                  <c:v>-2.7098726835388391E-4</c:v>
                </c:pt>
                <c:pt idx="64">
                  <c:v>1.2556229499350086E-2</c:v>
                </c:pt>
                <c:pt idx="65">
                  <c:v>1.9069960530541281E-3</c:v>
                </c:pt>
                <c:pt idx="66">
                  <c:v>-3.1611703704861097E-3</c:v>
                </c:pt>
                <c:pt idx="67">
                  <c:v>1.4576330636685646E-3</c:v>
                </c:pt>
                <c:pt idx="68">
                  <c:v>-1.2000459907307004E-3</c:v>
                </c:pt>
                <c:pt idx="69">
                  <c:v>-1.1739905004096341E-3</c:v>
                </c:pt>
                <c:pt idx="70">
                  <c:v>-1.4457202742153648E-3</c:v>
                </c:pt>
                <c:pt idx="71">
                  <c:v>6.9955538487671343E-4</c:v>
                </c:pt>
                <c:pt idx="72">
                  <c:v>1.2202390775239145E-3</c:v>
                </c:pt>
                <c:pt idx="73">
                  <c:v>-8.055408470072754E-4</c:v>
                </c:pt>
                <c:pt idx="74">
                  <c:v>1.3214565182308943E-3</c:v>
                </c:pt>
                <c:pt idx="75">
                  <c:v>8.1382987563127557E-4</c:v>
                </c:pt>
                <c:pt idx="76">
                  <c:v>9.8518422400932721E-5</c:v>
                </c:pt>
                <c:pt idx="77">
                  <c:v>7.4113633719010254E-4</c:v>
                </c:pt>
                <c:pt idx="78">
                  <c:v>-6.8531614346131883E-4</c:v>
                </c:pt>
                <c:pt idx="79">
                  <c:v>3.5895902101473931E-3</c:v>
                </c:pt>
                <c:pt idx="80">
                  <c:v>5.4897259290461187E-3</c:v>
                </c:pt>
                <c:pt idx="81">
                  <c:v>2.2969338744692203E-3</c:v>
                </c:pt>
                <c:pt idx="82">
                  <c:v>3.3095808206402206E-3</c:v>
                </c:pt>
                <c:pt idx="83">
                  <c:v>-5.2003829094470389E-4</c:v>
                </c:pt>
                <c:pt idx="84">
                  <c:v>4.9412254499620935E-4</c:v>
                </c:pt>
                <c:pt idx="85">
                  <c:v>1.6986330434526063E-3</c:v>
                </c:pt>
                <c:pt idx="86">
                  <c:v>2.3631779901703356E-3</c:v>
                </c:pt>
                <c:pt idx="87">
                  <c:v>1.636390300851128E-3</c:v>
                </c:pt>
                <c:pt idx="88">
                  <c:v>-7.0228660804877423E-3</c:v>
                </c:pt>
                <c:pt idx="89">
                  <c:v>-5.3579347447563763E-3</c:v>
                </c:pt>
                <c:pt idx="90">
                  <c:v>-1.9723710486918523E-3</c:v>
                </c:pt>
                <c:pt idx="91">
                  <c:v>-2.1034654716663068E-3</c:v>
                </c:pt>
                <c:pt idx="92">
                  <c:v>1.5717422265617322E-3</c:v>
                </c:pt>
                <c:pt idx="93">
                  <c:v>7.8328543908172269E-4</c:v>
                </c:pt>
                <c:pt idx="94">
                  <c:v>2.1671236011956705E-3</c:v>
                </c:pt>
                <c:pt idx="95">
                  <c:v>3.32607788994348E-4</c:v>
                </c:pt>
                <c:pt idx="96">
                  <c:v>2.3327281711576098E-3</c:v>
                </c:pt>
                <c:pt idx="97">
                  <c:v>2.0560923276354589E-3</c:v>
                </c:pt>
                <c:pt idx="98">
                  <c:v>8.0929830738235235E-3</c:v>
                </c:pt>
                <c:pt idx="99">
                  <c:v>-2.9486621542028683E-3</c:v>
                </c:pt>
                <c:pt idx="100">
                  <c:v>-1.6458369760319448E-3</c:v>
                </c:pt>
                <c:pt idx="101">
                  <c:v>2.5186762590919385E-3</c:v>
                </c:pt>
                <c:pt idx="102">
                  <c:v>-7.1966766368362586E-4</c:v>
                </c:pt>
                <c:pt idx="103">
                  <c:v>-2.9474723264982967E-3</c:v>
                </c:pt>
                <c:pt idx="104">
                  <c:v>1.6065046721494489E-3</c:v>
                </c:pt>
                <c:pt idx="105">
                  <c:v>5.0888802496957281E-3</c:v>
                </c:pt>
                <c:pt idx="106">
                  <c:v>4.1497395718802059E-3</c:v>
                </c:pt>
                <c:pt idx="107">
                  <c:v>-2.7988735268913169E-3</c:v>
                </c:pt>
                <c:pt idx="108">
                  <c:v>-1.8041082374405648E-3</c:v>
                </c:pt>
                <c:pt idx="109">
                  <c:v>-4.384250729663131E-4</c:v>
                </c:pt>
                <c:pt idx="110">
                  <c:v>1.5181806470224754E-3</c:v>
                </c:pt>
                <c:pt idx="111">
                  <c:v>2.9800627878828114E-3</c:v>
                </c:pt>
                <c:pt idx="112">
                  <c:v>-3.8012770164774401E-3</c:v>
                </c:pt>
                <c:pt idx="113">
                  <c:v>-8.9539442453059545E-4</c:v>
                </c:pt>
                <c:pt idx="114">
                  <c:v>-7.7705229850119203E-3</c:v>
                </c:pt>
                <c:pt idx="115">
                  <c:v>-1.4531627261768643E-3</c:v>
                </c:pt>
                <c:pt idx="116">
                  <c:v>3.9469518361142432E-4</c:v>
                </c:pt>
                <c:pt idx="117">
                  <c:v>1.4480159390679059E-3</c:v>
                </c:pt>
                <c:pt idx="118">
                  <c:v>4.2643923269135263E-3</c:v>
                </c:pt>
                <c:pt idx="119">
                  <c:v>-7.5860840103383707E-3</c:v>
                </c:pt>
                <c:pt idx="120">
                  <c:v>7.6747092149043834E-4</c:v>
                </c:pt>
                <c:pt idx="121">
                  <c:v>-1.817979434478521E-4</c:v>
                </c:pt>
                <c:pt idx="122">
                  <c:v>-1.7378272558811415E-4</c:v>
                </c:pt>
                <c:pt idx="123">
                  <c:v>6.6747878974224848E-4</c:v>
                </c:pt>
                <c:pt idx="124">
                  <c:v>4.0964594434935477E-3</c:v>
                </c:pt>
                <c:pt idx="125">
                  <c:v>8.715523933074891E-3</c:v>
                </c:pt>
                <c:pt idx="126">
                  <c:v>8.881474459227468E-4</c:v>
                </c:pt>
                <c:pt idx="127">
                  <c:v>-1.0368142754700058E-3</c:v>
                </c:pt>
                <c:pt idx="128">
                  <c:v>6.9634778371831197E-4</c:v>
                </c:pt>
                <c:pt idx="129">
                  <c:v>-7.3554269331537296E-3</c:v>
                </c:pt>
                <c:pt idx="130">
                  <c:v>3.8789777609547385E-3</c:v>
                </c:pt>
                <c:pt idx="131">
                  <c:v>1.2548126882710475E-3</c:v>
                </c:pt>
                <c:pt idx="132">
                  <c:v>7.5240826964664319E-3</c:v>
                </c:pt>
                <c:pt idx="133">
                  <c:v>-1.9250155721237225E-3</c:v>
                </c:pt>
                <c:pt idx="134">
                  <c:v>2.976286392114291E-4</c:v>
                </c:pt>
                <c:pt idx="135">
                  <c:v>3.7980605569191137E-4</c:v>
                </c:pt>
                <c:pt idx="136">
                  <c:v>9.5732193966671167E-3</c:v>
                </c:pt>
                <c:pt idx="137">
                  <c:v>-2.9031099152170615E-3</c:v>
                </c:pt>
                <c:pt idx="138">
                  <c:v>1.1143787695144613E-3</c:v>
                </c:pt>
                <c:pt idx="139">
                  <c:v>-3.2550051490853643E-4</c:v>
                </c:pt>
                <c:pt idx="140">
                  <c:v>3.1236843964445879E-3</c:v>
                </c:pt>
                <c:pt idx="141">
                  <c:v>7.2101788998598423E-3</c:v>
                </c:pt>
                <c:pt idx="142">
                  <c:v>6.2269431146038138E-5</c:v>
                </c:pt>
                <c:pt idx="143">
                  <c:v>8.1168020865788164E-3</c:v>
                </c:pt>
                <c:pt idx="144">
                  <c:v>-7.2547791736816119E-3</c:v>
                </c:pt>
                <c:pt idx="145">
                  <c:v>9.010743443008827E-4</c:v>
                </c:pt>
                <c:pt idx="146">
                  <c:v>-6.4278387090085376E-3</c:v>
                </c:pt>
                <c:pt idx="147">
                  <c:v>4.1300947519325995E-4</c:v>
                </c:pt>
                <c:pt idx="148">
                  <c:v>-5.6216809296287694E-3</c:v>
                </c:pt>
                <c:pt idx="149">
                  <c:v>3.1057532152966956E-3</c:v>
                </c:pt>
                <c:pt idx="150">
                  <c:v>-5.2742152639904411E-3</c:v>
                </c:pt>
                <c:pt idx="151">
                  <c:v>-3.211374883638951E-3</c:v>
                </c:pt>
                <c:pt idx="152">
                  <c:v>-8.7989659233599603E-4</c:v>
                </c:pt>
                <c:pt idx="153">
                  <c:v>-1.2309947782531648E-3</c:v>
                </c:pt>
                <c:pt idx="154">
                  <c:v>6.2406470196690678E-3</c:v>
                </c:pt>
                <c:pt idx="155">
                  <c:v>1.389445188508749E-3</c:v>
                </c:pt>
                <c:pt idx="156">
                  <c:v>1.0120870093642296E-2</c:v>
                </c:pt>
                <c:pt idx="157">
                  <c:v>1.1388602295159212E-3</c:v>
                </c:pt>
                <c:pt idx="158">
                  <c:v>-3.0486870803986127E-3</c:v>
                </c:pt>
                <c:pt idx="159">
                  <c:v>-1.1473484861800707E-3</c:v>
                </c:pt>
                <c:pt idx="160">
                  <c:v>1.81761614694867E-3</c:v>
                </c:pt>
                <c:pt idx="161">
                  <c:v>-5.209087130726096E-3</c:v>
                </c:pt>
                <c:pt idx="162">
                  <c:v>-9.292414812434811E-3</c:v>
                </c:pt>
                <c:pt idx="163">
                  <c:v>3.2672431481424605E-3</c:v>
                </c:pt>
                <c:pt idx="164">
                  <c:v>2.8293752307544384E-3</c:v>
                </c:pt>
                <c:pt idx="165">
                  <c:v>1.8487340216675552E-3</c:v>
                </c:pt>
                <c:pt idx="166">
                  <c:v>1.4247179940946421E-3</c:v>
                </c:pt>
                <c:pt idx="167">
                  <c:v>2.4778818549854886E-3</c:v>
                </c:pt>
                <c:pt idx="168">
                  <c:v>-1.5123989700935045E-3</c:v>
                </c:pt>
                <c:pt idx="169">
                  <c:v>4.003343305202244E-3</c:v>
                </c:pt>
                <c:pt idx="170">
                  <c:v>2.3421748487755089E-3</c:v>
                </c:pt>
                <c:pt idx="171">
                  <c:v>-8.8962408991105158E-4</c:v>
                </c:pt>
                <c:pt idx="172">
                  <c:v>8.0601280535379863E-3</c:v>
                </c:pt>
                <c:pt idx="173">
                  <c:v>-5.5815500760095097E-4</c:v>
                </c:pt>
                <c:pt idx="174">
                  <c:v>-1.650953274942537E-3</c:v>
                </c:pt>
                <c:pt idx="175">
                  <c:v>-5.6580146764949378E-4</c:v>
                </c:pt>
                <c:pt idx="176">
                  <c:v>-1.9363025977735208E-3</c:v>
                </c:pt>
                <c:pt idx="177">
                  <c:v>9.9150676207043981E-4</c:v>
                </c:pt>
                <c:pt idx="178">
                  <c:v>-2.7674793412364213E-3</c:v>
                </c:pt>
                <c:pt idx="179">
                  <c:v>4.7668653994314743E-3</c:v>
                </c:pt>
                <c:pt idx="180">
                  <c:v>-3.9682345759563271E-3</c:v>
                </c:pt>
                <c:pt idx="181">
                  <c:v>-3.3514057480049432E-3</c:v>
                </c:pt>
                <c:pt idx="182">
                  <c:v>-5.5303877856558684E-4</c:v>
                </c:pt>
                <c:pt idx="183">
                  <c:v>-1.626617403609081E-3</c:v>
                </c:pt>
                <c:pt idx="184">
                  <c:v>7.2203895889424888E-4</c:v>
                </c:pt>
                <c:pt idx="185">
                  <c:v>7.3771927871153272E-3</c:v>
                </c:pt>
                <c:pt idx="186">
                  <c:v>5.624384781450685E-3</c:v>
                </c:pt>
                <c:pt idx="187">
                  <c:v>-5.0671329844328913E-3</c:v>
                </c:pt>
                <c:pt idx="188">
                  <c:v>-2.1436079194112273E-3</c:v>
                </c:pt>
                <c:pt idx="189">
                  <c:v>1.7306988662673041E-3</c:v>
                </c:pt>
                <c:pt idx="190">
                  <c:v>1.0262221958823132E-2</c:v>
                </c:pt>
                <c:pt idx="191">
                  <c:v>2.207144369002048E-3</c:v>
                </c:pt>
                <c:pt idx="192">
                  <c:v>2.2199615286062164E-3</c:v>
                </c:pt>
                <c:pt idx="193">
                  <c:v>-5.2520463324594105E-3</c:v>
                </c:pt>
                <c:pt idx="194">
                  <c:v>8.2135126365954925E-3</c:v>
                </c:pt>
                <c:pt idx="195">
                  <c:v>7.1351552913280162E-3</c:v>
                </c:pt>
                <c:pt idx="196">
                  <c:v>4.1095846515825409E-3</c:v>
                </c:pt>
                <c:pt idx="197">
                  <c:v>1.0643903347949558E-3</c:v>
                </c:pt>
                <c:pt idx="198">
                  <c:v>-7.8887432574790365E-4</c:v>
                </c:pt>
                <c:pt idx="199">
                  <c:v>-2.6036864414650941E-3</c:v>
                </c:pt>
                <c:pt idx="200">
                  <c:v>2.8422037029940169E-3</c:v>
                </c:pt>
                <c:pt idx="201">
                  <c:v>-1.4634552390663845E-3</c:v>
                </c:pt>
                <c:pt idx="202">
                  <c:v>-5.6401996847145596E-3</c:v>
                </c:pt>
                <c:pt idx="203">
                  <c:v>-1.2924010720739695E-3</c:v>
                </c:pt>
                <c:pt idx="204">
                  <c:v>2.3567350245709464E-3</c:v>
                </c:pt>
                <c:pt idx="205">
                  <c:v>3.541596454806166E-3</c:v>
                </c:pt>
                <c:pt idx="206">
                  <c:v>-4.4111757571583068E-4</c:v>
                </c:pt>
                <c:pt idx="207">
                  <c:v>-1.9434140153189762E-3</c:v>
                </c:pt>
                <c:pt idx="208">
                  <c:v>1.0479446818214802E-3</c:v>
                </c:pt>
                <c:pt idx="209">
                  <c:v>2.1768892803125197E-3</c:v>
                </c:pt>
                <c:pt idx="210">
                  <c:v>-1.2277539329016898E-3</c:v>
                </c:pt>
                <c:pt idx="211">
                  <c:v>6.5952341959758516E-4</c:v>
                </c:pt>
                <c:pt idx="212">
                  <c:v>5.1686934596834944E-4</c:v>
                </c:pt>
                <c:pt idx="213">
                  <c:v>3.6196257946059162E-3</c:v>
                </c:pt>
                <c:pt idx="214">
                  <c:v>2.4960247968110029E-3</c:v>
                </c:pt>
                <c:pt idx="215">
                  <c:v>7.2262439397594678E-5</c:v>
                </c:pt>
                <c:pt idx="216">
                  <c:v>1.232716501570044E-3</c:v>
                </c:pt>
                <c:pt idx="217">
                  <c:v>1.5744222697877651E-3</c:v>
                </c:pt>
                <c:pt idx="218">
                  <c:v>-6.9633090070925358E-3</c:v>
                </c:pt>
                <c:pt idx="219">
                  <c:v>6.6120018913061517E-4</c:v>
                </c:pt>
                <c:pt idx="220">
                  <c:v>-1.831426322689705E-3</c:v>
                </c:pt>
                <c:pt idx="221">
                  <c:v>1.0686712271559262E-3</c:v>
                </c:pt>
                <c:pt idx="222">
                  <c:v>1.8559729849318709E-3</c:v>
                </c:pt>
                <c:pt idx="223">
                  <c:v>3.572579808119107E-3</c:v>
                </c:pt>
                <c:pt idx="224">
                  <c:v>1.7082587796282509E-3</c:v>
                </c:pt>
                <c:pt idx="225">
                  <c:v>4.6805815098920301E-3</c:v>
                </c:pt>
                <c:pt idx="226">
                  <c:v>8.7454950510905687E-4</c:v>
                </c:pt>
                <c:pt idx="227">
                  <c:v>-2.3135685929946302E-3</c:v>
                </c:pt>
                <c:pt idx="228">
                  <c:v>1.0434432052195807E-3</c:v>
                </c:pt>
                <c:pt idx="229">
                  <c:v>1.3848455336710418E-3</c:v>
                </c:pt>
                <c:pt idx="230">
                  <c:v>2.5231354762833337E-3</c:v>
                </c:pt>
                <c:pt idx="231">
                  <c:v>-3.4096810055919444E-3</c:v>
                </c:pt>
                <c:pt idx="232">
                  <c:v>1.7257923865930122E-3</c:v>
                </c:pt>
                <c:pt idx="233">
                  <c:v>9.2214481582268324E-4</c:v>
                </c:pt>
                <c:pt idx="234">
                  <c:v>-3.3285543935414096E-3</c:v>
                </c:pt>
                <c:pt idx="235">
                  <c:v>-1.1395317491118195E-3</c:v>
                </c:pt>
                <c:pt idx="236">
                  <c:v>-2.5249745868754503E-3</c:v>
                </c:pt>
                <c:pt idx="237">
                  <c:v>2.081114521965138E-3</c:v>
                </c:pt>
                <c:pt idx="238">
                  <c:v>-9.0052578166651895E-4</c:v>
                </c:pt>
                <c:pt idx="239">
                  <c:v>-1.6943849865919502E-3</c:v>
                </c:pt>
                <c:pt idx="240">
                  <c:v>-5.6551940081038142E-3</c:v>
                </c:pt>
                <c:pt idx="241">
                  <c:v>-1.1817533348075831E-3</c:v>
                </c:pt>
                <c:pt idx="242">
                  <c:v>-5.6588583132944682E-4</c:v>
                </c:pt>
                <c:pt idx="243">
                  <c:v>2.7414453024034178E-3</c:v>
                </c:pt>
                <c:pt idx="244">
                  <c:v>8.367399326351376E-4</c:v>
                </c:pt>
                <c:pt idx="245">
                  <c:v>1.1268651071843078E-3</c:v>
                </c:pt>
                <c:pt idx="246">
                  <c:v>3.4568120490759298E-4</c:v>
                </c:pt>
                <c:pt idx="247">
                  <c:v>-1.533674075603275E-3</c:v>
                </c:pt>
                <c:pt idx="248">
                  <c:v>1.9857269501521177E-3</c:v>
                </c:pt>
                <c:pt idx="249">
                  <c:v>2.4793566872131881E-3</c:v>
                </c:pt>
                <c:pt idx="250">
                  <c:v>8.9576840189500265E-4</c:v>
                </c:pt>
                <c:pt idx="251">
                  <c:v>-6.407275091779407E-4</c:v>
                </c:pt>
                <c:pt idx="252">
                  <c:v>2.6508507268609223E-3</c:v>
                </c:pt>
              </c:numCache>
            </c:numRef>
          </c:val>
          <c:smooth val="0"/>
          <c:extLst>
            <c:ext xmlns:c16="http://schemas.microsoft.com/office/drawing/2014/chart" uri="{C3380CC4-5D6E-409C-BE32-E72D297353CC}">
              <c16:uniqueId val="{00000002-96C5-4DFE-A4A5-0DB964038082}"/>
            </c:ext>
          </c:extLst>
        </c:ser>
        <c:dLbls>
          <c:showLegendKey val="0"/>
          <c:showVal val="0"/>
          <c:showCatName val="0"/>
          <c:showSerName val="0"/>
          <c:showPercent val="0"/>
          <c:showBubbleSize val="0"/>
        </c:dLbls>
        <c:smooth val="0"/>
        <c:axId val="1845300047"/>
        <c:axId val="933341503"/>
      </c:lineChart>
      <c:dateAx>
        <c:axId val="1845300047"/>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33341503"/>
        <c:crosses val="autoZero"/>
        <c:auto val="1"/>
        <c:lblOffset val="100"/>
        <c:baseTimeUnit val="days"/>
      </c:dateAx>
      <c:valAx>
        <c:axId val="933341503"/>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8453000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Realized</a:t>
            </a:r>
            <a:r>
              <a:rPr lang="en-US" baseline="0"/>
              <a:t> portfolio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lotArea>
      <c:layout/>
      <c:lineChart>
        <c:grouping val="standard"/>
        <c:varyColors val="0"/>
        <c:ser>
          <c:idx val="0"/>
          <c:order val="0"/>
          <c:tx>
            <c:strRef>
              <c:f>'Overall portfolio'!$K$4</c:f>
              <c:strCache>
                <c:ptCount val="1"/>
                <c:pt idx="0">
                  <c:v>Return Prtf</c:v>
                </c:pt>
              </c:strCache>
            </c:strRef>
          </c:tx>
          <c:spPr>
            <a:ln w="19050" cap="rnd">
              <a:solidFill>
                <a:schemeClr val="accent1"/>
              </a:solidFill>
              <a:round/>
            </a:ln>
            <a:effectLst/>
          </c:spPr>
          <c:marker>
            <c:symbol val="none"/>
          </c:marker>
          <c:cat>
            <c:numRef>
              <c:f>'Overall portfolio'!$A$5:$A$257</c:f>
              <c:numCache>
                <c:formatCode>m/d/yyyy</c:formatCode>
                <c:ptCount val="253"/>
                <c:pt idx="0">
                  <c:v>43131</c:v>
                </c:pt>
                <c:pt idx="1">
                  <c:v>43130</c:v>
                </c:pt>
                <c:pt idx="2">
                  <c:v>43129</c:v>
                </c:pt>
                <c:pt idx="3">
                  <c:v>43126</c:v>
                </c:pt>
                <c:pt idx="4">
                  <c:v>43125</c:v>
                </c:pt>
                <c:pt idx="5">
                  <c:v>43124</c:v>
                </c:pt>
                <c:pt idx="6">
                  <c:v>43123</c:v>
                </c:pt>
                <c:pt idx="7">
                  <c:v>43122</c:v>
                </c:pt>
                <c:pt idx="8">
                  <c:v>43119</c:v>
                </c:pt>
                <c:pt idx="9">
                  <c:v>43118</c:v>
                </c:pt>
                <c:pt idx="10">
                  <c:v>43117</c:v>
                </c:pt>
                <c:pt idx="11">
                  <c:v>43116</c:v>
                </c:pt>
                <c:pt idx="12">
                  <c:v>43112</c:v>
                </c:pt>
                <c:pt idx="13">
                  <c:v>43111</c:v>
                </c:pt>
                <c:pt idx="14">
                  <c:v>43110</c:v>
                </c:pt>
                <c:pt idx="15">
                  <c:v>43109</c:v>
                </c:pt>
                <c:pt idx="16">
                  <c:v>43108</c:v>
                </c:pt>
                <c:pt idx="17">
                  <c:v>43105</c:v>
                </c:pt>
                <c:pt idx="18">
                  <c:v>43104</c:v>
                </c:pt>
                <c:pt idx="19">
                  <c:v>43103</c:v>
                </c:pt>
                <c:pt idx="20">
                  <c:v>43102</c:v>
                </c:pt>
                <c:pt idx="21">
                  <c:v>43098</c:v>
                </c:pt>
                <c:pt idx="22">
                  <c:v>43097</c:v>
                </c:pt>
                <c:pt idx="23">
                  <c:v>43096</c:v>
                </c:pt>
                <c:pt idx="24">
                  <c:v>43095</c:v>
                </c:pt>
                <c:pt idx="25">
                  <c:v>43091</c:v>
                </c:pt>
                <c:pt idx="26">
                  <c:v>43090</c:v>
                </c:pt>
                <c:pt idx="27">
                  <c:v>43089</c:v>
                </c:pt>
                <c:pt idx="28">
                  <c:v>43088</c:v>
                </c:pt>
                <c:pt idx="29">
                  <c:v>43087</c:v>
                </c:pt>
                <c:pt idx="30">
                  <c:v>43084</c:v>
                </c:pt>
                <c:pt idx="31">
                  <c:v>43083</c:v>
                </c:pt>
                <c:pt idx="32">
                  <c:v>43082</c:v>
                </c:pt>
                <c:pt idx="33">
                  <c:v>43081</c:v>
                </c:pt>
                <c:pt idx="34">
                  <c:v>43080</c:v>
                </c:pt>
                <c:pt idx="35">
                  <c:v>43077</c:v>
                </c:pt>
                <c:pt idx="36">
                  <c:v>43076</c:v>
                </c:pt>
                <c:pt idx="37">
                  <c:v>43075</c:v>
                </c:pt>
                <c:pt idx="38">
                  <c:v>43074</c:v>
                </c:pt>
                <c:pt idx="39">
                  <c:v>43073</c:v>
                </c:pt>
                <c:pt idx="40">
                  <c:v>43070</c:v>
                </c:pt>
                <c:pt idx="41">
                  <c:v>43069</c:v>
                </c:pt>
                <c:pt idx="42">
                  <c:v>43068</c:v>
                </c:pt>
                <c:pt idx="43">
                  <c:v>43067</c:v>
                </c:pt>
                <c:pt idx="44">
                  <c:v>43066</c:v>
                </c:pt>
                <c:pt idx="45">
                  <c:v>43063</c:v>
                </c:pt>
                <c:pt idx="46">
                  <c:v>43061</c:v>
                </c:pt>
                <c:pt idx="47">
                  <c:v>43060</c:v>
                </c:pt>
                <c:pt idx="48">
                  <c:v>43059</c:v>
                </c:pt>
                <c:pt idx="49">
                  <c:v>43056</c:v>
                </c:pt>
                <c:pt idx="50">
                  <c:v>43055</c:v>
                </c:pt>
                <c:pt idx="51">
                  <c:v>43054</c:v>
                </c:pt>
                <c:pt idx="52">
                  <c:v>43053</c:v>
                </c:pt>
                <c:pt idx="53">
                  <c:v>43052</c:v>
                </c:pt>
                <c:pt idx="54">
                  <c:v>43049</c:v>
                </c:pt>
                <c:pt idx="55">
                  <c:v>43048</c:v>
                </c:pt>
                <c:pt idx="56">
                  <c:v>43047</c:v>
                </c:pt>
                <c:pt idx="57">
                  <c:v>43046</c:v>
                </c:pt>
                <c:pt idx="58">
                  <c:v>43045</c:v>
                </c:pt>
                <c:pt idx="59">
                  <c:v>43042</c:v>
                </c:pt>
                <c:pt idx="60">
                  <c:v>43041</c:v>
                </c:pt>
                <c:pt idx="61">
                  <c:v>43040</c:v>
                </c:pt>
                <c:pt idx="62">
                  <c:v>43039</c:v>
                </c:pt>
                <c:pt idx="63">
                  <c:v>43038</c:v>
                </c:pt>
                <c:pt idx="64">
                  <c:v>43035</c:v>
                </c:pt>
                <c:pt idx="65">
                  <c:v>43034</c:v>
                </c:pt>
                <c:pt idx="66">
                  <c:v>43033</c:v>
                </c:pt>
                <c:pt idx="67">
                  <c:v>43032</c:v>
                </c:pt>
                <c:pt idx="68">
                  <c:v>43031</c:v>
                </c:pt>
                <c:pt idx="69">
                  <c:v>43028</c:v>
                </c:pt>
                <c:pt idx="70">
                  <c:v>43027</c:v>
                </c:pt>
                <c:pt idx="71">
                  <c:v>43026</c:v>
                </c:pt>
                <c:pt idx="72">
                  <c:v>43025</c:v>
                </c:pt>
                <c:pt idx="73">
                  <c:v>43024</c:v>
                </c:pt>
                <c:pt idx="74">
                  <c:v>43021</c:v>
                </c:pt>
                <c:pt idx="75">
                  <c:v>43020</c:v>
                </c:pt>
                <c:pt idx="76">
                  <c:v>43019</c:v>
                </c:pt>
                <c:pt idx="77">
                  <c:v>43018</c:v>
                </c:pt>
                <c:pt idx="78">
                  <c:v>43017</c:v>
                </c:pt>
                <c:pt idx="79">
                  <c:v>43014</c:v>
                </c:pt>
                <c:pt idx="80">
                  <c:v>43013</c:v>
                </c:pt>
                <c:pt idx="81">
                  <c:v>43012</c:v>
                </c:pt>
                <c:pt idx="82">
                  <c:v>43011</c:v>
                </c:pt>
                <c:pt idx="83">
                  <c:v>43010</c:v>
                </c:pt>
                <c:pt idx="84">
                  <c:v>43007</c:v>
                </c:pt>
                <c:pt idx="85">
                  <c:v>43006</c:v>
                </c:pt>
                <c:pt idx="86">
                  <c:v>43005</c:v>
                </c:pt>
                <c:pt idx="87">
                  <c:v>43004</c:v>
                </c:pt>
                <c:pt idx="88">
                  <c:v>43003</c:v>
                </c:pt>
                <c:pt idx="89">
                  <c:v>43000</c:v>
                </c:pt>
                <c:pt idx="90">
                  <c:v>42999</c:v>
                </c:pt>
                <c:pt idx="91">
                  <c:v>42998</c:v>
                </c:pt>
                <c:pt idx="92">
                  <c:v>42997</c:v>
                </c:pt>
                <c:pt idx="93">
                  <c:v>42996</c:v>
                </c:pt>
                <c:pt idx="94">
                  <c:v>42993</c:v>
                </c:pt>
                <c:pt idx="95">
                  <c:v>42992</c:v>
                </c:pt>
                <c:pt idx="96">
                  <c:v>42991</c:v>
                </c:pt>
                <c:pt idx="97">
                  <c:v>42990</c:v>
                </c:pt>
                <c:pt idx="98">
                  <c:v>42989</c:v>
                </c:pt>
                <c:pt idx="99">
                  <c:v>42986</c:v>
                </c:pt>
                <c:pt idx="100">
                  <c:v>42985</c:v>
                </c:pt>
                <c:pt idx="101">
                  <c:v>42984</c:v>
                </c:pt>
                <c:pt idx="102">
                  <c:v>42983</c:v>
                </c:pt>
                <c:pt idx="103">
                  <c:v>42979</c:v>
                </c:pt>
                <c:pt idx="104">
                  <c:v>42978</c:v>
                </c:pt>
                <c:pt idx="105">
                  <c:v>42977</c:v>
                </c:pt>
                <c:pt idx="106">
                  <c:v>42976</c:v>
                </c:pt>
                <c:pt idx="107">
                  <c:v>42975</c:v>
                </c:pt>
                <c:pt idx="108">
                  <c:v>42972</c:v>
                </c:pt>
                <c:pt idx="109">
                  <c:v>42971</c:v>
                </c:pt>
                <c:pt idx="110">
                  <c:v>42970</c:v>
                </c:pt>
                <c:pt idx="111">
                  <c:v>42969</c:v>
                </c:pt>
                <c:pt idx="112">
                  <c:v>42968</c:v>
                </c:pt>
                <c:pt idx="113">
                  <c:v>42965</c:v>
                </c:pt>
                <c:pt idx="114">
                  <c:v>42964</c:v>
                </c:pt>
                <c:pt idx="115">
                  <c:v>42963</c:v>
                </c:pt>
                <c:pt idx="116">
                  <c:v>42962</c:v>
                </c:pt>
                <c:pt idx="117">
                  <c:v>42961</c:v>
                </c:pt>
                <c:pt idx="118">
                  <c:v>42958</c:v>
                </c:pt>
                <c:pt idx="119">
                  <c:v>42957</c:v>
                </c:pt>
                <c:pt idx="120">
                  <c:v>42956</c:v>
                </c:pt>
                <c:pt idx="121">
                  <c:v>42955</c:v>
                </c:pt>
                <c:pt idx="122">
                  <c:v>42954</c:v>
                </c:pt>
                <c:pt idx="123">
                  <c:v>42951</c:v>
                </c:pt>
                <c:pt idx="124">
                  <c:v>42950</c:v>
                </c:pt>
                <c:pt idx="125">
                  <c:v>42949</c:v>
                </c:pt>
                <c:pt idx="126">
                  <c:v>42948</c:v>
                </c:pt>
                <c:pt idx="127">
                  <c:v>42947</c:v>
                </c:pt>
                <c:pt idx="128">
                  <c:v>42944</c:v>
                </c:pt>
                <c:pt idx="129">
                  <c:v>42943</c:v>
                </c:pt>
                <c:pt idx="130">
                  <c:v>42942</c:v>
                </c:pt>
                <c:pt idx="131">
                  <c:v>42941</c:v>
                </c:pt>
                <c:pt idx="132">
                  <c:v>42940</c:v>
                </c:pt>
                <c:pt idx="133">
                  <c:v>42937</c:v>
                </c:pt>
                <c:pt idx="134">
                  <c:v>42936</c:v>
                </c:pt>
                <c:pt idx="135">
                  <c:v>42935</c:v>
                </c:pt>
                <c:pt idx="136">
                  <c:v>42934</c:v>
                </c:pt>
                <c:pt idx="137">
                  <c:v>42933</c:v>
                </c:pt>
                <c:pt idx="138">
                  <c:v>42930</c:v>
                </c:pt>
                <c:pt idx="139">
                  <c:v>42929</c:v>
                </c:pt>
                <c:pt idx="140">
                  <c:v>42928</c:v>
                </c:pt>
                <c:pt idx="141">
                  <c:v>42927</c:v>
                </c:pt>
                <c:pt idx="142">
                  <c:v>42926</c:v>
                </c:pt>
                <c:pt idx="143">
                  <c:v>42923</c:v>
                </c:pt>
                <c:pt idx="144">
                  <c:v>42922</c:v>
                </c:pt>
                <c:pt idx="145">
                  <c:v>42921</c:v>
                </c:pt>
                <c:pt idx="146">
                  <c:v>42919</c:v>
                </c:pt>
                <c:pt idx="147">
                  <c:v>42916</c:v>
                </c:pt>
                <c:pt idx="148">
                  <c:v>42915</c:v>
                </c:pt>
                <c:pt idx="149">
                  <c:v>42914</c:v>
                </c:pt>
                <c:pt idx="150">
                  <c:v>42913</c:v>
                </c:pt>
                <c:pt idx="151">
                  <c:v>42912</c:v>
                </c:pt>
                <c:pt idx="152">
                  <c:v>42909</c:v>
                </c:pt>
                <c:pt idx="153">
                  <c:v>42908</c:v>
                </c:pt>
                <c:pt idx="154">
                  <c:v>42907</c:v>
                </c:pt>
                <c:pt idx="155">
                  <c:v>42906</c:v>
                </c:pt>
                <c:pt idx="156">
                  <c:v>42905</c:v>
                </c:pt>
                <c:pt idx="157">
                  <c:v>42902</c:v>
                </c:pt>
                <c:pt idx="158">
                  <c:v>42901</c:v>
                </c:pt>
                <c:pt idx="159">
                  <c:v>42900</c:v>
                </c:pt>
                <c:pt idx="160">
                  <c:v>42899</c:v>
                </c:pt>
                <c:pt idx="161">
                  <c:v>42898</c:v>
                </c:pt>
                <c:pt idx="162">
                  <c:v>42895</c:v>
                </c:pt>
                <c:pt idx="163">
                  <c:v>42894</c:v>
                </c:pt>
                <c:pt idx="164">
                  <c:v>42893</c:v>
                </c:pt>
                <c:pt idx="165">
                  <c:v>42892</c:v>
                </c:pt>
                <c:pt idx="166">
                  <c:v>42891</c:v>
                </c:pt>
                <c:pt idx="167">
                  <c:v>42888</c:v>
                </c:pt>
                <c:pt idx="168">
                  <c:v>42887</c:v>
                </c:pt>
                <c:pt idx="169">
                  <c:v>42886</c:v>
                </c:pt>
                <c:pt idx="170">
                  <c:v>42885</c:v>
                </c:pt>
                <c:pt idx="171">
                  <c:v>42881</c:v>
                </c:pt>
                <c:pt idx="172">
                  <c:v>42880</c:v>
                </c:pt>
                <c:pt idx="173">
                  <c:v>42879</c:v>
                </c:pt>
                <c:pt idx="174">
                  <c:v>42878</c:v>
                </c:pt>
                <c:pt idx="175">
                  <c:v>42877</c:v>
                </c:pt>
                <c:pt idx="176">
                  <c:v>42874</c:v>
                </c:pt>
                <c:pt idx="177">
                  <c:v>42873</c:v>
                </c:pt>
                <c:pt idx="178">
                  <c:v>42872</c:v>
                </c:pt>
                <c:pt idx="179">
                  <c:v>42871</c:v>
                </c:pt>
                <c:pt idx="180">
                  <c:v>42870</c:v>
                </c:pt>
                <c:pt idx="181">
                  <c:v>42867</c:v>
                </c:pt>
                <c:pt idx="182">
                  <c:v>42866</c:v>
                </c:pt>
                <c:pt idx="183">
                  <c:v>42865</c:v>
                </c:pt>
                <c:pt idx="184">
                  <c:v>42864</c:v>
                </c:pt>
                <c:pt idx="185">
                  <c:v>42863</c:v>
                </c:pt>
                <c:pt idx="186">
                  <c:v>42860</c:v>
                </c:pt>
                <c:pt idx="187">
                  <c:v>42859</c:v>
                </c:pt>
                <c:pt idx="188">
                  <c:v>42858</c:v>
                </c:pt>
                <c:pt idx="189">
                  <c:v>42857</c:v>
                </c:pt>
                <c:pt idx="190">
                  <c:v>42856</c:v>
                </c:pt>
                <c:pt idx="191">
                  <c:v>42853</c:v>
                </c:pt>
                <c:pt idx="192">
                  <c:v>42852</c:v>
                </c:pt>
                <c:pt idx="193">
                  <c:v>42851</c:v>
                </c:pt>
                <c:pt idx="194">
                  <c:v>42850</c:v>
                </c:pt>
                <c:pt idx="195">
                  <c:v>42849</c:v>
                </c:pt>
                <c:pt idx="196">
                  <c:v>42846</c:v>
                </c:pt>
                <c:pt idx="197">
                  <c:v>42845</c:v>
                </c:pt>
                <c:pt idx="198">
                  <c:v>42844</c:v>
                </c:pt>
                <c:pt idx="199">
                  <c:v>42843</c:v>
                </c:pt>
                <c:pt idx="200">
                  <c:v>42842</c:v>
                </c:pt>
                <c:pt idx="201">
                  <c:v>42838</c:v>
                </c:pt>
                <c:pt idx="202">
                  <c:v>42837</c:v>
                </c:pt>
                <c:pt idx="203">
                  <c:v>42836</c:v>
                </c:pt>
                <c:pt idx="204">
                  <c:v>42835</c:v>
                </c:pt>
                <c:pt idx="205">
                  <c:v>42832</c:v>
                </c:pt>
                <c:pt idx="206">
                  <c:v>42831</c:v>
                </c:pt>
                <c:pt idx="207">
                  <c:v>42830</c:v>
                </c:pt>
                <c:pt idx="208">
                  <c:v>42829</c:v>
                </c:pt>
                <c:pt idx="209">
                  <c:v>42828</c:v>
                </c:pt>
                <c:pt idx="210">
                  <c:v>42825</c:v>
                </c:pt>
                <c:pt idx="211">
                  <c:v>42824</c:v>
                </c:pt>
                <c:pt idx="212">
                  <c:v>42823</c:v>
                </c:pt>
                <c:pt idx="213">
                  <c:v>42822</c:v>
                </c:pt>
                <c:pt idx="214">
                  <c:v>42821</c:v>
                </c:pt>
                <c:pt idx="215">
                  <c:v>42818</c:v>
                </c:pt>
                <c:pt idx="216">
                  <c:v>42817</c:v>
                </c:pt>
                <c:pt idx="217">
                  <c:v>42816</c:v>
                </c:pt>
                <c:pt idx="218">
                  <c:v>42815</c:v>
                </c:pt>
                <c:pt idx="219">
                  <c:v>42814</c:v>
                </c:pt>
                <c:pt idx="220">
                  <c:v>42811</c:v>
                </c:pt>
                <c:pt idx="221">
                  <c:v>42810</c:v>
                </c:pt>
                <c:pt idx="222">
                  <c:v>42809</c:v>
                </c:pt>
                <c:pt idx="223">
                  <c:v>42808</c:v>
                </c:pt>
                <c:pt idx="224">
                  <c:v>42807</c:v>
                </c:pt>
                <c:pt idx="225">
                  <c:v>42804</c:v>
                </c:pt>
                <c:pt idx="226">
                  <c:v>42803</c:v>
                </c:pt>
                <c:pt idx="227">
                  <c:v>42802</c:v>
                </c:pt>
                <c:pt idx="228">
                  <c:v>42801</c:v>
                </c:pt>
                <c:pt idx="229">
                  <c:v>42800</c:v>
                </c:pt>
                <c:pt idx="230">
                  <c:v>42797</c:v>
                </c:pt>
                <c:pt idx="231">
                  <c:v>42796</c:v>
                </c:pt>
                <c:pt idx="232">
                  <c:v>42795</c:v>
                </c:pt>
                <c:pt idx="233">
                  <c:v>42794</c:v>
                </c:pt>
                <c:pt idx="234">
                  <c:v>42793</c:v>
                </c:pt>
                <c:pt idx="235">
                  <c:v>42790</c:v>
                </c:pt>
                <c:pt idx="236">
                  <c:v>42789</c:v>
                </c:pt>
                <c:pt idx="237">
                  <c:v>42788</c:v>
                </c:pt>
                <c:pt idx="238">
                  <c:v>42787</c:v>
                </c:pt>
                <c:pt idx="239">
                  <c:v>42783</c:v>
                </c:pt>
                <c:pt idx="240">
                  <c:v>42782</c:v>
                </c:pt>
                <c:pt idx="241">
                  <c:v>42781</c:v>
                </c:pt>
                <c:pt idx="242">
                  <c:v>42780</c:v>
                </c:pt>
                <c:pt idx="243">
                  <c:v>42779</c:v>
                </c:pt>
                <c:pt idx="244">
                  <c:v>42776</c:v>
                </c:pt>
                <c:pt idx="245">
                  <c:v>42775</c:v>
                </c:pt>
                <c:pt idx="246">
                  <c:v>42774</c:v>
                </c:pt>
                <c:pt idx="247">
                  <c:v>42773</c:v>
                </c:pt>
                <c:pt idx="248">
                  <c:v>42772</c:v>
                </c:pt>
                <c:pt idx="249">
                  <c:v>42769</c:v>
                </c:pt>
                <c:pt idx="250">
                  <c:v>42768</c:v>
                </c:pt>
                <c:pt idx="251">
                  <c:v>42767</c:v>
                </c:pt>
                <c:pt idx="252">
                  <c:v>42766</c:v>
                </c:pt>
              </c:numCache>
            </c:numRef>
          </c:cat>
          <c:val>
            <c:numRef>
              <c:f>'Overall portfolio'!$K$5:$K$257</c:f>
              <c:numCache>
                <c:formatCode>0.000%</c:formatCode>
                <c:ptCount val="253"/>
                <c:pt idx="0">
                  <c:v>3.2245106991849746E-3</c:v>
                </c:pt>
                <c:pt idx="1">
                  <c:v>-3.2832556696392821E-3</c:v>
                </c:pt>
                <c:pt idx="2">
                  <c:v>4.013775244226068E-3</c:v>
                </c:pt>
                <c:pt idx="3">
                  <c:v>9.8488157840980091E-3</c:v>
                </c:pt>
                <c:pt idx="4">
                  <c:v>-4.0213398761950476E-3</c:v>
                </c:pt>
                <c:pt idx="5">
                  <c:v>-1.3695163803678417E-4</c:v>
                </c:pt>
                <c:pt idx="6">
                  <c:v>7.2006106621671862E-3</c:v>
                </c:pt>
                <c:pt idx="7">
                  <c:v>3.0073069770159481E-3</c:v>
                </c:pt>
                <c:pt idx="8">
                  <c:v>1.5162568760343296E-3</c:v>
                </c:pt>
                <c:pt idx="9">
                  <c:v>3.3104397689168278E-4</c:v>
                </c:pt>
                <c:pt idx="10">
                  <c:v>5.4559560419771324E-3</c:v>
                </c:pt>
                <c:pt idx="11">
                  <c:v>-1.3854391270934729E-3</c:v>
                </c:pt>
                <c:pt idx="12">
                  <c:v>2.8765578459675465E-3</c:v>
                </c:pt>
                <c:pt idx="13">
                  <c:v>3.4997576993899557E-3</c:v>
                </c:pt>
                <c:pt idx="14">
                  <c:v>-1.1810404677769172E-3</c:v>
                </c:pt>
                <c:pt idx="15">
                  <c:v>-4.2987839427216443E-3</c:v>
                </c:pt>
                <c:pt idx="16">
                  <c:v>6.7573088437331858E-3</c:v>
                </c:pt>
                <c:pt idx="17">
                  <c:v>2.6801109091256609E-3</c:v>
                </c:pt>
                <c:pt idx="18">
                  <c:v>-6.1575240464999039E-4</c:v>
                </c:pt>
                <c:pt idx="19">
                  <c:v>-1.3481426419581746E-3</c:v>
                </c:pt>
                <c:pt idx="20">
                  <c:v>8.518295632409658E-3</c:v>
                </c:pt>
                <c:pt idx="21">
                  <c:v>-3.1562307145115522E-3</c:v>
                </c:pt>
                <c:pt idx="22">
                  <c:v>2.4283951973949375E-3</c:v>
                </c:pt>
                <c:pt idx="23">
                  <c:v>-3.1104297220355659E-3</c:v>
                </c:pt>
                <c:pt idx="24">
                  <c:v>-5.8606883449957041E-3</c:v>
                </c:pt>
                <c:pt idx="25">
                  <c:v>-2.7051933651403679E-3</c:v>
                </c:pt>
                <c:pt idx="26">
                  <c:v>-8.2770096625678358E-4</c:v>
                </c:pt>
                <c:pt idx="27">
                  <c:v>1.9064432043541333E-3</c:v>
                </c:pt>
                <c:pt idx="28">
                  <c:v>-2.7175355315470395E-3</c:v>
                </c:pt>
                <c:pt idx="29">
                  <c:v>9.7370524537415237E-4</c:v>
                </c:pt>
                <c:pt idx="30">
                  <c:v>7.5866043580394612E-3</c:v>
                </c:pt>
                <c:pt idx="31">
                  <c:v>-1.5094292051551017E-3</c:v>
                </c:pt>
                <c:pt idx="32">
                  <c:v>2.9812498061347452E-4</c:v>
                </c:pt>
                <c:pt idx="33">
                  <c:v>5.9904912722592396E-4</c:v>
                </c:pt>
                <c:pt idx="34">
                  <c:v>3.7934802725809315E-3</c:v>
                </c:pt>
                <c:pt idx="35">
                  <c:v>3.8627716332046E-3</c:v>
                </c:pt>
                <c:pt idx="36">
                  <c:v>-2.0276203460656731E-4</c:v>
                </c:pt>
                <c:pt idx="37">
                  <c:v>4.7940843669560338E-3</c:v>
                </c:pt>
                <c:pt idx="38">
                  <c:v>-1.6293762040205137E-3</c:v>
                </c:pt>
                <c:pt idx="39">
                  <c:v>-3.7035085464604766E-3</c:v>
                </c:pt>
                <c:pt idx="40">
                  <c:v>3.3069723174943043E-4</c:v>
                </c:pt>
                <c:pt idx="41">
                  <c:v>3.7660060261757522E-3</c:v>
                </c:pt>
                <c:pt idx="42">
                  <c:v>-8.7472059453251646E-3</c:v>
                </c:pt>
                <c:pt idx="43">
                  <c:v>3.2608219111966807E-3</c:v>
                </c:pt>
                <c:pt idx="44">
                  <c:v>-8.2949523775754507E-4</c:v>
                </c:pt>
                <c:pt idx="45">
                  <c:v>7.0774243290117945E-4</c:v>
                </c:pt>
                <c:pt idx="46">
                  <c:v>-2.9779549326281753E-3</c:v>
                </c:pt>
                <c:pt idx="47">
                  <c:v>3.243669732728092E-3</c:v>
                </c:pt>
                <c:pt idx="48">
                  <c:v>-6.8648322938966036E-4</c:v>
                </c:pt>
                <c:pt idx="49">
                  <c:v>-3.4330378685271889E-3</c:v>
                </c:pt>
                <c:pt idx="50">
                  <c:v>8.9539391597961656E-4</c:v>
                </c:pt>
                <c:pt idx="51">
                  <c:v>-3.0068900148989023E-3</c:v>
                </c:pt>
                <c:pt idx="52">
                  <c:v>1.5687065794452093E-3</c:v>
                </c:pt>
                <c:pt idx="53">
                  <c:v>4.4771392188347444E-3</c:v>
                </c:pt>
                <c:pt idx="54">
                  <c:v>-2.3124659606027897E-3</c:v>
                </c:pt>
                <c:pt idx="55">
                  <c:v>-2.7633905930801194E-3</c:v>
                </c:pt>
                <c:pt idx="56">
                  <c:v>6.8073706584799822E-4</c:v>
                </c:pt>
                <c:pt idx="57">
                  <c:v>9.8438726682113895E-4</c:v>
                </c:pt>
                <c:pt idx="58">
                  <c:v>2.0478186440266509E-3</c:v>
                </c:pt>
                <c:pt idx="59">
                  <c:v>3.6987094742366783E-3</c:v>
                </c:pt>
                <c:pt idx="60">
                  <c:v>-1.9265741576281023E-3</c:v>
                </c:pt>
                <c:pt idx="61">
                  <c:v>-9.7260511707232696E-4</c:v>
                </c:pt>
                <c:pt idx="62">
                  <c:v>5.5645371469434943E-3</c:v>
                </c:pt>
                <c:pt idx="63">
                  <c:v>-2.7098726835388391E-4</c:v>
                </c:pt>
                <c:pt idx="64">
                  <c:v>1.2556229499350086E-2</c:v>
                </c:pt>
                <c:pt idx="65">
                  <c:v>1.9069960530541281E-3</c:v>
                </c:pt>
                <c:pt idx="66">
                  <c:v>-3.1611703704861097E-3</c:v>
                </c:pt>
                <c:pt idx="67">
                  <c:v>1.4576330636685646E-3</c:v>
                </c:pt>
                <c:pt idx="68">
                  <c:v>-1.2000459907307004E-3</c:v>
                </c:pt>
                <c:pt idx="69">
                  <c:v>-1.1739905004096341E-3</c:v>
                </c:pt>
                <c:pt idx="70">
                  <c:v>-1.4457202742153648E-3</c:v>
                </c:pt>
                <c:pt idx="71">
                  <c:v>6.9955538487671343E-4</c:v>
                </c:pt>
                <c:pt idx="72">
                  <c:v>1.2202390775239145E-3</c:v>
                </c:pt>
                <c:pt idx="73">
                  <c:v>-8.055408470072754E-4</c:v>
                </c:pt>
                <c:pt idx="74">
                  <c:v>1.3214565182308943E-3</c:v>
                </c:pt>
                <c:pt idx="75">
                  <c:v>8.1382987563127557E-4</c:v>
                </c:pt>
                <c:pt idx="76">
                  <c:v>9.8518422400932721E-5</c:v>
                </c:pt>
                <c:pt idx="77">
                  <c:v>7.4113633719010254E-4</c:v>
                </c:pt>
                <c:pt idx="78">
                  <c:v>-6.8531614346131883E-4</c:v>
                </c:pt>
                <c:pt idx="79">
                  <c:v>3.5895902101473931E-3</c:v>
                </c:pt>
                <c:pt idx="80">
                  <c:v>5.4897259290461187E-3</c:v>
                </c:pt>
                <c:pt idx="81">
                  <c:v>2.2969338744692203E-3</c:v>
                </c:pt>
                <c:pt idx="82">
                  <c:v>3.3095808206402206E-3</c:v>
                </c:pt>
                <c:pt idx="83">
                  <c:v>-5.2003829094470389E-4</c:v>
                </c:pt>
                <c:pt idx="84">
                  <c:v>4.9412254499620935E-4</c:v>
                </c:pt>
                <c:pt idx="85">
                  <c:v>1.6986330434526063E-3</c:v>
                </c:pt>
                <c:pt idx="86">
                  <c:v>2.3631779901703356E-3</c:v>
                </c:pt>
                <c:pt idx="87">
                  <c:v>1.636390300851128E-3</c:v>
                </c:pt>
                <c:pt idx="88">
                  <c:v>-7.0228660804877423E-3</c:v>
                </c:pt>
                <c:pt idx="89">
                  <c:v>-5.3579347447563763E-3</c:v>
                </c:pt>
                <c:pt idx="90">
                  <c:v>-1.9723710486918523E-3</c:v>
                </c:pt>
                <c:pt idx="91">
                  <c:v>-2.1034654716663068E-3</c:v>
                </c:pt>
                <c:pt idx="92">
                  <c:v>1.5717422265617322E-3</c:v>
                </c:pt>
                <c:pt idx="93">
                  <c:v>7.8328543908172269E-4</c:v>
                </c:pt>
                <c:pt idx="94">
                  <c:v>2.1671236011956705E-3</c:v>
                </c:pt>
                <c:pt idx="95">
                  <c:v>3.32607788994348E-4</c:v>
                </c:pt>
                <c:pt idx="96">
                  <c:v>2.3327281711576098E-3</c:v>
                </c:pt>
                <c:pt idx="97">
                  <c:v>2.0560923276354589E-3</c:v>
                </c:pt>
                <c:pt idx="98">
                  <c:v>8.0929830738235235E-3</c:v>
                </c:pt>
                <c:pt idx="99">
                  <c:v>-2.9486621542028683E-3</c:v>
                </c:pt>
                <c:pt idx="100">
                  <c:v>-1.6458369760319448E-3</c:v>
                </c:pt>
                <c:pt idx="101">
                  <c:v>2.5186762590919385E-3</c:v>
                </c:pt>
                <c:pt idx="102">
                  <c:v>-7.1966766368362586E-4</c:v>
                </c:pt>
                <c:pt idx="103">
                  <c:v>-2.9474723264982967E-3</c:v>
                </c:pt>
                <c:pt idx="104">
                  <c:v>1.6065046721494489E-3</c:v>
                </c:pt>
                <c:pt idx="105">
                  <c:v>5.0888802496957281E-3</c:v>
                </c:pt>
                <c:pt idx="106">
                  <c:v>4.1497395718802059E-3</c:v>
                </c:pt>
                <c:pt idx="107">
                  <c:v>-2.7988735268913169E-3</c:v>
                </c:pt>
                <c:pt idx="108">
                  <c:v>-1.8041082374405648E-3</c:v>
                </c:pt>
                <c:pt idx="109">
                  <c:v>-4.384250729663131E-4</c:v>
                </c:pt>
                <c:pt idx="110">
                  <c:v>1.5181806470224754E-3</c:v>
                </c:pt>
                <c:pt idx="111">
                  <c:v>2.9800627878828114E-3</c:v>
                </c:pt>
                <c:pt idx="112">
                  <c:v>-3.8012770164774401E-3</c:v>
                </c:pt>
                <c:pt idx="113">
                  <c:v>-8.9539442453059545E-4</c:v>
                </c:pt>
                <c:pt idx="114">
                  <c:v>-7.7705229850119203E-3</c:v>
                </c:pt>
                <c:pt idx="115">
                  <c:v>-1.4531627261768643E-3</c:v>
                </c:pt>
                <c:pt idx="116">
                  <c:v>3.9469518361142432E-4</c:v>
                </c:pt>
                <c:pt idx="117">
                  <c:v>1.4480159390679059E-3</c:v>
                </c:pt>
                <c:pt idx="118">
                  <c:v>4.2643923269135263E-3</c:v>
                </c:pt>
                <c:pt idx="119">
                  <c:v>-7.5860840103383707E-3</c:v>
                </c:pt>
                <c:pt idx="120">
                  <c:v>7.6747092149043834E-4</c:v>
                </c:pt>
                <c:pt idx="121">
                  <c:v>-1.817979434478521E-4</c:v>
                </c:pt>
                <c:pt idx="122">
                  <c:v>-1.7378272558811415E-4</c:v>
                </c:pt>
                <c:pt idx="123">
                  <c:v>6.6747878974224848E-4</c:v>
                </c:pt>
                <c:pt idx="124">
                  <c:v>4.0964594434935477E-3</c:v>
                </c:pt>
                <c:pt idx="125">
                  <c:v>8.715523933074891E-3</c:v>
                </c:pt>
                <c:pt idx="126">
                  <c:v>8.881474459227468E-4</c:v>
                </c:pt>
                <c:pt idx="127">
                  <c:v>-1.0368142754700058E-3</c:v>
                </c:pt>
                <c:pt idx="128">
                  <c:v>6.9634778371831197E-4</c:v>
                </c:pt>
                <c:pt idx="129">
                  <c:v>-7.3554269331537296E-3</c:v>
                </c:pt>
                <c:pt idx="130">
                  <c:v>3.8789777609547385E-3</c:v>
                </c:pt>
                <c:pt idx="131">
                  <c:v>1.2548126882710475E-3</c:v>
                </c:pt>
                <c:pt idx="132">
                  <c:v>7.5240826964664319E-3</c:v>
                </c:pt>
                <c:pt idx="133">
                  <c:v>-1.9250155721237225E-3</c:v>
                </c:pt>
                <c:pt idx="134">
                  <c:v>2.976286392114291E-4</c:v>
                </c:pt>
                <c:pt idx="135">
                  <c:v>3.7980605569191137E-4</c:v>
                </c:pt>
                <c:pt idx="136">
                  <c:v>9.5732193966671167E-3</c:v>
                </c:pt>
                <c:pt idx="137">
                  <c:v>-2.9031099152170615E-3</c:v>
                </c:pt>
                <c:pt idx="138">
                  <c:v>1.1143787695144613E-3</c:v>
                </c:pt>
                <c:pt idx="139">
                  <c:v>-3.2550051490853643E-4</c:v>
                </c:pt>
                <c:pt idx="140">
                  <c:v>3.1236843964445879E-3</c:v>
                </c:pt>
                <c:pt idx="141">
                  <c:v>7.2101788998598423E-3</c:v>
                </c:pt>
                <c:pt idx="142">
                  <c:v>6.2269431146038138E-5</c:v>
                </c:pt>
                <c:pt idx="143">
                  <c:v>8.1168020865788164E-3</c:v>
                </c:pt>
                <c:pt idx="144">
                  <c:v>-7.2547791736816119E-3</c:v>
                </c:pt>
                <c:pt idx="145">
                  <c:v>9.010743443008827E-4</c:v>
                </c:pt>
                <c:pt idx="146">
                  <c:v>-6.4278387090085376E-3</c:v>
                </c:pt>
                <c:pt idx="147">
                  <c:v>4.1300947519325995E-4</c:v>
                </c:pt>
                <c:pt idx="148">
                  <c:v>-5.6216809296287694E-3</c:v>
                </c:pt>
                <c:pt idx="149">
                  <c:v>3.1057532152966956E-3</c:v>
                </c:pt>
                <c:pt idx="150">
                  <c:v>-5.2742152639904411E-3</c:v>
                </c:pt>
                <c:pt idx="151">
                  <c:v>-3.211374883638951E-3</c:v>
                </c:pt>
                <c:pt idx="152">
                  <c:v>-8.7989659233599603E-4</c:v>
                </c:pt>
                <c:pt idx="153">
                  <c:v>-1.2309947782531648E-3</c:v>
                </c:pt>
                <c:pt idx="154">
                  <c:v>6.2406470196690678E-3</c:v>
                </c:pt>
                <c:pt idx="155">
                  <c:v>1.389445188508749E-3</c:v>
                </c:pt>
                <c:pt idx="156">
                  <c:v>1.0120870093642296E-2</c:v>
                </c:pt>
                <c:pt idx="157">
                  <c:v>1.1388602295159212E-3</c:v>
                </c:pt>
                <c:pt idx="158">
                  <c:v>-3.0486870803986127E-3</c:v>
                </c:pt>
                <c:pt idx="159">
                  <c:v>-1.1473484861800707E-3</c:v>
                </c:pt>
                <c:pt idx="160">
                  <c:v>1.81761614694867E-3</c:v>
                </c:pt>
                <c:pt idx="161">
                  <c:v>-5.209087130726096E-3</c:v>
                </c:pt>
                <c:pt idx="162">
                  <c:v>-9.292414812434811E-3</c:v>
                </c:pt>
                <c:pt idx="163">
                  <c:v>3.2672431481424605E-3</c:v>
                </c:pt>
                <c:pt idx="164">
                  <c:v>2.8293752307544384E-3</c:v>
                </c:pt>
                <c:pt idx="165">
                  <c:v>1.8487340216675552E-3</c:v>
                </c:pt>
                <c:pt idx="166">
                  <c:v>1.4247179940946421E-3</c:v>
                </c:pt>
                <c:pt idx="167">
                  <c:v>2.4778818549854886E-3</c:v>
                </c:pt>
                <c:pt idx="168">
                  <c:v>-1.5123989700935045E-3</c:v>
                </c:pt>
                <c:pt idx="169">
                  <c:v>4.003343305202244E-3</c:v>
                </c:pt>
                <c:pt idx="170">
                  <c:v>2.3421748487755089E-3</c:v>
                </c:pt>
                <c:pt idx="171">
                  <c:v>-8.8962408991105158E-4</c:v>
                </c:pt>
                <c:pt idx="172">
                  <c:v>8.0601280535379863E-3</c:v>
                </c:pt>
                <c:pt idx="173">
                  <c:v>-5.5815500760095097E-4</c:v>
                </c:pt>
                <c:pt idx="174">
                  <c:v>-1.650953274942537E-3</c:v>
                </c:pt>
                <c:pt idx="175">
                  <c:v>-5.6580146764949378E-4</c:v>
                </c:pt>
                <c:pt idx="176">
                  <c:v>-1.9363025977735208E-3</c:v>
                </c:pt>
                <c:pt idx="177">
                  <c:v>9.9150676207043981E-4</c:v>
                </c:pt>
                <c:pt idx="178">
                  <c:v>-2.7674793412364213E-3</c:v>
                </c:pt>
                <c:pt idx="179">
                  <c:v>4.7668653994314743E-3</c:v>
                </c:pt>
                <c:pt idx="180">
                  <c:v>-3.9682345759563271E-3</c:v>
                </c:pt>
                <c:pt idx="181">
                  <c:v>-3.3514057480049432E-3</c:v>
                </c:pt>
                <c:pt idx="182">
                  <c:v>-5.5303877856558684E-4</c:v>
                </c:pt>
                <c:pt idx="183">
                  <c:v>-1.626617403609081E-3</c:v>
                </c:pt>
                <c:pt idx="184">
                  <c:v>7.2203895889424888E-4</c:v>
                </c:pt>
                <c:pt idx="185">
                  <c:v>7.3771927871153272E-3</c:v>
                </c:pt>
                <c:pt idx="186">
                  <c:v>5.624384781450685E-3</c:v>
                </c:pt>
                <c:pt idx="187">
                  <c:v>-5.0671329844328913E-3</c:v>
                </c:pt>
                <c:pt idx="188">
                  <c:v>-2.1436079194112273E-3</c:v>
                </c:pt>
                <c:pt idx="189">
                  <c:v>1.7306988662673041E-3</c:v>
                </c:pt>
                <c:pt idx="190">
                  <c:v>1.0262221958823132E-2</c:v>
                </c:pt>
                <c:pt idx="191">
                  <c:v>2.207144369002048E-3</c:v>
                </c:pt>
                <c:pt idx="192">
                  <c:v>2.2199615286062164E-3</c:v>
                </c:pt>
                <c:pt idx="193">
                  <c:v>-5.2520463324594105E-3</c:v>
                </c:pt>
                <c:pt idx="194">
                  <c:v>8.2135126365954925E-3</c:v>
                </c:pt>
                <c:pt idx="195">
                  <c:v>7.1351552913280162E-3</c:v>
                </c:pt>
                <c:pt idx="196">
                  <c:v>4.1095846515825409E-3</c:v>
                </c:pt>
                <c:pt idx="197">
                  <c:v>1.0643903347949558E-3</c:v>
                </c:pt>
                <c:pt idx="198">
                  <c:v>-7.8887432574790365E-4</c:v>
                </c:pt>
                <c:pt idx="199">
                  <c:v>-2.6036864414650941E-3</c:v>
                </c:pt>
                <c:pt idx="200">
                  <c:v>2.8422037029940169E-3</c:v>
                </c:pt>
                <c:pt idx="201">
                  <c:v>-1.4634552390663845E-3</c:v>
                </c:pt>
                <c:pt idx="202">
                  <c:v>-5.6401996847145596E-3</c:v>
                </c:pt>
                <c:pt idx="203">
                  <c:v>-1.2924010720739695E-3</c:v>
                </c:pt>
                <c:pt idx="204">
                  <c:v>2.3567350245709464E-3</c:v>
                </c:pt>
                <c:pt idx="205">
                  <c:v>3.541596454806166E-3</c:v>
                </c:pt>
                <c:pt idx="206">
                  <c:v>-4.4111757571583068E-4</c:v>
                </c:pt>
                <c:pt idx="207">
                  <c:v>-1.9434140153189762E-3</c:v>
                </c:pt>
                <c:pt idx="208">
                  <c:v>1.0479446818214802E-3</c:v>
                </c:pt>
                <c:pt idx="209">
                  <c:v>2.1768892803125197E-3</c:v>
                </c:pt>
                <c:pt idx="210">
                  <c:v>-1.2277539329016898E-3</c:v>
                </c:pt>
                <c:pt idx="211">
                  <c:v>6.5952341959758516E-4</c:v>
                </c:pt>
                <c:pt idx="212">
                  <c:v>5.1686934596834944E-4</c:v>
                </c:pt>
                <c:pt idx="213">
                  <c:v>3.6196257946059162E-3</c:v>
                </c:pt>
                <c:pt idx="214">
                  <c:v>2.4960247968110029E-3</c:v>
                </c:pt>
                <c:pt idx="215">
                  <c:v>7.2262439397594678E-5</c:v>
                </c:pt>
                <c:pt idx="216">
                  <c:v>1.232716501570044E-3</c:v>
                </c:pt>
                <c:pt idx="217">
                  <c:v>1.5744222697877651E-3</c:v>
                </c:pt>
                <c:pt idx="218">
                  <c:v>-6.9633090070925358E-3</c:v>
                </c:pt>
                <c:pt idx="219">
                  <c:v>6.6120018913061517E-4</c:v>
                </c:pt>
                <c:pt idx="220">
                  <c:v>-1.831426322689705E-3</c:v>
                </c:pt>
                <c:pt idx="221">
                  <c:v>1.0686712271559262E-3</c:v>
                </c:pt>
                <c:pt idx="222">
                  <c:v>1.8559729849318709E-3</c:v>
                </c:pt>
                <c:pt idx="223">
                  <c:v>3.572579808119107E-3</c:v>
                </c:pt>
                <c:pt idx="224">
                  <c:v>1.7082587796282509E-3</c:v>
                </c:pt>
                <c:pt idx="225">
                  <c:v>4.6805815098920301E-3</c:v>
                </c:pt>
                <c:pt idx="226">
                  <c:v>8.7454950510905687E-4</c:v>
                </c:pt>
                <c:pt idx="227">
                  <c:v>-2.3135685929946302E-3</c:v>
                </c:pt>
                <c:pt idx="228">
                  <c:v>1.0434432052195807E-3</c:v>
                </c:pt>
                <c:pt idx="229">
                  <c:v>1.3848455336710418E-3</c:v>
                </c:pt>
                <c:pt idx="230">
                  <c:v>2.5231354762833337E-3</c:v>
                </c:pt>
                <c:pt idx="231">
                  <c:v>-3.4096810055919444E-3</c:v>
                </c:pt>
                <c:pt idx="232">
                  <c:v>1.7257923865930122E-3</c:v>
                </c:pt>
                <c:pt idx="233">
                  <c:v>9.2214481582268324E-4</c:v>
                </c:pt>
                <c:pt idx="234">
                  <c:v>-3.3285543935414096E-3</c:v>
                </c:pt>
                <c:pt idx="235">
                  <c:v>-1.1395317491118195E-3</c:v>
                </c:pt>
                <c:pt idx="236">
                  <c:v>-2.5249745868754503E-3</c:v>
                </c:pt>
                <c:pt idx="237">
                  <c:v>2.081114521965138E-3</c:v>
                </c:pt>
                <c:pt idx="238">
                  <c:v>-9.0052578166651895E-4</c:v>
                </c:pt>
                <c:pt idx="239">
                  <c:v>-1.6943849865919502E-3</c:v>
                </c:pt>
                <c:pt idx="240">
                  <c:v>-5.6551940081038142E-3</c:v>
                </c:pt>
                <c:pt idx="241">
                  <c:v>-1.1817533348075831E-3</c:v>
                </c:pt>
                <c:pt idx="242">
                  <c:v>-5.6588583132944682E-4</c:v>
                </c:pt>
                <c:pt idx="243">
                  <c:v>2.7414453024034178E-3</c:v>
                </c:pt>
                <c:pt idx="244">
                  <c:v>8.367399326351376E-4</c:v>
                </c:pt>
                <c:pt idx="245">
                  <c:v>1.1268651071843078E-3</c:v>
                </c:pt>
                <c:pt idx="246">
                  <c:v>3.4568120490759298E-4</c:v>
                </c:pt>
                <c:pt idx="247">
                  <c:v>-1.533674075603275E-3</c:v>
                </c:pt>
                <c:pt idx="248">
                  <c:v>1.9857269501521177E-3</c:v>
                </c:pt>
                <c:pt idx="249">
                  <c:v>2.4793566872131881E-3</c:v>
                </c:pt>
                <c:pt idx="250">
                  <c:v>8.9576840189500265E-4</c:v>
                </c:pt>
                <c:pt idx="251">
                  <c:v>-6.407275091779407E-4</c:v>
                </c:pt>
                <c:pt idx="252">
                  <c:v>2.6508507268609223E-3</c:v>
                </c:pt>
              </c:numCache>
            </c:numRef>
          </c:val>
          <c:smooth val="0"/>
          <c:extLst>
            <c:ext xmlns:c16="http://schemas.microsoft.com/office/drawing/2014/chart" uri="{C3380CC4-5D6E-409C-BE32-E72D297353CC}">
              <c16:uniqueId val="{00000000-AEF0-4C30-97E7-E71790B3B9D1}"/>
            </c:ext>
          </c:extLst>
        </c:ser>
        <c:dLbls>
          <c:showLegendKey val="0"/>
          <c:showVal val="0"/>
          <c:showCatName val="0"/>
          <c:showSerName val="0"/>
          <c:showPercent val="0"/>
          <c:showBubbleSize val="0"/>
        </c:dLbls>
        <c:smooth val="0"/>
        <c:axId val="1845327247"/>
        <c:axId val="933368127"/>
      </c:lineChart>
      <c:dateAx>
        <c:axId val="1845327247"/>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933368127"/>
        <c:crosses val="autoZero"/>
        <c:auto val="1"/>
        <c:lblOffset val="100"/>
        <c:baseTimeUnit val="days"/>
      </c:dateAx>
      <c:valAx>
        <c:axId val="93336812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845327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oneCellAnchor>
    <xdr:from>
      <xdr:col>7</xdr:col>
      <xdr:colOff>352425</xdr:colOff>
      <xdr:row>16</xdr:row>
      <xdr:rowOff>38100</xdr:rowOff>
    </xdr:from>
    <xdr:ext cx="47625" cy="1314450"/>
    <xdr:grpSp>
      <xdr:nvGrpSpPr>
        <xdr:cNvPr id="2" name="Shape 2" title="Рисунок">
          <a:extLst>
            <a:ext uri="{FF2B5EF4-FFF2-40B4-BE49-F238E27FC236}">
              <a16:creationId xmlns:a16="http://schemas.microsoft.com/office/drawing/2014/main" id="{00000000-0008-0000-0200-000002000000}"/>
            </a:ext>
          </a:extLst>
        </xdr:cNvPr>
        <xdr:cNvGrpSpPr/>
      </xdr:nvGrpSpPr>
      <xdr:grpSpPr>
        <a:xfrm>
          <a:off x="6238875" y="2952750"/>
          <a:ext cx="47625" cy="1314450"/>
          <a:chOff x="1888250" y="934300"/>
          <a:chExt cx="29400" cy="1298100"/>
        </a:xfrm>
      </xdr:grpSpPr>
      <xdr:cxnSp macro="">
        <xdr:nvCxnSpPr>
          <xdr:cNvPr id="3" name="Shape 3">
            <a:extLst>
              <a:ext uri="{FF2B5EF4-FFF2-40B4-BE49-F238E27FC236}">
                <a16:creationId xmlns:a16="http://schemas.microsoft.com/office/drawing/2014/main" id="{00000000-0008-0000-0200-000003000000}"/>
              </a:ext>
            </a:extLst>
          </xdr:cNvPr>
          <xdr:cNvCxnSpPr/>
        </xdr:nvCxnSpPr>
        <xdr:spPr>
          <a:xfrm>
            <a:off x="1888250" y="934300"/>
            <a:ext cx="29400" cy="12981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oneCellAnchor>
    <xdr:from>
      <xdr:col>8</xdr:col>
      <xdr:colOff>990600</xdr:colOff>
      <xdr:row>15</xdr:row>
      <xdr:rowOff>295275</xdr:rowOff>
    </xdr:from>
    <xdr:ext cx="323850" cy="314325"/>
    <xdr:grpSp>
      <xdr:nvGrpSpPr>
        <xdr:cNvPr id="4" name="Shape 2" title="Рисунок">
          <a:extLst>
            <a:ext uri="{FF2B5EF4-FFF2-40B4-BE49-F238E27FC236}">
              <a16:creationId xmlns:a16="http://schemas.microsoft.com/office/drawing/2014/main" id="{00000000-0008-0000-0200-000004000000}"/>
            </a:ext>
          </a:extLst>
        </xdr:cNvPr>
        <xdr:cNvGrpSpPr/>
      </xdr:nvGrpSpPr>
      <xdr:grpSpPr>
        <a:xfrm>
          <a:off x="7877175" y="2867025"/>
          <a:ext cx="323850" cy="314325"/>
          <a:chOff x="2783275" y="1583375"/>
          <a:chExt cx="304800" cy="294900"/>
        </a:xfrm>
      </xdr:grpSpPr>
      <xdr:cxnSp macro="">
        <xdr:nvCxnSpPr>
          <xdr:cNvPr id="5" name="Shape 4">
            <a:extLst>
              <a:ext uri="{FF2B5EF4-FFF2-40B4-BE49-F238E27FC236}">
                <a16:creationId xmlns:a16="http://schemas.microsoft.com/office/drawing/2014/main" id="{00000000-0008-0000-0200-000005000000}"/>
              </a:ext>
            </a:extLst>
          </xdr:cNvPr>
          <xdr:cNvCxnSpPr/>
        </xdr:nvCxnSpPr>
        <xdr:spPr>
          <a:xfrm flipH="1">
            <a:off x="2783275" y="1583375"/>
            <a:ext cx="304800" cy="2949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oneCellAnchor>
    <xdr:from>
      <xdr:col>10</xdr:col>
      <xdr:colOff>790575</xdr:colOff>
      <xdr:row>15</xdr:row>
      <xdr:rowOff>285750</xdr:rowOff>
    </xdr:from>
    <xdr:ext cx="19050" cy="333375"/>
    <xdr:grpSp>
      <xdr:nvGrpSpPr>
        <xdr:cNvPr id="6" name="Shape 2" title="Рисунок">
          <a:extLst>
            <a:ext uri="{FF2B5EF4-FFF2-40B4-BE49-F238E27FC236}">
              <a16:creationId xmlns:a16="http://schemas.microsoft.com/office/drawing/2014/main" id="{00000000-0008-0000-0200-000006000000}"/>
            </a:ext>
          </a:extLst>
        </xdr:cNvPr>
        <xdr:cNvGrpSpPr/>
      </xdr:nvGrpSpPr>
      <xdr:grpSpPr>
        <a:xfrm>
          <a:off x="10220325" y="2857500"/>
          <a:ext cx="19050" cy="333375"/>
          <a:chOff x="3117575" y="1563700"/>
          <a:chExt cx="0" cy="314700"/>
        </a:xfrm>
      </xdr:grpSpPr>
      <xdr:cxnSp macro="">
        <xdr:nvCxnSpPr>
          <xdr:cNvPr id="7" name="Shape 5">
            <a:extLst>
              <a:ext uri="{FF2B5EF4-FFF2-40B4-BE49-F238E27FC236}">
                <a16:creationId xmlns:a16="http://schemas.microsoft.com/office/drawing/2014/main" id="{00000000-0008-0000-0200-000007000000}"/>
              </a:ext>
            </a:extLst>
          </xdr:cNvPr>
          <xdr:cNvCxnSpPr/>
        </xdr:nvCxnSpPr>
        <xdr:spPr>
          <a:xfrm>
            <a:off x="3117575" y="1563700"/>
            <a:ext cx="0" cy="3147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9525</xdr:colOff>
      <xdr:row>5</xdr:row>
      <xdr:rowOff>28575</xdr:rowOff>
    </xdr:from>
    <xdr:ext cx="6696075" cy="4133850"/>
    <xdr:graphicFrame macro="">
      <xdr:nvGraphicFramePr>
        <xdr:cNvPr id="2" name="Chart 1" title="Диаграмма">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190500</xdr:colOff>
      <xdr:row>5</xdr:row>
      <xdr:rowOff>47625</xdr:rowOff>
    </xdr:from>
    <xdr:ext cx="8582025" cy="5210175"/>
    <xdr:graphicFrame macro="">
      <xdr:nvGraphicFramePr>
        <xdr:cNvPr id="2" name="Chart 2" title="Диаграмма">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95250</xdr:colOff>
      <xdr:row>8</xdr:row>
      <xdr:rowOff>142874</xdr:rowOff>
    </xdr:from>
    <xdr:ext cx="5384426" cy="3330950"/>
    <xdr:graphicFrame macro="">
      <xdr:nvGraphicFramePr>
        <xdr:cNvPr id="4" name="Chart 4" title="Диаграмма">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10</xdr:col>
      <xdr:colOff>238125</xdr:colOff>
      <xdr:row>3</xdr:row>
      <xdr:rowOff>161925</xdr:rowOff>
    </xdr:from>
    <xdr:ext cx="571500" cy="295275"/>
    <xdr:grpSp>
      <xdr:nvGrpSpPr>
        <xdr:cNvPr id="2" name="Shape 2" title="Рисунок">
          <a:extLst>
            <a:ext uri="{FF2B5EF4-FFF2-40B4-BE49-F238E27FC236}">
              <a16:creationId xmlns:a16="http://schemas.microsoft.com/office/drawing/2014/main" id="{00000000-0008-0000-0700-000002000000}"/>
            </a:ext>
          </a:extLst>
        </xdr:cNvPr>
        <xdr:cNvGrpSpPr/>
      </xdr:nvGrpSpPr>
      <xdr:grpSpPr>
        <a:xfrm>
          <a:off x="9897596" y="733425"/>
          <a:ext cx="571500" cy="295275"/>
          <a:chOff x="2684775" y="1514525"/>
          <a:chExt cx="462300" cy="236100"/>
        </a:xfrm>
      </xdr:grpSpPr>
      <xdr:cxnSp macro="">
        <xdr:nvCxnSpPr>
          <xdr:cNvPr id="6" name="Shape 6">
            <a:extLst>
              <a:ext uri="{FF2B5EF4-FFF2-40B4-BE49-F238E27FC236}">
                <a16:creationId xmlns:a16="http://schemas.microsoft.com/office/drawing/2014/main" id="{00000000-0008-0000-0700-000006000000}"/>
              </a:ext>
            </a:extLst>
          </xdr:cNvPr>
          <xdr:cNvCxnSpPr/>
        </xdr:nvCxnSpPr>
        <xdr:spPr>
          <a:xfrm flipH="1">
            <a:off x="2684775" y="1514525"/>
            <a:ext cx="462300" cy="2361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wsDr>
</file>

<file path=xl/drawings/drawing5.xml><?xml version="1.0" encoding="utf-8"?>
<xdr:wsDr xmlns:xdr="http://schemas.openxmlformats.org/drawingml/2006/spreadsheetDrawing" xmlns:a="http://schemas.openxmlformats.org/drawingml/2006/main">
  <xdr:twoCellAnchor>
    <xdr:from>
      <xdr:col>9</xdr:col>
      <xdr:colOff>85725</xdr:colOff>
      <xdr:row>0</xdr:row>
      <xdr:rowOff>57150</xdr:rowOff>
    </xdr:from>
    <xdr:to>
      <xdr:col>15</xdr:col>
      <xdr:colOff>588869</xdr:colOff>
      <xdr:row>24</xdr:row>
      <xdr:rowOff>137833</xdr:rowOff>
    </xdr:to>
    <xdr:graphicFrame macro="">
      <xdr:nvGraphicFramePr>
        <xdr:cNvPr id="2" name="Диаграмма 1">
          <a:extLst>
            <a:ext uri="{FF2B5EF4-FFF2-40B4-BE49-F238E27FC236}">
              <a16:creationId xmlns:a16="http://schemas.microsoft.com/office/drawing/2014/main" id="{D73F2D1D-A9D3-42F7-A87B-1A4A3C5022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552450</xdr:colOff>
      <xdr:row>1</xdr:row>
      <xdr:rowOff>28574</xdr:rowOff>
    </xdr:from>
    <xdr:to>
      <xdr:col>14</xdr:col>
      <xdr:colOff>942975</xdr:colOff>
      <xdr:row>19</xdr:row>
      <xdr:rowOff>0</xdr:rowOff>
    </xdr:to>
    <xdr:graphicFrame macro="">
      <xdr:nvGraphicFramePr>
        <xdr:cNvPr id="7" name="Диаграмма 6">
          <a:extLst>
            <a:ext uri="{FF2B5EF4-FFF2-40B4-BE49-F238E27FC236}">
              <a16:creationId xmlns:a16="http://schemas.microsoft.com/office/drawing/2014/main" id="{1AB65E7E-461D-481F-AFE0-55EA95FEF8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133349</xdr:colOff>
      <xdr:row>1</xdr:row>
      <xdr:rowOff>28575</xdr:rowOff>
    </xdr:from>
    <xdr:to>
      <xdr:col>8</xdr:col>
      <xdr:colOff>457199</xdr:colOff>
      <xdr:row>18</xdr:row>
      <xdr:rowOff>180975</xdr:rowOff>
    </xdr:to>
    <xdr:graphicFrame macro="">
      <xdr:nvGraphicFramePr>
        <xdr:cNvPr id="8" name="Диаграмма 7">
          <a:extLst>
            <a:ext uri="{FF2B5EF4-FFF2-40B4-BE49-F238E27FC236}">
              <a16:creationId xmlns:a16="http://schemas.microsoft.com/office/drawing/2014/main" id="{32C66545-84E6-4DD0-8B9C-ACB5929243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46</xdr:col>
      <xdr:colOff>590550</xdr:colOff>
      <xdr:row>10</xdr:row>
      <xdr:rowOff>171450</xdr:rowOff>
    </xdr:from>
    <xdr:ext cx="5715000" cy="3533775"/>
    <xdr:graphicFrame macro="">
      <xdr:nvGraphicFramePr>
        <xdr:cNvPr id="7" name="Chart 7" title="Диаграмма">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dr:oneCellAnchor>
    <xdr:from>
      <xdr:col>21</xdr:col>
      <xdr:colOff>28575</xdr:colOff>
      <xdr:row>6</xdr:row>
      <xdr:rowOff>142875</xdr:rowOff>
    </xdr:from>
    <xdr:ext cx="5715000" cy="3533775"/>
    <xdr:graphicFrame macro="">
      <xdr:nvGraphicFramePr>
        <xdr:cNvPr id="8" name="Chart 8" title="Диаграмма">
          <a:extLst>
            <a:ext uri="{FF2B5EF4-FFF2-40B4-BE49-F238E27FC236}">
              <a16:creationId xmlns:a16="http://schemas.microsoft.com/office/drawing/2014/main" id="{00000000-0008-0000-0C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285750</xdr:colOff>
      <xdr:row>0</xdr:row>
      <xdr:rowOff>171451</xdr:rowOff>
    </xdr:from>
    <xdr:ext cx="5191125" cy="3028950"/>
    <xdr:graphicFrame macro="">
      <xdr:nvGraphicFramePr>
        <xdr:cNvPr id="9" name="Chart 9" title="Диаграмма">
          <a:extLst>
            <a:ext uri="{FF2B5EF4-FFF2-40B4-BE49-F238E27FC236}">
              <a16:creationId xmlns:a16="http://schemas.microsoft.com/office/drawing/2014/main" id="{00000000-0008-0000-0E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295275</xdr:colOff>
      <xdr:row>17</xdr:row>
      <xdr:rowOff>9527</xdr:rowOff>
    </xdr:from>
    <xdr:ext cx="5210175" cy="2962274"/>
    <xdr:graphicFrame macro="">
      <xdr:nvGraphicFramePr>
        <xdr:cNvPr id="11" name="Chart 11" title="Диаграмма">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twoCellAnchor>
    <xdr:from>
      <xdr:col>6</xdr:col>
      <xdr:colOff>19050</xdr:colOff>
      <xdr:row>17</xdr:row>
      <xdr:rowOff>9525</xdr:rowOff>
    </xdr:from>
    <xdr:to>
      <xdr:col>11</xdr:col>
      <xdr:colOff>790575</xdr:colOff>
      <xdr:row>32</xdr:row>
      <xdr:rowOff>104775</xdr:rowOff>
    </xdr:to>
    <xdr:graphicFrame macro="">
      <xdr:nvGraphicFramePr>
        <xdr:cNvPr id="5" name="Диаграмма 4">
          <a:extLst>
            <a:ext uri="{FF2B5EF4-FFF2-40B4-BE49-F238E27FC236}">
              <a16:creationId xmlns:a16="http://schemas.microsoft.com/office/drawing/2014/main" id="{6B2B7161-C952-460E-824D-2E087A2345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13</xdr:col>
      <xdr:colOff>209549</xdr:colOff>
      <xdr:row>2</xdr:row>
      <xdr:rowOff>180974</xdr:rowOff>
    </xdr:from>
    <xdr:to>
      <xdr:col>18</xdr:col>
      <xdr:colOff>323850</xdr:colOff>
      <xdr:row>18</xdr:row>
      <xdr:rowOff>57150</xdr:rowOff>
    </xdr:to>
    <xdr:graphicFrame macro="">
      <xdr:nvGraphicFramePr>
        <xdr:cNvPr id="2" name="Диаграмма 1">
          <a:extLst>
            <a:ext uri="{FF2B5EF4-FFF2-40B4-BE49-F238E27FC236}">
              <a16:creationId xmlns:a16="http://schemas.microsoft.com/office/drawing/2014/main" id="{78994CA2-65C0-40F0-B390-75AA97ECD1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647700</xdr:colOff>
      <xdr:row>18</xdr:row>
      <xdr:rowOff>19050</xdr:rowOff>
    </xdr:from>
    <xdr:to>
      <xdr:col>14</xdr:col>
      <xdr:colOff>647699</xdr:colOff>
      <xdr:row>29</xdr:row>
      <xdr:rowOff>76199</xdr:rowOff>
    </xdr:to>
    <xdr:graphicFrame macro="">
      <xdr:nvGraphicFramePr>
        <xdr:cNvPr id="2" name="Диаграмма 1">
          <a:extLst>
            <a:ext uri="{FF2B5EF4-FFF2-40B4-BE49-F238E27FC236}">
              <a16:creationId xmlns:a16="http://schemas.microsoft.com/office/drawing/2014/main" id="{96679C2F-89CF-446F-8188-F4B5B1ACC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38100</xdr:colOff>
      <xdr:row>0</xdr:row>
      <xdr:rowOff>95251</xdr:rowOff>
    </xdr:from>
    <xdr:to>
      <xdr:col>13</xdr:col>
      <xdr:colOff>771526</xdr:colOff>
      <xdr:row>14</xdr:row>
      <xdr:rowOff>142876</xdr:rowOff>
    </xdr:to>
    <xdr:graphicFrame macro="">
      <xdr:nvGraphicFramePr>
        <xdr:cNvPr id="3" name="Диаграмма 2">
          <a:extLst>
            <a:ext uri="{FF2B5EF4-FFF2-40B4-BE49-F238E27FC236}">
              <a16:creationId xmlns:a16="http://schemas.microsoft.com/office/drawing/2014/main" id="{83A70FC8-6D31-442A-BDC8-90B6BA50BD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17" Type="http://schemas.openxmlformats.org/officeDocument/2006/relationships/hyperlink" Target="https://www.cbr.ru/hd_base/zcyc_params/zcyc/?DateTo=16.08.2017" TargetMode="External"/><Relationship Id="rId299" Type="http://schemas.openxmlformats.org/officeDocument/2006/relationships/hyperlink" Target="https://www.cbr.ru/hd_base/zcyc_params/zcyc/?DateTo=23.11.2016" TargetMode="External"/><Relationship Id="rId21" Type="http://schemas.openxmlformats.org/officeDocument/2006/relationships/hyperlink" Target="https://www.cbr.ru/hd_base/zcyc_params/zcyc/?DateTo=29.12.2017" TargetMode="External"/><Relationship Id="rId63" Type="http://schemas.openxmlformats.org/officeDocument/2006/relationships/hyperlink" Target="https://www.cbr.ru/hd_base/zcyc_params/zcyc/?DateTo=31.10.2017" TargetMode="External"/><Relationship Id="rId159" Type="http://schemas.openxmlformats.org/officeDocument/2006/relationships/hyperlink" Target="https://www.cbr.ru/hd_base/zcyc_params/zcyc/?DateTo=19.06.2017" TargetMode="External"/><Relationship Id="rId324" Type="http://schemas.openxmlformats.org/officeDocument/2006/relationships/hyperlink" Target="https://www.cbr.ru/hd_base/zcyc_params/zcyc/?DateTo=18.10.2016" TargetMode="External"/><Relationship Id="rId366" Type="http://schemas.openxmlformats.org/officeDocument/2006/relationships/hyperlink" Target="https://www.cbr.ru/hd_base/zcyc_params/zcyc/?DateTo=19.08.2016" TargetMode="External"/><Relationship Id="rId170" Type="http://schemas.openxmlformats.org/officeDocument/2006/relationships/hyperlink" Target="https://www.cbr.ru/hd_base/zcyc_params/zcyc/?DateTo=01.06.2017" TargetMode="External"/><Relationship Id="rId226" Type="http://schemas.openxmlformats.org/officeDocument/2006/relationships/hyperlink" Target="https://www.cbr.ru/hd_base/zcyc_params/zcyc/?DateTo=09.03.2017" TargetMode="External"/><Relationship Id="rId433" Type="http://schemas.openxmlformats.org/officeDocument/2006/relationships/hyperlink" Target="https://www.cbr.ru/hd_base/zcyc_params/zcyc/?DateTo=17.05.2016" TargetMode="External"/><Relationship Id="rId268" Type="http://schemas.openxmlformats.org/officeDocument/2006/relationships/hyperlink" Target="https://www.cbr.ru/hd_base/zcyc_params/zcyc/?DateTo=06.01.2017" TargetMode="External"/><Relationship Id="rId475" Type="http://schemas.openxmlformats.org/officeDocument/2006/relationships/hyperlink" Target="https://www.cbr.ru/hd_base/zcyc_params/zcyc/?DateTo=15.03.2016" TargetMode="External"/><Relationship Id="rId32" Type="http://schemas.openxmlformats.org/officeDocument/2006/relationships/hyperlink" Target="https://www.cbr.ru/hd_base/zcyc_params/zcyc/?DateTo=14.12.2017" TargetMode="External"/><Relationship Id="rId74" Type="http://schemas.openxmlformats.org/officeDocument/2006/relationships/hyperlink" Target="https://www.cbr.ru/hd_base/zcyc_params/zcyc/?DateTo=16.10.2017" TargetMode="External"/><Relationship Id="rId128" Type="http://schemas.openxmlformats.org/officeDocument/2006/relationships/hyperlink" Target="https://www.cbr.ru/hd_base/zcyc_params/zcyc/?DateTo=01.08.2017" TargetMode="External"/><Relationship Id="rId335" Type="http://schemas.openxmlformats.org/officeDocument/2006/relationships/hyperlink" Target="https://www.cbr.ru/hd_base/zcyc_params/zcyc/?DateTo=03.10.2016" TargetMode="External"/><Relationship Id="rId377" Type="http://schemas.openxmlformats.org/officeDocument/2006/relationships/hyperlink" Target="https://www.cbr.ru/hd_base/zcyc_params/zcyc/?DateTo=04.08.2016" TargetMode="External"/><Relationship Id="rId500" Type="http://schemas.openxmlformats.org/officeDocument/2006/relationships/hyperlink" Target="https://www.cbr.ru/hd_base/zcyc_params/zcyc/?DateTo=08.02.2016" TargetMode="External"/><Relationship Id="rId5" Type="http://schemas.openxmlformats.org/officeDocument/2006/relationships/hyperlink" Target="https://www.cbr.ru/hd_base/zcyc_params/zcyc/?DateTo=25.01.2018" TargetMode="External"/><Relationship Id="rId181" Type="http://schemas.openxmlformats.org/officeDocument/2006/relationships/hyperlink" Target="https://www.cbr.ru/hd_base/zcyc_params/zcyc/?DateTo=17.05.2017" TargetMode="External"/><Relationship Id="rId237" Type="http://schemas.openxmlformats.org/officeDocument/2006/relationships/hyperlink" Target="https://www.cbr.ru/hd_base/zcyc_params/zcyc/?DateTo=20.02.2017" TargetMode="External"/><Relationship Id="rId402" Type="http://schemas.openxmlformats.org/officeDocument/2006/relationships/hyperlink" Target="https://www.cbr.ru/hd_base/zcyc_params/zcyc/?DateTo=30.06.2016" TargetMode="External"/><Relationship Id="rId279" Type="http://schemas.openxmlformats.org/officeDocument/2006/relationships/hyperlink" Target="https://www.cbr.ru/hd_base/zcyc_params/zcyc/?DateTo=21.12.2016" TargetMode="External"/><Relationship Id="rId444" Type="http://schemas.openxmlformats.org/officeDocument/2006/relationships/hyperlink" Target="https://www.cbr.ru/hd_base/zcyc_params/zcyc/?DateTo=27.04.2016" TargetMode="External"/><Relationship Id="rId486" Type="http://schemas.openxmlformats.org/officeDocument/2006/relationships/hyperlink" Target="https://www.cbr.ru/hd_base/zcyc_params/zcyc/?DateTo=26.02.2016" TargetMode="External"/><Relationship Id="rId43" Type="http://schemas.openxmlformats.org/officeDocument/2006/relationships/hyperlink" Target="https://www.cbr.ru/hd_base/zcyc_params/zcyc/?DateTo=29.11.2017" TargetMode="External"/><Relationship Id="rId139" Type="http://schemas.openxmlformats.org/officeDocument/2006/relationships/hyperlink" Target="https://www.cbr.ru/hd_base/zcyc_params/zcyc/?DateTo=17.07.2017" TargetMode="External"/><Relationship Id="rId290" Type="http://schemas.openxmlformats.org/officeDocument/2006/relationships/hyperlink" Target="https://www.cbr.ru/hd_base/zcyc_params/zcyc/?DateTo=06.12.2016" TargetMode="External"/><Relationship Id="rId304" Type="http://schemas.openxmlformats.org/officeDocument/2006/relationships/hyperlink" Target="https://www.cbr.ru/hd_base/zcyc_params/zcyc/?DateTo=16.11.2016" TargetMode="External"/><Relationship Id="rId346" Type="http://schemas.openxmlformats.org/officeDocument/2006/relationships/hyperlink" Target="https://www.cbr.ru/hd_base/zcyc_params/zcyc/?DateTo=16.09.2016" TargetMode="External"/><Relationship Id="rId388" Type="http://schemas.openxmlformats.org/officeDocument/2006/relationships/hyperlink" Target="https://www.cbr.ru/hd_base/zcyc_params/zcyc/?DateTo=20.07.2016" TargetMode="External"/><Relationship Id="rId85" Type="http://schemas.openxmlformats.org/officeDocument/2006/relationships/hyperlink" Target="https://www.cbr.ru/hd_base/zcyc_params/zcyc/?DateTo=29.09.2017" TargetMode="External"/><Relationship Id="rId150" Type="http://schemas.openxmlformats.org/officeDocument/2006/relationships/hyperlink" Target="https://www.cbr.ru/hd_base/zcyc_params/zcyc/?DateTo=30.06.2017" TargetMode="External"/><Relationship Id="rId192" Type="http://schemas.openxmlformats.org/officeDocument/2006/relationships/hyperlink" Target="https://www.cbr.ru/hd_base/zcyc_params/zcyc/?DateTo=27.04.2017" TargetMode="External"/><Relationship Id="rId206" Type="http://schemas.openxmlformats.org/officeDocument/2006/relationships/hyperlink" Target="https://www.cbr.ru/hd_base/zcyc_params/zcyc/?DateTo=06.04.2017" TargetMode="External"/><Relationship Id="rId413" Type="http://schemas.openxmlformats.org/officeDocument/2006/relationships/hyperlink" Target="https://www.cbr.ru/hd_base/zcyc_params/zcyc/?DateTo=15.06.2016" TargetMode="External"/><Relationship Id="rId248" Type="http://schemas.openxmlformats.org/officeDocument/2006/relationships/hyperlink" Target="https://www.cbr.ru/hd_base/zcyc_params/zcyc/?DateTo=03.02.2017" TargetMode="External"/><Relationship Id="rId455" Type="http://schemas.openxmlformats.org/officeDocument/2006/relationships/hyperlink" Target="https://www.cbr.ru/hd_base/zcyc_params/zcyc/?DateTo=12.04.2016" TargetMode="External"/><Relationship Id="rId497" Type="http://schemas.openxmlformats.org/officeDocument/2006/relationships/hyperlink" Target="https://www.cbr.ru/hd_base/zcyc_params/zcyc/?DateTo=11.02.2016" TargetMode="External"/><Relationship Id="rId12" Type="http://schemas.openxmlformats.org/officeDocument/2006/relationships/hyperlink" Target="https://www.cbr.ru/hd_base/zcyc_params/zcyc/?DateTo=16.01.2018" TargetMode="External"/><Relationship Id="rId108" Type="http://schemas.openxmlformats.org/officeDocument/2006/relationships/hyperlink" Target="https://www.cbr.ru/hd_base/zcyc_params/zcyc/?DateTo=29.08.2017" TargetMode="External"/><Relationship Id="rId315" Type="http://schemas.openxmlformats.org/officeDocument/2006/relationships/hyperlink" Target="https://www.cbr.ru/hd_base/zcyc_params/zcyc/?DateTo=31.10.2016" TargetMode="External"/><Relationship Id="rId357" Type="http://schemas.openxmlformats.org/officeDocument/2006/relationships/hyperlink" Target="https://www.cbr.ru/hd_base/zcyc_params/zcyc/?DateTo=01.09.2016" TargetMode="External"/><Relationship Id="rId54" Type="http://schemas.openxmlformats.org/officeDocument/2006/relationships/hyperlink" Target="https://www.cbr.ru/hd_base/zcyc_params/zcyc/?DateTo=14.11.2017" TargetMode="External"/><Relationship Id="rId96" Type="http://schemas.openxmlformats.org/officeDocument/2006/relationships/hyperlink" Target="https://www.cbr.ru/hd_base/zcyc_params/zcyc/?DateTo=14.09.2017" TargetMode="External"/><Relationship Id="rId161" Type="http://schemas.openxmlformats.org/officeDocument/2006/relationships/hyperlink" Target="https://www.cbr.ru/hd_base/zcyc_params/zcyc/?DateTo=15.06.2017" TargetMode="External"/><Relationship Id="rId217" Type="http://schemas.openxmlformats.org/officeDocument/2006/relationships/hyperlink" Target="https://www.cbr.ru/hd_base/zcyc_params/zcyc/?DateTo=22.03.2017" TargetMode="External"/><Relationship Id="rId399" Type="http://schemas.openxmlformats.org/officeDocument/2006/relationships/hyperlink" Target="https://www.cbr.ru/hd_base/zcyc_params/zcyc/?DateTo=05.07.2016" TargetMode="External"/><Relationship Id="rId259" Type="http://schemas.openxmlformats.org/officeDocument/2006/relationships/hyperlink" Target="https://www.cbr.ru/hd_base/zcyc_params/zcyc/?DateTo=19.01.2017" TargetMode="External"/><Relationship Id="rId424" Type="http://schemas.openxmlformats.org/officeDocument/2006/relationships/hyperlink" Target="https://www.cbr.ru/hd_base/zcyc_params/zcyc/?DateTo=30.05.2016" TargetMode="External"/><Relationship Id="rId466" Type="http://schemas.openxmlformats.org/officeDocument/2006/relationships/hyperlink" Target="https://www.cbr.ru/hd_base/zcyc_params/zcyc/?DateTo=28.03.2016" TargetMode="External"/><Relationship Id="rId23" Type="http://schemas.openxmlformats.org/officeDocument/2006/relationships/hyperlink" Target="https://www.cbr.ru/hd_base/zcyc_params/zcyc/?DateTo=27.12.2017" TargetMode="External"/><Relationship Id="rId119" Type="http://schemas.openxmlformats.org/officeDocument/2006/relationships/hyperlink" Target="https://www.cbr.ru/hd_base/zcyc_params/zcyc/?DateTo=14.08.2017" TargetMode="External"/><Relationship Id="rId270" Type="http://schemas.openxmlformats.org/officeDocument/2006/relationships/hyperlink" Target="https://www.cbr.ru/hd_base/zcyc_params/zcyc/?DateTo=04.01.2017" TargetMode="External"/><Relationship Id="rId326" Type="http://schemas.openxmlformats.org/officeDocument/2006/relationships/hyperlink" Target="https://www.cbr.ru/hd_base/zcyc_params/zcyc/?DateTo=14.10.2016" TargetMode="External"/><Relationship Id="rId65" Type="http://schemas.openxmlformats.org/officeDocument/2006/relationships/hyperlink" Target="https://www.cbr.ru/hd_base/zcyc_params/zcyc/?DateTo=27.10.2017" TargetMode="External"/><Relationship Id="rId130" Type="http://schemas.openxmlformats.org/officeDocument/2006/relationships/hyperlink" Target="https://www.cbr.ru/hd_base/zcyc_params/zcyc/?DateTo=28.07.2017" TargetMode="External"/><Relationship Id="rId368" Type="http://schemas.openxmlformats.org/officeDocument/2006/relationships/hyperlink" Target="https://www.cbr.ru/hd_base/zcyc_params/zcyc/?DateTo=17.08.2016" TargetMode="External"/><Relationship Id="rId172" Type="http://schemas.openxmlformats.org/officeDocument/2006/relationships/hyperlink" Target="https://www.cbr.ru/hd_base/zcyc_params/zcyc/?DateTo=30.05.2017" TargetMode="External"/><Relationship Id="rId228" Type="http://schemas.openxmlformats.org/officeDocument/2006/relationships/hyperlink" Target="https://www.cbr.ru/hd_base/zcyc_params/zcyc/?DateTo=06.03.2017" TargetMode="External"/><Relationship Id="rId435" Type="http://schemas.openxmlformats.org/officeDocument/2006/relationships/hyperlink" Target="https://www.cbr.ru/hd_base/zcyc_params/zcyc/?DateTo=13.05.2016" TargetMode="External"/><Relationship Id="rId477" Type="http://schemas.openxmlformats.org/officeDocument/2006/relationships/hyperlink" Target="https://www.cbr.ru/hd_base/zcyc_params/zcyc/?DateTo=11.03.2016" TargetMode="External"/><Relationship Id="rId281" Type="http://schemas.openxmlformats.org/officeDocument/2006/relationships/hyperlink" Target="https://www.cbr.ru/hd_base/zcyc_params/zcyc/?DateTo=19.12.2016" TargetMode="External"/><Relationship Id="rId337" Type="http://schemas.openxmlformats.org/officeDocument/2006/relationships/hyperlink" Target="https://www.cbr.ru/hd_base/zcyc_params/zcyc/?DateTo=29.09.2016" TargetMode="External"/><Relationship Id="rId502" Type="http://schemas.openxmlformats.org/officeDocument/2006/relationships/hyperlink" Target="https://www.cbr.ru/hd_base/zcyc_params/zcyc/?DateTo=04.02.2016" TargetMode="External"/><Relationship Id="rId34" Type="http://schemas.openxmlformats.org/officeDocument/2006/relationships/hyperlink" Target="https://www.cbr.ru/hd_base/zcyc_params/zcyc/?DateTo=12.12.2017" TargetMode="External"/><Relationship Id="rId76" Type="http://schemas.openxmlformats.org/officeDocument/2006/relationships/hyperlink" Target="https://www.cbr.ru/hd_base/zcyc_params/zcyc/?DateTo=12.10.2017" TargetMode="External"/><Relationship Id="rId141" Type="http://schemas.openxmlformats.org/officeDocument/2006/relationships/hyperlink" Target="https://www.cbr.ru/hd_base/zcyc_params/zcyc/?DateTo=13.07.2017" TargetMode="External"/><Relationship Id="rId379" Type="http://schemas.openxmlformats.org/officeDocument/2006/relationships/hyperlink" Target="https://www.cbr.ru/hd_base/zcyc_params/zcyc/?DateTo=02.08.2016" TargetMode="External"/><Relationship Id="rId7" Type="http://schemas.openxmlformats.org/officeDocument/2006/relationships/hyperlink" Target="https://www.cbr.ru/hd_base/zcyc_params/zcyc/?DateTo=23.01.2018" TargetMode="External"/><Relationship Id="rId183" Type="http://schemas.openxmlformats.org/officeDocument/2006/relationships/hyperlink" Target="https://www.cbr.ru/hd_base/zcyc_params/zcyc/?DateTo=15.05.2017" TargetMode="External"/><Relationship Id="rId239" Type="http://schemas.openxmlformats.org/officeDocument/2006/relationships/hyperlink" Target="https://www.cbr.ru/hd_base/zcyc_params/zcyc/?DateTo=16.02.2017" TargetMode="External"/><Relationship Id="rId390" Type="http://schemas.openxmlformats.org/officeDocument/2006/relationships/hyperlink" Target="https://www.cbr.ru/hd_base/zcyc_params/zcyc/?DateTo=18.07.2016" TargetMode="External"/><Relationship Id="rId404" Type="http://schemas.openxmlformats.org/officeDocument/2006/relationships/hyperlink" Target="https://www.cbr.ru/hd_base/zcyc_params/zcyc/?DateTo=28.06.2016" TargetMode="External"/><Relationship Id="rId446" Type="http://schemas.openxmlformats.org/officeDocument/2006/relationships/hyperlink" Target="https://www.cbr.ru/hd_base/zcyc_params/zcyc/?DateTo=25.04.2016" TargetMode="External"/><Relationship Id="rId250" Type="http://schemas.openxmlformats.org/officeDocument/2006/relationships/hyperlink" Target="https://www.cbr.ru/hd_base/zcyc_params/zcyc/?DateTo=01.02.2017" TargetMode="External"/><Relationship Id="rId292" Type="http://schemas.openxmlformats.org/officeDocument/2006/relationships/hyperlink" Target="https://www.cbr.ru/hd_base/zcyc_params/zcyc/?DateTo=02.12.2016" TargetMode="External"/><Relationship Id="rId306" Type="http://schemas.openxmlformats.org/officeDocument/2006/relationships/hyperlink" Target="https://www.cbr.ru/hd_base/zcyc_params/zcyc/?DateTo=14.11.2016" TargetMode="External"/><Relationship Id="rId488" Type="http://schemas.openxmlformats.org/officeDocument/2006/relationships/hyperlink" Target="https://www.cbr.ru/hd_base/zcyc_params/zcyc/?DateTo=24.02.2016" TargetMode="External"/><Relationship Id="rId45" Type="http://schemas.openxmlformats.org/officeDocument/2006/relationships/hyperlink" Target="https://www.cbr.ru/hd_base/zcyc_params/zcyc/?DateTo=27.11.2017" TargetMode="External"/><Relationship Id="rId87" Type="http://schemas.openxmlformats.org/officeDocument/2006/relationships/hyperlink" Target="https://www.cbr.ru/hd_base/zcyc_params/zcyc/?DateTo=27.09.2017" TargetMode="External"/><Relationship Id="rId110" Type="http://schemas.openxmlformats.org/officeDocument/2006/relationships/hyperlink" Target="https://www.cbr.ru/hd_base/zcyc_params/zcyc/?DateTo=25.08.2017" TargetMode="External"/><Relationship Id="rId348" Type="http://schemas.openxmlformats.org/officeDocument/2006/relationships/hyperlink" Target="https://www.cbr.ru/hd_base/zcyc_params/zcyc/?DateTo=14.09.2016" TargetMode="External"/><Relationship Id="rId152" Type="http://schemas.openxmlformats.org/officeDocument/2006/relationships/hyperlink" Target="https://www.cbr.ru/hd_base/zcyc_params/zcyc/?DateTo=28.06.2017" TargetMode="External"/><Relationship Id="rId194" Type="http://schemas.openxmlformats.org/officeDocument/2006/relationships/hyperlink" Target="https://www.cbr.ru/hd_base/zcyc_params/zcyc/?DateTo=25.04.2017" TargetMode="External"/><Relationship Id="rId208" Type="http://schemas.openxmlformats.org/officeDocument/2006/relationships/hyperlink" Target="https://www.cbr.ru/hd_base/zcyc_params/zcyc/?DateTo=04.04.2017" TargetMode="External"/><Relationship Id="rId415" Type="http://schemas.openxmlformats.org/officeDocument/2006/relationships/hyperlink" Target="https://www.cbr.ru/hd_base/zcyc_params/zcyc/?DateTo=10.06.2016" TargetMode="External"/><Relationship Id="rId457" Type="http://schemas.openxmlformats.org/officeDocument/2006/relationships/hyperlink" Target="https://www.cbr.ru/hd_base/zcyc_params/zcyc/?DateTo=08.04.2016" TargetMode="External"/><Relationship Id="rId261" Type="http://schemas.openxmlformats.org/officeDocument/2006/relationships/hyperlink" Target="https://www.cbr.ru/hd_base/zcyc_params/zcyc/?DateTo=17.01.2017" TargetMode="External"/><Relationship Id="rId499" Type="http://schemas.openxmlformats.org/officeDocument/2006/relationships/hyperlink" Target="https://www.cbr.ru/hd_base/zcyc_params/zcyc/?DateTo=09.02.2016" TargetMode="External"/><Relationship Id="rId14" Type="http://schemas.openxmlformats.org/officeDocument/2006/relationships/hyperlink" Target="https://www.cbr.ru/hd_base/zcyc_params/zcyc/?DateTo=12.01.2018" TargetMode="External"/><Relationship Id="rId56" Type="http://schemas.openxmlformats.org/officeDocument/2006/relationships/hyperlink" Target="https://www.cbr.ru/hd_base/zcyc_params/zcyc/?DateTo=10.11.2017" TargetMode="External"/><Relationship Id="rId317" Type="http://schemas.openxmlformats.org/officeDocument/2006/relationships/hyperlink" Target="https://www.cbr.ru/hd_base/zcyc_params/zcyc/?DateTo=27.10.2016" TargetMode="External"/><Relationship Id="rId359" Type="http://schemas.openxmlformats.org/officeDocument/2006/relationships/hyperlink" Target="https://www.cbr.ru/hd_base/zcyc_params/zcyc/?DateTo=30.08.2016" TargetMode="External"/><Relationship Id="rId98" Type="http://schemas.openxmlformats.org/officeDocument/2006/relationships/hyperlink" Target="https://www.cbr.ru/hd_base/zcyc_params/zcyc/?DateTo=12.09.2017" TargetMode="External"/><Relationship Id="rId121" Type="http://schemas.openxmlformats.org/officeDocument/2006/relationships/hyperlink" Target="https://www.cbr.ru/hd_base/zcyc_params/zcyc/?DateTo=10.08.2017" TargetMode="External"/><Relationship Id="rId163" Type="http://schemas.openxmlformats.org/officeDocument/2006/relationships/hyperlink" Target="https://www.cbr.ru/hd_base/zcyc_params/zcyc/?DateTo=13.06.2017" TargetMode="External"/><Relationship Id="rId219" Type="http://schemas.openxmlformats.org/officeDocument/2006/relationships/hyperlink" Target="https://www.cbr.ru/hd_base/zcyc_params/zcyc/?DateTo=20.03.2017" TargetMode="External"/><Relationship Id="rId370" Type="http://schemas.openxmlformats.org/officeDocument/2006/relationships/hyperlink" Target="https://www.cbr.ru/hd_base/zcyc_params/zcyc/?DateTo=15.08.2016" TargetMode="External"/><Relationship Id="rId426" Type="http://schemas.openxmlformats.org/officeDocument/2006/relationships/hyperlink" Target="https://www.cbr.ru/hd_base/zcyc_params/zcyc/?DateTo=26.05.2016" TargetMode="External"/><Relationship Id="rId230" Type="http://schemas.openxmlformats.org/officeDocument/2006/relationships/hyperlink" Target="https://www.cbr.ru/hd_base/zcyc_params/zcyc/?DateTo=02.03.2017" TargetMode="External"/><Relationship Id="rId468" Type="http://schemas.openxmlformats.org/officeDocument/2006/relationships/hyperlink" Target="https://www.cbr.ru/hd_base/zcyc_params/zcyc/?DateTo=24.03.2016" TargetMode="External"/><Relationship Id="rId25" Type="http://schemas.openxmlformats.org/officeDocument/2006/relationships/hyperlink" Target="https://www.cbr.ru/hd_base/zcyc_params/zcyc/?DateTo=25.12.2017" TargetMode="External"/><Relationship Id="rId67" Type="http://schemas.openxmlformats.org/officeDocument/2006/relationships/hyperlink" Target="https://www.cbr.ru/hd_base/zcyc_params/zcyc/?DateTo=25.10.2017" TargetMode="External"/><Relationship Id="rId272" Type="http://schemas.openxmlformats.org/officeDocument/2006/relationships/hyperlink" Target="https://www.cbr.ru/hd_base/zcyc_params/zcyc/?DateTo=30.12.2016" TargetMode="External"/><Relationship Id="rId328" Type="http://schemas.openxmlformats.org/officeDocument/2006/relationships/hyperlink" Target="https://www.cbr.ru/hd_base/zcyc_params/zcyc/?DateTo=12.10.2016" TargetMode="External"/><Relationship Id="rId132" Type="http://schemas.openxmlformats.org/officeDocument/2006/relationships/hyperlink" Target="https://www.cbr.ru/hd_base/zcyc_params/zcyc/?DateTo=26.07.2017" TargetMode="External"/><Relationship Id="rId174" Type="http://schemas.openxmlformats.org/officeDocument/2006/relationships/hyperlink" Target="https://www.cbr.ru/hd_base/zcyc_params/zcyc/?DateTo=26.05.2017" TargetMode="External"/><Relationship Id="rId381" Type="http://schemas.openxmlformats.org/officeDocument/2006/relationships/hyperlink" Target="https://www.cbr.ru/hd_base/zcyc_params/zcyc/?DateTo=29.07.2016" TargetMode="External"/><Relationship Id="rId241" Type="http://schemas.openxmlformats.org/officeDocument/2006/relationships/hyperlink" Target="https://www.cbr.ru/hd_base/zcyc_params/zcyc/?DateTo=14.02.2017" TargetMode="External"/><Relationship Id="rId437" Type="http://schemas.openxmlformats.org/officeDocument/2006/relationships/hyperlink" Target="https://www.cbr.ru/hd_base/zcyc_params/zcyc/?DateTo=11.05.2016" TargetMode="External"/><Relationship Id="rId479" Type="http://schemas.openxmlformats.org/officeDocument/2006/relationships/hyperlink" Target="https://www.cbr.ru/hd_base/zcyc_params/zcyc/?DateTo=09.03.2016" TargetMode="External"/><Relationship Id="rId36" Type="http://schemas.openxmlformats.org/officeDocument/2006/relationships/hyperlink" Target="https://www.cbr.ru/hd_base/zcyc_params/zcyc/?DateTo=08.12.2017" TargetMode="External"/><Relationship Id="rId283" Type="http://schemas.openxmlformats.org/officeDocument/2006/relationships/hyperlink" Target="https://www.cbr.ru/hd_base/zcyc_params/zcyc/?DateTo=15.12.2016" TargetMode="External"/><Relationship Id="rId339" Type="http://schemas.openxmlformats.org/officeDocument/2006/relationships/hyperlink" Target="https://www.cbr.ru/hd_base/zcyc_params/zcyc/?DateTo=27.09.2016" TargetMode="External"/><Relationship Id="rId490" Type="http://schemas.openxmlformats.org/officeDocument/2006/relationships/hyperlink" Target="https://www.cbr.ru/hd_base/zcyc_params/zcyc/?DateTo=20.02.2016" TargetMode="External"/><Relationship Id="rId504" Type="http://schemas.openxmlformats.org/officeDocument/2006/relationships/hyperlink" Target="https://www.cbr.ru/hd_base/zcyc_params/zcyc/?DateTo=02.02.2016" TargetMode="External"/><Relationship Id="rId78" Type="http://schemas.openxmlformats.org/officeDocument/2006/relationships/hyperlink" Target="https://www.cbr.ru/hd_base/zcyc_params/zcyc/?DateTo=10.10.2017" TargetMode="External"/><Relationship Id="rId101" Type="http://schemas.openxmlformats.org/officeDocument/2006/relationships/hyperlink" Target="https://www.cbr.ru/hd_base/zcyc_params/zcyc/?DateTo=07.09.2017" TargetMode="External"/><Relationship Id="rId143" Type="http://schemas.openxmlformats.org/officeDocument/2006/relationships/hyperlink" Target="https://www.cbr.ru/hd_base/zcyc_params/zcyc/?DateTo=11.07.2017" TargetMode="External"/><Relationship Id="rId185" Type="http://schemas.openxmlformats.org/officeDocument/2006/relationships/hyperlink" Target="https://www.cbr.ru/hd_base/zcyc_params/zcyc/?DateTo=11.05.2017" TargetMode="External"/><Relationship Id="rId350" Type="http://schemas.openxmlformats.org/officeDocument/2006/relationships/hyperlink" Target="https://www.cbr.ru/hd_base/zcyc_params/zcyc/?DateTo=12.09.2016" TargetMode="External"/><Relationship Id="rId406" Type="http://schemas.openxmlformats.org/officeDocument/2006/relationships/hyperlink" Target="https://www.cbr.ru/hd_base/zcyc_params/zcyc/?DateTo=24.06.2016" TargetMode="External"/><Relationship Id="rId9" Type="http://schemas.openxmlformats.org/officeDocument/2006/relationships/hyperlink" Target="https://www.cbr.ru/hd_base/zcyc_params/zcyc/?DateTo=19.01.2018" TargetMode="External"/><Relationship Id="rId210" Type="http://schemas.openxmlformats.org/officeDocument/2006/relationships/hyperlink" Target="https://www.cbr.ru/hd_base/zcyc_params/zcyc/?DateTo=31.03.2017" TargetMode="External"/><Relationship Id="rId392" Type="http://schemas.openxmlformats.org/officeDocument/2006/relationships/hyperlink" Target="https://www.cbr.ru/hd_base/zcyc_params/zcyc/?DateTo=14.07.2016" TargetMode="External"/><Relationship Id="rId448" Type="http://schemas.openxmlformats.org/officeDocument/2006/relationships/hyperlink" Target="https://www.cbr.ru/hd_base/zcyc_params/zcyc/?DateTo=21.04.2016" TargetMode="External"/><Relationship Id="rId252" Type="http://schemas.openxmlformats.org/officeDocument/2006/relationships/hyperlink" Target="https://www.cbr.ru/hd_base/zcyc_params/zcyc/?DateTo=30.01.2017" TargetMode="External"/><Relationship Id="rId294" Type="http://schemas.openxmlformats.org/officeDocument/2006/relationships/hyperlink" Target="https://www.cbr.ru/hd_base/zcyc_params/zcyc/?DateTo=30.11.2016" TargetMode="External"/><Relationship Id="rId308" Type="http://schemas.openxmlformats.org/officeDocument/2006/relationships/hyperlink" Target="https://www.cbr.ru/hd_base/zcyc_params/zcyc/?DateTo=10.11.2016" TargetMode="External"/><Relationship Id="rId47" Type="http://schemas.openxmlformats.org/officeDocument/2006/relationships/hyperlink" Target="https://www.cbr.ru/hd_base/zcyc_params/zcyc/?DateTo=23.11.2017" TargetMode="External"/><Relationship Id="rId89" Type="http://schemas.openxmlformats.org/officeDocument/2006/relationships/hyperlink" Target="https://www.cbr.ru/hd_base/zcyc_params/zcyc/?DateTo=25.09.2017" TargetMode="External"/><Relationship Id="rId112" Type="http://schemas.openxmlformats.org/officeDocument/2006/relationships/hyperlink" Target="https://www.cbr.ru/hd_base/zcyc_params/zcyc/?DateTo=23.08.2017" TargetMode="External"/><Relationship Id="rId154" Type="http://schemas.openxmlformats.org/officeDocument/2006/relationships/hyperlink" Target="https://www.cbr.ru/hd_base/zcyc_params/zcyc/?DateTo=26.06.2017" TargetMode="External"/><Relationship Id="rId361" Type="http://schemas.openxmlformats.org/officeDocument/2006/relationships/hyperlink" Target="https://www.cbr.ru/hd_base/zcyc_params/zcyc/?DateTo=26.08.2016" TargetMode="External"/><Relationship Id="rId196" Type="http://schemas.openxmlformats.org/officeDocument/2006/relationships/hyperlink" Target="https://www.cbr.ru/hd_base/zcyc_params/zcyc/?DateTo=20.04.2017" TargetMode="External"/><Relationship Id="rId417" Type="http://schemas.openxmlformats.org/officeDocument/2006/relationships/hyperlink" Target="https://www.cbr.ru/hd_base/zcyc_params/zcyc/?DateTo=08.06.2016" TargetMode="External"/><Relationship Id="rId459" Type="http://schemas.openxmlformats.org/officeDocument/2006/relationships/hyperlink" Target="https://www.cbr.ru/hd_base/zcyc_params/zcyc/?DateTo=06.04.2016" TargetMode="External"/><Relationship Id="rId16" Type="http://schemas.openxmlformats.org/officeDocument/2006/relationships/hyperlink" Target="https://www.cbr.ru/hd_base/zcyc_params/zcyc/?DateTo=10.01.2018" TargetMode="External"/><Relationship Id="rId221" Type="http://schemas.openxmlformats.org/officeDocument/2006/relationships/hyperlink" Target="https://www.cbr.ru/hd_base/zcyc_params/zcyc/?DateTo=16.03.2017" TargetMode="External"/><Relationship Id="rId263" Type="http://schemas.openxmlformats.org/officeDocument/2006/relationships/hyperlink" Target="https://www.cbr.ru/hd_base/zcyc_params/zcyc/?DateTo=13.01.2017" TargetMode="External"/><Relationship Id="rId319" Type="http://schemas.openxmlformats.org/officeDocument/2006/relationships/hyperlink" Target="https://www.cbr.ru/hd_base/zcyc_params/zcyc/?DateTo=25.10.2016" TargetMode="External"/><Relationship Id="rId470" Type="http://schemas.openxmlformats.org/officeDocument/2006/relationships/hyperlink" Target="https://www.cbr.ru/hd_base/zcyc_params/zcyc/?DateTo=22.03.2016" TargetMode="External"/><Relationship Id="rId58" Type="http://schemas.openxmlformats.org/officeDocument/2006/relationships/hyperlink" Target="https://www.cbr.ru/hd_base/zcyc_params/zcyc/?DateTo=08.11.2017" TargetMode="External"/><Relationship Id="rId123" Type="http://schemas.openxmlformats.org/officeDocument/2006/relationships/hyperlink" Target="https://www.cbr.ru/hd_base/zcyc_params/zcyc/?DateTo=08.08.2017" TargetMode="External"/><Relationship Id="rId330" Type="http://schemas.openxmlformats.org/officeDocument/2006/relationships/hyperlink" Target="https://www.cbr.ru/hd_base/zcyc_params/zcyc/?DateTo=10.10.2016" TargetMode="External"/><Relationship Id="rId165" Type="http://schemas.openxmlformats.org/officeDocument/2006/relationships/hyperlink" Target="https://www.cbr.ru/hd_base/zcyc_params/zcyc/?DateTo=08.06.2017" TargetMode="External"/><Relationship Id="rId372" Type="http://schemas.openxmlformats.org/officeDocument/2006/relationships/hyperlink" Target="https://www.cbr.ru/hd_base/zcyc_params/zcyc/?DateTo=11.08.2016" TargetMode="External"/><Relationship Id="rId428" Type="http://schemas.openxmlformats.org/officeDocument/2006/relationships/hyperlink" Target="https://www.cbr.ru/hd_base/zcyc_params/zcyc/?DateTo=24.05.2016" TargetMode="External"/><Relationship Id="rId232" Type="http://schemas.openxmlformats.org/officeDocument/2006/relationships/hyperlink" Target="https://www.cbr.ru/hd_base/zcyc_params/zcyc/?DateTo=28.02.2017" TargetMode="External"/><Relationship Id="rId274" Type="http://schemas.openxmlformats.org/officeDocument/2006/relationships/hyperlink" Target="https://www.cbr.ru/hd_base/zcyc_params/zcyc/?DateTo=28.12.2016" TargetMode="External"/><Relationship Id="rId481" Type="http://schemas.openxmlformats.org/officeDocument/2006/relationships/hyperlink" Target="https://www.cbr.ru/hd_base/zcyc_params/zcyc/?DateTo=04.03.2016" TargetMode="External"/><Relationship Id="rId27" Type="http://schemas.openxmlformats.org/officeDocument/2006/relationships/hyperlink" Target="https://www.cbr.ru/hd_base/zcyc_params/zcyc/?DateTo=21.12.2017" TargetMode="External"/><Relationship Id="rId69" Type="http://schemas.openxmlformats.org/officeDocument/2006/relationships/hyperlink" Target="https://www.cbr.ru/hd_base/zcyc_params/zcyc/?DateTo=23.10.2017" TargetMode="External"/><Relationship Id="rId134" Type="http://schemas.openxmlformats.org/officeDocument/2006/relationships/hyperlink" Target="https://www.cbr.ru/hd_base/zcyc_params/zcyc/?DateTo=24.07.2017" TargetMode="External"/><Relationship Id="rId80" Type="http://schemas.openxmlformats.org/officeDocument/2006/relationships/hyperlink" Target="https://www.cbr.ru/hd_base/zcyc_params/zcyc/?DateTo=06.10.2017" TargetMode="External"/><Relationship Id="rId176" Type="http://schemas.openxmlformats.org/officeDocument/2006/relationships/hyperlink" Target="https://www.cbr.ru/hd_base/zcyc_params/zcyc/?DateTo=24.05.2017" TargetMode="External"/><Relationship Id="rId341" Type="http://schemas.openxmlformats.org/officeDocument/2006/relationships/hyperlink" Target="https://www.cbr.ru/hd_base/zcyc_params/zcyc/?DateTo=23.09.2016" TargetMode="External"/><Relationship Id="rId383" Type="http://schemas.openxmlformats.org/officeDocument/2006/relationships/hyperlink" Target="https://www.cbr.ru/hd_base/zcyc_params/zcyc/?DateTo=27.07.2016" TargetMode="External"/><Relationship Id="rId439" Type="http://schemas.openxmlformats.org/officeDocument/2006/relationships/hyperlink" Target="https://www.cbr.ru/hd_base/zcyc_params/zcyc/?DateTo=06.05.2016" TargetMode="External"/><Relationship Id="rId201" Type="http://schemas.openxmlformats.org/officeDocument/2006/relationships/hyperlink" Target="https://www.cbr.ru/hd_base/zcyc_params/zcyc/?DateTo=13.04.2017" TargetMode="External"/><Relationship Id="rId243" Type="http://schemas.openxmlformats.org/officeDocument/2006/relationships/hyperlink" Target="https://www.cbr.ru/hd_base/zcyc_params/zcyc/?DateTo=10.02.2017" TargetMode="External"/><Relationship Id="rId285" Type="http://schemas.openxmlformats.org/officeDocument/2006/relationships/hyperlink" Target="https://www.cbr.ru/hd_base/zcyc_params/zcyc/?DateTo=13.12.2016" TargetMode="External"/><Relationship Id="rId450" Type="http://schemas.openxmlformats.org/officeDocument/2006/relationships/hyperlink" Target="https://www.cbr.ru/hd_base/zcyc_params/zcyc/?DateTo=19.04.2016" TargetMode="External"/><Relationship Id="rId506" Type="http://schemas.openxmlformats.org/officeDocument/2006/relationships/drawing" Target="../drawings/drawing7.xml"/><Relationship Id="rId38" Type="http://schemas.openxmlformats.org/officeDocument/2006/relationships/hyperlink" Target="https://www.cbr.ru/hd_base/zcyc_params/zcyc/?DateTo=06.12.2017" TargetMode="External"/><Relationship Id="rId103" Type="http://schemas.openxmlformats.org/officeDocument/2006/relationships/hyperlink" Target="https://www.cbr.ru/hd_base/zcyc_params/zcyc/?DateTo=05.09.2017" TargetMode="External"/><Relationship Id="rId310" Type="http://schemas.openxmlformats.org/officeDocument/2006/relationships/hyperlink" Target="https://www.cbr.ru/hd_base/zcyc_params/zcyc/?DateTo=08.11.2016" TargetMode="External"/><Relationship Id="rId492" Type="http://schemas.openxmlformats.org/officeDocument/2006/relationships/hyperlink" Target="https://www.cbr.ru/hd_base/zcyc_params/zcyc/?DateTo=18.02.2016" TargetMode="External"/><Relationship Id="rId91" Type="http://schemas.openxmlformats.org/officeDocument/2006/relationships/hyperlink" Target="https://www.cbr.ru/hd_base/zcyc_params/zcyc/?DateTo=21.09.2017" TargetMode="External"/><Relationship Id="rId145" Type="http://schemas.openxmlformats.org/officeDocument/2006/relationships/hyperlink" Target="https://www.cbr.ru/hd_base/zcyc_params/zcyc/?DateTo=07.07.2017" TargetMode="External"/><Relationship Id="rId187" Type="http://schemas.openxmlformats.org/officeDocument/2006/relationships/hyperlink" Target="https://www.cbr.ru/hd_base/zcyc_params/zcyc/?DateTo=05.05.2017" TargetMode="External"/><Relationship Id="rId352" Type="http://schemas.openxmlformats.org/officeDocument/2006/relationships/hyperlink" Target="https://www.cbr.ru/hd_base/zcyc_params/zcyc/?DateTo=08.09.2016" TargetMode="External"/><Relationship Id="rId394" Type="http://schemas.openxmlformats.org/officeDocument/2006/relationships/hyperlink" Target="https://www.cbr.ru/hd_base/zcyc_params/zcyc/?DateTo=12.07.2016" TargetMode="External"/><Relationship Id="rId408" Type="http://schemas.openxmlformats.org/officeDocument/2006/relationships/hyperlink" Target="https://www.cbr.ru/hd_base/zcyc_params/zcyc/?DateTo=22.06.2016" TargetMode="External"/><Relationship Id="rId212" Type="http://schemas.openxmlformats.org/officeDocument/2006/relationships/hyperlink" Target="https://www.cbr.ru/hd_base/zcyc_params/zcyc/?DateTo=29.03.2017" TargetMode="External"/><Relationship Id="rId254" Type="http://schemas.openxmlformats.org/officeDocument/2006/relationships/hyperlink" Target="https://www.cbr.ru/hd_base/zcyc_params/zcyc/?DateTo=26.01.2017" TargetMode="External"/><Relationship Id="rId49" Type="http://schemas.openxmlformats.org/officeDocument/2006/relationships/hyperlink" Target="https://www.cbr.ru/hd_base/zcyc_params/zcyc/?DateTo=21.11.2017" TargetMode="External"/><Relationship Id="rId114" Type="http://schemas.openxmlformats.org/officeDocument/2006/relationships/hyperlink" Target="https://www.cbr.ru/hd_base/zcyc_params/zcyc/?DateTo=21.08.2017" TargetMode="External"/><Relationship Id="rId296" Type="http://schemas.openxmlformats.org/officeDocument/2006/relationships/hyperlink" Target="https://www.cbr.ru/hd_base/zcyc_params/zcyc/?DateTo=28.11.2016" TargetMode="External"/><Relationship Id="rId461" Type="http://schemas.openxmlformats.org/officeDocument/2006/relationships/hyperlink" Target="https://www.cbr.ru/hd_base/zcyc_params/zcyc/?DateTo=04.04.2016" TargetMode="External"/><Relationship Id="rId60" Type="http://schemas.openxmlformats.org/officeDocument/2006/relationships/hyperlink" Target="https://www.cbr.ru/hd_base/zcyc_params/zcyc/?DateTo=03.11.2017" TargetMode="External"/><Relationship Id="rId156" Type="http://schemas.openxmlformats.org/officeDocument/2006/relationships/hyperlink" Target="https://www.cbr.ru/hd_base/zcyc_params/zcyc/?DateTo=22.06.2017" TargetMode="External"/><Relationship Id="rId198" Type="http://schemas.openxmlformats.org/officeDocument/2006/relationships/hyperlink" Target="https://www.cbr.ru/hd_base/zcyc_params/zcyc/?DateTo=18.04.2017" TargetMode="External"/><Relationship Id="rId321" Type="http://schemas.openxmlformats.org/officeDocument/2006/relationships/hyperlink" Target="https://www.cbr.ru/hd_base/zcyc_params/zcyc/?DateTo=21.10.2016" TargetMode="External"/><Relationship Id="rId363" Type="http://schemas.openxmlformats.org/officeDocument/2006/relationships/hyperlink" Target="https://www.cbr.ru/hd_base/zcyc_params/zcyc/?DateTo=24.08.2016" TargetMode="External"/><Relationship Id="rId419" Type="http://schemas.openxmlformats.org/officeDocument/2006/relationships/hyperlink" Target="https://www.cbr.ru/hd_base/zcyc_params/zcyc/?DateTo=06.06.2016" TargetMode="External"/><Relationship Id="rId223" Type="http://schemas.openxmlformats.org/officeDocument/2006/relationships/hyperlink" Target="https://www.cbr.ru/hd_base/zcyc_params/zcyc/?DateTo=14.03.2017" TargetMode="External"/><Relationship Id="rId430" Type="http://schemas.openxmlformats.org/officeDocument/2006/relationships/hyperlink" Target="https://www.cbr.ru/hd_base/zcyc_params/zcyc/?DateTo=20.05.2016" TargetMode="External"/><Relationship Id="rId18" Type="http://schemas.openxmlformats.org/officeDocument/2006/relationships/hyperlink" Target="https://www.cbr.ru/hd_base/zcyc_params/zcyc/?DateTo=05.01.2018" TargetMode="External"/><Relationship Id="rId265" Type="http://schemas.openxmlformats.org/officeDocument/2006/relationships/hyperlink" Target="https://www.cbr.ru/hd_base/zcyc_params/zcyc/?DateTo=11.01.2017" TargetMode="External"/><Relationship Id="rId472" Type="http://schemas.openxmlformats.org/officeDocument/2006/relationships/hyperlink" Target="https://www.cbr.ru/hd_base/zcyc_params/zcyc/?DateTo=18.03.2016" TargetMode="External"/><Relationship Id="rId125" Type="http://schemas.openxmlformats.org/officeDocument/2006/relationships/hyperlink" Target="https://www.cbr.ru/hd_base/zcyc_params/zcyc/?DateTo=04.08.2017" TargetMode="External"/><Relationship Id="rId167" Type="http://schemas.openxmlformats.org/officeDocument/2006/relationships/hyperlink" Target="https://www.cbr.ru/hd_base/zcyc_params/zcyc/?DateTo=06.06.2017" TargetMode="External"/><Relationship Id="rId332" Type="http://schemas.openxmlformats.org/officeDocument/2006/relationships/hyperlink" Target="https://www.cbr.ru/hd_base/zcyc_params/zcyc/?DateTo=06.10.2016" TargetMode="External"/><Relationship Id="rId374" Type="http://schemas.openxmlformats.org/officeDocument/2006/relationships/hyperlink" Target="https://www.cbr.ru/hd_base/zcyc_params/zcyc/?DateTo=09.08.2016" TargetMode="External"/><Relationship Id="rId71" Type="http://schemas.openxmlformats.org/officeDocument/2006/relationships/hyperlink" Target="https://www.cbr.ru/hd_base/zcyc_params/zcyc/?DateTo=19.10.2017" TargetMode="External"/><Relationship Id="rId234" Type="http://schemas.openxmlformats.org/officeDocument/2006/relationships/hyperlink" Target="https://www.cbr.ru/hd_base/zcyc_params/zcyc/?DateTo=24.02.2017" TargetMode="External"/><Relationship Id="rId2" Type="http://schemas.openxmlformats.org/officeDocument/2006/relationships/hyperlink" Target="https://www.cbr.ru/hd_base/zcyc_params/zcyc/?DateTo=30.01.2018" TargetMode="External"/><Relationship Id="rId29" Type="http://schemas.openxmlformats.org/officeDocument/2006/relationships/hyperlink" Target="https://www.cbr.ru/hd_base/zcyc_params/zcyc/?DateTo=19.12.2017" TargetMode="External"/><Relationship Id="rId276" Type="http://schemas.openxmlformats.org/officeDocument/2006/relationships/hyperlink" Target="https://www.cbr.ru/hd_base/zcyc_params/zcyc/?DateTo=26.12.2016" TargetMode="External"/><Relationship Id="rId441" Type="http://schemas.openxmlformats.org/officeDocument/2006/relationships/hyperlink" Target="https://www.cbr.ru/hd_base/zcyc_params/zcyc/?DateTo=04.05.2016" TargetMode="External"/><Relationship Id="rId483" Type="http://schemas.openxmlformats.org/officeDocument/2006/relationships/hyperlink" Target="https://www.cbr.ru/hd_base/zcyc_params/zcyc/?DateTo=02.03.2016" TargetMode="External"/><Relationship Id="rId40" Type="http://schemas.openxmlformats.org/officeDocument/2006/relationships/hyperlink" Target="https://www.cbr.ru/hd_base/zcyc_params/zcyc/?DateTo=04.12.2017" TargetMode="External"/><Relationship Id="rId136" Type="http://schemas.openxmlformats.org/officeDocument/2006/relationships/hyperlink" Target="https://www.cbr.ru/hd_base/zcyc_params/zcyc/?DateTo=20.07.2017" TargetMode="External"/><Relationship Id="rId178" Type="http://schemas.openxmlformats.org/officeDocument/2006/relationships/hyperlink" Target="https://www.cbr.ru/hd_base/zcyc_params/zcyc/?DateTo=22.05.2017" TargetMode="External"/><Relationship Id="rId301" Type="http://schemas.openxmlformats.org/officeDocument/2006/relationships/hyperlink" Target="https://www.cbr.ru/hd_base/zcyc_params/zcyc/?DateTo=21.11.2016" TargetMode="External"/><Relationship Id="rId343" Type="http://schemas.openxmlformats.org/officeDocument/2006/relationships/hyperlink" Target="https://www.cbr.ru/hd_base/zcyc_params/zcyc/?DateTo=21.09.2016" TargetMode="External"/><Relationship Id="rId82" Type="http://schemas.openxmlformats.org/officeDocument/2006/relationships/hyperlink" Target="https://www.cbr.ru/hd_base/zcyc_params/zcyc/?DateTo=04.10.2017" TargetMode="External"/><Relationship Id="rId203" Type="http://schemas.openxmlformats.org/officeDocument/2006/relationships/hyperlink" Target="https://www.cbr.ru/hd_base/zcyc_params/zcyc/?DateTo=11.04.2017" TargetMode="External"/><Relationship Id="rId385" Type="http://schemas.openxmlformats.org/officeDocument/2006/relationships/hyperlink" Target="https://www.cbr.ru/hd_base/zcyc_params/zcyc/?DateTo=25.07.2016" TargetMode="External"/><Relationship Id="rId245" Type="http://schemas.openxmlformats.org/officeDocument/2006/relationships/hyperlink" Target="https://www.cbr.ru/hd_base/zcyc_params/zcyc/?DateTo=08.02.2017" TargetMode="External"/><Relationship Id="rId287" Type="http://schemas.openxmlformats.org/officeDocument/2006/relationships/hyperlink" Target="https://www.cbr.ru/hd_base/zcyc_params/zcyc/?DateTo=09.12.2016" TargetMode="External"/><Relationship Id="rId410" Type="http://schemas.openxmlformats.org/officeDocument/2006/relationships/hyperlink" Target="https://www.cbr.ru/hd_base/zcyc_params/zcyc/?DateTo=20.06.2016" TargetMode="External"/><Relationship Id="rId452" Type="http://schemas.openxmlformats.org/officeDocument/2006/relationships/hyperlink" Target="https://www.cbr.ru/hd_base/zcyc_params/zcyc/?DateTo=15.04.2016" TargetMode="External"/><Relationship Id="rId494" Type="http://schemas.openxmlformats.org/officeDocument/2006/relationships/hyperlink" Target="https://www.cbr.ru/hd_base/zcyc_params/zcyc/?DateTo=16.02.2016" TargetMode="External"/><Relationship Id="rId105" Type="http://schemas.openxmlformats.org/officeDocument/2006/relationships/hyperlink" Target="https://www.cbr.ru/hd_base/zcyc_params/zcyc/?DateTo=01.09.2017" TargetMode="External"/><Relationship Id="rId147" Type="http://schemas.openxmlformats.org/officeDocument/2006/relationships/hyperlink" Target="https://www.cbr.ru/hd_base/zcyc_params/zcyc/?DateTo=05.07.2017" TargetMode="External"/><Relationship Id="rId312" Type="http://schemas.openxmlformats.org/officeDocument/2006/relationships/hyperlink" Target="https://www.cbr.ru/hd_base/zcyc_params/zcyc/?DateTo=03.11.2016" TargetMode="External"/><Relationship Id="rId354" Type="http://schemas.openxmlformats.org/officeDocument/2006/relationships/hyperlink" Target="https://www.cbr.ru/hd_base/zcyc_params/zcyc/?DateTo=06.09.2016" TargetMode="External"/><Relationship Id="rId51" Type="http://schemas.openxmlformats.org/officeDocument/2006/relationships/hyperlink" Target="https://www.cbr.ru/hd_base/zcyc_params/zcyc/?DateTo=17.11.2017" TargetMode="External"/><Relationship Id="rId93" Type="http://schemas.openxmlformats.org/officeDocument/2006/relationships/hyperlink" Target="https://www.cbr.ru/hd_base/zcyc_params/zcyc/?DateTo=19.09.2017" TargetMode="External"/><Relationship Id="rId189" Type="http://schemas.openxmlformats.org/officeDocument/2006/relationships/hyperlink" Target="https://www.cbr.ru/hd_base/zcyc_params/zcyc/?DateTo=03.05.2017" TargetMode="External"/><Relationship Id="rId396" Type="http://schemas.openxmlformats.org/officeDocument/2006/relationships/hyperlink" Target="https://www.cbr.ru/hd_base/zcyc_params/zcyc/?DateTo=08.07.2016" TargetMode="External"/><Relationship Id="rId214" Type="http://schemas.openxmlformats.org/officeDocument/2006/relationships/hyperlink" Target="https://www.cbr.ru/hd_base/zcyc_params/zcyc/?DateTo=27.03.2017" TargetMode="External"/><Relationship Id="rId256" Type="http://schemas.openxmlformats.org/officeDocument/2006/relationships/hyperlink" Target="https://www.cbr.ru/hd_base/zcyc_params/zcyc/?DateTo=24.01.2017" TargetMode="External"/><Relationship Id="rId298" Type="http://schemas.openxmlformats.org/officeDocument/2006/relationships/hyperlink" Target="https://www.cbr.ru/hd_base/zcyc_params/zcyc/?DateTo=24.11.2016" TargetMode="External"/><Relationship Id="rId421" Type="http://schemas.openxmlformats.org/officeDocument/2006/relationships/hyperlink" Target="https://www.cbr.ru/hd_base/zcyc_params/zcyc/?DateTo=02.06.2016" TargetMode="External"/><Relationship Id="rId463" Type="http://schemas.openxmlformats.org/officeDocument/2006/relationships/hyperlink" Target="https://www.cbr.ru/hd_base/zcyc_params/zcyc/?DateTo=31.03.2016" TargetMode="External"/><Relationship Id="rId116" Type="http://schemas.openxmlformats.org/officeDocument/2006/relationships/hyperlink" Target="https://www.cbr.ru/hd_base/zcyc_params/zcyc/?DateTo=17.08.2017" TargetMode="External"/><Relationship Id="rId158" Type="http://schemas.openxmlformats.org/officeDocument/2006/relationships/hyperlink" Target="https://www.cbr.ru/hd_base/zcyc_params/zcyc/?DateTo=20.06.2017" TargetMode="External"/><Relationship Id="rId323" Type="http://schemas.openxmlformats.org/officeDocument/2006/relationships/hyperlink" Target="https://www.cbr.ru/hd_base/zcyc_params/zcyc/?DateTo=19.10.2016" TargetMode="External"/><Relationship Id="rId20" Type="http://schemas.openxmlformats.org/officeDocument/2006/relationships/hyperlink" Target="https://www.cbr.ru/hd_base/zcyc_params/zcyc/?DateTo=03.01.2018" TargetMode="External"/><Relationship Id="rId62" Type="http://schemas.openxmlformats.org/officeDocument/2006/relationships/hyperlink" Target="https://www.cbr.ru/hd_base/zcyc_params/zcyc/?DateTo=01.11.2017" TargetMode="External"/><Relationship Id="rId365" Type="http://schemas.openxmlformats.org/officeDocument/2006/relationships/hyperlink" Target="https://www.cbr.ru/hd_base/zcyc_params/zcyc/?DateTo=22.08.2016" TargetMode="External"/><Relationship Id="rId225" Type="http://schemas.openxmlformats.org/officeDocument/2006/relationships/hyperlink" Target="https://www.cbr.ru/hd_base/zcyc_params/zcyc/?DateTo=10.03.2017" TargetMode="External"/><Relationship Id="rId267" Type="http://schemas.openxmlformats.org/officeDocument/2006/relationships/hyperlink" Target="https://www.cbr.ru/hd_base/zcyc_params/zcyc/?DateTo=09.01.2017" TargetMode="External"/><Relationship Id="rId432" Type="http://schemas.openxmlformats.org/officeDocument/2006/relationships/hyperlink" Target="https://www.cbr.ru/hd_base/zcyc_params/zcyc/?DateTo=18.05.2016" TargetMode="External"/><Relationship Id="rId474" Type="http://schemas.openxmlformats.org/officeDocument/2006/relationships/hyperlink" Target="https://www.cbr.ru/hd_base/zcyc_params/zcyc/?DateTo=16.03.2016" TargetMode="External"/><Relationship Id="rId127" Type="http://schemas.openxmlformats.org/officeDocument/2006/relationships/hyperlink" Target="https://www.cbr.ru/hd_base/zcyc_params/zcyc/?DateTo=02.08.2017" TargetMode="External"/><Relationship Id="rId31" Type="http://schemas.openxmlformats.org/officeDocument/2006/relationships/hyperlink" Target="https://www.cbr.ru/hd_base/zcyc_params/zcyc/?DateTo=15.12.2017" TargetMode="External"/><Relationship Id="rId73" Type="http://schemas.openxmlformats.org/officeDocument/2006/relationships/hyperlink" Target="https://www.cbr.ru/hd_base/zcyc_params/zcyc/?DateTo=17.10.2017" TargetMode="External"/><Relationship Id="rId169" Type="http://schemas.openxmlformats.org/officeDocument/2006/relationships/hyperlink" Target="https://www.cbr.ru/hd_base/zcyc_params/zcyc/?DateTo=02.06.2017" TargetMode="External"/><Relationship Id="rId334" Type="http://schemas.openxmlformats.org/officeDocument/2006/relationships/hyperlink" Target="https://www.cbr.ru/hd_base/zcyc_params/zcyc/?DateTo=04.10.2016" TargetMode="External"/><Relationship Id="rId376" Type="http://schemas.openxmlformats.org/officeDocument/2006/relationships/hyperlink" Target="https://www.cbr.ru/hd_base/zcyc_params/zcyc/?DateTo=05.08.2016" TargetMode="External"/><Relationship Id="rId4" Type="http://schemas.openxmlformats.org/officeDocument/2006/relationships/hyperlink" Target="https://www.cbr.ru/hd_base/zcyc_params/zcyc/?DateTo=26.01.2018" TargetMode="External"/><Relationship Id="rId180" Type="http://schemas.openxmlformats.org/officeDocument/2006/relationships/hyperlink" Target="https://www.cbr.ru/hd_base/zcyc_params/zcyc/?DateTo=18.05.2017" TargetMode="External"/><Relationship Id="rId215" Type="http://schemas.openxmlformats.org/officeDocument/2006/relationships/hyperlink" Target="https://www.cbr.ru/hd_base/zcyc_params/zcyc/?DateTo=24.03.2017" TargetMode="External"/><Relationship Id="rId236" Type="http://schemas.openxmlformats.org/officeDocument/2006/relationships/hyperlink" Target="https://www.cbr.ru/hd_base/zcyc_params/zcyc/?DateTo=21.02.2017" TargetMode="External"/><Relationship Id="rId257" Type="http://schemas.openxmlformats.org/officeDocument/2006/relationships/hyperlink" Target="https://www.cbr.ru/hd_base/zcyc_params/zcyc/?DateTo=23.01.2017" TargetMode="External"/><Relationship Id="rId278" Type="http://schemas.openxmlformats.org/officeDocument/2006/relationships/hyperlink" Target="https://www.cbr.ru/hd_base/zcyc_params/zcyc/?DateTo=22.12.2016" TargetMode="External"/><Relationship Id="rId401" Type="http://schemas.openxmlformats.org/officeDocument/2006/relationships/hyperlink" Target="https://www.cbr.ru/hd_base/zcyc_params/zcyc/?DateTo=01.07.2016" TargetMode="External"/><Relationship Id="rId422" Type="http://schemas.openxmlformats.org/officeDocument/2006/relationships/hyperlink" Target="https://www.cbr.ru/hd_base/zcyc_params/zcyc/?DateTo=01.06.2016" TargetMode="External"/><Relationship Id="rId443" Type="http://schemas.openxmlformats.org/officeDocument/2006/relationships/hyperlink" Target="https://www.cbr.ru/hd_base/zcyc_params/zcyc/?DateTo=28.04.2016" TargetMode="External"/><Relationship Id="rId464" Type="http://schemas.openxmlformats.org/officeDocument/2006/relationships/hyperlink" Target="https://www.cbr.ru/hd_base/zcyc_params/zcyc/?DateTo=30.03.2016" TargetMode="External"/><Relationship Id="rId303" Type="http://schemas.openxmlformats.org/officeDocument/2006/relationships/hyperlink" Target="https://www.cbr.ru/hd_base/zcyc_params/zcyc/?DateTo=17.11.2016" TargetMode="External"/><Relationship Id="rId485" Type="http://schemas.openxmlformats.org/officeDocument/2006/relationships/hyperlink" Target="https://www.cbr.ru/hd_base/zcyc_params/zcyc/?DateTo=29.02.2016" TargetMode="External"/><Relationship Id="rId42" Type="http://schemas.openxmlformats.org/officeDocument/2006/relationships/hyperlink" Target="https://www.cbr.ru/hd_base/zcyc_params/zcyc/?DateTo=30.11.2017" TargetMode="External"/><Relationship Id="rId84" Type="http://schemas.openxmlformats.org/officeDocument/2006/relationships/hyperlink" Target="https://www.cbr.ru/hd_base/zcyc_params/zcyc/?DateTo=02.10.2017" TargetMode="External"/><Relationship Id="rId138" Type="http://schemas.openxmlformats.org/officeDocument/2006/relationships/hyperlink" Target="https://www.cbr.ru/hd_base/zcyc_params/zcyc/?DateTo=18.07.2017" TargetMode="External"/><Relationship Id="rId345" Type="http://schemas.openxmlformats.org/officeDocument/2006/relationships/hyperlink" Target="https://www.cbr.ru/hd_base/zcyc_params/zcyc/?DateTo=19.09.2016" TargetMode="External"/><Relationship Id="rId387" Type="http://schemas.openxmlformats.org/officeDocument/2006/relationships/hyperlink" Target="https://www.cbr.ru/hd_base/zcyc_params/zcyc/?DateTo=21.07.2016" TargetMode="External"/><Relationship Id="rId191" Type="http://schemas.openxmlformats.org/officeDocument/2006/relationships/hyperlink" Target="https://www.cbr.ru/hd_base/zcyc_params/zcyc/?DateTo=28.04.2017" TargetMode="External"/><Relationship Id="rId205" Type="http://schemas.openxmlformats.org/officeDocument/2006/relationships/hyperlink" Target="https://www.cbr.ru/hd_base/zcyc_params/zcyc/?DateTo=07.04.2017" TargetMode="External"/><Relationship Id="rId247" Type="http://schemas.openxmlformats.org/officeDocument/2006/relationships/hyperlink" Target="https://www.cbr.ru/hd_base/zcyc_params/zcyc/?DateTo=06.02.2017" TargetMode="External"/><Relationship Id="rId412" Type="http://schemas.openxmlformats.org/officeDocument/2006/relationships/hyperlink" Target="https://www.cbr.ru/hd_base/zcyc_params/zcyc/?DateTo=16.06.2016" TargetMode="External"/><Relationship Id="rId107" Type="http://schemas.openxmlformats.org/officeDocument/2006/relationships/hyperlink" Target="https://www.cbr.ru/hd_base/zcyc_params/zcyc/?DateTo=30.08.2017" TargetMode="External"/><Relationship Id="rId289" Type="http://schemas.openxmlformats.org/officeDocument/2006/relationships/hyperlink" Target="https://www.cbr.ru/hd_base/zcyc_params/zcyc/?DateTo=07.12.2016" TargetMode="External"/><Relationship Id="rId454" Type="http://schemas.openxmlformats.org/officeDocument/2006/relationships/hyperlink" Target="https://www.cbr.ru/hd_base/zcyc_params/zcyc/?DateTo=13.04.2016" TargetMode="External"/><Relationship Id="rId496" Type="http://schemas.openxmlformats.org/officeDocument/2006/relationships/hyperlink" Target="https://www.cbr.ru/hd_base/zcyc_params/zcyc/?DateTo=12.02.2016" TargetMode="External"/><Relationship Id="rId11" Type="http://schemas.openxmlformats.org/officeDocument/2006/relationships/hyperlink" Target="https://www.cbr.ru/hd_base/zcyc_params/zcyc/?DateTo=17.01.2018" TargetMode="External"/><Relationship Id="rId53" Type="http://schemas.openxmlformats.org/officeDocument/2006/relationships/hyperlink" Target="https://www.cbr.ru/hd_base/zcyc_params/zcyc/?DateTo=15.11.2017" TargetMode="External"/><Relationship Id="rId149" Type="http://schemas.openxmlformats.org/officeDocument/2006/relationships/hyperlink" Target="https://www.cbr.ru/hd_base/zcyc_params/zcyc/?DateTo=03.07.2017" TargetMode="External"/><Relationship Id="rId314" Type="http://schemas.openxmlformats.org/officeDocument/2006/relationships/hyperlink" Target="https://www.cbr.ru/hd_base/zcyc_params/zcyc/?DateTo=01.11.2016" TargetMode="External"/><Relationship Id="rId356" Type="http://schemas.openxmlformats.org/officeDocument/2006/relationships/hyperlink" Target="https://www.cbr.ru/hd_base/zcyc_params/zcyc/?DateTo=02.09.2016" TargetMode="External"/><Relationship Id="rId398" Type="http://schemas.openxmlformats.org/officeDocument/2006/relationships/hyperlink" Target="https://www.cbr.ru/hd_base/zcyc_params/zcyc/?DateTo=06.07.2016" TargetMode="External"/><Relationship Id="rId95" Type="http://schemas.openxmlformats.org/officeDocument/2006/relationships/hyperlink" Target="https://www.cbr.ru/hd_base/zcyc_params/zcyc/?DateTo=15.09.2017" TargetMode="External"/><Relationship Id="rId160" Type="http://schemas.openxmlformats.org/officeDocument/2006/relationships/hyperlink" Target="https://www.cbr.ru/hd_base/zcyc_params/zcyc/?DateTo=16.06.2017" TargetMode="External"/><Relationship Id="rId216" Type="http://schemas.openxmlformats.org/officeDocument/2006/relationships/hyperlink" Target="https://www.cbr.ru/hd_base/zcyc_params/zcyc/?DateTo=23.03.2017" TargetMode="External"/><Relationship Id="rId423" Type="http://schemas.openxmlformats.org/officeDocument/2006/relationships/hyperlink" Target="https://www.cbr.ru/hd_base/zcyc_params/zcyc/?DateTo=31.05.2016" TargetMode="External"/><Relationship Id="rId258" Type="http://schemas.openxmlformats.org/officeDocument/2006/relationships/hyperlink" Target="https://www.cbr.ru/hd_base/zcyc_params/zcyc/?DateTo=20.01.2017" TargetMode="External"/><Relationship Id="rId465" Type="http://schemas.openxmlformats.org/officeDocument/2006/relationships/hyperlink" Target="https://www.cbr.ru/hd_base/zcyc_params/zcyc/?DateTo=29.03.2016" TargetMode="External"/><Relationship Id="rId22" Type="http://schemas.openxmlformats.org/officeDocument/2006/relationships/hyperlink" Target="https://www.cbr.ru/hd_base/zcyc_params/zcyc/?DateTo=28.12.2017" TargetMode="External"/><Relationship Id="rId64" Type="http://schemas.openxmlformats.org/officeDocument/2006/relationships/hyperlink" Target="https://www.cbr.ru/hd_base/zcyc_params/zcyc/?DateTo=30.10.2017" TargetMode="External"/><Relationship Id="rId118" Type="http://schemas.openxmlformats.org/officeDocument/2006/relationships/hyperlink" Target="https://www.cbr.ru/hd_base/zcyc_params/zcyc/?DateTo=15.08.2017" TargetMode="External"/><Relationship Id="rId325" Type="http://schemas.openxmlformats.org/officeDocument/2006/relationships/hyperlink" Target="https://www.cbr.ru/hd_base/zcyc_params/zcyc/?DateTo=17.10.2016" TargetMode="External"/><Relationship Id="rId367" Type="http://schemas.openxmlformats.org/officeDocument/2006/relationships/hyperlink" Target="https://www.cbr.ru/hd_base/zcyc_params/zcyc/?DateTo=18.08.2016" TargetMode="External"/><Relationship Id="rId171" Type="http://schemas.openxmlformats.org/officeDocument/2006/relationships/hyperlink" Target="https://www.cbr.ru/hd_base/zcyc_params/zcyc/?DateTo=31.05.2017" TargetMode="External"/><Relationship Id="rId227" Type="http://schemas.openxmlformats.org/officeDocument/2006/relationships/hyperlink" Target="https://www.cbr.ru/hd_base/zcyc_params/zcyc/?DateTo=07.03.2017" TargetMode="External"/><Relationship Id="rId269" Type="http://schemas.openxmlformats.org/officeDocument/2006/relationships/hyperlink" Target="https://www.cbr.ru/hd_base/zcyc_params/zcyc/?DateTo=05.01.2017" TargetMode="External"/><Relationship Id="rId434" Type="http://schemas.openxmlformats.org/officeDocument/2006/relationships/hyperlink" Target="https://www.cbr.ru/hd_base/zcyc_params/zcyc/?DateTo=16.05.2016" TargetMode="External"/><Relationship Id="rId476" Type="http://schemas.openxmlformats.org/officeDocument/2006/relationships/hyperlink" Target="https://www.cbr.ru/hd_base/zcyc_params/zcyc/?DateTo=14.03.2016" TargetMode="External"/><Relationship Id="rId33" Type="http://schemas.openxmlformats.org/officeDocument/2006/relationships/hyperlink" Target="https://www.cbr.ru/hd_base/zcyc_params/zcyc/?DateTo=13.12.2017" TargetMode="External"/><Relationship Id="rId129" Type="http://schemas.openxmlformats.org/officeDocument/2006/relationships/hyperlink" Target="https://www.cbr.ru/hd_base/zcyc_params/zcyc/?DateTo=31.07.2017" TargetMode="External"/><Relationship Id="rId280" Type="http://schemas.openxmlformats.org/officeDocument/2006/relationships/hyperlink" Target="https://www.cbr.ru/hd_base/zcyc_params/zcyc/?DateTo=20.12.2016" TargetMode="External"/><Relationship Id="rId336" Type="http://schemas.openxmlformats.org/officeDocument/2006/relationships/hyperlink" Target="https://www.cbr.ru/hd_base/zcyc_params/zcyc/?DateTo=30.09.2016" TargetMode="External"/><Relationship Id="rId501" Type="http://schemas.openxmlformats.org/officeDocument/2006/relationships/hyperlink" Target="https://www.cbr.ru/hd_base/zcyc_params/zcyc/?DateTo=05.02.2016" TargetMode="External"/><Relationship Id="rId75" Type="http://schemas.openxmlformats.org/officeDocument/2006/relationships/hyperlink" Target="https://www.cbr.ru/hd_base/zcyc_params/zcyc/?DateTo=13.10.2017" TargetMode="External"/><Relationship Id="rId140" Type="http://schemas.openxmlformats.org/officeDocument/2006/relationships/hyperlink" Target="https://www.cbr.ru/hd_base/zcyc_params/zcyc/?DateTo=14.07.2017" TargetMode="External"/><Relationship Id="rId182" Type="http://schemas.openxmlformats.org/officeDocument/2006/relationships/hyperlink" Target="https://www.cbr.ru/hd_base/zcyc_params/zcyc/?DateTo=16.05.2017" TargetMode="External"/><Relationship Id="rId378" Type="http://schemas.openxmlformats.org/officeDocument/2006/relationships/hyperlink" Target="https://www.cbr.ru/hd_base/zcyc_params/zcyc/?DateTo=03.08.2016" TargetMode="External"/><Relationship Id="rId403" Type="http://schemas.openxmlformats.org/officeDocument/2006/relationships/hyperlink" Target="https://www.cbr.ru/hd_base/zcyc_params/zcyc/?DateTo=29.06.2016" TargetMode="External"/><Relationship Id="rId6" Type="http://schemas.openxmlformats.org/officeDocument/2006/relationships/hyperlink" Target="https://www.cbr.ru/hd_base/zcyc_params/zcyc/?DateTo=24.01.2018" TargetMode="External"/><Relationship Id="rId238" Type="http://schemas.openxmlformats.org/officeDocument/2006/relationships/hyperlink" Target="https://www.cbr.ru/hd_base/zcyc_params/zcyc/?DateTo=17.02.2017" TargetMode="External"/><Relationship Id="rId445" Type="http://schemas.openxmlformats.org/officeDocument/2006/relationships/hyperlink" Target="https://www.cbr.ru/hd_base/zcyc_params/zcyc/?DateTo=26.04.2016" TargetMode="External"/><Relationship Id="rId487" Type="http://schemas.openxmlformats.org/officeDocument/2006/relationships/hyperlink" Target="https://www.cbr.ru/hd_base/zcyc_params/zcyc/?DateTo=25.02.2016" TargetMode="External"/><Relationship Id="rId291" Type="http://schemas.openxmlformats.org/officeDocument/2006/relationships/hyperlink" Target="https://www.cbr.ru/hd_base/zcyc_params/zcyc/?DateTo=05.12.2016" TargetMode="External"/><Relationship Id="rId305" Type="http://schemas.openxmlformats.org/officeDocument/2006/relationships/hyperlink" Target="https://www.cbr.ru/hd_base/zcyc_params/zcyc/?DateTo=15.11.2016" TargetMode="External"/><Relationship Id="rId347" Type="http://schemas.openxmlformats.org/officeDocument/2006/relationships/hyperlink" Target="https://www.cbr.ru/hd_base/zcyc_params/zcyc/?DateTo=15.09.2016" TargetMode="External"/><Relationship Id="rId44" Type="http://schemas.openxmlformats.org/officeDocument/2006/relationships/hyperlink" Target="https://www.cbr.ru/hd_base/zcyc_params/zcyc/?DateTo=28.11.2017" TargetMode="External"/><Relationship Id="rId86" Type="http://schemas.openxmlformats.org/officeDocument/2006/relationships/hyperlink" Target="https://www.cbr.ru/hd_base/zcyc_params/zcyc/?DateTo=28.09.2017" TargetMode="External"/><Relationship Id="rId151" Type="http://schemas.openxmlformats.org/officeDocument/2006/relationships/hyperlink" Target="https://www.cbr.ru/hd_base/zcyc_params/zcyc/?DateTo=29.06.2017" TargetMode="External"/><Relationship Id="rId389" Type="http://schemas.openxmlformats.org/officeDocument/2006/relationships/hyperlink" Target="https://www.cbr.ru/hd_base/zcyc_params/zcyc/?DateTo=19.07.2016" TargetMode="External"/><Relationship Id="rId193" Type="http://schemas.openxmlformats.org/officeDocument/2006/relationships/hyperlink" Target="https://www.cbr.ru/hd_base/zcyc_params/zcyc/?DateTo=26.04.2017" TargetMode="External"/><Relationship Id="rId207" Type="http://schemas.openxmlformats.org/officeDocument/2006/relationships/hyperlink" Target="https://www.cbr.ru/hd_base/zcyc_params/zcyc/?DateTo=05.04.2017" TargetMode="External"/><Relationship Id="rId249" Type="http://schemas.openxmlformats.org/officeDocument/2006/relationships/hyperlink" Target="https://www.cbr.ru/hd_base/zcyc_params/zcyc/?DateTo=02.02.2017" TargetMode="External"/><Relationship Id="rId414" Type="http://schemas.openxmlformats.org/officeDocument/2006/relationships/hyperlink" Target="https://www.cbr.ru/hd_base/zcyc_params/zcyc/?DateTo=14.06.2016" TargetMode="External"/><Relationship Id="rId456" Type="http://schemas.openxmlformats.org/officeDocument/2006/relationships/hyperlink" Target="https://www.cbr.ru/hd_base/zcyc_params/zcyc/?DateTo=11.04.2016" TargetMode="External"/><Relationship Id="rId498" Type="http://schemas.openxmlformats.org/officeDocument/2006/relationships/hyperlink" Target="https://www.cbr.ru/hd_base/zcyc_params/zcyc/?DateTo=10.02.2016" TargetMode="External"/><Relationship Id="rId13" Type="http://schemas.openxmlformats.org/officeDocument/2006/relationships/hyperlink" Target="https://www.cbr.ru/hd_base/zcyc_params/zcyc/?DateTo=15.01.2018" TargetMode="External"/><Relationship Id="rId109" Type="http://schemas.openxmlformats.org/officeDocument/2006/relationships/hyperlink" Target="https://www.cbr.ru/hd_base/zcyc_params/zcyc/?DateTo=28.08.2017" TargetMode="External"/><Relationship Id="rId260" Type="http://schemas.openxmlformats.org/officeDocument/2006/relationships/hyperlink" Target="https://www.cbr.ru/hd_base/zcyc_params/zcyc/?DateTo=18.01.2017" TargetMode="External"/><Relationship Id="rId316" Type="http://schemas.openxmlformats.org/officeDocument/2006/relationships/hyperlink" Target="https://www.cbr.ru/hd_base/zcyc_params/zcyc/?DateTo=28.10.2016" TargetMode="External"/><Relationship Id="rId55" Type="http://schemas.openxmlformats.org/officeDocument/2006/relationships/hyperlink" Target="https://www.cbr.ru/hd_base/zcyc_params/zcyc/?DateTo=13.11.2017" TargetMode="External"/><Relationship Id="rId97" Type="http://schemas.openxmlformats.org/officeDocument/2006/relationships/hyperlink" Target="https://www.cbr.ru/hd_base/zcyc_params/zcyc/?DateTo=13.09.2017" TargetMode="External"/><Relationship Id="rId120" Type="http://schemas.openxmlformats.org/officeDocument/2006/relationships/hyperlink" Target="https://www.cbr.ru/hd_base/zcyc_params/zcyc/?DateTo=11.08.2017" TargetMode="External"/><Relationship Id="rId358" Type="http://schemas.openxmlformats.org/officeDocument/2006/relationships/hyperlink" Target="https://www.cbr.ru/hd_base/zcyc_params/zcyc/?DateTo=31.08.2016" TargetMode="External"/><Relationship Id="rId162" Type="http://schemas.openxmlformats.org/officeDocument/2006/relationships/hyperlink" Target="https://www.cbr.ru/hd_base/zcyc_params/zcyc/?DateTo=14.06.2017" TargetMode="External"/><Relationship Id="rId218" Type="http://schemas.openxmlformats.org/officeDocument/2006/relationships/hyperlink" Target="https://www.cbr.ru/hd_base/zcyc_params/zcyc/?DateTo=21.03.2017" TargetMode="External"/><Relationship Id="rId425" Type="http://schemas.openxmlformats.org/officeDocument/2006/relationships/hyperlink" Target="https://www.cbr.ru/hd_base/zcyc_params/zcyc/?DateTo=27.05.2016" TargetMode="External"/><Relationship Id="rId467" Type="http://schemas.openxmlformats.org/officeDocument/2006/relationships/hyperlink" Target="https://www.cbr.ru/hd_base/zcyc_params/zcyc/?DateTo=25.03.2016" TargetMode="External"/><Relationship Id="rId271" Type="http://schemas.openxmlformats.org/officeDocument/2006/relationships/hyperlink" Target="https://www.cbr.ru/hd_base/zcyc_params/zcyc/?DateTo=03.01.2017" TargetMode="External"/><Relationship Id="rId24" Type="http://schemas.openxmlformats.org/officeDocument/2006/relationships/hyperlink" Target="https://www.cbr.ru/hd_base/zcyc_params/zcyc/?DateTo=26.12.2017" TargetMode="External"/><Relationship Id="rId66" Type="http://schemas.openxmlformats.org/officeDocument/2006/relationships/hyperlink" Target="https://www.cbr.ru/hd_base/zcyc_params/zcyc/?DateTo=26.10.2017" TargetMode="External"/><Relationship Id="rId131" Type="http://schemas.openxmlformats.org/officeDocument/2006/relationships/hyperlink" Target="https://www.cbr.ru/hd_base/zcyc_params/zcyc/?DateTo=27.07.2017" TargetMode="External"/><Relationship Id="rId327" Type="http://schemas.openxmlformats.org/officeDocument/2006/relationships/hyperlink" Target="https://www.cbr.ru/hd_base/zcyc_params/zcyc/?DateTo=13.10.2016" TargetMode="External"/><Relationship Id="rId369" Type="http://schemas.openxmlformats.org/officeDocument/2006/relationships/hyperlink" Target="https://www.cbr.ru/hd_base/zcyc_params/zcyc/?DateTo=16.08.2016" TargetMode="External"/><Relationship Id="rId173" Type="http://schemas.openxmlformats.org/officeDocument/2006/relationships/hyperlink" Target="https://www.cbr.ru/hd_base/zcyc_params/zcyc/?DateTo=29.05.2017" TargetMode="External"/><Relationship Id="rId229" Type="http://schemas.openxmlformats.org/officeDocument/2006/relationships/hyperlink" Target="https://www.cbr.ru/hd_base/zcyc_params/zcyc/?DateTo=03.03.2017" TargetMode="External"/><Relationship Id="rId380" Type="http://schemas.openxmlformats.org/officeDocument/2006/relationships/hyperlink" Target="https://www.cbr.ru/hd_base/zcyc_params/zcyc/?DateTo=01.08.2016" TargetMode="External"/><Relationship Id="rId436" Type="http://schemas.openxmlformats.org/officeDocument/2006/relationships/hyperlink" Target="https://www.cbr.ru/hd_base/zcyc_params/zcyc/?DateTo=12.05.2016" TargetMode="External"/><Relationship Id="rId240" Type="http://schemas.openxmlformats.org/officeDocument/2006/relationships/hyperlink" Target="https://www.cbr.ru/hd_base/zcyc_params/zcyc/?DateTo=15.02.2017" TargetMode="External"/><Relationship Id="rId478" Type="http://schemas.openxmlformats.org/officeDocument/2006/relationships/hyperlink" Target="https://www.cbr.ru/hd_base/zcyc_params/zcyc/?DateTo=10.03.2016" TargetMode="External"/><Relationship Id="rId35" Type="http://schemas.openxmlformats.org/officeDocument/2006/relationships/hyperlink" Target="https://www.cbr.ru/hd_base/zcyc_params/zcyc/?DateTo=11.12.2017" TargetMode="External"/><Relationship Id="rId77" Type="http://schemas.openxmlformats.org/officeDocument/2006/relationships/hyperlink" Target="https://www.cbr.ru/hd_base/zcyc_params/zcyc/?DateTo=11.10.2017" TargetMode="External"/><Relationship Id="rId100" Type="http://schemas.openxmlformats.org/officeDocument/2006/relationships/hyperlink" Target="https://www.cbr.ru/hd_base/zcyc_params/zcyc/?DateTo=08.09.2017" TargetMode="External"/><Relationship Id="rId282" Type="http://schemas.openxmlformats.org/officeDocument/2006/relationships/hyperlink" Target="https://www.cbr.ru/hd_base/zcyc_params/zcyc/?DateTo=16.12.2016" TargetMode="External"/><Relationship Id="rId338" Type="http://schemas.openxmlformats.org/officeDocument/2006/relationships/hyperlink" Target="https://www.cbr.ru/hd_base/zcyc_params/zcyc/?DateTo=28.09.2016" TargetMode="External"/><Relationship Id="rId503" Type="http://schemas.openxmlformats.org/officeDocument/2006/relationships/hyperlink" Target="https://www.cbr.ru/hd_base/zcyc_params/zcyc/?DateTo=03.02.2016" TargetMode="External"/><Relationship Id="rId8" Type="http://schemas.openxmlformats.org/officeDocument/2006/relationships/hyperlink" Target="https://www.cbr.ru/hd_base/zcyc_params/zcyc/?DateTo=22.01.2018" TargetMode="External"/><Relationship Id="rId142" Type="http://schemas.openxmlformats.org/officeDocument/2006/relationships/hyperlink" Target="https://www.cbr.ru/hd_base/zcyc_params/zcyc/?DateTo=12.07.2017" TargetMode="External"/><Relationship Id="rId184" Type="http://schemas.openxmlformats.org/officeDocument/2006/relationships/hyperlink" Target="https://www.cbr.ru/hd_base/zcyc_params/zcyc/?DateTo=12.05.2017" TargetMode="External"/><Relationship Id="rId391" Type="http://schemas.openxmlformats.org/officeDocument/2006/relationships/hyperlink" Target="https://www.cbr.ru/hd_base/zcyc_params/zcyc/?DateTo=15.07.2016" TargetMode="External"/><Relationship Id="rId405" Type="http://schemas.openxmlformats.org/officeDocument/2006/relationships/hyperlink" Target="https://www.cbr.ru/hd_base/zcyc_params/zcyc/?DateTo=27.06.2016" TargetMode="External"/><Relationship Id="rId447" Type="http://schemas.openxmlformats.org/officeDocument/2006/relationships/hyperlink" Target="https://www.cbr.ru/hd_base/zcyc_params/zcyc/?DateTo=22.04.2016" TargetMode="External"/><Relationship Id="rId251" Type="http://schemas.openxmlformats.org/officeDocument/2006/relationships/hyperlink" Target="https://www.cbr.ru/hd_base/zcyc_params/zcyc/?DateTo=31.01.2017" TargetMode="External"/><Relationship Id="rId489" Type="http://schemas.openxmlformats.org/officeDocument/2006/relationships/hyperlink" Target="https://www.cbr.ru/hd_base/zcyc_params/zcyc/?DateTo=22.02.2016" TargetMode="External"/><Relationship Id="rId46" Type="http://schemas.openxmlformats.org/officeDocument/2006/relationships/hyperlink" Target="https://www.cbr.ru/hd_base/zcyc_params/zcyc/?DateTo=24.11.2017" TargetMode="External"/><Relationship Id="rId293" Type="http://schemas.openxmlformats.org/officeDocument/2006/relationships/hyperlink" Target="https://www.cbr.ru/hd_base/zcyc_params/zcyc/?DateTo=01.12.2016" TargetMode="External"/><Relationship Id="rId307" Type="http://schemas.openxmlformats.org/officeDocument/2006/relationships/hyperlink" Target="https://www.cbr.ru/hd_base/zcyc_params/zcyc/?DateTo=11.11.2016" TargetMode="External"/><Relationship Id="rId349" Type="http://schemas.openxmlformats.org/officeDocument/2006/relationships/hyperlink" Target="https://www.cbr.ru/hd_base/zcyc_params/zcyc/?DateTo=13.09.2016" TargetMode="External"/><Relationship Id="rId88" Type="http://schemas.openxmlformats.org/officeDocument/2006/relationships/hyperlink" Target="https://www.cbr.ru/hd_base/zcyc_params/zcyc/?DateTo=26.09.2017" TargetMode="External"/><Relationship Id="rId111" Type="http://schemas.openxmlformats.org/officeDocument/2006/relationships/hyperlink" Target="https://www.cbr.ru/hd_base/zcyc_params/zcyc/?DateTo=24.08.2017" TargetMode="External"/><Relationship Id="rId153" Type="http://schemas.openxmlformats.org/officeDocument/2006/relationships/hyperlink" Target="https://www.cbr.ru/hd_base/zcyc_params/zcyc/?DateTo=27.06.2017" TargetMode="External"/><Relationship Id="rId195" Type="http://schemas.openxmlformats.org/officeDocument/2006/relationships/hyperlink" Target="https://www.cbr.ru/hd_base/zcyc_params/zcyc/?DateTo=24.04.2017" TargetMode="External"/><Relationship Id="rId209" Type="http://schemas.openxmlformats.org/officeDocument/2006/relationships/hyperlink" Target="https://www.cbr.ru/hd_base/zcyc_params/zcyc/?DateTo=03.04.2017" TargetMode="External"/><Relationship Id="rId360" Type="http://schemas.openxmlformats.org/officeDocument/2006/relationships/hyperlink" Target="https://www.cbr.ru/hd_base/zcyc_params/zcyc/?DateTo=29.08.2016" TargetMode="External"/><Relationship Id="rId416" Type="http://schemas.openxmlformats.org/officeDocument/2006/relationships/hyperlink" Target="https://www.cbr.ru/hd_base/zcyc_params/zcyc/?DateTo=09.06.2016" TargetMode="External"/><Relationship Id="rId220" Type="http://schemas.openxmlformats.org/officeDocument/2006/relationships/hyperlink" Target="https://www.cbr.ru/hd_base/zcyc_params/zcyc/?DateTo=17.03.2017" TargetMode="External"/><Relationship Id="rId458" Type="http://schemas.openxmlformats.org/officeDocument/2006/relationships/hyperlink" Target="https://www.cbr.ru/hd_base/zcyc_params/zcyc/?DateTo=07.04.2016" TargetMode="External"/><Relationship Id="rId15" Type="http://schemas.openxmlformats.org/officeDocument/2006/relationships/hyperlink" Target="https://www.cbr.ru/hd_base/zcyc_params/zcyc/?DateTo=11.01.2018" TargetMode="External"/><Relationship Id="rId57" Type="http://schemas.openxmlformats.org/officeDocument/2006/relationships/hyperlink" Target="https://www.cbr.ru/hd_base/zcyc_params/zcyc/?DateTo=09.11.2017" TargetMode="External"/><Relationship Id="rId262" Type="http://schemas.openxmlformats.org/officeDocument/2006/relationships/hyperlink" Target="https://www.cbr.ru/hd_base/zcyc_params/zcyc/?DateTo=16.01.2017" TargetMode="External"/><Relationship Id="rId318" Type="http://schemas.openxmlformats.org/officeDocument/2006/relationships/hyperlink" Target="https://www.cbr.ru/hd_base/zcyc_params/zcyc/?DateTo=26.10.2016" TargetMode="External"/><Relationship Id="rId99" Type="http://schemas.openxmlformats.org/officeDocument/2006/relationships/hyperlink" Target="https://www.cbr.ru/hd_base/zcyc_params/zcyc/?DateTo=11.09.2017" TargetMode="External"/><Relationship Id="rId122" Type="http://schemas.openxmlformats.org/officeDocument/2006/relationships/hyperlink" Target="https://www.cbr.ru/hd_base/zcyc_params/zcyc/?DateTo=09.08.2017" TargetMode="External"/><Relationship Id="rId164" Type="http://schemas.openxmlformats.org/officeDocument/2006/relationships/hyperlink" Target="https://www.cbr.ru/hd_base/zcyc_params/zcyc/?DateTo=09.06.2017" TargetMode="External"/><Relationship Id="rId371" Type="http://schemas.openxmlformats.org/officeDocument/2006/relationships/hyperlink" Target="https://www.cbr.ru/hd_base/zcyc_params/zcyc/?DateTo=12.08.2016" TargetMode="External"/><Relationship Id="rId427" Type="http://schemas.openxmlformats.org/officeDocument/2006/relationships/hyperlink" Target="https://www.cbr.ru/hd_base/zcyc_params/zcyc/?DateTo=25.05.2016" TargetMode="External"/><Relationship Id="rId469" Type="http://schemas.openxmlformats.org/officeDocument/2006/relationships/hyperlink" Target="https://www.cbr.ru/hd_base/zcyc_params/zcyc/?DateTo=23.03.2016" TargetMode="External"/><Relationship Id="rId26" Type="http://schemas.openxmlformats.org/officeDocument/2006/relationships/hyperlink" Target="https://www.cbr.ru/hd_base/zcyc_params/zcyc/?DateTo=22.12.2017" TargetMode="External"/><Relationship Id="rId231" Type="http://schemas.openxmlformats.org/officeDocument/2006/relationships/hyperlink" Target="https://www.cbr.ru/hd_base/zcyc_params/zcyc/?DateTo=01.03.2017" TargetMode="External"/><Relationship Id="rId273" Type="http://schemas.openxmlformats.org/officeDocument/2006/relationships/hyperlink" Target="https://www.cbr.ru/hd_base/zcyc_params/zcyc/?DateTo=29.12.2016" TargetMode="External"/><Relationship Id="rId329" Type="http://schemas.openxmlformats.org/officeDocument/2006/relationships/hyperlink" Target="https://www.cbr.ru/hd_base/zcyc_params/zcyc/?DateTo=11.10.2016" TargetMode="External"/><Relationship Id="rId480" Type="http://schemas.openxmlformats.org/officeDocument/2006/relationships/hyperlink" Target="https://www.cbr.ru/hd_base/zcyc_params/zcyc/?DateTo=07.03.2016" TargetMode="External"/><Relationship Id="rId68" Type="http://schemas.openxmlformats.org/officeDocument/2006/relationships/hyperlink" Target="https://www.cbr.ru/hd_base/zcyc_params/zcyc/?DateTo=24.10.2017" TargetMode="External"/><Relationship Id="rId133" Type="http://schemas.openxmlformats.org/officeDocument/2006/relationships/hyperlink" Target="https://www.cbr.ru/hd_base/zcyc_params/zcyc/?DateTo=25.07.2017" TargetMode="External"/><Relationship Id="rId175" Type="http://schemas.openxmlformats.org/officeDocument/2006/relationships/hyperlink" Target="https://www.cbr.ru/hd_base/zcyc_params/zcyc/?DateTo=25.05.2017" TargetMode="External"/><Relationship Id="rId340" Type="http://schemas.openxmlformats.org/officeDocument/2006/relationships/hyperlink" Target="https://www.cbr.ru/hd_base/zcyc_params/zcyc/?DateTo=26.09.2016" TargetMode="External"/><Relationship Id="rId200" Type="http://schemas.openxmlformats.org/officeDocument/2006/relationships/hyperlink" Target="https://www.cbr.ru/hd_base/zcyc_params/zcyc/?DateTo=14.04.2017" TargetMode="External"/><Relationship Id="rId382" Type="http://schemas.openxmlformats.org/officeDocument/2006/relationships/hyperlink" Target="https://www.cbr.ru/hd_base/zcyc_params/zcyc/?DateTo=28.07.2016" TargetMode="External"/><Relationship Id="rId438" Type="http://schemas.openxmlformats.org/officeDocument/2006/relationships/hyperlink" Target="https://www.cbr.ru/hd_base/zcyc_params/zcyc/?DateTo=10.05.2016" TargetMode="External"/><Relationship Id="rId242" Type="http://schemas.openxmlformats.org/officeDocument/2006/relationships/hyperlink" Target="https://www.cbr.ru/hd_base/zcyc_params/zcyc/?DateTo=13.02.2017" TargetMode="External"/><Relationship Id="rId284" Type="http://schemas.openxmlformats.org/officeDocument/2006/relationships/hyperlink" Target="https://www.cbr.ru/hd_base/zcyc_params/zcyc/?DateTo=14.12.2016" TargetMode="External"/><Relationship Id="rId491" Type="http://schemas.openxmlformats.org/officeDocument/2006/relationships/hyperlink" Target="https://www.cbr.ru/hd_base/zcyc_params/zcyc/?DateTo=19.02.2016" TargetMode="External"/><Relationship Id="rId505" Type="http://schemas.openxmlformats.org/officeDocument/2006/relationships/hyperlink" Target="https://www.cbr.ru/hd_base/zcyc_params/zcyc/?DateTo=01.02.2016" TargetMode="External"/><Relationship Id="rId37" Type="http://schemas.openxmlformats.org/officeDocument/2006/relationships/hyperlink" Target="https://www.cbr.ru/hd_base/zcyc_params/zcyc/?DateTo=07.12.2017" TargetMode="External"/><Relationship Id="rId79" Type="http://schemas.openxmlformats.org/officeDocument/2006/relationships/hyperlink" Target="https://www.cbr.ru/hd_base/zcyc_params/zcyc/?DateTo=09.10.2017" TargetMode="External"/><Relationship Id="rId102" Type="http://schemas.openxmlformats.org/officeDocument/2006/relationships/hyperlink" Target="https://www.cbr.ru/hd_base/zcyc_params/zcyc/?DateTo=06.09.2017" TargetMode="External"/><Relationship Id="rId144" Type="http://schemas.openxmlformats.org/officeDocument/2006/relationships/hyperlink" Target="https://www.cbr.ru/hd_base/zcyc_params/zcyc/?DateTo=10.07.2017" TargetMode="External"/><Relationship Id="rId90" Type="http://schemas.openxmlformats.org/officeDocument/2006/relationships/hyperlink" Target="https://www.cbr.ru/hd_base/zcyc_params/zcyc/?DateTo=22.09.2017" TargetMode="External"/><Relationship Id="rId186" Type="http://schemas.openxmlformats.org/officeDocument/2006/relationships/hyperlink" Target="https://www.cbr.ru/hd_base/zcyc_params/zcyc/?DateTo=10.05.2017" TargetMode="External"/><Relationship Id="rId351" Type="http://schemas.openxmlformats.org/officeDocument/2006/relationships/hyperlink" Target="https://www.cbr.ru/hd_base/zcyc_params/zcyc/?DateTo=09.09.2016" TargetMode="External"/><Relationship Id="rId393" Type="http://schemas.openxmlformats.org/officeDocument/2006/relationships/hyperlink" Target="https://www.cbr.ru/hd_base/zcyc_params/zcyc/?DateTo=13.07.2016" TargetMode="External"/><Relationship Id="rId407" Type="http://schemas.openxmlformats.org/officeDocument/2006/relationships/hyperlink" Target="https://www.cbr.ru/hd_base/zcyc_params/zcyc/?DateTo=23.06.2016" TargetMode="External"/><Relationship Id="rId449" Type="http://schemas.openxmlformats.org/officeDocument/2006/relationships/hyperlink" Target="https://www.cbr.ru/hd_base/zcyc_params/zcyc/?DateTo=20.04.2016" TargetMode="External"/><Relationship Id="rId211" Type="http://schemas.openxmlformats.org/officeDocument/2006/relationships/hyperlink" Target="https://www.cbr.ru/hd_base/zcyc_params/zcyc/?DateTo=30.03.2017" TargetMode="External"/><Relationship Id="rId253" Type="http://schemas.openxmlformats.org/officeDocument/2006/relationships/hyperlink" Target="https://www.cbr.ru/hd_base/zcyc_params/zcyc/?DateTo=27.01.2017" TargetMode="External"/><Relationship Id="rId295" Type="http://schemas.openxmlformats.org/officeDocument/2006/relationships/hyperlink" Target="https://www.cbr.ru/hd_base/zcyc_params/zcyc/?DateTo=29.11.2016" TargetMode="External"/><Relationship Id="rId309" Type="http://schemas.openxmlformats.org/officeDocument/2006/relationships/hyperlink" Target="https://www.cbr.ru/hd_base/zcyc_params/zcyc/?DateTo=09.11.2016" TargetMode="External"/><Relationship Id="rId460" Type="http://schemas.openxmlformats.org/officeDocument/2006/relationships/hyperlink" Target="https://www.cbr.ru/hd_base/zcyc_params/zcyc/?DateTo=05.04.2016" TargetMode="External"/><Relationship Id="rId48" Type="http://schemas.openxmlformats.org/officeDocument/2006/relationships/hyperlink" Target="https://www.cbr.ru/hd_base/zcyc_params/zcyc/?DateTo=22.11.2017" TargetMode="External"/><Relationship Id="rId113" Type="http://schemas.openxmlformats.org/officeDocument/2006/relationships/hyperlink" Target="https://www.cbr.ru/hd_base/zcyc_params/zcyc/?DateTo=22.08.2017" TargetMode="External"/><Relationship Id="rId320" Type="http://schemas.openxmlformats.org/officeDocument/2006/relationships/hyperlink" Target="https://www.cbr.ru/hd_base/zcyc_params/zcyc/?DateTo=24.10.2016" TargetMode="External"/><Relationship Id="rId155" Type="http://schemas.openxmlformats.org/officeDocument/2006/relationships/hyperlink" Target="https://www.cbr.ru/hd_base/zcyc_params/zcyc/?DateTo=23.06.2017" TargetMode="External"/><Relationship Id="rId197" Type="http://schemas.openxmlformats.org/officeDocument/2006/relationships/hyperlink" Target="https://www.cbr.ru/hd_base/zcyc_params/zcyc/?DateTo=19.04.2017" TargetMode="External"/><Relationship Id="rId362" Type="http://schemas.openxmlformats.org/officeDocument/2006/relationships/hyperlink" Target="https://www.cbr.ru/hd_base/zcyc_params/zcyc/?DateTo=25.08.2016" TargetMode="External"/><Relationship Id="rId418" Type="http://schemas.openxmlformats.org/officeDocument/2006/relationships/hyperlink" Target="https://www.cbr.ru/hd_base/zcyc_params/zcyc/?DateTo=07.06.2016" TargetMode="External"/><Relationship Id="rId222" Type="http://schemas.openxmlformats.org/officeDocument/2006/relationships/hyperlink" Target="https://www.cbr.ru/hd_base/zcyc_params/zcyc/?DateTo=15.03.2017" TargetMode="External"/><Relationship Id="rId264" Type="http://schemas.openxmlformats.org/officeDocument/2006/relationships/hyperlink" Target="https://www.cbr.ru/hd_base/zcyc_params/zcyc/?DateTo=12.01.2017" TargetMode="External"/><Relationship Id="rId471" Type="http://schemas.openxmlformats.org/officeDocument/2006/relationships/hyperlink" Target="https://www.cbr.ru/hd_base/zcyc_params/zcyc/?DateTo=21.03.2016" TargetMode="External"/><Relationship Id="rId17" Type="http://schemas.openxmlformats.org/officeDocument/2006/relationships/hyperlink" Target="https://www.cbr.ru/hd_base/zcyc_params/zcyc/?DateTo=09.01.2018" TargetMode="External"/><Relationship Id="rId59" Type="http://schemas.openxmlformats.org/officeDocument/2006/relationships/hyperlink" Target="https://www.cbr.ru/hd_base/zcyc_params/zcyc/?DateTo=07.11.2017" TargetMode="External"/><Relationship Id="rId124" Type="http://schemas.openxmlformats.org/officeDocument/2006/relationships/hyperlink" Target="https://www.cbr.ru/hd_base/zcyc_params/zcyc/?DateTo=07.08.2017" TargetMode="External"/><Relationship Id="rId70" Type="http://schemas.openxmlformats.org/officeDocument/2006/relationships/hyperlink" Target="https://www.cbr.ru/hd_base/zcyc_params/zcyc/?DateTo=20.10.2017" TargetMode="External"/><Relationship Id="rId166" Type="http://schemas.openxmlformats.org/officeDocument/2006/relationships/hyperlink" Target="https://www.cbr.ru/hd_base/zcyc_params/zcyc/?DateTo=07.06.2017" TargetMode="External"/><Relationship Id="rId331" Type="http://schemas.openxmlformats.org/officeDocument/2006/relationships/hyperlink" Target="https://www.cbr.ru/hd_base/zcyc_params/zcyc/?DateTo=07.10.2016" TargetMode="External"/><Relationship Id="rId373" Type="http://schemas.openxmlformats.org/officeDocument/2006/relationships/hyperlink" Target="https://www.cbr.ru/hd_base/zcyc_params/zcyc/?DateTo=10.08.2016" TargetMode="External"/><Relationship Id="rId429" Type="http://schemas.openxmlformats.org/officeDocument/2006/relationships/hyperlink" Target="https://www.cbr.ru/hd_base/zcyc_params/zcyc/?DateTo=23.05.2016" TargetMode="External"/><Relationship Id="rId1" Type="http://schemas.openxmlformats.org/officeDocument/2006/relationships/hyperlink" Target="https://www.cbr.ru/hd_base/zcyc_params/zcyc/?DateTo=31.01.2018" TargetMode="External"/><Relationship Id="rId233" Type="http://schemas.openxmlformats.org/officeDocument/2006/relationships/hyperlink" Target="https://www.cbr.ru/hd_base/zcyc_params/zcyc/?DateTo=27.02.2017" TargetMode="External"/><Relationship Id="rId440" Type="http://schemas.openxmlformats.org/officeDocument/2006/relationships/hyperlink" Target="https://www.cbr.ru/hd_base/zcyc_params/zcyc/?DateTo=05.05.2016" TargetMode="External"/><Relationship Id="rId28" Type="http://schemas.openxmlformats.org/officeDocument/2006/relationships/hyperlink" Target="https://www.cbr.ru/hd_base/zcyc_params/zcyc/?DateTo=20.12.2017" TargetMode="External"/><Relationship Id="rId275" Type="http://schemas.openxmlformats.org/officeDocument/2006/relationships/hyperlink" Target="https://www.cbr.ru/hd_base/zcyc_params/zcyc/?DateTo=27.12.2016" TargetMode="External"/><Relationship Id="rId300" Type="http://schemas.openxmlformats.org/officeDocument/2006/relationships/hyperlink" Target="https://www.cbr.ru/hd_base/zcyc_params/zcyc/?DateTo=22.11.2016" TargetMode="External"/><Relationship Id="rId482" Type="http://schemas.openxmlformats.org/officeDocument/2006/relationships/hyperlink" Target="https://www.cbr.ru/hd_base/zcyc_params/zcyc/?DateTo=03.03.2016" TargetMode="External"/><Relationship Id="rId81" Type="http://schemas.openxmlformats.org/officeDocument/2006/relationships/hyperlink" Target="https://www.cbr.ru/hd_base/zcyc_params/zcyc/?DateTo=05.10.2017" TargetMode="External"/><Relationship Id="rId135" Type="http://schemas.openxmlformats.org/officeDocument/2006/relationships/hyperlink" Target="https://www.cbr.ru/hd_base/zcyc_params/zcyc/?DateTo=21.07.2017" TargetMode="External"/><Relationship Id="rId177" Type="http://schemas.openxmlformats.org/officeDocument/2006/relationships/hyperlink" Target="https://www.cbr.ru/hd_base/zcyc_params/zcyc/?DateTo=23.05.2017" TargetMode="External"/><Relationship Id="rId342" Type="http://schemas.openxmlformats.org/officeDocument/2006/relationships/hyperlink" Target="https://www.cbr.ru/hd_base/zcyc_params/zcyc/?DateTo=22.09.2016" TargetMode="External"/><Relationship Id="rId384" Type="http://schemas.openxmlformats.org/officeDocument/2006/relationships/hyperlink" Target="https://www.cbr.ru/hd_base/zcyc_params/zcyc/?DateTo=26.07.2016" TargetMode="External"/><Relationship Id="rId202" Type="http://schemas.openxmlformats.org/officeDocument/2006/relationships/hyperlink" Target="https://www.cbr.ru/hd_base/zcyc_params/zcyc/?DateTo=12.04.2017" TargetMode="External"/><Relationship Id="rId244" Type="http://schemas.openxmlformats.org/officeDocument/2006/relationships/hyperlink" Target="https://www.cbr.ru/hd_base/zcyc_params/zcyc/?DateTo=09.02.2017" TargetMode="External"/><Relationship Id="rId39" Type="http://schemas.openxmlformats.org/officeDocument/2006/relationships/hyperlink" Target="https://www.cbr.ru/hd_base/zcyc_params/zcyc/?DateTo=05.12.2017" TargetMode="External"/><Relationship Id="rId286" Type="http://schemas.openxmlformats.org/officeDocument/2006/relationships/hyperlink" Target="https://www.cbr.ru/hd_base/zcyc_params/zcyc/?DateTo=12.12.2016" TargetMode="External"/><Relationship Id="rId451" Type="http://schemas.openxmlformats.org/officeDocument/2006/relationships/hyperlink" Target="https://www.cbr.ru/hd_base/zcyc_params/zcyc/?DateTo=18.04.2016" TargetMode="External"/><Relationship Id="rId493" Type="http://schemas.openxmlformats.org/officeDocument/2006/relationships/hyperlink" Target="https://www.cbr.ru/hd_base/zcyc_params/zcyc/?DateTo=17.02.2016" TargetMode="External"/><Relationship Id="rId50" Type="http://schemas.openxmlformats.org/officeDocument/2006/relationships/hyperlink" Target="https://www.cbr.ru/hd_base/zcyc_params/zcyc/?DateTo=20.11.2017" TargetMode="External"/><Relationship Id="rId104" Type="http://schemas.openxmlformats.org/officeDocument/2006/relationships/hyperlink" Target="https://www.cbr.ru/hd_base/zcyc_params/zcyc/?DateTo=04.09.2017" TargetMode="External"/><Relationship Id="rId146" Type="http://schemas.openxmlformats.org/officeDocument/2006/relationships/hyperlink" Target="https://www.cbr.ru/hd_base/zcyc_params/zcyc/?DateTo=06.07.2017" TargetMode="External"/><Relationship Id="rId188" Type="http://schemas.openxmlformats.org/officeDocument/2006/relationships/hyperlink" Target="https://www.cbr.ru/hd_base/zcyc_params/zcyc/?DateTo=04.05.2017" TargetMode="External"/><Relationship Id="rId311" Type="http://schemas.openxmlformats.org/officeDocument/2006/relationships/hyperlink" Target="https://www.cbr.ru/hd_base/zcyc_params/zcyc/?DateTo=07.11.2016" TargetMode="External"/><Relationship Id="rId353" Type="http://schemas.openxmlformats.org/officeDocument/2006/relationships/hyperlink" Target="https://www.cbr.ru/hd_base/zcyc_params/zcyc/?DateTo=07.09.2016" TargetMode="External"/><Relationship Id="rId395" Type="http://schemas.openxmlformats.org/officeDocument/2006/relationships/hyperlink" Target="https://www.cbr.ru/hd_base/zcyc_params/zcyc/?DateTo=11.07.2016" TargetMode="External"/><Relationship Id="rId409" Type="http://schemas.openxmlformats.org/officeDocument/2006/relationships/hyperlink" Target="https://www.cbr.ru/hd_base/zcyc_params/zcyc/?DateTo=21.06.2016" TargetMode="External"/><Relationship Id="rId92" Type="http://schemas.openxmlformats.org/officeDocument/2006/relationships/hyperlink" Target="https://www.cbr.ru/hd_base/zcyc_params/zcyc/?DateTo=20.09.2017" TargetMode="External"/><Relationship Id="rId213" Type="http://schemas.openxmlformats.org/officeDocument/2006/relationships/hyperlink" Target="https://www.cbr.ru/hd_base/zcyc_params/zcyc/?DateTo=28.03.2017" TargetMode="External"/><Relationship Id="rId420" Type="http://schemas.openxmlformats.org/officeDocument/2006/relationships/hyperlink" Target="https://www.cbr.ru/hd_base/zcyc_params/zcyc/?DateTo=03.06.2016" TargetMode="External"/><Relationship Id="rId255" Type="http://schemas.openxmlformats.org/officeDocument/2006/relationships/hyperlink" Target="https://www.cbr.ru/hd_base/zcyc_params/zcyc/?DateTo=25.01.2017" TargetMode="External"/><Relationship Id="rId297" Type="http://schemas.openxmlformats.org/officeDocument/2006/relationships/hyperlink" Target="https://www.cbr.ru/hd_base/zcyc_params/zcyc/?DateTo=25.11.2016" TargetMode="External"/><Relationship Id="rId462" Type="http://schemas.openxmlformats.org/officeDocument/2006/relationships/hyperlink" Target="https://www.cbr.ru/hd_base/zcyc_params/zcyc/?DateTo=01.04.2016" TargetMode="External"/><Relationship Id="rId115" Type="http://schemas.openxmlformats.org/officeDocument/2006/relationships/hyperlink" Target="https://www.cbr.ru/hd_base/zcyc_params/zcyc/?DateTo=18.08.2017" TargetMode="External"/><Relationship Id="rId157" Type="http://schemas.openxmlformats.org/officeDocument/2006/relationships/hyperlink" Target="https://www.cbr.ru/hd_base/zcyc_params/zcyc/?DateTo=21.06.2017" TargetMode="External"/><Relationship Id="rId322" Type="http://schemas.openxmlformats.org/officeDocument/2006/relationships/hyperlink" Target="https://www.cbr.ru/hd_base/zcyc_params/zcyc/?DateTo=20.10.2016" TargetMode="External"/><Relationship Id="rId364" Type="http://schemas.openxmlformats.org/officeDocument/2006/relationships/hyperlink" Target="https://www.cbr.ru/hd_base/zcyc_params/zcyc/?DateTo=23.08.2016" TargetMode="External"/><Relationship Id="rId61" Type="http://schemas.openxmlformats.org/officeDocument/2006/relationships/hyperlink" Target="https://www.cbr.ru/hd_base/zcyc_params/zcyc/?DateTo=02.11.2017" TargetMode="External"/><Relationship Id="rId199" Type="http://schemas.openxmlformats.org/officeDocument/2006/relationships/hyperlink" Target="https://www.cbr.ru/hd_base/zcyc_params/zcyc/?DateTo=17.04.2017" TargetMode="External"/><Relationship Id="rId19" Type="http://schemas.openxmlformats.org/officeDocument/2006/relationships/hyperlink" Target="https://www.cbr.ru/hd_base/zcyc_params/zcyc/?DateTo=04.01.2018" TargetMode="External"/><Relationship Id="rId224" Type="http://schemas.openxmlformats.org/officeDocument/2006/relationships/hyperlink" Target="https://www.cbr.ru/hd_base/zcyc_params/zcyc/?DateTo=13.03.2017" TargetMode="External"/><Relationship Id="rId266" Type="http://schemas.openxmlformats.org/officeDocument/2006/relationships/hyperlink" Target="https://www.cbr.ru/hd_base/zcyc_params/zcyc/?DateTo=10.01.2017" TargetMode="External"/><Relationship Id="rId431" Type="http://schemas.openxmlformats.org/officeDocument/2006/relationships/hyperlink" Target="https://www.cbr.ru/hd_base/zcyc_params/zcyc/?DateTo=19.05.2016" TargetMode="External"/><Relationship Id="rId473" Type="http://schemas.openxmlformats.org/officeDocument/2006/relationships/hyperlink" Target="https://www.cbr.ru/hd_base/zcyc_params/zcyc/?DateTo=17.03.2016" TargetMode="External"/><Relationship Id="rId30" Type="http://schemas.openxmlformats.org/officeDocument/2006/relationships/hyperlink" Target="https://www.cbr.ru/hd_base/zcyc_params/zcyc/?DateTo=18.12.2017" TargetMode="External"/><Relationship Id="rId126" Type="http://schemas.openxmlformats.org/officeDocument/2006/relationships/hyperlink" Target="https://www.cbr.ru/hd_base/zcyc_params/zcyc/?DateTo=03.08.2017" TargetMode="External"/><Relationship Id="rId168" Type="http://schemas.openxmlformats.org/officeDocument/2006/relationships/hyperlink" Target="https://www.cbr.ru/hd_base/zcyc_params/zcyc/?DateTo=05.06.2017" TargetMode="External"/><Relationship Id="rId333" Type="http://schemas.openxmlformats.org/officeDocument/2006/relationships/hyperlink" Target="https://www.cbr.ru/hd_base/zcyc_params/zcyc/?DateTo=05.10.2016" TargetMode="External"/><Relationship Id="rId72" Type="http://schemas.openxmlformats.org/officeDocument/2006/relationships/hyperlink" Target="https://www.cbr.ru/hd_base/zcyc_params/zcyc/?DateTo=18.10.2017" TargetMode="External"/><Relationship Id="rId375" Type="http://schemas.openxmlformats.org/officeDocument/2006/relationships/hyperlink" Target="https://www.cbr.ru/hd_base/zcyc_params/zcyc/?DateTo=08.08.2016" TargetMode="External"/><Relationship Id="rId3" Type="http://schemas.openxmlformats.org/officeDocument/2006/relationships/hyperlink" Target="https://www.cbr.ru/hd_base/zcyc_params/zcyc/?DateTo=29.01.2018" TargetMode="External"/><Relationship Id="rId235" Type="http://schemas.openxmlformats.org/officeDocument/2006/relationships/hyperlink" Target="https://www.cbr.ru/hd_base/zcyc_params/zcyc/?DateTo=22.02.2017" TargetMode="External"/><Relationship Id="rId277" Type="http://schemas.openxmlformats.org/officeDocument/2006/relationships/hyperlink" Target="https://www.cbr.ru/hd_base/zcyc_params/zcyc/?DateTo=23.12.2016" TargetMode="External"/><Relationship Id="rId400" Type="http://schemas.openxmlformats.org/officeDocument/2006/relationships/hyperlink" Target="https://www.cbr.ru/hd_base/zcyc_params/zcyc/?DateTo=04.07.2016" TargetMode="External"/><Relationship Id="rId442" Type="http://schemas.openxmlformats.org/officeDocument/2006/relationships/hyperlink" Target="https://www.cbr.ru/hd_base/zcyc_params/zcyc/?DateTo=29.04.2016" TargetMode="External"/><Relationship Id="rId484" Type="http://schemas.openxmlformats.org/officeDocument/2006/relationships/hyperlink" Target="https://www.cbr.ru/hd_base/zcyc_params/zcyc/?DateTo=01.03.2016" TargetMode="External"/><Relationship Id="rId137" Type="http://schemas.openxmlformats.org/officeDocument/2006/relationships/hyperlink" Target="https://www.cbr.ru/hd_base/zcyc_params/zcyc/?DateTo=19.07.2017" TargetMode="External"/><Relationship Id="rId302" Type="http://schemas.openxmlformats.org/officeDocument/2006/relationships/hyperlink" Target="https://www.cbr.ru/hd_base/zcyc_params/zcyc/?DateTo=18.11.2016" TargetMode="External"/><Relationship Id="rId344" Type="http://schemas.openxmlformats.org/officeDocument/2006/relationships/hyperlink" Target="https://www.cbr.ru/hd_base/zcyc_params/zcyc/?DateTo=20.09.2016" TargetMode="External"/><Relationship Id="rId41" Type="http://schemas.openxmlformats.org/officeDocument/2006/relationships/hyperlink" Target="https://www.cbr.ru/hd_base/zcyc_params/zcyc/?DateTo=01.12.2017" TargetMode="External"/><Relationship Id="rId83" Type="http://schemas.openxmlformats.org/officeDocument/2006/relationships/hyperlink" Target="https://www.cbr.ru/hd_base/zcyc_params/zcyc/?DateTo=03.10.2017" TargetMode="External"/><Relationship Id="rId179" Type="http://schemas.openxmlformats.org/officeDocument/2006/relationships/hyperlink" Target="https://www.cbr.ru/hd_base/zcyc_params/zcyc/?DateTo=19.05.2017" TargetMode="External"/><Relationship Id="rId386" Type="http://schemas.openxmlformats.org/officeDocument/2006/relationships/hyperlink" Target="https://www.cbr.ru/hd_base/zcyc_params/zcyc/?DateTo=22.07.2016" TargetMode="External"/><Relationship Id="rId190" Type="http://schemas.openxmlformats.org/officeDocument/2006/relationships/hyperlink" Target="https://www.cbr.ru/hd_base/zcyc_params/zcyc/?DateTo=02.05.2017" TargetMode="External"/><Relationship Id="rId204" Type="http://schemas.openxmlformats.org/officeDocument/2006/relationships/hyperlink" Target="https://www.cbr.ru/hd_base/zcyc_params/zcyc/?DateTo=10.04.2017" TargetMode="External"/><Relationship Id="rId246" Type="http://schemas.openxmlformats.org/officeDocument/2006/relationships/hyperlink" Target="https://www.cbr.ru/hd_base/zcyc_params/zcyc/?DateTo=07.02.2017" TargetMode="External"/><Relationship Id="rId288" Type="http://schemas.openxmlformats.org/officeDocument/2006/relationships/hyperlink" Target="https://www.cbr.ru/hd_base/zcyc_params/zcyc/?DateTo=08.12.2016" TargetMode="External"/><Relationship Id="rId411" Type="http://schemas.openxmlformats.org/officeDocument/2006/relationships/hyperlink" Target="https://www.cbr.ru/hd_base/zcyc_params/zcyc/?DateTo=17.06.2016" TargetMode="External"/><Relationship Id="rId453" Type="http://schemas.openxmlformats.org/officeDocument/2006/relationships/hyperlink" Target="https://www.cbr.ru/hd_base/zcyc_params/zcyc/?DateTo=14.04.2016" TargetMode="External"/><Relationship Id="rId106" Type="http://schemas.openxmlformats.org/officeDocument/2006/relationships/hyperlink" Target="https://www.cbr.ru/hd_base/zcyc_params/zcyc/?DateTo=31.08.2017" TargetMode="External"/><Relationship Id="rId313" Type="http://schemas.openxmlformats.org/officeDocument/2006/relationships/hyperlink" Target="https://www.cbr.ru/hd_base/zcyc_params/zcyc/?DateTo=02.11.2016" TargetMode="External"/><Relationship Id="rId495" Type="http://schemas.openxmlformats.org/officeDocument/2006/relationships/hyperlink" Target="https://www.cbr.ru/hd_base/zcyc_params/zcyc/?DateTo=15.02.2016" TargetMode="External"/><Relationship Id="rId10" Type="http://schemas.openxmlformats.org/officeDocument/2006/relationships/hyperlink" Target="https://www.cbr.ru/hd_base/zcyc_params/zcyc/?DateTo=18.01.2018" TargetMode="External"/><Relationship Id="rId52" Type="http://schemas.openxmlformats.org/officeDocument/2006/relationships/hyperlink" Target="https://www.cbr.ru/hd_base/zcyc_params/zcyc/?DateTo=16.11.2017" TargetMode="External"/><Relationship Id="rId94" Type="http://schemas.openxmlformats.org/officeDocument/2006/relationships/hyperlink" Target="https://www.cbr.ru/hd_base/zcyc_params/zcyc/?DateTo=18.09.2017" TargetMode="External"/><Relationship Id="rId148" Type="http://schemas.openxmlformats.org/officeDocument/2006/relationships/hyperlink" Target="https://www.cbr.ru/hd_base/zcyc_params/zcyc/?DateTo=04.07.2017" TargetMode="External"/><Relationship Id="rId355" Type="http://schemas.openxmlformats.org/officeDocument/2006/relationships/hyperlink" Target="https://www.cbr.ru/hd_base/zcyc_params/zcyc/?DateTo=05.09.2016" TargetMode="External"/><Relationship Id="rId397" Type="http://schemas.openxmlformats.org/officeDocument/2006/relationships/hyperlink" Target="https://www.cbr.ru/hd_base/zcyc_params/zcyc/?DateTo=07.07.2016" TargetMode="External"/></Relationships>
</file>

<file path=xl/worksheets/_rels/sheet13.xml.rels><?xml version="1.0" encoding="UTF-8" standalone="yes"?>
<Relationships xmlns="http://schemas.openxmlformats.org/package/2006/relationships"><Relationship Id="rId117" Type="http://schemas.openxmlformats.org/officeDocument/2006/relationships/hyperlink" Target="https://www.cbr.ru/hd_base/zcyc_params/zcyc/?DateTo=16.08.2017" TargetMode="External"/><Relationship Id="rId299" Type="http://schemas.openxmlformats.org/officeDocument/2006/relationships/hyperlink" Target="https://www.cbr.ru/hd_base/zcyc_params/zcyc/?DateTo=23.11.2016" TargetMode="External"/><Relationship Id="rId21" Type="http://schemas.openxmlformats.org/officeDocument/2006/relationships/hyperlink" Target="https://www.cbr.ru/hd_base/zcyc_params/zcyc/?DateTo=29.12.2017" TargetMode="External"/><Relationship Id="rId63" Type="http://schemas.openxmlformats.org/officeDocument/2006/relationships/hyperlink" Target="https://www.cbr.ru/hd_base/zcyc_params/zcyc/?DateTo=31.10.2017" TargetMode="External"/><Relationship Id="rId159" Type="http://schemas.openxmlformats.org/officeDocument/2006/relationships/hyperlink" Target="https://www.cbr.ru/hd_base/zcyc_params/zcyc/?DateTo=19.06.2017" TargetMode="External"/><Relationship Id="rId324" Type="http://schemas.openxmlformats.org/officeDocument/2006/relationships/hyperlink" Target="https://www.cbr.ru/hd_base/zcyc_params/zcyc/?DateTo=18.10.2016" TargetMode="External"/><Relationship Id="rId366" Type="http://schemas.openxmlformats.org/officeDocument/2006/relationships/hyperlink" Target="https://www.cbr.ru/hd_base/zcyc_params/zcyc/?DateTo=19.08.2016" TargetMode="External"/><Relationship Id="rId170" Type="http://schemas.openxmlformats.org/officeDocument/2006/relationships/hyperlink" Target="https://www.cbr.ru/hd_base/zcyc_params/zcyc/?DateTo=01.06.2017" TargetMode="External"/><Relationship Id="rId226" Type="http://schemas.openxmlformats.org/officeDocument/2006/relationships/hyperlink" Target="https://www.cbr.ru/hd_base/zcyc_params/zcyc/?DateTo=09.03.2017" TargetMode="External"/><Relationship Id="rId433" Type="http://schemas.openxmlformats.org/officeDocument/2006/relationships/hyperlink" Target="https://www.cbr.ru/hd_base/zcyc_params/zcyc/?DateTo=17.05.2016" TargetMode="External"/><Relationship Id="rId268" Type="http://schemas.openxmlformats.org/officeDocument/2006/relationships/hyperlink" Target="https://www.cbr.ru/hd_base/zcyc_params/zcyc/?DateTo=06.01.2017" TargetMode="External"/><Relationship Id="rId475" Type="http://schemas.openxmlformats.org/officeDocument/2006/relationships/hyperlink" Target="https://www.cbr.ru/hd_base/zcyc_params/zcyc/?DateTo=15.03.2016" TargetMode="External"/><Relationship Id="rId32" Type="http://schemas.openxmlformats.org/officeDocument/2006/relationships/hyperlink" Target="https://www.cbr.ru/hd_base/zcyc_params/zcyc/?DateTo=14.12.2017" TargetMode="External"/><Relationship Id="rId74" Type="http://schemas.openxmlformats.org/officeDocument/2006/relationships/hyperlink" Target="https://www.cbr.ru/hd_base/zcyc_params/zcyc/?DateTo=16.10.2017" TargetMode="External"/><Relationship Id="rId128" Type="http://schemas.openxmlformats.org/officeDocument/2006/relationships/hyperlink" Target="https://www.cbr.ru/hd_base/zcyc_params/zcyc/?DateTo=01.08.2017" TargetMode="External"/><Relationship Id="rId335" Type="http://schemas.openxmlformats.org/officeDocument/2006/relationships/hyperlink" Target="https://www.cbr.ru/hd_base/zcyc_params/zcyc/?DateTo=03.10.2016" TargetMode="External"/><Relationship Id="rId377" Type="http://schemas.openxmlformats.org/officeDocument/2006/relationships/hyperlink" Target="https://www.cbr.ru/hd_base/zcyc_params/zcyc/?DateTo=04.08.2016" TargetMode="External"/><Relationship Id="rId500" Type="http://schemas.openxmlformats.org/officeDocument/2006/relationships/hyperlink" Target="https://www.cbr.ru/hd_base/zcyc_params/zcyc/?DateTo=08.02.2016" TargetMode="External"/><Relationship Id="rId5" Type="http://schemas.openxmlformats.org/officeDocument/2006/relationships/hyperlink" Target="https://www.cbr.ru/hd_base/zcyc_params/zcyc/?DateTo=25.01.2018" TargetMode="External"/><Relationship Id="rId181" Type="http://schemas.openxmlformats.org/officeDocument/2006/relationships/hyperlink" Target="https://www.cbr.ru/hd_base/zcyc_params/zcyc/?DateTo=17.05.2017" TargetMode="External"/><Relationship Id="rId237" Type="http://schemas.openxmlformats.org/officeDocument/2006/relationships/hyperlink" Target="https://www.cbr.ru/hd_base/zcyc_params/zcyc/?DateTo=20.02.2017" TargetMode="External"/><Relationship Id="rId402" Type="http://schemas.openxmlformats.org/officeDocument/2006/relationships/hyperlink" Target="https://www.cbr.ru/hd_base/zcyc_params/zcyc/?DateTo=30.06.2016" TargetMode="External"/><Relationship Id="rId279" Type="http://schemas.openxmlformats.org/officeDocument/2006/relationships/hyperlink" Target="https://www.cbr.ru/hd_base/zcyc_params/zcyc/?DateTo=21.12.2016" TargetMode="External"/><Relationship Id="rId444" Type="http://schemas.openxmlformats.org/officeDocument/2006/relationships/hyperlink" Target="https://www.cbr.ru/hd_base/zcyc_params/zcyc/?DateTo=27.04.2016" TargetMode="External"/><Relationship Id="rId486" Type="http://schemas.openxmlformats.org/officeDocument/2006/relationships/hyperlink" Target="https://www.cbr.ru/hd_base/zcyc_params/zcyc/?DateTo=26.02.2016" TargetMode="External"/><Relationship Id="rId43" Type="http://schemas.openxmlformats.org/officeDocument/2006/relationships/hyperlink" Target="https://www.cbr.ru/hd_base/zcyc_params/zcyc/?DateTo=29.11.2017" TargetMode="External"/><Relationship Id="rId139" Type="http://schemas.openxmlformats.org/officeDocument/2006/relationships/hyperlink" Target="https://www.cbr.ru/hd_base/zcyc_params/zcyc/?DateTo=17.07.2017" TargetMode="External"/><Relationship Id="rId290" Type="http://schemas.openxmlformats.org/officeDocument/2006/relationships/hyperlink" Target="https://www.cbr.ru/hd_base/zcyc_params/zcyc/?DateTo=06.12.2016" TargetMode="External"/><Relationship Id="rId304" Type="http://schemas.openxmlformats.org/officeDocument/2006/relationships/hyperlink" Target="https://www.cbr.ru/hd_base/zcyc_params/zcyc/?DateTo=16.11.2016" TargetMode="External"/><Relationship Id="rId346" Type="http://schemas.openxmlformats.org/officeDocument/2006/relationships/hyperlink" Target="https://www.cbr.ru/hd_base/zcyc_params/zcyc/?DateTo=16.09.2016" TargetMode="External"/><Relationship Id="rId388" Type="http://schemas.openxmlformats.org/officeDocument/2006/relationships/hyperlink" Target="https://www.cbr.ru/hd_base/zcyc_params/zcyc/?DateTo=20.07.2016" TargetMode="External"/><Relationship Id="rId85" Type="http://schemas.openxmlformats.org/officeDocument/2006/relationships/hyperlink" Target="https://www.cbr.ru/hd_base/zcyc_params/zcyc/?DateTo=29.09.2017" TargetMode="External"/><Relationship Id="rId150" Type="http://schemas.openxmlformats.org/officeDocument/2006/relationships/hyperlink" Target="https://www.cbr.ru/hd_base/zcyc_params/zcyc/?DateTo=30.06.2017" TargetMode="External"/><Relationship Id="rId192" Type="http://schemas.openxmlformats.org/officeDocument/2006/relationships/hyperlink" Target="https://www.cbr.ru/hd_base/zcyc_params/zcyc/?DateTo=27.04.2017" TargetMode="External"/><Relationship Id="rId206" Type="http://schemas.openxmlformats.org/officeDocument/2006/relationships/hyperlink" Target="https://www.cbr.ru/hd_base/zcyc_params/zcyc/?DateTo=06.04.2017" TargetMode="External"/><Relationship Id="rId413" Type="http://schemas.openxmlformats.org/officeDocument/2006/relationships/hyperlink" Target="https://www.cbr.ru/hd_base/zcyc_params/zcyc/?DateTo=15.06.2016" TargetMode="External"/><Relationship Id="rId248" Type="http://schemas.openxmlformats.org/officeDocument/2006/relationships/hyperlink" Target="https://www.cbr.ru/hd_base/zcyc_params/zcyc/?DateTo=03.02.2017" TargetMode="External"/><Relationship Id="rId455" Type="http://schemas.openxmlformats.org/officeDocument/2006/relationships/hyperlink" Target="https://www.cbr.ru/hd_base/zcyc_params/zcyc/?DateTo=12.04.2016" TargetMode="External"/><Relationship Id="rId497" Type="http://schemas.openxmlformats.org/officeDocument/2006/relationships/hyperlink" Target="https://www.cbr.ru/hd_base/zcyc_params/zcyc/?DateTo=11.02.2016" TargetMode="External"/><Relationship Id="rId12" Type="http://schemas.openxmlformats.org/officeDocument/2006/relationships/hyperlink" Target="https://www.cbr.ru/hd_base/zcyc_params/zcyc/?DateTo=16.01.2018" TargetMode="External"/><Relationship Id="rId108" Type="http://schemas.openxmlformats.org/officeDocument/2006/relationships/hyperlink" Target="https://www.cbr.ru/hd_base/zcyc_params/zcyc/?DateTo=29.08.2017" TargetMode="External"/><Relationship Id="rId315" Type="http://schemas.openxmlformats.org/officeDocument/2006/relationships/hyperlink" Target="https://www.cbr.ru/hd_base/zcyc_params/zcyc/?DateTo=31.10.2016" TargetMode="External"/><Relationship Id="rId357" Type="http://schemas.openxmlformats.org/officeDocument/2006/relationships/hyperlink" Target="https://www.cbr.ru/hd_base/zcyc_params/zcyc/?DateTo=01.09.2016" TargetMode="External"/><Relationship Id="rId54" Type="http://schemas.openxmlformats.org/officeDocument/2006/relationships/hyperlink" Target="https://www.cbr.ru/hd_base/zcyc_params/zcyc/?DateTo=14.11.2017" TargetMode="External"/><Relationship Id="rId96" Type="http://schemas.openxmlformats.org/officeDocument/2006/relationships/hyperlink" Target="https://www.cbr.ru/hd_base/zcyc_params/zcyc/?DateTo=14.09.2017" TargetMode="External"/><Relationship Id="rId161" Type="http://schemas.openxmlformats.org/officeDocument/2006/relationships/hyperlink" Target="https://www.cbr.ru/hd_base/zcyc_params/zcyc/?DateTo=15.06.2017" TargetMode="External"/><Relationship Id="rId217" Type="http://schemas.openxmlformats.org/officeDocument/2006/relationships/hyperlink" Target="https://www.cbr.ru/hd_base/zcyc_params/zcyc/?DateTo=22.03.2017" TargetMode="External"/><Relationship Id="rId399" Type="http://schemas.openxmlformats.org/officeDocument/2006/relationships/hyperlink" Target="https://www.cbr.ru/hd_base/zcyc_params/zcyc/?DateTo=05.07.2016" TargetMode="External"/><Relationship Id="rId259" Type="http://schemas.openxmlformats.org/officeDocument/2006/relationships/hyperlink" Target="https://www.cbr.ru/hd_base/zcyc_params/zcyc/?DateTo=19.01.2017" TargetMode="External"/><Relationship Id="rId424" Type="http://schemas.openxmlformats.org/officeDocument/2006/relationships/hyperlink" Target="https://www.cbr.ru/hd_base/zcyc_params/zcyc/?DateTo=30.05.2016" TargetMode="External"/><Relationship Id="rId466" Type="http://schemas.openxmlformats.org/officeDocument/2006/relationships/hyperlink" Target="https://www.cbr.ru/hd_base/zcyc_params/zcyc/?DateTo=28.03.2016" TargetMode="External"/><Relationship Id="rId23" Type="http://schemas.openxmlformats.org/officeDocument/2006/relationships/hyperlink" Target="https://www.cbr.ru/hd_base/zcyc_params/zcyc/?DateTo=27.12.2017" TargetMode="External"/><Relationship Id="rId119" Type="http://schemas.openxmlformats.org/officeDocument/2006/relationships/hyperlink" Target="https://www.cbr.ru/hd_base/zcyc_params/zcyc/?DateTo=14.08.2017" TargetMode="External"/><Relationship Id="rId270" Type="http://schemas.openxmlformats.org/officeDocument/2006/relationships/hyperlink" Target="https://www.cbr.ru/hd_base/zcyc_params/zcyc/?DateTo=04.01.2017" TargetMode="External"/><Relationship Id="rId326" Type="http://schemas.openxmlformats.org/officeDocument/2006/relationships/hyperlink" Target="https://www.cbr.ru/hd_base/zcyc_params/zcyc/?DateTo=14.10.2016" TargetMode="External"/><Relationship Id="rId65" Type="http://schemas.openxmlformats.org/officeDocument/2006/relationships/hyperlink" Target="https://www.cbr.ru/hd_base/zcyc_params/zcyc/?DateTo=27.10.2017" TargetMode="External"/><Relationship Id="rId130" Type="http://schemas.openxmlformats.org/officeDocument/2006/relationships/hyperlink" Target="https://www.cbr.ru/hd_base/zcyc_params/zcyc/?DateTo=28.07.2017" TargetMode="External"/><Relationship Id="rId368" Type="http://schemas.openxmlformats.org/officeDocument/2006/relationships/hyperlink" Target="https://www.cbr.ru/hd_base/zcyc_params/zcyc/?DateTo=17.08.2016" TargetMode="External"/><Relationship Id="rId172" Type="http://schemas.openxmlformats.org/officeDocument/2006/relationships/hyperlink" Target="https://www.cbr.ru/hd_base/zcyc_params/zcyc/?DateTo=30.05.2017" TargetMode="External"/><Relationship Id="rId228" Type="http://schemas.openxmlformats.org/officeDocument/2006/relationships/hyperlink" Target="https://www.cbr.ru/hd_base/zcyc_params/zcyc/?DateTo=06.03.2017" TargetMode="External"/><Relationship Id="rId435" Type="http://schemas.openxmlformats.org/officeDocument/2006/relationships/hyperlink" Target="https://www.cbr.ru/hd_base/zcyc_params/zcyc/?DateTo=13.05.2016" TargetMode="External"/><Relationship Id="rId477" Type="http://schemas.openxmlformats.org/officeDocument/2006/relationships/hyperlink" Target="https://www.cbr.ru/hd_base/zcyc_params/zcyc/?DateTo=11.03.2016" TargetMode="External"/><Relationship Id="rId281" Type="http://schemas.openxmlformats.org/officeDocument/2006/relationships/hyperlink" Target="https://www.cbr.ru/hd_base/zcyc_params/zcyc/?DateTo=19.12.2016" TargetMode="External"/><Relationship Id="rId337" Type="http://schemas.openxmlformats.org/officeDocument/2006/relationships/hyperlink" Target="https://www.cbr.ru/hd_base/zcyc_params/zcyc/?DateTo=29.09.2016" TargetMode="External"/><Relationship Id="rId502" Type="http://schemas.openxmlformats.org/officeDocument/2006/relationships/hyperlink" Target="https://www.cbr.ru/hd_base/zcyc_params/zcyc/?DateTo=04.02.2016" TargetMode="External"/><Relationship Id="rId34" Type="http://schemas.openxmlformats.org/officeDocument/2006/relationships/hyperlink" Target="https://www.cbr.ru/hd_base/zcyc_params/zcyc/?DateTo=12.12.2017" TargetMode="External"/><Relationship Id="rId76" Type="http://schemas.openxmlformats.org/officeDocument/2006/relationships/hyperlink" Target="https://www.cbr.ru/hd_base/zcyc_params/zcyc/?DateTo=12.10.2017" TargetMode="External"/><Relationship Id="rId141" Type="http://schemas.openxmlformats.org/officeDocument/2006/relationships/hyperlink" Target="https://www.cbr.ru/hd_base/zcyc_params/zcyc/?DateTo=13.07.2017" TargetMode="External"/><Relationship Id="rId379" Type="http://schemas.openxmlformats.org/officeDocument/2006/relationships/hyperlink" Target="https://www.cbr.ru/hd_base/zcyc_params/zcyc/?DateTo=02.08.2016" TargetMode="External"/><Relationship Id="rId7" Type="http://schemas.openxmlformats.org/officeDocument/2006/relationships/hyperlink" Target="https://www.cbr.ru/hd_base/zcyc_params/zcyc/?DateTo=23.01.2018" TargetMode="External"/><Relationship Id="rId183" Type="http://schemas.openxmlformats.org/officeDocument/2006/relationships/hyperlink" Target="https://www.cbr.ru/hd_base/zcyc_params/zcyc/?DateTo=15.05.2017" TargetMode="External"/><Relationship Id="rId239" Type="http://schemas.openxmlformats.org/officeDocument/2006/relationships/hyperlink" Target="https://www.cbr.ru/hd_base/zcyc_params/zcyc/?DateTo=16.02.2017" TargetMode="External"/><Relationship Id="rId390" Type="http://schemas.openxmlformats.org/officeDocument/2006/relationships/hyperlink" Target="https://www.cbr.ru/hd_base/zcyc_params/zcyc/?DateTo=18.07.2016" TargetMode="External"/><Relationship Id="rId404" Type="http://schemas.openxmlformats.org/officeDocument/2006/relationships/hyperlink" Target="https://www.cbr.ru/hd_base/zcyc_params/zcyc/?DateTo=28.06.2016" TargetMode="External"/><Relationship Id="rId446" Type="http://schemas.openxmlformats.org/officeDocument/2006/relationships/hyperlink" Target="https://www.cbr.ru/hd_base/zcyc_params/zcyc/?DateTo=25.04.2016" TargetMode="External"/><Relationship Id="rId250" Type="http://schemas.openxmlformats.org/officeDocument/2006/relationships/hyperlink" Target="https://www.cbr.ru/hd_base/zcyc_params/zcyc/?DateTo=01.02.2017" TargetMode="External"/><Relationship Id="rId292" Type="http://schemas.openxmlformats.org/officeDocument/2006/relationships/hyperlink" Target="https://www.cbr.ru/hd_base/zcyc_params/zcyc/?DateTo=02.12.2016" TargetMode="External"/><Relationship Id="rId306" Type="http://schemas.openxmlformats.org/officeDocument/2006/relationships/hyperlink" Target="https://www.cbr.ru/hd_base/zcyc_params/zcyc/?DateTo=14.11.2016" TargetMode="External"/><Relationship Id="rId488" Type="http://schemas.openxmlformats.org/officeDocument/2006/relationships/hyperlink" Target="https://www.cbr.ru/hd_base/zcyc_params/zcyc/?DateTo=24.02.2016" TargetMode="External"/><Relationship Id="rId45" Type="http://schemas.openxmlformats.org/officeDocument/2006/relationships/hyperlink" Target="https://www.cbr.ru/hd_base/zcyc_params/zcyc/?DateTo=27.11.2017" TargetMode="External"/><Relationship Id="rId87" Type="http://schemas.openxmlformats.org/officeDocument/2006/relationships/hyperlink" Target="https://www.cbr.ru/hd_base/zcyc_params/zcyc/?DateTo=27.09.2017" TargetMode="External"/><Relationship Id="rId110" Type="http://schemas.openxmlformats.org/officeDocument/2006/relationships/hyperlink" Target="https://www.cbr.ru/hd_base/zcyc_params/zcyc/?DateTo=25.08.2017" TargetMode="External"/><Relationship Id="rId348" Type="http://schemas.openxmlformats.org/officeDocument/2006/relationships/hyperlink" Target="https://www.cbr.ru/hd_base/zcyc_params/zcyc/?DateTo=14.09.2016" TargetMode="External"/><Relationship Id="rId152" Type="http://schemas.openxmlformats.org/officeDocument/2006/relationships/hyperlink" Target="https://www.cbr.ru/hd_base/zcyc_params/zcyc/?DateTo=28.06.2017" TargetMode="External"/><Relationship Id="rId194" Type="http://schemas.openxmlformats.org/officeDocument/2006/relationships/hyperlink" Target="https://www.cbr.ru/hd_base/zcyc_params/zcyc/?DateTo=25.04.2017" TargetMode="External"/><Relationship Id="rId208" Type="http://schemas.openxmlformats.org/officeDocument/2006/relationships/hyperlink" Target="https://www.cbr.ru/hd_base/zcyc_params/zcyc/?DateTo=04.04.2017" TargetMode="External"/><Relationship Id="rId415" Type="http://schemas.openxmlformats.org/officeDocument/2006/relationships/hyperlink" Target="https://www.cbr.ru/hd_base/zcyc_params/zcyc/?DateTo=10.06.2016" TargetMode="External"/><Relationship Id="rId457" Type="http://schemas.openxmlformats.org/officeDocument/2006/relationships/hyperlink" Target="https://www.cbr.ru/hd_base/zcyc_params/zcyc/?DateTo=08.04.2016" TargetMode="External"/><Relationship Id="rId261" Type="http://schemas.openxmlformats.org/officeDocument/2006/relationships/hyperlink" Target="https://www.cbr.ru/hd_base/zcyc_params/zcyc/?DateTo=17.01.2017" TargetMode="External"/><Relationship Id="rId499" Type="http://schemas.openxmlformats.org/officeDocument/2006/relationships/hyperlink" Target="https://www.cbr.ru/hd_base/zcyc_params/zcyc/?DateTo=09.02.2016" TargetMode="External"/><Relationship Id="rId14" Type="http://schemas.openxmlformats.org/officeDocument/2006/relationships/hyperlink" Target="https://www.cbr.ru/hd_base/zcyc_params/zcyc/?DateTo=12.01.2018" TargetMode="External"/><Relationship Id="rId56" Type="http://schemas.openxmlformats.org/officeDocument/2006/relationships/hyperlink" Target="https://www.cbr.ru/hd_base/zcyc_params/zcyc/?DateTo=10.11.2017" TargetMode="External"/><Relationship Id="rId317" Type="http://schemas.openxmlformats.org/officeDocument/2006/relationships/hyperlink" Target="https://www.cbr.ru/hd_base/zcyc_params/zcyc/?DateTo=27.10.2016" TargetMode="External"/><Relationship Id="rId359" Type="http://schemas.openxmlformats.org/officeDocument/2006/relationships/hyperlink" Target="https://www.cbr.ru/hd_base/zcyc_params/zcyc/?DateTo=30.08.2016" TargetMode="External"/><Relationship Id="rId98" Type="http://schemas.openxmlformats.org/officeDocument/2006/relationships/hyperlink" Target="https://www.cbr.ru/hd_base/zcyc_params/zcyc/?DateTo=12.09.2017" TargetMode="External"/><Relationship Id="rId121" Type="http://schemas.openxmlformats.org/officeDocument/2006/relationships/hyperlink" Target="https://www.cbr.ru/hd_base/zcyc_params/zcyc/?DateTo=10.08.2017" TargetMode="External"/><Relationship Id="rId163" Type="http://schemas.openxmlformats.org/officeDocument/2006/relationships/hyperlink" Target="https://www.cbr.ru/hd_base/zcyc_params/zcyc/?DateTo=13.06.2017" TargetMode="External"/><Relationship Id="rId219" Type="http://schemas.openxmlformats.org/officeDocument/2006/relationships/hyperlink" Target="https://www.cbr.ru/hd_base/zcyc_params/zcyc/?DateTo=20.03.2017" TargetMode="External"/><Relationship Id="rId370" Type="http://schemas.openxmlformats.org/officeDocument/2006/relationships/hyperlink" Target="https://www.cbr.ru/hd_base/zcyc_params/zcyc/?DateTo=15.08.2016" TargetMode="External"/><Relationship Id="rId426" Type="http://schemas.openxmlformats.org/officeDocument/2006/relationships/hyperlink" Target="https://www.cbr.ru/hd_base/zcyc_params/zcyc/?DateTo=26.05.2016" TargetMode="External"/><Relationship Id="rId230" Type="http://schemas.openxmlformats.org/officeDocument/2006/relationships/hyperlink" Target="https://www.cbr.ru/hd_base/zcyc_params/zcyc/?DateTo=02.03.2017" TargetMode="External"/><Relationship Id="rId468" Type="http://schemas.openxmlformats.org/officeDocument/2006/relationships/hyperlink" Target="https://www.cbr.ru/hd_base/zcyc_params/zcyc/?DateTo=24.03.2016" TargetMode="External"/><Relationship Id="rId25" Type="http://schemas.openxmlformats.org/officeDocument/2006/relationships/hyperlink" Target="https://www.cbr.ru/hd_base/zcyc_params/zcyc/?DateTo=25.12.2017" TargetMode="External"/><Relationship Id="rId67" Type="http://schemas.openxmlformats.org/officeDocument/2006/relationships/hyperlink" Target="https://www.cbr.ru/hd_base/zcyc_params/zcyc/?DateTo=25.10.2017" TargetMode="External"/><Relationship Id="rId272" Type="http://schemas.openxmlformats.org/officeDocument/2006/relationships/hyperlink" Target="https://www.cbr.ru/hd_base/zcyc_params/zcyc/?DateTo=30.12.2016" TargetMode="External"/><Relationship Id="rId328" Type="http://schemas.openxmlformats.org/officeDocument/2006/relationships/hyperlink" Target="https://www.cbr.ru/hd_base/zcyc_params/zcyc/?DateTo=12.10.2016" TargetMode="External"/><Relationship Id="rId132" Type="http://schemas.openxmlformats.org/officeDocument/2006/relationships/hyperlink" Target="https://www.cbr.ru/hd_base/zcyc_params/zcyc/?DateTo=26.07.2017" TargetMode="External"/><Relationship Id="rId174" Type="http://schemas.openxmlformats.org/officeDocument/2006/relationships/hyperlink" Target="https://www.cbr.ru/hd_base/zcyc_params/zcyc/?DateTo=26.05.2017" TargetMode="External"/><Relationship Id="rId381" Type="http://schemas.openxmlformats.org/officeDocument/2006/relationships/hyperlink" Target="https://www.cbr.ru/hd_base/zcyc_params/zcyc/?DateTo=29.07.2016" TargetMode="External"/><Relationship Id="rId241" Type="http://schemas.openxmlformats.org/officeDocument/2006/relationships/hyperlink" Target="https://www.cbr.ru/hd_base/zcyc_params/zcyc/?DateTo=14.02.2017" TargetMode="External"/><Relationship Id="rId437" Type="http://schemas.openxmlformats.org/officeDocument/2006/relationships/hyperlink" Target="https://www.cbr.ru/hd_base/zcyc_params/zcyc/?DateTo=11.05.2016" TargetMode="External"/><Relationship Id="rId479" Type="http://schemas.openxmlformats.org/officeDocument/2006/relationships/hyperlink" Target="https://www.cbr.ru/hd_base/zcyc_params/zcyc/?DateTo=09.03.2016" TargetMode="External"/><Relationship Id="rId36" Type="http://schemas.openxmlformats.org/officeDocument/2006/relationships/hyperlink" Target="https://www.cbr.ru/hd_base/zcyc_params/zcyc/?DateTo=08.12.2017" TargetMode="External"/><Relationship Id="rId283" Type="http://schemas.openxmlformats.org/officeDocument/2006/relationships/hyperlink" Target="https://www.cbr.ru/hd_base/zcyc_params/zcyc/?DateTo=15.12.2016" TargetMode="External"/><Relationship Id="rId339" Type="http://schemas.openxmlformats.org/officeDocument/2006/relationships/hyperlink" Target="https://www.cbr.ru/hd_base/zcyc_params/zcyc/?DateTo=27.09.2016" TargetMode="External"/><Relationship Id="rId490" Type="http://schemas.openxmlformats.org/officeDocument/2006/relationships/hyperlink" Target="https://www.cbr.ru/hd_base/zcyc_params/zcyc/?DateTo=20.02.2016" TargetMode="External"/><Relationship Id="rId504" Type="http://schemas.openxmlformats.org/officeDocument/2006/relationships/hyperlink" Target="https://www.cbr.ru/hd_base/zcyc_params/zcyc/?DateTo=02.02.2016" TargetMode="External"/><Relationship Id="rId78" Type="http://schemas.openxmlformats.org/officeDocument/2006/relationships/hyperlink" Target="https://www.cbr.ru/hd_base/zcyc_params/zcyc/?DateTo=10.10.2017" TargetMode="External"/><Relationship Id="rId101" Type="http://schemas.openxmlformats.org/officeDocument/2006/relationships/hyperlink" Target="https://www.cbr.ru/hd_base/zcyc_params/zcyc/?DateTo=07.09.2017" TargetMode="External"/><Relationship Id="rId143" Type="http://schemas.openxmlformats.org/officeDocument/2006/relationships/hyperlink" Target="https://www.cbr.ru/hd_base/zcyc_params/zcyc/?DateTo=11.07.2017" TargetMode="External"/><Relationship Id="rId185" Type="http://schemas.openxmlformats.org/officeDocument/2006/relationships/hyperlink" Target="https://www.cbr.ru/hd_base/zcyc_params/zcyc/?DateTo=11.05.2017" TargetMode="External"/><Relationship Id="rId350" Type="http://schemas.openxmlformats.org/officeDocument/2006/relationships/hyperlink" Target="https://www.cbr.ru/hd_base/zcyc_params/zcyc/?DateTo=12.09.2016" TargetMode="External"/><Relationship Id="rId406" Type="http://schemas.openxmlformats.org/officeDocument/2006/relationships/hyperlink" Target="https://www.cbr.ru/hd_base/zcyc_params/zcyc/?DateTo=24.06.2016" TargetMode="External"/><Relationship Id="rId9" Type="http://schemas.openxmlformats.org/officeDocument/2006/relationships/hyperlink" Target="https://www.cbr.ru/hd_base/zcyc_params/zcyc/?DateTo=19.01.2018" TargetMode="External"/><Relationship Id="rId210" Type="http://schemas.openxmlformats.org/officeDocument/2006/relationships/hyperlink" Target="https://www.cbr.ru/hd_base/zcyc_params/zcyc/?DateTo=31.03.2017" TargetMode="External"/><Relationship Id="rId392" Type="http://schemas.openxmlformats.org/officeDocument/2006/relationships/hyperlink" Target="https://www.cbr.ru/hd_base/zcyc_params/zcyc/?DateTo=14.07.2016" TargetMode="External"/><Relationship Id="rId448" Type="http://schemas.openxmlformats.org/officeDocument/2006/relationships/hyperlink" Target="https://www.cbr.ru/hd_base/zcyc_params/zcyc/?DateTo=21.04.2016" TargetMode="External"/><Relationship Id="rId252" Type="http://schemas.openxmlformats.org/officeDocument/2006/relationships/hyperlink" Target="https://www.cbr.ru/hd_base/zcyc_params/zcyc/?DateTo=30.01.2017" TargetMode="External"/><Relationship Id="rId294" Type="http://schemas.openxmlformats.org/officeDocument/2006/relationships/hyperlink" Target="https://www.cbr.ru/hd_base/zcyc_params/zcyc/?DateTo=30.11.2016" TargetMode="External"/><Relationship Id="rId308" Type="http://schemas.openxmlformats.org/officeDocument/2006/relationships/hyperlink" Target="https://www.cbr.ru/hd_base/zcyc_params/zcyc/?DateTo=10.11.2016" TargetMode="External"/><Relationship Id="rId47" Type="http://schemas.openxmlformats.org/officeDocument/2006/relationships/hyperlink" Target="https://www.cbr.ru/hd_base/zcyc_params/zcyc/?DateTo=23.11.2017" TargetMode="External"/><Relationship Id="rId89" Type="http://schemas.openxmlformats.org/officeDocument/2006/relationships/hyperlink" Target="https://www.cbr.ru/hd_base/zcyc_params/zcyc/?DateTo=25.09.2017" TargetMode="External"/><Relationship Id="rId112" Type="http://schemas.openxmlformats.org/officeDocument/2006/relationships/hyperlink" Target="https://www.cbr.ru/hd_base/zcyc_params/zcyc/?DateTo=23.08.2017" TargetMode="External"/><Relationship Id="rId154" Type="http://schemas.openxmlformats.org/officeDocument/2006/relationships/hyperlink" Target="https://www.cbr.ru/hd_base/zcyc_params/zcyc/?DateTo=26.06.2017" TargetMode="External"/><Relationship Id="rId361" Type="http://schemas.openxmlformats.org/officeDocument/2006/relationships/hyperlink" Target="https://www.cbr.ru/hd_base/zcyc_params/zcyc/?DateTo=26.08.2016" TargetMode="External"/><Relationship Id="rId196" Type="http://schemas.openxmlformats.org/officeDocument/2006/relationships/hyperlink" Target="https://www.cbr.ru/hd_base/zcyc_params/zcyc/?DateTo=20.04.2017" TargetMode="External"/><Relationship Id="rId417" Type="http://schemas.openxmlformats.org/officeDocument/2006/relationships/hyperlink" Target="https://www.cbr.ru/hd_base/zcyc_params/zcyc/?DateTo=08.06.2016" TargetMode="External"/><Relationship Id="rId459" Type="http://schemas.openxmlformats.org/officeDocument/2006/relationships/hyperlink" Target="https://www.cbr.ru/hd_base/zcyc_params/zcyc/?DateTo=06.04.2016" TargetMode="External"/><Relationship Id="rId16" Type="http://schemas.openxmlformats.org/officeDocument/2006/relationships/hyperlink" Target="https://www.cbr.ru/hd_base/zcyc_params/zcyc/?DateTo=10.01.2018" TargetMode="External"/><Relationship Id="rId221" Type="http://schemas.openxmlformats.org/officeDocument/2006/relationships/hyperlink" Target="https://www.cbr.ru/hd_base/zcyc_params/zcyc/?DateTo=16.03.2017" TargetMode="External"/><Relationship Id="rId263" Type="http://schemas.openxmlformats.org/officeDocument/2006/relationships/hyperlink" Target="https://www.cbr.ru/hd_base/zcyc_params/zcyc/?DateTo=13.01.2017" TargetMode="External"/><Relationship Id="rId319" Type="http://schemas.openxmlformats.org/officeDocument/2006/relationships/hyperlink" Target="https://www.cbr.ru/hd_base/zcyc_params/zcyc/?DateTo=25.10.2016" TargetMode="External"/><Relationship Id="rId470" Type="http://schemas.openxmlformats.org/officeDocument/2006/relationships/hyperlink" Target="https://www.cbr.ru/hd_base/zcyc_params/zcyc/?DateTo=22.03.2016" TargetMode="External"/><Relationship Id="rId58" Type="http://schemas.openxmlformats.org/officeDocument/2006/relationships/hyperlink" Target="https://www.cbr.ru/hd_base/zcyc_params/zcyc/?DateTo=08.11.2017" TargetMode="External"/><Relationship Id="rId123" Type="http://schemas.openxmlformats.org/officeDocument/2006/relationships/hyperlink" Target="https://www.cbr.ru/hd_base/zcyc_params/zcyc/?DateTo=08.08.2017" TargetMode="External"/><Relationship Id="rId330" Type="http://schemas.openxmlformats.org/officeDocument/2006/relationships/hyperlink" Target="https://www.cbr.ru/hd_base/zcyc_params/zcyc/?DateTo=10.10.2016" TargetMode="External"/><Relationship Id="rId165" Type="http://schemas.openxmlformats.org/officeDocument/2006/relationships/hyperlink" Target="https://www.cbr.ru/hd_base/zcyc_params/zcyc/?DateTo=08.06.2017" TargetMode="External"/><Relationship Id="rId372" Type="http://schemas.openxmlformats.org/officeDocument/2006/relationships/hyperlink" Target="https://www.cbr.ru/hd_base/zcyc_params/zcyc/?DateTo=11.08.2016" TargetMode="External"/><Relationship Id="rId428" Type="http://schemas.openxmlformats.org/officeDocument/2006/relationships/hyperlink" Target="https://www.cbr.ru/hd_base/zcyc_params/zcyc/?DateTo=24.05.2016" TargetMode="External"/><Relationship Id="rId232" Type="http://schemas.openxmlformats.org/officeDocument/2006/relationships/hyperlink" Target="https://www.cbr.ru/hd_base/zcyc_params/zcyc/?DateTo=28.02.2017" TargetMode="External"/><Relationship Id="rId274" Type="http://schemas.openxmlformats.org/officeDocument/2006/relationships/hyperlink" Target="https://www.cbr.ru/hd_base/zcyc_params/zcyc/?DateTo=28.12.2016" TargetMode="External"/><Relationship Id="rId481" Type="http://schemas.openxmlformats.org/officeDocument/2006/relationships/hyperlink" Target="https://www.cbr.ru/hd_base/zcyc_params/zcyc/?DateTo=04.03.2016" TargetMode="External"/><Relationship Id="rId27" Type="http://schemas.openxmlformats.org/officeDocument/2006/relationships/hyperlink" Target="https://www.cbr.ru/hd_base/zcyc_params/zcyc/?DateTo=21.12.2017" TargetMode="External"/><Relationship Id="rId69" Type="http://schemas.openxmlformats.org/officeDocument/2006/relationships/hyperlink" Target="https://www.cbr.ru/hd_base/zcyc_params/zcyc/?DateTo=23.10.2017" TargetMode="External"/><Relationship Id="rId134" Type="http://schemas.openxmlformats.org/officeDocument/2006/relationships/hyperlink" Target="https://www.cbr.ru/hd_base/zcyc_params/zcyc/?DateTo=24.07.2017" TargetMode="External"/><Relationship Id="rId80" Type="http://schemas.openxmlformats.org/officeDocument/2006/relationships/hyperlink" Target="https://www.cbr.ru/hd_base/zcyc_params/zcyc/?DateTo=06.10.2017" TargetMode="External"/><Relationship Id="rId176" Type="http://schemas.openxmlformats.org/officeDocument/2006/relationships/hyperlink" Target="https://www.cbr.ru/hd_base/zcyc_params/zcyc/?DateTo=24.05.2017" TargetMode="External"/><Relationship Id="rId341" Type="http://schemas.openxmlformats.org/officeDocument/2006/relationships/hyperlink" Target="https://www.cbr.ru/hd_base/zcyc_params/zcyc/?DateTo=23.09.2016" TargetMode="External"/><Relationship Id="rId383" Type="http://schemas.openxmlformats.org/officeDocument/2006/relationships/hyperlink" Target="https://www.cbr.ru/hd_base/zcyc_params/zcyc/?DateTo=27.07.2016" TargetMode="External"/><Relationship Id="rId439" Type="http://schemas.openxmlformats.org/officeDocument/2006/relationships/hyperlink" Target="https://www.cbr.ru/hd_base/zcyc_params/zcyc/?DateTo=06.05.2016" TargetMode="External"/><Relationship Id="rId201" Type="http://schemas.openxmlformats.org/officeDocument/2006/relationships/hyperlink" Target="https://www.cbr.ru/hd_base/zcyc_params/zcyc/?DateTo=13.04.2017" TargetMode="External"/><Relationship Id="rId243" Type="http://schemas.openxmlformats.org/officeDocument/2006/relationships/hyperlink" Target="https://www.cbr.ru/hd_base/zcyc_params/zcyc/?DateTo=10.02.2017" TargetMode="External"/><Relationship Id="rId285" Type="http://schemas.openxmlformats.org/officeDocument/2006/relationships/hyperlink" Target="https://www.cbr.ru/hd_base/zcyc_params/zcyc/?DateTo=13.12.2016" TargetMode="External"/><Relationship Id="rId450" Type="http://schemas.openxmlformats.org/officeDocument/2006/relationships/hyperlink" Target="https://www.cbr.ru/hd_base/zcyc_params/zcyc/?DateTo=19.04.2016" TargetMode="External"/><Relationship Id="rId506" Type="http://schemas.openxmlformats.org/officeDocument/2006/relationships/drawing" Target="../drawings/drawing8.xml"/><Relationship Id="rId38" Type="http://schemas.openxmlformats.org/officeDocument/2006/relationships/hyperlink" Target="https://www.cbr.ru/hd_base/zcyc_params/zcyc/?DateTo=06.12.2017" TargetMode="External"/><Relationship Id="rId103" Type="http://schemas.openxmlformats.org/officeDocument/2006/relationships/hyperlink" Target="https://www.cbr.ru/hd_base/zcyc_params/zcyc/?DateTo=05.09.2017" TargetMode="External"/><Relationship Id="rId310" Type="http://schemas.openxmlformats.org/officeDocument/2006/relationships/hyperlink" Target="https://www.cbr.ru/hd_base/zcyc_params/zcyc/?DateTo=08.11.2016" TargetMode="External"/><Relationship Id="rId492" Type="http://schemas.openxmlformats.org/officeDocument/2006/relationships/hyperlink" Target="https://www.cbr.ru/hd_base/zcyc_params/zcyc/?DateTo=18.02.2016" TargetMode="External"/><Relationship Id="rId91" Type="http://schemas.openxmlformats.org/officeDocument/2006/relationships/hyperlink" Target="https://www.cbr.ru/hd_base/zcyc_params/zcyc/?DateTo=21.09.2017" TargetMode="External"/><Relationship Id="rId145" Type="http://schemas.openxmlformats.org/officeDocument/2006/relationships/hyperlink" Target="https://www.cbr.ru/hd_base/zcyc_params/zcyc/?DateTo=07.07.2017" TargetMode="External"/><Relationship Id="rId187" Type="http://schemas.openxmlformats.org/officeDocument/2006/relationships/hyperlink" Target="https://www.cbr.ru/hd_base/zcyc_params/zcyc/?DateTo=05.05.2017" TargetMode="External"/><Relationship Id="rId352" Type="http://schemas.openxmlformats.org/officeDocument/2006/relationships/hyperlink" Target="https://www.cbr.ru/hd_base/zcyc_params/zcyc/?DateTo=08.09.2016" TargetMode="External"/><Relationship Id="rId394" Type="http://schemas.openxmlformats.org/officeDocument/2006/relationships/hyperlink" Target="https://www.cbr.ru/hd_base/zcyc_params/zcyc/?DateTo=12.07.2016" TargetMode="External"/><Relationship Id="rId408" Type="http://schemas.openxmlformats.org/officeDocument/2006/relationships/hyperlink" Target="https://www.cbr.ru/hd_base/zcyc_params/zcyc/?DateTo=22.06.2016" TargetMode="External"/><Relationship Id="rId212" Type="http://schemas.openxmlformats.org/officeDocument/2006/relationships/hyperlink" Target="https://www.cbr.ru/hd_base/zcyc_params/zcyc/?DateTo=29.03.2017" TargetMode="External"/><Relationship Id="rId254" Type="http://schemas.openxmlformats.org/officeDocument/2006/relationships/hyperlink" Target="https://www.cbr.ru/hd_base/zcyc_params/zcyc/?DateTo=26.01.2017" TargetMode="External"/><Relationship Id="rId49" Type="http://schemas.openxmlformats.org/officeDocument/2006/relationships/hyperlink" Target="https://www.cbr.ru/hd_base/zcyc_params/zcyc/?DateTo=21.11.2017" TargetMode="External"/><Relationship Id="rId114" Type="http://schemas.openxmlformats.org/officeDocument/2006/relationships/hyperlink" Target="https://www.cbr.ru/hd_base/zcyc_params/zcyc/?DateTo=21.08.2017" TargetMode="External"/><Relationship Id="rId296" Type="http://schemas.openxmlformats.org/officeDocument/2006/relationships/hyperlink" Target="https://www.cbr.ru/hd_base/zcyc_params/zcyc/?DateTo=28.11.2016" TargetMode="External"/><Relationship Id="rId461" Type="http://schemas.openxmlformats.org/officeDocument/2006/relationships/hyperlink" Target="https://www.cbr.ru/hd_base/zcyc_params/zcyc/?DateTo=04.04.2016" TargetMode="External"/><Relationship Id="rId60" Type="http://schemas.openxmlformats.org/officeDocument/2006/relationships/hyperlink" Target="https://www.cbr.ru/hd_base/zcyc_params/zcyc/?DateTo=03.11.2017" TargetMode="External"/><Relationship Id="rId156" Type="http://schemas.openxmlformats.org/officeDocument/2006/relationships/hyperlink" Target="https://www.cbr.ru/hd_base/zcyc_params/zcyc/?DateTo=22.06.2017" TargetMode="External"/><Relationship Id="rId198" Type="http://schemas.openxmlformats.org/officeDocument/2006/relationships/hyperlink" Target="https://www.cbr.ru/hd_base/zcyc_params/zcyc/?DateTo=18.04.2017" TargetMode="External"/><Relationship Id="rId321" Type="http://schemas.openxmlformats.org/officeDocument/2006/relationships/hyperlink" Target="https://www.cbr.ru/hd_base/zcyc_params/zcyc/?DateTo=21.10.2016" TargetMode="External"/><Relationship Id="rId363" Type="http://schemas.openxmlformats.org/officeDocument/2006/relationships/hyperlink" Target="https://www.cbr.ru/hd_base/zcyc_params/zcyc/?DateTo=24.08.2016" TargetMode="External"/><Relationship Id="rId419" Type="http://schemas.openxmlformats.org/officeDocument/2006/relationships/hyperlink" Target="https://www.cbr.ru/hd_base/zcyc_params/zcyc/?DateTo=06.06.2016" TargetMode="External"/><Relationship Id="rId223" Type="http://schemas.openxmlformats.org/officeDocument/2006/relationships/hyperlink" Target="https://www.cbr.ru/hd_base/zcyc_params/zcyc/?DateTo=14.03.2017" TargetMode="External"/><Relationship Id="rId430" Type="http://schemas.openxmlformats.org/officeDocument/2006/relationships/hyperlink" Target="https://www.cbr.ru/hd_base/zcyc_params/zcyc/?DateTo=20.05.2016" TargetMode="External"/><Relationship Id="rId18" Type="http://schemas.openxmlformats.org/officeDocument/2006/relationships/hyperlink" Target="https://www.cbr.ru/hd_base/zcyc_params/zcyc/?DateTo=05.01.2018" TargetMode="External"/><Relationship Id="rId265" Type="http://schemas.openxmlformats.org/officeDocument/2006/relationships/hyperlink" Target="https://www.cbr.ru/hd_base/zcyc_params/zcyc/?DateTo=11.01.2017" TargetMode="External"/><Relationship Id="rId472" Type="http://schemas.openxmlformats.org/officeDocument/2006/relationships/hyperlink" Target="https://www.cbr.ru/hd_base/zcyc_params/zcyc/?DateTo=18.03.2016" TargetMode="External"/><Relationship Id="rId125" Type="http://schemas.openxmlformats.org/officeDocument/2006/relationships/hyperlink" Target="https://www.cbr.ru/hd_base/zcyc_params/zcyc/?DateTo=04.08.2017" TargetMode="External"/><Relationship Id="rId167" Type="http://schemas.openxmlformats.org/officeDocument/2006/relationships/hyperlink" Target="https://www.cbr.ru/hd_base/zcyc_params/zcyc/?DateTo=06.06.2017" TargetMode="External"/><Relationship Id="rId332" Type="http://schemas.openxmlformats.org/officeDocument/2006/relationships/hyperlink" Target="https://www.cbr.ru/hd_base/zcyc_params/zcyc/?DateTo=06.10.2016" TargetMode="External"/><Relationship Id="rId374" Type="http://schemas.openxmlformats.org/officeDocument/2006/relationships/hyperlink" Target="https://www.cbr.ru/hd_base/zcyc_params/zcyc/?DateTo=09.08.2016" TargetMode="External"/><Relationship Id="rId71" Type="http://schemas.openxmlformats.org/officeDocument/2006/relationships/hyperlink" Target="https://www.cbr.ru/hd_base/zcyc_params/zcyc/?DateTo=19.10.2017" TargetMode="External"/><Relationship Id="rId234" Type="http://schemas.openxmlformats.org/officeDocument/2006/relationships/hyperlink" Target="https://www.cbr.ru/hd_base/zcyc_params/zcyc/?DateTo=24.02.2017" TargetMode="External"/><Relationship Id="rId2" Type="http://schemas.openxmlformats.org/officeDocument/2006/relationships/hyperlink" Target="https://www.cbr.ru/hd_base/zcyc_params/zcyc/?DateTo=30.01.2018" TargetMode="External"/><Relationship Id="rId29" Type="http://schemas.openxmlformats.org/officeDocument/2006/relationships/hyperlink" Target="https://www.cbr.ru/hd_base/zcyc_params/zcyc/?DateTo=19.12.2017" TargetMode="External"/><Relationship Id="rId276" Type="http://schemas.openxmlformats.org/officeDocument/2006/relationships/hyperlink" Target="https://www.cbr.ru/hd_base/zcyc_params/zcyc/?DateTo=26.12.2016" TargetMode="External"/><Relationship Id="rId441" Type="http://schemas.openxmlformats.org/officeDocument/2006/relationships/hyperlink" Target="https://www.cbr.ru/hd_base/zcyc_params/zcyc/?DateTo=04.05.2016" TargetMode="External"/><Relationship Id="rId483" Type="http://schemas.openxmlformats.org/officeDocument/2006/relationships/hyperlink" Target="https://www.cbr.ru/hd_base/zcyc_params/zcyc/?DateTo=02.03.2016" TargetMode="External"/><Relationship Id="rId40" Type="http://schemas.openxmlformats.org/officeDocument/2006/relationships/hyperlink" Target="https://www.cbr.ru/hd_base/zcyc_params/zcyc/?DateTo=04.12.2017" TargetMode="External"/><Relationship Id="rId136" Type="http://schemas.openxmlformats.org/officeDocument/2006/relationships/hyperlink" Target="https://www.cbr.ru/hd_base/zcyc_params/zcyc/?DateTo=20.07.2017" TargetMode="External"/><Relationship Id="rId178" Type="http://schemas.openxmlformats.org/officeDocument/2006/relationships/hyperlink" Target="https://www.cbr.ru/hd_base/zcyc_params/zcyc/?DateTo=22.05.2017" TargetMode="External"/><Relationship Id="rId301" Type="http://schemas.openxmlformats.org/officeDocument/2006/relationships/hyperlink" Target="https://www.cbr.ru/hd_base/zcyc_params/zcyc/?DateTo=21.11.2016" TargetMode="External"/><Relationship Id="rId343" Type="http://schemas.openxmlformats.org/officeDocument/2006/relationships/hyperlink" Target="https://www.cbr.ru/hd_base/zcyc_params/zcyc/?DateTo=21.09.2016" TargetMode="External"/><Relationship Id="rId82" Type="http://schemas.openxmlformats.org/officeDocument/2006/relationships/hyperlink" Target="https://www.cbr.ru/hd_base/zcyc_params/zcyc/?DateTo=04.10.2017" TargetMode="External"/><Relationship Id="rId203" Type="http://schemas.openxmlformats.org/officeDocument/2006/relationships/hyperlink" Target="https://www.cbr.ru/hd_base/zcyc_params/zcyc/?DateTo=11.04.2017" TargetMode="External"/><Relationship Id="rId385" Type="http://schemas.openxmlformats.org/officeDocument/2006/relationships/hyperlink" Target="https://www.cbr.ru/hd_base/zcyc_params/zcyc/?DateTo=25.07.2016" TargetMode="External"/><Relationship Id="rId245" Type="http://schemas.openxmlformats.org/officeDocument/2006/relationships/hyperlink" Target="https://www.cbr.ru/hd_base/zcyc_params/zcyc/?DateTo=08.02.2017" TargetMode="External"/><Relationship Id="rId287" Type="http://schemas.openxmlformats.org/officeDocument/2006/relationships/hyperlink" Target="https://www.cbr.ru/hd_base/zcyc_params/zcyc/?DateTo=09.12.2016" TargetMode="External"/><Relationship Id="rId410" Type="http://schemas.openxmlformats.org/officeDocument/2006/relationships/hyperlink" Target="https://www.cbr.ru/hd_base/zcyc_params/zcyc/?DateTo=20.06.2016" TargetMode="External"/><Relationship Id="rId452" Type="http://schemas.openxmlformats.org/officeDocument/2006/relationships/hyperlink" Target="https://www.cbr.ru/hd_base/zcyc_params/zcyc/?DateTo=15.04.2016" TargetMode="External"/><Relationship Id="rId494" Type="http://schemas.openxmlformats.org/officeDocument/2006/relationships/hyperlink" Target="https://www.cbr.ru/hd_base/zcyc_params/zcyc/?DateTo=16.02.2016" TargetMode="External"/><Relationship Id="rId105" Type="http://schemas.openxmlformats.org/officeDocument/2006/relationships/hyperlink" Target="https://www.cbr.ru/hd_base/zcyc_params/zcyc/?DateTo=01.09.2017" TargetMode="External"/><Relationship Id="rId147" Type="http://schemas.openxmlformats.org/officeDocument/2006/relationships/hyperlink" Target="https://www.cbr.ru/hd_base/zcyc_params/zcyc/?DateTo=05.07.2017" TargetMode="External"/><Relationship Id="rId312" Type="http://schemas.openxmlformats.org/officeDocument/2006/relationships/hyperlink" Target="https://www.cbr.ru/hd_base/zcyc_params/zcyc/?DateTo=03.11.2016" TargetMode="External"/><Relationship Id="rId354" Type="http://schemas.openxmlformats.org/officeDocument/2006/relationships/hyperlink" Target="https://www.cbr.ru/hd_base/zcyc_params/zcyc/?DateTo=06.09.2016" TargetMode="External"/><Relationship Id="rId51" Type="http://schemas.openxmlformats.org/officeDocument/2006/relationships/hyperlink" Target="https://www.cbr.ru/hd_base/zcyc_params/zcyc/?DateTo=17.11.2017" TargetMode="External"/><Relationship Id="rId93" Type="http://schemas.openxmlformats.org/officeDocument/2006/relationships/hyperlink" Target="https://www.cbr.ru/hd_base/zcyc_params/zcyc/?DateTo=19.09.2017" TargetMode="External"/><Relationship Id="rId189" Type="http://schemas.openxmlformats.org/officeDocument/2006/relationships/hyperlink" Target="https://www.cbr.ru/hd_base/zcyc_params/zcyc/?DateTo=03.05.2017" TargetMode="External"/><Relationship Id="rId396" Type="http://schemas.openxmlformats.org/officeDocument/2006/relationships/hyperlink" Target="https://www.cbr.ru/hd_base/zcyc_params/zcyc/?DateTo=08.07.2016" TargetMode="External"/><Relationship Id="rId214" Type="http://schemas.openxmlformats.org/officeDocument/2006/relationships/hyperlink" Target="https://www.cbr.ru/hd_base/zcyc_params/zcyc/?DateTo=27.03.2017" TargetMode="External"/><Relationship Id="rId256" Type="http://schemas.openxmlformats.org/officeDocument/2006/relationships/hyperlink" Target="https://www.cbr.ru/hd_base/zcyc_params/zcyc/?DateTo=24.01.2017" TargetMode="External"/><Relationship Id="rId298" Type="http://schemas.openxmlformats.org/officeDocument/2006/relationships/hyperlink" Target="https://www.cbr.ru/hd_base/zcyc_params/zcyc/?DateTo=24.11.2016" TargetMode="External"/><Relationship Id="rId421" Type="http://schemas.openxmlformats.org/officeDocument/2006/relationships/hyperlink" Target="https://www.cbr.ru/hd_base/zcyc_params/zcyc/?DateTo=02.06.2016" TargetMode="External"/><Relationship Id="rId463" Type="http://schemas.openxmlformats.org/officeDocument/2006/relationships/hyperlink" Target="https://www.cbr.ru/hd_base/zcyc_params/zcyc/?DateTo=31.03.2016" TargetMode="External"/><Relationship Id="rId116" Type="http://schemas.openxmlformats.org/officeDocument/2006/relationships/hyperlink" Target="https://www.cbr.ru/hd_base/zcyc_params/zcyc/?DateTo=17.08.2017" TargetMode="External"/><Relationship Id="rId158" Type="http://schemas.openxmlformats.org/officeDocument/2006/relationships/hyperlink" Target="https://www.cbr.ru/hd_base/zcyc_params/zcyc/?DateTo=20.06.2017" TargetMode="External"/><Relationship Id="rId323" Type="http://schemas.openxmlformats.org/officeDocument/2006/relationships/hyperlink" Target="https://www.cbr.ru/hd_base/zcyc_params/zcyc/?DateTo=19.10.2016" TargetMode="External"/><Relationship Id="rId20" Type="http://schemas.openxmlformats.org/officeDocument/2006/relationships/hyperlink" Target="https://www.cbr.ru/hd_base/zcyc_params/zcyc/?DateTo=03.01.2018" TargetMode="External"/><Relationship Id="rId62" Type="http://schemas.openxmlformats.org/officeDocument/2006/relationships/hyperlink" Target="https://www.cbr.ru/hd_base/zcyc_params/zcyc/?DateTo=01.11.2017" TargetMode="External"/><Relationship Id="rId365" Type="http://schemas.openxmlformats.org/officeDocument/2006/relationships/hyperlink" Target="https://www.cbr.ru/hd_base/zcyc_params/zcyc/?DateTo=22.08.2016" TargetMode="External"/><Relationship Id="rId225" Type="http://schemas.openxmlformats.org/officeDocument/2006/relationships/hyperlink" Target="https://www.cbr.ru/hd_base/zcyc_params/zcyc/?DateTo=10.03.2017" TargetMode="External"/><Relationship Id="rId267" Type="http://schemas.openxmlformats.org/officeDocument/2006/relationships/hyperlink" Target="https://www.cbr.ru/hd_base/zcyc_params/zcyc/?DateTo=09.01.2017" TargetMode="External"/><Relationship Id="rId432" Type="http://schemas.openxmlformats.org/officeDocument/2006/relationships/hyperlink" Target="https://www.cbr.ru/hd_base/zcyc_params/zcyc/?DateTo=18.05.2016" TargetMode="External"/><Relationship Id="rId474" Type="http://schemas.openxmlformats.org/officeDocument/2006/relationships/hyperlink" Target="https://www.cbr.ru/hd_base/zcyc_params/zcyc/?DateTo=16.03.2016" TargetMode="External"/><Relationship Id="rId127" Type="http://schemas.openxmlformats.org/officeDocument/2006/relationships/hyperlink" Target="https://www.cbr.ru/hd_base/zcyc_params/zcyc/?DateTo=02.08.2017" TargetMode="External"/><Relationship Id="rId31" Type="http://schemas.openxmlformats.org/officeDocument/2006/relationships/hyperlink" Target="https://www.cbr.ru/hd_base/zcyc_params/zcyc/?DateTo=15.12.2017" TargetMode="External"/><Relationship Id="rId73" Type="http://schemas.openxmlformats.org/officeDocument/2006/relationships/hyperlink" Target="https://www.cbr.ru/hd_base/zcyc_params/zcyc/?DateTo=17.10.2017" TargetMode="External"/><Relationship Id="rId169" Type="http://schemas.openxmlformats.org/officeDocument/2006/relationships/hyperlink" Target="https://www.cbr.ru/hd_base/zcyc_params/zcyc/?DateTo=02.06.2017" TargetMode="External"/><Relationship Id="rId334" Type="http://schemas.openxmlformats.org/officeDocument/2006/relationships/hyperlink" Target="https://www.cbr.ru/hd_base/zcyc_params/zcyc/?DateTo=04.10.2016" TargetMode="External"/><Relationship Id="rId376" Type="http://schemas.openxmlformats.org/officeDocument/2006/relationships/hyperlink" Target="https://www.cbr.ru/hd_base/zcyc_params/zcyc/?DateTo=05.08.2016" TargetMode="External"/><Relationship Id="rId4" Type="http://schemas.openxmlformats.org/officeDocument/2006/relationships/hyperlink" Target="https://www.cbr.ru/hd_base/zcyc_params/zcyc/?DateTo=26.01.2018" TargetMode="External"/><Relationship Id="rId180" Type="http://schemas.openxmlformats.org/officeDocument/2006/relationships/hyperlink" Target="https://www.cbr.ru/hd_base/zcyc_params/zcyc/?DateTo=18.05.2017" TargetMode="External"/><Relationship Id="rId215" Type="http://schemas.openxmlformats.org/officeDocument/2006/relationships/hyperlink" Target="https://www.cbr.ru/hd_base/zcyc_params/zcyc/?DateTo=24.03.2017" TargetMode="External"/><Relationship Id="rId236" Type="http://schemas.openxmlformats.org/officeDocument/2006/relationships/hyperlink" Target="https://www.cbr.ru/hd_base/zcyc_params/zcyc/?DateTo=21.02.2017" TargetMode="External"/><Relationship Id="rId257" Type="http://schemas.openxmlformats.org/officeDocument/2006/relationships/hyperlink" Target="https://www.cbr.ru/hd_base/zcyc_params/zcyc/?DateTo=23.01.2017" TargetMode="External"/><Relationship Id="rId278" Type="http://schemas.openxmlformats.org/officeDocument/2006/relationships/hyperlink" Target="https://www.cbr.ru/hd_base/zcyc_params/zcyc/?DateTo=22.12.2016" TargetMode="External"/><Relationship Id="rId401" Type="http://schemas.openxmlformats.org/officeDocument/2006/relationships/hyperlink" Target="https://www.cbr.ru/hd_base/zcyc_params/zcyc/?DateTo=01.07.2016" TargetMode="External"/><Relationship Id="rId422" Type="http://schemas.openxmlformats.org/officeDocument/2006/relationships/hyperlink" Target="https://www.cbr.ru/hd_base/zcyc_params/zcyc/?DateTo=01.06.2016" TargetMode="External"/><Relationship Id="rId443" Type="http://schemas.openxmlformats.org/officeDocument/2006/relationships/hyperlink" Target="https://www.cbr.ru/hd_base/zcyc_params/zcyc/?DateTo=28.04.2016" TargetMode="External"/><Relationship Id="rId464" Type="http://schemas.openxmlformats.org/officeDocument/2006/relationships/hyperlink" Target="https://www.cbr.ru/hd_base/zcyc_params/zcyc/?DateTo=30.03.2016" TargetMode="External"/><Relationship Id="rId303" Type="http://schemas.openxmlformats.org/officeDocument/2006/relationships/hyperlink" Target="https://www.cbr.ru/hd_base/zcyc_params/zcyc/?DateTo=17.11.2016" TargetMode="External"/><Relationship Id="rId485" Type="http://schemas.openxmlformats.org/officeDocument/2006/relationships/hyperlink" Target="https://www.cbr.ru/hd_base/zcyc_params/zcyc/?DateTo=29.02.2016" TargetMode="External"/><Relationship Id="rId42" Type="http://schemas.openxmlformats.org/officeDocument/2006/relationships/hyperlink" Target="https://www.cbr.ru/hd_base/zcyc_params/zcyc/?DateTo=30.11.2017" TargetMode="External"/><Relationship Id="rId84" Type="http://schemas.openxmlformats.org/officeDocument/2006/relationships/hyperlink" Target="https://www.cbr.ru/hd_base/zcyc_params/zcyc/?DateTo=02.10.2017" TargetMode="External"/><Relationship Id="rId138" Type="http://schemas.openxmlformats.org/officeDocument/2006/relationships/hyperlink" Target="https://www.cbr.ru/hd_base/zcyc_params/zcyc/?DateTo=18.07.2017" TargetMode="External"/><Relationship Id="rId345" Type="http://schemas.openxmlformats.org/officeDocument/2006/relationships/hyperlink" Target="https://www.cbr.ru/hd_base/zcyc_params/zcyc/?DateTo=19.09.2016" TargetMode="External"/><Relationship Id="rId387" Type="http://schemas.openxmlformats.org/officeDocument/2006/relationships/hyperlink" Target="https://www.cbr.ru/hd_base/zcyc_params/zcyc/?DateTo=21.07.2016" TargetMode="External"/><Relationship Id="rId191" Type="http://schemas.openxmlformats.org/officeDocument/2006/relationships/hyperlink" Target="https://www.cbr.ru/hd_base/zcyc_params/zcyc/?DateTo=28.04.2017" TargetMode="External"/><Relationship Id="rId205" Type="http://schemas.openxmlformats.org/officeDocument/2006/relationships/hyperlink" Target="https://www.cbr.ru/hd_base/zcyc_params/zcyc/?DateTo=07.04.2017" TargetMode="External"/><Relationship Id="rId247" Type="http://schemas.openxmlformats.org/officeDocument/2006/relationships/hyperlink" Target="https://www.cbr.ru/hd_base/zcyc_params/zcyc/?DateTo=06.02.2017" TargetMode="External"/><Relationship Id="rId412" Type="http://schemas.openxmlformats.org/officeDocument/2006/relationships/hyperlink" Target="https://www.cbr.ru/hd_base/zcyc_params/zcyc/?DateTo=16.06.2016" TargetMode="External"/><Relationship Id="rId107" Type="http://schemas.openxmlformats.org/officeDocument/2006/relationships/hyperlink" Target="https://www.cbr.ru/hd_base/zcyc_params/zcyc/?DateTo=30.08.2017" TargetMode="External"/><Relationship Id="rId289" Type="http://schemas.openxmlformats.org/officeDocument/2006/relationships/hyperlink" Target="https://www.cbr.ru/hd_base/zcyc_params/zcyc/?DateTo=07.12.2016" TargetMode="External"/><Relationship Id="rId454" Type="http://schemas.openxmlformats.org/officeDocument/2006/relationships/hyperlink" Target="https://www.cbr.ru/hd_base/zcyc_params/zcyc/?DateTo=13.04.2016" TargetMode="External"/><Relationship Id="rId496" Type="http://schemas.openxmlformats.org/officeDocument/2006/relationships/hyperlink" Target="https://www.cbr.ru/hd_base/zcyc_params/zcyc/?DateTo=12.02.2016" TargetMode="External"/><Relationship Id="rId11" Type="http://schemas.openxmlformats.org/officeDocument/2006/relationships/hyperlink" Target="https://www.cbr.ru/hd_base/zcyc_params/zcyc/?DateTo=17.01.2018" TargetMode="External"/><Relationship Id="rId53" Type="http://schemas.openxmlformats.org/officeDocument/2006/relationships/hyperlink" Target="https://www.cbr.ru/hd_base/zcyc_params/zcyc/?DateTo=15.11.2017" TargetMode="External"/><Relationship Id="rId149" Type="http://schemas.openxmlformats.org/officeDocument/2006/relationships/hyperlink" Target="https://www.cbr.ru/hd_base/zcyc_params/zcyc/?DateTo=03.07.2017" TargetMode="External"/><Relationship Id="rId314" Type="http://schemas.openxmlformats.org/officeDocument/2006/relationships/hyperlink" Target="https://www.cbr.ru/hd_base/zcyc_params/zcyc/?DateTo=01.11.2016" TargetMode="External"/><Relationship Id="rId356" Type="http://schemas.openxmlformats.org/officeDocument/2006/relationships/hyperlink" Target="https://www.cbr.ru/hd_base/zcyc_params/zcyc/?DateTo=02.09.2016" TargetMode="External"/><Relationship Id="rId398" Type="http://schemas.openxmlformats.org/officeDocument/2006/relationships/hyperlink" Target="https://www.cbr.ru/hd_base/zcyc_params/zcyc/?DateTo=06.07.2016" TargetMode="External"/><Relationship Id="rId95" Type="http://schemas.openxmlformats.org/officeDocument/2006/relationships/hyperlink" Target="https://www.cbr.ru/hd_base/zcyc_params/zcyc/?DateTo=15.09.2017" TargetMode="External"/><Relationship Id="rId160" Type="http://schemas.openxmlformats.org/officeDocument/2006/relationships/hyperlink" Target="https://www.cbr.ru/hd_base/zcyc_params/zcyc/?DateTo=16.06.2017" TargetMode="External"/><Relationship Id="rId216" Type="http://schemas.openxmlformats.org/officeDocument/2006/relationships/hyperlink" Target="https://www.cbr.ru/hd_base/zcyc_params/zcyc/?DateTo=23.03.2017" TargetMode="External"/><Relationship Id="rId423" Type="http://schemas.openxmlformats.org/officeDocument/2006/relationships/hyperlink" Target="https://www.cbr.ru/hd_base/zcyc_params/zcyc/?DateTo=31.05.2016" TargetMode="External"/><Relationship Id="rId258" Type="http://schemas.openxmlformats.org/officeDocument/2006/relationships/hyperlink" Target="https://www.cbr.ru/hd_base/zcyc_params/zcyc/?DateTo=20.01.2017" TargetMode="External"/><Relationship Id="rId465" Type="http://schemas.openxmlformats.org/officeDocument/2006/relationships/hyperlink" Target="https://www.cbr.ru/hd_base/zcyc_params/zcyc/?DateTo=29.03.2016" TargetMode="External"/><Relationship Id="rId22" Type="http://schemas.openxmlformats.org/officeDocument/2006/relationships/hyperlink" Target="https://www.cbr.ru/hd_base/zcyc_params/zcyc/?DateTo=28.12.2017" TargetMode="External"/><Relationship Id="rId64" Type="http://schemas.openxmlformats.org/officeDocument/2006/relationships/hyperlink" Target="https://www.cbr.ru/hd_base/zcyc_params/zcyc/?DateTo=30.10.2017" TargetMode="External"/><Relationship Id="rId118" Type="http://schemas.openxmlformats.org/officeDocument/2006/relationships/hyperlink" Target="https://www.cbr.ru/hd_base/zcyc_params/zcyc/?DateTo=15.08.2017" TargetMode="External"/><Relationship Id="rId325" Type="http://schemas.openxmlformats.org/officeDocument/2006/relationships/hyperlink" Target="https://www.cbr.ru/hd_base/zcyc_params/zcyc/?DateTo=17.10.2016" TargetMode="External"/><Relationship Id="rId367" Type="http://schemas.openxmlformats.org/officeDocument/2006/relationships/hyperlink" Target="https://www.cbr.ru/hd_base/zcyc_params/zcyc/?DateTo=18.08.2016" TargetMode="External"/><Relationship Id="rId171" Type="http://schemas.openxmlformats.org/officeDocument/2006/relationships/hyperlink" Target="https://www.cbr.ru/hd_base/zcyc_params/zcyc/?DateTo=31.05.2017" TargetMode="External"/><Relationship Id="rId227" Type="http://schemas.openxmlformats.org/officeDocument/2006/relationships/hyperlink" Target="https://www.cbr.ru/hd_base/zcyc_params/zcyc/?DateTo=07.03.2017" TargetMode="External"/><Relationship Id="rId269" Type="http://schemas.openxmlformats.org/officeDocument/2006/relationships/hyperlink" Target="https://www.cbr.ru/hd_base/zcyc_params/zcyc/?DateTo=05.01.2017" TargetMode="External"/><Relationship Id="rId434" Type="http://schemas.openxmlformats.org/officeDocument/2006/relationships/hyperlink" Target="https://www.cbr.ru/hd_base/zcyc_params/zcyc/?DateTo=16.05.2016" TargetMode="External"/><Relationship Id="rId476" Type="http://schemas.openxmlformats.org/officeDocument/2006/relationships/hyperlink" Target="https://www.cbr.ru/hd_base/zcyc_params/zcyc/?DateTo=14.03.2016" TargetMode="External"/><Relationship Id="rId33" Type="http://schemas.openxmlformats.org/officeDocument/2006/relationships/hyperlink" Target="https://www.cbr.ru/hd_base/zcyc_params/zcyc/?DateTo=13.12.2017" TargetMode="External"/><Relationship Id="rId129" Type="http://schemas.openxmlformats.org/officeDocument/2006/relationships/hyperlink" Target="https://www.cbr.ru/hd_base/zcyc_params/zcyc/?DateTo=31.07.2017" TargetMode="External"/><Relationship Id="rId280" Type="http://schemas.openxmlformats.org/officeDocument/2006/relationships/hyperlink" Target="https://www.cbr.ru/hd_base/zcyc_params/zcyc/?DateTo=20.12.2016" TargetMode="External"/><Relationship Id="rId336" Type="http://schemas.openxmlformats.org/officeDocument/2006/relationships/hyperlink" Target="https://www.cbr.ru/hd_base/zcyc_params/zcyc/?DateTo=30.09.2016" TargetMode="External"/><Relationship Id="rId501" Type="http://schemas.openxmlformats.org/officeDocument/2006/relationships/hyperlink" Target="https://www.cbr.ru/hd_base/zcyc_params/zcyc/?DateTo=05.02.2016" TargetMode="External"/><Relationship Id="rId75" Type="http://schemas.openxmlformats.org/officeDocument/2006/relationships/hyperlink" Target="https://www.cbr.ru/hd_base/zcyc_params/zcyc/?DateTo=13.10.2017" TargetMode="External"/><Relationship Id="rId140" Type="http://schemas.openxmlformats.org/officeDocument/2006/relationships/hyperlink" Target="https://www.cbr.ru/hd_base/zcyc_params/zcyc/?DateTo=14.07.2017" TargetMode="External"/><Relationship Id="rId182" Type="http://schemas.openxmlformats.org/officeDocument/2006/relationships/hyperlink" Target="https://www.cbr.ru/hd_base/zcyc_params/zcyc/?DateTo=16.05.2017" TargetMode="External"/><Relationship Id="rId378" Type="http://schemas.openxmlformats.org/officeDocument/2006/relationships/hyperlink" Target="https://www.cbr.ru/hd_base/zcyc_params/zcyc/?DateTo=03.08.2016" TargetMode="External"/><Relationship Id="rId403" Type="http://schemas.openxmlformats.org/officeDocument/2006/relationships/hyperlink" Target="https://www.cbr.ru/hd_base/zcyc_params/zcyc/?DateTo=29.06.2016" TargetMode="External"/><Relationship Id="rId6" Type="http://schemas.openxmlformats.org/officeDocument/2006/relationships/hyperlink" Target="https://www.cbr.ru/hd_base/zcyc_params/zcyc/?DateTo=24.01.2018" TargetMode="External"/><Relationship Id="rId238" Type="http://schemas.openxmlformats.org/officeDocument/2006/relationships/hyperlink" Target="https://www.cbr.ru/hd_base/zcyc_params/zcyc/?DateTo=17.02.2017" TargetMode="External"/><Relationship Id="rId445" Type="http://schemas.openxmlformats.org/officeDocument/2006/relationships/hyperlink" Target="https://www.cbr.ru/hd_base/zcyc_params/zcyc/?DateTo=26.04.2016" TargetMode="External"/><Relationship Id="rId487" Type="http://schemas.openxmlformats.org/officeDocument/2006/relationships/hyperlink" Target="https://www.cbr.ru/hd_base/zcyc_params/zcyc/?DateTo=25.02.2016" TargetMode="External"/><Relationship Id="rId291" Type="http://schemas.openxmlformats.org/officeDocument/2006/relationships/hyperlink" Target="https://www.cbr.ru/hd_base/zcyc_params/zcyc/?DateTo=05.12.2016" TargetMode="External"/><Relationship Id="rId305" Type="http://schemas.openxmlformats.org/officeDocument/2006/relationships/hyperlink" Target="https://www.cbr.ru/hd_base/zcyc_params/zcyc/?DateTo=15.11.2016" TargetMode="External"/><Relationship Id="rId347" Type="http://schemas.openxmlformats.org/officeDocument/2006/relationships/hyperlink" Target="https://www.cbr.ru/hd_base/zcyc_params/zcyc/?DateTo=15.09.2016" TargetMode="External"/><Relationship Id="rId44" Type="http://schemas.openxmlformats.org/officeDocument/2006/relationships/hyperlink" Target="https://www.cbr.ru/hd_base/zcyc_params/zcyc/?DateTo=28.11.2017" TargetMode="External"/><Relationship Id="rId86" Type="http://schemas.openxmlformats.org/officeDocument/2006/relationships/hyperlink" Target="https://www.cbr.ru/hd_base/zcyc_params/zcyc/?DateTo=28.09.2017" TargetMode="External"/><Relationship Id="rId151" Type="http://schemas.openxmlformats.org/officeDocument/2006/relationships/hyperlink" Target="https://www.cbr.ru/hd_base/zcyc_params/zcyc/?DateTo=29.06.2017" TargetMode="External"/><Relationship Id="rId389" Type="http://schemas.openxmlformats.org/officeDocument/2006/relationships/hyperlink" Target="https://www.cbr.ru/hd_base/zcyc_params/zcyc/?DateTo=19.07.2016" TargetMode="External"/><Relationship Id="rId193" Type="http://schemas.openxmlformats.org/officeDocument/2006/relationships/hyperlink" Target="https://www.cbr.ru/hd_base/zcyc_params/zcyc/?DateTo=26.04.2017" TargetMode="External"/><Relationship Id="rId207" Type="http://schemas.openxmlformats.org/officeDocument/2006/relationships/hyperlink" Target="https://www.cbr.ru/hd_base/zcyc_params/zcyc/?DateTo=05.04.2017" TargetMode="External"/><Relationship Id="rId249" Type="http://schemas.openxmlformats.org/officeDocument/2006/relationships/hyperlink" Target="https://www.cbr.ru/hd_base/zcyc_params/zcyc/?DateTo=02.02.2017" TargetMode="External"/><Relationship Id="rId414" Type="http://schemas.openxmlformats.org/officeDocument/2006/relationships/hyperlink" Target="https://www.cbr.ru/hd_base/zcyc_params/zcyc/?DateTo=14.06.2016" TargetMode="External"/><Relationship Id="rId456" Type="http://schemas.openxmlformats.org/officeDocument/2006/relationships/hyperlink" Target="https://www.cbr.ru/hd_base/zcyc_params/zcyc/?DateTo=11.04.2016" TargetMode="External"/><Relationship Id="rId498" Type="http://schemas.openxmlformats.org/officeDocument/2006/relationships/hyperlink" Target="https://www.cbr.ru/hd_base/zcyc_params/zcyc/?DateTo=10.02.2016" TargetMode="External"/><Relationship Id="rId13" Type="http://schemas.openxmlformats.org/officeDocument/2006/relationships/hyperlink" Target="https://www.cbr.ru/hd_base/zcyc_params/zcyc/?DateTo=15.01.2018" TargetMode="External"/><Relationship Id="rId109" Type="http://schemas.openxmlformats.org/officeDocument/2006/relationships/hyperlink" Target="https://www.cbr.ru/hd_base/zcyc_params/zcyc/?DateTo=28.08.2017" TargetMode="External"/><Relationship Id="rId260" Type="http://schemas.openxmlformats.org/officeDocument/2006/relationships/hyperlink" Target="https://www.cbr.ru/hd_base/zcyc_params/zcyc/?DateTo=18.01.2017" TargetMode="External"/><Relationship Id="rId316" Type="http://schemas.openxmlformats.org/officeDocument/2006/relationships/hyperlink" Target="https://www.cbr.ru/hd_base/zcyc_params/zcyc/?DateTo=28.10.2016" TargetMode="External"/><Relationship Id="rId55" Type="http://schemas.openxmlformats.org/officeDocument/2006/relationships/hyperlink" Target="https://www.cbr.ru/hd_base/zcyc_params/zcyc/?DateTo=13.11.2017" TargetMode="External"/><Relationship Id="rId97" Type="http://schemas.openxmlformats.org/officeDocument/2006/relationships/hyperlink" Target="https://www.cbr.ru/hd_base/zcyc_params/zcyc/?DateTo=13.09.2017" TargetMode="External"/><Relationship Id="rId120" Type="http://schemas.openxmlformats.org/officeDocument/2006/relationships/hyperlink" Target="https://www.cbr.ru/hd_base/zcyc_params/zcyc/?DateTo=11.08.2017" TargetMode="External"/><Relationship Id="rId358" Type="http://schemas.openxmlformats.org/officeDocument/2006/relationships/hyperlink" Target="https://www.cbr.ru/hd_base/zcyc_params/zcyc/?DateTo=31.08.2016" TargetMode="External"/><Relationship Id="rId162" Type="http://schemas.openxmlformats.org/officeDocument/2006/relationships/hyperlink" Target="https://www.cbr.ru/hd_base/zcyc_params/zcyc/?DateTo=14.06.2017" TargetMode="External"/><Relationship Id="rId218" Type="http://schemas.openxmlformats.org/officeDocument/2006/relationships/hyperlink" Target="https://www.cbr.ru/hd_base/zcyc_params/zcyc/?DateTo=21.03.2017" TargetMode="External"/><Relationship Id="rId425" Type="http://schemas.openxmlformats.org/officeDocument/2006/relationships/hyperlink" Target="https://www.cbr.ru/hd_base/zcyc_params/zcyc/?DateTo=27.05.2016" TargetMode="External"/><Relationship Id="rId467" Type="http://schemas.openxmlformats.org/officeDocument/2006/relationships/hyperlink" Target="https://www.cbr.ru/hd_base/zcyc_params/zcyc/?DateTo=25.03.2016" TargetMode="External"/><Relationship Id="rId271" Type="http://schemas.openxmlformats.org/officeDocument/2006/relationships/hyperlink" Target="https://www.cbr.ru/hd_base/zcyc_params/zcyc/?DateTo=03.01.2017" TargetMode="External"/><Relationship Id="rId24" Type="http://schemas.openxmlformats.org/officeDocument/2006/relationships/hyperlink" Target="https://www.cbr.ru/hd_base/zcyc_params/zcyc/?DateTo=26.12.2017" TargetMode="External"/><Relationship Id="rId66" Type="http://schemas.openxmlformats.org/officeDocument/2006/relationships/hyperlink" Target="https://www.cbr.ru/hd_base/zcyc_params/zcyc/?DateTo=26.10.2017" TargetMode="External"/><Relationship Id="rId131" Type="http://schemas.openxmlformats.org/officeDocument/2006/relationships/hyperlink" Target="https://www.cbr.ru/hd_base/zcyc_params/zcyc/?DateTo=27.07.2017" TargetMode="External"/><Relationship Id="rId327" Type="http://schemas.openxmlformats.org/officeDocument/2006/relationships/hyperlink" Target="https://www.cbr.ru/hd_base/zcyc_params/zcyc/?DateTo=13.10.2016" TargetMode="External"/><Relationship Id="rId369" Type="http://schemas.openxmlformats.org/officeDocument/2006/relationships/hyperlink" Target="https://www.cbr.ru/hd_base/zcyc_params/zcyc/?DateTo=16.08.2016" TargetMode="External"/><Relationship Id="rId173" Type="http://schemas.openxmlformats.org/officeDocument/2006/relationships/hyperlink" Target="https://www.cbr.ru/hd_base/zcyc_params/zcyc/?DateTo=29.05.2017" TargetMode="External"/><Relationship Id="rId229" Type="http://schemas.openxmlformats.org/officeDocument/2006/relationships/hyperlink" Target="https://www.cbr.ru/hd_base/zcyc_params/zcyc/?DateTo=03.03.2017" TargetMode="External"/><Relationship Id="rId380" Type="http://schemas.openxmlformats.org/officeDocument/2006/relationships/hyperlink" Target="https://www.cbr.ru/hd_base/zcyc_params/zcyc/?DateTo=01.08.2016" TargetMode="External"/><Relationship Id="rId436" Type="http://schemas.openxmlformats.org/officeDocument/2006/relationships/hyperlink" Target="https://www.cbr.ru/hd_base/zcyc_params/zcyc/?DateTo=12.05.2016" TargetMode="External"/><Relationship Id="rId240" Type="http://schemas.openxmlformats.org/officeDocument/2006/relationships/hyperlink" Target="https://www.cbr.ru/hd_base/zcyc_params/zcyc/?DateTo=15.02.2017" TargetMode="External"/><Relationship Id="rId478" Type="http://schemas.openxmlformats.org/officeDocument/2006/relationships/hyperlink" Target="https://www.cbr.ru/hd_base/zcyc_params/zcyc/?DateTo=10.03.2016" TargetMode="External"/><Relationship Id="rId35" Type="http://schemas.openxmlformats.org/officeDocument/2006/relationships/hyperlink" Target="https://www.cbr.ru/hd_base/zcyc_params/zcyc/?DateTo=11.12.2017" TargetMode="External"/><Relationship Id="rId77" Type="http://schemas.openxmlformats.org/officeDocument/2006/relationships/hyperlink" Target="https://www.cbr.ru/hd_base/zcyc_params/zcyc/?DateTo=11.10.2017" TargetMode="External"/><Relationship Id="rId100" Type="http://schemas.openxmlformats.org/officeDocument/2006/relationships/hyperlink" Target="https://www.cbr.ru/hd_base/zcyc_params/zcyc/?DateTo=08.09.2017" TargetMode="External"/><Relationship Id="rId282" Type="http://schemas.openxmlformats.org/officeDocument/2006/relationships/hyperlink" Target="https://www.cbr.ru/hd_base/zcyc_params/zcyc/?DateTo=16.12.2016" TargetMode="External"/><Relationship Id="rId338" Type="http://schemas.openxmlformats.org/officeDocument/2006/relationships/hyperlink" Target="https://www.cbr.ru/hd_base/zcyc_params/zcyc/?DateTo=28.09.2016" TargetMode="External"/><Relationship Id="rId503" Type="http://schemas.openxmlformats.org/officeDocument/2006/relationships/hyperlink" Target="https://www.cbr.ru/hd_base/zcyc_params/zcyc/?DateTo=03.02.2016" TargetMode="External"/><Relationship Id="rId8" Type="http://schemas.openxmlformats.org/officeDocument/2006/relationships/hyperlink" Target="https://www.cbr.ru/hd_base/zcyc_params/zcyc/?DateTo=22.01.2018" TargetMode="External"/><Relationship Id="rId142" Type="http://schemas.openxmlformats.org/officeDocument/2006/relationships/hyperlink" Target="https://www.cbr.ru/hd_base/zcyc_params/zcyc/?DateTo=12.07.2017" TargetMode="External"/><Relationship Id="rId184" Type="http://schemas.openxmlformats.org/officeDocument/2006/relationships/hyperlink" Target="https://www.cbr.ru/hd_base/zcyc_params/zcyc/?DateTo=12.05.2017" TargetMode="External"/><Relationship Id="rId391" Type="http://schemas.openxmlformats.org/officeDocument/2006/relationships/hyperlink" Target="https://www.cbr.ru/hd_base/zcyc_params/zcyc/?DateTo=15.07.2016" TargetMode="External"/><Relationship Id="rId405" Type="http://schemas.openxmlformats.org/officeDocument/2006/relationships/hyperlink" Target="https://www.cbr.ru/hd_base/zcyc_params/zcyc/?DateTo=27.06.2016" TargetMode="External"/><Relationship Id="rId447" Type="http://schemas.openxmlformats.org/officeDocument/2006/relationships/hyperlink" Target="https://www.cbr.ru/hd_base/zcyc_params/zcyc/?DateTo=22.04.2016" TargetMode="External"/><Relationship Id="rId251" Type="http://schemas.openxmlformats.org/officeDocument/2006/relationships/hyperlink" Target="https://www.cbr.ru/hd_base/zcyc_params/zcyc/?DateTo=31.01.2017" TargetMode="External"/><Relationship Id="rId489" Type="http://schemas.openxmlformats.org/officeDocument/2006/relationships/hyperlink" Target="https://www.cbr.ru/hd_base/zcyc_params/zcyc/?DateTo=22.02.2016" TargetMode="External"/><Relationship Id="rId46" Type="http://schemas.openxmlformats.org/officeDocument/2006/relationships/hyperlink" Target="https://www.cbr.ru/hd_base/zcyc_params/zcyc/?DateTo=24.11.2017" TargetMode="External"/><Relationship Id="rId293" Type="http://schemas.openxmlformats.org/officeDocument/2006/relationships/hyperlink" Target="https://www.cbr.ru/hd_base/zcyc_params/zcyc/?DateTo=01.12.2016" TargetMode="External"/><Relationship Id="rId307" Type="http://schemas.openxmlformats.org/officeDocument/2006/relationships/hyperlink" Target="https://www.cbr.ru/hd_base/zcyc_params/zcyc/?DateTo=11.11.2016" TargetMode="External"/><Relationship Id="rId349" Type="http://schemas.openxmlformats.org/officeDocument/2006/relationships/hyperlink" Target="https://www.cbr.ru/hd_base/zcyc_params/zcyc/?DateTo=13.09.2016" TargetMode="External"/><Relationship Id="rId88" Type="http://schemas.openxmlformats.org/officeDocument/2006/relationships/hyperlink" Target="https://www.cbr.ru/hd_base/zcyc_params/zcyc/?DateTo=26.09.2017" TargetMode="External"/><Relationship Id="rId111" Type="http://schemas.openxmlformats.org/officeDocument/2006/relationships/hyperlink" Target="https://www.cbr.ru/hd_base/zcyc_params/zcyc/?DateTo=24.08.2017" TargetMode="External"/><Relationship Id="rId153" Type="http://schemas.openxmlformats.org/officeDocument/2006/relationships/hyperlink" Target="https://www.cbr.ru/hd_base/zcyc_params/zcyc/?DateTo=27.06.2017" TargetMode="External"/><Relationship Id="rId195" Type="http://schemas.openxmlformats.org/officeDocument/2006/relationships/hyperlink" Target="https://www.cbr.ru/hd_base/zcyc_params/zcyc/?DateTo=24.04.2017" TargetMode="External"/><Relationship Id="rId209" Type="http://schemas.openxmlformats.org/officeDocument/2006/relationships/hyperlink" Target="https://www.cbr.ru/hd_base/zcyc_params/zcyc/?DateTo=03.04.2017" TargetMode="External"/><Relationship Id="rId360" Type="http://schemas.openxmlformats.org/officeDocument/2006/relationships/hyperlink" Target="https://www.cbr.ru/hd_base/zcyc_params/zcyc/?DateTo=29.08.2016" TargetMode="External"/><Relationship Id="rId416" Type="http://schemas.openxmlformats.org/officeDocument/2006/relationships/hyperlink" Target="https://www.cbr.ru/hd_base/zcyc_params/zcyc/?DateTo=09.06.2016" TargetMode="External"/><Relationship Id="rId220" Type="http://schemas.openxmlformats.org/officeDocument/2006/relationships/hyperlink" Target="https://www.cbr.ru/hd_base/zcyc_params/zcyc/?DateTo=17.03.2017" TargetMode="External"/><Relationship Id="rId458" Type="http://schemas.openxmlformats.org/officeDocument/2006/relationships/hyperlink" Target="https://www.cbr.ru/hd_base/zcyc_params/zcyc/?DateTo=07.04.2016" TargetMode="External"/><Relationship Id="rId15" Type="http://schemas.openxmlformats.org/officeDocument/2006/relationships/hyperlink" Target="https://www.cbr.ru/hd_base/zcyc_params/zcyc/?DateTo=11.01.2018" TargetMode="External"/><Relationship Id="rId57" Type="http://schemas.openxmlformats.org/officeDocument/2006/relationships/hyperlink" Target="https://www.cbr.ru/hd_base/zcyc_params/zcyc/?DateTo=09.11.2017" TargetMode="External"/><Relationship Id="rId262" Type="http://schemas.openxmlformats.org/officeDocument/2006/relationships/hyperlink" Target="https://www.cbr.ru/hd_base/zcyc_params/zcyc/?DateTo=16.01.2017" TargetMode="External"/><Relationship Id="rId318" Type="http://schemas.openxmlformats.org/officeDocument/2006/relationships/hyperlink" Target="https://www.cbr.ru/hd_base/zcyc_params/zcyc/?DateTo=26.10.2016" TargetMode="External"/><Relationship Id="rId99" Type="http://schemas.openxmlformats.org/officeDocument/2006/relationships/hyperlink" Target="https://www.cbr.ru/hd_base/zcyc_params/zcyc/?DateTo=11.09.2017" TargetMode="External"/><Relationship Id="rId122" Type="http://schemas.openxmlformats.org/officeDocument/2006/relationships/hyperlink" Target="https://www.cbr.ru/hd_base/zcyc_params/zcyc/?DateTo=09.08.2017" TargetMode="External"/><Relationship Id="rId164" Type="http://schemas.openxmlformats.org/officeDocument/2006/relationships/hyperlink" Target="https://www.cbr.ru/hd_base/zcyc_params/zcyc/?DateTo=09.06.2017" TargetMode="External"/><Relationship Id="rId371" Type="http://schemas.openxmlformats.org/officeDocument/2006/relationships/hyperlink" Target="https://www.cbr.ru/hd_base/zcyc_params/zcyc/?DateTo=12.08.2016" TargetMode="External"/><Relationship Id="rId427" Type="http://schemas.openxmlformats.org/officeDocument/2006/relationships/hyperlink" Target="https://www.cbr.ru/hd_base/zcyc_params/zcyc/?DateTo=25.05.2016" TargetMode="External"/><Relationship Id="rId469" Type="http://schemas.openxmlformats.org/officeDocument/2006/relationships/hyperlink" Target="https://www.cbr.ru/hd_base/zcyc_params/zcyc/?DateTo=23.03.2016" TargetMode="External"/><Relationship Id="rId26" Type="http://schemas.openxmlformats.org/officeDocument/2006/relationships/hyperlink" Target="https://www.cbr.ru/hd_base/zcyc_params/zcyc/?DateTo=22.12.2017" TargetMode="External"/><Relationship Id="rId231" Type="http://schemas.openxmlformats.org/officeDocument/2006/relationships/hyperlink" Target="https://www.cbr.ru/hd_base/zcyc_params/zcyc/?DateTo=01.03.2017" TargetMode="External"/><Relationship Id="rId273" Type="http://schemas.openxmlformats.org/officeDocument/2006/relationships/hyperlink" Target="https://www.cbr.ru/hd_base/zcyc_params/zcyc/?DateTo=29.12.2016" TargetMode="External"/><Relationship Id="rId329" Type="http://schemas.openxmlformats.org/officeDocument/2006/relationships/hyperlink" Target="https://www.cbr.ru/hd_base/zcyc_params/zcyc/?DateTo=11.10.2016" TargetMode="External"/><Relationship Id="rId480" Type="http://schemas.openxmlformats.org/officeDocument/2006/relationships/hyperlink" Target="https://www.cbr.ru/hd_base/zcyc_params/zcyc/?DateTo=07.03.2016" TargetMode="External"/><Relationship Id="rId68" Type="http://schemas.openxmlformats.org/officeDocument/2006/relationships/hyperlink" Target="https://www.cbr.ru/hd_base/zcyc_params/zcyc/?DateTo=24.10.2017" TargetMode="External"/><Relationship Id="rId133" Type="http://schemas.openxmlformats.org/officeDocument/2006/relationships/hyperlink" Target="https://www.cbr.ru/hd_base/zcyc_params/zcyc/?DateTo=25.07.2017" TargetMode="External"/><Relationship Id="rId175" Type="http://schemas.openxmlformats.org/officeDocument/2006/relationships/hyperlink" Target="https://www.cbr.ru/hd_base/zcyc_params/zcyc/?DateTo=25.05.2017" TargetMode="External"/><Relationship Id="rId340" Type="http://schemas.openxmlformats.org/officeDocument/2006/relationships/hyperlink" Target="https://www.cbr.ru/hd_base/zcyc_params/zcyc/?DateTo=26.09.2016" TargetMode="External"/><Relationship Id="rId200" Type="http://schemas.openxmlformats.org/officeDocument/2006/relationships/hyperlink" Target="https://www.cbr.ru/hd_base/zcyc_params/zcyc/?DateTo=14.04.2017" TargetMode="External"/><Relationship Id="rId382" Type="http://schemas.openxmlformats.org/officeDocument/2006/relationships/hyperlink" Target="https://www.cbr.ru/hd_base/zcyc_params/zcyc/?DateTo=28.07.2016" TargetMode="External"/><Relationship Id="rId438" Type="http://schemas.openxmlformats.org/officeDocument/2006/relationships/hyperlink" Target="https://www.cbr.ru/hd_base/zcyc_params/zcyc/?DateTo=10.05.2016" TargetMode="External"/><Relationship Id="rId242" Type="http://schemas.openxmlformats.org/officeDocument/2006/relationships/hyperlink" Target="https://www.cbr.ru/hd_base/zcyc_params/zcyc/?DateTo=13.02.2017" TargetMode="External"/><Relationship Id="rId284" Type="http://schemas.openxmlformats.org/officeDocument/2006/relationships/hyperlink" Target="https://www.cbr.ru/hd_base/zcyc_params/zcyc/?DateTo=14.12.2016" TargetMode="External"/><Relationship Id="rId491" Type="http://schemas.openxmlformats.org/officeDocument/2006/relationships/hyperlink" Target="https://www.cbr.ru/hd_base/zcyc_params/zcyc/?DateTo=19.02.2016" TargetMode="External"/><Relationship Id="rId505" Type="http://schemas.openxmlformats.org/officeDocument/2006/relationships/hyperlink" Target="https://www.cbr.ru/hd_base/zcyc_params/zcyc/?DateTo=01.02.2016" TargetMode="External"/><Relationship Id="rId37" Type="http://schemas.openxmlformats.org/officeDocument/2006/relationships/hyperlink" Target="https://www.cbr.ru/hd_base/zcyc_params/zcyc/?DateTo=07.12.2017" TargetMode="External"/><Relationship Id="rId79" Type="http://schemas.openxmlformats.org/officeDocument/2006/relationships/hyperlink" Target="https://www.cbr.ru/hd_base/zcyc_params/zcyc/?DateTo=09.10.2017" TargetMode="External"/><Relationship Id="rId102" Type="http://schemas.openxmlformats.org/officeDocument/2006/relationships/hyperlink" Target="https://www.cbr.ru/hd_base/zcyc_params/zcyc/?DateTo=06.09.2017" TargetMode="External"/><Relationship Id="rId144" Type="http://schemas.openxmlformats.org/officeDocument/2006/relationships/hyperlink" Target="https://www.cbr.ru/hd_base/zcyc_params/zcyc/?DateTo=10.07.2017" TargetMode="External"/><Relationship Id="rId90" Type="http://schemas.openxmlformats.org/officeDocument/2006/relationships/hyperlink" Target="https://www.cbr.ru/hd_base/zcyc_params/zcyc/?DateTo=22.09.2017" TargetMode="External"/><Relationship Id="rId186" Type="http://schemas.openxmlformats.org/officeDocument/2006/relationships/hyperlink" Target="https://www.cbr.ru/hd_base/zcyc_params/zcyc/?DateTo=10.05.2017" TargetMode="External"/><Relationship Id="rId351" Type="http://schemas.openxmlformats.org/officeDocument/2006/relationships/hyperlink" Target="https://www.cbr.ru/hd_base/zcyc_params/zcyc/?DateTo=09.09.2016" TargetMode="External"/><Relationship Id="rId393" Type="http://schemas.openxmlformats.org/officeDocument/2006/relationships/hyperlink" Target="https://www.cbr.ru/hd_base/zcyc_params/zcyc/?DateTo=13.07.2016" TargetMode="External"/><Relationship Id="rId407" Type="http://schemas.openxmlformats.org/officeDocument/2006/relationships/hyperlink" Target="https://www.cbr.ru/hd_base/zcyc_params/zcyc/?DateTo=23.06.2016" TargetMode="External"/><Relationship Id="rId449" Type="http://schemas.openxmlformats.org/officeDocument/2006/relationships/hyperlink" Target="https://www.cbr.ru/hd_base/zcyc_params/zcyc/?DateTo=20.04.2016" TargetMode="External"/><Relationship Id="rId211" Type="http://schemas.openxmlformats.org/officeDocument/2006/relationships/hyperlink" Target="https://www.cbr.ru/hd_base/zcyc_params/zcyc/?DateTo=30.03.2017" TargetMode="External"/><Relationship Id="rId253" Type="http://schemas.openxmlformats.org/officeDocument/2006/relationships/hyperlink" Target="https://www.cbr.ru/hd_base/zcyc_params/zcyc/?DateTo=27.01.2017" TargetMode="External"/><Relationship Id="rId295" Type="http://schemas.openxmlformats.org/officeDocument/2006/relationships/hyperlink" Target="https://www.cbr.ru/hd_base/zcyc_params/zcyc/?DateTo=29.11.2016" TargetMode="External"/><Relationship Id="rId309" Type="http://schemas.openxmlformats.org/officeDocument/2006/relationships/hyperlink" Target="https://www.cbr.ru/hd_base/zcyc_params/zcyc/?DateTo=09.11.2016" TargetMode="External"/><Relationship Id="rId460" Type="http://schemas.openxmlformats.org/officeDocument/2006/relationships/hyperlink" Target="https://www.cbr.ru/hd_base/zcyc_params/zcyc/?DateTo=05.04.2016" TargetMode="External"/><Relationship Id="rId48" Type="http://schemas.openxmlformats.org/officeDocument/2006/relationships/hyperlink" Target="https://www.cbr.ru/hd_base/zcyc_params/zcyc/?DateTo=22.11.2017" TargetMode="External"/><Relationship Id="rId113" Type="http://schemas.openxmlformats.org/officeDocument/2006/relationships/hyperlink" Target="https://www.cbr.ru/hd_base/zcyc_params/zcyc/?DateTo=22.08.2017" TargetMode="External"/><Relationship Id="rId320" Type="http://schemas.openxmlformats.org/officeDocument/2006/relationships/hyperlink" Target="https://www.cbr.ru/hd_base/zcyc_params/zcyc/?DateTo=24.10.2016" TargetMode="External"/><Relationship Id="rId155" Type="http://schemas.openxmlformats.org/officeDocument/2006/relationships/hyperlink" Target="https://www.cbr.ru/hd_base/zcyc_params/zcyc/?DateTo=23.06.2017" TargetMode="External"/><Relationship Id="rId197" Type="http://schemas.openxmlformats.org/officeDocument/2006/relationships/hyperlink" Target="https://www.cbr.ru/hd_base/zcyc_params/zcyc/?DateTo=19.04.2017" TargetMode="External"/><Relationship Id="rId362" Type="http://schemas.openxmlformats.org/officeDocument/2006/relationships/hyperlink" Target="https://www.cbr.ru/hd_base/zcyc_params/zcyc/?DateTo=25.08.2016" TargetMode="External"/><Relationship Id="rId418" Type="http://schemas.openxmlformats.org/officeDocument/2006/relationships/hyperlink" Target="https://www.cbr.ru/hd_base/zcyc_params/zcyc/?DateTo=07.06.2016" TargetMode="External"/><Relationship Id="rId222" Type="http://schemas.openxmlformats.org/officeDocument/2006/relationships/hyperlink" Target="https://www.cbr.ru/hd_base/zcyc_params/zcyc/?DateTo=15.03.2017" TargetMode="External"/><Relationship Id="rId264" Type="http://schemas.openxmlformats.org/officeDocument/2006/relationships/hyperlink" Target="https://www.cbr.ru/hd_base/zcyc_params/zcyc/?DateTo=12.01.2017" TargetMode="External"/><Relationship Id="rId471" Type="http://schemas.openxmlformats.org/officeDocument/2006/relationships/hyperlink" Target="https://www.cbr.ru/hd_base/zcyc_params/zcyc/?DateTo=21.03.2016" TargetMode="External"/><Relationship Id="rId17" Type="http://schemas.openxmlformats.org/officeDocument/2006/relationships/hyperlink" Target="https://www.cbr.ru/hd_base/zcyc_params/zcyc/?DateTo=09.01.2018" TargetMode="External"/><Relationship Id="rId59" Type="http://schemas.openxmlformats.org/officeDocument/2006/relationships/hyperlink" Target="https://www.cbr.ru/hd_base/zcyc_params/zcyc/?DateTo=07.11.2017" TargetMode="External"/><Relationship Id="rId124" Type="http://schemas.openxmlformats.org/officeDocument/2006/relationships/hyperlink" Target="https://www.cbr.ru/hd_base/zcyc_params/zcyc/?DateTo=07.08.2017" TargetMode="External"/><Relationship Id="rId70" Type="http://schemas.openxmlformats.org/officeDocument/2006/relationships/hyperlink" Target="https://www.cbr.ru/hd_base/zcyc_params/zcyc/?DateTo=20.10.2017" TargetMode="External"/><Relationship Id="rId166" Type="http://schemas.openxmlformats.org/officeDocument/2006/relationships/hyperlink" Target="https://www.cbr.ru/hd_base/zcyc_params/zcyc/?DateTo=07.06.2017" TargetMode="External"/><Relationship Id="rId331" Type="http://schemas.openxmlformats.org/officeDocument/2006/relationships/hyperlink" Target="https://www.cbr.ru/hd_base/zcyc_params/zcyc/?DateTo=07.10.2016" TargetMode="External"/><Relationship Id="rId373" Type="http://schemas.openxmlformats.org/officeDocument/2006/relationships/hyperlink" Target="https://www.cbr.ru/hd_base/zcyc_params/zcyc/?DateTo=10.08.2016" TargetMode="External"/><Relationship Id="rId429" Type="http://schemas.openxmlformats.org/officeDocument/2006/relationships/hyperlink" Target="https://www.cbr.ru/hd_base/zcyc_params/zcyc/?DateTo=23.05.2016" TargetMode="External"/><Relationship Id="rId1" Type="http://schemas.openxmlformats.org/officeDocument/2006/relationships/hyperlink" Target="https://www.cbr.ru/hd_base/zcyc_params/zcyc/?DateTo=31.01.2018" TargetMode="External"/><Relationship Id="rId233" Type="http://schemas.openxmlformats.org/officeDocument/2006/relationships/hyperlink" Target="https://www.cbr.ru/hd_base/zcyc_params/zcyc/?DateTo=27.02.2017" TargetMode="External"/><Relationship Id="rId440" Type="http://schemas.openxmlformats.org/officeDocument/2006/relationships/hyperlink" Target="https://www.cbr.ru/hd_base/zcyc_params/zcyc/?DateTo=05.05.2016" TargetMode="External"/><Relationship Id="rId28" Type="http://schemas.openxmlformats.org/officeDocument/2006/relationships/hyperlink" Target="https://www.cbr.ru/hd_base/zcyc_params/zcyc/?DateTo=20.12.2017" TargetMode="External"/><Relationship Id="rId275" Type="http://schemas.openxmlformats.org/officeDocument/2006/relationships/hyperlink" Target="https://www.cbr.ru/hd_base/zcyc_params/zcyc/?DateTo=27.12.2016" TargetMode="External"/><Relationship Id="rId300" Type="http://schemas.openxmlformats.org/officeDocument/2006/relationships/hyperlink" Target="https://www.cbr.ru/hd_base/zcyc_params/zcyc/?DateTo=22.11.2016" TargetMode="External"/><Relationship Id="rId482" Type="http://schemas.openxmlformats.org/officeDocument/2006/relationships/hyperlink" Target="https://www.cbr.ru/hd_base/zcyc_params/zcyc/?DateTo=03.03.2016" TargetMode="External"/><Relationship Id="rId81" Type="http://schemas.openxmlformats.org/officeDocument/2006/relationships/hyperlink" Target="https://www.cbr.ru/hd_base/zcyc_params/zcyc/?DateTo=05.10.2017" TargetMode="External"/><Relationship Id="rId135" Type="http://schemas.openxmlformats.org/officeDocument/2006/relationships/hyperlink" Target="https://www.cbr.ru/hd_base/zcyc_params/zcyc/?DateTo=21.07.2017" TargetMode="External"/><Relationship Id="rId177" Type="http://schemas.openxmlformats.org/officeDocument/2006/relationships/hyperlink" Target="https://www.cbr.ru/hd_base/zcyc_params/zcyc/?DateTo=23.05.2017" TargetMode="External"/><Relationship Id="rId342" Type="http://schemas.openxmlformats.org/officeDocument/2006/relationships/hyperlink" Target="https://www.cbr.ru/hd_base/zcyc_params/zcyc/?DateTo=22.09.2016" TargetMode="External"/><Relationship Id="rId384" Type="http://schemas.openxmlformats.org/officeDocument/2006/relationships/hyperlink" Target="https://www.cbr.ru/hd_base/zcyc_params/zcyc/?DateTo=26.07.2016" TargetMode="External"/><Relationship Id="rId202" Type="http://schemas.openxmlformats.org/officeDocument/2006/relationships/hyperlink" Target="https://www.cbr.ru/hd_base/zcyc_params/zcyc/?DateTo=12.04.2017" TargetMode="External"/><Relationship Id="rId244" Type="http://schemas.openxmlformats.org/officeDocument/2006/relationships/hyperlink" Target="https://www.cbr.ru/hd_base/zcyc_params/zcyc/?DateTo=09.02.2017" TargetMode="External"/><Relationship Id="rId39" Type="http://schemas.openxmlformats.org/officeDocument/2006/relationships/hyperlink" Target="https://www.cbr.ru/hd_base/zcyc_params/zcyc/?DateTo=05.12.2017" TargetMode="External"/><Relationship Id="rId286" Type="http://schemas.openxmlformats.org/officeDocument/2006/relationships/hyperlink" Target="https://www.cbr.ru/hd_base/zcyc_params/zcyc/?DateTo=12.12.2016" TargetMode="External"/><Relationship Id="rId451" Type="http://schemas.openxmlformats.org/officeDocument/2006/relationships/hyperlink" Target="https://www.cbr.ru/hd_base/zcyc_params/zcyc/?DateTo=18.04.2016" TargetMode="External"/><Relationship Id="rId493" Type="http://schemas.openxmlformats.org/officeDocument/2006/relationships/hyperlink" Target="https://www.cbr.ru/hd_base/zcyc_params/zcyc/?DateTo=17.02.2016" TargetMode="External"/><Relationship Id="rId50" Type="http://schemas.openxmlformats.org/officeDocument/2006/relationships/hyperlink" Target="https://www.cbr.ru/hd_base/zcyc_params/zcyc/?DateTo=20.11.2017" TargetMode="External"/><Relationship Id="rId104" Type="http://schemas.openxmlformats.org/officeDocument/2006/relationships/hyperlink" Target="https://www.cbr.ru/hd_base/zcyc_params/zcyc/?DateTo=04.09.2017" TargetMode="External"/><Relationship Id="rId146" Type="http://schemas.openxmlformats.org/officeDocument/2006/relationships/hyperlink" Target="https://www.cbr.ru/hd_base/zcyc_params/zcyc/?DateTo=06.07.2017" TargetMode="External"/><Relationship Id="rId188" Type="http://schemas.openxmlformats.org/officeDocument/2006/relationships/hyperlink" Target="https://www.cbr.ru/hd_base/zcyc_params/zcyc/?DateTo=04.05.2017" TargetMode="External"/><Relationship Id="rId311" Type="http://schemas.openxmlformats.org/officeDocument/2006/relationships/hyperlink" Target="https://www.cbr.ru/hd_base/zcyc_params/zcyc/?DateTo=07.11.2016" TargetMode="External"/><Relationship Id="rId353" Type="http://schemas.openxmlformats.org/officeDocument/2006/relationships/hyperlink" Target="https://www.cbr.ru/hd_base/zcyc_params/zcyc/?DateTo=07.09.2016" TargetMode="External"/><Relationship Id="rId395" Type="http://schemas.openxmlformats.org/officeDocument/2006/relationships/hyperlink" Target="https://www.cbr.ru/hd_base/zcyc_params/zcyc/?DateTo=11.07.2016" TargetMode="External"/><Relationship Id="rId409" Type="http://schemas.openxmlformats.org/officeDocument/2006/relationships/hyperlink" Target="https://www.cbr.ru/hd_base/zcyc_params/zcyc/?DateTo=21.06.2016" TargetMode="External"/><Relationship Id="rId92" Type="http://schemas.openxmlformats.org/officeDocument/2006/relationships/hyperlink" Target="https://www.cbr.ru/hd_base/zcyc_params/zcyc/?DateTo=20.09.2017" TargetMode="External"/><Relationship Id="rId213" Type="http://schemas.openxmlformats.org/officeDocument/2006/relationships/hyperlink" Target="https://www.cbr.ru/hd_base/zcyc_params/zcyc/?DateTo=28.03.2017" TargetMode="External"/><Relationship Id="rId420" Type="http://schemas.openxmlformats.org/officeDocument/2006/relationships/hyperlink" Target="https://www.cbr.ru/hd_base/zcyc_params/zcyc/?DateTo=03.06.2016" TargetMode="External"/><Relationship Id="rId255" Type="http://schemas.openxmlformats.org/officeDocument/2006/relationships/hyperlink" Target="https://www.cbr.ru/hd_base/zcyc_params/zcyc/?DateTo=25.01.2017" TargetMode="External"/><Relationship Id="rId297" Type="http://schemas.openxmlformats.org/officeDocument/2006/relationships/hyperlink" Target="https://www.cbr.ru/hd_base/zcyc_params/zcyc/?DateTo=25.11.2016" TargetMode="External"/><Relationship Id="rId462" Type="http://schemas.openxmlformats.org/officeDocument/2006/relationships/hyperlink" Target="https://www.cbr.ru/hd_base/zcyc_params/zcyc/?DateTo=01.04.2016" TargetMode="External"/><Relationship Id="rId115" Type="http://schemas.openxmlformats.org/officeDocument/2006/relationships/hyperlink" Target="https://www.cbr.ru/hd_base/zcyc_params/zcyc/?DateTo=18.08.2017" TargetMode="External"/><Relationship Id="rId157" Type="http://schemas.openxmlformats.org/officeDocument/2006/relationships/hyperlink" Target="https://www.cbr.ru/hd_base/zcyc_params/zcyc/?DateTo=21.06.2017" TargetMode="External"/><Relationship Id="rId322" Type="http://schemas.openxmlformats.org/officeDocument/2006/relationships/hyperlink" Target="https://www.cbr.ru/hd_base/zcyc_params/zcyc/?DateTo=20.10.2016" TargetMode="External"/><Relationship Id="rId364" Type="http://schemas.openxmlformats.org/officeDocument/2006/relationships/hyperlink" Target="https://www.cbr.ru/hd_base/zcyc_params/zcyc/?DateTo=23.08.2016" TargetMode="External"/><Relationship Id="rId61" Type="http://schemas.openxmlformats.org/officeDocument/2006/relationships/hyperlink" Target="https://www.cbr.ru/hd_base/zcyc_params/zcyc/?DateTo=02.11.2017" TargetMode="External"/><Relationship Id="rId199" Type="http://schemas.openxmlformats.org/officeDocument/2006/relationships/hyperlink" Target="https://www.cbr.ru/hd_base/zcyc_params/zcyc/?DateTo=17.04.2017" TargetMode="External"/><Relationship Id="rId19" Type="http://schemas.openxmlformats.org/officeDocument/2006/relationships/hyperlink" Target="https://www.cbr.ru/hd_base/zcyc_params/zcyc/?DateTo=04.01.2018" TargetMode="External"/><Relationship Id="rId224" Type="http://schemas.openxmlformats.org/officeDocument/2006/relationships/hyperlink" Target="https://www.cbr.ru/hd_base/zcyc_params/zcyc/?DateTo=13.03.2017" TargetMode="External"/><Relationship Id="rId266" Type="http://schemas.openxmlformats.org/officeDocument/2006/relationships/hyperlink" Target="https://www.cbr.ru/hd_base/zcyc_params/zcyc/?DateTo=10.01.2017" TargetMode="External"/><Relationship Id="rId431" Type="http://schemas.openxmlformats.org/officeDocument/2006/relationships/hyperlink" Target="https://www.cbr.ru/hd_base/zcyc_params/zcyc/?DateTo=19.05.2016" TargetMode="External"/><Relationship Id="rId473" Type="http://schemas.openxmlformats.org/officeDocument/2006/relationships/hyperlink" Target="https://www.cbr.ru/hd_base/zcyc_params/zcyc/?DateTo=17.03.2016" TargetMode="External"/><Relationship Id="rId30" Type="http://schemas.openxmlformats.org/officeDocument/2006/relationships/hyperlink" Target="https://www.cbr.ru/hd_base/zcyc_params/zcyc/?DateTo=18.12.2017" TargetMode="External"/><Relationship Id="rId126" Type="http://schemas.openxmlformats.org/officeDocument/2006/relationships/hyperlink" Target="https://www.cbr.ru/hd_base/zcyc_params/zcyc/?DateTo=03.08.2017" TargetMode="External"/><Relationship Id="rId168" Type="http://schemas.openxmlformats.org/officeDocument/2006/relationships/hyperlink" Target="https://www.cbr.ru/hd_base/zcyc_params/zcyc/?DateTo=05.06.2017" TargetMode="External"/><Relationship Id="rId333" Type="http://schemas.openxmlformats.org/officeDocument/2006/relationships/hyperlink" Target="https://www.cbr.ru/hd_base/zcyc_params/zcyc/?DateTo=05.10.2016" TargetMode="External"/><Relationship Id="rId72" Type="http://schemas.openxmlformats.org/officeDocument/2006/relationships/hyperlink" Target="https://www.cbr.ru/hd_base/zcyc_params/zcyc/?DateTo=18.10.2017" TargetMode="External"/><Relationship Id="rId375" Type="http://schemas.openxmlformats.org/officeDocument/2006/relationships/hyperlink" Target="https://www.cbr.ru/hd_base/zcyc_params/zcyc/?DateTo=08.08.2016" TargetMode="External"/><Relationship Id="rId3" Type="http://schemas.openxmlformats.org/officeDocument/2006/relationships/hyperlink" Target="https://www.cbr.ru/hd_base/zcyc_params/zcyc/?DateTo=29.01.2018" TargetMode="External"/><Relationship Id="rId235" Type="http://schemas.openxmlformats.org/officeDocument/2006/relationships/hyperlink" Target="https://www.cbr.ru/hd_base/zcyc_params/zcyc/?DateTo=22.02.2017" TargetMode="External"/><Relationship Id="rId277" Type="http://schemas.openxmlformats.org/officeDocument/2006/relationships/hyperlink" Target="https://www.cbr.ru/hd_base/zcyc_params/zcyc/?DateTo=23.12.2016" TargetMode="External"/><Relationship Id="rId400" Type="http://schemas.openxmlformats.org/officeDocument/2006/relationships/hyperlink" Target="https://www.cbr.ru/hd_base/zcyc_params/zcyc/?DateTo=04.07.2016" TargetMode="External"/><Relationship Id="rId442" Type="http://schemas.openxmlformats.org/officeDocument/2006/relationships/hyperlink" Target="https://www.cbr.ru/hd_base/zcyc_params/zcyc/?DateTo=29.04.2016" TargetMode="External"/><Relationship Id="rId484" Type="http://schemas.openxmlformats.org/officeDocument/2006/relationships/hyperlink" Target="https://www.cbr.ru/hd_base/zcyc_params/zcyc/?DateTo=01.03.2016" TargetMode="External"/><Relationship Id="rId137" Type="http://schemas.openxmlformats.org/officeDocument/2006/relationships/hyperlink" Target="https://www.cbr.ru/hd_base/zcyc_params/zcyc/?DateTo=19.07.2017" TargetMode="External"/><Relationship Id="rId302" Type="http://schemas.openxmlformats.org/officeDocument/2006/relationships/hyperlink" Target="https://www.cbr.ru/hd_base/zcyc_params/zcyc/?DateTo=18.11.2016" TargetMode="External"/><Relationship Id="rId344" Type="http://schemas.openxmlformats.org/officeDocument/2006/relationships/hyperlink" Target="https://www.cbr.ru/hd_base/zcyc_params/zcyc/?DateTo=20.09.2016" TargetMode="External"/><Relationship Id="rId41" Type="http://schemas.openxmlformats.org/officeDocument/2006/relationships/hyperlink" Target="https://www.cbr.ru/hd_base/zcyc_params/zcyc/?DateTo=01.12.2017" TargetMode="External"/><Relationship Id="rId83" Type="http://schemas.openxmlformats.org/officeDocument/2006/relationships/hyperlink" Target="https://www.cbr.ru/hd_base/zcyc_params/zcyc/?DateTo=03.10.2017" TargetMode="External"/><Relationship Id="rId179" Type="http://schemas.openxmlformats.org/officeDocument/2006/relationships/hyperlink" Target="https://www.cbr.ru/hd_base/zcyc_params/zcyc/?DateTo=19.05.2017" TargetMode="External"/><Relationship Id="rId386" Type="http://schemas.openxmlformats.org/officeDocument/2006/relationships/hyperlink" Target="https://www.cbr.ru/hd_base/zcyc_params/zcyc/?DateTo=22.07.2016" TargetMode="External"/><Relationship Id="rId190" Type="http://schemas.openxmlformats.org/officeDocument/2006/relationships/hyperlink" Target="https://www.cbr.ru/hd_base/zcyc_params/zcyc/?DateTo=02.05.2017" TargetMode="External"/><Relationship Id="rId204" Type="http://schemas.openxmlformats.org/officeDocument/2006/relationships/hyperlink" Target="https://www.cbr.ru/hd_base/zcyc_params/zcyc/?DateTo=10.04.2017" TargetMode="External"/><Relationship Id="rId246" Type="http://schemas.openxmlformats.org/officeDocument/2006/relationships/hyperlink" Target="https://www.cbr.ru/hd_base/zcyc_params/zcyc/?DateTo=07.02.2017" TargetMode="External"/><Relationship Id="rId288" Type="http://schemas.openxmlformats.org/officeDocument/2006/relationships/hyperlink" Target="https://www.cbr.ru/hd_base/zcyc_params/zcyc/?DateTo=08.12.2016" TargetMode="External"/><Relationship Id="rId411" Type="http://schemas.openxmlformats.org/officeDocument/2006/relationships/hyperlink" Target="https://www.cbr.ru/hd_base/zcyc_params/zcyc/?DateTo=17.06.2016" TargetMode="External"/><Relationship Id="rId453" Type="http://schemas.openxmlformats.org/officeDocument/2006/relationships/hyperlink" Target="https://www.cbr.ru/hd_base/zcyc_params/zcyc/?DateTo=14.04.2016" TargetMode="External"/><Relationship Id="rId106" Type="http://schemas.openxmlformats.org/officeDocument/2006/relationships/hyperlink" Target="https://www.cbr.ru/hd_base/zcyc_params/zcyc/?DateTo=31.08.2017" TargetMode="External"/><Relationship Id="rId313" Type="http://schemas.openxmlformats.org/officeDocument/2006/relationships/hyperlink" Target="https://www.cbr.ru/hd_base/zcyc_params/zcyc/?DateTo=02.11.2016" TargetMode="External"/><Relationship Id="rId495" Type="http://schemas.openxmlformats.org/officeDocument/2006/relationships/hyperlink" Target="https://www.cbr.ru/hd_base/zcyc_params/zcyc/?DateTo=15.02.2016" TargetMode="External"/><Relationship Id="rId10" Type="http://schemas.openxmlformats.org/officeDocument/2006/relationships/hyperlink" Target="https://www.cbr.ru/hd_base/zcyc_params/zcyc/?DateTo=18.01.2018" TargetMode="External"/><Relationship Id="rId52" Type="http://schemas.openxmlformats.org/officeDocument/2006/relationships/hyperlink" Target="https://www.cbr.ru/hd_base/zcyc_params/zcyc/?DateTo=16.11.2017" TargetMode="External"/><Relationship Id="rId94" Type="http://schemas.openxmlformats.org/officeDocument/2006/relationships/hyperlink" Target="https://www.cbr.ru/hd_base/zcyc_params/zcyc/?DateTo=18.09.2017" TargetMode="External"/><Relationship Id="rId148" Type="http://schemas.openxmlformats.org/officeDocument/2006/relationships/hyperlink" Target="https://www.cbr.ru/hd_base/zcyc_params/zcyc/?DateTo=04.07.2017" TargetMode="External"/><Relationship Id="rId355" Type="http://schemas.openxmlformats.org/officeDocument/2006/relationships/hyperlink" Target="https://www.cbr.ru/hd_base/zcyc_params/zcyc/?DateTo=05.09.2016" TargetMode="External"/><Relationship Id="rId397" Type="http://schemas.openxmlformats.org/officeDocument/2006/relationships/hyperlink" Target="https://www.cbr.ru/hd_base/zcyc_params/zcyc/?DateTo=07.07.2016" TargetMode="External"/></Relationships>
</file>

<file path=xl/worksheets/_rels/sheet14.xml.rels><?xml version="1.0" encoding="UTF-8" standalone="yes"?>
<Relationships xmlns="http://schemas.openxmlformats.org/package/2006/relationships"><Relationship Id="rId117" Type="http://schemas.openxmlformats.org/officeDocument/2006/relationships/hyperlink" Target="https://www.cbr.ru/hd_base/zcyc_params/zcyc/?DateTo=16.08.2017" TargetMode="External"/><Relationship Id="rId299" Type="http://schemas.openxmlformats.org/officeDocument/2006/relationships/hyperlink" Target="https://www.cbr.ru/hd_base/zcyc_params/zcyc/?DateTo=23.11.2016" TargetMode="External"/><Relationship Id="rId21" Type="http://schemas.openxmlformats.org/officeDocument/2006/relationships/hyperlink" Target="https://www.cbr.ru/hd_base/zcyc_params/zcyc/?DateTo=29.12.2017" TargetMode="External"/><Relationship Id="rId63" Type="http://schemas.openxmlformats.org/officeDocument/2006/relationships/hyperlink" Target="https://www.cbr.ru/hd_base/zcyc_params/zcyc/?DateTo=31.10.2017" TargetMode="External"/><Relationship Id="rId159" Type="http://schemas.openxmlformats.org/officeDocument/2006/relationships/hyperlink" Target="https://www.cbr.ru/hd_base/zcyc_params/zcyc/?DateTo=19.06.2017" TargetMode="External"/><Relationship Id="rId324" Type="http://schemas.openxmlformats.org/officeDocument/2006/relationships/hyperlink" Target="https://www.cbr.ru/hd_base/zcyc_params/zcyc/?DateTo=18.10.2016" TargetMode="External"/><Relationship Id="rId366" Type="http://schemas.openxmlformats.org/officeDocument/2006/relationships/hyperlink" Target="https://www.cbr.ru/hd_base/zcyc_params/zcyc/?DateTo=19.08.2016" TargetMode="External"/><Relationship Id="rId170" Type="http://schemas.openxmlformats.org/officeDocument/2006/relationships/hyperlink" Target="https://www.cbr.ru/hd_base/zcyc_params/zcyc/?DateTo=01.06.2017" TargetMode="External"/><Relationship Id="rId226" Type="http://schemas.openxmlformats.org/officeDocument/2006/relationships/hyperlink" Target="https://www.cbr.ru/hd_base/zcyc_params/zcyc/?DateTo=09.03.2017" TargetMode="External"/><Relationship Id="rId433" Type="http://schemas.openxmlformats.org/officeDocument/2006/relationships/hyperlink" Target="https://www.cbr.ru/hd_base/zcyc_params/zcyc/?DateTo=17.05.2016" TargetMode="External"/><Relationship Id="rId268" Type="http://schemas.openxmlformats.org/officeDocument/2006/relationships/hyperlink" Target="https://www.cbr.ru/hd_base/zcyc_params/zcyc/?DateTo=06.01.2017" TargetMode="External"/><Relationship Id="rId475" Type="http://schemas.openxmlformats.org/officeDocument/2006/relationships/hyperlink" Target="https://www.cbr.ru/hd_base/zcyc_params/zcyc/?DateTo=15.03.2016" TargetMode="External"/><Relationship Id="rId32" Type="http://schemas.openxmlformats.org/officeDocument/2006/relationships/hyperlink" Target="https://www.cbr.ru/hd_base/zcyc_params/zcyc/?DateTo=14.12.2017" TargetMode="External"/><Relationship Id="rId74" Type="http://schemas.openxmlformats.org/officeDocument/2006/relationships/hyperlink" Target="https://www.cbr.ru/hd_base/zcyc_params/zcyc/?DateTo=16.10.2017" TargetMode="External"/><Relationship Id="rId128" Type="http://schemas.openxmlformats.org/officeDocument/2006/relationships/hyperlink" Target="https://www.cbr.ru/hd_base/zcyc_params/zcyc/?DateTo=01.08.2017" TargetMode="External"/><Relationship Id="rId335" Type="http://schemas.openxmlformats.org/officeDocument/2006/relationships/hyperlink" Target="https://www.cbr.ru/hd_base/zcyc_params/zcyc/?DateTo=03.10.2016" TargetMode="External"/><Relationship Id="rId377" Type="http://schemas.openxmlformats.org/officeDocument/2006/relationships/hyperlink" Target="https://www.cbr.ru/hd_base/zcyc_params/zcyc/?DateTo=04.08.2016" TargetMode="External"/><Relationship Id="rId500" Type="http://schemas.openxmlformats.org/officeDocument/2006/relationships/hyperlink" Target="https://www.cbr.ru/hd_base/zcyc_params/zcyc/?DateTo=08.02.2016" TargetMode="External"/><Relationship Id="rId5" Type="http://schemas.openxmlformats.org/officeDocument/2006/relationships/hyperlink" Target="https://www.cbr.ru/hd_base/zcyc_params/zcyc/?DateTo=25.01.2018" TargetMode="External"/><Relationship Id="rId181" Type="http://schemas.openxmlformats.org/officeDocument/2006/relationships/hyperlink" Target="https://www.cbr.ru/hd_base/zcyc_params/zcyc/?DateTo=17.05.2017" TargetMode="External"/><Relationship Id="rId237" Type="http://schemas.openxmlformats.org/officeDocument/2006/relationships/hyperlink" Target="https://www.cbr.ru/hd_base/zcyc_params/zcyc/?DateTo=20.02.2017" TargetMode="External"/><Relationship Id="rId402" Type="http://schemas.openxmlformats.org/officeDocument/2006/relationships/hyperlink" Target="https://www.cbr.ru/hd_base/zcyc_params/zcyc/?DateTo=30.06.2016" TargetMode="External"/><Relationship Id="rId279" Type="http://schemas.openxmlformats.org/officeDocument/2006/relationships/hyperlink" Target="https://www.cbr.ru/hd_base/zcyc_params/zcyc/?DateTo=21.12.2016" TargetMode="External"/><Relationship Id="rId444" Type="http://schemas.openxmlformats.org/officeDocument/2006/relationships/hyperlink" Target="https://www.cbr.ru/hd_base/zcyc_params/zcyc/?DateTo=27.04.2016" TargetMode="External"/><Relationship Id="rId486" Type="http://schemas.openxmlformats.org/officeDocument/2006/relationships/hyperlink" Target="https://www.cbr.ru/hd_base/zcyc_params/zcyc/?DateTo=26.02.2016" TargetMode="External"/><Relationship Id="rId43" Type="http://schemas.openxmlformats.org/officeDocument/2006/relationships/hyperlink" Target="https://www.cbr.ru/hd_base/zcyc_params/zcyc/?DateTo=29.11.2017" TargetMode="External"/><Relationship Id="rId139" Type="http://schemas.openxmlformats.org/officeDocument/2006/relationships/hyperlink" Target="https://www.cbr.ru/hd_base/zcyc_params/zcyc/?DateTo=17.07.2017" TargetMode="External"/><Relationship Id="rId290" Type="http://schemas.openxmlformats.org/officeDocument/2006/relationships/hyperlink" Target="https://www.cbr.ru/hd_base/zcyc_params/zcyc/?DateTo=06.12.2016" TargetMode="External"/><Relationship Id="rId304" Type="http://schemas.openxmlformats.org/officeDocument/2006/relationships/hyperlink" Target="https://www.cbr.ru/hd_base/zcyc_params/zcyc/?DateTo=16.11.2016" TargetMode="External"/><Relationship Id="rId346" Type="http://schemas.openxmlformats.org/officeDocument/2006/relationships/hyperlink" Target="https://www.cbr.ru/hd_base/zcyc_params/zcyc/?DateTo=16.09.2016" TargetMode="External"/><Relationship Id="rId388" Type="http://schemas.openxmlformats.org/officeDocument/2006/relationships/hyperlink" Target="https://www.cbr.ru/hd_base/zcyc_params/zcyc/?DateTo=20.07.2016" TargetMode="External"/><Relationship Id="rId85" Type="http://schemas.openxmlformats.org/officeDocument/2006/relationships/hyperlink" Target="https://www.cbr.ru/hd_base/zcyc_params/zcyc/?DateTo=29.09.2017" TargetMode="External"/><Relationship Id="rId150" Type="http://schemas.openxmlformats.org/officeDocument/2006/relationships/hyperlink" Target="https://www.cbr.ru/hd_base/zcyc_params/zcyc/?DateTo=30.06.2017" TargetMode="External"/><Relationship Id="rId192" Type="http://schemas.openxmlformats.org/officeDocument/2006/relationships/hyperlink" Target="https://www.cbr.ru/hd_base/zcyc_params/zcyc/?DateTo=27.04.2017" TargetMode="External"/><Relationship Id="rId206" Type="http://schemas.openxmlformats.org/officeDocument/2006/relationships/hyperlink" Target="https://www.cbr.ru/hd_base/zcyc_params/zcyc/?DateTo=06.04.2017" TargetMode="External"/><Relationship Id="rId413" Type="http://schemas.openxmlformats.org/officeDocument/2006/relationships/hyperlink" Target="https://www.cbr.ru/hd_base/zcyc_params/zcyc/?DateTo=15.06.2016" TargetMode="External"/><Relationship Id="rId248" Type="http://schemas.openxmlformats.org/officeDocument/2006/relationships/hyperlink" Target="https://www.cbr.ru/hd_base/zcyc_params/zcyc/?DateTo=03.02.2017" TargetMode="External"/><Relationship Id="rId455" Type="http://schemas.openxmlformats.org/officeDocument/2006/relationships/hyperlink" Target="https://www.cbr.ru/hd_base/zcyc_params/zcyc/?DateTo=12.04.2016" TargetMode="External"/><Relationship Id="rId497" Type="http://schemas.openxmlformats.org/officeDocument/2006/relationships/hyperlink" Target="https://www.cbr.ru/hd_base/zcyc_params/zcyc/?DateTo=11.02.2016" TargetMode="External"/><Relationship Id="rId12" Type="http://schemas.openxmlformats.org/officeDocument/2006/relationships/hyperlink" Target="https://www.cbr.ru/hd_base/zcyc_params/zcyc/?DateTo=16.01.2018" TargetMode="External"/><Relationship Id="rId108" Type="http://schemas.openxmlformats.org/officeDocument/2006/relationships/hyperlink" Target="https://www.cbr.ru/hd_base/zcyc_params/zcyc/?DateTo=29.08.2017" TargetMode="External"/><Relationship Id="rId315" Type="http://schemas.openxmlformats.org/officeDocument/2006/relationships/hyperlink" Target="https://www.cbr.ru/hd_base/zcyc_params/zcyc/?DateTo=31.10.2016" TargetMode="External"/><Relationship Id="rId357" Type="http://schemas.openxmlformats.org/officeDocument/2006/relationships/hyperlink" Target="https://www.cbr.ru/hd_base/zcyc_params/zcyc/?DateTo=01.09.2016" TargetMode="External"/><Relationship Id="rId54" Type="http://schemas.openxmlformats.org/officeDocument/2006/relationships/hyperlink" Target="https://www.cbr.ru/hd_base/zcyc_params/zcyc/?DateTo=14.11.2017" TargetMode="External"/><Relationship Id="rId96" Type="http://schemas.openxmlformats.org/officeDocument/2006/relationships/hyperlink" Target="https://www.cbr.ru/hd_base/zcyc_params/zcyc/?DateTo=14.09.2017" TargetMode="External"/><Relationship Id="rId161" Type="http://schemas.openxmlformats.org/officeDocument/2006/relationships/hyperlink" Target="https://www.cbr.ru/hd_base/zcyc_params/zcyc/?DateTo=15.06.2017" TargetMode="External"/><Relationship Id="rId217" Type="http://schemas.openxmlformats.org/officeDocument/2006/relationships/hyperlink" Target="https://www.cbr.ru/hd_base/zcyc_params/zcyc/?DateTo=22.03.2017" TargetMode="External"/><Relationship Id="rId399" Type="http://schemas.openxmlformats.org/officeDocument/2006/relationships/hyperlink" Target="https://www.cbr.ru/hd_base/zcyc_params/zcyc/?DateTo=05.07.2016" TargetMode="External"/><Relationship Id="rId259" Type="http://schemas.openxmlformats.org/officeDocument/2006/relationships/hyperlink" Target="https://www.cbr.ru/hd_base/zcyc_params/zcyc/?DateTo=19.01.2017" TargetMode="External"/><Relationship Id="rId424" Type="http://schemas.openxmlformats.org/officeDocument/2006/relationships/hyperlink" Target="https://www.cbr.ru/hd_base/zcyc_params/zcyc/?DateTo=30.05.2016" TargetMode="External"/><Relationship Id="rId466" Type="http://schemas.openxmlformats.org/officeDocument/2006/relationships/hyperlink" Target="https://www.cbr.ru/hd_base/zcyc_params/zcyc/?DateTo=28.03.2016" TargetMode="External"/><Relationship Id="rId23" Type="http://schemas.openxmlformats.org/officeDocument/2006/relationships/hyperlink" Target="https://www.cbr.ru/hd_base/zcyc_params/zcyc/?DateTo=27.12.2017" TargetMode="External"/><Relationship Id="rId119" Type="http://schemas.openxmlformats.org/officeDocument/2006/relationships/hyperlink" Target="https://www.cbr.ru/hd_base/zcyc_params/zcyc/?DateTo=14.08.2017" TargetMode="External"/><Relationship Id="rId270" Type="http://schemas.openxmlformats.org/officeDocument/2006/relationships/hyperlink" Target="https://www.cbr.ru/hd_base/zcyc_params/zcyc/?DateTo=04.01.2017" TargetMode="External"/><Relationship Id="rId326" Type="http://schemas.openxmlformats.org/officeDocument/2006/relationships/hyperlink" Target="https://www.cbr.ru/hd_base/zcyc_params/zcyc/?DateTo=14.10.2016" TargetMode="External"/><Relationship Id="rId65" Type="http://schemas.openxmlformats.org/officeDocument/2006/relationships/hyperlink" Target="https://www.cbr.ru/hd_base/zcyc_params/zcyc/?DateTo=27.10.2017" TargetMode="External"/><Relationship Id="rId130" Type="http://schemas.openxmlformats.org/officeDocument/2006/relationships/hyperlink" Target="https://www.cbr.ru/hd_base/zcyc_params/zcyc/?DateTo=28.07.2017" TargetMode="External"/><Relationship Id="rId368" Type="http://schemas.openxmlformats.org/officeDocument/2006/relationships/hyperlink" Target="https://www.cbr.ru/hd_base/zcyc_params/zcyc/?DateTo=17.08.2016" TargetMode="External"/><Relationship Id="rId172" Type="http://schemas.openxmlformats.org/officeDocument/2006/relationships/hyperlink" Target="https://www.cbr.ru/hd_base/zcyc_params/zcyc/?DateTo=30.05.2017" TargetMode="External"/><Relationship Id="rId228" Type="http://schemas.openxmlformats.org/officeDocument/2006/relationships/hyperlink" Target="https://www.cbr.ru/hd_base/zcyc_params/zcyc/?DateTo=06.03.2017" TargetMode="External"/><Relationship Id="rId435" Type="http://schemas.openxmlformats.org/officeDocument/2006/relationships/hyperlink" Target="https://www.cbr.ru/hd_base/zcyc_params/zcyc/?DateTo=13.05.2016" TargetMode="External"/><Relationship Id="rId477" Type="http://schemas.openxmlformats.org/officeDocument/2006/relationships/hyperlink" Target="https://www.cbr.ru/hd_base/zcyc_params/zcyc/?DateTo=11.03.2016" TargetMode="External"/><Relationship Id="rId281" Type="http://schemas.openxmlformats.org/officeDocument/2006/relationships/hyperlink" Target="https://www.cbr.ru/hd_base/zcyc_params/zcyc/?DateTo=19.12.2016" TargetMode="External"/><Relationship Id="rId337" Type="http://schemas.openxmlformats.org/officeDocument/2006/relationships/hyperlink" Target="https://www.cbr.ru/hd_base/zcyc_params/zcyc/?DateTo=29.09.2016" TargetMode="External"/><Relationship Id="rId502" Type="http://schemas.openxmlformats.org/officeDocument/2006/relationships/hyperlink" Target="https://www.cbr.ru/hd_base/zcyc_params/zcyc/?DateTo=04.02.2016" TargetMode="External"/><Relationship Id="rId34" Type="http://schemas.openxmlformats.org/officeDocument/2006/relationships/hyperlink" Target="https://www.cbr.ru/hd_base/zcyc_params/zcyc/?DateTo=12.12.2017" TargetMode="External"/><Relationship Id="rId76" Type="http://schemas.openxmlformats.org/officeDocument/2006/relationships/hyperlink" Target="https://www.cbr.ru/hd_base/zcyc_params/zcyc/?DateTo=12.10.2017" TargetMode="External"/><Relationship Id="rId141" Type="http://schemas.openxmlformats.org/officeDocument/2006/relationships/hyperlink" Target="https://www.cbr.ru/hd_base/zcyc_params/zcyc/?DateTo=13.07.2017" TargetMode="External"/><Relationship Id="rId379" Type="http://schemas.openxmlformats.org/officeDocument/2006/relationships/hyperlink" Target="https://www.cbr.ru/hd_base/zcyc_params/zcyc/?DateTo=02.08.2016" TargetMode="External"/><Relationship Id="rId7" Type="http://schemas.openxmlformats.org/officeDocument/2006/relationships/hyperlink" Target="https://www.cbr.ru/hd_base/zcyc_params/zcyc/?DateTo=23.01.2018" TargetMode="External"/><Relationship Id="rId183" Type="http://schemas.openxmlformats.org/officeDocument/2006/relationships/hyperlink" Target="https://www.cbr.ru/hd_base/zcyc_params/zcyc/?DateTo=15.05.2017" TargetMode="External"/><Relationship Id="rId239" Type="http://schemas.openxmlformats.org/officeDocument/2006/relationships/hyperlink" Target="https://www.cbr.ru/hd_base/zcyc_params/zcyc/?DateTo=16.02.2017" TargetMode="External"/><Relationship Id="rId390" Type="http://schemas.openxmlformats.org/officeDocument/2006/relationships/hyperlink" Target="https://www.cbr.ru/hd_base/zcyc_params/zcyc/?DateTo=18.07.2016" TargetMode="External"/><Relationship Id="rId404" Type="http://schemas.openxmlformats.org/officeDocument/2006/relationships/hyperlink" Target="https://www.cbr.ru/hd_base/zcyc_params/zcyc/?DateTo=28.06.2016" TargetMode="External"/><Relationship Id="rId446" Type="http://schemas.openxmlformats.org/officeDocument/2006/relationships/hyperlink" Target="https://www.cbr.ru/hd_base/zcyc_params/zcyc/?DateTo=25.04.2016" TargetMode="External"/><Relationship Id="rId250" Type="http://schemas.openxmlformats.org/officeDocument/2006/relationships/hyperlink" Target="https://www.cbr.ru/hd_base/zcyc_params/zcyc/?DateTo=01.02.2017" TargetMode="External"/><Relationship Id="rId292" Type="http://schemas.openxmlformats.org/officeDocument/2006/relationships/hyperlink" Target="https://www.cbr.ru/hd_base/zcyc_params/zcyc/?DateTo=02.12.2016" TargetMode="External"/><Relationship Id="rId306" Type="http://schemas.openxmlformats.org/officeDocument/2006/relationships/hyperlink" Target="https://www.cbr.ru/hd_base/zcyc_params/zcyc/?DateTo=14.11.2016" TargetMode="External"/><Relationship Id="rId488" Type="http://schemas.openxmlformats.org/officeDocument/2006/relationships/hyperlink" Target="https://www.cbr.ru/hd_base/zcyc_params/zcyc/?DateTo=24.02.2016" TargetMode="External"/><Relationship Id="rId45" Type="http://schemas.openxmlformats.org/officeDocument/2006/relationships/hyperlink" Target="https://www.cbr.ru/hd_base/zcyc_params/zcyc/?DateTo=27.11.2017" TargetMode="External"/><Relationship Id="rId87" Type="http://schemas.openxmlformats.org/officeDocument/2006/relationships/hyperlink" Target="https://www.cbr.ru/hd_base/zcyc_params/zcyc/?DateTo=27.09.2017" TargetMode="External"/><Relationship Id="rId110" Type="http://schemas.openxmlformats.org/officeDocument/2006/relationships/hyperlink" Target="https://www.cbr.ru/hd_base/zcyc_params/zcyc/?DateTo=25.08.2017" TargetMode="External"/><Relationship Id="rId348" Type="http://schemas.openxmlformats.org/officeDocument/2006/relationships/hyperlink" Target="https://www.cbr.ru/hd_base/zcyc_params/zcyc/?DateTo=14.09.2016" TargetMode="External"/><Relationship Id="rId152" Type="http://schemas.openxmlformats.org/officeDocument/2006/relationships/hyperlink" Target="https://www.cbr.ru/hd_base/zcyc_params/zcyc/?DateTo=28.06.2017" TargetMode="External"/><Relationship Id="rId194" Type="http://schemas.openxmlformats.org/officeDocument/2006/relationships/hyperlink" Target="https://www.cbr.ru/hd_base/zcyc_params/zcyc/?DateTo=25.04.2017" TargetMode="External"/><Relationship Id="rId208" Type="http://schemas.openxmlformats.org/officeDocument/2006/relationships/hyperlink" Target="https://www.cbr.ru/hd_base/zcyc_params/zcyc/?DateTo=04.04.2017" TargetMode="External"/><Relationship Id="rId415" Type="http://schemas.openxmlformats.org/officeDocument/2006/relationships/hyperlink" Target="https://www.cbr.ru/hd_base/zcyc_params/zcyc/?DateTo=10.06.2016" TargetMode="External"/><Relationship Id="rId457" Type="http://schemas.openxmlformats.org/officeDocument/2006/relationships/hyperlink" Target="https://www.cbr.ru/hd_base/zcyc_params/zcyc/?DateTo=08.04.2016" TargetMode="External"/><Relationship Id="rId261" Type="http://schemas.openxmlformats.org/officeDocument/2006/relationships/hyperlink" Target="https://www.cbr.ru/hd_base/zcyc_params/zcyc/?DateTo=17.01.2017" TargetMode="External"/><Relationship Id="rId499" Type="http://schemas.openxmlformats.org/officeDocument/2006/relationships/hyperlink" Target="https://www.cbr.ru/hd_base/zcyc_params/zcyc/?DateTo=09.02.2016" TargetMode="External"/><Relationship Id="rId14" Type="http://schemas.openxmlformats.org/officeDocument/2006/relationships/hyperlink" Target="https://www.cbr.ru/hd_base/zcyc_params/zcyc/?DateTo=12.01.2018" TargetMode="External"/><Relationship Id="rId56" Type="http://schemas.openxmlformats.org/officeDocument/2006/relationships/hyperlink" Target="https://www.cbr.ru/hd_base/zcyc_params/zcyc/?DateTo=10.11.2017" TargetMode="External"/><Relationship Id="rId317" Type="http://schemas.openxmlformats.org/officeDocument/2006/relationships/hyperlink" Target="https://www.cbr.ru/hd_base/zcyc_params/zcyc/?DateTo=27.10.2016" TargetMode="External"/><Relationship Id="rId359" Type="http://schemas.openxmlformats.org/officeDocument/2006/relationships/hyperlink" Target="https://www.cbr.ru/hd_base/zcyc_params/zcyc/?DateTo=30.08.2016" TargetMode="External"/><Relationship Id="rId98" Type="http://schemas.openxmlformats.org/officeDocument/2006/relationships/hyperlink" Target="https://www.cbr.ru/hd_base/zcyc_params/zcyc/?DateTo=12.09.2017" TargetMode="External"/><Relationship Id="rId121" Type="http://schemas.openxmlformats.org/officeDocument/2006/relationships/hyperlink" Target="https://www.cbr.ru/hd_base/zcyc_params/zcyc/?DateTo=10.08.2017" TargetMode="External"/><Relationship Id="rId163" Type="http://schemas.openxmlformats.org/officeDocument/2006/relationships/hyperlink" Target="https://www.cbr.ru/hd_base/zcyc_params/zcyc/?DateTo=13.06.2017" TargetMode="External"/><Relationship Id="rId219" Type="http://schemas.openxmlformats.org/officeDocument/2006/relationships/hyperlink" Target="https://www.cbr.ru/hd_base/zcyc_params/zcyc/?DateTo=20.03.2017" TargetMode="External"/><Relationship Id="rId370" Type="http://schemas.openxmlformats.org/officeDocument/2006/relationships/hyperlink" Target="https://www.cbr.ru/hd_base/zcyc_params/zcyc/?DateTo=15.08.2016" TargetMode="External"/><Relationship Id="rId426" Type="http://schemas.openxmlformats.org/officeDocument/2006/relationships/hyperlink" Target="https://www.cbr.ru/hd_base/zcyc_params/zcyc/?DateTo=26.05.2016" TargetMode="External"/><Relationship Id="rId230" Type="http://schemas.openxmlformats.org/officeDocument/2006/relationships/hyperlink" Target="https://www.cbr.ru/hd_base/zcyc_params/zcyc/?DateTo=02.03.2017" TargetMode="External"/><Relationship Id="rId468" Type="http://schemas.openxmlformats.org/officeDocument/2006/relationships/hyperlink" Target="https://www.cbr.ru/hd_base/zcyc_params/zcyc/?DateTo=24.03.2016" TargetMode="External"/><Relationship Id="rId25" Type="http://schemas.openxmlformats.org/officeDocument/2006/relationships/hyperlink" Target="https://www.cbr.ru/hd_base/zcyc_params/zcyc/?DateTo=25.12.2017" TargetMode="External"/><Relationship Id="rId67" Type="http://schemas.openxmlformats.org/officeDocument/2006/relationships/hyperlink" Target="https://www.cbr.ru/hd_base/zcyc_params/zcyc/?DateTo=25.10.2017" TargetMode="External"/><Relationship Id="rId272" Type="http://schemas.openxmlformats.org/officeDocument/2006/relationships/hyperlink" Target="https://www.cbr.ru/hd_base/zcyc_params/zcyc/?DateTo=30.12.2016" TargetMode="External"/><Relationship Id="rId328" Type="http://schemas.openxmlformats.org/officeDocument/2006/relationships/hyperlink" Target="https://www.cbr.ru/hd_base/zcyc_params/zcyc/?DateTo=12.10.2016" TargetMode="External"/><Relationship Id="rId132" Type="http://schemas.openxmlformats.org/officeDocument/2006/relationships/hyperlink" Target="https://www.cbr.ru/hd_base/zcyc_params/zcyc/?DateTo=26.07.2017" TargetMode="External"/><Relationship Id="rId174" Type="http://schemas.openxmlformats.org/officeDocument/2006/relationships/hyperlink" Target="https://www.cbr.ru/hd_base/zcyc_params/zcyc/?DateTo=26.05.2017" TargetMode="External"/><Relationship Id="rId381" Type="http://schemas.openxmlformats.org/officeDocument/2006/relationships/hyperlink" Target="https://www.cbr.ru/hd_base/zcyc_params/zcyc/?DateTo=29.07.2016" TargetMode="External"/><Relationship Id="rId241" Type="http://schemas.openxmlformats.org/officeDocument/2006/relationships/hyperlink" Target="https://www.cbr.ru/hd_base/zcyc_params/zcyc/?DateTo=14.02.2017" TargetMode="External"/><Relationship Id="rId437" Type="http://schemas.openxmlformats.org/officeDocument/2006/relationships/hyperlink" Target="https://www.cbr.ru/hd_base/zcyc_params/zcyc/?DateTo=11.05.2016" TargetMode="External"/><Relationship Id="rId479" Type="http://schemas.openxmlformats.org/officeDocument/2006/relationships/hyperlink" Target="https://www.cbr.ru/hd_base/zcyc_params/zcyc/?DateTo=09.03.2016" TargetMode="External"/><Relationship Id="rId36" Type="http://schemas.openxmlformats.org/officeDocument/2006/relationships/hyperlink" Target="https://www.cbr.ru/hd_base/zcyc_params/zcyc/?DateTo=08.12.2017" TargetMode="External"/><Relationship Id="rId283" Type="http://schemas.openxmlformats.org/officeDocument/2006/relationships/hyperlink" Target="https://www.cbr.ru/hd_base/zcyc_params/zcyc/?DateTo=15.12.2016" TargetMode="External"/><Relationship Id="rId339" Type="http://schemas.openxmlformats.org/officeDocument/2006/relationships/hyperlink" Target="https://www.cbr.ru/hd_base/zcyc_params/zcyc/?DateTo=27.09.2016" TargetMode="External"/><Relationship Id="rId490" Type="http://schemas.openxmlformats.org/officeDocument/2006/relationships/hyperlink" Target="https://www.cbr.ru/hd_base/zcyc_params/zcyc/?DateTo=20.02.2016" TargetMode="External"/><Relationship Id="rId504" Type="http://schemas.openxmlformats.org/officeDocument/2006/relationships/hyperlink" Target="https://www.cbr.ru/hd_base/zcyc_params/zcyc/?DateTo=02.02.2016" TargetMode="External"/><Relationship Id="rId78" Type="http://schemas.openxmlformats.org/officeDocument/2006/relationships/hyperlink" Target="https://www.cbr.ru/hd_base/zcyc_params/zcyc/?DateTo=10.10.2017" TargetMode="External"/><Relationship Id="rId101" Type="http://schemas.openxmlformats.org/officeDocument/2006/relationships/hyperlink" Target="https://www.cbr.ru/hd_base/zcyc_params/zcyc/?DateTo=07.09.2017" TargetMode="External"/><Relationship Id="rId143" Type="http://schemas.openxmlformats.org/officeDocument/2006/relationships/hyperlink" Target="https://www.cbr.ru/hd_base/zcyc_params/zcyc/?DateTo=11.07.2017" TargetMode="External"/><Relationship Id="rId185" Type="http://schemas.openxmlformats.org/officeDocument/2006/relationships/hyperlink" Target="https://www.cbr.ru/hd_base/zcyc_params/zcyc/?DateTo=11.05.2017" TargetMode="External"/><Relationship Id="rId350" Type="http://schemas.openxmlformats.org/officeDocument/2006/relationships/hyperlink" Target="https://www.cbr.ru/hd_base/zcyc_params/zcyc/?DateTo=12.09.2016" TargetMode="External"/><Relationship Id="rId406" Type="http://schemas.openxmlformats.org/officeDocument/2006/relationships/hyperlink" Target="https://www.cbr.ru/hd_base/zcyc_params/zcyc/?DateTo=24.06.2016" TargetMode="External"/><Relationship Id="rId9" Type="http://schemas.openxmlformats.org/officeDocument/2006/relationships/hyperlink" Target="https://www.cbr.ru/hd_base/zcyc_params/zcyc/?DateTo=19.01.2018" TargetMode="External"/><Relationship Id="rId210" Type="http://schemas.openxmlformats.org/officeDocument/2006/relationships/hyperlink" Target="https://www.cbr.ru/hd_base/zcyc_params/zcyc/?DateTo=31.03.2017" TargetMode="External"/><Relationship Id="rId392" Type="http://schemas.openxmlformats.org/officeDocument/2006/relationships/hyperlink" Target="https://www.cbr.ru/hd_base/zcyc_params/zcyc/?DateTo=14.07.2016" TargetMode="External"/><Relationship Id="rId448" Type="http://schemas.openxmlformats.org/officeDocument/2006/relationships/hyperlink" Target="https://www.cbr.ru/hd_base/zcyc_params/zcyc/?DateTo=21.04.2016" TargetMode="External"/><Relationship Id="rId252" Type="http://schemas.openxmlformats.org/officeDocument/2006/relationships/hyperlink" Target="https://www.cbr.ru/hd_base/zcyc_params/zcyc/?DateTo=30.01.2017" TargetMode="External"/><Relationship Id="rId294" Type="http://schemas.openxmlformats.org/officeDocument/2006/relationships/hyperlink" Target="https://www.cbr.ru/hd_base/zcyc_params/zcyc/?DateTo=30.11.2016" TargetMode="External"/><Relationship Id="rId308" Type="http://schemas.openxmlformats.org/officeDocument/2006/relationships/hyperlink" Target="https://www.cbr.ru/hd_base/zcyc_params/zcyc/?DateTo=10.11.2016" TargetMode="External"/><Relationship Id="rId47" Type="http://schemas.openxmlformats.org/officeDocument/2006/relationships/hyperlink" Target="https://www.cbr.ru/hd_base/zcyc_params/zcyc/?DateTo=23.11.2017" TargetMode="External"/><Relationship Id="rId89" Type="http://schemas.openxmlformats.org/officeDocument/2006/relationships/hyperlink" Target="https://www.cbr.ru/hd_base/zcyc_params/zcyc/?DateTo=25.09.2017" TargetMode="External"/><Relationship Id="rId112" Type="http://schemas.openxmlformats.org/officeDocument/2006/relationships/hyperlink" Target="https://www.cbr.ru/hd_base/zcyc_params/zcyc/?DateTo=23.08.2017" TargetMode="External"/><Relationship Id="rId154" Type="http://schemas.openxmlformats.org/officeDocument/2006/relationships/hyperlink" Target="https://www.cbr.ru/hd_base/zcyc_params/zcyc/?DateTo=26.06.2017" TargetMode="External"/><Relationship Id="rId361" Type="http://schemas.openxmlformats.org/officeDocument/2006/relationships/hyperlink" Target="https://www.cbr.ru/hd_base/zcyc_params/zcyc/?DateTo=26.08.2016" TargetMode="External"/><Relationship Id="rId196" Type="http://schemas.openxmlformats.org/officeDocument/2006/relationships/hyperlink" Target="https://www.cbr.ru/hd_base/zcyc_params/zcyc/?DateTo=20.04.2017" TargetMode="External"/><Relationship Id="rId417" Type="http://schemas.openxmlformats.org/officeDocument/2006/relationships/hyperlink" Target="https://www.cbr.ru/hd_base/zcyc_params/zcyc/?DateTo=08.06.2016" TargetMode="External"/><Relationship Id="rId459" Type="http://schemas.openxmlformats.org/officeDocument/2006/relationships/hyperlink" Target="https://www.cbr.ru/hd_base/zcyc_params/zcyc/?DateTo=06.04.2016" TargetMode="External"/><Relationship Id="rId16" Type="http://schemas.openxmlformats.org/officeDocument/2006/relationships/hyperlink" Target="https://www.cbr.ru/hd_base/zcyc_params/zcyc/?DateTo=10.01.2018" TargetMode="External"/><Relationship Id="rId221" Type="http://schemas.openxmlformats.org/officeDocument/2006/relationships/hyperlink" Target="https://www.cbr.ru/hd_base/zcyc_params/zcyc/?DateTo=16.03.2017" TargetMode="External"/><Relationship Id="rId263" Type="http://schemas.openxmlformats.org/officeDocument/2006/relationships/hyperlink" Target="https://www.cbr.ru/hd_base/zcyc_params/zcyc/?DateTo=13.01.2017" TargetMode="External"/><Relationship Id="rId319" Type="http://schemas.openxmlformats.org/officeDocument/2006/relationships/hyperlink" Target="https://www.cbr.ru/hd_base/zcyc_params/zcyc/?DateTo=25.10.2016" TargetMode="External"/><Relationship Id="rId470" Type="http://schemas.openxmlformats.org/officeDocument/2006/relationships/hyperlink" Target="https://www.cbr.ru/hd_base/zcyc_params/zcyc/?DateTo=22.03.2016" TargetMode="External"/><Relationship Id="rId58" Type="http://schemas.openxmlformats.org/officeDocument/2006/relationships/hyperlink" Target="https://www.cbr.ru/hd_base/zcyc_params/zcyc/?DateTo=08.11.2017" TargetMode="External"/><Relationship Id="rId123" Type="http://schemas.openxmlformats.org/officeDocument/2006/relationships/hyperlink" Target="https://www.cbr.ru/hd_base/zcyc_params/zcyc/?DateTo=08.08.2017" TargetMode="External"/><Relationship Id="rId330" Type="http://schemas.openxmlformats.org/officeDocument/2006/relationships/hyperlink" Target="https://www.cbr.ru/hd_base/zcyc_params/zcyc/?DateTo=10.10.2016" TargetMode="External"/><Relationship Id="rId165" Type="http://schemas.openxmlformats.org/officeDocument/2006/relationships/hyperlink" Target="https://www.cbr.ru/hd_base/zcyc_params/zcyc/?DateTo=08.06.2017" TargetMode="External"/><Relationship Id="rId372" Type="http://schemas.openxmlformats.org/officeDocument/2006/relationships/hyperlink" Target="https://www.cbr.ru/hd_base/zcyc_params/zcyc/?DateTo=11.08.2016" TargetMode="External"/><Relationship Id="rId428" Type="http://schemas.openxmlformats.org/officeDocument/2006/relationships/hyperlink" Target="https://www.cbr.ru/hd_base/zcyc_params/zcyc/?DateTo=24.05.2016" TargetMode="External"/><Relationship Id="rId232" Type="http://schemas.openxmlformats.org/officeDocument/2006/relationships/hyperlink" Target="https://www.cbr.ru/hd_base/zcyc_params/zcyc/?DateTo=28.02.2017" TargetMode="External"/><Relationship Id="rId274" Type="http://schemas.openxmlformats.org/officeDocument/2006/relationships/hyperlink" Target="https://www.cbr.ru/hd_base/zcyc_params/zcyc/?DateTo=28.12.2016" TargetMode="External"/><Relationship Id="rId481" Type="http://schemas.openxmlformats.org/officeDocument/2006/relationships/hyperlink" Target="https://www.cbr.ru/hd_base/zcyc_params/zcyc/?DateTo=04.03.2016" TargetMode="External"/><Relationship Id="rId27" Type="http://schemas.openxmlformats.org/officeDocument/2006/relationships/hyperlink" Target="https://www.cbr.ru/hd_base/zcyc_params/zcyc/?DateTo=21.12.2017" TargetMode="External"/><Relationship Id="rId69" Type="http://schemas.openxmlformats.org/officeDocument/2006/relationships/hyperlink" Target="https://www.cbr.ru/hd_base/zcyc_params/zcyc/?DateTo=23.10.2017" TargetMode="External"/><Relationship Id="rId134" Type="http://schemas.openxmlformats.org/officeDocument/2006/relationships/hyperlink" Target="https://www.cbr.ru/hd_base/zcyc_params/zcyc/?DateTo=24.07.2017" TargetMode="External"/><Relationship Id="rId80" Type="http://schemas.openxmlformats.org/officeDocument/2006/relationships/hyperlink" Target="https://www.cbr.ru/hd_base/zcyc_params/zcyc/?DateTo=06.10.2017" TargetMode="External"/><Relationship Id="rId176" Type="http://schemas.openxmlformats.org/officeDocument/2006/relationships/hyperlink" Target="https://www.cbr.ru/hd_base/zcyc_params/zcyc/?DateTo=24.05.2017" TargetMode="External"/><Relationship Id="rId341" Type="http://schemas.openxmlformats.org/officeDocument/2006/relationships/hyperlink" Target="https://www.cbr.ru/hd_base/zcyc_params/zcyc/?DateTo=23.09.2016" TargetMode="External"/><Relationship Id="rId383" Type="http://schemas.openxmlformats.org/officeDocument/2006/relationships/hyperlink" Target="https://www.cbr.ru/hd_base/zcyc_params/zcyc/?DateTo=27.07.2016" TargetMode="External"/><Relationship Id="rId439" Type="http://schemas.openxmlformats.org/officeDocument/2006/relationships/hyperlink" Target="https://www.cbr.ru/hd_base/zcyc_params/zcyc/?DateTo=06.05.2016" TargetMode="External"/><Relationship Id="rId201" Type="http://schemas.openxmlformats.org/officeDocument/2006/relationships/hyperlink" Target="https://www.cbr.ru/hd_base/zcyc_params/zcyc/?DateTo=13.04.2017" TargetMode="External"/><Relationship Id="rId243" Type="http://schemas.openxmlformats.org/officeDocument/2006/relationships/hyperlink" Target="https://www.cbr.ru/hd_base/zcyc_params/zcyc/?DateTo=10.02.2017" TargetMode="External"/><Relationship Id="rId285" Type="http://schemas.openxmlformats.org/officeDocument/2006/relationships/hyperlink" Target="https://www.cbr.ru/hd_base/zcyc_params/zcyc/?DateTo=13.12.2016" TargetMode="External"/><Relationship Id="rId450" Type="http://schemas.openxmlformats.org/officeDocument/2006/relationships/hyperlink" Target="https://www.cbr.ru/hd_base/zcyc_params/zcyc/?DateTo=19.04.2016" TargetMode="External"/><Relationship Id="rId38" Type="http://schemas.openxmlformats.org/officeDocument/2006/relationships/hyperlink" Target="https://www.cbr.ru/hd_base/zcyc_params/zcyc/?DateTo=06.12.2017" TargetMode="External"/><Relationship Id="rId103" Type="http://schemas.openxmlformats.org/officeDocument/2006/relationships/hyperlink" Target="https://www.cbr.ru/hd_base/zcyc_params/zcyc/?DateTo=05.09.2017" TargetMode="External"/><Relationship Id="rId310" Type="http://schemas.openxmlformats.org/officeDocument/2006/relationships/hyperlink" Target="https://www.cbr.ru/hd_base/zcyc_params/zcyc/?DateTo=08.11.2016" TargetMode="External"/><Relationship Id="rId492" Type="http://schemas.openxmlformats.org/officeDocument/2006/relationships/hyperlink" Target="https://www.cbr.ru/hd_base/zcyc_params/zcyc/?DateTo=18.02.2016" TargetMode="External"/><Relationship Id="rId91" Type="http://schemas.openxmlformats.org/officeDocument/2006/relationships/hyperlink" Target="https://www.cbr.ru/hd_base/zcyc_params/zcyc/?DateTo=21.09.2017" TargetMode="External"/><Relationship Id="rId145" Type="http://schemas.openxmlformats.org/officeDocument/2006/relationships/hyperlink" Target="https://www.cbr.ru/hd_base/zcyc_params/zcyc/?DateTo=07.07.2017" TargetMode="External"/><Relationship Id="rId187" Type="http://schemas.openxmlformats.org/officeDocument/2006/relationships/hyperlink" Target="https://www.cbr.ru/hd_base/zcyc_params/zcyc/?DateTo=05.05.2017" TargetMode="External"/><Relationship Id="rId352" Type="http://schemas.openxmlformats.org/officeDocument/2006/relationships/hyperlink" Target="https://www.cbr.ru/hd_base/zcyc_params/zcyc/?DateTo=08.09.2016" TargetMode="External"/><Relationship Id="rId394" Type="http://schemas.openxmlformats.org/officeDocument/2006/relationships/hyperlink" Target="https://www.cbr.ru/hd_base/zcyc_params/zcyc/?DateTo=12.07.2016" TargetMode="External"/><Relationship Id="rId408" Type="http://schemas.openxmlformats.org/officeDocument/2006/relationships/hyperlink" Target="https://www.cbr.ru/hd_base/zcyc_params/zcyc/?DateTo=22.06.2016" TargetMode="External"/><Relationship Id="rId212" Type="http://schemas.openxmlformats.org/officeDocument/2006/relationships/hyperlink" Target="https://www.cbr.ru/hd_base/zcyc_params/zcyc/?DateTo=29.03.2017" TargetMode="External"/><Relationship Id="rId254" Type="http://schemas.openxmlformats.org/officeDocument/2006/relationships/hyperlink" Target="https://www.cbr.ru/hd_base/zcyc_params/zcyc/?DateTo=26.01.2017" TargetMode="External"/><Relationship Id="rId49" Type="http://schemas.openxmlformats.org/officeDocument/2006/relationships/hyperlink" Target="https://www.cbr.ru/hd_base/zcyc_params/zcyc/?DateTo=21.11.2017" TargetMode="External"/><Relationship Id="rId114" Type="http://schemas.openxmlformats.org/officeDocument/2006/relationships/hyperlink" Target="https://www.cbr.ru/hd_base/zcyc_params/zcyc/?DateTo=21.08.2017" TargetMode="External"/><Relationship Id="rId296" Type="http://schemas.openxmlformats.org/officeDocument/2006/relationships/hyperlink" Target="https://www.cbr.ru/hd_base/zcyc_params/zcyc/?DateTo=28.11.2016" TargetMode="External"/><Relationship Id="rId461" Type="http://schemas.openxmlformats.org/officeDocument/2006/relationships/hyperlink" Target="https://www.cbr.ru/hd_base/zcyc_params/zcyc/?DateTo=04.04.2016" TargetMode="External"/><Relationship Id="rId60" Type="http://schemas.openxmlformats.org/officeDocument/2006/relationships/hyperlink" Target="https://www.cbr.ru/hd_base/zcyc_params/zcyc/?DateTo=03.11.2017" TargetMode="External"/><Relationship Id="rId156" Type="http://schemas.openxmlformats.org/officeDocument/2006/relationships/hyperlink" Target="https://www.cbr.ru/hd_base/zcyc_params/zcyc/?DateTo=22.06.2017" TargetMode="External"/><Relationship Id="rId198" Type="http://schemas.openxmlformats.org/officeDocument/2006/relationships/hyperlink" Target="https://www.cbr.ru/hd_base/zcyc_params/zcyc/?DateTo=18.04.2017" TargetMode="External"/><Relationship Id="rId321" Type="http://schemas.openxmlformats.org/officeDocument/2006/relationships/hyperlink" Target="https://www.cbr.ru/hd_base/zcyc_params/zcyc/?DateTo=21.10.2016" TargetMode="External"/><Relationship Id="rId363" Type="http://schemas.openxmlformats.org/officeDocument/2006/relationships/hyperlink" Target="https://www.cbr.ru/hd_base/zcyc_params/zcyc/?DateTo=24.08.2016" TargetMode="External"/><Relationship Id="rId419" Type="http://schemas.openxmlformats.org/officeDocument/2006/relationships/hyperlink" Target="https://www.cbr.ru/hd_base/zcyc_params/zcyc/?DateTo=06.06.2016" TargetMode="External"/><Relationship Id="rId223" Type="http://schemas.openxmlformats.org/officeDocument/2006/relationships/hyperlink" Target="https://www.cbr.ru/hd_base/zcyc_params/zcyc/?DateTo=14.03.2017" TargetMode="External"/><Relationship Id="rId430" Type="http://schemas.openxmlformats.org/officeDocument/2006/relationships/hyperlink" Target="https://www.cbr.ru/hd_base/zcyc_params/zcyc/?DateTo=20.05.2016" TargetMode="External"/><Relationship Id="rId18" Type="http://schemas.openxmlformats.org/officeDocument/2006/relationships/hyperlink" Target="https://www.cbr.ru/hd_base/zcyc_params/zcyc/?DateTo=05.01.2018" TargetMode="External"/><Relationship Id="rId265" Type="http://schemas.openxmlformats.org/officeDocument/2006/relationships/hyperlink" Target="https://www.cbr.ru/hd_base/zcyc_params/zcyc/?DateTo=11.01.2017" TargetMode="External"/><Relationship Id="rId472" Type="http://schemas.openxmlformats.org/officeDocument/2006/relationships/hyperlink" Target="https://www.cbr.ru/hd_base/zcyc_params/zcyc/?DateTo=18.03.2016" TargetMode="External"/><Relationship Id="rId125" Type="http://schemas.openxmlformats.org/officeDocument/2006/relationships/hyperlink" Target="https://www.cbr.ru/hd_base/zcyc_params/zcyc/?DateTo=04.08.2017" TargetMode="External"/><Relationship Id="rId167" Type="http://schemas.openxmlformats.org/officeDocument/2006/relationships/hyperlink" Target="https://www.cbr.ru/hd_base/zcyc_params/zcyc/?DateTo=06.06.2017" TargetMode="External"/><Relationship Id="rId332" Type="http://schemas.openxmlformats.org/officeDocument/2006/relationships/hyperlink" Target="https://www.cbr.ru/hd_base/zcyc_params/zcyc/?DateTo=06.10.2016" TargetMode="External"/><Relationship Id="rId374" Type="http://schemas.openxmlformats.org/officeDocument/2006/relationships/hyperlink" Target="https://www.cbr.ru/hd_base/zcyc_params/zcyc/?DateTo=09.08.2016" TargetMode="External"/><Relationship Id="rId71" Type="http://schemas.openxmlformats.org/officeDocument/2006/relationships/hyperlink" Target="https://www.cbr.ru/hd_base/zcyc_params/zcyc/?DateTo=19.10.2017" TargetMode="External"/><Relationship Id="rId234" Type="http://schemas.openxmlformats.org/officeDocument/2006/relationships/hyperlink" Target="https://www.cbr.ru/hd_base/zcyc_params/zcyc/?DateTo=24.02.2017" TargetMode="External"/><Relationship Id="rId2" Type="http://schemas.openxmlformats.org/officeDocument/2006/relationships/hyperlink" Target="https://www.cbr.ru/hd_base/zcyc_params/zcyc/?DateTo=30.01.2018" TargetMode="External"/><Relationship Id="rId29" Type="http://schemas.openxmlformats.org/officeDocument/2006/relationships/hyperlink" Target="https://www.cbr.ru/hd_base/zcyc_params/zcyc/?DateTo=19.12.2017" TargetMode="External"/><Relationship Id="rId276" Type="http://schemas.openxmlformats.org/officeDocument/2006/relationships/hyperlink" Target="https://www.cbr.ru/hd_base/zcyc_params/zcyc/?DateTo=26.12.2016" TargetMode="External"/><Relationship Id="rId441" Type="http://schemas.openxmlformats.org/officeDocument/2006/relationships/hyperlink" Target="https://www.cbr.ru/hd_base/zcyc_params/zcyc/?DateTo=04.05.2016" TargetMode="External"/><Relationship Id="rId483" Type="http://schemas.openxmlformats.org/officeDocument/2006/relationships/hyperlink" Target="https://www.cbr.ru/hd_base/zcyc_params/zcyc/?DateTo=02.03.2016" TargetMode="External"/><Relationship Id="rId40" Type="http://schemas.openxmlformats.org/officeDocument/2006/relationships/hyperlink" Target="https://www.cbr.ru/hd_base/zcyc_params/zcyc/?DateTo=04.12.2017" TargetMode="External"/><Relationship Id="rId136" Type="http://schemas.openxmlformats.org/officeDocument/2006/relationships/hyperlink" Target="https://www.cbr.ru/hd_base/zcyc_params/zcyc/?DateTo=20.07.2017" TargetMode="External"/><Relationship Id="rId178" Type="http://schemas.openxmlformats.org/officeDocument/2006/relationships/hyperlink" Target="https://www.cbr.ru/hd_base/zcyc_params/zcyc/?DateTo=22.05.2017" TargetMode="External"/><Relationship Id="rId301" Type="http://schemas.openxmlformats.org/officeDocument/2006/relationships/hyperlink" Target="https://www.cbr.ru/hd_base/zcyc_params/zcyc/?DateTo=21.11.2016" TargetMode="External"/><Relationship Id="rId343" Type="http://schemas.openxmlformats.org/officeDocument/2006/relationships/hyperlink" Target="https://www.cbr.ru/hd_base/zcyc_params/zcyc/?DateTo=21.09.2016" TargetMode="External"/><Relationship Id="rId82" Type="http://schemas.openxmlformats.org/officeDocument/2006/relationships/hyperlink" Target="https://www.cbr.ru/hd_base/zcyc_params/zcyc/?DateTo=04.10.2017" TargetMode="External"/><Relationship Id="rId203" Type="http://schemas.openxmlformats.org/officeDocument/2006/relationships/hyperlink" Target="https://www.cbr.ru/hd_base/zcyc_params/zcyc/?DateTo=11.04.2017" TargetMode="External"/><Relationship Id="rId385" Type="http://schemas.openxmlformats.org/officeDocument/2006/relationships/hyperlink" Target="https://www.cbr.ru/hd_base/zcyc_params/zcyc/?DateTo=25.07.2016" TargetMode="External"/><Relationship Id="rId245" Type="http://schemas.openxmlformats.org/officeDocument/2006/relationships/hyperlink" Target="https://www.cbr.ru/hd_base/zcyc_params/zcyc/?DateTo=08.02.2017" TargetMode="External"/><Relationship Id="rId287" Type="http://schemas.openxmlformats.org/officeDocument/2006/relationships/hyperlink" Target="https://www.cbr.ru/hd_base/zcyc_params/zcyc/?DateTo=09.12.2016" TargetMode="External"/><Relationship Id="rId410" Type="http://schemas.openxmlformats.org/officeDocument/2006/relationships/hyperlink" Target="https://www.cbr.ru/hd_base/zcyc_params/zcyc/?DateTo=20.06.2016" TargetMode="External"/><Relationship Id="rId452" Type="http://schemas.openxmlformats.org/officeDocument/2006/relationships/hyperlink" Target="https://www.cbr.ru/hd_base/zcyc_params/zcyc/?DateTo=15.04.2016" TargetMode="External"/><Relationship Id="rId494" Type="http://schemas.openxmlformats.org/officeDocument/2006/relationships/hyperlink" Target="https://www.cbr.ru/hd_base/zcyc_params/zcyc/?DateTo=16.02.2016" TargetMode="External"/><Relationship Id="rId105" Type="http://schemas.openxmlformats.org/officeDocument/2006/relationships/hyperlink" Target="https://www.cbr.ru/hd_base/zcyc_params/zcyc/?DateTo=01.09.2017" TargetMode="External"/><Relationship Id="rId147" Type="http://schemas.openxmlformats.org/officeDocument/2006/relationships/hyperlink" Target="https://www.cbr.ru/hd_base/zcyc_params/zcyc/?DateTo=05.07.2017" TargetMode="External"/><Relationship Id="rId312" Type="http://schemas.openxmlformats.org/officeDocument/2006/relationships/hyperlink" Target="https://www.cbr.ru/hd_base/zcyc_params/zcyc/?DateTo=03.11.2016" TargetMode="External"/><Relationship Id="rId354" Type="http://schemas.openxmlformats.org/officeDocument/2006/relationships/hyperlink" Target="https://www.cbr.ru/hd_base/zcyc_params/zcyc/?DateTo=06.09.2016" TargetMode="External"/><Relationship Id="rId51" Type="http://schemas.openxmlformats.org/officeDocument/2006/relationships/hyperlink" Target="https://www.cbr.ru/hd_base/zcyc_params/zcyc/?DateTo=17.11.2017" TargetMode="External"/><Relationship Id="rId93" Type="http://schemas.openxmlformats.org/officeDocument/2006/relationships/hyperlink" Target="https://www.cbr.ru/hd_base/zcyc_params/zcyc/?DateTo=19.09.2017" TargetMode="External"/><Relationship Id="rId189" Type="http://schemas.openxmlformats.org/officeDocument/2006/relationships/hyperlink" Target="https://www.cbr.ru/hd_base/zcyc_params/zcyc/?DateTo=03.05.2017" TargetMode="External"/><Relationship Id="rId396" Type="http://schemas.openxmlformats.org/officeDocument/2006/relationships/hyperlink" Target="https://www.cbr.ru/hd_base/zcyc_params/zcyc/?DateTo=08.07.2016" TargetMode="External"/><Relationship Id="rId214" Type="http://schemas.openxmlformats.org/officeDocument/2006/relationships/hyperlink" Target="https://www.cbr.ru/hd_base/zcyc_params/zcyc/?DateTo=27.03.2017" TargetMode="External"/><Relationship Id="rId256" Type="http://schemas.openxmlformats.org/officeDocument/2006/relationships/hyperlink" Target="https://www.cbr.ru/hd_base/zcyc_params/zcyc/?DateTo=24.01.2017" TargetMode="External"/><Relationship Id="rId298" Type="http://schemas.openxmlformats.org/officeDocument/2006/relationships/hyperlink" Target="https://www.cbr.ru/hd_base/zcyc_params/zcyc/?DateTo=24.11.2016" TargetMode="External"/><Relationship Id="rId421" Type="http://schemas.openxmlformats.org/officeDocument/2006/relationships/hyperlink" Target="https://www.cbr.ru/hd_base/zcyc_params/zcyc/?DateTo=02.06.2016" TargetMode="External"/><Relationship Id="rId463" Type="http://schemas.openxmlformats.org/officeDocument/2006/relationships/hyperlink" Target="https://www.cbr.ru/hd_base/zcyc_params/zcyc/?DateTo=31.03.2016" TargetMode="External"/><Relationship Id="rId116" Type="http://schemas.openxmlformats.org/officeDocument/2006/relationships/hyperlink" Target="https://www.cbr.ru/hd_base/zcyc_params/zcyc/?DateTo=17.08.2017" TargetMode="External"/><Relationship Id="rId158" Type="http://schemas.openxmlformats.org/officeDocument/2006/relationships/hyperlink" Target="https://www.cbr.ru/hd_base/zcyc_params/zcyc/?DateTo=20.06.2017" TargetMode="External"/><Relationship Id="rId323" Type="http://schemas.openxmlformats.org/officeDocument/2006/relationships/hyperlink" Target="https://www.cbr.ru/hd_base/zcyc_params/zcyc/?DateTo=19.10.2016" TargetMode="External"/><Relationship Id="rId20" Type="http://schemas.openxmlformats.org/officeDocument/2006/relationships/hyperlink" Target="https://www.cbr.ru/hd_base/zcyc_params/zcyc/?DateTo=03.01.2018" TargetMode="External"/><Relationship Id="rId62" Type="http://schemas.openxmlformats.org/officeDocument/2006/relationships/hyperlink" Target="https://www.cbr.ru/hd_base/zcyc_params/zcyc/?DateTo=01.11.2017" TargetMode="External"/><Relationship Id="rId365" Type="http://schemas.openxmlformats.org/officeDocument/2006/relationships/hyperlink" Target="https://www.cbr.ru/hd_base/zcyc_params/zcyc/?DateTo=22.08.2016" TargetMode="External"/><Relationship Id="rId225" Type="http://schemas.openxmlformats.org/officeDocument/2006/relationships/hyperlink" Target="https://www.cbr.ru/hd_base/zcyc_params/zcyc/?DateTo=10.03.2017" TargetMode="External"/><Relationship Id="rId267" Type="http://schemas.openxmlformats.org/officeDocument/2006/relationships/hyperlink" Target="https://www.cbr.ru/hd_base/zcyc_params/zcyc/?DateTo=09.01.2017" TargetMode="External"/><Relationship Id="rId432" Type="http://schemas.openxmlformats.org/officeDocument/2006/relationships/hyperlink" Target="https://www.cbr.ru/hd_base/zcyc_params/zcyc/?DateTo=18.05.2016" TargetMode="External"/><Relationship Id="rId474" Type="http://schemas.openxmlformats.org/officeDocument/2006/relationships/hyperlink" Target="https://www.cbr.ru/hd_base/zcyc_params/zcyc/?DateTo=16.03.2016" TargetMode="External"/><Relationship Id="rId127" Type="http://schemas.openxmlformats.org/officeDocument/2006/relationships/hyperlink" Target="https://www.cbr.ru/hd_base/zcyc_params/zcyc/?DateTo=02.08.2017" TargetMode="External"/><Relationship Id="rId31" Type="http://schemas.openxmlformats.org/officeDocument/2006/relationships/hyperlink" Target="https://www.cbr.ru/hd_base/zcyc_params/zcyc/?DateTo=15.12.2017" TargetMode="External"/><Relationship Id="rId73" Type="http://schemas.openxmlformats.org/officeDocument/2006/relationships/hyperlink" Target="https://www.cbr.ru/hd_base/zcyc_params/zcyc/?DateTo=17.10.2017" TargetMode="External"/><Relationship Id="rId169" Type="http://schemas.openxmlformats.org/officeDocument/2006/relationships/hyperlink" Target="https://www.cbr.ru/hd_base/zcyc_params/zcyc/?DateTo=02.06.2017" TargetMode="External"/><Relationship Id="rId334" Type="http://schemas.openxmlformats.org/officeDocument/2006/relationships/hyperlink" Target="https://www.cbr.ru/hd_base/zcyc_params/zcyc/?DateTo=04.10.2016" TargetMode="External"/><Relationship Id="rId376" Type="http://schemas.openxmlformats.org/officeDocument/2006/relationships/hyperlink" Target="https://www.cbr.ru/hd_base/zcyc_params/zcyc/?DateTo=05.08.2016" TargetMode="External"/><Relationship Id="rId4" Type="http://schemas.openxmlformats.org/officeDocument/2006/relationships/hyperlink" Target="https://www.cbr.ru/hd_base/zcyc_params/zcyc/?DateTo=26.01.2018" TargetMode="External"/><Relationship Id="rId180" Type="http://schemas.openxmlformats.org/officeDocument/2006/relationships/hyperlink" Target="https://www.cbr.ru/hd_base/zcyc_params/zcyc/?DateTo=18.05.2017" TargetMode="External"/><Relationship Id="rId215" Type="http://schemas.openxmlformats.org/officeDocument/2006/relationships/hyperlink" Target="https://www.cbr.ru/hd_base/zcyc_params/zcyc/?DateTo=24.03.2017" TargetMode="External"/><Relationship Id="rId236" Type="http://schemas.openxmlformats.org/officeDocument/2006/relationships/hyperlink" Target="https://www.cbr.ru/hd_base/zcyc_params/zcyc/?DateTo=21.02.2017" TargetMode="External"/><Relationship Id="rId257" Type="http://schemas.openxmlformats.org/officeDocument/2006/relationships/hyperlink" Target="https://www.cbr.ru/hd_base/zcyc_params/zcyc/?DateTo=23.01.2017" TargetMode="External"/><Relationship Id="rId278" Type="http://schemas.openxmlformats.org/officeDocument/2006/relationships/hyperlink" Target="https://www.cbr.ru/hd_base/zcyc_params/zcyc/?DateTo=22.12.2016" TargetMode="External"/><Relationship Id="rId401" Type="http://schemas.openxmlformats.org/officeDocument/2006/relationships/hyperlink" Target="https://www.cbr.ru/hd_base/zcyc_params/zcyc/?DateTo=01.07.2016" TargetMode="External"/><Relationship Id="rId422" Type="http://schemas.openxmlformats.org/officeDocument/2006/relationships/hyperlink" Target="https://www.cbr.ru/hd_base/zcyc_params/zcyc/?DateTo=01.06.2016" TargetMode="External"/><Relationship Id="rId443" Type="http://schemas.openxmlformats.org/officeDocument/2006/relationships/hyperlink" Target="https://www.cbr.ru/hd_base/zcyc_params/zcyc/?DateTo=28.04.2016" TargetMode="External"/><Relationship Id="rId464" Type="http://schemas.openxmlformats.org/officeDocument/2006/relationships/hyperlink" Target="https://www.cbr.ru/hd_base/zcyc_params/zcyc/?DateTo=30.03.2016" TargetMode="External"/><Relationship Id="rId303" Type="http://schemas.openxmlformats.org/officeDocument/2006/relationships/hyperlink" Target="https://www.cbr.ru/hd_base/zcyc_params/zcyc/?DateTo=17.11.2016" TargetMode="External"/><Relationship Id="rId485" Type="http://schemas.openxmlformats.org/officeDocument/2006/relationships/hyperlink" Target="https://www.cbr.ru/hd_base/zcyc_params/zcyc/?DateTo=29.02.2016" TargetMode="External"/><Relationship Id="rId42" Type="http://schemas.openxmlformats.org/officeDocument/2006/relationships/hyperlink" Target="https://www.cbr.ru/hd_base/zcyc_params/zcyc/?DateTo=30.11.2017" TargetMode="External"/><Relationship Id="rId84" Type="http://schemas.openxmlformats.org/officeDocument/2006/relationships/hyperlink" Target="https://www.cbr.ru/hd_base/zcyc_params/zcyc/?DateTo=02.10.2017" TargetMode="External"/><Relationship Id="rId138" Type="http://schemas.openxmlformats.org/officeDocument/2006/relationships/hyperlink" Target="https://www.cbr.ru/hd_base/zcyc_params/zcyc/?DateTo=18.07.2017" TargetMode="External"/><Relationship Id="rId345" Type="http://schemas.openxmlformats.org/officeDocument/2006/relationships/hyperlink" Target="https://www.cbr.ru/hd_base/zcyc_params/zcyc/?DateTo=19.09.2016" TargetMode="External"/><Relationship Id="rId387" Type="http://schemas.openxmlformats.org/officeDocument/2006/relationships/hyperlink" Target="https://www.cbr.ru/hd_base/zcyc_params/zcyc/?DateTo=21.07.2016" TargetMode="External"/><Relationship Id="rId191" Type="http://schemas.openxmlformats.org/officeDocument/2006/relationships/hyperlink" Target="https://www.cbr.ru/hd_base/zcyc_params/zcyc/?DateTo=28.04.2017" TargetMode="External"/><Relationship Id="rId205" Type="http://schemas.openxmlformats.org/officeDocument/2006/relationships/hyperlink" Target="https://www.cbr.ru/hd_base/zcyc_params/zcyc/?DateTo=07.04.2017" TargetMode="External"/><Relationship Id="rId247" Type="http://schemas.openxmlformats.org/officeDocument/2006/relationships/hyperlink" Target="https://www.cbr.ru/hd_base/zcyc_params/zcyc/?DateTo=06.02.2017" TargetMode="External"/><Relationship Id="rId412" Type="http://schemas.openxmlformats.org/officeDocument/2006/relationships/hyperlink" Target="https://www.cbr.ru/hd_base/zcyc_params/zcyc/?DateTo=16.06.2016" TargetMode="External"/><Relationship Id="rId107" Type="http://schemas.openxmlformats.org/officeDocument/2006/relationships/hyperlink" Target="https://www.cbr.ru/hd_base/zcyc_params/zcyc/?DateTo=30.08.2017" TargetMode="External"/><Relationship Id="rId289" Type="http://schemas.openxmlformats.org/officeDocument/2006/relationships/hyperlink" Target="https://www.cbr.ru/hd_base/zcyc_params/zcyc/?DateTo=07.12.2016" TargetMode="External"/><Relationship Id="rId454" Type="http://schemas.openxmlformats.org/officeDocument/2006/relationships/hyperlink" Target="https://www.cbr.ru/hd_base/zcyc_params/zcyc/?DateTo=13.04.2016" TargetMode="External"/><Relationship Id="rId496" Type="http://schemas.openxmlformats.org/officeDocument/2006/relationships/hyperlink" Target="https://www.cbr.ru/hd_base/zcyc_params/zcyc/?DateTo=12.02.2016" TargetMode="External"/><Relationship Id="rId11" Type="http://schemas.openxmlformats.org/officeDocument/2006/relationships/hyperlink" Target="https://www.cbr.ru/hd_base/zcyc_params/zcyc/?DateTo=17.01.2018" TargetMode="External"/><Relationship Id="rId53" Type="http://schemas.openxmlformats.org/officeDocument/2006/relationships/hyperlink" Target="https://www.cbr.ru/hd_base/zcyc_params/zcyc/?DateTo=15.11.2017" TargetMode="External"/><Relationship Id="rId149" Type="http://schemas.openxmlformats.org/officeDocument/2006/relationships/hyperlink" Target="https://www.cbr.ru/hd_base/zcyc_params/zcyc/?DateTo=03.07.2017" TargetMode="External"/><Relationship Id="rId314" Type="http://schemas.openxmlformats.org/officeDocument/2006/relationships/hyperlink" Target="https://www.cbr.ru/hd_base/zcyc_params/zcyc/?DateTo=01.11.2016" TargetMode="External"/><Relationship Id="rId356" Type="http://schemas.openxmlformats.org/officeDocument/2006/relationships/hyperlink" Target="https://www.cbr.ru/hd_base/zcyc_params/zcyc/?DateTo=02.09.2016" TargetMode="External"/><Relationship Id="rId398" Type="http://schemas.openxmlformats.org/officeDocument/2006/relationships/hyperlink" Target="https://www.cbr.ru/hd_base/zcyc_params/zcyc/?DateTo=06.07.2016" TargetMode="External"/><Relationship Id="rId95" Type="http://schemas.openxmlformats.org/officeDocument/2006/relationships/hyperlink" Target="https://www.cbr.ru/hd_base/zcyc_params/zcyc/?DateTo=15.09.2017" TargetMode="External"/><Relationship Id="rId160" Type="http://schemas.openxmlformats.org/officeDocument/2006/relationships/hyperlink" Target="https://www.cbr.ru/hd_base/zcyc_params/zcyc/?DateTo=16.06.2017" TargetMode="External"/><Relationship Id="rId216" Type="http://schemas.openxmlformats.org/officeDocument/2006/relationships/hyperlink" Target="https://www.cbr.ru/hd_base/zcyc_params/zcyc/?DateTo=23.03.2017" TargetMode="External"/><Relationship Id="rId423" Type="http://schemas.openxmlformats.org/officeDocument/2006/relationships/hyperlink" Target="https://www.cbr.ru/hd_base/zcyc_params/zcyc/?DateTo=31.05.2016" TargetMode="External"/><Relationship Id="rId258" Type="http://schemas.openxmlformats.org/officeDocument/2006/relationships/hyperlink" Target="https://www.cbr.ru/hd_base/zcyc_params/zcyc/?DateTo=20.01.2017" TargetMode="External"/><Relationship Id="rId465" Type="http://schemas.openxmlformats.org/officeDocument/2006/relationships/hyperlink" Target="https://www.cbr.ru/hd_base/zcyc_params/zcyc/?DateTo=29.03.2016" TargetMode="External"/><Relationship Id="rId22" Type="http://schemas.openxmlformats.org/officeDocument/2006/relationships/hyperlink" Target="https://www.cbr.ru/hd_base/zcyc_params/zcyc/?DateTo=28.12.2017" TargetMode="External"/><Relationship Id="rId64" Type="http://schemas.openxmlformats.org/officeDocument/2006/relationships/hyperlink" Target="https://www.cbr.ru/hd_base/zcyc_params/zcyc/?DateTo=30.10.2017" TargetMode="External"/><Relationship Id="rId118" Type="http://schemas.openxmlformats.org/officeDocument/2006/relationships/hyperlink" Target="https://www.cbr.ru/hd_base/zcyc_params/zcyc/?DateTo=15.08.2017" TargetMode="External"/><Relationship Id="rId325" Type="http://schemas.openxmlformats.org/officeDocument/2006/relationships/hyperlink" Target="https://www.cbr.ru/hd_base/zcyc_params/zcyc/?DateTo=17.10.2016" TargetMode="External"/><Relationship Id="rId367" Type="http://schemas.openxmlformats.org/officeDocument/2006/relationships/hyperlink" Target="https://www.cbr.ru/hd_base/zcyc_params/zcyc/?DateTo=18.08.2016" TargetMode="External"/><Relationship Id="rId171" Type="http://schemas.openxmlformats.org/officeDocument/2006/relationships/hyperlink" Target="https://www.cbr.ru/hd_base/zcyc_params/zcyc/?DateTo=31.05.2017" TargetMode="External"/><Relationship Id="rId227" Type="http://schemas.openxmlformats.org/officeDocument/2006/relationships/hyperlink" Target="https://www.cbr.ru/hd_base/zcyc_params/zcyc/?DateTo=07.03.2017" TargetMode="External"/><Relationship Id="rId269" Type="http://schemas.openxmlformats.org/officeDocument/2006/relationships/hyperlink" Target="https://www.cbr.ru/hd_base/zcyc_params/zcyc/?DateTo=05.01.2017" TargetMode="External"/><Relationship Id="rId434" Type="http://schemas.openxmlformats.org/officeDocument/2006/relationships/hyperlink" Target="https://www.cbr.ru/hd_base/zcyc_params/zcyc/?DateTo=16.05.2016" TargetMode="External"/><Relationship Id="rId476" Type="http://schemas.openxmlformats.org/officeDocument/2006/relationships/hyperlink" Target="https://www.cbr.ru/hd_base/zcyc_params/zcyc/?DateTo=14.03.2016" TargetMode="External"/><Relationship Id="rId33" Type="http://schemas.openxmlformats.org/officeDocument/2006/relationships/hyperlink" Target="https://www.cbr.ru/hd_base/zcyc_params/zcyc/?DateTo=13.12.2017" TargetMode="External"/><Relationship Id="rId129" Type="http://schemas.openxmlformats.org/officeDocument/2006/relationships/hyperlink" Target="https://www.cbr.ru/hd_base/zcyc_params/zcyc/?DateTo=31.07.2017" TargetMode="External"/><Relationship Id="rId280" Type="http://schemas.openxmlformats.org/officeDocument/2006/relationships/hyperlink" Target="https://www.cbr.ru/hd_base/zcyc_params/zcyc/?DateTo=20.12.2016" TargetMode="External"/><Relationship Id="rId336" Type="http://schemas.openxmlformats.org/officeDocument/2006/relationships/hyperlink" Target="https://www.cbr.ru/hd_base/zcyc_params/zcyc/?DateTo=30.09.2016" TargetMode="External"/><Relationship Id="rId501" Type="http://schemas.openxmlformats.org/officeDocument/2006/relationships/hyperlink" Target="https://www.cbr.ru/hd_base/zcyc_params/zcyc/?DateTo=05.02.2016" TargetMode="External"/><Relationship Id="rId75" Type="http://schemas.openxmlformats.org/officeDocument/2006/relationships/hyperlink" Target="https://www.cbr.ru/hd_base/zcyc_params/zcyc/?DateTo=13.10.2017" TargetMode="External"/><Relationship Id="rId140" Type="http://schemas.openxmlformats.org/officeDocument/2006/relationships/hyperlink" Target="https://www.cbr.ru/hd_base/zcyc_params/zcyc/?DateTo=14.07.2017" TargetMode="External"/><Relationship Id="rId182" Type="http://schemas.openxmlformats.org/officeDocument/2006/relationships/hyperlink" Target="https://www.cbr.ru/hd_base/zcyc_params/zcyc/?DateTo=16.05.2017" TargetMode="External"/><Relationship Id="rId378" Type="http://schemas.openxmlformats.org/officeDocument/2006/relationships/hyperlink" Target="https://www.cbr.ru/hd_base/zcyc_params/zcyc/?DateTo=03.08.2016" TargetMode="External"/><Relationship Id="rId403" Type="http://schemas.openxmlformats.org/officeDocument/2006/relationships/hyperlink" Target="https://www.cbr.ru/hd_base/zcyc_params/zcyc/?DateTo=29.06.2016" TargetMode="External"/><Relationship Id="rId6" Type="http://schemas.openxmlformats.org/officeDocument/2006/relationships/hyperlink" Target="https://www.cbr.ru/hd_base/zcyc_params/zcyc/?DateTo=24.01.2018" TargetMode="External"/><Relationship Id="rId238" Type="http://schemas.openxmlformats.org/officeDocument/2006/relationships/hyperlink" Target="https://www.cbr.ru/hd_base/zcyc_params/zcyc/?DateTo=17.02.2017" TargetMode="External"/><Relationship Id="rId445" Type="http://schemas.openxmlformats.org/officeDocument/2006/relationships/hyperlink" Target="https://www.cbr.ru/hd_base/zcyc_params/zcyc/?DateTo=26.04.2016" TargetMode="External"/><Relationship Id="rId487" Type="http://schemas.openxmlformats.org/officeDocument/2006/relationships/hyperlink" Target="https://www.cbr.ru/hd_base/zcyc_params/zcyc/?DateTo=25.02.2016" TargetMode="External"/><Relationship Id="rId291" Type="http://schemas.openxmlformats.org/officeDocument/2006/relationships/hyperlink" Target="https://www.cbr.ru/hd_base/zcyc_params/zcyc/?DateTo=05.12.2016" TargetMode="External"/><Relationship Id="rId305" Type="http://schemas.openxmlformats.org/officeDocument/2006/relationships/hyperlink" Target="https://www.cbr.ru/hd_base/zcyc_params/zcyc/?DateTo=15.11.2016" TargetMode="External"/><Relationship Id="rId347" Type="http://schemas.openxmlformats.org/officeDocument/2006/relationships/hyperlink" Target="https://www.cbr.ru/hd_base/zcyc_params/zcyc/?DateTo=15.09.2016" TargetMode="External"/><Relationship Id="rId44" Type="http://schemas.openxmlformats.org/officeDocument/2006/relationships/hyperlink" Target="https://www.cbr.ru/hd_base/zcyc_params/zcyc/?DateTo=28.11.2017" TargetMode="External"/><Relationship Id="rId86" Type="http://schemas.openxmlformats.org/officeDocument/2006/relationships/hyperlink" Target="https://www.cbr.ru/hd_base/zcyc_params/zcyc/?DateTo=28.09.2017" TargetMode="External"/><Relationship Id="rId151" Type="http://schemas.openxmlformats.org/officeDocument/2006/relationships/hyperlink" Target="https://www.cbr.ru/hd_base/zcyc_params/zcyc/?DateTo=29.06.2017" TargetMode="External"/><Relationship Id="rId389" Type="http://schemas.openxmlformats.org/officeDocument/2006/relationships/hyperlink" Target="https://www.cbr.ru/hd_base/zcyc_params/zcyc/?DateTo=19.07.2016" TargetMode="External"/><Relationship Id="rId193" Type="http://schemas.openxmlformats.org/officeDocument/2006/relationships/hyperlink" Target="https://www.cbr.ru/hd_base/zcyc_params/zcyc/?DateTo=26.04.2017" TargetMode="External"/><Relationship Id="rId207" Type="http://schemas.openxmlformats.org/officeDocument/2006/relationships/hyperlink" Target="https://www.cbr.ru/hd_base/zcyc_params/zcyc/?DateTo=05.04.2017" TargetMode="External"/><Relationship Id="rId249" Type="http://schemas.openxmlformats.org/officeDocument/2006/relationships/hyperlink" Target="https://www.cbr.ru/hd_base/zcyc_params/zcyc/?DateTo=02.02.2017" TargetMode="External"/><Relationship Id="rId414" Type="http://schemas.openxmlformats.org/officeDocument/2006/relationships/hyperlink" Target="https://www.cbr.ru/hd_base/zcyc_params/zcyc/?DateTo=14.06.2016" TargetMode="External"/><Relationship Id="rId456" Type="http://schemas.openxmlformats.org/officeDocument/2006/relationships/hyperlink" Target="https://www.cbr.ru/hd_base/zcyc_params/zcyc/?DateTo=11.04.2016" TargetMode="External"/><Relationship Id="rId498" Type="http://schemas.openxmlformats.org/officeDocument/2006/relationships/hyperlink" Target="https://www.cbr.ru/hd_base/zcyc_params/zcyc/?DateTo=10.02.2016" TargetMode="External"/><Relationship Id="rId13" Type="http://schemas.openxmlformats.org/officeDocument/2006/relationships/hyperlink" Target="https://www.cbr.ru/hd_base/zcyc_params/zcyc/?DateTo=15.01.2018" TargetMode="External"/><Relationship Id="rId109" Type="http://schemas.openxmlformats.org/officeDocument/2006/relationships/hyperlink" Target="https://www.cbr.ru/hd_base/zcyc_params/zcyc/?DateTo=28.08.2017" TargetMode="External"/><Relationship Id="rId260" Type="http://schemas.openxmlformats.org/officeDocument/2006/relationships/hyperlink" Target="https://www.cbr.ru/hd_base/zcyc_params/zcyc/?DateTo=18.01.2017" TargetMode="External"/><Relationship Id="rId316" Type="http://schemas.openxmlformats.org/officeDocument/2006/relationships/hyperlink" Target="https://www.cbr.ru/hd_base/zcyc_params/zcyc/?DateTo=28.10.2016" TargetMode="External"/><Relationship Id="rId55" Type="http://schemas.openxmlformats.org/officeDocument/2006/relationships/hyperlink" Target="https://www.cbr.ru/hd_base/zcyc_params/zcyc/?DateTo=13.11.2017" TargetMode="External"/><Relationship Id="rId97" Type="http://schemas.openxmlformats.org/officeDocument/2006/relationships/hyperlink" Target="https://www.cbr.ru/hd_base/zcyc_params/zcyc/?DateTo=13.09.2017" TargetMode="External"/><Relationship Id="rId120" Type="http://schemas.openxmlformats.org/officeDocument/2006/relationships/hyperlink" Target="https://www.cbr.ru/hd_base/zcyc_params/zcyc/?DateTo=11.08.2017" TargetMode="External"/><Relationship Id="rId358" Type="http://schemas.openxmlformats.org/officeDocument/2006/relationships/hyperlink" Target="https://www.cbr.ru/hd_base/zcyc_params/zcyc/?DateTo=31.08.2016" TargetMode="External"/><Relationship Id="rId162" Type="http://schemas.openxmlformats.org/officeDocument/2006/relationships/hyperlink" Target="https://www.cbr.ru/hd_base/zcyc_params/zcyc/?DateTo=14.06.2017" TargetMode="External"/><Relationship Id="rId218" Type="http://schemas.openxmlformats.org/officeDocument/2006/relationships/hyperlink" Target="https://www.cbr.ru/hd_base/zcyc_params/zcyc/?DateTo=21.03.2017" TargetMode="External"/><Relationship Id="rId425" Type="http://schemas.openxmlformats.org/officeDocument/2006/relationships/hyperlink" Target="https://www.cbr.ru/hd_base/zcyc_params/zcyc/?DateTo=27.05.2016" TargetMode="External"/><Relationship Id="rId467" Type="http://schemas.openxmlformats.org/officeDocument/2006/relationships/hyperlink" Target="https://www.cbr.ru/hd_base/zcyc_params/zcyc/?DateTo=25.03.2016" TargetMode="External"/><Relationship Id="rId271" Type="http://schemas.openxmlformats.org/officeDocument/2006/relationships/hyperlink" Target="https://www.cbr.ru/hd_base/zcyc_params/zcyc/?DateTo=03.01.2017" TargetMode="External"/><Relationship Id="rId24" Type="http://schemas.openxmlformats.org/officeDocument/2006/relationships/hyperlink" Target="https://www.cbr.ru/hd_base/zcyc_params/zcyc/?DateTo=26.12.2017" TargetMode="External"/><Relationship Id="rId66" Type="http://schemas.openxmlformats.org/officeDocument/2006/relationships/hyperlink" Target="https://www.cbr.ru/hd_base/zcyc_params/zcyc/?DateTo=26.10.2017" TargetMode="External"/><Relationship Id="rId131" Type="http://schemas.openxmlformats.org/officeDocument/2006/relationships/hyperlink" Target="https://www.cbr.ru/hd_base/zcyc_params/zcyc/?DateTo=27.07.2017" TargetMode="External"/><Relationship Id="rId327" Type="http://schemas.openxmlformats.org/officeDocument/2006/relationships/hyperlink" Target="https://www.cbr.ru/hd_base/zcyc_params/zcyc/?DateTo=13.10.2016" TargetMode="External"/><Relationship Id="rId369" Type="http://schemas.openxmlformats.org/officeDocument/2006/relationships/hyperlink" Target="https://www.cbr.ru/hd_base/zcyc_params/zcyc/?DateTo=16.08.2016" TargetMode="External"/><Relationship Id="rId173" Type="http://schemas.openxmlformats.org/officeDocument/2006/relationships/hyperlink" Target="https://www.cbr.ru/hd_base/zcyc_params/zcyc/?DateTo=29.05.2017" TargetMode="External"/><Relationship Id="rId229" Type="http://schemas.openxmlformats.org/officeDocument/2006/relationships/hyperlink" Target="https://www.cbr.ru/hd_base/zcyc_params/zcyc/?DateTo=03.03.2017" TargetMode="External"/><Relationship Id="rId380" Type="http://schemas.openxmlformats.org/officeDocument/2006/relationships/hyperlink" Target="https://www.cbr.ru/hd_base/zcyc_params/zcyc/?DateTo=01.08.2016" TargetMode="External"/><Relationship Id="rId436" Type="http://schemas.openxmlformats.org/officeDocument/2006/relationships/hyperlink" Target="https://www.cbr.ru/hd_base/zcyc_params/zcyc/?DateTo=12.05.2016" TargetMode="External"/><Relationship Id="rId240" Type="http://schemas.openxmlformats.org/officeDocument/2006/relationships/hyperlink" Target="https://www.cbr.ru/hd_base/zcyc_params/zcyc/?DateTo=15.02.2017" TargetMode="External"/><Relationship Id="rId478" Type="http://schemas.openxmlformats.org/officeDocument/2006/relationships/hyperlink" Target="https://www.cbr.ru/hd_base/zcyc_params/zcyc/?DateTo=10.03.2016" TargetMode="External"/><Relationship Id="rId35" Type="http://schemas.openxmlformats.org/officeDocument/2006/relationships/hyperlink" Target="https://www.cbr.ru/hd_base/zcyc_params/zcyc/?DateTo=11.12.2017" TargetMode="External"/><Relationship Id="rId77" Type="http://schemas.openxmlformats.org/officeDocument/2006/relationships/hyperlink" Target="https://www.cbr.ru/hd_base/zcyc_params/zcyc/?DateTo=11.10.2017" TargetMode="External"/><Relationship Id="rId100" Type="http://schemas.openxmlformats.org/officeDocument/2006/relationships/hyperlink" Target="https://www.cbr.ru/hd_base/zcyc_params/zcyc/?DateTo=08.09.2017" TargetMode="External"/><Relationship Id="rId282" Type="http://schemas.openxmlformats.org/officeDocument/2006/relationships/hyperlink" Target="https://www.cbr.ru/hd_base/zcyc_params/zcyc/?DateTo=16.12.2016" TargetMode="External"/><Relationship Id="rId338" Type="http://schemas.openxmlformats.org/officeDocument/2006/relationships/hyperlink" Target="https://www.cbr.ru/hd_base/zcyc_params/zcyc/?DateTo=28.09.2016" TargetMode="External"/><Relationship Id="rId503" Type="http://schemas.openxmlformats.org/officeDocument/2006/relationships/hyperlink" Target="https://www.cbr.ru/hd_base/zcyc_params/zcyc/?DateTo=03.02.2016" TargetMode="External"/><Relationship Id="rId8" Type="http://schemas.openxmlformats.org/officeDocument/2006/relationships/hyperlink" Target="https://www.cbr.ru/hd_base/zcyc_params/zcyc/?DateTo=22.01.2018" TargetMode="External"/><Relationship Id="rId142" Type="http://schemas.openxmlformats.org/officeDocument/2006/relationships/hyperlink" Target="https://www.cbr.ru/hd_base/zcyc_params/zcyc/?DateTo=12.07.2017" TargetMode="External"/><Relationship Id="rId184" Type="http://schemas.openxmlformats.org/officeDocument/2006/relationships/hyperlink" Target="https://www.cbr.ru/hd_base/zcyc_params/zcyc/?DateTo=12.05.2017" TargetMode="External"/><Relationship Id="rId391" Type="http://schemas.openxmlformats.org/officeDocument/2006/relationships/hyperlink" Target="https://www.cbr.ru/hd_base/zcyc_params/zcyc/?DateTo=15.07.2016" TargetMode="External"/><Relationship Id="rId405" Type="http://schemas.openxmlformats.org/officeDocument/2006/relationships/hyperlink" Target="https://www.cbr.ru/hd_base/zcyc_params/zcyc/?DateTo=27.06.2016" TargetMode="External"/><Relationship Id="rId447" Type="http://schemas.openxmlformats.org/officeDocument/2006/relationships/hyperlink" Target="https://www.cbr.ru/hd_base/zcyc_params/zcyc/?DateTo=22.04.2016" TargetMode="External"/><Relationship Id="rId251" Type="http://schemas.openxmlformats.org/officeDocument/2006/relationships/hyperlink" Target="https://www.cbr.ru/hd_base/zcyc_params/zcyc/?DateTo=31.01.2017" TargetMode="External"/><Relationship Id="rId489" Type="http://schemas.openxmlformats.org/officeDocument/2006/relationships/hyperlink" Target="https://www.cbr.ru/hd_base/zcyc_params/zcyc/?DateTo=22.02.2016" TargetMode="External"/><Relationship Id="rId46" Type="http://schemas.openxmlformats.org/officeDocument/2006/relationships/hyperlink" Target="https://www.cbr.ru/hd_base/zcyc_params/zcyc/?DateTo=24.11.2017" TargetMode="External"/><Relationship Id="rId293" Type="http://schemas.openxmlformats.org/officeDocument/2006/relationships/hyperlink" Target="https://www.cbr.ru/hd_base/zcyc_params/zcyc/?DateTo=01.12.2016" TargetMode="External"/><Relationship Id="rId307" Type="http://schemas.openxmlformats.org/officeDocument/2006/relationships/hyperlink" Target="https://www.cbr.ru/hd_base/zcyc_params/zcyc/?DateTo=11.11.2016" TargetMode="External"/><Relationship Id="rId349" Type="http://schemas.openxmlformats.org/officeDocument/2006/relationships/hyperlink" Target="https://www.cbr.ru/hd_base/zcyc_params/zcyc/?DateTo=13.09.2016" TargetMode="External"/><Relationship Id="rId88" Type="http://schemas.openxmlformats.org/officeDocument/2006/relationships/hyperlink" Target="https://www.cbr.ru/hd_base/zcyc_params/zcyc/?DateTo=26.09.2017" TargetMode="External"/><Relationship Id="rId111" Type="http://schemas.openxmlformats.org/officeDocument/2006/relationships/hyperlink" Target="https://www.cbr.ru/hd_base/zcyc_params/zcyc/?DateTo=24.08.2017" TargetMode="External"/><Relationship Id="rId153" Type="http://schemas.openxmlformats.org/officeDocument/2006/relationships/hyperlink" Target="https://www.cbr.ru/hd_base/zcyc_params/zcyc/?DateTo=27.06.2017" TargetMode="External"/><Relationship Id="rId195" Type="http://schemas.openxmlformats.org/officeDocument/2006/relationships/hyperlink" Target="https://www.cbr.ru/hd_base/zcyc_params/zcyc/?DateTo=24.04.2017" TargetMode="External"/><Relationship Id="rId209" Type="http://schemas.openxmlformats.org/officeDocument/2006/relationships/hyperlink" Target="https://www.cbr.ru/hd_base/zcyc_params/zcyc/?DateTo=03.04.2017" TargetMode="External"/><Relationship Id="rId360" Type="http://schemas.openxmlformats.org/officeDocument/2006/relationships/hyperlink" Target="https://www.cbr.ru/hd_base/zcyc_params/zcyc/?DateTo=29.08.2016" TargetMode="External"/><Relationship Id="rId416" Type="http://schemas.openxmlformats.org/officeDocument/2006/relationships/hyperlink" Target="https://www.cbr.ru/hd_base/zcyc_params/zcyc/?DateTo=09.06.2016" TargetMode="External"/><Relationship Id="rId220" Type="http://schemas.openxmlformats.org/officeDocument/2006/relationships/hyperlink" Target="https://www.cbr.ru/hd_base/zcyc_params/zcyc/?DateTo=17.03.2017" TargetMode="External"/><Relationship Id="rId458" Type="http://schemas.openxmlformats.org/officeDocument/2006/relationships/hyperlink" Target="https://www.cbr.ru/hd_base/zcyc_params/zcyc/?DateTo=07.04.2016" TargetMode="External"/><Relationship Id="rId15" Type="http://schemas.openxmlformats.org/officeDocument/2006/relationships/hyperlink" Target="https://www.cbr.ru/hd_base/zcyc_params/zcyc/?DateTo=11.01.2018" TargetMode="External"/><Relationship Id="rId57" Type="http://schemas.openxmlformats.org/officeDocument/2006/relationships/hyperlink" Target="https://www.cbr.ru/hd_base/zcyc_params/zcyc/?DateTo=09.11.2017" TargetMode="External"/><Relationship Id="rId262" Type="http://schemas.openxmlformats.org/officeDocument/2006/relationships/hyperlink" Target="https://www.cbr.ru/hd_base/zcyc_params/zcyc/?DateTo=16.01.2017" TargetMode="External"/><Relationship Id="rId318" Type="http://schemas.openxmlformats.org/officeDocument/2006/relationships/hyperlink" Target="https://www.cbr.ru/hd_base/zcyc_params/zcyc/?DateTo=26.10.2016" TargetMode="External"/><Relationship Id="rId99" Type="http://schemas.openxmlformats.org/officeDocument/2006/relationships/hyperlink" Target="https://www.cbr.ru/hd_base/zcyc_params/zcyc/?DateTo=11.09.2017" TargetMode="External"/><Relationship Id="rId122" Type="http://schemas.openxmlformats.org/officeDocument/2006/relationships/hyperlink" Target="https://www.cbr.ru/hd_base/zcyc_params/zcyc/?DateTo=09.08.2017" TargetMode="External"/><Relationship Id="rId164" Type="http://schemas.openxmlformats.org/officeDocument/2006/relationships/hyperlink" Target="https://www.cbr.ru/hd_base/zcyc_params/zcyc/?DateTo=09.06.2017" TargetMode="External"/><Relationship Id="rId371" Type="http://schemas.openxmlformats.org/officeDocument/2006/relationships/hyperlink" Target="https://www.cbr.ru/hd_base/zcyc_params/zcyc/?DateTo=12.08.2016" TargetMode="External"/><Relationship Id="rId427" Type="http://schemas.openxmlformats.org/officeDocument/2006/relationships/hyperlink" Target="https://www.cbr.ru/hd_base/zcyc_params/zcyc/?DateTo=25.05.2016" TargetMode="External"/><Relationship Id="rId469" Type="http://schemas.openxmlformats.org/officeDocument/2006/relationships/hyperlink" Target="https://www.cbr.ru/hd_base/zcyc_params/zcyc/?DateTo=23.03.2016" TargetMode="External"/><Relationship Id="rId26" Type="http://schemas.openxmlformats.org/officeDocument/2006/relationships/hyperlink" Target="https://www.cbr.ru/hd_base/zcyc_params/zcyc/?DateTo=22.12.2017" TargetMode="External"/><Relationship Id="rId231" Type="http://schemas.openxmlformats.org/officeDocument/2006/relationships/hyperlink" Target="https://www.cbr.ru/hd_base/zcyc_params/zcyc/?DateTo=01.03.2017" TargetMode="External"/><Relationship Id="rId273" Type="http://schemas.openxmlformats.org/officeDocument/2006/relationships/hyperlink" Target="https://www.cbr.ru/hd_base/zcyc_params/zcyc/?DateTo=29.12.2016" TargetMode="External"/><Relationship Id="rId329" Type="http://schemas.openxmlformats.org/officeDocument/2006/relationships/hyperlink" Target="https://www.cbr.ru/hd_base/zcyc_params/zcyc/?DateTo=11.10.2016" TargetMode="External"/><Relationship Id="rId480" Type="http://schemas.openxmlformats.org/officeDocument/2006/relationships/hyperlink" Target="https://www.cbr.ru/hd_base/zcyc_params/zcyc/?DateTo=07.03.2016" TargetMode="External"/><Relationship Id="rId68" Type="http://schemas.openxmlformats.org/officeDocument/2006/relationships/hyperlink" Target="https://www.cbr.ru/hd_base/zcyc_params/zcyc/?DateTo=24.10.2017" TargetMode="External"/><Relationship Id="rId133" Type="http://schemas.openxmlformats.org/officeDocument/2006/relationships/hyperlink" Target="https://www.cbr.ru/hd_base/zcyc_params/zcyc/?DateTo=25.07.2017" TargetMode="External"/><Relationship Id="rId175" Type="http://schemas.openxmlformats.org/officeDocument/2006/relationships/hyperlink" Target="https://www.cbr.ru/hd_base/zcyc_params/zcyc/?DateTo=25.05.2017" TargetMode="External"/><Relationship Id="rId340" Type="http://schemas.openxmlformats.org/officeDocument/2006/relationships/hyperlink" Target="https://www.cbr.ru/hd_base/zcyc_params/zcyc/?DateTo=26.09.2016" TargetMode="External"/><Relationship Id="rId200" Type="http://schemas.openxmlformats.org/officeDocument/2006/relationships/hyperlink" Target="https://www.cbr.ru/hd_base/zcyc_params/zcyc/?DateTo=14.04.2017" TargetMode="External"/><Relationship Id="rId382" Type="http://schemas.openxmlformats.org/officeDocument/2006/relationships/hyperlink" Target="https://www.cbr.ru/hd_base/zcyc_params/zcyc/?DateTo=28.07.2016" TargetMode="External"/><Relationship Id="rId438" Type="http://schemas.openxmlformats.org/officeDocument/2006/relationships/hyperlink" Target="https://www.cbr.ru/hd_base/zcyc_params/zcyc/?DateTo=10.05.2016" TargetMode="External"/><Relationship Id="rId242" Type="http://schemas.openxmlformats.org/officeDocument/2006/relationships/hyperlink" Target="https://www.cbr.ru/hd_base/zcyc_params/zcyc/?DateTo=13.02.2017" TargetMode="External"/><Relationship Id="rId284" Type="http://schemas.openxmlformats.org/officeDocument/2006/relationships/hyperlink" Target="https://www.cbr.ru/hd_base/zcyc_params/zcyc/?DateTo=14.12.2016" TargetMode="External"/><Relationship Id="rId491" Type="http://schemas.openxmlformats.org/officeDocument/2006/relationships/hyperlink" Target="https://www.cbr.ru/hd_base/zcyc_params/zcyc/?DateTo=19.02.2016" TargetMode="External"/><Relationship Id="rId505" Type="http://schemas.openxmlformats.org/officeDocument/2006/relationships/hyperlink" Target="https://www.cbr.ru/hd_base/zcyc_params/zcyc/?DateTo=01.02.2016" TargetMode="External"/><Relationship Id="rId37" Type="http://schemas.openxmlformats.org/officeDocument/2006/relationships/hyperlink" Target="https://www.cbr.ru/hd_base/zcyc_params/zcyc/?DateTo=07.12.2017" TargetMode="External"/><Relationship Id="rId79" Type="http://schemas.openxmlformats.org/officeDocument/2006/relationships/hyperlink" Target="https://www.cbr.ru/hd_base/zcyc_params/zcyc/?DateTo=09.10.2017" TargetMode="External"/><Relationship Id="rId102" Type="http://schemas.openxmlformats.org/officeDocument/2006/relationships/hyperlink" Target="https://www.cbr.ru/hd_base/zcyc_params/zcyc/?DateTo=06.09.2017" TargetMode="External"/><Relationship Id="rId144" Type="http://schemas.openxmlformats.org/officeDocument/2006/relationships/hyperlink" Target="https://www.cbr.ru/hd_base/zcyc_params/zcyc/?DateTo=10.07.2017" TargetMode="External"/><Relationship Id="rId90" Type="http://schemas.openxmlformats.org/officeDocument/2006/relationships/hyperlink" Target="https://www.cbr.ru/hd_base/zcyc_params/zcyc/?DateTo=22.09.2017" TargetMode="External"/><Relationship Id="rId186" Type="http://schemas.openxmlformats.org/officeDocument/2006/relationships/hyperlink" Target="https://www.cbr.ru/hd_base/zcyc_params/zcyc/?DateTo=10.05.2017" TargetMode="External"/><Relationship Id="rId351" Type="http://schemas.openxmlformats.org/officeDocument/2006/relationships/hyperlink" Target="https://www.cbr.ru/hd_base/zcyc_params/zcyc/?DateTo=09.09.2016" TargetMode="External"/><Relationship Id="rId393" Type="http://schemas.openxmlformats.org/officeDocument/2006/relationships/hyperlink" Target="https://www.cbr.ru/hd_base/zcyc_params/zcyc/?DateTo=13.07.2016" TargetMode="External"/><Relationship Id="rId407" Type="http://schemas.openxmlformats.org/officeDocument/2006/relationships/hyperlink" Target="https://www.cbr.ru/hd_base/zcyc_params/zcyc/?DateTo=23.06.2016" TargetMode="External"/><Relationship Id="rId449" Type="http://schemas.openxmlformats.org/officeDocument/2006/relationships/hyperlink" Target="https://www.cbr.ru/hd_base/zcyc_params/zcyc/?DateTo=20.04.2016" TargetMode="External"/><Relationship Id="rId211" Type="http://schemas.openxmlformats.org/officeDocument/2006/relationships/hyperlink" Target="https://www.cbr.ru/hd_base/zcyc_params/zcyc/?DateTo=30.03.2017" TargetMode="External"/><Relationship Id="rId253" Type="http://schemas.openxmlformats.org/officeDocument/2006/relationships/hyperlink" Target="https://www.cbr.ru/hd_base/zcyc_params/zcyc/?DateTo=27.01.2017" TargetMode="External"/><Relationship Id="rId295" Type="http://schemas.openxmlformats.org/officeDocument/2006/relationships/hyperlink" Target="https://www.cbr.ru/hd_base/zcyc_params/zcyc/?DateTo=29.11.2016" TargetMode="External"/><Relationship Id="rId309" Type="http://schemas.openxmlformats.org/officeDocument/2006/relationships/hyperlink" Target="https://www.cbr.ru/hd_base/zcyc_params/zcyc/?DateTo=09.11.2016" TargetMode="External"/><Relationship Id="rId460" Type="http://schemas.openxmlformats.org/officeDocument/2006/relationships/hyperlink" Target="https://www.cbr.ru/hd_base/zcyc_params/zcyc/?DateTo=05.04.2016" TargetMode="External"/><Relationship Id="rId48" Type="http://schemas.openxmlformats.org/officeDocument/2006/relationships/hyperlink" Target="https://www.cbr.ru/hd_base/zcyc_params/zcyc/?DateTo=22.11.2017" TargetMode="External"/><Relationship Id="rId113" Type="http://schemas.openxmlformats.org/officeDocument/2006/relationships/hyperlink" Target="https://www.cbr.ru/hd_base/zcyc_params/zcyc/?DateTo=22.08.2017" TargetMode="External"/><Relationship Id="rId320" Type="http://schemas.openxmlformats.org/officeDocument/2006/relationships/hyperlink" Target="https://www.cbr.ru/hd_base/zcyc_params/zcyc/?DateTo=24.10.2016" TargetMode="External"/><Relationship Id="rId155" Type="http://schemas.openxmlformats.org/officeDocument/2006/relationships/hyperlink" Target="https://www.cbr.ru/hd_base/zcyc_params/zcyc/?DateTo=23.06.2017" TargetMode="External"/><Relationship Id="rId197" Type="http://schemas.openxmlformats.org/officeDocument/2006/relationships/hyperlink" Target="https://www.cbr.ru/hd_base/zcyc_params/zcyc/?DateTo=19.04.2017" TargetMode="External"/><Relationship Id="rId362" Type="http://schemas.openxmlformats.org/officeDocument/2006/relationships/hyperlink" Target="https://www.cbr.ru/hd_base/zcyc_params/zcyc/?DateTo=25.08.2016" TargetMode="External"/><Relationship Id="rId418" Type="http://schemas.openxmlformats.org/officeDocument/2006/relationships/hyperlink" Target="https://www.cbr.ru/hd_base/zcyc_params/zcyc/?DateTo=07.06.2016" TargetMode="External"/><Relationship Id="rId222" Type="http://schemas.openxmlformats.org/officeDocument/2006/relationships/hyperlink" Target="https://www.cbr.ru/hd_base/zcyc_params/zcyc/?DateTo=15.03.2017" TargetMode="External"/><Relationship Id="rId264" Type="http://schemas.openxmlformats.org/officeDocument/2006/relationships/hyperlink" Target="https://www.cbr.ru/hd_base/zcyc_params/zcyc/?DateTo=12.01.2017" TargetMode="External"/><Relationship Id="rId471" Type="http://schemas.openxmlformats.org/officeDocument/2006/relationships/hyperlink" Target="https://www.cbr.ru/hd_base/zcyc_params/zcyc/?DateTo=21.03.2016" TargetMode="External"/><Relationship Id="rId17" Type="http://schemas.openxmlformats.org/officeDocument/2006/relationships/hyperlink" Target="https://www.cbr.ru/hd_base/zcyc_params/zcyc/?DateTo=09.01.2018" TargetMode="External"/><Relationship Id="rId59" Type="http://schemas.openxmlformats.org/officeDocument/2006/relationships/hyperlink" Target="https://www.cbr.ru/hd_base/zcyc_params/zcyc/?DateTo=07.11.2017" TargetMode="External"/><Relationship Id="rId124" Type="http://schemas.openxmlformats.org/officeDocument/2006/relationships/hyperlink" Target="https://www.cbr.ru/hd_base/zcyc_params/zcyc/?DateTo=07.08.2017" TargetMode="External"/><Relationship Id="rId70" Type="http://schemas.openxmlformats.org/officeDocument/2006/relationships/hyperlink" Target="https://www.cbr.ru/hd_base/zcyc_params/zcyc/?DateTo=20.10.2017" TargetMode="External"/><Relationship Id="rId166" Type="http://schemas.openxmlformats.org/officeDocument/2006/relationships/hyperlink" Target="https://www.cbr.ru/hd_base/zcyc_params/zcyc/?DateTo=07.06.2017" TargetMode="External"/><Relationship Id="rId331" Type="http://schemas.openxmlformats.org/officeDocument/2006/relationships/hyperlink" Target="https://www.cbr.ru/hd_base/zcyc_params/zcyc/?DateTo=07.10.2016" TargetMode="External"/><Relationship Id="rId373" Type="http://schemas.openxmlformats.org/officeDocument/2006/relationships/hyperlink" Target="https://www.cbr.ru/hd_base/zcyc_params/zcyc/?DateTo=10.08.2016" TargetMode="External"/><Relationship Id="rId429" Type="http://schemas.openxmlformats.org/officeDocument/2006/relationships/hyperlink" Target="https://www.cbr.ru/hd_base/zcyc_params/zcyc/?DateTo=23.05.2016" TargetMode="External"/><Relationship Id="rId1" Type="http://schemas.openxmlformats.org/officeDocument/2006/relationships/hyperlink" Target="https://www.cbr.ru/hd_base/zcyc_params/zcyc/?DateTo=31.01.2018" TargetMode="External"/><Relationship Id="rId233" Type="http://schemas.openxmlformats.org/officeDocument/2006/relationships/hyperlink" Target="https://www.cbr.ru/hd_base/zcyc_params/zcyc/?DateTo=27.02.2017" TargetMode="External"/><Relationship Id="rId440" Type="http://schemas.openxmlformats.org/officeDocument/2006/relationships/hyperlink" Target="https://www.cbr.ru/hd_base/zcyc_params/zcyc/?DateTo=05.05.2016" TargetMode="External"/><Relationship Id="rId28" Type="http://schemas.openxmlformats.org/officeDocument/2006/relationships/hyperlink" Target="https://www.cbr.ru/hd_base/zcyc_params/zcyc/?DateTo=20.12.2017" TargetMode="External"/><Relationship Id="rId275" Type="http://schemas.openxmlformats.org/officeDocument/2006/relationships/hyperlink" Target="https://www.cbr.ru/hd_base/zcyc_params/zcyc/?DateTo=27.12.2016" TargetMode="External"/><Relationship Id="rId300" Type="http://schemas.openxmlformats.org/officeDocument/2006/relationships/hyperlink" Target="https://www.cbr.ru/hd_base/zcyc_params/zcyc/?DateTo=22.11.2016" TargetMode="External"/><Relationship Id="rId482" Type="http://schemas.openxmlformats.org/officeDocument/2006/relationships/hyperlink" Target="https://www.cbr.ru/hd_base/zcyc_params/zcyc/?DateTo=03.03.2016" TargetMode="External"/><Relationship Id="rId81" Type="http://schemas.openxmlformats.org/officeDocument/2006/relationships/hyperlink" Target="https://www.cbr.ru/hd_base/zcyc_params/zcyc/?DateTo=05.10.2017" TargetMode="External"/><Relationship Id="rId135" Type="http://schemas.openxmlformats.org/officeDocument/2006/relationships/hyperlink" Target="https://www.cbr.ru/hd_base/zcyc_params/zcyc/?DateTo=21.07.2017" TargetMode="External"/><Relationship Id="rId177" Type="http://schemas.openxmlformats.org/officeDocument/2006/relationships/hyperlink" Target="https://www.cbr.ru/hd_base/zcyc_params/zcyc/?DateTo=23.05.2017" TargetMode="External"/><Relationship Id="rId342" Type="http://schemas.openxmlformats.org/officeDocument/2006/relationships/hyperlink" Target="https://www.cbr.ru/hd_base/zcyc_params/zcyc/?DateTo=22.09.2016" TargetMode="External"/><Relationship Id="rId384" Type="http://schemas.openxmlformats.org/officeDocument/2006/relationships/hyperlink" Target="https://www.cbr.ru/hd_base/zcyc_params/zcyc/?DateTo=26.07.2016" TargetMode="External"/><Relationship Id="rId202" Type="http://schemas.openxmlformats.org/officeDocument/2006/relationships/hyperlink" Target="https://www.cbr.ru/hd_base/zcyc_params/zcyc/?DateTo=12.04.2017" TargetMode="External"/><Relationship Id="rId244" Type="http://schemas.openxmlformats.org/officeDocument/2006/relationships/hyperlink" Target="https://www.cbr.ru/hd_base/zcyc_params/zcyc/?DateTo=09.02.2017" TargetMode="External"/><Relationship Id="rId39" Type="http://schemas.openxmlformats.org/officeDocument/2006/relationships/hyperlink" Target="https://www.cbr.ru/hd_base/zcyc_params/zcyc/?DateTo=05.12.2017" TargetMode="External"/><Relationship Id="rId286" Type="http://schemas.openxmlformats.org/officeDocument/2006/relationships/hyperlink" Target="https://www.cbr.ru/hd_base/zcyc_params/zcyc/?DateTo=12.12.2016" TargetMode="External"/><Relationship Id="rId451" Type="http://schemas.openxmlformats.org/officeDocument/2006/relationships/hyperlink" Target="https://www.cbr.ru/hd_base/zcyc_params/zcyc/?DateTo=18.04.2016" TargetMode="External"/><Relationship Id="rId493" Type="http://schemas.openxmlformats.org/officeDocument/2006/relationships/hyperlink" Target="https://www.cbr.ru/hd_base/zcyc_params/zcyc/?DateTo=17.02.2016" TargetMode="External"/><Relationship Id="rId50" Type="http://schemas.openxmlformats.org/officeDocument/2006/relationships/hyperlink" Target="https://www.cbr.ru/hd_base/zcyc_params/zcyc/?DateTo=20.11.2017" TargetMode="External"/><Relationship Id="rId104" Type="http://schemas.openxmlformats.org/officeDocument/2006/relationships/hyperlink" Target="https://www.cbr.ru/hd_base/zcyc_params/zcyc/?DateTo=04.09.2017" TargetMode="External"/><Relationship Id="rId146" Type="http://schemas.openxmlformats.org/officeDocument/2006/relationships/hyperlink" Target="https://www.cbr.ru/hd_base/zcyc_params/zcyc/?DateTo=06.07.2017" TargetMode="External"/><Relationship Id="rId188" Type="http://schemas.openxmlformats.org/officeDocument/2006/relationships/hyperlink" Target="https://www.cbr.ru/hd_base/zcyc_params/zcyc/?DateTo=04.05.2017" TargetMode="External"/><Relationship Id="rId311" Type="http://schemas.openxmlformats.org/officeDocument/2006/relationships/hyperlink" Target="https://www.cbr.ru/hd_base/zcyc_params/zcyc/?DateTo=07.11.2016" TargetMode="External"/><Relationship Id="rId353" Type="http://schemas.openxmlformats.org/officeDocument/2006/relationships/hyperlink" Target="https://www.cbr.ru/hd_base/zcyc_params/zcyc/?DateTo=07.09.2016" TargetMode="External"/><Relationship Id="rId395" Type="http://schemas.openxmlformats.org/officeDocument/2006/relationships/hyperlink" Target="https://www.cbr.ru/hd_base/zcyc_params/zcyc/?DateTo=11.07.2016" TargetMode="External"/><Relationship Id="rId409" Type="http://schemas.openxmlformats.org/officeDocument/2006/relationships/hyperlink" Target="https://www.cbr.ru/hd_base/zcyc_params/zcyc/?DateTo=21.06.2016" TargetMode="External"/><Relationship Id="rId92" Type="http://schemas.openxmlformats.org/officeDocument/2006/relationships/hyperlink" Target="https://www.cbr.ru/hd_base/zcyc_params/zcyc/?DateTo=20.09.2017" TargetMode="External"/><Relationship Id="rId213" Type="http://schemas.openxmlformats.org/officeDocument/2006/relationships/hyperlink" Target="https://www.cbr.ru/hd_base/zcyc_params/zcyc/?DateTo=28.03.2017" TargetMode="External"/><Relationship Id="rId420" Type="http://schemas.openxmlformats.org/officeDocument/2006/relationships/hyperlink" Target="https://www.cbr.ru/hd_base/zcyc_params/zcyc/?DateTo=03.06.2016" TargetMode="External"/><Relationship Id="rId255" Type="http://schemas.openxmlformats.org/officeDocument/2006/relationships/hyperlink" Target="https://www.cbr.ru/hd_base/zcyc_params/zcyc/?DateTo=25.01.2017" TargetMode="External"/><Relationship Id="rId297" Type="http://schemas.openxmlformats.org/officeDocument/2006/relationships/hyperlink" Target="https://www.cbr.ru/hd_base/zcyc_params/zcyc/?DateTo=25.11.2016" TargetMode="External"/><Relationship Id="rId462" Type="http://schemas.openxmlformats.org/officeDocument/2006/relationships/hyperlink" Target="https://www.cbr.ru/hd_base/zcyc_params/zcyc/?DateTo=01.04.2016" TargetMode="External"/><Relationship Id="rId115" Type="http://schemas.openxmlformats.org/officeDocument/2006/relationships/hyperlink" Target="https://www.cbr.ru/hd_base/zcyc_params/zcyc/?DateTo=18.08.2017" TargetMode="External"/><Relationship Id="rId157" Type="http://schemas.openxmlformats.org/officeDocument/2006/relationships/hyperlink" Target="https://www.cbr.ru/hd_base/zcyc_params/zcyc/?DateTo=21.06.2017" TargetMode="External"/><Relationship Id="rId322" Type="http://schemas.openxmlformats.org/officeDocument/2006/relationships/hyperlink" Target="https://www.cbr.ru/hd_base/zcyc_params/zcyc/?DateTo=20.10.2016" TargetMode="External"/><Relationship Id="rId364" Type="http://schemas.openxmlformats.org/officeDocument/2006/relationships/hyperlink" Target="https://www.cbr.ru/hd_base/zcyc_params/zcyc/?DateTo=23.08.2016" TargetMode="External"/><Relationship Id="rId61" Type="http://schemas.openxmlformats.org/officeDocument/2006/relationships/hyperlink" Target="https://www.cbr.ru/hd_base/zcyc_params/zcyc/?DateTo=02.11.2017" TargetMode="External"/><Relationship Id="rId199" Type="http://schemas.openxmlformats.org/officeDocument/2006/relationships/hyperlink" Target="https://www.cbr.ru/hd_base/zcyc_params/zcyc/?DateTo=17.04.2017" TargetMode="External"/><Relationship Id="rId19" Type="http://schemas.openxmlformats.org/officeDocument/2006/relationships/hyperlink" Target="https://www.cbr.ru/hd_base/zcyc_params/zcyc/?DateTo=04.01.2018" TargetMode="External"/><Relationship Id="rId224" Type="http://schemas.openxmlformats.org/officeDocument/2006/relationships/hyperlink" Target="https://www.cbr.ru/hd_base/zcyc_params/zcyc/?DateTo=13.03.2017" TargetMode="External"/><Relationship Id="rId266" Type="http://schemas.openxmlformats.org/officeDocument/2006/relationships/hyperlink" Target="https://www.cbr.ru/hd_base/zcyc_params/zcyc/?DateTo=10.01.2017" TargetMode="External"/><Relationship Id="rId431" Type="http://schemas.openxmlformats.org/officeDocument/2006/relationships/hyperlink" Target="https://www.cbr.ru/hd_base/zcyc_params/zcyc/?DateTo=19.05.2016" TargetMode="External"/><Relationship Id="rId473" Type="http://schemas.openxmlformats.org/officeDocument/2006/relationships/hyperlink" Target="https://www.cbr.ru/hd_base/zcyc_params/zcyc/?DateTo=17.03.2016" TargetMode="External"/><Relationship Id="rId30" Type="http://schemas.openxmlformats.org/officeDocument/2006/relationships/hyperlink" Target="https://www.cbr.ru/hd_base/zcyc_params/zcyc/?DateTo=18.12.2017" TargetMode="External"/><Relationship Id="rId126" Type="http://schemas.openxmlformats.org/officeDocument/2006/relationships/hyperlink" Target="https://www.cbr.ru/hd_base/zcyc_params/zcyc/?DateTo=03.08.2017" TargetMode="External"/><Relationship Id="rId168" Type="http://schemas.openxmlformats.org/officeDocument/2006/relationships/hyperlink" Target="https://www.cbr.ru/hd_base/zcyc_params/zcyc/?DateTo=05.06.2017" TargetMode="External"/><Relationship Id="rId333" Type="http://schemas.openxmlformats.org/officeDocument/2006/relationships/hyperlink" Target="https://www.cbr.ru/hd_base/zcyc_params/zcyc/?DateTo=05.10.2016" TargetMode="External"/><Relationship Id="rId72" Type="http://schemas.openxmlformats.org/officeDocument/2006/relationships/hyperlink" Target="https://www.cbr.ru/hd_base/zcyc_params/zcyc/?DateTo=18.10.2017" TargetMode="External"/><Relationship Id="rId375" Type="http://schemas.openxmlformats.org/officeDocument/2006/relationships/hyperlink" Target="https://www.cbr.ru/hd_base/zcyc_params/zcyc/?DateTo=08.08.2016" TargetMode="External"/><Relationship Id="rId3" Type="http://schemas.openxmlformats.org/officeDocument/2006/relationships/hyperlink" Target="https://www.cbr.ru/hd_base/zcyc_params/zcyc/?DateTo=29.01.2018" TargetMode="External"/><Relationship Id="rId235" Type="http://schemas.openxmlformats.org/officeDocument/2006/relationships/hyperlink" Target="https://www.cbr.ru/hd_base/zcyc_params/zcyc/?DateTo=22.02.2017" TargetMode="External"/><Relationship Id="rId277" Type="http://schemas.openxmlformats.org/officeDocument/2006/relationships/hyperlink" Target="https://www.cbr.ru/hd_base/zcyc_params/zcyc/?DateTo=23.12.2016" TargetMode="External"/><Relationship Id="rId400" Type="http://schemas.openxmlformats.org/officeDocument/2006/relationships/hyperlink" Target="https://www.cbr.ru/hd_base/zcyc_params/zcyc/?DateTo=04.07.2016" TargetMode="External"/><Relationship Id="rId442" Type="http://schemas.openxmlformats.org/officeDocument/2006/relationships/hyperlink" Target="https://www.cbr.ru/hd_base/zcyc_params/zcyc/?DateTo=29.04.2016" TargetMode="External"/><Relationship Id="rId484" Type="http://schemas.openxmlformats.org/officeDocument/2006/relationships/hyperlink" Target="https://www.cbr.ru/hd_base/zcyc_params/zcyc/?DateTo=01.03.2016" TargetMode="External"/><Relationship Id="rId137" Type="http://schemas.openxmlformats.org/officeDocument/2006/relationships/hyperlink" Target="https://www.cbr.ru/hd_base/zcyc_params/zcyc/?DateTo=19.07.2017" TargetMode="External"/><Relationship Id="rId302" Type="http://schemas.openxmlformats.org/officeDocument/2006/relationships/hyperlink" Target="https://www.cbr.ru/hd_base/zcyc_params/zcyc/?DateTo=18.11.2016" TargetMode="External"/><Relationship Id="rId344" Type="http://schemas.openxmlformats.org/officeDocument/2006/relationships/hyperlink" Target="https://www.cbr.ru/hd_base/zcyc_params/zcyc/?DateTo=20.09.2016" TargetMode="External"/><Relationship Id="rId41" Type="http://schemas.openxmlformats.org/officeDocument/2006/relationships/hyperlink" Target="https://www.cbr.ru/hd_base/zcyc_params/zcyc/?DateTo=01.12.2017" TargetMode="External"/><Relationship Id="rId83" Type="http://schemas.openxmlformats.org/officeDocument/2006/relationships/hyperlink" Target="https://www.cbr.ru/hd_base/zcyc_params/zcyc/?DateTo=03.10.2017" TargetMode="External"/><Relationship Id="rId179" Type="http://schemas.openxmlformats.org/officeDocument/2006/relationships/hyperlink" Target="https://www.cbr.ru/hd_base/zcyc_params/zcyc/?DateTo=19.05.2017" TargetMode="External"/><Relationship Id="rId386" Type="http://schemas.openxmlformats.org/officeDocument/2006/relationships/hyperlink" Target="https://www.cbr.ru/hd_base/zcyc_params/zcyc/?DateTo=22.07.2016" TargetMode="External"/><Relationship Id="rId190" Type="http://schemas.openxmlformats.org/officeDocument/2006/relationships/hyperlink" Target="https://www.cbr.ru/hd_base/zcyc_params/zcyc/?DateTo=02.05.2017" TargetMode="External"/><Relationship Id="rId204" Type="http://schemas.openxmlformats.org/officeDocument/2006/relationships/hyperlink" Target="https://www.cbr.ru/hd_base/zcyc_params/zcyc/?DateTo=10.04.2017" TargetMode="External"/><Relationship Id="rId246" Type="http://schemas.openxmlformats.org/officeDocument/2006/relationships/hyperlink" Target="https://www.cbr.ru/hd_base/zcyc_params/zcyc/?DateTo=07.02.2017" TargetMode="External"/><Relationship Id="rId288" Type="http://schemas.openxmlformats.org/officeDocument/2006/relationships/hyperlink" Target="https://www.cbr.ru/hd_base/zcyc_params/zcyc/?DateTo=08.12.2016" TargetMode="External"/><Relationship Id="rId411" Type="http://schemas.openxmlformats.org/officeDocument/2006/relationships/hyperlink" Target="https://www.cbr.ru/hd_base/zcyc_params/zcyc/?DateTo=17.06.2016" TargetMode="External"/><Relationship Id="rId453" Type="http://schemas.openxmlformats.org/officeDocument/2006/relationships/hyperlink" Target="https://www.cbr.ru/hd_base/zcyc_params/zcyc/?DateTo=14.04.2016" TargetMode="External"/><Relationship Id="rId106" Type="http://schemas.openxmlformats.org/officeDocument/2006/relationships/hyperlink" Target="https://www.cbr.ru/hd_base/zcyc_params/zcyc/?DateTo=31.08.2017" TargetMode="External"/><Relationship Id="rId313" Type="http://schemas.openxmlformats.org/officeDocument/2006/relationships/hyperlink" Target="https://www.cbr.ru/hd_base/zcyc_params/zcyc/?DateTo=02.11.2016" TargetMode="External"/><Relationship Id="rId495" Type="http://schemas.openxmlformats.org/officeDocument/2006/relationships/hyperlink" Target="https://www.cbr.ru/hd_base/zcyc_params/zcyc/?DateTo=15.02.2016" TargetMode="External"/><Relationship Id="rId10" Type="http://schemas.openxmlformats.org/officeDocument/2006/relationships/hyperlink" Target="https://www.cbr.ru/hd_base/zcyc_params/zcyc/?DateTo=18.01.2018" TargetMode="External"/><Relationship Id="rId52" Type="http://schemas.openxmlformats.org/officeDocument/2006/relationships/hyperlink" Target="https://www.cbr.ru/hd_base/zcyc_params/zcyc/?DateTo=16.11.2017" TargetMode="External"/><Relationship Id="rId94" Type="http://schemas.openxmlformats.org/officeDocument/2006/relationships/hyperlink" Target="https://www.cbr.ru/hd_base/zcyc_params/zcyc/?DateTo=18.09.2017" TargetMode="External"/><Relationship Id="rId148" Type="http://schemas.openxmlformats.org/officeDocument/2006/relationships/hyperlink" Target="https://www.cbr.ru/hd_base/zcyc_params/zcyc/?DateTo=04.07.2017" TargetMode="External"/><Relationship Id="rId355" Type="http://schemas.openxmlformats.org/officeDocument/2006/relationships/hyperlink" Target="https://www.cbr.ru/hd_base/zcyc_params/zcyc/?DateTo=05.09.2016" TargetMode="External"/><Relationship Id="rId397" Type="http://schemas.openxmlformats.org/officeDocument/2006/relationships/hyperlink" Target="https://www.cbr.ru/hd_base/zcyc_params/zcyc/?DateTo=07.07.2016"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F1008"/>
  <sheetViews>
    <sheetView topLeftCell="A19" workbookViewId="0">
      <selection activeCell="A5" sqref="A5"/>
    </sheetView>
  </sheetViews>
  <sheetFormatPr defaultColWidth="14.42578125" defaultRowHeight="15" customHeight="1"/>
  <cols>
    <col min="1" max="1" width="20" customWidth="1"/>
    <col min="2" max="2" width="73.42578125" style="229" customWidth="1"/>
    <col min="3" max="3" width="11.42578125" style="229" customWidth="1"/>
    <col min="4" max="6" width="11.42578125" customWidth="1"/>
  </cols>
  <sheetData>
    <row r="1" spans="1:6" ht="12.75" customHeight="1">
      <c r="A1" s="252" t="s">
        <v>2</v>
      </c>
      <c r="B1" s="263" t="s">
        <v>4</v>
      </c>
      <c r="C1" s="263"/>
      <c r="D1" s="263"/>
      <c r="E1" s="2"/>
      <c r="F1" s="2"/>
    </row>
    <row r="2" spans="1:6" ht="47.25" customHeight="1">
      <c r="A2" s="253" t="s">
        <v>5</v>
      </c>
      <c r="B2" s="261" t="s">
        <v>6</v>
      </c>
      <c r="C2" s="261"/>
      <c r="D2" s="261"/>
    </row>
    <row r="3" spans="1:6" ht="21" customHeight="1">
      <c r="A3" s="253" t="s">
        <v>8</v>
      </c>
      <c r="B3" s="261" t="s">
        <v>9</v>
      </c>
      <c r="C3" s="261"/>
      <c r="D3" s="261"/>
    </row>
    <row r="4" spans="1:6" ht="34.5" customHeight="1">
      <c r="A4" s="260" t="s">
        <v>234</v>
      </c>
      <c r="B4" s="261" t="s">
        <v>12</v>
      </c>
      <c r="C4" s="261"/>
      <c r="D4" s="261"/>
    </row>
    <row r="5" spans="1:6" ht="24.75" customHeight="1">
      <c r="A5" s="253" t="s">
        <v>13</v>
      </c>
      <c r="B5" s="261" t="s">
        <v>21</v>
      </c>
      <c r="C5" s="261"/>
      <c r="D5" s="261"/>
    </row>
    <row r="6" spans="1:6" ht="22.5" customHeight="1">
      <c r="A6" s="253" t="s">
        <v>24</v>
      </c>
      <c r="B6" s="261" t="s">
        <v>26</v>
      </c>
      <c r="C6" s="261"/>
      <c r="D6" s="261"/>
    </row>
    <row r="7" spans="1:6" ht="18.75" customHeight="1">
      <c r="A7" s="254" t="s">
        <v>28</v>
      </c>
      <c r="B7" s="261" t="s">
        <v>32</v>
      </c>
      <c r="C7" s="261"/>
      <c r="D7" s="261"/>
    </row>
    <row r="8" spans="1:6" ht="19.5" customHeight="1">
      <c r="A8" s="254" t="s">
        <v>33</v>
      </c>
      <c r="B8" s="261" t="s">
        <v>34</v>
      </c>
      <c r="C8" s="261"/>
      <c r="D8" s="261"/>
    </row>
    <row r="9" spans="1:6" ht="21" customHeight="1">
      <c r="A9" s="254" t="s">
        <v>35</v>
      </c>
      <c r="B9" s="261" t="s">
        <v>36</v>
      </c>
      <c r="C9" s="261"/>
      <c r="D9" s="261"/>
    </row>
    <row r="10" spans="1:6" ht="26.25" customHeight="1">
      <c r="A10" s="254" t="s">
        <v>37</v>
      </c>
      <c r="B10" s="261" t="s">
        <v>38</v>
      </c>
      <c r="C10" s="261"/>
      <c r="D10" s="261"/>
    </row>
    <row r="11" spans="1:6" ht="37.5" customHeight="1">
      <c r="A11" s="254" t="s">
        <v>39</v>
      </c>
      <c r="B11" s="261" t="s">
        <v>40</v>
      </c>
      <c r="C11" s="261"/>
      <c r="D11" s="261"/>
    </row>
    <row r="12" spans="1:6" ht="21.75" customHeight="1">
      <c r="A12" s="254" t="s">
        <v>41</v>
      </c>
      <c r="B12" s="261" t="s">
        <v>42</v>
      </c>
      <c r="C12" s="261"/>
      <c r="D12" s="261"/>
    </row>
    <row r="13" spans="1:6" ht="21" customHeight="1">
      <c r="A13" s="253" t="s">
        <v>43</v>
      </c>
      <c r="B13" s="262" t="s">
        <v>44</v>
      </c>
      <c r="C13" s="262"/>
      <c r="D13" s="262"/>
    </row>
    <row r="14" spans="1:6" ht="21.75" customHeight="1">
      <c r="A14" s="254" t="s">
        <v>45</v>
      </c>
      <c r="B14" s="266" t="s">
        <v>46</v>
      </c>
      <c r="C14" s="266"/>
      <c r="D14" s="266"/>
    </row>
    <row r="15" spans="1:6" ht="16.5" customHeight="1">
      <c r="A15" s="254" t="s">
        <v>47</v>
      </c>
      <c r="B15" s="266" t="s">
        <v>48</v>
      </c>
      <c r="C15" s="266"/>
      <c r="D15" s="266"/>
    </row>
    <row r="16" spans="1:6" ht="18.75" customHeight="1">
      <c r="A16" s="254" t="s">
        <v>49</v>
      </c>
      <c r="B16" s="266" t="s">
        <v>50</v>
      </c>
      <c r="C16" s="266"/>
      <c r="D16" s="266"/>
    </row>
    <row r="17" spans="1:4" ht="30" customHeight="1">
      <c r="A17" s="255" t="s">
        <v>228</v>
      </c>
      <c r="B17" s="264" t="s">
        <v>230</v>
      </c>
      <c r="C17" s="261"/>
      <c r="D17" s="261"/>
    </row>
    <row r="18" spans="1:4" ht="27.75" customHeight="1">
      <c r="A18" s="255" t="s">
        <v>229</v>
      </c>
      <c r="B18" s="264" t="s">
        <v>231</v>
      </c>
      <c r="C18" s="261"/>
      <c r="D18" s="261"/>
    </row>
    <row r="19" spans="1:4" ht="30.75" customHeight="1">
      <c r="A19" s="2"/>
      <c r="B19" s="265"/>
      <c r="C19" s="265"/>
      <c r="D19" s="265"/>
    </row>
    <row r="20" spans="1:4" ht="31.5" customHeight="1">
      <c r="A20" s="2"/>
    </row>
    <row r="21" spans="1:4" ht="12.75" customHeight="1">
      <c r="A21" s="2"/>
    </row>
    <row r="22" spans="1:4" ht="12.75" customHeight="1">
      <c r="A22" s="2"/>
    </row>
    <row r="23" spans="1:4" ht="12.75" customHeight="1">
      <c r="A23" s="2"/>
    </row>
    <row r="24" spans="1:4" ht="12.75" customHeight="1">
      <c r="A24" s="2"/>
    </row>
    <row r="25" spans="1:4" ht="12.75" customHeight="1">
      <c r="A25" s="2"/>
    </row>
    <row r="26" spans="1:4" ht="12.75" customHeight="1">
      <c r="A26" s="2"/>
    </row>
    <row r="27" spans="1:4" ht="12.75" customHeight="1">
      <c r="A27" s="2"/>
    </row>
    <row r="28" spans="1:4" ht="12.75" customHeight="1">
      <c r="A28" s="2"/>
    </row>
    <row r="29" spans="1:4" ht="12.75" customHeight="1">
      <c r="A29" s="2"/>
    </row>
    <row r="30" spans="1:4" ht="12.75" customHeight="1">
      <c r="A30" s="2"/>
    </row>
    <row r="31" spans="1:4" ht="12.75" customHeight="1">
      <c r="A31" s="2"/>
    </row>
    <row r="32" spans="1:4" ht="12.75" customHeight="1">
      <c r="A32" s="2"/>
    </row>
    <row r="33" spans="1:1" ht="12.75" customHeight="1">
      <c r="A33" s="2"/>
    </row>
    <row r="34" spans="1:1" ht="12.75" customHeight="1">
      <c r="A34" s="2"/>
    </row>
    <row r="35" spans="1:1" ht="12.75" customHeight="1">
      <c r="A35" s="2"/>
    </row>
    <row r="36" spans="1:1" ht="12.75" customHeight="1">
      <c r="A36" s="2"/>
    </row>
    <row r="37" spans="1:1" ht="12.75" customHeight="1">
      <c r="A37" s="2"/>
    </row>
    <row r="38" spans="1:1" ht="12.75" customHeight="1">
      <c r="A38" s="2"/>
    </row>
    <row r="39" spans="1:1" ht="12.75" customHeight="1">
      <c r="A39" s="2"/>
    </row>
    <row r="40" spans="1:1" ht="12.75" customHeight="1">
      <c r="A40" s="2"/>
    </row>
    <row r="41" spans="1:1" ht="12.75" customHeight="1">
      <c r="A41" s="2"/>
    </row>
    <row r="42" spans="1:1" ht="12.75" customHeight="1">
      <c r="A42" s="2"/>
    </row>
    <row r="43" spans="1:1" ht="12.75" customHeight="1">
      <c r="A43" s="2"/>
    </row>
    <row r="44" spans="1:1" ht="12.75" customHeight="1">
      <c r="A44" s="2"/>
    </row>
    <row r="45" spans="1:1" ht="12.75" customHeight="1">
      <c r="A45" s="2"/>
    </row>
    <row r="46" spans="1:1" ht="12.75" customHeight="1">
      <c r="A46" s="2"/>
    </row>
    <row r="47" spans="1:1" ht="12.75" customHeight="1">
      <c r="A47" s="2"/>
    </row>
    <row r="48" spans="1:1" ht="12.75" customHeight="1">
      <c r="A48" s="2"/>
    </row>
    <row r="49" spans="1:1" ht="12.75" customHeight="1">
      <c r="A49" s="2"/>
    </row>
    <row r="50" spans="1:1" ht="12.75" customHeight="1">
      <c r="A50" s="2"/>
    </row>
    <row r="51" spans="1:1" ht="12.75" customHeight="1">
      <c r="A51" s="2"/>
    </row>
    <row r="52" spans="1:1" ht="12.75" customHeight="1">
      <c r="A52" s="2"/>
    </row>
    <row r="53" spans="1:1" ht="12.75" customHeight="1">
      <c r="A53" s="2"/>
    </row>
    <row r="54" spans="1:1" ht="12.75" customHeight="1">
      <c r="A54" s="2"/>
    </row>
    <row r="55" spans="1:1" ht="12.75" customHeight="1">
      <c r="A55" s="2"/>
    </row>
    <row r="56" spans="1:1" ht="12.75" customHeight="1">
      <c r="A56" s="2"/>
    </row>
    <row r="57" spans="1:1" ht="12.75" customHeight="1">
      <c r="A57" s="2"/>
    </row>
    <row r="58" spans="1:1" ht="12.75" customHeight="1">
      <c r="A58" s="2"/>
    </row>
    <row r="59" spans="1:1" ht="12.75" customHeight="1">
      <c r="A59" s="2"/>
    </row>
    <row r="60" spans="1:1" ht="12.75" customHeight="1">
      <c r="A60" s="2"/>
    </row>
    <row r="61" spans="1:1" ht="12.75" customHeight="1">
      <c r="A61" s="2"/>
    </row>
    <row r="62" spans="1:1" ht="12.75" customHeight="1">
      <c r="A62" s="2"/>
    </row>
    <row r="63" spans="1:1" ht="12.75" customHeight="1">
      <c r="A63" s="2"/>
    </row>
    <row r="64" spans="1:1" ht="12.75" customHeight="1">
      <c r="A64" s="2"/>
    </row>
    <row r="65" spans="1:1" ht="12.75" customHeight="1">
      <c r="A65" s="2"/>
    </row>
    <row r="66" spans="1:1" ht="12.75" customHeight="1">
      <c r="A66" s="2"/>
    </row>
    <row r="67" spans="1:1" ht="12.75" customHeight="1">
      <c r="A67" s="2"/>
    </row>
    <row r="68" spans="1:1" ht="12.75" customHeight="1">
      <c r="A68" s="2"/>
    </row>
    <row r="69" spans="1:1" ht="12.75" customHeight="1">
      <c r="A69" s="2"/>
    </row>
    <row r="70" spans="1:1" ht="12.75" customHeight="1">
      <c r="A70" s="2"/>
    </row>
    <row r="71" spans="1:1" ht="12.75" customHeight="1">
      <c r="A71" s="2"/>
    </row>
    <row r="72" spans="1:1" ht="12.75" customHeight="1">
      <c r="A72" s="2"/>
    </row>
    <row r="73" spans="1:1" ht="12.75" customHeight="1">
      <c r="A73" s="2"/>
    </row>
    <row r="74" spans="1:1" ht="12.75" customHeight="1">
      <c r="A74" s="2"/>
    </row>
    <row r="75" spans="1:1" ht="12.75" customHeight="1">
      <c r="A75" s="2"/>
    </row>
    <row r="76" spans="1:1" ht="12.75" customHeight="1">
      <c r="A76" s="2"/>
    </row>
    <row r="77" spans="1:1" ht="12.75" customHeight="1">
      <c r="A77" s="2"/>
    </row>
    <row r="78" spans="1:1" ht="12.75" customHeight="1">
      <c r="A78" s="2"/>
    </row>
    <row r="79" spans="1:1" ht="12.75" customHeight="1">
      <c r="A79" s="2"/>
    </row>
    <row r="80" spans="1:1" ht="12.75" customHeight="1">
      <c r="A80" s="2"/>
    </row>
    <row r="81" spans="1:1" ht="12.75" customHeight="1">
      <c r="A81" s="2"/>
    </row>
    <row r="82" spans="1:1" ht="12.75" customHeight="1">
      <c r="A82" s="2"/>
    </row>
    <row r="83" spans="1:1" ht="12.75" customHeight="1">
      <c r="A83" s="2"/>
    </row>
    <row r="84" spans="1:1" ht="12.75" customHeight="1">
      <c r="A84" s="2"/>
    </row>
    <row r="85" spans="1:1" ht="12.75" customHeight="1">
      <c r="A85" s="2"/>
    </row>
    <row r="86" spans="1:1" ht="12.75" customHeight="1">
      <c r="A86" s="2"/>
    </row>
    <row r="87" spans="1:1" ht="12.75" customHeight="1">
      <c r="A87" s="2"/>
    </row>
    <row r="88" spans="1:1" ht="12.75" customHeight="1">
      <c r="A88" s="2"/>
    </row>
    <row r="89" spans="1:1" ht="12.75" customHeight="1">
      <c r="A89" s="2"/>
    </row>
    <row r="90" spans="1:1" ht="12.75" customHeight="1">
      <c r="A90" s="2"/>
    </row>
    <row r="91" spans="1:1" ht="12.75" customHeight="1">
      <c r="A91" s="2"/>
    </row>
    <row r="92" spans="1:1" ht="12.75" customHeight="1">
      <c r="A92" s="2"/>
    </row>
    <row r="93" spans="1:1" ht="12.75" customHeight="1">
      <c r="A93" s="2"/>
    </row>
    <row r="94" spans="1:1" ht="12.75" customHeight="1">
      <c r="A94" s="2"/>
    </row>
    <row r="95" spans="1:1" ht="12.75" customHeight="1">
      <c r="A95" s="2"/>
    </row>
    <row r="96" spans="1:1" ht="12.75" customHeight="1">
      <c r="A96" s="2"/>
    </row>
    <row r="97" spans="1:1" ht="12.75" customHeight="1">
      <c r="A97" s="2"/>
    </row>
    <row r="98" spans="1:1" ht="12.75" customHeight="1">
      <c r="A98" s="2"/>
    </row>
    <row r="99" spans="1:1" ht="12.75" customHeight="1">
      <c r="A99" s="2"/>
    </row>
    <row r="100" spans="1:1" ht="12.75" customHeight="1">
      <c r="A100" s="2"/>
    </row>
    <row r="101" spans="1:1" ht="12.75" customHeight="1">
      <c r="A101" s="2"/>
    </row>
    <row r="102" spans="1:1" ht="12.75" customHeight="1">
      <c r="A102" s="2"/>
    </row>
    <row r="103" spans="1:1" ht="12.75" customHeight="1">
      <c r="A103" s="2"/>
    </row>
    <row r="104" spans="1:1" ht="12.75" customHeight="1">
      <c r="A104" s="2"/>
    </row>
    <row r="105" spans="1:1" ht="12.75" customHeight="1">
      <c r="A105" s="2"/>
    </row>
    <row r="106" spans="1:1" ht="12.75" customHeight="1">
      <c r="A106" s="2"/>
    </row>
    <row r="107" spans="1:1" ht="12.75" customHeight="1">
      <c r="A107" s="2"/>
    </row>
    <row r="108" spans="1:1" ht="12.75" customHeight="1">
      <c r="A108" s="2"/>
    </row>
    <row r="109" spans="1:1" ht="12.75" customHeight="1">
      <c r="A109" s="2"/>
    </row>
    <row r="110" spans="1:1" ht="12.75" customHeight="1">
      <c r="A110" s="2"/>
    </row>
    <row r="111" spans="1:1" ht="12.75" customHeight="1">
      <c r="A111" s="2"/>
    </row>
    <row r="112" spans="1:1" ht="12.75" customHeight="1">
      <c r="A112" s="2"/>
    </row>
    <row r="113" spans="1:1" ht="12.75" customHeight="1">
      <c r="A113" s="2"/>
    </row>
    <row r="114" spans="1:1" ht="12.75" customHeight="1">
      <c r="A114" s="2"/>
    </row>
    <row r="115" spans="1:1" ht="12.75" customHeight="1">
      <c r="A115" s="2"/>
    </row>
    <row r="116" spans="1:1" ht="12.75" customHeight="1">
      <c r="A116" s="2"/>
    </row>
    <row r="117" spans="1:1" ht="12.75" customHeight="1">
      <c r="A117" s="2"/>
    </row>
    <row r="118" spans="1:1" ht="12.75" customHeight="1">
      <c r="A118" s="2"/>
    </row>
    <row r="119" spans="1:1" ht="12.75" customHeight="1">
      <c r="A119" s="2"/>
    </row>
    <row r="120" spans="1:1" ht="12.75" customHeight="1">
      <c r="A120" s="2"/>
    </row>
    <row r="121" spans="1:1" ht="12.75" customHeight="1">
      <c r="A121" s="2"/>
    </row>
    <row r="122" spans="1:1" ht="12.75" customHeight="1">
      <c r="A122" s="2"/>
    </row>
    <row r="123" spans="1:1" ht="12.75" customHeight="1">
      <c r="A123" s="2"/>
    </row>
    <row r="124" spans="1:1" ht="12.75" customHeight="1">
      <c r="A124" s="2"/>
    </row>
    <row r="125" spans="1:1" ht="12.75" customHeight="1">
      <c r="A125" s="2"/>
    </row>
    <row r="126" spans="1:1" ht="12.75" customHeight="1">
      <c r="A126" s="2"/>
    </row>
    <row r="127" spans="1:1" ht="12.75" customHeight="1">
      <c r="A127" s="2"/>
    </row>
    <row r="128" spans="1:1" ht="12.75" customHeight="1">
      <c r="A128" s="2"/>
    </row>
    <row r="129" spans="1:1" ht="12.75" customHeight="1">
      <c r="A129" s="2"/>
    </row>
    <row r="130" spans="1:1" ht="12.75" customHeight="1">
      <c r="A130" s="2"/>
    </row>
    <row r="131" spans="1:1" ht="12.75" customHeight="1">
      <c r="A131" s="2"/>
    </row>
    <row r="132" spans="1:1" ht="12.75" customHeight="1">
      <c r="A132" s="2"/>
    </row>
    <row r="133" spans="1:1" ht="12.75" customHeight="1">
      <c r="A133" s="2"/>
    </row>
    <row r="134" spans="1:1" ht="12.75" customHeight="1">
      <c r="A134" s="2"/>
    </row>
    <row r="135" spans="1:1" ht="12.75" customHeight="1">
      <c r="A135" s="2"/>
    </row>
    <row r="136" spans="1:1" ht="12.75" customHeight="1">
      <c r="A136" s="2"/>
    </row>
    <row r="137" spans="1:1" ht="12.75" customHeight="1">
      <c r="A137" s="2"/>
    </row>
    <row r="138" spans="1:1" ht="12.75" customHeight="1">
      <c r="A138" s="2"/>
    </row>
    <row r="139" spans="1:1" ht="12.75" customHeight="1">
      <c r="A139" s="2"/>
    </row>
    <row r="140" spans="1:1" ht="12.75" customHeight="1">
      <c r="A140" s="2"/>
    </row>
    <row r="141" spans="1:1" ht="12.75" customHeight="1">
      <c r="A141" s="2"/>
    </row>
    <row r="142" spans="1:1" ht="12.75" customHeight="1">
      <c r="A142" s="2"/>
    </row>
    <row r="143" spans="1:1" ht="12.75" customHeight="1">
      <c r="A143" s="2"/>
    </row>
    <row r="144" spans="1:1" ht="12.75" customHeight="1">
      <c r="A144" s="2"/>
    </row>
    <row r="145" spans="1:1" ht="12.75" customHeight="1">
      <c r="A145" s="2"/>
    </row>
    <row r="146" spans="1:1" ht="12.75" customHeight="1">
      <c r="A146" s="2"/>
    </row>
    <row r="147" spans="1:1" ht="12.75" customHeight="1">
      <c r="A147" s="2"/>
    </row>
    <row r="148" spans="1:1" ht="12.75" customHeight="1">
      <c r="A148" s="2"/>
    </row>
    <row r="149" spans="1:1" ht="12.75" customHeight="1">
      <c r="A149" s="2"/>
    </row>
    <row r="150" spans="1:1" ht="12.75" customHeight="1">
      <c r="A150" s="2"/>
    </row>
    <row r="151" spans="1:1" ht="12.75" customHeight="1">
      <c r="A151" s="2"/>
    </row>
    <row r="152" spans="1:1" ht="12.75" customHeight="1">
      <c r="A152" s="2"/>
    </row>
    <row r="153" spans="1:1" ht="12.75" customHeight="1">
      <c r="A153" s="2"/>
    </row>
    <row r="154" spans="1:1" ht="12.75" customHeight="1">
      <c r="A154" s="2"/>
    </row>
    <row r="155" spans="1:1" ht="12.75" customHeight="1">
      <c r="A155" s="2"/>
    </row>
    <row r="156" spans="1:1" ht="12.75" customHeight="1">
      <c r="A156" s="2"/>
    </row>
    <row r="157" spans="1:1" ht="12.75" customHeight="1">
      <c r="A157" s="2"/>
    </row>
    <row r="158" spans="1:1" ht="12.75" customHeight="1">
      <c r="A158" s="2"/>
    </row>
    <row r="159" spans="1:1" ht="12.75" customHeight="1">
      <c r="A159" s="2"/>
    </row>
    <row r="160" spans="1:1" ht="12.75" customHeight="1">
      <c r="A160" s="2"/>
    </row>
    <row r="161" spans="1:1" ht="12.75" customHeight="1">
      <c r="A161" s="2"/>
    </row>
    <row r="162" spans="1:1" ht="12.75" customHeight="1">
      <c r="A162" s="2"/>
    </row>
    <row r="163" spans="1:1" ht="12.75" customHeight="1">
      <c r="A163" s="2"/>
    </row>
    <row r="164" spans="1:1" ht="12.75" customHeight="1">
      <c r="A164" s="2"/>
    </row>
    <row r="165" spans="1:1" ht="12.75" customHeight="1">
      <c r="A165" s="2"/>
    </row>
    <row r="166" spans="1:1" ht="12.75" customHeight="1">
      <c r="A166" s="2"/>
    </row>
    <row r="167" spans="1:1" ht="12.75" customHeight="1">
      <c r="A167" s="2"/>
    </row>
    <row r="168" spans="1:1" ht="12.75" customHeight="1">
      <c r="A168" s="2"/>
    </row>
    <row r="169" spans="1:1" ht="12.75" customHeight="1">
      <c r="A169" s="2"/>
    </row>
    <row r="170" spans="1:1" ht="12.75" customHeight="1">
      <c r="A170" s="2"/>
    </row>
    <row r="171" spans="1:1" ht="12.75" customHeight="1">
      <c r="A171" s="2"/>
    </row>
    <row r="172" spans="1:1" ht="12.75" customHeight="1">
      <c r="A172" s="2"/>
    </row>
    <row r="173" spans="1:1" ht="12.75" customHeight="1">
      <c r="A173" s="2"/>
    </row>
    <row r="174" spans="1:1" ht="12.75" customHeight="1">
      <c r="A174" s="2"/>
    </row>
    <row r="175" spans="1:1" ht="12.75" customHeight="1">
      <c r="A175" s="2"/>
    </row>
    <row r="176" spans="1:1" ht="12.75" customHeight="1">
      <c r="A176" s="2"/>
    </row>
    <row r="177" spans="1:1" ht="12.75" customHeight="1">
      <c r="A177" s="2"/>
    </row>
    <row r="178" spans="1:1" ht="12.75" customHeight="1">
      <c r="A178" s="2"/>
    </row>
    <row r="179" spans="1:1" ht="12.75" customHeight="1">
      <c r="A179" s="2"/>
    </row>
    <row r="180" spans="1:1" ht="12.75" customHeight="1">
      <c r="A180" s="2"/>
    </row>
    <row r="181" spans="1:1" ht="12.75" customHeight="1">
      <c r="A181" s="2"/>
    </row>
    <row r="182" spans="1:1" ht="12.75" customHeight="1">
      <c r="A182" s="2"/>
    </row>
    <row r="183" spans="1:1" ht="12.75" customHeight="1">
      <c r="A183" s="2"/>
    </row>
    <row r="184" spans="1:1" ht="12.75" customHeight="1">
      <c r="A184" s="2"/>
    </row>
    <row r="185" spans="1:1" ht="12.75" customHeight="1">
      <c r="A185" s="2"/>
    </row>
    <row r="186" spans="1:1" ht="12.75" customHeight="1">
      <c r="A186" s="2"/>
    </row>
    <row r="187" spans="1:1" ht="12.75" customHeight="1">
      <c r="A187" s="2"/>
    </row>
    <row r="188" spans="1:1" ht="12.75" customHeight="1">
      <c r="A188" s="2"/>
    </row>
    <row r="189" spans="1:1" ht="12.75" customHeight="1">
      <c r="A189" s="2"/>
    </row>
    <row r="190" spans="1:1" ht="12.75" customHeight="1">
      <c r="A190" s="2"/>
    </row>
    <row r="191" spans="1:1" ht="12.75" customHeight="1">
      <c r="A191" s="2"/>
    </row>
    <row r="192" spans="1:1" ht="12.75" customHeight="1">
      <c r="A192" s="2"/>
    </row>
    <row r="193" spans="1:1" ht="12.75" customHeight="1">
      <c r="A193" s="2"/>
    </row>
    <row r="194" spans="1:1" ht="12.75" customHeight="1">
      <c r="A194" s="2"/>
    </row>
    <row r="195" spans="1:1" ht="12.75" customHeight="1">
      <c r="A195" s="2"/>
    </row>
    <row r="196" spans="1:1" ht="12.75" customHeight="1">
      <c r="A196" s="2"/>
    </row>
    <row r="197" spans="1:1" ht="12.75" customHeight="1">
      <c r="A197" s="2"/>
    </row>
    <row r="198" spans="1:1" ht="12.75" customHeight="1">
      <c r="A198" s="2"/>
    </row>
    <row r="199" spans="1:1" ht="12.75" customHeight="1">
      <c r="A199" s="2"/>
    </row>
    <row r="200" spans="1:1" ht="12.75" customHeight="1">
      <c r="A200" s="2"/>
    </row>
    <row r="201" spans="1:1" ht="12.75" customHeight="1">
      <c r="A201" s="2"/>
    </row>
    <row r="202" spans="1:1" ht="12.75" customHeight="1">
      <c r="A202" s="2"/>
    </row>
    <row r="203" spans="1:1" ht="12.75" customHeight="1">
      <c r="A203" s="2"/>
    </row>
    <row r="204" spans="1:1" ht="12.75" customHeight="1">
      <c r="A204" s="2"/>
    </row>
    <row r="205" spans="1:1" ht="12.75" customHeight="1">
      <c r="A205" s="2"/>
    </row>
    <row r="206" spans="1:1" ht="12.75" customHeight="1">
      <c r="A206" s="2"/>
    </row>
    <row r="207" spans="1:1" ht="12.75" customHeight="1">
      <c r="A207" s="2"/>
    </row>
    <row r="208" spans="1:1" ht="12.75" customHeight="1">
      <c r="A208" s="2"/>
    </row>
    <row r="209" spans="1:1" ht="12.75" customHeight="1">
      <c r="A209" s="2"/>
    </row>
    <row r="210" spans="1:1" ht="12.75" customHeight="1">
      <c r="A210" s="2"/>
    </row>
    <row r="211" spans="1:1" ht="12.75" customHeight="1">
      <c r="A211" s="2"/>
    </row>
    <row r="212" spans="1:1" ht="12.75" customHeight="1">
      <c r="A212" s="2"/>
    </row>
    <row r="213" spans="1:1" ht="12.75" customHeight="1">
      <c r="A213" s="2"/>
    </row>
    <row r="214" spans="1:1" ht="12.75" customHeight="1">
      <c r="A214" s="2"/>
    </row>
    <row r="215" spans="1:1" ht="12.75" customHeight="1">
      <c r="A215" s="2"/>
    </row>
    <row r="216" spans="1:1" ht="12.75" customHeight="1">
      <c r="A216" s="2"/>
    </row>
    <row r="217" spans="1:1" ht="12.75" customHeight="1">
      <c r="A217" s="2"/>
    </row>
    <row r="218" spans="1:1" ht="12.75" customHeight="1">
      <c r="A218" s="2"/>
    </row>
    <row r="219" spans="1:1" ht="12.75" customHeight="1">
      <c r="A219" s="2"/>
    </row>
    <row r="220" spans="1:1" ht="12.75" customHeight="1">
      <c r="A220" s="2"/>
    </row>
    <row r="221" spans="1:1" ht="12.75" customHeight="1">
      <c r="A221" s="2"/>
    </row>
    <row r="222" spans="1:1" ht="12.75" customHeight="1">
      <c r="A222" s="2"/>
    </row>
    <row r="223" spans="1:1" ht="12.75" customHeight="1">
      <c r="A223" s="2"/>
    </row>
    <row r="224" spans="1:1" ht="12.75" customHeight="1">
      <c r="A224" s="2"/>
    </row>
    <row r="225" spans="1:1" ht="12.75" customHeight="1">
      <c r="A225" s="2"/>
    </row>
    <row r="226" spans="1:1" ht="12.75" customHeight="1">
      <c r="A226" s="2"/>
    </row>
    <row r="227" spans="1:1" ht="12.75" customHeight="1">
      <c r="A227" s="2"/>
    </row>
    <row r="228" spans="1:1" ht="12.75" customHeight="1">
      <c r="A228" s="2"/>
    </row>
    <row r="229" spans="1:1" ht="12.75" customHeight="1">
      <c r="A229" s="2"/>
    </row>
    <row r="230" spans="1:1" ht="12.75" customHeight="1">
      <c r="A230" s="2"/>
    </row>
    <row r="231" spans="1:1" ht="12.75" customHeight="1">
      <c r="A231" s="2"/>
    </row>
    <row r="232" spans="1:1" ht="12.75" customHeight="1">
      <c r="A232" s="2"/>
    </row>
    <row r="233" spans="1:1" ht="12.75" customHeight="1">
      <c r="A233" s="2"/>
    </row>
    <row r="234" spans="1:1" ht="12.75" customHeight="1">
      <c r="A234" s="2"/>
    </row>
    <row r="235" spans="1:1" ht="12.75" customHeight="1">
      <c r="A235" s="2"/>
    </row>
    <row r="236" spans="1:1" ht="12.75" customHeight="1">
      <c r="A236" s="2"/>
    </row>
    <row r="237" spans="1:1" ht="12.75" customHeight="1">
      <c r="A237" s="2"/>
    </row>
    <row r="238" spans="1:1" ht="12.75" customHeight="1">
      <c r="A238" s="2"/>
    </row>
    <row r="239" spans="1:1" ht="12.75" customHeight="1">
      <c r="A239" s="2"/>
    </row>
    <row r="240" spans="1:1" ht="12.75" customHeight="1">
      <c r="A240" s="2"/>
    </row>
    <row r="241" spans="1:1" ht="12.75" customHeight="1">
      <c r="A241" s="2"/>
    </row>
    <row r="242" spans="1:1" ht="12.75" customHeight="1">
      <c r="A242" s="2"/>
    </row>
    <row r="243" spans="1:1" ht="12.75" customHeight="1">
      <c r="A243" s="2"/>
    </row>
    <row r="244" spans="1:1" ht="12.75" customHeight="1">
      <c r="A244" s="2"/>
    </row>
    <row r="245" spans="1:1" ht="12.75" customHeight="1">
      <c r="A245" s="2"/>
    </row>
    <row r="246" spans="1:1" ht="12.75" customHeight="1">
      <c r="A246" s="2"/>
    </row>
    <row r="247" spans="1:1" ht="12.75" customHeight="1">
      <c r="A247" s="2"/>
    </row>
    <row r="248" spans="1:1" ht="12.75" customHeight="1">
      <c r="A248" s="2"/>
    </row>
    <row r="249" spans="1:1" ht="12.75" customHeight="1">
      <c r="A249" s="2"/>
    </row>
    <row r="250" spans="1:1" ht="12.75" customHeight="1">
      <c r="A250" s="2"/>
    </row>
    <row r="251" spans="1:1" ht="12.75" customHeight="1">
      <c r="A251" s="2"/>
    </row>
    <row r="252" spans="1:1" ht="12.75" customHeight="1">
      <c r="A252" s="2"/>
    </row>
    <row r="253" spans="1:1" ht="12.75" customHeight="1">
      <c r="A253" s="2"/>
    </row>
    <row r="254" spans="1:1" ht="12.75" customHeight="1">
      <c r="A254" s="2"/>
    </row>
    <row r="255" spans="1:1" ht="12.75" customHeight="1">
      <c r="A255" s="2"/>
    </row>
    <row r="256" spans="1:1" ht="12.75" customHeight="1">
      <c r="A256" s="2"/>
    </row>
    <row r="257" spans="1:1" ht="12.75" customHeight="1">
      <c r="A257" s="2"/>
    </row>
    <row r="258" spans="1:1" ht="12.75" customHeight="1">
      <c r="A258" s="2"/>
    </row>
    <row r="259" spans="1:1" ht="12.75" customHeight="1">
      <c r="A259" s="2"/>
    </row>
    <row r="260" spans="1:1" ht="12.75" customHeight="1">
      <c r="A260" s="2"/>
    </row>
    <row r="261" spans="1:1" ht="12.75" customHeight="1">
      <c r="A261" s="2"/>
    </row>
    <row r="262" spans="1:1" ht="12.75" customHeight="1">
      <c r="A262" s="2"/>
    </row>
    <row r="263" spans="1:1" ht="12.75" customHeight="1">
      <c r="A263" s="2"/>
    </row>
    <row r="264" spans="1:1" ht="12.75" customHeight="1">
      <c r="A264" s="2"/>
    </row>
    <row r="265" spans="1:1" ht="12.75" customHeight="1">
      <c r="A265" s="2"/>
    </row>
    <row r="266" spans="1:1" ht="12.75" customHeight="1">
      <c r="A266" s="2"/>
    </row>
    <row r="267" spans="1:1" ht="12.75" customHeight="1">
      <c r="A267" s="2"/>
    </row>
    <row r="268" spans="1:1" ht="12.75" customHeight="1">
      <c r="A268" s="2"/>
    </row>
    <row r="269" spans="1:1" ht="12.75" customHeight="1">
      <c r="A269" s="2"/>
    </row>
    <row r="270" spans="1:1" ht="12.75" customHeight="1">
      <c r="A270" s="2"/>
    </row>
    <row r="271" spans="1:1" ht="12.75" customHeight="1">
      <c r="A271" s="2"/>
    </row>
    <row r="272" spans="1:1" ht="12.75" customHeight="1">
      <c r="A272" s="2"/>
    </row>
    <row r="273" spans="1:1" ht="12.75" customHeight="1">
      <c r="A273" s="2"/>
    </row>
    <row r="274" spans="1:1" ht="12.75" customHeight="1">
      <c r="A274" s="2"/>
    </row>
    <row r="275" spans="1:1" ht="12.75" customHeight="1">
      <c r="A275" s="2"/>
    </row>
    <row r="276" spans="1:1" ht="12.75" customHeight="1">
      <c r="A276" s="2"/>
    </row>
    <row r="277" spans="1:1" ht="12.75" customHeight="1">
      <c r="A277" s="2"/>
    </row>
    <row r="278" spans="1:1" ht="12.75" customHeight="1">
      <c r="A278" s="2"/>
    </row>
    <row r="279" spans="1:1" ht="12.75" customHeight="1">
      <c r="A279" s="2"/>
    </row>
    <row r="280" spans="1:1" ht="12.75" customHeight="1">
      <c r="A280" s="2"/>
    </row>
    <row r="281" spans="1:1" ht="12.75" customHeight="1">
      <c r="A281" s="2"/>
    </row>
    <row r="282" spans="1:1" ht="12.75" customHeight="1">
      <c r="A282" s="2"/>
    </row>
    <row r="283" spans="1:1" ht="12.75" customHeight="1">
      <c r="A283" s="2"/>
    </row>
    <row r="284" spans="1:1" ht="12.75" customHeight="1">
      <c r="A284" s="2"/>
    </row>
    <row r="285" spans="1:1" ht="12.75" customHeight="1">
      <c r="A285" s="2"/>
    </row>
    <row r="286" spans="1:1" ht="12.75" customHeight="1">
      <c r="A286" s="2"/>
    </row>
    <row r="287" spans="1:1" ht="12.75" customHeight="1">
      <c r="A287" s="2"/>
    </row>
    <row r="288" spans="1:1" ht="12.75" customHeight="1">
      <c r="A288" s="2"/>
    </row>
    <row r="289" spans="1:1" ht="12.75" customHeight="1">
      <c r="A289" s="2"/>
    </row>
    <row r="290" spans="1:1" ht="12.75" customHeight="1">
      <c r="A290" s="2"/>
    </row>
    <row r="291" spans="1:1" ht="12.75" customHeight="1">
      <c r="A291" s="2"/>
    </row>
    <row r="292" spans="1:1" ht="12.75" customHeight="1">
      <c r="A292" s="2"/>
    </row>
    <row r="293" spans="1:1" ht="12.75" customHeight="1">
      <c r="A293" s="2"/>
    </row>
    <row r="294" spans="1:1" ht="12.75" customHeight="1">
      <c r="A294" s="2"/>
    </row>
    <row r="295" spans="1:1" ht="12.75" customHeight="1">
      <c r="A295" s="2"/>
    </row>
    <row r="296" spans="1:1" ht="12.75" customHeight="1">
      <c r="A296" s="2"/>
    </row>
    <row r="297" spans="1:1" ht="12.75" customHeight="1">
      <c r="A297" s="2"/>
    </row>
    <row r="298" spans="1:1" ht="12.75" customHeight="1">
      <c r="A298" s="2"/>
    </row>
    <row r="299" spans="1:1" ht="12.75" customHeight="1">
      <c r="A299" s="2"/>
    </row>
    <row r="300" spans="1:1" ht="12.75" customHeight="1">
      <c r="A300" s="2"/>
    </row>
    <row r="301" spans="1:1" ht="12.75" customHeight="1">
      <c r="A301" s="2"/>
    </row>
    <row r="302" spans="1:1" ht="12.75" customHeight="1">
      <c r="A302" s="2"/>
    </row>
    <row r="303" spans="1:1" ht="12.75" customHeight="1">
      <c r="A303" s="2"/>
    </row>
    <row r="304" spans="1:1" ht="12.75" customHeight="1">
      <c r="A304" s="2"/>
    </row>
    <row r="305" spans="1:1" ht="12.75" customHeight="1">
      <c r="A305" s="2"/>
    </row>
    <row r="306" spans="1:1" ht="12.75" customHeight="1">
      <c r="A306" s="2"/>
    </row>
    <row r="307" spans="1:1" ht="12.75" customHeight="1">
      <c r="A307" s="2"/>
    </row>
    <row r="308" spans="1:1" ht="12.75" customHeight="1">
      <c r="A308" s="2"/>
    </row>
    <row r="309" spans="1:1" ht="12.75" customHeight="1">
      <c r="A309" s="2"/>
    </row>
    <row r="310" spans="1:1" ht="12.75" customHeight="1">
      <c r="A310" s="2"/>
    </row>
    <row r="311" spans="1:1" ht="12.75" customHeight="1">
      <c r="A311" s="2"/>
    </row>
    <row r="312" spans="1:1" ht="12.75" customHeight="1">
      <c r="A312" s="2"/>
    </row>
    <row r="313" spans="1:1" ht="12.75" customHeight="1">
      <c r="A313" s="2"/>
    </row>
    <row r="314" spans="1:1" ht="12.75" customHeight="1">
      <c r="A314" s="2"/>
    </row>
    <row r="315" spans="1:1" ht="12.75" customHeight="1">
      <c r="A315" s="2"/>
    </row>
    <row r="316" spans="1:1" ht="12.75" customHeight="1">
      <c r="A316" s="2"/>
    </row>
    <row r="317" spans="1:1" ht="12.75" customHeight="1">
      <c r="A317" s="2"/>
    </row>
    <row r="318" spans="1:1" ht="12.75" customHeight="1">
      <c r="A318" s="2"/>
    </row>
    <row r="319" spans="1:1" ht="12.75" customHeight="1">
      <c r="A319" s="2"/>
    </row>
    <row r="320" spans="1:1" ht="12.75" customHeight="1">
      <c r="A320" s="2"/>
    </row>
    <row r="321" spans="1:1" ht="12.75" customHeight="1">
      <c r="A321" s="2"/>
    </row>
    <row r="322" spans="1:1" ht="12.75" customHeight="1">
      <c r="A322" s="2"/>
    </row>
    <row r="323" spans="1:1" ht="12.75" customHeight="1">
      <c r="A323" s="2"/>
    </row>
    <row r="324" spans="1:1" ht="12.75" customHeight="1">
      <c r="A324" s="2"/>
    </row>
    <row r="325" spans="1:1" ht="12.75" customHeight="1">
      <c r="A325" s="2"/>
    </row>
    <row r="326" spans="1:1" ht="12.75" customHeight="1">
      <c r="A326" s="2"/>
    </row>
    <row r="327" spans="1:1" ht="12.75" customHeight="1">
      <c r="A327" s="2"/>
    </row>
    <row r="328" spans="1:1" ht="12.75" customHeight="1">
      <c r="A328" s="2"/>
    </row>
    <row r="329" spans="1:1" ht="12.75" customHeight="1">
      <c r="A329" s="2"/>
    </row>
    <row r="330" spans="1:1" ht="12.75" customHeight="1">
      <c r="A330" s="2"/>
    </row>
    <row r="331" spans="1:1" ht="12.75" customHeight="1">
      <c r="A331" s="2"/>
    </row>
    <row r="332" spans="1:1" ht="12.75" customHeight="1">
      <c r="A332" s="2"/>
    </row>
    <row r="333" spans="1:1" ht="12.75" customHeight="1">
      <c r="A333" s="2"/>
    </row>
    <row r="334" spans="1:1" ht="12.75" customHeight="1">
      <c r="A334" s="2"/>
    </row>
    <row r="335" spans="1:1" ht="12.75" customHeight="1">
      <c r="A335" s="2"/>
    </row>
    <row r="336" spans="1:1" ht="12.75" customHeight="1">
      <c r="A336" s="2"/>
    </row>
    <row r="337" spans="1:1" ht="12.75" customHeight="1">
      <c r="A337" s="2"/>
    </row>
    <row r="338" spans="1:1" ht="12.75" customHeight="1">
      <c r="A338" s="2"/>
    </row>
    <row r="339" spans="1:1" ht="12.75" customHeight="1">
      <c r="A339" s="2"/>
    </row>
    <row r="340" spans="1:1" ht="12.75" customHeight="1">
      <c r="A340" s="2"/>
    </row>
    <row r="341" spans="1:1" ht="12.75" customHeight="1">
      <c r="A341" s="2"/>
    </row>
    <row r="342" spans="1:1" ht="12.75" customHeight="1">
      <c r="A342" s="2"/>
    </row>
    <row r="343" spans="1:1" ht="12.75" customHeight="1">
      <c r="A343" s="2"/>
    </row>
    <row r="344" spans="1:1" ht="12.75" customHeight="1">
      <c r="A344" s="2"/>
    </row>
    <row r="345" spans="1:1" ht="12.75" customHeight="1">
      <c r="A345" s="2"/>
    </row>
    <row r="346" spans="1:1" ht="12.75" customHeight="1">
      <c r="A346" s="2"/>
    </row>
    <row r="347" spans="1:1" ht="12.75" customHeight="1">
      <c r="A347" s="2"/>
    </row>
    <row r="348" spans="1:1" ht="12.75" customHeight="1">
      <c r="A348" s="2"/>
    </row>
    <row r="349" spans="1:1" ht="12.75" customHeight="1">
      <c r="A349" s="2"/>
    </row>
    <row r="350" spans="1:1" ht="12.75" customHeight="1">
      <c r="A350" s="2"/>
    </row>
    <row r="351" spans="1:1" ht="12.75" customHeight="1">
      <c r="A351" s="2"/>
    </row>
    <row r="352" spans="1:1" ht="12.75" customHeight="1">
      <c r="A352" s="2"/>
    </row>
    <row r="353" spans="1:1" ht="12.75" customHeight="1">
      <c r="A353" s="2"/>
    </row>
    <row r="354" spans="1:1" ht="12.75" customHeight="1">
      <c r="A354" s="2"/>
    </row>
    <row r="355" spans="1:1" ht="12.75" customHeight="1">
      <c r="A355" s="2"/>
    </row>
    <row r="356" spans="1:1" ht="12.75" customHeight="1">
      <c r="A356" s="2"/>
    </row>
    <row r="357" spans="1:1" ht="12.75" customHeight="1">
      <c r="A357" s="2"/>
    </row>
    <row r="358" spans="1:1" ht="12.75" customHeight="1">
      <c r="A358" s="2"/>
    </row>
    <row r="359" spans="1:1" ht="12.75" customHeight="1">
      <c r="A359" s="2"/>
    </row>
    <row r="360" spans="1:1" ht="12.75" customHeight="1">
      <c r="A360" s="2"/>
    </row>
    <row r="361" spans="1:1" ht="12.75" customHeight="1">
      <c r="A361" s="2"/>
    </row>
    <row r="362" spans="1:1" ht="12.75" customHeight="1">
      <c r="A362" s="2"/>
    </row>
    <row r="363" spans="1:1" ht="12.75" customHeight="1">
      <c r="A363" s="2"/>
    </row>
    <row r="364" spans="1:1" ht="12.75" customHeight="1">
      <c r="A364" s="2"/>
    </row>
    <row r="365" spans="1:1" ht="12.75" customHeight="1">
      <c r="A365" s="2"/>
    </row>
    <row r="366" spans="1:1" ht="12.75" customHeight="1">
      <c r="A366" s="2"/>
    </row>
    <row r="367" spans="1:1" ht="12.75" customHeight="1">
      <c r="A367" s="2"/>
    </row>
    <row r="368" spans="1:1" ht="12.75" customHeight="1">
      <c r="A368" s="2"/>
    </row>
    <row r="369" spans="1:1" ht="12.75" customHeight="1">
      <c r="A369" s="2"/>
    </row>
    <row r="370" spans="1:1" ht="12.75" customHeight="1">
      <c r="A370" s="2"/>
    </row>
    <row r="371" spans="1:1" ht="12.75" customHeight="1">
      <c r="A371" s="2"/>
    </row>
    <row r="372" spans="1:1" ht="12.75" customHeight="1">
      <c r="A372" s="2"/>
    </row>
    <row r="373" spans="1:1" ht="12.75" customHeight="1">
      <c r="A373" s="2"/>
    </row>
    <row r="374" spans="1:1" ht="12.75" customHeight="1">
      <c r="A374" s="2"/>
    </row>
    <row r="375" spans="1:1" ht="12.75" customHeight="1">
      <c r="A375" s="2"/>
    </row>
    <row r="376" spans="1:1" ht="12.75" customHeight="1">
      <c r="A376" s="2"/>
    </row>
    <row r="377" spans="1:1" ht="12.75" customHeight="1">
      <c r="A377" s="2"/>
    </row>
    <row r="378" spans="1:1" ht="12.75" customHeight="1">
      <c r="A378" s="2"/>
    </row>
    <row r="379" spans="1:1" ht="12.75" customHeight="1">
      <c r="A379" s="2"/>
    </row>
    <row r="380" spans="1:1" ht="12.75" customHeight="1">
      <c r="A380" s="2"/>
    </row>
    <row r="381" spans="1:1" ht="12.75" customHeight="1">
      <c r="A381" s="2"/>
    </row>
    <row r="382" spans="1:1" ht="12.75" customHeight="1">
      <c r="A382" s="2"/>
    </row>
    <row r="383" spans="1:1" ht="12.75" customHeight="1">
      <c r="A383" s="2"/>
    </row>
    <row r="384" spans="1:1" ht="12.75" customHeight="1">
      <c r="A384" s="2"/>
    </row>
    <row r="385" spans="1:1" ht="12.75" customHeight="1">
      <c r="A385" s="2"/>
    </row>
    <row r="386" spans="1:1" ht="12.75" customHeight="1">
      <c r="A386" s="2"/>
    </row>
    <row r="387" spans="1:1" ht="12.75" customHeight="1">
      <c r="A387" s="2"/>
    </row>
    <row r="388" spans="1:1" ht="12.75" customHeight="1">
      <c r="A388" s="2"/>
    </row>
    <row r="389" spans="1:1" ht="12.75" customHeight="1">
      <c r="A389" s="2"/>
    </row>
    <row r="390" spans="1:1" ht="12.75" customHeight="1">
      <c r="A390" s="2"/>
    </row>
    <row r="391" spans="1:1" ht="12.75" customHeight="1">
      <c r="A391" s="2"/>
    </row>
    <row r="392" spans="1:1" ht="12.75" customHeight="1">
      <c r="A392" s="2"/>
    </row>
    <row r="393" spans="1:1" ht="12.75" customHeight="1">
      <c r="A393" s="2"/>
    </row>
    <row r="394" spans="1:1" ht="12.75" customHeight="1">
      <c r="A394" s="2"/>
    </row>
    <row r="395" spans="1:1" ht="12.75" customHeight="1">
      <c r="A395" s="2"/>
    </row>
    <row r="396" spans="1:1" ht="12.75" customHeight="1">
      <c r="A396" s="2"/>
    </row>
    <row r="397" spans="1:1" ht="12.75" customHeight="1">
      <c r="A397" s="2"/>
    </row>
    <row r="398" spans="1:1" ht="12.75" customHeight="1">
      <c r="A398" s="2"/>
    </row>
    <row r="399" spans="1:1" ht="12.75" customHeight="1">
      <c r="A399" s="2"/>
    </row>
    <row r="400" spans="1:1" ht="12.75" customHeight="1">
      <c r="A400" s="2"/>
    </row>
    <row r="401" spans="1:1" ht="12.75" customHeight="1">
      <c r="A401" s="2"/>
    </row>
    <row r="402" spans="1:1" ht="12.75" customHeight="1">
      <c r="A402" s="2"/>
    </row>
    <row r="403" spans="1:1" ht="12.75" customHeight="1">
      <c r="A403" s="2"/>
    </row>
    <row r="404" spans="1:1" ht="12.75" customHeight="1">
      <c r="A404" s="2"/>
    </row>
    <row r="405" spans="1:1" ht="12.75" customHeight="1">
      <c r="A405" s="2"/>
    </row>
    <row r="406" spans="1:1" ht="12.75" customHeight="1">
      <c r="A406" s="2"/>
    </row>
    <row r="407" spans="1:1" ht="12.75" customHeight="1">
      <c r="A407" s="2"/>
    </row>
    <row r="408" spans="1:1" ht="12.75" customHeight="1">
      <c r="A408" s="2"/>
    </row>
    <row r="409" spans="1:1" ht="12.75" customHeight="1">
      <c r="A409" s="2"/>
    </row>
    <row r="410" spans="1:1" ht="12.75" customHeight="1">
      <c r="A410" s="2"/>
    </row>
    <row r="411" spans="1:1" ht="12.75" customHeight="1">
      <c r="A411" s="2"/>
    </row>
    <row r="412" spans="1:1" ht="12.75" customHeight="1">
      <c r="A412" s="2"/>
    </row>
    <row r="413" spans="1:1" ht="12.75" customHeight="1">
      <c r="A413" s="2"/>
    </row>
    <row r="414" spans="1:1" ht="12.75" customHeight="1">
      <c r="A414" s="2"/>
    </row>
    <row r="415" spans="1:1" ht="12.75" customHeight="1">
      <c r="A415" s="2"/>
    </row>
    <row r="416" spans="1:1" ht="12.75" customHeight="1">
      <c r="A416" s="2"/>
    </row>
    <row r="417" spans="1:1" ht="12.75" customHeight="1">
      <c r="A417" s="2"/>
    </row>
    <row r="418" spans="1:1" ht="12.75" customHeight="1">
      <c r="A418" s="2"/>
    </row>
    <row r="419" spans="1:1" ht="12.75" customHeight="1">
      <c r="A419" s="2"/>
    </row>
    <row r="420" spans="1:1" ht="12.75" customHeight="1">
      <c r="A420" s="2"/>
    </row>
    <row r="421" spans="1:1" ht="12.75" customHeight="1">
      <c r="A421" s="2"/>
    </row>
    <row r="422" spans="1:1" ht="12.75" customHeight="1">
      <c r="A422" s="2"/>
    </row>
    <row r="423" spans="1:1" ht="12.75" customHeight="1">
      <c r="A423" s="2"/>
    </row>
    <row r="424" spans="1:1" ht="12.75" customHeight="1">
      <c r="A424" s="2"/>
    </row>
    <row r="425" spans="1:1" ht="12.75" customHeight="1">
      <c r="A425" s="2"/>
    </row>
    <row r="426" spans="1:1" ht="12.75" customHeight="1">
      <c r="A426" s="2"/>
    </row>
    <row r="427" spans="1:1" ht="12.75" customHeight="1">
      <c r="A427" s="2"/>
    </row>
    <row r="428" spans="1:1" ht="12.75" customHeight="1">
      <c r="A428" s="2"/>
    </row>
    <row r="429" spans="1:1" ht="12.75" customHeight="1">
      <c r="A429" s="2"/>
    </row>
    <row r="430" spans="1:1" ht="12.75" customHeight="1">
      <c r="A430" s="2"/>
    </row>
    <row r="431" spans="1:1" ht="12.75" customHeight="1">
      <c r="A431" s="2"/>
    </row>
    <row r="432" spans="1:1" ht="12.75" customHeight="1">
      <c r="A432" s="2"/>
    </row>
    <row r="433" spans="1:1" ht="12.75" customHeight="1">
      <c r="A433" s="2"/>
    </row>
    <row r="434" spans="1:1" ht="12.75" customHeight="1">
      <c r="A434" s="2"/>
    </row>
    <row r="435" spans="1:1" ht="12.75" customHeight="1">
      <c r="A435" s="2"/>
    </row>
    <row r="436" spans="1:1" ht="12.75" customHeight="1">
      <c r="A436" s="2"/>
    </row>
    <row r="437" spans="1:1" ht="12.75" customHeight="1">
      <c r="A437" s="2"/>
    </row>
    <row r="438" spans="1:1" ht="12.75" customHeight="1">
      <c r="A438" s="2"/>
    </row>
    <row r="439" spans="1:1" ht="12.75" customHeight="1">
      <c r="A439" s="2"/>
    </row>
    <row r="440" spans="1:1" ht="12.75" customHeight="1">
      <c r="A440" s="2"/>
    </row>
    <row r="441" spans="1:1" ht="12.75" customHeight="1">
      <c r="A441" s="2"/>
    </row>
    <row r="442" spans="1:1" ht="12.75" customHeight="1">
      <c r="A442" s="2"/>
    </row>
    <row r="443" spans="1:1" ht="12.75" customHeight="1">
      <c r="A443" s="2"/>
    </row>
    <row r="444" spans="1:1" ht="12.75" customHeight="1">
      <c r="A444" s="2"/>
    </row>
    <row r="445" spans="1:1" ht="12.75" customHeight="1">
      <c r="A445" s="2"/>
    </row>
    <row r="446" spans="1:1" ht="12.75" customHeight="1">
      <c r="A446" s="2"/>
    </row>
    <row r="447" spans="1:1" ht="12.75" customHeight="1">
      <c r="A447" s="2"/>
    </row>
    <row r="448" spans="1:1" ht="12.75" customHeight="1">
      <c r="A448" s="2"/>
    </row>
    <row r="449" spans="1:1" ht="12.75" customHeight="1">
      <c r="A449" s="2"/>
    </row>
    <row r="450" spans="1:1" ht="12.75" customHeight="1">
      <c r="A450" s="2"/>
    </row>
    <row r="451" spans="1:1" ht="12.75" customHeight="1">
      <c r="A451" s="2"/>
    </row>
    <row r="452" spans="1:1" ht="12.75" customHeight="1">
      <c r="A452" s="2"/>
    </row>
    <row r="453" spans="1:1" ht="12.75" customHeight="1">
      <c r="A453" s="2"/>
    </row>
    <row r="454" spans="1:1" ht="12.75" customHeight="1">
      <c r="A454" s="2"/>
    </row>
    <row r="455" spans="1:1" ht="12.75" customHeight="1">
      <c r="A455" s="2"/>
    </row>
    <row r="456" spans="1:1" ht="12.75" customHeight="1">
      <c r="A456" s="2"/>
    </row>
    <row r="457" spans="1:1" ht="12.75" customHeight="1">
      <c r="A457" s="2"/>
    </row>
    <row r="458" spans="1:1" ht="12.75" customHeight="1">
      <c r="A458" s="2"/>
    </row>
    <row r="459" spans="1:1" ht="12.75" customHeight="1">
      <c r="A459" s="2"/>
    </row>
    <row r="460" spans="1:1" ht="12.75" customHeight="1">
      <c r="A460" s="2"/>
    </row>
    <row r="461" spans="1:1" ht="12.75" customHeight="1">
      <c r="A461" s="2"/>
    </row>
    <row r="462" spans="1:1" ht="12.75" customHeight="1">
      <c r="A462" s="2"/>
    </row>
    <row r="463" spans="1:1" ht="12.75" customHeight="1">
      <c r="A463" s="2"/>
    </row>
    <row r="464" spans="1:1" ht="12.75" customHeight="1">
      <c r="A464" s="2"/>
    </row>
    <row r="465" spans="1:1" ht="12.75" customHeight="1">
      <c r="A465" s="2"/>
    </row>
    <row r="466" spans="1:1" ht="12.75" customHeight="1">
      <c r="A466" s="2"/>
    </row>
    <row r="467" spans="1:1" ht="12.75" customHeight="1">
      <c r="A467" s="2"/>
    </row>
    <row r="468" spans="1:1" ht="12.75" customHeight="1">
      <c r="A468" s="2"/>
    </row>
    <row r="469" spans="1:1" ht="12.75" customHeight="1">
      <c r="A469" s="2"/>
    </row>
    <row r="470" spans="1:1" ht="12.75" customHeight="1">
      <c r="A470" s="2"/>
    </row>
    <row r="471" spans="1:1" ht="12.75" customHeight="1">
      <c r="A471" s="2"/>
    </row>
    <row r="472" spans="1:1" ht="12.75" customHeight="1">
      <c r="A472" s="2"/>
    </row>
    <row r="473" spans="1:1" ht="12.75" customHeight="1">
      <c r="A473" s="2"/>
    </row>
    <row r="474" spans="1:1" ht="12.75" customHeight="1">
      <c r="A474" s="2"/>
    </row>
    <row r="475" spans="1:1" ht="12.75" customHeight="1">
      <c r="A475" s="2"/>
    </row>
    <row r="476" spans="1:1" ht="12.75" customHeight="1">
      <c r="A476" s="2"/>
    </row>
    <row r="477" spans="1:1" ht="12.75" customHeight="1">
      <c r="A477" s="2"/>
    </row>
    <row r="478" spans="1:1" ht="12.75" customHeight="1">
      <c r="A478" s="2"/>
    </row>
    <row r="479" spans="1:1" ht="12.75" customHeight="1">
      <c r="A479" s="2"/>
    </row>
    <row r="480" spans="1:1" ht="12.75" customHeight="1">
      <c r="A480" s="2"/>
    </row>
    <row r="481" spans="1:1" ht="12.75" customHeight="1">
      <c r="A481" s="2"/>
    </row>
    <row r="482" spans="1:1" ht="12.75" customHeight="1">
      <c r="A482" s="2"/>
    </row>
    <row r="483" spans="1:1" ht="12.75" customHeight="1">
      <c r="A483" s="2"/>
    </row>
    <row r="484" spans="1:1" ht="12.75" customHeight="1">
      <c r="A484" s="2"/>
    </row>
    <row r="485" spans="1:1" ht="12.75" customHeight="1">
      <c r="A485" s="2"/>
    </row>
    <row r="486" spans="1:1" ht="12.75" customHeight="1">
      <c r="A486" s="2"/>
    </row>
    <row r="487" spans="1:1" ht="12.75" customHeight="1">
      <c r="A487" s="2"/>
    </row>
    <row r="488" spans="1:1" ht="12.75" customHeight="1">
      <c r="A488" s="2"/>
    </row>
    <row r="489" spans="1:1" ht="12.75" customHeight="1">
      <c r="A489" s="2"/>
    </row>
    <row r="490" spans="1:1" ht="12.75" customHeight="1">
      <c r="A490" s="2"/>
    </row>
    <row r="491" spans="1:1" ht="12.75" customHeight="1">
      <c r="A491" s="2"/>
    </row>
    <row r="492" spans="1:1" ht="12.75" customHeight="1">
      <c r="A492" s="2"/>
    </row>
    <row r="493" spans="1:1" ht="12.75" customHeight="1">
      <c r="A493" s="2"/>
    </row>
    <row r="494" spans="1:1" ht="12.75" customHeight="1">
      <c r="A494" s="2"/>
    </row>
    <row r="495" spans="1:1" ht="12.75" customHeight="1">
      <c r="A495" s="2"/>
    </row>
    <row r="496" spans="1:1" ht="12.75" customHeight="1">
      <c r="A496" s="2"/>
    </row>
    <row r="497" spans="1:1" ht="12.75" customHeight="1">
      <c r="A497" s="2"/>
    </row>
    <row r="498" spans="1:1" ht="12.75" customHeight="1">
      <c r="A498" s="2"/>
    </row>
    <row r="499" spans="1:1" ht="12.75" customHeight="1">
      <c r="A499" s="2"/>
    </row>
    <row r="500" spans="1:1" ht="12.75" customHeight="1">
      <c r="A500" s="2"/>
    </row>
    <row r="501" spans="1:1" ht="12.75" customHeight="1">
      <c r="A501" s="2"/>
    </row>
    <row r="502" spans="1:1" ht="12.75" customHeight="1">
      <c r="A502" s="2"/>
    </row>
    <row r="503" spans="1:1" ht="12.75" customHeight="1">
      <c r="A503" s="2"/>
    </row>
    <row r="504" spans="1:1" ht="12.75" customHeight="1">
      <c r="A504" s="2"/>
    </row>
    <row r="505" spans="1:1" ht="12.75" customHeight="1">
      <c r="A505" s="2"/>
    </row>
    <row r="506" spans="1:1" ht="12.75" customHeight="1">
      <c r="A506" s="2"/>
    </row>
    <row r="507" spans="1:1" ht="12.75" customHeight="1">
      <c r="A507" s="2"/>
    </row>
    <row r="508" spans="1:1" ht="12.75" customHeight="1">
      <c r="A508" s="2"/>
    </row>
    <row r="509" spans="1:1" ht="12.75" customHeight="1">
      <c r="A509" s="2"/>
    </row>
    <row r="510" spans="1:1" ht="12.75" customHeight="1">
      <c r="A510" s="2"/>
    </row>
    <row r="511" spans="1:1" ht="12.75" customHeight="1">
      <c r="A511" s="2"/>
    </row>
    <row r="512" spans="1:1" ht="12.75" customHeight="1">
      <c r="A512" s="2"/>
    </row>
    <row r="513" spans="1:1" ht="12.75" customHeight="1">
      <c r="A513" s="2"/>
    </row>
    <row r="514" spans="1:1" ht="12.75" customHeight="1">
      <c r="A514" s="2"/>
    </row>
    <row r="515" spans="1:1" ht="12.75" customHeight="1">
      <c r="A515" s="2"/>
    </row>
    <row r="516" spans="1:1" ht="12.75" customHeight="1">
      <c r="A516" s="2"/>
    </row>
    <row r="517" spans="1:1" ht="12.75" customHeight="1">
      <c r="A517" s="2"/>
    </row>
    <row r="518" spans="1:1" ht="12.75" customHeight="1">
      <c r="A518" s="2"/>
    </row>
    <row r="519" spans="1:1" ht="12.75" customHeight="1">
      <c r="A519" s="2"/>
    </row>
    <row r="520" spans="1:1" ht="12.75" customHeight="1">
      <c r="A520" s="2"/>
    </row>
    <row r="521" spans="1:1" ht="12.75" customHeight="1">
      <c r="A521" s="2"/>
    </row>
    <row r="522" spans="1:1" ht="12.75" customHeight="1">
      <c r="A522" s="2"/>
    </row>
    <row r="523" spans="1:1" ht="12.75" customHeight="1">
      <c r="A523" s="2"/>
    </row>
    <row r="524" spans="1:1" ht="12.75" customHeight="1">
      <c r="A524" s="2"/>
    </row>
    <row r="525" spans="1:1" ht="12.75" customHeight="1">
      <c r="A525" s="2"/>
    </row>
    <row r="526" spans="1:1" ht="12.75" customHeight="1">
      <c r="A526" s="2"/>
    </row>
    <row r="527" spans="1:1" ht="12.75" customHeight="1">
      <c r="A527" s="2"/>
    </row>
    <row r="528" spans="1:1" ht="12.75" customHeight="1">
      <c r="A528" s="2"/>
    </row>
    <row r="529" spans="1:1" ht="12.75" customHeight="1">
      <c r="A529" s="2"/>
    </row>
    <row r="530" spans="1:1" ht="12.75" customHeight="1">
      <c r="A530" s="2"/>
    </row>
    <row r="531" spans="1:1" ht="12.75" customHeight="1">
      <c r="A531" s="2"/>
    </row>
    <row r="532" spans="1:1" ht="12.75" customHeight="1">
      <c r="A532" s="2"/>
    </row>
    <row r="533" spans="1:1" ht="12.75" customHeight="1">
      <c r="A533" s="2"/>
    </row>
    <row r="534" spans="1:1" ht="12.75" customHeight="1">
      <c r="A534" s="2"/>
    </row>
    <row r="535" spans="1:1" ht="12.75" customHeight="1">
      <c r="A535" s="2"/>
    </row>
    <row r="536" spans="1:1" ht="12.75" customHeight="1">
      <c r="A536" s="2"/>
    </row>
    <row r="537" spans="1:1" ht="12.75" customHeight="1">
      <c r="A537" s="2"/>
    </row>
    <row r="538" spans="1:1" ht="12.75" customHeight="1">
      <c r="A538" s="2"/>
    </row>
    <row r="539" spans="1:1" ht="12.75" customHeight="1">
      <c r="A539" s="2"/>
    </row>
    <row r="540" spans="1:1" ht="12.75" customHeight="1">
      <c r="A540" s="2"/>
    </row>
    <row r="541" spans="1:1" ht="12.75" customHeight="1">
      <c r="A541" s="2"/>
    </row>
    <row r="542" spans="1:1" ht="12.75" customHeight="1">
      <c r="A542" s="2"/>
    </row>
    <row r="543" spans="1:1" ht="12.75" customHeight="1">
      <c r="A543" s="2"/>
    </row>
    <row r="544" spans="1:1" ht="12.75" customHeight="1">
      <c r="A544" s="2"/>
    </row>
    <row r="545" spans="1:1" ht="12.75" customHeight="1">
      <c r="A545" s="2"/>
    </row>
    <row r="546" spans="1:1" ht="12.75" customHeight="1">
      <c r="A546" s="2"/>
    </row>
    <row r="547" spans="1:1" ht="12.75" customHeight="1">
      <c r="A547" s="2"/>
    </row>
    <row r="548" spans="1:1" ht="12.75" customHeight="1">
      <c r="A548" s="2"/>
    </row>
    <row r="549" spans="1:1" ht="12.75" customHeight="1">
      <c r="A549" s="2"/>
    </row>
    <row r="550" spans="1:1" ht="12.75" customHeight="1">
      <c r="A550" s="2"/>
    </row>
    <row r="551" spans="1:1" ht="12.75" customHeight="1">
      <c r="A551" s="2"/>
    </row>
    <row r="552" spans="1:1" ht="12.75" customHeight="1">
      <c r="A552" s="2"/>
    </row>
    <row r="553" spans="1:1" ht="12.75" customHeight="1">
      <c r="A553" s="2"/>
    </row>
    <row r="554" spans="1:1" ht="12.75" customHeight="1">
      <c r="A554" s="2"/>
    </row>
    <row r="555" spans="1:1" ht="12.75" customHeight="1">
      <c r="A555" s="2"/>
    </row>
    <row r="556" spans="1:1" ht="12.75" customHeight="1">
      <c r="A556" s="2"/>
    </row>
    <row r="557" spans="1:1" ht="12.75" customHeight="1">
      <c r="A557" s="2"/>
    </row>
    <row r="558" spans="1:1" ht="12.75" customHeight="1">
      <c r="A558" s="2"/>
    </row>
    <row r="559" spans="1:1" ht="12.75" customHeight="1">
      <c r="A559" s="2"/>
    </row>
    <row r="560" spans="1:1" ht="12.75" customHeight="1">
      <c r="A560" s="2"/>
    </row>
    <row r="561" spans="1:1" ht="12.75" customHeight="1">
      <c r="A561" s="2"/>
    </row>
    <row r="562" spans="1:1" ht="12.75" customHeight="1">
      <c r="A562" s="2"/>
    </row>
    <row r="563" spans="1:1" ht="12.75" customHeight="1">
      <c r="A563" s="2"/>
    </row>
    <row r="564" spans="1:1" ht="12.75" customHeight="1">
      <c r="A564" s="2"/>
    </row>
    <row r="565" spans="1:1" ht="12.75" customHeight="1">
      <c r="A565" s="2"/>
    </row>
    <row r="566" spans="1:1" ht="12.75" customHeight="1">
      <c r="A566" s="2"/>
    </row>
    <row r="567" spans="1:1" ht="12.75" customHeight="1">
      <c r="A567" s="2"/>
    </row>
    <row r="568" spans="1:1" ht="12.75" customHeight="1">
      <c r="A568" s="2"/>
    </row>
    <row r="569" spans="1:1" ht="12.75" customHeight="1">
      <c r="A569" s="2"/>
    </row>
    <row r="570" spans="1:1" ht="12.75" customHeight="1">
      <c r="A570" s="2"/>
    </row>
    <row r="571" spans="1:1" ht="12.75" customHeight="1">
      <c r="A571" s="2"/>
    </row>
    <row r="572" spans="1:1" ht="12.75" customHeight="1">
      <c r="A572" s="2"/>
    </row>
    <row r="573" spans="1:1" ht="12.75" customHeight="1">
      <c r="A573" s="2"/>
    </row>
    <row r="574" spans="1:1" ht="12.75" customHeight="1">
      <c r="A574" s="2"/>
    </row>
    <row r="575" spans="1:1" ht="12.75" customHeight="1">
      <c r="A575" s="2"/>
    </row>
    <row r="576" spans="1:1" ht="12.75" customHeight="1">
      <c r="A576" s="2"/>
    </row>
    <row r="577" spans="1:1" ht="12.75" customHeight="1">
      <c r="A577" s="2"/>
    </row>
    <row r="578" spans="1:1" ht="12.75" customHeight="1">
      <c r="A578" s="2"/>
    </row>
    <row r="579" spans="1:1" ht="12.75" customHeight="1">
      <c r="A579" s="2"/>
    </row>
    <row r="580" spans="1:1" ht="12.75" customHeight="1">
      <c r="A580" s="2"/>
    </row>
    <row r="581" spans="1:1" ht="12.75" customHeight="1">
      <c r="A581" s="2"/>
    </row>
    <row r="582" spans="1:1" ht="12.75" customHeight="1">
      <c r="A582" s="2"/>
    </row>
    <row r="583" spans="1:1" ht="12.75" customHeight="1">
      <c r="A583" s="2"/>
    </row>
    <row r="584" spans="1:1" ht="12.75" customHeight="1">
      <c r="A584" s="2"/>
    </row>
    <row r="585" spans="1:1" ht="12.75" customHeight="1">
      <c r="A585" s="2"/>
    </row>
    <row r="586" spans="1:1" ht="12.75" customHeight="1">
      <c r="A586" s="2"/>
    </row>
    <row r="587" spans="1:1" ht="12.75" customHeight="1">
      <c r="A587" s="2"/>
    </row>
    <row r="588" spans="1:1" ht="12.75" customHeight="1">
      <c r="A588" s="2"/>
    </row>
    <row r="589" spans="1:1" ht="12.75" customHeight="1">
      <c r="A589" s="2"/>
    </row>
    <row r="590" spans="1:1" ht="12.75" customHeight="1">
      <c r="A590" s="2"/>
    </row>
    <row r="591" spans="1:1" ht="12.75" customHeight="1">
      <c r="A591" s="2"/>
    </row>
    <row r="592" spans="1:1" ht="12.75" customHeight="1">
      <c r="A592" s="2"/>
    </row>
    <row r="593" spans="1:1" ht="12.75" customHeight="1">
      <c r="A593" s="2"/>
    </row>
    <row r="594" spans="1:1" ht="12.75" customHeight="1">
      <c r="A594" s="2"/>
    </row>
    <row r="595" spans="1:1" ht="12.75" customHeight="1">
      <c r="A595" s="2"/>
    </row>
    <row r="596" spans="1:1" ht="12.75" customHeight="1">
      <c r="A596" s="2"/>
    </row>
    <row r="597" spans="1:1" ht="12.75" customHeight="1">
      <c r="A597" s="2"/>
    </row>
    <row r="598" spans="1:1" ht="12.75" customHeight="1">
      <c r="A598" s="2"/>
    </row>
    <row r="599" spans="1:1" ht="12.75" customHeight="1">
      <c r="A599" s="2"/>
    </row>
    <row r="600" spans="1:1" ht="12.75" customHeight="1">
      <c r="A600" s="2"/>
    </row>
    <row r="601" spans="1:1" ht="12.75" customHeight="1">
      <c r="A601" s="2"/>
    </row>
    <row r="602" spans="1:1" ht="12.75" customHeight="1">
      <c r="A602" s="2"/>
    </row>
    <row r="603" spans="1:1" ht="12.75" customHeight="1">
      <c r="A603" s="2"/>
    </row>
    <row r="604" spans="1:1" ht="12.75" customHeight="1">
      <c r="A604" s="2"/>
    </row>
    <row r="605" spans="1:1" ht="12.75" customHeight="1">
      <c r="A605" s="2"/>
    </row>
    <row r="606" spans="1:1" ht="12.75" customHeight="1">
      <c r="A606" s="2"/>
    </row>
    <row r="607" spans="1:1" ht="12.75" customHeight="1">
      <c r="A607" s="2"/>
    </row>
    <row r="608" spans="1:1" ht="12.75" customHeight="1">
      <c r="A608" s="2"/>
    </row>
    <row r="609" spans="1:1" ht="12.75" customHeight="1">
      <c r="A609" s="2"/>
    </row>
    <row r="610" spans="1:1" ht="12.75" customHeight="1">
      <c r="A610" s="2"/>
    </row>
    <row r="611" spans="1:1" ht="12.75" customHeight="1">
      <c r="A611" s="2"/>
    </row>
    <row r="612" spans="1:1" ht="12.75" customHeight="1">
      <c r="A612" s="2"/>
    </row>
    <row r="613" spans="1:1" ht="12.75" customHeight="1">
      <c r="A613" s="2"/>
    </row>
    <row r="614" spans="1:1" ht="12.75" customHeight="1">
      <c r="A614" s="2"/>
    </row>
    <row r="615" spans="1:1" ht="12.75" customHeight="1">
      <c r="A615" s="2"/>
    </row>
    <row r="616" spans="1:1" ht="12.75" customHeight="1">
      <c r="A616" s="2"/>
    </row>
    <row r="617" spans="1:1" ht="12.75" customHeight="1">
      <c r="A617" s="2"/>
    </row>
    <row r="618" spans="1:1" ht="12.75" customHeight="1">
      <c r="A618" s="2"/>
    </row>
    <row r="619" spans="1:1" ht="12.75" customHeight="1">
      <c r="A619" s="2"/>
    </row>
    <row r="620" spans="1:1" ht="12.75" customHeight="1">
      <c r="A620" s="2"/>
    </row>
    <row r="621" spans="1:1" ht="12.75" customHeight="1">
      <c r="A621" s="2"/>
    </row>
    <row r="622" spans="1:1" ht="12.75" customHeight="1">
      <c r="A622" s="2"/>
    </row>
    <row r="623" spans="1:1" ht="12.75" customHeight="1">
      <c r="A623" s="2"/>
    </row>
    <row r="624" spans="1:1" ht="12.75" customHeight="1">
      <c r="A624" s="2"/>
    </row>
    <row r="625" spans="1:1" ht="12.75" customHeight="1">
      <c r="A625" s="2"/>
    </row>
    <row r="626" spans="1:1" ht="12.75" customHeight="1">
      <c r="A626" s="2"/>
    </row>
    <row r="627" spans="1:1" ht="12.75" customHeight="1">
      <c r="A627" s="2"/>
    </row>
    <row r="628" spans="1:1" ht="12.75" customHeight="1">
      <c r="A628" s="2"/>
    </row>
    <row r="629" spans="1:1" ht="12.75" customHeight="1">
      <c r="A629" s="2"/>
    </row>
    <row r="630" spans="1:1" ht="12.75" customHeight="1">
      <c r="A630" s="2"/>
    </row>
    <row r="631" spans="1:1" ht="12.75" customHeight="1">
      <c r="A631" s="2"/>
    </row>
    <row r="632" spans="1:1" ht="12.75" customHeight="1">
      <c r="A632" s="2"/>
    </row>
    <row r="633" spans="1:1" ht="12.75" customHeight="1">
      <c r="A633" s="2"/>
    </row>
    <row r="634" spans="1:1" ht="12.75" customHeight="1">
      <c r="A634" s="2"/>
    </row>
    <row r="635" spans="1:1" ht="12.75" customHeight="1">
      <c r="A635" s="2"/>
    </row>
    <row r="636" spans="1:1" ht="12.75" customHeight="1">
      <c r="A636" s="2"/>
    </row>
    <row r="637" spans="1:1" ht="12.75" customHeight="1">
      <c r="A637" s="2"/>
    </row>
    <row r="638" spans="1:1" ht="12.75" customHeight="1">
      <c r="A638" s="2"/>
    </row>
    <row r="639" spans="1:1" ht="12.75" customHeight="1">
      <c r="A639" s="2"/>
    </row>
    <row r="640" spans="1:1" ht="12.75" customHeight="1">
      <c r="A640" s="2"/>
    </row>
    <row r="641" spans="1:1" ht="12.75" customHeight="1">
      <c r="A641" s="2"/>
    </row>
    <row r="642" spans="1:1" ht="12.75" customHeight="1">
      <c r="A642" s="2"/>
    </row>
    <row r="643" spans="1:1" ht="12.75" customHeight="1">
      <c r="A643" s="2"/>
    </row>
    <row r="644" spans="1:1" ht="12.75" customHeight="1">
      <c r="A644" s="2"/>
    </row>
    <row r="645" spans="1:1" ht="12.75" customHeight="1">
      <c r="A645" s="2"/>
    </row>
    <row r="646" spans="1:1" ht="12.75" customHeight="1">
      <c r="A646" s="2"/>
    </row>
    <row r="647" spans="1:1" ht="12.75" customHeight="1">
      <c r="A647" s="2"/>
    </row>
    <row r="648" spans="1:1" ht="12.75" customHeight="1">
      <c r="A648" s="2"/>
    </row>
    <row r="649" spans="1:1" ht="12.75" customHeight="1">
      <c r="A649" s="2"/>
    </row>
    <row r="650" spans="1:1" ht="12.75" customHeight="1">
      <c r="A650" s="2"/>
    </row>
    <row r="651" spans="1:1" ht="12.75" customHeight="1">
      <c r="A651" s="2"/>
    </row>
    <row r="652" spans="1:1" ht="12.75" customHeight="1">
      <c r="A652" s="2"/>
    </row>
    <row r="653" spans="1:1" ht="12.75" customHeight="1">
      <c r="A653" s="2"/>
    </row>
    <row r="654" spans="1:1" ht="12.75" customHeight="1">
      <c r="A654" s="2"/>
    </row>
    <row r="655" spans="1:1" ht="12.75" customHeight="1">
      <c r="A655" s="2"/>
    </row>
    <row r="656" spans="1:1" ht="12.75" customHeight="1">
      <c r="A656" s="2"/>
    </row>
    <row r="657" spans="1:1" ht="12.75" customHeight="1">
      <c r="A657" s="2"/>
    </row>
    <row r="658" spans="1:1" ht="12.75" customHeight="1">
      <c r="A658" s="2"/>
    </row>
    <row r="659" spans="1:1" ht="12.75" customHeight="1">
      <c r="A659" s="2"/>
    </row>
    <row r="660" spans="1:1" ht="12.75" customHeight="1">
      <c r="A660" s="2"/>
    </row>
    <row r="661" spans="1:1" ht="12.75" customHeight="1">
      <c r="A661" s="2"/>
    </row>
    <row r="662" spans="1:1" ht="12.75" customHeight="1">
      <c r="A662" s="2"/>
    </row>
    <row r="663" spans="1:1" ht="12.75" customHeight="1">
      <c r="A663" s="2"/>
    </row>
    <row r="664" spans="1:1" ht="12.75" customHeight="1">
      <c r="A664" s="2"/>
    </row>
    <row r="665" spans="1:1" ht="12.75" customHeight="1">
      <c r="A665" s="2"/>
    </row>
    <row r="666" spans="1:1" ht="12.75" customHeight="1">
      <c r="A666" s="2"/>
    </row>
    <row r="667" spans="1:1" ht="12.75" customHeight="1">
      <c r="A667" s="2"/>
    </row>
    <row r="668" spans="1:1" ht="12.75" customHeight="1">
      <c r="A668" s="2"/>
    </row>
    <row r="669" spans="1:1" ht="12.75" customHeight="1">
      <c r="A669" s="2"/>
    </row>
    <row r="670" spans="1:1" ht="12.75" customHeight="1">
      <c r="A670" s="2"/>
    </row>
    <row r="671" spans="1:1" ht="12.75" customHeight="1">
      <c r="A671" s="2"/>
    </row>
    <row r="672" spans="1:1" ht="12.75" customHeight="1">
      <c r="A672" s="2"/>
    </row>
    <row r="673" spans="1:1" ht="12.75" customHeight="1">
      <c r="A673" s="2"/>
    </row>
    <row r="674" spans="1:1" ht="12.75" customHeight="1">
      <c r="A674" s="2"/>
    </row>
    <row r="675" spans="1:1" ht="12.75" customHeight="1">
      <c r="A675" s="2"/>
    </row>
    <row r="676" spans="1:1" ht="12.75" customHeight="1">
      <c r="A676" s="2"/>
    </row>
    <row r="677" spans="1:1" ht="12.75" customHeight="1">
      <c r="A677" s="2"/>
    </row>
    <row r="678" spans="1:1" ht="12.75" customHeight="1">
      <c r="A678" s="2"/>
    </row>
    <row r="679" spans="1:1" ht="12.75" customHeight="1">
      <c r="A679" s="2"/>
    </row>
    <row r="680" spans="1:1" ht="12.75" customHeight="1">
      <c r="A680" s="2"/>
    </row>
    <row r="681" spans="1:1" ht="12.75" customHeight="1">
      <c r="A681" s="2"/>
    </row>
    <row r="682" spans="1:1" ht="12.75" customHeight="1">
      <c r="A682" s="2"/>
    </row>
    <row r="683" spans="1:1" ht="12.75" customHeight="1">
      <c r="A683" s="2"/>
    </row>
    <row r="684" spans="1:1" ht="12.75" customHeight="1">
      <c r="A684" s="2"/>
    </row>
    <row r="685" spans="1:1" ht="12.75" customHeight="1">
      <c r="A685" s="2"/>
    </row>
    <row r="686" spans="1:1" ht="12.75" customHeight="1">
      <c r="A686" s="2"/>
    </row>
    <row r="687" spans="1:1" ht="12.75" customHeight="1">
      <c r="A687" s="2"/>
    </row>
    <row r="688" spans="1:1" ht="12.75" customHeight="1">
      <c r="A688" s="2"/>
    </row>
    <row r="689" spans="1:1" ht="12.75" customHeight="1">
      <c r="A689" s="2"/>
    </row>
    <row r="690" spans="1:1" ht="12.75" customHeight="1">
      <c r="A690" s="2"/>
    </row>
    <row r="691" spans="1:1" ht="12.75" customHeight="1">
      <c r="A691" s="2"/>
    </row>
    <row r="692" spans="1:1" ht="12.75" customHeight="1">
      <c r="A692" s="2"/>
    </row>
    <row r="693" spans="1:1" ht="12.75" customHeight="1">
      <c r="A693" s="2"/>
    </row>
    <row r="694" spans="1:1" ht="12.75" customHeight="1">
      <c r="A694" s="2"/>
    </row>
    <row r="695" spans="1:1" ht="12.75" customHeight="1">
      <c r="A695" s="2"/>
    </row>
    <row r="696" spans="1:1" ht="12.75" customHeight="1">
      <c r="A696" s="2"/>
    </row>
    <row r="697" spans="1:1" ht="12.75" customHeight="1">
      <c r="A697" s="2"/>
    </row>
    <row r="698" spans="1:1" ht="12.75" customHeight="1">
      <c r="A698" s="2"/>
    </row>
    <row r="699" spans="1:1" ht="12.75" customHeight="1">
      <c r="A699" s="2"/>
    </row>
    <row r="700" spans="1:1" ht="12.75" customHeight="1">
      <c r="A700" s="2"/>
    </row>
    <row r="701" spans="1:1" ht="12.75" customHeight="1">
      <c r="A701" s="2"/>
    </row>
    <row r="702" spans="1:1" ht="12.75" customHeight="1">
      <c r="A702" s="2"/>
    </row>
    <row r="703" spans="1:1" ht="12.75" customHeight="1">
      <c r="A703" s="2"/>
    </row>
    <row r="704" spans="1:1" ht="12.75" customHeight="1">
      <c r="A704" s="2"/>
    </row>
    <row r="705" spans="1:1" ht="12.75" customHeight="1">
      <c r="A705" s="2"/>
    </row>
    <row r="706" spans="1:1" ht="12.75" customHeight="1">
      <c r="A706" s="2"/>
    </row>
    <row r="707" spans="1:1" ht="12.75" customHeight="1">
      <c r="A707" s="2"/>
    </row>
    <row r="708" spans="1:1" ht="12.75" customHeight="1">
      <c r="A708" s="2"/>
    </row>
    <row r="709" spans="1:1" ht="12.75" customHeight="1">
      <c r="A709" s="2"/>
    </row>
    <row r="710" spans="1:1" ht="12.75" customHeight="1">
      <c r="A710" s="2"/>
    </row>
    <row r="711" spans="1:1" ht="12.75" customHeight="1">
      <c r="A711" s="2"/>
    </row>
    <row r="712" spans="1:1" ht="12.75" customHeight="1">
      <c r="A712" s="2"/>
    </row>
    <row r="713" spans="1:1" ht="12.75" customHeight="1">
      <c r="A713" s="2"/>
    </row>
    <row r="714" spans="1:1" ht="12.75" customHeight="1">
      <c r="A714" s="2"/>
    </row>
    <row r="715" spans="1:1" ht="12.75" customHeight="1">
      <c r="A715" s="2"/>
    </row>
    <row r="716" spans="1:1" ht="12.75" customHeight="1">
      <c r="A716" s="2"/>
    </row>
    <row r="717" spans="1:1" ht="12.75" customHeight="1">
      <c r="A717" s="2"/>
    </row>
    <row r="718" spans="1:1" ht="12.75" customHeight="1">
      <c r="A718" s="2"/>
    </row>
    <row r="719" spans="1:1" ht="12.75" customHeight="1">
      <c r="A719" s="2"/>
    </row>
    <row r="720" spans="1:1" ht="12.75" customHeight="1">
      <c r="A720" s="2"/>
    </row>
    <row r="721" spans="1:1" ht="12.75" customHeight="1">
      <c r="A721" s="2"/>
    </row>
    <row r="722" spans="1:1" ht="12.75" customHeight="1">
      <c r="A722" s="2"/>
    </row>
    <row r="723" spans="1:1" ht="12.75" customHeight="1">
      <c r="A723" s="2"/>
    </row>
    <row r="724" spans="1:1" ht="12.75" customHeight="1">
      <c r="A724" s="2"/>
    </row>
    <row r="725" spans="1:1" ht="12.75" customHeight="1">
      <c r="A725" s="2"/>
    </row>
    <row r="726" spans="1:1" ht="12.75" customHeight="1">
      <c r="A726" s="2"/>
    </row>
    <row r="727" spans="1:1" ht="12.75" customHeight="1">
      <c r="A727" s="2"/>
    </row>
    <row r="728" spans="1:1" ht="12.75" customHeight="1">
      <c r="A728" s="2"/>
    </row>
    <row r="729" spans="1:1" ht="12.75" customHeight="1">
      <c r="A729" s="2"/>
    </row>
    <row r="730" spans="1:1" ht="12.75" customHeight="1">
      <c r="A730" s="2"/>
    </row>
    <row r="731" spans="1:1" ht="12.75" customHeight="1">
      <c r="A731" s="2"/>
    </row>
    <row r="732" spans="1:1" ht="12.75" customHeight="1">
      <c r="A732" s="2"/>
    </row>
    <row r="733" spans="1:1" ht="12.75" customHeight="1">
      <c r="A733" s="2"/>
    </row>
    <row r="734" spans="1:1" ht="12.75" customHeight="1">
      <c r="A734" s="2"/>
    </row>
    <row r="735" spans="1:1" ht="12.75" customHeight="1">
      <c r="A735" s="2"/>
    </row>
    <row r="736" spans="1:1" ht="12.75" customHeight="1">
      <c r="A736" s="2"/>
    </row>
    <row r="737" spans="1:1" ht="12.75" customHeight="1">
      <c r="A737" s="2"/>
    </row>
    <row r="738" spans="1:1" ht="12.75" customHeight="1">
      <c r="A738" s="2"/>
    </row>
    <row r="739" spans="1:1" ht="12.75" customHeight="1">
      <c r="A739" s="2"/>
    </row>
    <row r="740" spans="1:1" ht="12.75" customHeight="1">
      <c r="A740" s="2"/>
    </row>
    <row r="741" spans="1:1" ht="12.75" customHeight="1">
      <c r="A741" s="2"/>
    </row>
    <row r="742" spans="1:1" ht="12.75" customHeight="1">
      <c r="A742" s="2"/>
    </row>
    <row r="743" spans="1:1" ht="12.75" customHeight="1">
      <c r="A743" s="2"/>
    </row>
    <row r="744" spans="1:1" ht="12.75" customHeight="1">
      <c r="A744" s="2"/>
    </row>
    <row r="745" spans="1:1" ht="12.75" customHeight="1">
      <c r="A745" s="2"/>
    </row>
    <row r="746" spans="1:1" ht="12.75" customHeight="1">
      <c r="A746" s="2"/>
    </row>
    <row r="747" spans="1:1" ht="12.75" customHeight="1">
      <c r="A747" s="2"/>
    </row>
    <row r="748" spans="1:1" ht="12.75" customHeight="1">
      <c r="A748" s="2"/>
    </row>
    <row r="749" spans="1:1" ht="12.75" customHeight="1">
      <c r="A749" s="2"/>
    </row>
    <row r="750" spans="1:1" ht="12.75" customHeight="1">
      <c r="A750" s="2"/>
    </row>
    <row r="751" spans="1:1" ht="12.75" customHeight="1">
      <c r="A751" s="2"/>
    </row>
    <row r="752" spans="1:1" ht="12.75" customHeight="1">
      <c r="A752" s="2"/>
    </row>
    <row r="753" spans="1:1" ht="12.75" customHeight="1">
      <c r="A753" s="2"/>
    </row>
    <row r="754" spans="1:1" ht="12.75" customHeight="1">
      <c r="A754" s="2"/>
    </row>
    <row r="755" spans="1:1" ht="12.75" customHeight="1">
      <c r="A755" s="2"/>
    </row>
    <row r="756" spans="1:1" ht="12.75" customHeight="1">
      <c r="A756" s="2"/>
    </row>
    <row r="757" spans="1:1" ht="12.75" customHeight="1">
      <c r="A757" s="2"/>
    </row>
    <row r="758" spans="1:1" ht="12.75" customHeight="1">
      <c r="A758" s="2"/>
    </row>
    <row r="759" spans="1:1" ht="12.75" customHeight="1">
      <c r="A759" s="2"/>
    </row>
    <row r="760" spans="1:1" ht="12.75" customHeight="1">
      <c r="A760" s="2"/>
    </row>
    <row r="761" spans="1:1" ht="12.75" customHeight="1">
      <c r="A761" s="2"/>
    </row>
    <row r="762" spans="1:1" ht="12.75" customHeight="1">
      <c r="A762" s="2"/>
    </row>
    <row r="763" spans="1:1" ht="12.75" customHeight="1">
      <c r="A763" s="2"/>
    </row>
    <row r="764" spans="1:1" ht="12.75" customHeight="1">
      <c r="A764" s="2"/>
    </row>
    <row r="765" spans="1:1" ht="12.75" customHeight="1">
      <c r="A765" s="2"/>
    </row>
    <row r="766" spans="1:1" ht="12.75" customHeight="1">
      <c r="A766" s="2"/>
    </row>
    <row r="767" spans="1:1" ht="12.75" customHeight="1">
      <c r="A767" s="2"/>
    </row>
    <row r="768" spans="1:1" ht="12.75" customHeight="1">
      <c r="A768" s="2"/>
    </row>
    <row r="769" spans="1:1" ht="12.75" customHeight="1">
      <c r="A769" s="2"/>
    </row>
    <row r="770" spans="1:1" ht="12.75" customHeight="1">
      <c r="A770" s="2"/>
    </row>
    <row r="771" spans="1:1" ht="12.75" customHeight="1">
      <c r="A771" s="2"/>
    </row>
    <row r="772" spans="1:1" ht="12.75" customHeight="1">
      <c r="A772" s="2"/>
    </row>
    <row r="773" spans="1:1" ht="12.75" customHeight="1">
      <c r="A773" s="2"/>
    </row>
    <row r="774" spans="1:1" ht="12.75" customHeight="1">
      <c r="A774" s="2"/>
    </row>
    <row r="775" spans="1:1" ht="12.75" customHeight="1">
      <c r="A775" s="2"/>
    </row>
    <row r="776" spans="1:1" ht="12.75" customHeight="1">
      <c r="A776" s="2"/>
    </row>
    <row r="777" spans="1:1" ht="12.75" customHeight="1">
      <c r="A777" s="2"/>
    </row>
    <row r="778" spans="1:1" ht="12.75" customHeight="1">
      <c r="A778" s="2"/>
    </row>
    <row r="779" spans="1:1" ht="12.75" customHeight="1">
      <c r="A779" s="2"/>
    </row>
    <row r="780" spans="1:1" ht="12.75" customHeight="1">
      <c r="A780" s="2"/>
    </row>
    <row r="781" spans="1:1" ht="12.75" customHeight="1">
      <c r="A781" s="2"/>
    </row>
    <row r="782" spans="1:1" ht="12.75" customHeight="1">
      <c r="A782" s="2"/>
    </row>
    <row r="783" spans="1:1" ht="12.75" customHeight="1">
      <c r="A783" s="2"/>
    </row>
    <row r="784" spans="1:1" ht="12.75" customHeight="1">
      <c r="A784" s="2"/>
    </row>
    <row r="785" spans="1:1" ht="12.75" customHeight="1">
      <c r="A785" s="2"/>
    </row>
    <row r="786" spans="1:1" ht="12.75" customHeight="1">
      <c r="A786" s="2"/>
    </row>
    <row r="787" spans="1:1" ht="12.75" customHeight="1">
      <c r="A787" s="2"/>
    </row>
    <row r="788" spans="1:1" ht="12.75" customHeight="1">
      <c r="A788" s="2"/>
    </row>
    <row r="789" spans="1:1" ht="12.75" customHeight="1">
      <c r="A789" s="2"/>
    </row>
    <row r="790" spans="1:1" ht="12.75" customHeight="1">
      <c r="A790" s="2"/>
    </row>
    <row r="791" spans="1:1" ht="12.75" customHeight="1">
      <c r="A791" s="2"/>
    </row>
    <row r="792" spans="1:1" ht="12.75" customHeight="1">
      <c r="A792" s="2"/>
    </row>
    <row r="793" spans="1:1" ht="12.75" customHeight="1">
      <c r="A793" s="2"/>
    </row>
    <row r="794" spans="1:1" ht="12.75" customHeight="1">
      <c r="A794" s="2"/>
    </row>
    <row r="795" spans="1:1" ht="12.75" customHeight="1">
      <c r="A795" s="2"/>
    </row>
    <row r="796" spans="1:1" ht="12.75" customHeight="1">
      <c r="A796" s="2"/>
    </row>
    <row r="797" spans="1:1" ht="12.75" customHeight="1">
      <c r="A797" s="2"/>
    </row>
    <row r="798" spans="1:1" ht="12.75" customHeight="1">
      <c r="A798" s="2"/>
    </row>
    <row r="799" spans="1:1" ht="12.75" customHeight="1">
      <c r="A799" s="2"/>
    </row>
    <row r="800" spans="1:1" ht="12.75" customHeight="1">
      <c r="A800" s="2"/>
    </row>
    <row r="801" spans="1:1" ht="12.75" customHeight="1">
      <c r="A801" s="2"/>
    </row>
    <row r="802" spans="1:1" ht="12.75" customHeight="1">
      <c r="A802" s="2"/>
    </row>
    <row r="803" spans="1:1" ht="12.75" customHeight="1">
      <c r="A803" s="2"/>
    </row>
    <row r="804" spans="1:1" ht="12.75" customHeight="1">
      <c r="A804" s="2"/>
    </row>
    <row r="805" spans="1:1" ht="12.75" customHeight="1">
      <c r="A805" s="2"/>
    </row>
    <row r="806" spans="1:1" ht="12.75" customHeight="1">
      <c r="A806" s="2"/>
    </row>
    <row r="807" spans="1:1" ht="12.75" customHeight="1">
      <c r="A807" s="2"/>
    </row>
    <row r="808" spans="1:1" ht="12.75" customHeight="1">
      <c r="A808" s="2"/>
    </row>
    <row r="809" spans="1:1" ht="12.75" customHeight="1">
      <c r="A809" s="2"/>
    </row>
    <row r="810" spans="1:1" ht="12.75" customHeight="1">
      <c r="A810" s="2"/>
    </row>
    <row r="811" spans="1:1" ht="12.75" customHeight="1">
      <c r="A811" s="2"/>
    </row>
    <row r="812" spans="1:1" ht="12.75" customHeight="1">
      <c r="A812" s="2"/>
    </row>
    <row r="813" spans="1:1" ht="12.75" customHeight="1">
      <c r="A813" s="2"/>
    </row>
    <row r="814" spans="1:1" ht="12.75" customHeight="1">
      <c r="A814" s="2"/>
    </row>
    <row r="815" spans="1:1" ht="12.75" customHeight="1">
      <c r="A815" s="2"/>
    </row>
    <row r="816" spans="1:1" ht="12.75" customHeight="1">
      <c r="A816" s="2"/>
    </row>
    <row r="817" spans="1:1" ht="12.75" customHeight="1">
      <c r="A817" s="2"/>
    </row>
    <row r="818" spans="1:1" ht="12.75" customHeight="1">
      <c r="A818" s="2"/>
    </row>
    <row r="819" spans="1:1" ht="12.75" customHeight="1">
      <c r="A819" s="2"/>
    </row>
    <row r="820" spans="1:1" ht="12.75" customHeight="1">
      <c r="A820" s="2"/>
    </row>
    <row r="821" spans="1:1" ht="12.75" customHeight="1">
      <c r="A821" s="2"/>
    </row>
    <row r="822" spans="1:1" ht="12.75" customHeight="1">
      <c r="A822" s="2"/>
    </row>
    <row r="823" spans="1:1" ht="12.75" customHeight="1">
      <c r="A823" s="2"/>
    </row>
    <row r="824" spans="1:1" ht="12.75" customHeight="1">
      <c r="A824" s="2"/>
    </row>
    <row r="825" spans="1:1" ht="12.75" customHeight="1">
      <c r="A825" s="2"/>
    </row>
    <row r="826" spans="1:1" ht="12.75" customHeight="1">
      <c r="A826" s="2"/>
    </row>
    <row r="827" spans="1:1" ht="12.75" customHeight="1">
      <c r="A827" s="2"/>
    </row>
    <row r="828" spans="1:1" ht="12.75" customHeight="1">
      <c r="A828" s="2"/>
    </row>
    <row r="829" spans="1:1" ht="12.75" customHeight="1">
      <c r="A829" s="2"/>
    </row>
    <row r="830" spans="1:1" ht="12.75" customHeight="1">
      <c r="A830" s="2"/>
    </row>
    <row r="831" spans="1:1" ht="12.75" customHeight="1">
      <c r="A831" s="2"/>
    </row>
    <row r="832" spans="1:1" ht="12.75" customHeight="1">
      <c r="A832" s="2"/>
    </row>
    <row r="833" spans="1:1" ht="12.75" customHeight="1">
      <c r="A833" s="2"/>
    </row>
    <row r="834" spans="1:1" ht="12.75" customHeight="1">
      <c r="A834" s="2"/>
    </row>
    <row r="835" spans="1:1" ht="12.75" customHeight="1">
      <c r="A835" s="2"/>
    </row>
    <row r="836" spans="1:1" ht="12.75" customHeight="1">
      <c r="A836" s="2"/>
    </row>
    <row r="837" spans="1:1" ht="12.75" customHeight="1">
      <c r="A837" s="2"/>
    </row>
    <row r="838" spans="1:1" ht="12.75" customHeight="1">
      <c r="A838" s="2"/>
    </row>
    <row r="839" spans="1:1" ht="12.75" customHeight="1">
      <c r="A839" s="2"/>
    </row>
    <row r="840" spans="1:1" ht="12.75" customHeight="1">
      <c r="A840" s="2"/>
    </row>
    <row r="841" spans="1:1" ht="12.75" customHeight="1">
      <c r="A841" s="2"/>
    </row>
    <row r="842" spans="1:1" ht="12.75" customHeight="1">
      <c r="A842" s="2"/>
    </row>
    <row r="843" spans="1:1" ht="12.75" customHeight="1">
      <c r="A843" s="2"/>
    </row>
    <row r="844" spans="1:1" ht="12.75" customHeight="1">
      <c r="A844" s="2"/>
    </row>
    <row r="845" spans="1:1" ht="12.75" customHeight="1">
      <c r="A845" s="2"/>
    </row>
    <row r="846" spans="1:1" ht="12.75" customHeight="1">
      <c r="A846" s="2"/>
    </row>
    <row r="847" spans="1:1" ht="12.75" customHeight="1">
      <c r="A847" s="2"/>
    </row>
    <row r="848" spans="1:1" ht="12.75" customHeight="1">
      <c r="A848" s="2"/>
    </row>
    <row r="849" spans="1:1" ht="12.75" customHeight="1">
      <c r="A849" s="2"/>
    </row>
    <row r="850" spans="1:1" ht="12.75" customHeight="1">
      <c r="A850" s="2"/>
    </row>
    <row r="851" spans="1:1" ht="12.75" customHeight="1">
      <c r="A851" s="2"/>
    </row>
    <row r="852" spans="1:1" ht="12.75" customHeight="1">
      <c r="A852" s="2"/>
    </row>
    <row r="853" spans="1:1" ht="12.75" customHeight="1">
      <c r="A853" s="2"/>
    </row>
    <row r="854" spans="1:1" ht="12.75" customHeight="1">
      <c r="A854" s="2"/>
    </row>
    <row r="855" spans="1:1" ht="12.75" customHeight="1">
      <c r="A855" s="2"/>
    </row>
    <row r="856" spans="1:1" ht="12.75" customHeight="1">
      <c r="A856" s="2"/>
    </row>
    <row r="857" spans="1:1" ht="12.75" customHeight="1">
      <c r="A857" s="2"/>
    </row>
    <row r="858" spans="1:1" ht="12.75" customHeight="1">
      <c r="A858" s="2"/>
    </row>
    <row r="859" spans="1:1" ht="12.75" customHeight="1">
      <c r="A859" s="2"/>
    </row>
    <row r="860" spans="1:1" ht="12.75" customHeight="1">
      <c r="A860" s="2"/>
    </row>
    <row r="861" spans="1:1" ht="12.75" customHeight="1">
      <c r="A861" s="2"/>
    </row>
    <row r="862" spans="1:1" ht="12.75" customHeight="1">
      <c r="A862" s="2"/>
    </row>
    <row r="863" spans="1:1" ht="12.75" customHeight="1">
      <c r="A863" s="2"/>
    </row>
    <row r="864" spans="1:1" ht="12.75" customHeight="1">
      <c r="A864" s="2"/>
    </row>
    <row r="865" spans="1:1" ht="12.75" customHeight="1">
      <c r="A865" s="2"/>
    </row>
    <row r="866" spans="1:1" ht="12.75" customHeight="1">
      <c r="A866" s="2"/>
    </row>
    <row r="867" spans="1:1" ht="12.75" customHeight="1">
      <c r="A867" s="2"/>
    </row>
    <row r="868" spans="1:1" ht="12.75" customHeight="1">
      <c r="A868" s="2"/>
    </row>
    <row r="869" spans="1:1" ht="12.75" customHeight="1">
      <c r="A869" s="2"/>
    </row>
    <row r="870" spans="1:1" ht="12.75" customHeight="1">
      <c r="A870" s="2"/>
    </row>
    <row r="871" spans="1:1" ht="12.75" customHeight="1">
      <c r="A871" s="2"/>
    </row>
    <row r="872" spans="1:1" ht="12.75" customHeight="1">
      <c r="A872" s="2"/>
    </row>
    <row r="873" spans="1:1" ht="12.75" customHeight="1">
      <c r="A873" s="2"/>
    </row>
    <row r="874" spans="1:1" ht="12.75" customHeight="1">
      <c r="A874" s="2"/>
    </row>
    <row r="875" spans="1:1" ht="12.75" customHeight="1">
      <c r="A875" s="2"/>
    </row>
    <row r="876" spans="1:1" ht="12.75" customHeight="1">
      <c r="A876" s="2"/>
    </row>
    <row r="877" spans="1:1" ht="12.75" customHeight="1">
      <c r="A877" s="2"/>
    </row>
    <row r="878" spans="1:1" ht="12.75" customHeight="1">
      <c r="A878" s="2"/>
    </row>
    <row r="879" spans="1:1" ht="12.75" customHeight="1">
      <c r="A879" s="2"/>
    </row>
    <row r="880" spans="1:1" ht="12.75" customHeight="1">
      <c r="A880" s="2"/>
    </row>
    <row r="881" spans="1:1" ht="12.75" customHeight="1">
      <c r="A881" s="2"/>
    </row>
    <row r="882" spans="1:1" ht="12.75" customHeight="1">
      <c r="A882" s="2"/>
    </row>
    <row r="883" spans="1:1" ht="12.75" customHeight="1">
      <c r="A883" s="2"/>
    </row>
    <row r="884" spans="1:1" ht="12.75" customHeight="1">
      <c r="A884" s="2"/>
    </row>
    <row r="885" spans="1:1" ht="12.75" customHeight="1">
      <c r="A885" s="2"/>
    </row>
    <row r="886" spans="1:1" ht="12.75" customHeight="1">
      <c r="A886" s="2"/>
    </row>
    <row r="887" spans="1:1" ht="12.75" customHeight="1">
      <c r="A887" s="2"/>
    </row>
    <row r="888" spans="1:1" ht="12.75" customHeight="1">
      <c r="A888" s="2"/>
    </row>
    <row r="889" spans="1:1" ht="12.75" customHeight="1">
      <c r="A889" s="2"/>
    </row>
    <row r="890" spans="1:1" ht="12.75" customHeight="1">
      <c r="A890" s="2"/>
    </row>
    <row r="891" spans="1:1" ht="12.75" customHeight="1">
      <c r="A891" s="2"/>
    </row>
    <row r="892" spans="1:1" ht="12.75" customHeight="1">
      <c r="A892" s="2"/>
    </row>
    <row r="893" spans="1:1" ht="12.75" customHeight="1">
      <c r="A893" s="2"/>
    </row>
    <row r="894" spans="1:1" ht="12.75" customHeight="1">
      <c r="A894" s="2"/>
    </row>
    <row r="895" spans="1:1" ht="12.75" customHeight="1">
      <c r="A895" s="2"/>
    </row>
    <row r="896" spans="1:1" ht="12.75" customHeight="1">
      <c r="A896" s="2"/>
    </row>
    <row r="897" spans="1:1" ht="12.75" customHeight="1">
      <c r="A897" s="2"/>
    </row>
    <row r="898" spans="1:1" ht="12.75" customHeight="1">
      <c r="A898" s="2"/>
    </row>
    <row r="899" spans="1:1" ht="12.75" customHeight="1">
      <c r="A899" s="2"/>
    </row>
    <row r="900" spans="1:1" ht="12.75" customHeight="1">
      <c r="A900" s="2"/>
    </row>
    <row r="901" spans="1:1" ht="12.75" customHeight="1">
      <c r="A901" s="2"/>
    </row>
    <row r="902" spans="1:1" ht="12.75" customHeight="1">
      <c r="A902" s="2"/>
    </row>
    <row r="903" spans="1:1" ht="12.75" customHeight="1">
      <c r="A903" s="2"/>
    </row>
    <row r="904" spans="1:1" ht="12.75" customHeight="1">
      <c r="A904" s="2"/>
    </row>
    <row r="905" spans="1:1" ht="12.75" customHeight="1">
      <c r="A905" s="2"/>
    </row>
    <row r="906" spans="1:1" ht="12.75" customHeight="1">
      <c r="A906" s="2"/>
    </row>
    <row r="907" spans="1:1" ht="12.75" customHeight="1">
      <c r="A907" s="2"/>
    </row>
    <row r="908" spans="1:1" ht="12.75" customHeight="1">
      <c r="A908" s="2"/>
    </row>
    <row r="909" spans="1:1" ht="12.75" customHeight="1">
      <c r="A909" s="2"/>
    </row>
    <row r="910" spans="1:1" ht="12.75" customHeight="1">
      <c r="A910" s="2"/>
    </row>
    <row r="911" spans="1:1" ht="12.75" customHeight="1">
      <c r="A911" s="2"/>
    </row>
    <row r="912" spans="1:1" ht="12.75" customHeight="1">
      <c r="A912" s="2"/>
    </row>
    <row r="913" spans="1:1" ht="12.75" customHeight="1">
      <c r="A913" s="2"/>
    </row>
    <row r="914" spans="1:1" ht="12.75" customHeight="1">
      <c r="A914" s="2"/>
    </row>
    <row r="915" spans="1:1" ht="12.75" customHeight="1">
      <c r="A915" s="2"/>
    </row>
    <row r="916" spans="1:1" ht="12.75" customHeight="1">
      <c r="A916" s="2"/>
    </row>
    <row r="917" spans="1:1" ht="12.75" customHeight="1">
      <c r="A917" s="2"/>
    </row>
    <row r="918" spans="1:1" ht="12.75" customHeight="1">
      <c r="A918" s="2"/>
    </row>
    <row r="919" spans="1:1" ht="12.75" customHeight="1">
      <c r="A919" s="2"/>
    </row>
    <row r="920" spans="1:1" ht="12.75" customHeight="1">
      <c r="A920" s="2"/>
    </row>
    <row r="921" spans="1:1" ht="12.75" customHeight="1">
      <c r="A921" s="2"/>
    </row>
    <row r="922" spans="1:1" ht="12.75" customHeight="1">
      <c r="A922" s="2"/>
    </row>
    <row r="923" spans="1:1" ht="12.75" customHeight="1">
      <c r="A923" s="2"/>
    </row>
    <row r="924" spans="1:1" ht="12.75" customHeight="1">
      <c r="A924" s="2"/>
    </row>
    <row r="925" spans="1:1" ht="12.75" customHeight="1">
      <c r="A925" s="2"/>
    </row>
    <row r="926" spans="1:1" ht="12.75" customHeight="1">
      <c r="A926" s="2"/>
    </row>
    <row r="927" spans="1:1" ht="12.75" customHeight="1">
      <c r="A927" s="2"/>
    </row>
    <row r="928" spans="1:1" ht="12.75" customHeight="1">
      <c r="A928" s="2"/>
    </row>
    <row r="929" spans="1:1" ht="12.75" customHeight="1">
      <c r="A929" s="2"/>
    </row>
    <row r="930" spans="1:1" ht="12.75" customHeight="1">
      <c r="A930" s="2"/>
    </row>
    <row r="931" spans="1:1" ht="12.75" customHeight="1">
      <c r="A931" s="2"/>
    </row>
    <row r="932" spans="1:1" ht="12.75" customHeight="1">
      <c r="A932" s="2"/>
    </row>
    <row r="933" spans="1:1" ht="12.75" customHeight="1">
      <c r="A933" s="2"/>
    </row>
    <row r="934" spans="1:1" ht="12.75" customHeight="1">
      <c r="A934" s="2"/>
    </row>
    <row r="935" spans="1:1" ht="12.75" customHeight="1">
      <c r="A935" s="2"/>
    </row>
    <row r="936" spans="1:1" ht="12.75" customHeight="1">
      <c r="A936" s="2"/>
    </row>
    <row r="937" spans="1:1" ht="12.75" customHeight="1">
      <c r="A937" s="2"/>
    </row>
    <row r="938" spans="1:1" ht="12.75" customHeight="1">
      <c r="A938" s="2"/>
    </row>
    <row r="939" spans="1:1" ht="12.75" customHeight="1">
      <c r="A939" s="2"/>
    </row>
    <row r="940" spans="1:1" ht="12.75" customHeight="1">
      <c r="A940" s="2"/>
    </row>
    <row r="941" spans="1:1" ht="12.75" customHeight="1">
      <c r="A941" s="2"/>
    </row>
    <row r="942" spans="1:1" ht="12.75" customHeight="1">
      <c r="A942" s="2"/>
    </row>
    <row r="943" spans="1:1" ht="12.75" customHeight="1">
      <c r="A943" s="2"/>
    </row>
    <row r="944" spans="1:1" ht="12.75" customHeight="1">
      <c r="A944" s="2"/>
    </row>
    <row r="945" spans="1:1" ht="12.75" customHeight="1">
      <c r="A945" s="2"/>
    </row>
    <row r="946" spans="1:1" ht="12.75" customHeight="1">
      <c r="A946" s="2"/>
    </row>
    <row r="947" spans="1:1" ht="12.75" customHeight="1">
      <c r="A947" s="2"/>
    </row>
    <row r="948" spans="1:1" ht="12.75" customHeight="1">
      <c r="A948" s="2"/>
    </row>
    <row r="949" spans="1:1" ht="12.75" customHeight="1">
      <c r="A949" s="2"/>
    </row>
    <row r="950" spans="1:1" ht="12.75" customHeight="1">
      <c r="A950" s="2"/>
    </row>
    <row r="951" spans="1:1" ht="12.75" customHeight="1">
      <c r="A951" s="2"/>
    </row>
    <row r="952" spans="1:1" ht="12.75" customHeight="1">
      <c r="A952" s="2"/>
    </row>
    <row r="953" spans="1:1" ht="12.75" customHeight="1">
      <c r="A953" s="2"/>
    </row>
    <row r="954" spans="1:1" ht="12.75" customHeight="1">
      <c r="A954" s="2"/>
    </row>
    <row r="955" spans="1:1" ht="12.75" customHeight="1">
      <c r="A955" s="2"/>
    </row>
    <row r="956" spans="1:1" ht="12.75" customHeight="1">
      <c r="A956" s="2"/>
    </row>
    <row r="957" spans="1:1" ht="12.75" customHeight="1">
      <c r="A957" s="2"/>
    </row>
    <row r="958" spans="1:1" ht="12.75" customHeight="1">
      <c r="A958" s="2"/>
    </row>
    <row r="959" spans="1:1" ht="12.75" customHeight="1">
      <c r="A959" s="2"/>
    </row>
    <row r="960" spans="1:1" ht="12.75" customHeight="1">
      <c r="A960" s="2"/>
    </row>
    <row r="961" spans="1:1" ht="12.75" customHeight="1">
      <c r="A961" s="2"/>
    </row>
    <row r="962" spans="1:1" ht="12.75" customHeight="1">
      <c r="A962" s="2"/>
    </row>
    <row r="963" spans="1:1" ht="12.75" customHeight="1">
      <c r="A963" s="2"/>
    </row>
    <row r="964" spans="1:1" ht="12.75" customHeight="1">
      <c r="A964" s="2"/>
    </row>
    <row r="965" spans="1:1" ht="12.75" customHeight="1">
      <c r="A965" s="2"/>
    </row>
    <row r="966" spans="1:1" ht="12.75" customHeight="1">
      <c r="A966" s="2"/>
    </row>
    <row r="967" spans="1:1" ht="12.75" customHeight="1">
      <c r="A967" s="2"/>
    </row>
    <row r="968" spans="1:1" ht="12.75" customHeight="1">
      <c r="A968" s="2"/>
    </row>
    <row r="969" spans="1:1" ht="12.75" customHeight="1">
      <c r="A969" s="2"/>
    </row>
    <row r="970" spans="1:1" ht="12.75" customHeight="1">
      <c r="A970" s="2"/>
    </row>
    <row r="971" spans="1:1" ht="12.75" customHeight="1">
      <c r="A971" s="2"/>
    </row>
    <row r="972" spans="1:1" ht="12.75" customHeight="1">
      <c r="A972" s="2"/>
    </row>
    <row r="973" spans="1:1" ht="12.75" customHeight="1">
      <c r="A973" s="2"/>
    </row>
    <row r="974" spans="1:1" ht="12.75" customHeight="1">
      <c r="A974" s="2"/>
    </row>
    <row r="975" spans="1:1" ht="12.75" customHeight="1">
      <c r="A975" s="2"/>
    </row>
    <row r="976" spans="1:1" ht="12.75" customHeight="1">
      <c r="A976" s="2"/>
    </row>
    <row r="977" spans="1:1" ht="12.75" customHeight="1">
      <c r="A977" s="2"/>
    </row>
    <row r="978" spans="1:1" ht="12.75" customHeight="1">
      <c r="A978" s="2"/>
    </row>
    <row r="979" spans="1:1" ht="12.75" customHeight="1">
      <c r="A979" s="2"/>
    </row>
    <row r="980" spans="1:1" ht="12.75" customHeight="1">
      <c r="A980" s="2"/>
    </row>
    <row r="981" spans="1:1" ht="12.75" customHeight="1">
      <c r="A981" s="2"/>
    </row>
    <row r="982" spans="1:1" ht="12.75" customHeight="1">
      <c r="A982" s="2"/>
    </row>
    <row r="983" spans="1:1" ht="12.75" customHeight="1">
      <c r="A983" s="2"/>
    </row>
    <row r="984" spans="1:1" ht="12.75" customHeight="1">
      <c r="A984" s="2"/>
    </row>
    <row r="985" spans="1:1" ht="12.75" customHeight="1">
      <c r="A985" s="2"/>
    </row>
    <row r="986" spans="1:1" ht="12.75" customHeight="1">
      <c r="A986" s="2"/>
    </row>
    <row r="987" spans="1:1" ht="12.75" customHeight="1">
      <c r="A987" s="2"/>
    </row>
    <row r="988" spans="1:1" ht="12.75" customHeight="1">
      <c r="A988" s="2"/>
    </row>
    <row r="989" spans="1:1" ht="12.75" customHeight="1">
      <c r="A989" s="2"/>
    </row>
    <row r="990" spans="1:1" ht="12.75" customHeight="1">
      <c r="A990" s="2"/>
    </row>
    <row r="991" spans="1:1" ht="12.75" customHeight="1">
      <c r="A991" s="2"/>
    </row>
    <row r="992" spans="1:1" ht="12.75" customHeight="1">
      <c r="A992" s="2"/>
    </row>
    <row r="993" spans="1:1" ht="12.75" customHeight="1">
      <c r="A993" s="2"/>
    </row>
    <row r="994" spans="1:1" ht="12.75" customHeight="1">
      <c r="A994" s="2"/>
    </row>
    <row r="995" spans="1:1" ht="12.75" customHeight="1">
      <c r="A995" s="2"/>
    </row>
    <row r="996" spans="1:1" ht="12.75" customHeight="1">
      <c r="A996" s="2"/>
    </row>
    <row r="997" spans="1:1" ht="12.75" customHeight="1">
      <c r="A997" s="2"/>
    </row>
    <row r="998" spans="1:1" ht="12.75" customHeight="1">
      <c r="A998" s="2"/>
    </row>
    <row r="999" spans="1:1" ht="12.75" customHeight="1">
      <c r="A999" s="2"/>
    </row>
    <row r="1000" spans="1:1" ht="12.75" customHeight="1">
      <c r="A1000" s="2"/>
    </row>
    <row r="1001" spans="1:1" ht="12.75" customHeight="1">
      <c r="A1001" s="2"/>
    </row>
    <row r="1002" spans="1:1" ht="12.75" customHeight="1">
      <c r="A1002" s="2"/>
    </row>
    <row r="1003" spans="1:1" ht="12.75" customHeight="1">
      <c r="A1003" s="2"/>
    </row>
    <row r="1004" spans="1:1" ht="12.75" customHeight="1">
      <c r="A1004" s="2"/>
    </row>
    <row r="1005" spans="1:1" ht="12.75" customHeight="1">
      <c r="A1005" s="2"/>
    </row>
    <row r="1006" spans="1:1" ht="12.75" customHeight="1">
      <c r="A1006" s="2"/>
    </row>
    <row r="1007" spans="1:1" ht="12.75" customHeight="1">
      <c r="A1007" s="2"/>
    </row>
    <row r="1008" spans="1:1" ht="12.75" customHeight="1">
      <c r="A1008" s="2"/>
    </row>
  </sheetData>
  <mergeCells count="19">
    <mergeCell ref="B18:D18"/>
    <mergeCell ref="B19:D19"/>
    <mergeCell ref="B14:D14"/>
    <mergeCell ref="B15:D15"/>
    <mergeCell ref="B16:D16"/>
    <mergeCell ref="B17:D17"/>
    <mergeCell ref="B1:D1"/>
    <mergeCell ref="B2:D2"/>
    <mergeCell ref="B3:D3"/>
    <mergeCell ref="B4:D4"/>
    <mergeCell ref="B5:D5"/>
    <mergeCell ref="B11:D11"/>
    <mergeCell ref="B12:D12"/>
    <mergeCell ref="B13:D13"/>
    <mergeCell ref="B6:D6"/>
    <mergeCell ref="B7:D7"/>
    <mergeCell ref="B8:D8"/>
    <mergeCell ref="B9:D9"/>
    <mergeCell ref="B10:D10"/>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10"/>
  <sheetViews>
    <sheetView workbookViewId="0">
      <pane ySplit="4" topLeftCell="A456" activePane="bottomLeft" state="frozen"/>
      <selection pane="bottomLeft" activeCell="Q460" sqref="Q460"/>
    </sheetView>
  </sheetViews>
  <sheetFormatPr defaultColWidth="14.42578125" defaultRowHeight="15" customHeight="1"/>
  <cols>
    <col min="1" max="1" width="21" customWidth="1"/>
    <col min="2" max="2" width="11.140625" hidden="1" customWidth="1"/>
    <col min="3" max="3" width="0.28515625" hidden="1" customWidth="1"/>
    <col min="4" max="4" width="13.140625" hidden="1" customWidth="1"/>
    <col min="5" max="5" width="0.28515625" customWidth="1"/>
    <col min="6" max="6" width="13" hidden="1" customWidth="1"/>
    <col min="7" max="7" width="0.140625" customWidth="1"/>
    <col min="8" max="8" width="13.7109375" customWidth="1"/>
    <col min="14" max="14" width="25" customWidth="1"/>
    <col min="19" max="19" width="14.42578125" customWidth="1"/>
  </cols>
  <sheetData>
    <row r="1" spans="1:26" ht="15.75" customHeight="1">
      <c r="A1" s="1" t="s">
        <v>0</v>
      </c>
      <c r="B1" s="2"/>
      <c r="C1" s="2"/>
      <c r="D1" s="2"/>
      <c r="E1" s="2"/>
      <c r="F1" s="2"/>
      <c r="G1" s="2"/>
      <c r="H1" s="2"/>
      <c r="I1" s="2"/>
      <c r="J1" s="2"/>
      <c r="K1" s="2"/>
      <c r="L1" s="2"/>
      <c r="M1" s="2"/>
      <c r="N1" s="2"/>
      <c r="O1" s="2"/>
      <c r="P1" s="2"/>
      <c r="Q1" s="2"/>
      <c r="R1" s="2"/>
      <c r="S1" s="3"/>
      <c r="T1" s="2"/>
      <c r="U1" s="2"/>
      <c r="V1" s="2"/>
      <c r="W1" s="2"/>
      <c r="X1" s="2"/>
      <c r="Y1" s="2"/>
      <c r="Z1" s="2"/>
    </row>
    <row r="2" spans="1:26" ht="15.75" customHeight="1">
      <c r="A2" s="2"/>
      <c r="B2" s="2"/>
      <c r="C2" s="2"/>
      <c r="D2" s="2"/>
      <c r="E2" s="2"/>
      <c r="F2" s="2"/>
      <c r="G2" s="2"/>
      <c r="H2" s="2"/>
      <c r="I2" s="2"/>
      <c r="J2" s="2"/>
      <c r="K2" s="2"/>
      <c r="L2" s="2"/>
      <c r="M2" s="2"/>
      <c r="N2" s="2"/>
      <c r="O2" s="2"/>
      <c r="P2" s="2"/>
      <c r="Q2" s="2"/>
      <c r="R2" s="2"/>
      <c r="S2" s="3"/>
      <c r="T2" s="2"/>
      <c r="U2" s="2"/>
      <c r="V2" s="2"/>
      <c r="W2" s="2"/>
      <c r="X2" s="2"/>
      <c r="Y2" s="2"/>
      <c r="Z2" s="2"/>
    </row>
    <row r="3" spans="1:26" ht="15.75" customHeight="1">
      <c r="A3" s="2"/>
      <c r="B3" s="2"/>
      <c r="C3" s="2"/>
      <c r="D3" s="2"/>
      <c r="E3" s="2"/>
      <c r="F3" s="2"/>
      <c r="G3" s="2"/>
      <c r="H3" s="267" t="s">
        <v>1</v>
      </c>
      <c r="I3" s="268"/>
      <c r="J3" s="268"/>
      <c r="K3" s="268"/>
      <c r="L3" s="268"/>
      <c r="M3" s="269"/>
      <c r="N3" s="267" t="s">
        <v>10</v>
      </c>
      <c r="O3" s="268"/>
      <c r="P3" s="268"/>
      <c r="Q3" s="268"/>
      <c r="R3" s="268"/>
      <c r="S3" s="269"/>
      <c r="T3" s="2"/>
      <c r="U3" s="2"/>
      <c r="V3" s="2"/>
      <c r="W3" s="2"/>
      <c r="X3" s="2"/>
      <c r="Y3" s="2"/>
      <c r="Z3" s="2"/>
    </row>
    <row r="4" spans="1:26" ht="15.75" customHeight="1">
      <c r="A4" s="7" t="s">
        <v>11</v>
      </c>
      <c r="B4" s="7" t="s">
        <v>14</v>
      </c>
      <c r="C4" s="7" t="s">
        <v>16</v>
      </c>
      <c r="D4" s="7" t="s">
        <v>17</v>
      </c>
      <c r="E4" s="7" t="s">
        <v>18</v>
      </c>
      <c r="F4" s="7" t="s">
        <v>19</v>
      </c>
      <c r="G4" s="7" t="s">
        <v>20</v>
      </c>
      <c r="H4" s="7" t="s">
        <v>22</v>
      </c>
      <c r="I4" s="7" t="s">
        <v>23</v>
      </c>
      <c r="J4" s="7" t="s">
        <v>25</v>
      </c>
      <c r="K4" s="7" t="s">
        <v>27</v>
      </c>
      <c r="L4" s="7" t="s">
        <v>29</v>
      </c>
      <c r="M4" s="8" t="s">
        <v>30</v>
      </c>
      <c r="N4" s="9" t="str">
        <f t="shared" ref="N4:S4" si="0">H4</f>
        <v>r tesla</v>
      </c>
      <c r="O4" s="9" t="str">
        <f t="shared" si="0"/>
        <v>r intel</v>
      </c>
      <c r="P4" s="9" t="str">
        <f t="shared" si="0"/>
        <v>r apple</v>
      </c>
      <c r="Q4" s="9" t="str">
        <f t="shared" si="0"/>
        <v>r netflix</v>
      </c>
      <c r="R4" s="9" t="str">
        <f t="shared" si="0"/>
        <v>r microsoft</v>
      </c>
      <c r="S4" s="10" t="str">
        <f t="shared" si="0"/>
        <v>r usd/rus</v>
      </c>
      <c r="U4" s="2"/>
      <c r="V4" s="2"/>
    </row>
    <row r="5" spans="1:26" ht="15.75" customHeight="1">
      <c r="A5" s="11">
        <v>42401</v>
      </c>
      <c r="B5" s="12">
        <v>196.94000199999999</v>
      </c>
      <c r="C5" s="12">
        <v>27.477996999999998</v>
      </c>
      <c r="D5" s="12">
        <v>89.897827000000007</v>
      </c>
      <c r="E5" s="12">
        <v>94.089995999999999</v>
      </c>
      <c r="F5" s="12">
        <v>50.316063</v>
      </c>
      <c r="G5" s="12">
        <v>76.308099999999996</v>
      </c>
      <c r="H5" s="2"/>
      <c r="I5" s="2"/>
      <c r="J5" s="2"/>
      <c r="K5" s="2"/>
      <c r="L5" s="2"/>
      <c r="M5" s="14"/>
      <c r="N5" s="17"/>
      <c r="O5" s="17"/>
      <c r="P5" s="17"/>
      <c r="Q5" s="17"/>
      <c r="R5" s="17"/>
      <c r="S5" s="19"/>
    </row>
    <row r="6" spans="1:26" ht="15.75" customHeight="1">
      <c r="A6" s="11">
        <v>42402</v>
      </c>
      <c r="B6" s="12">
        <v>182.779999</v>
      </c>
      <c r="C6" s="12">
        <v>26.568604000000001</v>
      </c>
      <c r="D6" s="12">
        <v>88.079926</v>
      </c>
      <c r="E6" s="12">
        <v>91.489998</v>
      </c>
      <c r="F6" s="12">
        <v>48.743403999999998</v>
      </c>
      <c r="G6" s="12">
        <v>78.894000000000005</v>
      </c>
      <c r="H6" s="20">
        <f t="shared" ref="H6:M6" si="1">LN(B6/B5)</f>
        <v>-7.4615885602035734E-2</v>
      </c>
      <c r="I6" s="20">
        <f t="shared" si="1"/>
        <v>-3.3655357391239323E-2</v>
      </c>
      <c r="J6" s="20">
        <f t="shared" si="1"/>
        <v>-2.0429117615248772E-2</v>
      </c>
      <c r="K6" s="20">
        <f t="shared" si="1"/>
        <v>-2.8022073675054302E-2</v>
      </c>
      <c r="L6" s="20">
        <f t="shared" si="1"/>
        <v>-3.1754484337117479E-2</v>
      </c>
      <c r="M6" s="22">
        <f t="shared" si="1"/>
        <v>3.332608678183771E-2</v>
      </c>
      <c r="N6" s="24">
        <f t="shared" ref="N6:R6" si="2">(B6-B5)/B5</f>
        <v>-7.1900085590534263E-2</v>
      </c>
      <c r="O6" s="24">
        <f t="shared" si="2"/>
        <v>-3.3095316227016038E-2</v>
      </c>
      <c r="P6" s="24">
        <f t="shared" si="2"/>
        <v>-2.0221856975475124E-2</v>
      </c>
      <c r="Q6" s="24">
        <f t="shared" si="2"/>
        <v>-2.7633097146693462E-2</v>
      </c>
      <c r="R6" s="24">
        <f t="shared" si="2"/>
        <v>-3.1255605193116986E-2</v>
      </c>
      <c r="S6" s="26">
        <f>G6/G5-1</f>
        <v>3.3887621366539111E-2</v>
      </c>
      <c r="U6" s="2"/>
      <c r="X6" s="28">
        <f t="array" ref="X6:X11">TRANSPOSE(H6:M6)</f>
        <v>-7.4615885602035734E-2</v>
      </c>
    </row>
    <row r="7" spans="1:26" ht="15.75" customHeight="1">
      <c r="A7" s="11">
        <v>42403</v>
      </c>
      <c r="B7" s="12">
        <v>173.479996</v>
      </c>
      <c r="C7" s="12">
        <v>26.388729000000001</v>
      </c>
      <c r="D7" s="12">
        <v>89.823241999999993</v>
      </c>
      <c r="E7" s="12">
        <v>90.739998</v>
      </c>
      <c r="F7" s="12">
        <v>47.970860000000002</v>
      </c>
      <c r="G7" s="12">
        <v>78.563000000000002</v>
      </c>
      <c r="H7" s="20">
        <f t="shared" ref="H7:M7" si="3">LN(B7/B6)</f>
        <v>-5.222094246324524E-2</v>
      </c>
      <c r="I7" s="20">
        <f t="shared" si="3"/>
        <v>-6.793230759506815E-3</v>
      </c>
      <c r="J7" s="20">
        <f t="shared" si="3"/>
        <v>1.959910915049945E-2</v>
      </c>
      <c r="K7" s="20">
        <f t="shared" si="3"/>
        <v>-8.2314026363096982E-3</v>
      </c>
      <c r="L7" s="20">
        <f t="shared" si="3"/>
        <v>-1.5976142500679243E-2</v>
      </c>
      <c r="M7" s="22">
        <f t="shared" si="3"/>
        <v>-4.2043286430367647E-3</v>
      </c>
      <c r="N7" s="24">
        <f t="shared" ref="N7:R7" si="4">(B7-B6)/B6</f>
        <v>-5.0880857046071017E-2</v>
      </c>
      <c r="O7" s="24">
        <f t="shared" si="4"/>
        <v>-6.7702089278006148E-3</v>
      </c>
      <c r="P7" s="24">
        <f t="shared" si="4"/>
        <v>1.9792432613987356E-2</v>
      </c>
      <c r="Q7" s="24">
        <f t="shared" si="4"/>
        <v>-8.1976174051288098E-3</v>
      </c>
      <c r="R7" s="24">
        <f t="shared" si="4"/>
        <v>-1.5849200847770015E-2</v>
      </c>
      <c r="S7" s="26">
        <f t="shared" ref="S7:S70" si="5">G7/G6-1</f>
        <v>-4.1955028265774352E-3</v>
      </c>
      <c r="U7" s="2"/>
      <c r="X7" s="20">
        <v>-3.3655357391239323E-2</v>
      </c>
    </row>
    <row r="8" spans="1:26" ht="15.75" customHeight="1">
      <c r="A8" s="11">
        <v>42404</v>
      </c>
      <c r="B8" s="12">
        <v>175.33000200000001</v>
      </c>
      <c r="C8" s="12">
        <v>26.775471</v>
      </c>
      <c r="D8" s="12">
        <v>90.544990999999996</v>
      </c>
      <c r="E8" s="12">
        <v>89.709998999999996</v>
      </c>
      <c r="F8" s="12">
        <v>47.823718999999997</v>
      </c>
      <c r="G8" s="12">
        <v>76.431299999999993</v>
      </c>
      <c r="H8" s="20">
        <f t="shared" ref="H8:M8" si="6">LN(B8/B7)</f>
        <v>1.0607627979345655E-2</v>
      </c>
      <c r="I8" s="20">
        <f t="shared" si="6"/>
        <v>1.4549220042753861E-2</v>
      </c>
      <c r="J8" s="20">
        <f t="shared" si="6"/>
        <v>8.0031038759627113E-3</v>
      </c>
      <c r="K8" s="20">
        <f t="shared" si="6"/>
        <v>-1.1416017770658546E-2</v>
      </c>
      <c r="L8" s="20">
        <f t="shared" si="6"/>
        <v>-3.0720134114768575E-3</v>
      </c>
      <c r="M8" s="22">
        <f t="shared" si="6"/>
        <v>-2.7508552551790667E-2</v>
      </c>
      <c r="N8" s="24">
        <f t="shared" ref="N8:R8" si="7">(B8-B7)/B7</f>
        <v>1.0664088325203833E-2</v>
      </c>
      <c r="O8" s="24">
        <f t="shared" si="7"/>
        <v>1.4655575113147667E-2</v>
      </c>
      <c r="P8" s="24">
        <f t="shared" si="7"/>
        <v>8.0352143156890588E-3</v>
      </c>
      <c r="Q8" s="24">
        <f t="shared" si="7"/>
        <v>-1.1351102300002296E-2</v>
      </c>
      <c r="R8" s="24">
        <f t="shared" si="7"/>
        <v>-3.0672996064695286E-3</v>
      </c>
      <c r="S8" s="26">
        <f t="shared" si="5"/>
        <v>-2.7133637972073466E-2</v>
      </c>
      <c r="U8" s="2"/>
      <c r="X8" s="20">
        <v>-2.0429117615248772E-2</v>
      </c>
    </row>
    <row r="9" spans="1:26" ht="15.75" customHeight="1">
      <c r="A9" s="11">
        <v>42405</v>
      </c>
      <c r="B9" s="12">
        <v>162.60000600000001</v>
      </c>
      <c r="C9" s="12">
        <v>26.118895999999999</v>
      </c>
      <c r="D9" s="12">
        <v>88.126694000000001</v>
      </c>
      <c r="E9" s="12">
        <v>82.790001000000004</v>
      </c>
      <c r="F9" s="12">
        <v>46.131495999999999</v>
      </c>
      <c r="G9" s="12">
        <v>77.1327</v>
      </c>
      <c r="H9" s="20">
        <f t="shared" ref="H9:M9" si="8">LN(B9/B8)</f>
        <v>-7.5376689875019373E-2</v>
      </c>
      <c r="I9" s="20">
        <f t="shared" si="8"/>
        <v>-2.4827170163009234E-2</v>
      </c>
      <c r="J9" s="20">
        <f t="shared" si="8"/>
        <v>-2.7071381652496843E-2</v>
      </c>
      <c r="K9" s="20">
        <f t="shared" si="8"/>
        <v>-8.0274941194694749E-2</v>
      </c>
      <c r="L9" s="20">
        <f t="shared" si="8"/>
        <v>-3.6025802680615358E-2</v>
      </c>
      <c r="M9" s="22">
        <f t="shared" si="8"/>
        <v>9.135017029514126E-3</v>
      </c>
      <c r="N9" s="24">
        <f t="shared" ref="N9:R9" si="9">(B9-B8)/B8</f>
        <v>-7.2605919436423666E-2</v>
      </c>
      <c r="O9" s="24">
        <f t="shared" si="9"/>
        <v>-2.4521510751388843E-2</v>
      </c>
      <c r="P9" s="24">
        <f t="shared" si="9"/>
        <v>-2.6708236129815238E-2</v>
      </c>
      <c r="Q9" s="24">
        <f t="shared" si="9"/>
        <v>-7.7137421437269135E-2</v>
      </c>
      <c r="R9" s="24">
        <f t="shared" si="9"/>
        <v>-3.5384596501162921E-2</v>
      </c>
      <c r="S9" s="26">
        <f t="shared" si="5"/>
        <v>9.1768686388953302E-3</v>
      </c>
      <c r="U9" s="2"/>
      <c r="X9" s="20">
        <v>-2.8022073675054302E-2</v>
      </c>
    </row>
    <row r="10" spans="1:26" ht="15.75" customHeight="1">
      <c r="A10" s="11">
        <v>42408</v>
      </c>
      <c r="B10" s="12">
        <v>147.990005</v>
      </c>
      <c r="C10" s="12">
        <v>25.921029999999998</v>
      </c>
      <c r="D10" s="12">
        <v>89.054657000000006</v>
      </c>
      <c r="E10" s="12">
        <v>83.32</v>
      </c>
      <c r="F10" s="12">
        <v>45.441710999999998</v>
      </c>
      <c r="G10" s="12">
        <v>77.331400000000002</v>
      </c>
      <c r="H10" s="20">
        <f t="shared" ref="H10:M10" si="10">LN(B10/B9)</f>
        <v>-9.4148496314256008E-2</v>
      </c>
      <c r="I10" s="20">
        <f t="shared" si="10"/>
        <v>-7.6044287036221856E-3</v>
      </c>
      <c r="J10" s="20">
        <f t="shared" si="10"/>
        <v>1.0474821188205224E-2</v>
      </c>
      <c r="K10" s="20">
        <f t="shared" si="10"/>
        <v>6.381323163303307E-3</v>
      </c>
      <c r="L10" s="20">
        <f t="shared" si="10"/>
        <v>-1.5065499379468647E-2</v>
      </c>
      <c r="M10" s="22">
        <f t="shared" si="10"/>
        <v>2.5727675181714924E-3</v>
      </c>
      <c r="N10" s="24">
        <f t="shared" ref="N10:R10" si="11">(B10-B9)/B9</f>
        <v>-8.9852401358460038E-2</v>
      </c>
      <c r="O10" s="24">
        <f t="shared" si="11"/>
        <v>-7.5755881871883562E-3</v>
      </c>
      <c r="P10" s="24">
        <f t="shared" si="11"/>
        <v>1.0529874183184558E-2</v>
      </c>
      <c r="Q10" s="24">
        <f t="shared" si="11"/>
        <v>6.4017271844215755E-3</v>
      </c>
      <c r="R10" s="24">
        <f t="shared" si="11"/>
        <v>-1.4952582504586467E-2</v>
      </c>
      <c r="S10" s="26">
        <f t="shared" si="5"/>
        <v>2.5760799245975186E-3</v>
      </c>
      <c r="U10" s="2"/>
      <c r="X10" s="20">
        <v>-3.1754484337117479E-2</v>
      </c>
    </row>
    <row r="11" spans="1:26" ht="15.75" customHeight="1">
      <c r="A11" s="11">
        <v>42409</v>
      </c>
      <c r="B11" s="12">
        <v>148.25</v>
      </c>
      <c r="C11" s="12">
        <v>25.912034999999999</v>
      </c>
      <c r="D11" s="12">
        <v>89.035904000000002</v>
      </c>
      <c r="E11" s="12">
        <v>86.129997000000003</v>
      </c>
      <c r="F11" s="12">
        <v>45.322163000000003</v>
      </c>
      <c r="G11" s="12">
        <v>78.736400000000003</v>
      </c>
      <c r="H11" s="20">
        <f t="shared" ref="H11:M11" si="12">LN(B11/B10)</f>
        <v>1.7553001780123241E-3</v>
      </c>
      <c r="I11" s="20">
        <f t="shared" si="12"/>
        <v>-3.4707575522669305E-4</v>
      </c>
      <c r="J11" s="20">
        <f t="shared" si="12"/>
        <v>-2.1060071869069484E-4</v>
      </c>
      <c r="K11" s="20">
        <f t="shared" si="12"/>
        <v>3.3169131577241183E-2</v>
      </c>
      <c r="L11" s="20">
        <f t="shared" si="12"/>
        <v>-2.6342654596727974E-3</v>
      </c>
      <c r="M11" s="22">
        <f t="shared" si="12"/>
        <v>1.8005481693261043E-2</v>
      </c>
      <c r="N11" s="24">
        <f t="shared" ref="N11:R11" si="13">(B11-B10)/B10</f>
        <v>1.7568416191350458E-3</v>
      </c>
      <c r="O11" s="24">
        <f t="shared" si="13"/>
        <v>-3.4701553140437531E-4</v>
      </c>
      <c r="P11" s="24">
        <f t="shared" si="13"/>
        <v>-2.1057854391605589E-4</v>
      </c>
      <c r="Q11" s="24">
        <f t="shared" si="13"/>
        <v>3.3725360057609337E-2</v>
      </c>
      <c r="R11" s="24">
        <f t="shared" si="13"/>
        <v>-2.6307988270951035E-3</v>
      </c>
      <c r="S11" s="26">
        <f t="shared" si="5"/>
        <v>1.8168557662217477E-2</v>
      </c>
      <c r="U11" s="2"/>
      <c r="X11" s="20">
        <v>3.332608678183771E-2</v>
      </c>
    </row>
    <row r="12" spans="1:26" ht="15.75" customHeight="1">
      <c r="A12" s="11">
        <v>42410</v>
      </c>
      <c r="B12" s="12">
        <v>143.66999799999999</v>
      </c>
      <c r="C12" s="12">
        <v>25.390374999999999</v>
      </c>
      <c r="D12" s="12">
        <v>88.361023000000003</v>
      </c>
      <c r="E12" s="12">
        <v>88.449996999999996</v>
      </c>
      <c r="F12" s="12">
        <v>45.717632000000002</v>
      </c>
      <c r="G12" s="12">
        <v>78.770099999999999</v>
      </c>
      <c r="H12" s="20">
        <f t="shared" ref="H12:M12" si="14">LN(B12/B11)</f>
        <v>-3.1381048775998018E-2</v>
      </c>
      <c r="I12" s="20">
        <f t="shared" si="14"/>
        <v>-2.0337367391802336E-2</v>
      </c>
      <c r="J12" s="20">
        <f t="shared" si="14"/>
        <v>-7.6087479903932083E-3</v>
      </c>
      <c r="K12" s="20">
        <f t="shared" si="14"/>
        <v>2.6579638718313703E-2</v>
      </c>
      <c r="L12" s="20">
        <f t="shared" si="14"/>
        <v>8.6878817658467278E-3</v>
      </c>
      <c r="M12" s="22">
        <f t="shared" si="14"/>
        <v>4.2791885432342012E-4</v>
      </c>
      <c r="N12" s="24">
        <f t="shared" ref="N12:R12" si="15">(B12-B11)/B11</f>
        <v>-3.0893774030354183E-2</v>
      </c>
      <c r="O12" s="24">
        <f t="shared" si="15"/>
        <v>-2.0131957987861653E-2</v>
      </c>
      <c r="P12" s="24">
        <f t="shared" si="15"/>
        <v>-7.5798747435641151E-3</v>
      </c>
      <c r="Q12" s="24">
        <f t="shared" si="15"/>
        <v>2.693602787423751E-2</v>
      </c>
      <c r="R12" s="24">
        <f t="shared" si="15"/>
        <v>8.725730940952631E-3</v>
      </c>
      <c r="S12" s="26">
        <f t="shared" si="5"/>
        <v>4.2801042465745454E-4</v>
      </c>
      <c r="U12" s="2"/>
    </row>
    <row r="13" spans="1:26" ht="15.75" customHeight="1">
      <c r="A13" s="11">
        <v>42411</v>
      </c>
      <c r="B13" s="12">
        <v>150.470001</v>
      </c>
      <c r="C13" s="12">
        <v>25.381381999999999</v>
      </c>
      <c r="D13" s="12">
        <v>87.826744000000005</v>
      </c>
      <c r="E13" s="12">
        <v>86.349997999999999</v>
      </c>
      <c r="F13" s="12">
        <v>45.699233999999997</v>
      </c>
      <c r="G13" s="12">
        <v>79.734700000000004</v>
      </c>
      <c r="H13" s="20">
        <f t="shared" ref="H13:M13" si="16">LN(B13/B12)</f>
        <v>4.6244746314792931E-2</v>
      </c>
      <c r="I13" s="20">
        <f t="shared" si="16"/>
        <v>-3.5425207341354141E-4</v>
      </c>
      <c r="J13" s="20">
        <f t="shared" si="16"/>
        <v>-6.064900495600295E-3</v>
      </c>
      <c r="K13" s="20">
        <f t="shared" si="16"/>
        <v>-2.4028605257190687E-2</v>
      </c>
      <c r="L13" s="20">
        <f t="shared" si="16"/>
        <v>-4.025077877510556E-4</v>
      </c>
      <c r="M13" s="22">
        <f t="shared" si="16"/>
        <v>1.2171390496418862E-2</v>
      </c>
      <c r="N13" s="24">
        <f t="shared" ref="N13:R13" si="17">(B13-B12)/B12</f>
        <v>4.7330709923167145E-2</v>
      </c>
      <c r="O13" s="24">
        <f t="shared" si="17"/>
        <v>-3.5418933355652494E-4</v>
      </c>
      <c r="P13" s="24">
        <f t="shared" si="17"/>
        <v>-6.0465461111739041E-3</v>
      </c>
      <c r="Q13" s="24">
        <f t="shared" si="17"/>
        <v>-2.3742216746485554E-2</v>
      </c>
      <c r="R13" s="24">
        <f t="shared" si="17"/>
        <v>-4.0242679235890429E-4</v>
      </c>
      <c r="S13" s="26">
        <f t="shared" si="5"/>
        <v>1.2245763303588619E-2</v>
      </c>
      <c r="U13" s="2"/>
    </row>
    <row r="14" spans="1:26" ht="15.75" customHeight="1">
      <c r="A14" s="11">
        <v>42412</v>
      </c>
      <c r="B14" s="12">
        <v>151.03999300000001</v>
      </c>
      <c r="C14" s="12">
        <v>25.759134</v>
      </c>
      <c r="D14" s="12">
        <v>88.098572000000004</v>
      </c>
      <c r="E14" s="12">
        <v>87.400002000000001</v>
      </c>
      <c r="F14" s="12">
        <v>46.444186999999999</v>
      </c>
      <c r="G14" s="12">
        <v>79.227400000000003</v>
      </c>
      <c r="H14" s="20">
        <f t="shared" ref="H14:M14" si="18">LN(B14/B13)</f>
        <v>3.7809206352208556E-3</v>
      </c>
      <c r="I14" s="20">
        <f t="shared" si="18"/>
        <v>1.4773369530199773E-2</v>
      </c>
      <c r="J14" s="20">
        <f t="shared" si="18"/>
        <v>3.0902683309578373E-3</v>
      </c>
      <c r="K14" s="20">
        <f t="shared" si="18"/>
        <v>1.2086524113649256E-2</v>
      </c>
      <c r="L14" s="20">
        <f t="shared" si="18"/>
        <v>1.616977583925451E-2</v>
      </c>
      <c r="M14" s="22">
        <f t="shared" si="18"/>
        <v>-6.3826751435806595E-3</v>
      </c>
      <c r="N14" s="24">
        <f t="shared" ref="N14:R14" si="19">(B14-B13)/B13</f>
        <v>3.7880773324379348E-3</v>
      </c>
      <c r="O14" s="24">
        <f t="shared" si="19"/>
        <v>1.4883035131814375E-2</v>
      </c>
      <c r="P14" s="24">
        <f t="shared" si="19"/>
        <v>3.0950481324913885E-3</v>
      </c>
      <c r="Q14" s="24">
        <f t="shared" si="19"/>
        <v>1.2159861312330329E-2</v>
      </c>
      <c r="R14" s="24">
        <f t="shared" si="19"/>
        <v>1.6301214151642072E-2</v>
      </c>
      <c r="S14" s="26">
        <f t="shared" si="5"/>
        <v>-6.3623491403366206E-3</v>
      </c>
      <c r="U14" s="2"/>
    </row>
    <row r="15" spans="1:26" ht="15.75" customHeight="1">
      <c r="A15" s="11">
        <v>42416</v>
      </c>
      <c r="B15" s="12">
        <v>155.16999799999999</v>
      </c>
      <c r="C15" s="12">
        <v>25.885057</v>
      </c>
      <c r="D15" s="12">
        <v>90.582465999999997</v>
      </c>
      <c r="E15" s="12">
        <v>89.050003000000004</v>
      </c>
      <c r="F15" s="12">
        <v>47.324162000000001</v>
      </c>
      <c r="G15" s="12">
        <v>77.543499999999995</v>
      </c>
      <c r="H15" s="20">
        <f t="shared" ref="H15:M15" si="20">LN(B15/B14)</f>
        <v>2.6976621154452585E-2</v>
      </c>
      <c r="I15" s="20">
        <f t="shared" si="20"/>
        <v>4.8765697403256722E-3</v>
      </c>
      <c r="J15" s="20">
        <f t="shared" si="20"/>
        <v>2.7804338353174262E-2</v>
      </c>
      <c r="K15" s="20">
        <f t="shared" si="20"/>
        <v>1.8702737879824179E-2</v>
      </c>
      <c r="L15" s="20">
        <f t="shared" si="20"/>
        <v>1.8769677484794516E-2</v>
      </c>
      <c r="M15" s="22">
        <f t="shared" si="20"/>
        <v>-2.1483129368729405E-2</v>
      </c>
      <c r="N15" s="24">
        <f t="shared" ref="N15:R15" si="21">(B15-B14)/B14</f>
        <v>2.73437843710704E-2</v>
      </c>
      <c r="O15" s="24">
        <f t="shared" si="21"/>
        <v>4.8884795583578325E-3</v>
      </c>
      <c r="P15" s="24">
        <f t="shared" si="21"/>
        <v>2.8194486512221697E-2</v>
      </c>
      <c r="Q15" s="24">
        <f t="shared" si="21"/>
        <v>1.8878729545109201E-2</v>
      </c>
      <c r="R15" s="24">
        <f t="shared" si="21"/>
        <v>1.8946935167580857E-2</v>
      </c>
      <c r="S15" s="26">
        <f t="shared" si="5"/>
        <v>-2.1254010607441476E-2</v>
      </c>
      <c r="U15" s="2"/>
    </row>
    <row r="16" spans="1:26" ht="15.75" customHeight="1">
      <c r="A16" s="11">
        <v>42417</v>
      </c>
      <c r="B16" s="12">
        <v>168.679993</v>
      </c>
      <c r="C16" s="12">
        <v>26.505645999999999</v>
      </c>
      <c r="D16" s="12">
        <v>91.969711000000004</v>
      </c>
      <c r="E16" s="12">
        <v>94.760002</v>
      </c>
      <c r="F16" s="12">
        <v>48.556125999999999</v>
      </c>
      <c r="G16" s="12">
        <v>77.128500000000003</v>
      </c>
      <c r="H16" s="20">
        <f t="shared" ref="H16:M16" si="22">LN(B16/B15)</f>
        <v>8.3482110173359408E-2</v>
      </c>
      <c r="I16" s="20">
        <f t="shared" si="22"/>
        <v>2.3691914503657076E-2</v>
      </c>
      <c r="J16" s="20">
        <f t="shared" si="22"/>
        <v>1.5198632270281126E-2</v>
      </c>
      <c r="K16" s="20">
        <f t="shared" si="22"/>
        <v>6.2149356971927375E-2</v>
      </c>
      <c r="L16" s="20">
        <f t="shared" si="22"/>
        <v>2.5699376378345323E-2</v>
      </c>
      <c r="M16" s="22">
        <f t="shared" si="22"/>
        <v>-5.3662071463144809E-3</v>
      </c>
      <c r="N16" s="24">
        <f t="shared" ref="N16:R16" si="23">(B16-B15)/B15</f>
        <v>8.7065767700789706E-2</v>
      </c>
      <c r="O16" s="24">
        <f t="shared" si="23"/>
        <v>2.3974797505757817E-2</v>
      </c>
      <c r="P16" s="24">
        <f t="shared" si="23"/>
        <v>1.5314718855192208E-2</v>
      </c>
      <c r="Q16" s="24">
        <f t="shared" si="23"/>
        <v>6.4121266789850598E-2</v>
      </c>
      <c r="R16" s="24">
        <f t="shared" si="23"/>
        <v>2.6032452513369341E-2</v>
      </c>
      <c r="S16" s="26">
        <f t="shared" si="5"/>
        <v>-5.3518347766091656E-3</v>
      </c>
      <c r="U16" s="2"/>
    </row>
    <row r="17" spans="1:21" ht="15.75" customHeight="1">
      <c r="A17" s="11">
        <v>42418</v>
      </c>
      <c r="B17" s="12">
        <v>166.770004</v>
      </c>
      <c r="C17" s="12">
        <v>26.460675999999999</v>
      </c>
      <c r="D17" s="12">
        <v>90.226287999999997</v>
      </c>
      <c r="E17" s="12">
        <v>90.489998</v>
      </c>
      <c r="F17" s="12">
        <v>48.343074999999999</v>
      </c>
      <c r="G17" s="12">
        <v>76.677499999999995</v>
      </c>
      <c r="H17" s="20">
        <f t="shared" ref="H17:M17" si="24">LN(B17/B16)</f>
        <v>-1.1387745761045795E-2</v>
      </c>
      <c r="I17" s="20">
        <f t="shared" si="24"/>
        <v>-1.6980605451734319E-3</v>
      </c>
      <c r="J17" s="20">
        <f t="shared" si="24"/>
        <v>-1.9138468731134759E-2</v>
      </c>
      <c r="K17" s="20">
        <f t="shared" si="24"/>
        <v>-4.6108075135384466E-2</v>
      </c>
      <c r="L17" s="20">
        <f t="shared" si="24"/>
        <v>-4.3973808063303647E-3</v>
      </c>
      <c r="M17" s="22">
        <f t="shared" si="24"/>
        <v>-5.8645474506809842E-3</v>
      </c>
      <c r="N17" s="24">
        <f t="shared" ref="N17:R17" si="25">(B17-B16)/B16</f>
        <v>-1.1323150813742303E-2</v>
      </c>
      <c r="O17" s="24">
        <f t="shared" si="25"/>
        <v>-1.6966196560536306E-3</v>
      </c>
      <c r="P17" s="24">
        <f t="shared" si="25"/>
        <v>-1.8956491012568334E-2</v>
      </c>
      <c r="Q17" s="24">
        <f t="shared" si="25"/>
        <v>-4.5061248521290662E-2</v>
      </c>
      <c r="R17" s="24">
        <f t="shared" si="25"/>
        <v>-4.3877264837808537E-3</v>
      </c>
      <c r="S17" s="26">
        <f t="shared" si="5"/>
        <v>-5.8473845595338192E-3</v>
      </c>
      <c r="U17" s="2"/>
    </row>
    <row r="18" spans="1:21" ht="15.75" customHeight="1">
      <c r="A18" s="11">
        <v>42419</v>
      </c>
      <c r="B18" s="12">
        <v>166.58000200000001</v>
      </c>
      <c r="C18" s="12">
        <v>25.822085999999999</v>
      </c>
      <c r="D18" s="12">
        <v>90.020072999999996</v>
      </c>
      <c r="E18" s="12">
        <v>89.230002999999996</v>
      </c>
      <c r="F18" s="12">
        <v>48.000340000000001</v>
      </c>
      <c r="G18" s="12">
        <v>75.483900000000006</v>
      </c>
      <c r="H18" s="20">
        <f t="shared" ref="H18:M18" si="26">LN(B18/B17)</f>
        <v>-1.1399551051790794E-3</v>
      </c>
      <c r="I18" s="20">
        <f t="shared" si="26"/>
        <v>-2.4429534117083131E-2</v>
      </c>
      <c r="J18" s="20">
        <f t="shared" si="26"/>
        <v>-2.2881470541520105E-3</v>
      </c>
      <c r="K18" s="20">
        <f t="shared" si="26"/>
        <v>-1.4021985728112963E-2</v>
      </c>
      <c r="L18" s="20">
        <f t="shared" si="26"/>
        <v>-7.1148909516451017E-3</v>
      </c>
      <c r="M18" s="22">
        <f t="shared" si="26"/>
        <v>-1.5688926138481073E-2</v>
      </c>
      <c r="N18" s="24">
        <f t="shared" ref="N18:R18" si="27">(B18-B17)/B17</f>
        <v>-1.1393056031826483E-3</v>
      </c>
      <c r="O18" s="24">
        <f t="shared" si="27"/>
        <v>-2.413354821320516E-2</v>
      </c>
      <c r="P18" s="24">
        <f t="shared" si="27"/>
        <v>-2.285531241183282E-3</v>
      </c>
      <c r="Q18" s="24">
        <f t="shared" si="27"/>
        <v>-1.3924135571314783E-2</v>
      </c>
      <c r="R18" s="24">
        <f t="shared" si="27"/>
        <v>-7.0896400363443489E-3</v>
      </c>
      <c r="S18" s="26">
        <f t="shared" si="5"/>
        <v>-1.556649603860305E-2</v>
      </c>
      <c r="U18" s="2"/>
    </row>
    <row r="19" spans="1:21" ht="15.75" customHeight="1">
      <c r="A19" s="11">
        <v>42422</v>
      </c>
      <c r="B19" s="12">
        <v>177.740005</v>
      </c>
      <c r="C19" s="12">
        <v>26.397717</v>
      </c>
      <c r="D19" s="12">
        <v>90.807411000000002</v>
      </c>
      <c r="E19" s="12">
        <v>91.93</v>
      </c>
      <c r="F19" s="12">
        <v>48.769173000000002</v>
      </c>
      <c r="G19" s="12">
        <v>76.8459</v>
      </c>
      <c r="H19" s="20">
        <f t="shared" ref="H19:M19" si="28">LN(B19/B18)</f>
        <v>6.4846149927868829E-2</v>
      </c>
      <c r="I19" s="20">
        <f t="shared" si="28"/>
        <v>2.2047356899809738E-2</v>
      </c>
      <c r="J19" s="20">
        <f t="shared" si="28"/>
        <v>8.7082224239720951E-3</v>
      </c>
      <c r="K19" s="20">
        <f t="shared" si="28"/>
        <v>2.981007834262437E-2</v>
      </c>
      <c r="L19" s="20">
        <f t="shared" si="28"/>
        <v>1.589031821626324E-2</v>
      </c>
      <c r="M19" s="22">
        <f t="shared" si="28"/>
        <v>1.7882729396346022E-2</v>
      </c>
      <c r="N19" s="24">
        <f t="shared" ref="N19:R19" si="29">(B19-B18)/B18</f>
        <v>6.6994854520412289E-2</v>
      </c>
      <c r="O19" s="24">
        <f t="shared" si="29"/>
        <v>2.2292195913219456E-2</v>
      </c>
      <c r="P19" s="24">
        <f t="shared" si="29"/>
        <v>8.7462492948656625E-3</v>
      </c>
      <c r="Q19" s="24">
        <f t="shared" si="29"/>
        <v>3.0258846903770814E-2</v>
      </c>
      <c r="R19" s="24">
        <f t="shared" si="29"/>
        <v>1.6017240711211644E-2</v>
      </c>
      <c r="S19" s="26">
        <f t="shared" si="5"/>
        <v>1.804358280375018E-2</v>
      </c>
      <c r="U19" s="2"/>
    </row>
    <row r="20" spans="1:21" ht="15.75" customHeight="1">
      <c r="A20" s="11">
        <v>42423</v>
      </c>
      <c r="B20" s="12">
        <v>177.21000699999999</v>
      </c>
      <c r="C20" s="12">
        <v>25.903040000000001</v>
      </c>
      <c r="D20" s="12">
        <v>88.754677000000001</v>
      </c>
      <c r="E20" s="12">
        <v>89.120002999999997</v>
      </c>
      <c r="F20" s="12">
        <v>47.407524000000002</v>
      </c>
      <c r="G20" s="12">
        <v>76.888999999999996</v>
      </c>
      <c r="H20" s="20">
        <f t="shared" ref="H20:M20" si="30">LN(B20/B19)</f>
        <v>-2.9863269528970205E-3</v>
      </c>
      <c r="I20" s="20">
        <f t="shared" si="30"/>
        <v>-1.8917192805151403E-2</v>
      </c>
      <c r="J20" s="20">
        <f t="shared" si="30"/>
        <v>-2.2864775660781791E-2</v>
      </c>
      <c r="K20" s="20">
        <f t="shared" si="30"/>
        <v>-3.1043608034212553E-2</v>
      </c>
      <c r="L20" s="20">
        <f t="shared" si="30"/>
        <v>-2.8317462151091363E-2</v>
      </c>
      <c r="M20" s="22">
        <f t="shared" si="30"/>
        <v>5.6070548885365622E-4</v>
      </c>
      <c r="N20" s="24">
        <f t="shared" ref="N20:R20" si="31">(B20-B19)/B19</f>
        <v>-2.9818723140016012E-3</v>
      </c>
      <c r="O20" s="24">
        <f t="shared" si="31"/>
        <v>-1.8739385682481534E-2</v>
      </c>
      <c r="P20" s="24">
        <f t="shared" si="31"/>
        <v>-2.2605357617782991E-2</v>
      </c>
      <c r="Q20" s="24">
        <f t="shared" si="31"/>
        <v>-3.0566702926139559E-2</v>
      </c>
      <c r="R20" s="24">
        <f t="shared" si="31"/>
        <v>-2.7920280706830929E-2</v>
      </c>
      <c r="S20" s="26">
        <f t="shared" si="5"/>
        <v>5.6086271356048378E-4</v>
      </c>
      <c r="U20" s="2"/>
    </row>
    <row r="21" spans="1:21" ht="15.75" customHeight="1">
      <c r="A21" s="11">
        <v>42424</v>
      </c>
      <c r="B21" s="12">
        <v>179</v>
      </c>
      <c r="C21" s="12">
        <v>26.253813000000001</v>
      </c>
      <c r="D21" s="12">
        <v>90.076308999999995</v>
      </c>
      <c r="E21" s="12">
        <v>91.610000999999997</v>
      </c>
      <c r="F21" s="12">
        <v>47.574257000000003</v>
      </c>
      <c r="G21" s="12">
        <v>75.7346</v>
      </c>
      <c r="H21" s="20">
        <f t="shared" ref="H21:M21" si="32">LN(B21/B20)</f>
        <v>1.0050296352345559E-2</v>
      </c>
      <c r="I21" s="20">
        <f t="shared" si="32"/>
        <v>1.3450899296675822E-2</v>
      </c>
      <c r="J21" s="20">
        <f t="shared" si="32"/>
        <v>1.4781063304177057E-2</v>
      </c>
      <c r="K21" s="20">
        <f t="shared" si="32"/>
        <v>2.755663710150531E-2</v>
      </c>
      <c r="L21" s="20">
        <f t="shared" si="32"/>
        <v>3.5108453328123639E-3</v>
      </c>
      <c r="M21" s="22">
        <f t="shared" si="32"/>
        <v>-1.5127699975979096E-2</v>
      </c>
      <c r="N21" s="24">
        <f t="shared" ref="N21:R21" si="33">(B21-B20)/B20</f>
        <v>1.010097020085333E-2</v>
      </c>
      <c r="O21" s="24">
        <f t="shared" si="33"/>
        <v>1.3541769614686162E-2</v>
      </c>
      <c r="P21" s="24">
        <f t="shared" si="33"/>
        <v>1.4890843442537613E-2</v>
      </c>
      <c r="Q21" s="24">
        <f t="shared" si="33"/>
        <v>2.7939832991253379E-2</v>
      </c>
      <c r="R21" s="24">
        <f t="shared" si="33"/>
        <v>3.5170155690898491E-3</v>
      </c>
      <c r="S21" s="26">
        <f t="shared" si="5"/>
        <v>-1.5013851136053247E-2</v>
      </c>
      <c r="U21" s="2"/>
    </row>
    <row r="22" spans="1:21" ht="15.75" customHeight="1">
      <c r="A22" s="11">
        <v>42425</v>
      </c>
      <c r="B22" s="12">
        <v>187.429993</v>
      </c>
      <c r="C22" s="12">
        <v>26.640561999999999</v>
      </c>
      <c r="D22" s="12">
        <v>90.694946000000002</v>
      </c>
      <c r="E22" s="12">
        <v>94.529999000000004</v>
      </c>
      <c r="F22" s="12">
        <v>48.259720000000002</v>
      </c>
      <c r="G22" s="12">
        <v>76.847899999999996</v>
      </c>
      <c r="H22" s="20">
        <f t="shared" ref="H22:M22" si="34">LN(B22/B21)</f>
        <v>4.6019599182861616E-2</v>
      </c>
      <c r="I22" s="20">
        <f t="shared" si="34"/>
        <v>1.462370591407222E-2</v>
      </c>
      <c r="J22" s="20">
        <f t="shared" si="34"/>
        <v>6.844444544853911E-3</v>
      </c>
      <c r="K22" s="20">
        <f t="shared" si="34"/>
        <v>3.1376786915684497E-2</v>
      </c>
      <c r="L22" s="20">
        <f t="shared" si="34"/>
        <v>1.4305462659591844E-2</v>
      </c>
      <c r="M22" s="22">
        <f t="shared" si="34"/>
        <v>1.4593020260450224E-2</v>
      </c>
      <c r="N22" s="24">
        <f t="shared" ref="N22:R22" si="35">(B22-B21)/B21</f>
        <v>4.7094932960893836E-2</v>
      </c>
      <c r="O22" s="24">
        <f t="shared" si="35"/>
        <v>1.4731155432546054E-2</v>
      </c>
      <c r="P22" s="24">
        <f t="shared" si="35"/>
        <v>6.8679212866060799E-3</v>
      </c>
      <c r="Q22" s="24">
        <f t="shared" si="35"/>
        <v>3.187422735646523E-2</v>
      </c>
      <c r="R22" s="24">
        <f t="shared" si="35"/>
        <v>1.4408275467129177E-2</v>
      </c>
      <c r="S22" s="26">
        <f t="shared" si="5"/>
        <v>1.4700018221526223E-2</v>
      </c>
      <c r="U22" s="2"/>
    </row>
    <row r="23" spans="1:21" ht="15.75" customHeight="1">
      <c r="A23" s="11">
        <v>42426</v>
      </c>
      <c r="B23" s="12">
        <v>190.33999600000001</v>
      </c>
      <c r="C23" s="12">
        <v>26.80245</v>
      </c>
      <c r="D23" s="12">
        <v>90.835548000000003</v>
      </c>
      <c r="E23" s="12">
        <v>94.790001000000004</v>
      </c>
      <c r="F23" s="12">
        <v>47.518673</v>
      </c>
      <c r="G23" s="12">
        <v>76.091899999999995</v>
      </c>
      <c r="H23" s="20">
        <f t="shared" ref="H23:M23" si="36">LN(B23/B22)</f>
        <v>1.5406520605554884E-2</v>
      </c>
      <c r="I23" s="20">
        <f t="shared" si="36"/>
        <v>6.0583597031312868E-3</v>
      </c>
      <c r="J23" s="20">
        <f t="shared" si="36"/>
        <v>1.5490733817542933E-3</v>
      </c>
      <c r="K23" s="20">
        <f t="shared" si="36"/>
        <v>2.7466951559457311E-3</v>
      </c>
      <c r="L23" s="20">
        <f t="shared" si="36"/>
        <v>-1.5474508693411999E-2</v>
      </c>
      <c r="M23" s="22">
        <f t="shared" si="36"/>
        <v>-9.8863233451527109E-3</v>
      </c>
      <c r="N23" s="24">
        <f t="shared" ref="N23:R23" si="37">(B23-B22)/B22</f>
        <v>1.5525812883106801E-2</v>
      </c>
      <c r="O23" s="24">
        <f t="shared" si="37"/>
        <v>6.0767486812027894E-3</v>
      </c>
      <c r="P23" s="24">
        <f t="shared" si="37"/>
        <v>1.5502738156986302E-3</v>
      </c>
      <c r="Q23" s="24">
        <f t="shared" si="37"/>
        <v>2.7504707791227213E-3</v>
      </c>
      <c r="R23" s="24">
        <f t="shared" si="37"/>
        <v>-1.5355393690638939E-2</v>
      </c>
      <c r="S23" s="26">
        <f t="shared" si="5"/>
        <v>-9.8376143004558214E-3</v>
      </c>
      <c r="U23" s="2"/>
    </row>
    <row r="24" spans="1:21" ht="15.75" customHeight="1">
      <c r="A24" s="11">
        <v>42429</v>
      </c>
      <c r="B24" s="12">
        <v>191.929993</v>
      </c>
      <c r="C24" s="12">
        <v>26.613575000000001</v>
      </c>
      <c r="D24" s="12">
        <v>90.629340999999997</v>
      </c>
      <c r="E24" s="12">
        <v>93.410004000000001</v>
      </c>
      <c r="F24" s="12">
        <v>47.129641999999997</v>
      </c>
      <c r="G24" s="12">
        <v>75.1691</v>
      </c>
      <c r="H24" s="20">
        <f t="shared" ref="H24:M24" si="38">LN(B24/B23)</f>
        <v>8.3187601169842501E-3</v>
      </c>
      <c r="I24" s="20">
        <f t="shared" si="38"/>
        <v>-7.0718772937036932E-3</v>
      </c>
      <c r="J24" s="20">
        <f t="shared" si="38"/>
        <v>-2.272694072045031E-3</v>
      </c>
      <c r="K24" s="20">
        <f t="shared" si="38"/>
        <v>-1.4665480307862133E-2</v>
      </c>
      <c r="L24" s="20">
        <f t="shared" si="38"/>
        <v>-8.2206046845456557E-3</v>
      </c>
      <c r="M24" s="22">
        <f t="shared" si="38"/>
        <v>-1.2201578050241258E-2</v>
      </c>
      <c r="N24" s="24">
        <f t="shared" ref="N24:R24" si="39">(B24-B23)/B23</f>
        <v>8.3534571472828143E-3</v>
      </c>
      <c r="O24" s="24">
        <f t="shared" si="39"/>
        <v>-7.0469304112123878E-3</v>
      </c>
      <c r="P24" s="24">
        <f t="shared" si="39"/>
        <v>-2.2701134582245957E-3</v>
      </c>
      <c r="Q24" s="24">
        <f t="shared" si="39"/>
        <v>-1.4558465929333653E-2</v>
      </c>
      <c r="R24" s="24">
        <f t="shared" si="39"/>
        <v>-8.1869079130219569E-3</v>
      </c>
      <c r="S24" s="26">
        <f t="shared" si="5"/>
        <v>-1.2127440634285613E-2</v>
      </c>
      <c r="U24" s="2"/>
    </row>
    <row r="25" spans="1:21" ht="15.75" customHeight="1">
      <c r="A25" s="11">
        <v>42430</v>
      </c>
      <c r="B25" s="12">
        <v>186.35000600000001</v>
      </c>
      <c r="C25" s="12">
        <v>27.315117000000001</v>
      </c>
      <c r="D25" s="12">
        <v>94.228645</v>
      </c>
      <c r="E25" s="12">
        <v>98.300003000000004</v>
      </c>
      <c r="F25" s="12">
        <v>48.704338</v>
      </c>
      <c r="G25" s="12">
        <v>75.774900000000002</v>
      </c>
      <c r="H25" s="20">
        <f t="shared" ref="H25:M25" si="40">LN(B25/B24)</f>
        <v>-2.9504027623410953E-2</v>
      </c>
      <c r="I25" s="20">
        <f t="shared" si="40"/>
        <v>2.6018861244105573E-2</v>
      </c>
      <c r="J25" s="20">
        <f t="shared" si="40"/>
        <v>3.8946209688761203E-2</v>
      </c>
      <c r="K25" s="20">
        <f t="shared" si="40"/>
        <v>5.1025608965216254E-2</v>
      </c>
      <c r="L25" s="20">
        <f t="shared" si="40"/>
        <v>3.2865957201118103E-2</v>
      </c>
      <c r="M25" s="22">
        <f t="shared" si="40"/>
        <v>8.0268609903379005E-3</v>
      </c>
      <c r="N25" s="24">
        <f t="shared" ref="N25:R25" si="41">(B25-B24)/B24</f>
        <v>-2.9073032894863852E-2</v>
      </c>
      <c r="O25" s="24">
        <f t="shared" si="41"/>
        <v>2.6360306723166648E-2</v>
      </c>
      <c r="P25" s="24">
        <f t="shared" si="41"/>
        <v>3.9714555576433067E-2</v>
      </c>
      <c r="Q25" s="24">
        <f t="shared" si="41"/>
        <v>5.2349842528643969E-2</v>
      </c>
      <c r="R25" s="24">
        <f t="shared" si="41"/>
        <v>3.341200851896993E-2</v>
      </c>
      <c r="S25" s="26">
        <f t="shared" si="5"/>
        <v>8.0591626080397383E-3</v>
      </c>
      <c r="U25" s="2"/>
    </row>
    <row r="26" spans="1:21" ht="15.75" customHeight="1">
      <c r="A26" s="11">
        <v>42431</v>
      </c>
      <c r="B26" s="12">
        <v>188.33999600000001</v>
      </c>
      <c r="C26" s="12">
        <v>27.468018000000001</v>
      </c>
      <c r="D26" s="12">
        <v>94.434853000000004</v>
      </c>
      <c r="E26" s="12">
        <v>97.610000999999997</v>
      </c>
      <c r="F26" s="12">
        <v>49.047066000000001</v>
      </c>
      <c r="G26" s="12">
        <v>73.891599999999997</v>
      </c>
      <c r="H26" s="20">
        <f t="shared" ref="H26:M26" si="42">LN(B26/B25)</f>
        <v>1.062216072098595E-2</v>
      </c>
      <c r="I26" s="20">
        <f t="shared" si="42"/>
        <v>5.5820608669118407E-3</v>
      </c>
      <c r="J26" s="20">
        <f t="shared" si="42"/>
        <v>2.18598811429326E-3</v>
      </c>
      <c r="K26" s="20">
        <f t="shared" si="42"/>
        <v>-7.0441002402147511E-3</v>
      </c>
      <c r="L26" s="20">
        <f t="shared" si="42"/>
        <v>7.0122656116572511E-3</v>
      </c>
      <c r="M26" s="22">
        <f t="shared" si="42"/>
        <v>-2.5167948870693291E-2</v>
      </c>
      <c r="N26" s="24">
        <f t="shared" ref="N26:R26" si="43">(B26-B25)/B25</f>
        <v>1.0678776152011531E-2</v>
      </c>
      <c r="O26" s="24">
        <f t="shared" si="43"/>
        <v>5.5976695981203358E-3</v>
      </c>
      <c r="P26" s="24">
        <f t="shared" si="43"/>
        <v>2.188379128236469E-3</v>
      </c>
      <c r="Q26" s="24">
        <f t="shared" si="43"/>
        <v>-7.0193487176191324E-3</v>
      </c>
      <c r="R26" s="24">
        <f t="shared" si="43"/>
        <v>7.0369091147486906E-3</v>
      </c>
      <c r="S26" s="26">
        <f t="shared" si="5"/>
        <v>-2.4853876415541376E-2</v>
      </c>
      <c r="U26" s="2"/>
    </row>
    <row r="27" spans="1:21" ht="15.75" customHeight="1">
      <c r="A27" s="11">
        <v>42432</v>
      </c>
      <c r="B27" s="12">
        <v>195.740005</v>
      </c>
      <c r="C27" s="12">
        <v>27.503993999999999</v>
      </c>
      <c r="D27" s="12">
        <v>95.137848000000005</v>
      </c>
      <c r="E27" s="12">
        <v>97.93</v>
      </c>
      <c r="F27" s="12">
        <v>48.491283000000003</v>
      </c>
      <c r="G27" s="12">
        <v>73.737799999999993</v>
      </c>
      <c r="H27" s="20">
        <f t="shared" ref="H27:M27" si="44">LN(B27/B26)</f>
        <v>3.8538454698031507E-2</v>
      </c>
      <c r="I27" s="20">
        <f t="shared" si="44"/>
        <v>1.3088844241723786E-3</v>
      </c>
      <c r="J27" s="20">
        <f t="shared" si="44"/>
        <v>7.4166609300914893E-3</v>
      </c>
      <c r="K27" s="20">
        <f t="shared" si="44"/>
        <v>3.2729803009775632E-3</v>
      </c>
      <c r="L27" s="20">
        <f t="shared" si="44"/>
        <v>-1.1396317877581009E-2</v>
      </c>
      <c r="M27" s="22">
        <f t="shared" si="44"/>
        <v>-2.0835965687316291E-3</v>
      </c>
      <c r="N27" s="24">
        <f t="shared" ref="N27:R27" si="45">(B27-B26)/B26</f>
        <v>3.9290693199335008E-2</v>
      </c>
      <c r="O27" s="24">
        <f t="shared" si="45"/>
        <v>1.3097413872379875E-3</v>
      </c>
      <c r="P27" s="24">
        <f t="shared" si="45"/>
        <v>7.4442324805652138E-3</v>
      </c>
      <c r="Q27" s="24">
        <f t="shared" si="45"/>
        <v>3.2783423493665358E-3</v>
      </c>
      <c r="R27" s="24">
        <f t="shared" si="45"/>
        <v>-1.1331625830584812E-2</v>
      </c>
      <c r="S27" s="26">
        <f t="shared" si="5"/>
        <v>-2.0814273882282519E-3</v>
      </c>
      <c r="U27" s="2"/>
    </row>
    <row r="28" spans="1:21" ht="15.75" customHeight="1">
      <c r="A28" s="11">
        <v>42433</v>
      </c>
      <c r="B28" s="12">
        <v>201.03999300000001</v>
      </c>
      <c r="C28" s="12">
        <v>27.548957999999999</v>
      </c>
      <c r="D28" s="12">
        <v>96.553184999999999</v>
      </c>
      <c r="E28" s="12">
        <v>101.58000199999999</v>
      </c>
      <c r="F28" s="12">
        <v>48.194870000000002</v>
      </c>
      <c r="G28" s="12">
        <v>73.636300000000006</v>
      </c>
      <c r="H28" s="20">
        <f t="shared" ref="H28:M28" si="46">LN(B28/B27)</f>
        <v>2.671658487463249E-2</v>
      </c>
      <c r="I28" s="20">
        <f t="shared" si="46"/>
        <v>1.6334822517051167E-3</v>
      </c>
      <c r="J28" s="20">
        <f t="shared" si="46"/>
        <v>1.476712496906297E-2</v>
      </c>
      <c r="K28" s="20">
        <f t="shared" si="46"/>
        <v>3.6593747329310727E-2</v>
      </c>
      <c r="L28" s="20">
        <f t="shared" si="46"/>
        <v>-6.1314659739033677E-3</v>
      </c>
      <c r="M28" s="22">
        <f t="shared" si="46"/>
        <v>-1.3774471368917273E-3</v>
      </c>
      <c r="N28" s="24">
        <f t="shared" ref="N28:R28" si="47">(B28-B27)/B27</f>
        <v>2.7076672446187038E-2</v>
      </c>
      <c r="O28" s="24">
        <f t="shared" si="47"/>
        <v>1.6348171105622052E-3</v>
      </c>
      <c r="P28" s="24">
        <f t="shared" si="47"/>
        <v>1.4876697652442105E-2</v>
      </c>
      <c r="Q28" s="24">
        <f t="shared" si="47"/>
        <v>3.7271540896558625E-2</v>
      </c>
      <c r="R28" s="24">
        <f t="shared" si="47"/>
        <v>-6.1127068962065021E-3</v>
      </c>
      <c r="S28" s="26">
        <f t="shared" si="5"/>
        <v>-1.3764988920199617E-3</v>
      </c>
      <c r="U28" s="2"/>
    </row>
    <row r="29" spans="1:21" ht="15.75" customHeight="1">
      <c r="A29" s="11">
        <v>42436</v>
      </c>
      <c r="B29" s="12">
        <v>205.28999300000001</v>
      </c>
      <c r="C29" s="12">
        <v>27.827781999999999</v>
      </c>
      <c r="D29" s="12">
        <v>95.484656999999999</v>
      </c>
      <c r="E29" s="12">
        <v>95.489998</v>
      </c>
      <c r="F29" s="12">
        <v>47.268580999999998</v>
      </c>
      <c r="G29" s="12">
        <v>72.847200000000001</v>
      </c>
      <c r="H29" s="20">
        <f t="shared" ref="H29:M29" si="48">LN(B29/B28)</f>
        <v>2.0919721118015672E-2</v>
      </c>
      <c r="I29" s="20">
        <f t="shared" si="48"/>
        <v>1.0070161452199069E-2</v>
      </c>
      <c r="J29" s="20">
        <f t="shared" si="48"/>
        <v>-1.1128421525830483E-2</v>
      </c>
      <c r="K29" s="20">
        <f t="shared" si="48"/>
        <v>-6.1825176044504368E-2</v>
      </c>
      <c r="L29" s="20">
        <f t="shared" si="48"/>
        <v>-1.940675854204265E-2</v>
      </c>
      <c r="M29" s="22">
        <f t="shared" si="48"/>
        <v>-1.0774013908344886E-2</v>
      </c>
      <c r="N29" s="24">
        <f t="shared" ref="N29:R29" si="49">(B29-B28)/B28</f>
        <v>2.1140072363611751E-2</v>
      </c>
      <c r="O29" s="24">
        <f t="shared" si="49"/>
        <v>1.0121036156794033E-2</v>
      </c>
      <c r="P29" s="24">
        <f t="shared" si="49"/>
        <v>-1.1066729699284395E-2</v>
      </c>
      <c r="Q29" s="24">
        <f t="shared" si="49"/>
        <v>-5.9952784801087067E-2</v>
      </c>
      <c r="R29" s="24">
        <f t="shared" si="49"/>
        <v>-1.921965968577162E-2</v>
      </c>
      <c r="S29" s="26">
        <f t="shared" si="5"/>
        <v>-1.071618210040437E-2</v>
      </c>
      <c r="U29" s="2"/>
    </row>
    <row r="30" spans="1:21" ht="15.75" customHeight="1">
      <c r="A30" s="11">
        <v>42437</v>
      </c>
      <c r="B30" s="12">
        <v>202.60000600000001</v>
      </c>
      <c r="C30" s="12">
        <v>27.486000000000001</v>
      </c>
      <c r="D30" s="12">
        <v>94.697304000000003</v>
      </c>
      <c r="E30" s="12">
        <v>96.230002999999996</v>
      </c>
      <c r="F30" s="12">
        <v>47.842880000000001</v>
      </c>
      <c r="G30" s="12">
        <v>71.781800000000004</v>
      </c>
      <c r="H30" s="20">
        <f t="shared" ref="H30:M30" si="50">LN(B30/B29)</f>
        <v>-1.3189958104822836E-2</v>
      </c>
      <c r="I30" s="20">
        <f t="shared" si="50"/>
        <v>-1.2358090061626347E-2</v>
      </c>
      <c r="J30" s="20">
        <f t="shared" si="50"/>
        <v>-8.2800439558804537E-3</v>
      </c>
      <c r="K30" s="20">
        <f t="shared" si="50"/>
        <v>7.7196815261086722E-3</v>
      </c>
      <c r="L30" s="20">
        <f t="shared" si="50"/>
        <v>1.2076483184280604E-2</v>
      </c>
      <c r="M30" s="22">
        <f t="shared" si="50"/>
        <v>-1.4733134733802085E-2</v>
      </c>
      <c r="N30" s="24">
        <f t="shared" ref="N30:R30" si="51">(B30-B29)/B29</f>
        <v>-1.3103351803416945E-2</v>
      </c>
      <c r="O30" s="24">
        <f t="shared" si="51"/>
        <v>-1.2282042456707418E-2</v>
      </c>
      <c r="P30" s="24">
        <f t="shared" si="51"/>
        <v>-8.2458588084994219E-3</v>
      </c>
      <c r="Q30" s="24">
        <f t="shared" si="51"/>
        <v>7.7495550895288158E-3</v>
      </c>
      <c r="R30" s="24">
        <f t="shared" si="51"/>
        <v>1.2149698337676002E-2</v>
      </c>
      <c r="S30" s="26">
        <f t="shared" si="5"/>
        <v>-1.4625133155426684E-2</v>
      </c>
      <c r="U30" s="2"/>
    </row>
    <row r="31" spans="1:21" ht="15.75" customHeight="1">
      <c r="A31" s="11">
        <v>42438</v>
      </c>
      <c r="B31" s="12">
        <v>208.720001</v>
      </c>
      <c r="C31" s="12">
        <v>27.764821999999999</v>
      </c>
      <c r="D31" s="12">
        <v>94.781654000000003</v>
      </c>
      <c r="E31" s="12">
        <v>98</v>
      </c>
      <c r="F31" s="12">
        <v>48.945174999999999</v>
      </c>
      <c r="G31" s="12">
        <v>71.847499999999997</v>
      </c>
      <c r="H31" s="20">
        <f t="shared" ref="H31:M31" si="52">LN(B31/B30)</f>
        <v>2.9760024189993125E-2</v>
      </c>
      <c r="I31" s="20">
        <f t="shared" si="52"/>
        <v>1.0093039591323587E-2</v>
      </c>
      <c r="J31" s="20">
        <f t="shared" si="52"/>
        <v>8.9033638840267811E-4</v>
      </c>
      <c r="K31" s="20">
        <f t="shared" si="52"/>
        <v>1.8226288126953722E-2</v>
      </c>
      <c r="L31" s="20">
        <f t="shared" si="52"/>
        <v>2.2778485649539042E-2</v>
      </c>
      <c r="M31" s="22">
        <f t="shared" si="52"/>
        <v>9.1485518041714922E-4</v>
      </c>
      <c r="N31" s="24">
        <f t="shared" ref="N31:R31" si="53">(B31-B30)/B30</f>
        <v>3.0207279460791273E-2</v>
      </c>
      <c r="O31" s="24">
        <f t="shared" si="53"/>
        <v>1.0144146110747222E-2</v>
      </c>
      <c r="P31" s="24">
        <f t="shared" si="53"/>
        <v>8.9073285549925042E-4</v>
      </c>
      <c r="Q31" s="24">
        <f t="shared" si="53"/>
        <v>1.8393400652808912E-2</v>
      </c>
      <c r="R31" s="24">
        <f t="shared" si="53"/>
        <v>2.3039896427639765E-2</v>
      </c>
      <c r="S31" s="26">
        <f t="shared" si="5"/>
        <v>9.15273788063109E-4</v>
      </c>
      <c r="U31" s="2"/>
    </row>
    <row r="32" spans="1:21" ht="15.75" customHeight="1">
      <c r="A32" s="11">
        <v>42439</v>
      </c>
      <c r="B32" s="12">
        <v>205.179993</v>
      </c>
      <c r="C32" s="12">
        <v>28.106596</v>
      </c>
      <c r="D32" s="12">
        <v>94.828529000000003</v>
      </c>
      <c r="E32" s="12">
        <v>97.360000999999997</v>
      </c>
      <c r="F32" s="12">
        <v>48.213405999999999</v>
      </c>
      <c r="G32" s="12">
        <v>70.821600000000004</v>
      </c>
      <c r="H32" s="20">
        <f t="shared" ref="H32:M32" si="54">LN(B32/B31)</f>
        <v>-1.710603707640021E-2</v>
      </c>
      <c r="I32" s="20">
        <f t="shared" si="54"/>
        <v>1.2234458166298999E-2</v>
      </c>
      <c r="J32" s="20">
        <f t="shared" si="54"/>
        <v>4.9443548034490122E-4</v>
      </c>
      <c r="K32" s="20">
        <f t="shared" si="54"/>
        <v>-6.5520197201416729E-3</v>
      </c>
      <c r="L32" s="20">
        <f t="shared" si="54"/>
        <v>-1.5063678983937869E-2</v>
      </c>
      <c r="M32" s="22">
        <f t="shared" si="54"/>
        <v>-1.438177829193096E-2</v>
      </c>
      <c r="N32" s="24">
        <f t="shared" ref="N32:R32" si="55">(B32-B31)/B31</f>
        <v>-1.6960559520119975E-2</v>
      </c>
      <c r="O32" s="24">
        <f t="shared" si="55"/>
        <v>1.2309605298388045E-2</v>
      </c>
      <c r="P32" s="24">
        <f t="shared" si="55"/>
        <v>4.9455773371500777E-4</v>
      </c>
      <c r="Q32" s="24">
        <f t="shared" si="55"/>
        <v>-6.530602040816358E-3</v>
      </c>
      <c r="R32" s="24">
        <f t="shared" si="55"/>
        <v>-1.4950789327037852E-2</v>
      </c>
      <c r="S32" s="26">
        <f t="shared" si="5"/>
        <v>-1.4278854518250395E-2</v>
      </c>
      <c r="U32" s="2"/>
    </row>
    <row r="33" spans="1:21" ht="15.75" customHeight="1">
      <c r="A33" s="11">
        <v>42440</v>
      </c>
      <c r="B33" s="12">
        <v>207.5</v>
      </c>
      <c r="C33" s="12">
        <v>28.565301999999999</v>
      </c>
      <c r="D33" s="12">
        <v>95.850196999999994</v>
      </c>
      <c r="E33" s="12">
        <v>97.660004000000001</v>
      </c>
      <c r="F33" s="12">
        <v>49.158211000000001</v>
      </c>
      <c r="G33" s="12">
        <v>69.988699999999994</v>
      </c>
      <c r="H33" s="20">
        <f t="shared" ref="H33:M33" si="56">LN(B33/B32)</f>
        <v>1.1243731127572451E-2</v>
      </c>
      <c r="I33" s="20">
        <f t="shared" si="56"/>
        <v>1.6188482609041148E-2</v>
      </c>
      <c r="J33" s="20">
        <f t="shared" si="56"/>
        <v>1.0716221977734631E-2</v>
      </c>
      <c r="K33" s="20">
        <f t="shared" si="56"/>
        <v>3.0766406415102363E-3</v>
      </c>
      <c r="L33" s="20">
        <f t="shared" si="56"/>
        <v>1.9406777495663809E-2</v>
      </c>
      <c r="M33" s="22">
        <f t="shared" si="56"/>
        <v>-1.1830238469612989E-2</v>
      </c>
      <c r="N33" s="24">
        <f t="shared" ref="N33:R33" si="57">(B33-B32)/B32</f>
        <v>1.1307179448046887E-2</v>
      </c>
      <c r="O33" s="24">
        <f t="shared" si="57"/>
        <v>1.6320226042314031E-2</v>
      </c>
      <c r="P33" s="24">
        <f t="shared" si="57"/>
        <v>1.0773846339006177E-2</v>
      </c>
      <c r="Q33" s="24">
        <f t="shared" si="57"/>
        <v>3.0813783578330471E-3</v>
      </c>
      <c r="R33" s="24">
        <f t="shared" si="57"/>
        <v>1.9596313108433003E-2</v>
      </c>
      <c r="S33" s="26">
        <f t="shared" si="5"/>
        <v>-1.1760536333548122E-2</v>
      </c>
      <c r="U33" s="2"/>
    </row>
    <row r="34" spans="1:21" ht="15.75" customHeight="1">
      <c r="A34" s="11">
        <v>42443</v>
      </c>
      <c r="B34" s="12">
        <v>215.14999399999999</v>
      </c>
      <c r="C34" s="12">
        <v>28.268491999999998</v>
      </c>
      <c r="D34" s="12">
        <v>96.093909999999994</v>
      </c>
      <c r="E34" s="12">
        <v>98.129997000000003</v>
      </c>
      <c r="F34" s="12">
        <v>49.250838999999999</v>
      </c>
      <c r="G34" s="12">
        <v>70.409199999999998</v>
      </c>
      <c r="H34" s="20">
        <f t="shared" ref="H34:M34" si="58">LN(B34/B33)</f>
        <v>3.6204091726334924E-2</v>
      </c>
      <c r="I34" s="20">
        <f t="shared" si="58"/>
        <v>-1.0444936982784139E-2</v>
      </c>
      <c r="J34" s="20">
        <f t="shared" si="58"/>
        <v>2.5394176958831913E-3</v>
      </c>
      <c r="K34" s="20">
        <f t="shared" si="58"/>
        <v>4.801000054770627E-3</v>
      </c>
      <c r="L34" s="20">
        <f t="shared" si="58"/>
        <v>1.8825103454395121E-3</v>
      </c>
      <c r="M34" s="22">
        <f t="shared" si="58"/>
        <v>5.9901359971174647E-3</v>
      </c>
      <c r="N34" s="24">
        <f t="shared" ref="N34:R34" si="59">(B34-B33)/B33</f>
        <v>3.6867440963855386E-2</v>
      </c>
      <c r="O34" s="24">
        <f t="shared" si="59"/>
        <v>-1.0390578051651641E-2</v>
      </c>
      <c r="P34" s="24">
        <f t="shared" si="59"/>
        <v>2.5426447480332215E-3</v>
      </c>
      <c r="Q34" s="24">
        <f t="shared" si="59"/>
        <v>4.8125433212147144E-3</v>
      </c>
      <c r="R34" s="24">
        <f t="shared" si="59"/>
        <v>1.8842833804508816E-3</v>
      </c>
      <c r="S34" s="26">
        <f t="shared" si="5"/>
        <v>6.0081127381992339E-3</v>
      </c>
      <c r="U34" s="2"/>
    </row>
    <row r="35" spans="1:21" ht="15.75" customHeight="1">
      <c r="A35" s="11">
        <v>42444</v>
      </c>
      <c r="B35" s="12">
        <v>218.33999600000001</v>
      </c>
      <c r="C35" s="12">
        <v>28.466358</v>
      </c>
      <c r="D35" s="12">
        <v>98.024780000000007</v>
      </c>
      <c r="E35" s="12">
        <v>97.860000999999997</v>
      </c>
      <c r="F35" s="12">
        <v>49.639876999999998</v>
      </c>
      <c r="G35" s="12">
        <v>70.900599999999997</v>
      </c>
      <c r="H35" s="20">
        <f t="shared" ref="H35:M35" si="60">LN(B35/B34)</f>
        <v>1.4718031134984114E-2</v>
      </c>
      <c r="I35" s="20">
        <f t="shared" si="60"/>
        <v>6.9751414597530445E-3</v>
      </c>
      <c r="J35" s="20">
        <f t="shared" si="60"/>
        <v>1.9894361370293802E-2</v>
      </c>
      <c r="K35" s="20">
        <f t="shared" si="60"/>
        <v>-2.7552035670540178E-3</v>
      </c>
      <c r="L35" s="20">
        <f t="shared" si="60"/>
        <v>7.8680794868955101E-3</v>
      </c>
      <c r="M35" s="22">
        <f t="shared" si="60"/>
        <v>6.9549596816336785E-3</v>
      </c>
      <c r="N35" s="24">
        <f t="shared" ref="N35:R35" si="61">(B35-B34)/B34</f>
        <v>1.482687468724736E-2</v>
      </c>
      <c r="O35" s="24">
        <f t="shared" si="61"/>
        <v>6.9995244175034598E-3</v>
      </c>
      <c r="P35" s="24">
        <f t="shared" si="61"/>
        <v>2.0093573047449242E-2</v>
      </c>
      <c r="Q35" s="24">
        <f t="shared" si="61"/>
        <v>-2.7514114771653984E-3</v>
      </c>
      <c r="R35" s="24">
        <f t="shared" si="61"/>
        <v>7.8991141653444591E-3</v>
      </c>
      <c r="S35" s="26">
        <f t="shared" si="5"/>
        <v>6.9792015816114716E-3</v>
      </c>
      <c r="U35" s="2"/>
    </row>
    <row r="36" spans="1:21" ht="15.75" customHeight="1">
      <c r="A36" s="11">
        <v>42445</v>
      </c>
      <c r="B36" s="12">
        <v>221.929993</v>
      </c>
      <c r="C36" s="12">
        <v>28.502337000000001</v>
      </c>
      <c r="D36" s="12">
        <v>99.327659999999995</v>
      </c>
      <c r="E36" s="12">
        <v>99.349997999999999</v>
      </c>
      <c r="F36" s="12">
        <v>50.343864000000004</v>
      </c>
      <c r="G36" s="12">
        <v>70.647599999999997</v>
      </c>
      <c r="H36" s="20">
        <f t="shared" ref="H36:M36" si="62">LN(B36/B35)</f>
        <v>1.6308522761088032E-2</v>
      </c>
      <c r="I36" s="20">
        <f t="shared" si="62"/>
        <v>1.2631149364958777E-3</v>
      </c>
      <c r="J36" s="20">
        <f t="shared" si="62"/>
        <v>1.3203778261813279E-2</v>
      </c>
      <c r="K36" s="20">
        <f t="shared" si="62"/>
        <v>1.5111052787317919E-2</v>
      </c>
      <c r="L36" s="20">
        <f t="shared" si="62"/>
        <v>1.4082262313828465E-2</v>
      </c>
      <c r="M36" s="22">
        <f t="shared" si="62"/>
        <v>-3.574757848162182E-3</v>
      </c>
      <c r="N36" s="24">
        <f t="shared" ref="N36:R36" si="63">(B36-B35)/B35</f>
        <v>1.6442232599472899E-2</v>
      </c>
      <c r="O36" s="24">
        <f t="shared" si="63"/>
        <v>1.2639130021480478E-3</v>
      </c>
      <c r="P36" s="24">
        <f t="shared" si="63"/>
        <v>1.3291333069046292E-2</v>
      </c>
      <c r="Q36" s="24">
        <f t="shared" si="63"/>
        <v>1.5225802010772537E-2</v>
      </c>
      <c r="R36" s="24">
        <f t="shared" si="63"/>
        <v>1.4181884455515574E-2</v>
      </c>
      <c r="S36" s="26">
        <f t="shared" si="5"/>
        <v>-3.5683760081014482E-3</v>
      </c>
      <c r="U36" s="2"/>
    </row>
    <row r="37" spans="1:21" ht="15.75" customHeight="1">
      <c r="A37" s="11">
        <v>42446</v>
      </c>
      <c r="B37" s="12">
        <v>226.38000500000001</v>
      </c>
      <c r="C37" s="12">
        <v>28.763165999999998</v>
      </c>
      <c r="D37" s="12">
        <v>99.168296999999995</v>
      </c>
      <c r="E37" s="12">
        <v>99.720000999999996</v>
      </c>
      <c r="F37" s="12">
        <v>50.631011999999998</v>
      </c>
      <c r="G37" s="12">
        <v>68.400400000000005</v>
      </c>
      <c r="H37" s="20">
        <f t="shared" ref="H37:M37" si="64">LN(B37/B36)</f>
        <v>1.9853039997870522E-2</v>
      </c>
      <c r="I37" s="20">
        <f t="shared" si="64"/>
        <v>9.1095263305540335E-3</v>
      </c>
      <c r="J37" s="20">
        <f t="shared" si="64"/>
        <v>-1.6057055936947353E-3</v>
      </c>
      <c r="K37" s="20">
        <f t="shared" si="64"/>
        <v>3.7173198164605812E-3</v>
      </c>
      <c r="L37" s="20">
        <f t="shared" si="64"/>
        <v>5.6875291246620665E-3</v>
      </c>
      <c r="M37" s="22">
        <f t="shared" si="64"/>
        <v>-3.2325465712902998E-2</v>
      </c>
      <c r="N37" s="24">
        <f t="shared" ref="N37:R37" si="65">(B37-B36)/B36</f>
        <v>2.0051422251881092E-2</v>
      </c>
      <c r="O37" s="24">
        <f t="shared" si="65"/>
        <v>9.1511443430058927E-3</v>
      </c>
      <c r="P37" s="24">
        <f t="shared" si="65"/>
        <v>-1.6044171381868761E-3</v>
      </c>
      <c r="Q37" s="24">
        <f t="shared" si="65"/>
        <v>3.7242376190082761E-3</v>
      </c>
      <c r="R37" s="24">
        <f t="shared" si="65"/>
        <v>5.7037338254368958E-3</v>
      </c>
      <c r="S37" s="26">
        <f t="shared" si="5"/>
        <v>-3.1808582315605793E-2</v>
      </c>
      <c r="U37" s="2"/>
    </row>
    <row r="38" spans="1:21" ht="15.75" customHeight="1">
      <c r="A38" s="11">
        <v>42447</v>
      </c>
      <c r="B38" s="12">
        <v>232.740005</v>
      </c>
      <c r="C38" s="12">
        <v>29.392749999999999</v>
      </c>
      <c r="D38" s="12">
        <v>99.280777</v>
      </c>
      <c r="E38" s="12">
        <v>101.120003</v>
      </c>
      <c r="F38" s="12">
        <v>49.547252999999998</v>
      </c>
      <c r="G38" s="12">
        <v>68.028800000000004</v>
      </c>
      <c r="H38" s="20">
        <f t="shared" ref="H38:M38" si="66">LN(B38/B37)</f>
        <v>2.7706946872099972E-2</v>
      </c>
      <c r="I38" s="20">
        <f t="shared" si="66"/>
        <v>2.1652435051393477E-2</v>
      </c>
      <c r="J38" s="20">
        <f t="shared" si="66"/>
        <v>1.1335906968758123E-3</v>
      </c>
      <c r="K38" s="20">
        <f t="shared" si="66"/>
        <v>1.394169138283261E-2</v>
      </c>
      <c r="L38" s="20">
        <f t="shared" si="66"/>
        <v>-2.1637453642729433E-2</v>
      </c>
      <c r="M38" s="22">
        <f t="shared" si="66"/>
        <v>-5.4475276400161223E-3</v>
      </c>
      <c r="N38" s="24">
        <f t="shared" ref="N38:R38" si="67">(B38-B37)/B37</f>
        <v>2.8094354004453641E-2</v>
      </c>
      <c r="O38" s="24">
        <f t="shared" si="67"/>
        <v>2.1888550099109439E-2</v>
      </c>
      <c r="P38" s="24">
        <f t="shared" si="67"/>
        <v>1.1342334536611537E-3</v>
      </c>
      <c r="Q38" s="24">
        <f t="shared" si="67"/>
        <v>1.4039329983560677E-2</v>
      </c>
      <c r="R38" s="24">
        <f t="shared" si="67"/>
        <v>-2.1405043217386226E-2</v>
      </c>
      <c r="S38" s="26">
        <f t="shared" si="5"/>
        <v>-5.432716767738266E-3</v>
      </c>
      <c r="U38" s="2"/>
    </row>
    <row r="39" spans="1:21" ht="15.75" customHeight="1">
      <c r="A39" s="11">
        <v>42450</v>
      </c>
      <c r="B39" s="12">
        <v>238.320007</v>
      </c>
      <c r="C39" s="12">
        <v>29.086953999999999</v>
      </c>
      <c r="D39" s="12">
        <v>99.271407999999994</v>
      </c>
      <c r="E39" s="12">
        <v>101.05999799999999</v>
      </c>
      <c r="F39" s="12">
        <v>49.889980000000001</v>
      </c>
      <c r="G39" s="12">
        <v>68.243600000000001</v>
      </c>
      <c r="H39" s="20">
        <f t="shared" ref="H39:M39" si="68">LN(B39/B38)</f>
        <v>2.3692365614168369E-2</v>
      </c>
      <c r="I39" s="20">
        <f t="shared" si="68"/>
        <v>-1.0458287792223115E-2</v>
      </c>
      <c r="J39" s="20">
        <f t="shared" si="68"/>
        <v>-9.43731745581753E-5</v>
      </c>
      <c r="K39" s="20">
        <f t="shared" si="68"/>
        <v>-5.9357999272966291E-4</v>
      </c>
      <c r="L39" s="20">
        <f t="shared" si="68"/>
        <v>6.8933607022788959E-3</v>
      </c>
      <c r="M39" s="22">
        <f t="shared" si="68"/>
        <v>3.1525118497376901E-3</v>
      </c>
      <c r="N39" s="24">
        <f t="shared" ref="N39:R39" si="69">(B39-B38)/B38</f>
        <v>2.39752594316564E-2</v>
      </c>
      <c r="O39" s="24">
        <f t="shared" si="69"/>
        <v>-1.0403790050267528E-2</v>
      </c>
      <c r="P39" s="24">
        <f t="shared" si="69"/>
        <v>-9.4368721550261653E-5</v>
      </c>
      <c r="Q39" s="24">
        <f t="shared" si="69"/>
        <v>-5.9340385897737626E-4</v>
      </c>
      <c r="R39" s="24">
        <f t="shared" si="69"/>
        <v>6.9171746009814824E-3</v>
      </c>
      <c r="S39" s="26">
        <f t="shared" si="5"/>
        <v>3.1574862411214433E-3</v>
      </c>
      <c r="U39" s="2"/>
    </row>
    <row r="40" spans="1:21" ht="15.75" customHeight="1">
      <c r="A40" s="11">
        <v>42451</v>
      </c>
      <c r="B40" s="12">
        <v>234.240005</v>
      </c>
      <c r="C40" s="12">
        <v>29.06897</v>
      </c>
      <c r="D40" s="12">
        <v>100.030655</v>
      </c>
      <c r="E40" s="12">
        <v>99.839995999999999</v>
      </c>
      <c r="F40" s="12">
        <v>50.084502999999998</v>
      </c>
      <c r="G40" s="12">
        <v>67.765799999999999</v>
      </c>
      <c r="H40" s="20">
        <f t="shared" ref="H40:M40" si="70">LN(B40/B39)</f>
        <v>-1.7268085658724078E-2</v>
      </c>
      <c r="I40" s="20">
        <f t="shared" si="70"/>
        <v>-6.1847527599268731E-4</v>
      </c>
      <c r="J40" s="20">
        <f t="shared" si="70"/>
        <v>7.6190949703545596E-3</v>
      </c>
      <c r="K40" s="20">
        <f t="shared" si="70"/>
        <v>-1.214551551652452E-2</v>
      </c>
      <c r="L40" s="20">
        <f t="shared" si="70"/>
        <v>3.8914578928896711E-3</v>
      </c>
      <c r="M40" s="22">
        <f t="shared" si="70"/>
        <v>-7.0260138717323055E-3</v>
      </c>
      <c r="N40" s="24">
        <f t="shared" ref="N40:R40" si="71">(B40-B39)/B39</f>
        <v>-1.7119846761333837E-2</v>
      </c>
      <c r="O40" s="24">
        <f t="shared" si="71"/>
        <v>-6.182840595821222E-4</v>
      </c>
      <c r="P40" s="24">
        <f t="shared" si="71"/>
        <v>7.6481941305798955E-3</v>
      </c>
      <c r="Q40" s="24">
        <f t="shared" si="71"/>
        <v>-1.2072056443143743E-2</v>
      </c>
      <c r="R40" s="24">
        <f t="shared" si="71"/>
        <v>3.8990394463977872E-3</v>
      </c>
      <c r="S40" s="26">
        <f t="shared" si="5"/>
        <v>-7.0013891412528118E-3</v>
      </c>
      <c r="U40" s="2"/>
    </row>
    <row r="41" spans="1:21" ht="15.75" customHeight="1">
      <c r="A41" s="11">
        <v>42452</v>
      </c>
      <c r="B41" s="12">
        <v>222.58000200000001</v>
      </c>
      <c r="C41" s="12">
        <v>28.781158000000001</v>
      </c>
      <c r="D41" s="12">
        <v>99.477622999999994</v>
      </c>
      <c r="E41" s="12">
        <v>99.589995999999999</v>
      </c>
      <c r="F41" s="12">
        <v>49.991878999999997</v>
      </c>
      <c r="G41" s="12">
        <v>67.897300000000001</v>
      </c>
      <c r="H41" s="20">
        <f t="shared" ref="H41:M41" si="72">LN(B41/B40)</f>
        <v>-5.1059655587762598E-2</v>
      </c>
      <c r="I41" s="20">
        <f t="shared" si="72"/>
        <v>-9.9503453015645348E-3</v>
      </c>
      <c r="J41" s="20">
        <f t="shared" si="72"/>
        <v>-5.5439646116091802E-3</v>
      </c>
      <c r="K41" s="20">
        <f t="shared" si="72"/>
        <v>-2.5071467781419285E-3</v>
      </c>
      <c r="L41" s="20">
        <f t="shared" si="72"/>
        <v>-1.8510666472256489E-3</v>
      </c>
      <c r="M41" s="22">
        <f t="shared" si="72"/>
        <v>1.9386265120640901E-3</v>
      </c>
      <c r="N41" s="24">
        <f t="shared" ref="N41:R41" si="73">(B41-B40)/B40</f>
        <v>-4.9778017209314816E-2</v>
      </c>
      <c r="O41" s="24">
        <f t="shared" si="73"/>
        <v>-9.9010044043527801E-3</v>
      </c>
      <c r="P41" s="24">
        <f t="shared" si="73"/>
        <v>-5.5286251999449743E-3</v>
      </c>
      <c r="Q41" s="24">
        <f t="shared" si="73"/>
        <v>-2.5040065105771839E-3</v>
      </c>
      <c r="R41" s="24">
        <f t="shared" si="73"/>
        <v>-1.8493544799676001E-3</v>
      </c>
      <c r="S41" s="26">
        <f t="shared" si="5"/>
        <v>1.9405068633440159E-3</v>
      </c>
      <c r="U41" s="2"/>
    </row>
    <row r="42" spans="1:21" ht="15.75" customHeight="1">
      <c r="A42" s="11">
        <v>42453</v>
      </c>
      <c r="B42" s="12">
        <v>227.75</v>
      </c>
      <c r="C42" s="12">
        <v>28.673224999999999</v>
      </c>
      <c r="D42" s="12">
        <v>99.046454999999995</v>
      </c>
      <c r="E42" s="12">
        <v>98.360000999999997</v>
      </c>
      <c r="F42" s="12">
        <v>50.214188</v>
      </c>
      <c r="G42" s="12">
        <v>69.175700000000006</v>
      </c>
      <c r="H42" s="20">
        <f t="shared" ref="H42:M42" si="74">LN(B42/B41)</f>
        <v>2.2961939609255261E-2</v>
      </c>
      <c r="I42" s="20">
        <f t="shared" si="74"/>
        <v>-3.7571764357308625E-3</v>
      </c>
      <c r="J42" s="20">
        <f t="shared" si="74"/>
        <v>-4.3437419005967559E-3</v>
      </c>
      <c r="K42" s="20">
        <f t="shared" si="74"/>
        <v>-1.2427490264145963E-2</v>
      </c>
      <c r="L42" s="20">
        <f t="shared" si="74"/>
        <v>4.4370440109774804E-3</v>
      </c>
      <c r="M42" s="22">
        <f t="shared" si="74"/>
        <v>1.8653375469854405E-2</v>
      </c>
      <c r="N42" s="24">
        <f t="shared" ref="N42:R42" si="75">(B42-B41)/B41</f>
        <v>2.3227594364025536E-2</v>
      </c>
      <c r="O42" s="24">
        <f t="shared" si="75"/>
        <v>-3.7501270796679799E-3</v>
      </c>
      <c r="P42" s="24">
        <f t="shared" si="75"/>
        <v>-4.3343214986148147E-3</v>
      </c>
      <c r="Q42" s="24">
        <f t="shared" si="75"/>
        <v>-1.235058790443171E-2</v>
      </c>
      <c r="R42" s="24">
        <f t="shared" si="75"/>
        <v>4.4469022658660774E-3</v>
      </c>
      <c r="S42" s="26">
        <f t="shared" si="5"/>
        <v>1.8828436476855615E-2</v>
      </c>
      <c r="U42" s="2"/>
    </row>
    <row r="43" spans="1:21" ht="15.75" customHeight="1">
      <c r="A43" s="11">
        <v>42457</v>
      </c>
      <c r="B43" s="12">
        <v>230.259995</v>
      </c>
      <c r="C43" s="12">
        <v>28.691213999999999</v>
      </c>
      <c r="D43" s="12">
        <v>98.596549999999993</v>
      </c>
      <c r="E43" s="12">
        <v>101.209999</v>
      </c>
      <c r="F43" s="12">
        <v>49.593563000000003</v>
      </c>
      <c r="G43" s="12">
        <v>68.203299999999999</v>
      </c>
      <c r="H43" s="20">
        <f t="shared" ref="H43:M43" si="76">LN(B43/B42)</f>
        <v>1.0960547390866987E-2</v>
      </c>
      <c r="I43" s="20">
        <f t="shared" si="76"/>
        <v>6.2718300407953566E-4</v>
      </c>
      <c r="J43" s="20">
        <f t="shared" si="76"/>
        <v>-4.5527113606163259E-3</v>
      </c>
      <c r="K43" s="20">
        <f t="shared" si="76"/>
        <v>2.856332880563707E-2</v>
      </c>
      <c r="L43" s="20">
        <f t="shared" si="76"/>
        <v>-1.2436569164414211E-2</v>
      </c>
      <c r="M43" s="22">
        <f t="shared" si="76"/>
        <v>-1.415669410895689E-2</v>
      </c>
      <c r="N43" s="24">
        <f t="shared" ref="N43:R43" si="77">(B43-B42)/B42</f>
        <v>1.1020834248079049E-2</v>
      </c>
      <c r="O43" s="24">
        <f t="shared" si="77"/>
        <v>6.2737972446420083E-4</v>
      </c>
      <c r="P43" s="24">
        <f t="shared" si="77"/>
        <v>-4.5423634798438884E-3</v>
      </c>
      <c r="Q43" s="24">
        <f t="shared" si="77"/>
        <v>2.8975172539902672E-2</v>
      </c>
      <c r="R43" s="24">
        <f t="shared" si="77"/>
        <v>-1.2359554634239966E-2</v>
      </c>
      <c r="S43" s="26">
        <f t="shared" si="5"/>
        <v>-1.4056959307965133E-2</v>
      </c>
      <c r="U43" s="2"/>
    </row>
    <row r="44" spans="1:21" ht="15.75" customHeight="1">
      <c r="A44" s="11">
        <v>42458</v>
      </c>
      <c r="B44" s="12">
        <v>230.13000500000001</v>
      </c>
      <c r="C44" s="12">
        <v>29.122931999999999</v>
      </c>
      <c r="D44" s="12">
        <v>100.930466</v>
      </c>
      <c r="E44" s="12">
        <v>104.129997</v>
      </c>
      <c r="F44" s="12">
        <v>50.677326000000001</v>
      </c>
      <c r="G44" s="12">
        <v>68.050299999999993</v>
      </c>
      <c r="H44" s="20">
        <f t="shared" ref="H44:M44" si="78">LN(B44/B43)</f>
        <v>-5.6469516477020468E-4</v>
      </c>
      <c r="I44" s="20">
        <f t="shared" si="78"/>
        <v>1.4934961579790714E-2</v>
      </c>
      <c r="J44" s="20">
        <f t="shared" si="78"/>
        <v>2.3395553163021037E-2</v>
      </c>
      <c r="K44" s="20">
        <f t="shared" si="78"/>
        <v>2.8442533411299997E-2</v>
      </c>
      <c r="L44" s="20">
        <f t="shared" si="78"/>
        <v>2.1617544546860264E-2</v>
      </c>
      <c r="M44" s="22">
        <f t="shared" si="78"/>
        <v>-2.24581316467052E-3</v>
      </c>
      <c r="N44" s="24">
        <f t="shared" ref="N44:R44" si="79">(B44-B43)/B43</f>
        <v>-5.6453575446308978E-4</v>
      </c>
      <c r="O44" s="24">
        <f t="shared" si="79"/>
        <v>1.5047045412578222E-2</v>
      </c>
      <c r="P44" s="24">
        <f t="shared" si="79"/>
        <v>2.3671375925425404E-2</v>
      </c>
      <c r="Q44" s="24">
        <f t="shared" si="79"/>
        <v>2.8850884585030052E-2</v>
      </c>
      <c r="R44" s="24">
        <f t="shared" si="79"/>
        <v>2.1852896514009238E-2</v>
      </c>
      <c r="S44" s="26">
        <f t="shared" si="5"/>
        <v>-2.2432932130850292E-3</v>
      </c>
      <c r="U44" s="2"/>
    </row>
    <row r="45" spans="1:21" ht="15.75" customHeight="1">
      <c r="A45" s="11">
        <v>42459</v>
      </c>
      <c r="B45" s="12">
        <v>226.88999899999999</v>
      </c>
      <c r="C45" s="12">
        <v>29.419737000000001</v>
      </c>
      <c r="D45" s="12">
        <v>102.69261899999999</v>
      </c>
      <c r="E45" s="12">
        <v>102.19000200000001</v>
      </c>
      <c r="F45" s="12">
        <v>50.992271000000002</v>
      </c>
      <c r="G45" s="12">
        <v>68.718299999999999</v>
      </c>
      <c r="H45" s="20">
        <f t="shared" ref="H45:M45" si="80">LN(B45/B44)</f>
        <v>-1.4179074237538836E-2</v>
      </c>
      <c r="I45" s="20">
        <f t="shared" si="80"/>
        <v>1.0139870563297983E-2</v>
      </c>
      <c r="J45" s="20">
        <f t="shared" si="80"/>
        <v>1.7308420527453176E-2</v>
      </c>
      <c r="K45" s="20">
        <f t="shared" si="80"/>
        <v>-1.8806244536158839E-2</v>
      </c>
      <c r="L45" s="20">
        <f t="shared" si="80"/>
        <v>6.1954805899919509E-3</v>
      </c>
      <c r="M45" s="22">
        <f t="shared" si="80"/>
        <v>9.7684016915861906E-3</v>
      </c>
      <c r="N45" s="24">
        <f t="shared" ref="N45:R45" si="81">(B45-B44)/B44</f>
        <v>-1.4079024593077388E-2</v>
      </c>
      <c r="O45" s="24">
        <f t="shared" si="81"/>
        <v>1.0191453250654936E-2</v>
      </c>
      <c r="P45" s="24">
        <f t="shared" si="81"/>
        <v>1.7459079204092825E-2</v>
      </c>
      <c r="Q45" s="24">
        <f t="shared" si="81"/>
        <v>-1.8630510476246302E-2</v>
      </c>
      <c r="R45" s="24">
        <f t="shared" si="81"/>
        <v>6.2147122758608375E-3</v>
      </c>
      <c r="S45" s="26">
        <f t="shared" si="5"/>
        <v>9.8162682603897267E-3</v>
      </c>
      <c r="U45" s="2"/>
    </row>
    <row r="46" spans="1:21" ht="15.75" customHeight="1">
      <c r="A46" s="11">
        <v>42460</v>
      </c>
      <c r="B46" s="12">
        <v>229.770004</v>
      </c>
      <c r="C46" s="12">
        <v>29.095946999999999</v>
      </c>
      <c r="D46" s="12">
        <v>102.158356</v>
      </c>
      <c r="E46" s="12">
        <v>102.230003</v>
      </c>
      <c r="F46" s="12">
        <v>51.158993000000002</v>
      </c>
      <c r="G46" s="12">
        <v>67.59</v>
      </c>
      <c r="H46" s="20">
        <f t="shared" ref="H46:M46" si="82">LN(B46/B45)</f>
        <v>1.2613511869698993E-2</v>
      </c>
      <c r="I46" s="20">
        <f t="shared" si="82"/>
        <v>-1.1066889509591961E-2</v>
      </c>
      <c r="J46" s="20">
        <f t="shared" si="82"/>
        <v>-5.2161256381647843E-3</v>
      </c>
      <c r="K46" s="20">
        <f t="shared" si="82"/>
        <v>3.9136091901124102E-4</v>
      </c>
      <c r="L46" s="20">
        <f t="shared" si="82"/>
        <v>3.26422095055301E-3</v>
      </c>
      <c r="M46" s="22">
        <f t="shared" si="82"/>
        <v>-1.6555496190225748E-2</v>
      </c>
      <c r="N46" s="24">
        <f t="shared" ref="N46:R46" si="83">(B46-B45)/B45</f>
        <v>1.2693397737641188E-2</v>
      </c>
      <c r="O46" s="24">
        <f t="shared" si="83"/>
        <v>-1.1005876769054818E-2</v>
      </c>
      <c r="P46" s="24">
        <f t="shared" si="83"/>
        <v>-5.2025452773776836E-3</v>
      </c>
      <c r="Q46" s="24">
        <f t="shared" si="83"/>
        <v>3.914375106870975E-4</v>
      </c>
      <c r="R46" s="24">
        <f t="shared" si="83"/>
        <v>3.269554321281357E-3</v>
      </c>
      <c r="S46" s="26">
        <f t="shared" si="5"/>
        <v>-1.6419207110769607E-2</v>
      </c>
      <c r="U46" s="2"/>
    </row>
    <row r="47" spans="1:21" ht="15.75" customHeight="1">
      <c r="A47" s="11">
        <v>42461</v>
      </c>
      <c r="B47" s="12">
        <v>237.58999600000001</v>
      </c>
      <c r="C47" s="12">
        <v>29.185894000000001</v>
      </c>
      <c r="D47" s="12">
        <v>103.095665</v>
      </c>
      <c r="E47" s="12">
        <v>105.699997</v>
      </c>
      <c r="F47" s="12">
        <v>51.473945999999998</v>
      </c>
      <c r="G47" s="12">
        <v>67.298000000000002</v>
      </c>
      <c r="H47" s="20">
        <f t="shared" ref="H47:M47" si="84">LN(B47/B46)</f>
        <v>3.3467656226646589E-2</v>
      </c>
      <c r="I47" s="20">
        <f t="shared" si="84"/>
        <v>3.0866242338598551E-3</v>
      </c>
      <c r="J47" s="20">
        <f t="shared" si="84"/>
        <v>9.1332243914642661E-3</v>
      </c>
      <c r="K47" s="20">
        <f t="shared" si="84"/>
        <v>3.3379658379462121E-2</v>
      </c>
      <c r="L47" s="20">
        <f t="shared" si="84"/>
        <v>6.1374835744563063E-3</v>
      </c>
      <c r="M47" s="22">
        <f t="shared" si="84"/>
        <v>-4.3295245851805025E-3</v>
      </c>
      <c r="N47" s="24">
        <f t="shared" ref="N47:R47" si="85">(B47-B46)/B46</f>
        <v>3.4033998624119856E-2</v>
      </c>
      <c r="O47" s="24">
        <f t="shared" si="85"/>
        <v>3.0913927633976724E-3</v>
      </c>
      <c r="P47" s="24">
        <f t="shared" si="85"/>
        <v>9.1750595516630964E-3</v>
      </c>
      <c r="Q47" s="24">
        <f t="shared" si="85"/>
        <v>3.3943009861791745E-2</v>
      </c>
      <c r="R47" s="24">
        <f t="shared" si="85"/>
        <v>6.1563565178070568E-3</v>
      </c>
      <c r="S47" s="26">
        <f t="shared" si="5"/>
        <v>-4.3201657049859454E-3</v>
      </c>
      <c r="U47" s="2"/>
    </row>
    <row r="48" spans="1:21" ht="15.75" customHeight="1">
      <c r="A48" s="11">
        <v>42464</v>
      </c>
      <c r="B48" s="12">
        <v>246.990005</v>
      </c>
      <c r="C48" s="12">
        <v>28.781158000000001</v>
      </c>
      <c r="D48" s="12">
        <v>104.154839</v>
      </c>
      <c r="E48" s="12">
        <v>104.349998</v>
      </c>
      <c r="F48" s="12">
        <v>51.344265</v>
      </c>
      <c r="G48" s="12">
        <v>67.696200000000005</v>
      </c>
      <c r="H48" s="20">
        <f t="shared" ref="H48:M48" si="86">LN(B48/B47)</f>
        <v>3.8801387997207386E-2</v>
      </c>
      <c r="I48" s="20">
        <f t="shared" si="86"/>
        <v>-1.3964573435705275E-2</v>
      </c>
      <c r="J48" s="20">
        <f t="shared" si="86"/>
        <v>1.0221284879364811E-2</v>
      </c>
      <c r="K48" s="20">
        <f t="shared" si="86"/>
        <v>-1.2854250137035454E-2</v>
      </c>
      <c r="L48" s="20">
        <f t="shared" si="86"/>
        <v>-2.522531125640872E-3</v>
      </c>
      <c r="M48" s="22">
        <f t="shared" si="86"/>
        <v>5.8995298305715123E-3</v>
      </c>
      <c r="N48" s="24">
        <f t="shared" ref="N48:R48" si="87">(B48-B47)/B47</f>
        <v>3.9563993258369269E-2</v>
      </c>
      <c r="O48" s="24">
        <f t="shared" si="87"/>
        <v>-1.3867521070281408E-2</v>
      </c>
      <c r="P48" s="24">
        <f t="shared" si="87"/>
        <v>1.0273700644930111E-2</v>
      </c>
      <c r="Q48" s="24">
        <f t="shared" si="87"/>
        <v>-1.2771987117464127E-2</v>
      </c>
      <c r="R48" s="24">
        <f t="shared" si="87"/>
        <v>-2.519352217527639E-3</v>
      </c>
      <c r="S48" s="26">
        <f t="shared" si="5"/>
        <v>5.9169663288656249E-3</v>
      </c>
      <c r="U48" s="2"/>
    </row>
    <row r="49" spans="1:21" ht="15.75" customHeight="1">
      <c r="A49" s="11">
        <v>42465</v>
      </c>
      <c r="B49" s="12">
        <v>255.470001</v>
      </c>
      <c r="C49" s="12">
        <v>28.691213999999999</v>
      </c>
      <c r="D49" s="12">
        <v>102.926964</v>
      </c>
      <c r="E49" s="12">
        <v>104.94000200000001</v>
      </c>
      <c r="F49" s="12">
        <v>50.538390999999997</v>
      </c>
      <c r="G49" s="12">
        <v>68.334699999999998</v>
      </c>
      <c r="H49" s="20">
        <f t="shared" ref="H49:M49" si="88">LN(B49/B48)</f>
        <v>3.3757119612293246E-2</v>
      </c>
      <c r="I49" s="20">
        <f t="shared" si="88"/>
        <v>-3.12999343165147E-3</v>
      </c>
      <c r="J49" s="20">
        <f t="shared" si="88"/>
        <v>-1.1858979131924519E-2</v>
      </c>
      <c r="K49" s="20">
        <f t="shared" si="88"/>
        <v>5.6381629601329223E-3</v>
      </c>
      <c r="L49" s="20">
        <f t="shared" si="88"/>
        <v>-1.5819980335477723E-2</v>
      </c>
      <c r="M49" s="22">
        <f t="shared" si="88"/>
        <v>9.3876419126473192E-3</v>
      </c>
      <c r="N49" s="24">
        <f t="shared" ref="N49:R49" si="89">(B49-B48)/B48</f>
        <v>3.4333356930779449E-2</v>
      </c>
      <c r="O49" s="24">
        <f t="shared" si="89"/>
        <v>-3.1251001088977268E-3</v>
      </c>
      <c r="P49" s="24">
        <f t="shared" si="89"/>
        <v>-1.1788938582104643E-2</v>
      </c>
      <c r="Q49" s="24">
        <f t="shared" si="89"/>
        <v>5.6540873148843524E-3</v>
      </c>
      <c r="R49" s="24">
        <f t="shared" si="89"/>
        <v>-1.5695501727408169E-2</v>
      </c>
      <c r="S49" s="26">
        <f t="shared" si="5"/>
        <v>9.4318440326044417E-3</v>
      </c>
      <c r="U49" s="2"/>
    </row>
    <row r="50" spans="1:21" ht="15.75" customHeight="1">
      <c r="A50" s="11">
        <v>42466</v>
      </c>
      <c r="B50" s="12">
        <v>265.42001299999998</v>
      </c>
      <c r="C50" s="12">
        <v>28.853110999999998</v>
      </c>
      <c r="D50" s="12">
        <v>104.00485999999999</v>
      </c>
      <c r="E50" s="12">
        <v>104.83000199999999</v>
      </c>
      <c r="F50" s="12">
        <v>51.057102</v>
      </c>
      <c r="G50" s="12">
        <v>69.029600000000002</v>
      </c>
      <c r="H50" s="20">
        <f t="shared" ref="H50:M50" si="90">LN(B50/B49)</f>
        <v>3.8208536153606761E-2</v>
      </c>
      <c r="I50" s="20">
        <f t="shared" si="90"/>
        <v>5.6268772693607409E-3</v>
      </c>
      <c r="J50" s="20">
        <f t="shared" si="90"/>
        <v>1.041797948912266E-2</v>
      </c>
      <c r="K50" s="20">
        <f t="shared" si="90"/>
        <v>-1.048767774086061E-3</v>
      </c>
      <c r="L50" s="20">
        <f t="shared" si="90"/>
        <v>1.0211388161959581E-2</v>
      </c>
      <c r="M50" s="22">
        <f t="shared" si="90"/>
        <v>1.011770784622873E-2</v>
      </c>
      <c r="N50" s="24">
        <f t="shared" ref="N50:R50" si="91">(B50-B49)/B49</f>
        <v>3.8947868481826117E-2</v>
      </c>
      <c r="O50" s="24">
        <f t="shared" si="91"/>
        <v>5.6427378778743818E-3</v>
      </c>
      <c r="P50" s="24">
        <f t="shared" si="91"/>
        <v>1.0472435580631675E-2</v>
      </c>
      <c r="Q50" s="24">
        <f t="shared" si="91"/>
        <v>-1.0482180093727617E-3</v>
      </c>
      <c r="R50" s="24">
        <f t="shared" si="91"/>
        <v>1.026370230108836E-2</v>
      </c>
      <c r="S50" s="26">
        <f t="shared" si="5"/>
        <v>1.0169064911384806E-2</v>
      </c>
      <c r="U50" s="2"/>
    </row>
    <row r="51" spans="1:21" ht="15.75" customHeight="1">
      <c r="A51" s="11">
        <v>42467</v>
      </c>
      <c r="B51" s="12">
        <v>257.20001200000002</v>
      </c>
      <c r="C51" s="12">
        <v>28.376418999999999</v>
      </c>
      <c r="D51" s="12">
        <v>101.736557</v>
      </c>
      <c r="E51" s="12">
        <v>104.449997</v>
      </c>
      <c r="F51" s="12">
        <v>50.445762999999999</v>
      </c>
      <c r="G51" s="12">
        <v>68.466099999999997</v>
      </c>
      <c r="H51" s="20">
        <f t="shared" ref="H51:M51" si="92">LN(B51/B50)</f>
        <v>-3.1459486968316748E-2</v>
      </c>
      <c r="I51" s="20">
        <f t="shared" si="92"/>
        <v>-1.665933740092463E-2</v>
      </c>
      <c r="J51" s="20">
        <f t="shared" si="92"/>
        <v>-2.2050931160511857E-2</v>
      </c>
      <c r="K51" s="20">
        <f t="shared" si="92"/>
        <v>-3.6315502622912481E-3</v>
      </c>
      <c r="L51" s="20">
        <f t="shared" si="92"/>
        <v>-1.2045894315818513E-2</v>
      </c>
      <c r="M51" s="22">
        <f t="shared" si="92"/>
        <v>-8.1966658580253787E-3</v>
      </c>
      <c r="N51" s="24">
        <f t="shared" ref="N51:R51" si="93">(B51-B50)/B50</f>
        <v>-3.0969785989724778E-2</v>
      </c>
      <c r="O51" s="24">
        <f t="shared" si="93"/>
        <v>-1.6521338028332541E-2</v>
      </c>
      <c r="P51" s="24">
        <f t="shared" si="93"/>
        <v>-2.1809586590472687E-2</v>
      </c>
      <c r="Q51" s="24">
        <f t="shared" si="93"/>
        <v>-3.6249641586384505E-3</v>
      </c>
      <c r="R51" s="24">
        <f t="shared" si="93"/>
        <v>-1.1973632972744928E-2</v>
      </c>
      <c r="S51" s="26">
        <f t="shared" si="5"/>
        <v>-8.1631647872797419E-3</v>
      </c>
      <c r="U51" s="2"/>
    </row>
    <row r="52" spans="1:21" ht="15.75" customHeight="1">
      <c r="A52" s="11">
        <v>42468</v>
      </c>
      <c r="B52" s="12">
        <v>250.070007</v>
      </c>
      <c r="C52" s="12">
        <v>28.448374000000001</v>
      </c>
      <c r="D52" s="12">
        <v>101.849045</v>
      </c>
      <c r="E52" s="12">
        <v>103.80999799999999</v>
      </c>
      <c r="F52" s="12">
        <v>50.408707</v>
      </c>
      <c r="G52" s="12">
        <v>67.953900000000004</v>
      </c>
      <c r="H52" s="20">
        <f t="shared" ref="H52:M52" si="94">LN(B52/B51)</f>
        <v>-2.8113132358037814E-2</v>
      </c>
      <c r="I52" s="20">
        <f t="shared" si="94"/>
        <v>2.532522677486109E-3</v>
      </c>
      <c r="J52" s="20">
        <f t="shared" si="94"/>
        <v>1.1050684364928896E-3</v>
      </c>
      <c r="K52" s="20">
        <f t="shared" si="94"/>
        <v>-6.1461733415106874E-3</v>
      </c>
      <c r="L52" s="20">
        <f t="shared" si="94"/>
        <v>-7.3484103713979132E-4</v>
      </c>
      <c r="M52" s="22">
        <f t="shared" si="94"/>
        <v>-7.5091981649020182E-3</v>
      </c>
      <c r="N52" s="24">
        <f t="shared" ref="N52:R52" si="95">(B52-B51)/B51</f>
        <v>-2.7721635565087031E-2</v>
      </c>
      <c r="O52" s="24">
        <f t="shared" si="95"/>
        <v>2.5357322218847508E-3</v>
      </c>
      <c r="P52" s="24">
        <f t="shared" si="95"/>
        <v>1.1056792495936247E-3</v>
      </c>
      <c r="Q52" s="24">
        <f t="shared" si="95"/>
        <v>-6.127324254494743E-3</v>
      </c>
      <c r="R52" s="24">
        <f t="shared" si="95"/>
        <v>-7.3457110758736583E-4</v>
      </c>
      <c r="S52" s="26">
        <f t="shared" si="5"/>
        <v>-7.4810745755927721E-3</v>
      </c>
      <c r="U52" s="2"/>
    </row>
    <row r="53" spans="1:21" ht="15.75" customHeight="1">
      <c r="A53" s="11">
        <v>42471</v>
      </c>
      <c r="B53" s="12">
        <v>249.91999799999999</v>
      </c>
      <c r="C53" s="12">
        <v>28.484349999999999</v>
      </c>
      <c r="D53" s="12">
        <v>102.18647</v>
      </c>
      <c r="E53" s="12">
        <v>102.68</v>
      </c>
      <c r="F53" s="12">
        <v>50.306815999999998</v>
      </c>
      <c r="G53" s="12">
        <v>67.277600000000007</v>
      </c>
      <c r="H53" s="20">
        <f t="shared" ref="H53:M53" si="96">LN(B53/B52)</f>
        <v>-6.0004801296378982E-4</v>
      </c>
      <c r="I53" s="20">
        <f t="shared" si="96"/>
        <v>1.2638076052161164E-3</v>
      </c>
      <c r="J53" s="20">
        <f t="shared" si="96"/>
        <v>3.3075154353343949E-3</v>
      </c>
      <c r="K53" s="20">
        <f t="shared" si="96"/>
        <v>-1.0944929936247419E-2</v>
      </c>
      <c r="L53" s="20">
        <f t="shared" si="96"/>
        <v>-2.0233432091915828E-3</v>
      </c>
      <c r="M53" s="22">
        <f t="shared" si="96"/>
        <v>-1.000219088442693E-2</v>
      </c>
      <c r="N53" s="24">
        <f t="shared" ref="N53:R53" si="97">(B53-B52)/B52</f>
        <v>-5.9986802015809669E-4</v>
      </c>
      <c r="O53" s="24">
        <f t="shared" si="97"/>
        <v>1.2646065465814675E-3</v>
      </c>
      <c r="P53" s="24">
        <f t="shared" si="97"/>
        <v>3.3129913000165693E-3</v>
      </c>
      <c r="Q53" s="24">
        <f t="shared" si="97"/>
        <v>-1.0885252112228981E-2</v>
      </c>
      <c r="R53" s="24">
        <f t="shared" si="97"/>
        <v>-2.0212976301892042E-3</v>
      </c>
      <c r="S53" s="26">
        <f t="shared" si="5"/>
        <v>-9.9523353332184872E-3</v>
      </c>
      <c r="U53" s="2"/>
    </row>
    <row r="54" spans="1:21" ht="15.75" customHeight="1">
      <c r="A54" s="11">
        <v>42472</v>
      </c>
      <c r="B54" s="12">
        <v>247.820007</v>
      </c>
      <c r="C54" s="12">
        <v>28.655241</v>
      </c>
      <c r="D54" s="12">
        <v>103.517471</v>
      </c>
      <c r="E54" s="12">
        <v>106.980003</v>
      </c>
      <c r="F54" s="12">
        <v>50.621754000000003</v>
      </c>
      <c r="G54" s="12">
        <v>66.799899999999994</v>
      </c>
      <c r="H54" s="20">
        <f t="shared" ref="H54:M54" si="98">LN(B54/B53)</f>
        <v>-8.438154214106033E-3</v>
      </c>
      <c r="I54" s="20">
        <f t="shared" si="98"/>
        <v>5.9815447234722119E-3</v>
      </c>
      <c r="J54" s="20">
        <f t="shared" si="98"/>
        <v>1.2941118862277336E-2</v>
      </c>
      <c r="K54" s="20">
        <f t="shared" si="98"/>
        <v>4.1024573142788699E-2</v>
      </c>
      <c r="L54" s="20">
        <f t="shared" si="98"/>
        <v>6.2408299687991952E-3</v>
      </c>
      <c r="M54" s="22">
        <f t="shared" si="98"/>
        <v>-7.1257596736839981E-3</v>
      </c>
      <c r="N54" s="24">
        <f t="shared" ref="N54:R54" si="99">(B54-B53)/B53</f>
        <v>-8.4026529161543469E-3</v>
      </c>
      <c r="O54" s="24">
        <f t="shared" si="99"/>
        <v>5.999469884340033E-3</v>
      </c>
      <c r="P54" s="24">
        <f t="shared" si="99"/>
        <v>1.3025217526351586E-2</v>
      </c>
      <c r="Q54" s="24">
        <f t="shared" si="99"/>
        <v>4.1877707440592028E-2</v>
      </c>
      <c r="R54" s="24">
        <f t="shared" si="99"/>
        <v>6.2603445226985755E-3</v>
      </c>
      <c r="S54" s="26">
        <f t="shared" si="5"/>
        <v>-7.1004316444107651E-3</v>
      </c>
      <c r="U54" s="2"/>
    </row>
    <row r="55" spans="1:21" ht="15.75" customHeight="1">
      <c r="A55" s="11">
        <v>42473</v>
      </c>
      <c r="B55" s="12">
        <v>254.529999</v>
      </c>
      <c r="C55" s="12">
        <v>28.898081000000001</v>
      </c>
      <c r="D55" s="12">
        <v>105.017174</v>
      </c>
      <c r="E55" s="12">
        <v>109.650002</v>
      </c>
      <c r="F55" s="12">
        <v>51.270149000000004</v>
      </c>
      <c r="G55" s="12">
        <v>66.136600000000001</v>
      </c>
      <c r="H55" s="20">
        <f t="shared" ref="H55:M55" si="100">LN(B55/B54)</f>
        <v>2.6715998872559373E-2</v>
      </c>
      <c r="I55" s="20">
        <f t="shared" si="100"/>
        <v>8.4388331617190997E-3</v>
      </c>
      <c r="J55" s="20">
        <f t="shared" si="100"/>
        <v>1.4383498295147458E-2</v>
      </c>
      <c r="K55" s="20">
        <f t="shared" si="100"/>
        <v>2.4651563958022812E-2</v>
      </c>
      <c r="L55" s="20">
        <f t="shared" si="100"/>
        <v>1.2727287121834725E-2</v>
      </c>
      <c r="M55" s="22">
        <f t="shared" si="100"/>
        <v>-9.9792834114391174E-3</v>
      </c>
      <c r="N55" s="24">
        <f t="shared" ref="N55:R55" si="101">(B55-B54)/B54</f>
        <v>2.7076070577304115E-2</v>
      </c>
      <c r="O55" s="24">
        <f t="shared" si="101"/>
        <v>8.4745404863285235E-3</v>
      </c>
      <c r="P55" s="24">
        <f t="shared" si="101"/>
        <v>1.4487438550348633E-2</v>
      </c>
      <c r="Q55" s="24">
        <f t="shared" si="101"/>
        <v>2.4957926015388168E-2</v>
      </c>
      <c r="R55" s="24">
        <f t="shared" si="101"/>
        <v>1.280862373911423E-2</v>
      </c>
      <c r="S55" s="26">
        <f t="shared" si="5"/>
        <v>-9.9296555833165989E-3</v>
      </c>
      <c r="U55" s="2"/>
    </row>
    <row r="56" spans="1:21" ht="15.75" customHeight="1">
      <c r="A56" s="11">
        <v>42474</v>
      </c>
      <c r="B56" s="12">
        <v>251.86000100000001</v>
      </c>
      <c r="C56" s="12">
        <v>28.601271000000001</v>
      </c>
      <c r="D56" s="12">
        <v>105.07341</v>
      </c>
      <c r="E56" s="12">
        <v>110.41999800000001</v>
      </c>
      <c r="F56" s="12">
        <v>51.279415</v>
      </c>
      <c r="G56" s="12">
        <v>65.739000000000004</v>
      </c>
      <c r="H56" s="20">
        <f t="shared" ref="H56:M56" si="102">LN(B56/B55)</f>
        <v>-1.0545321759053514E-2</v>
      </c>
      <c r="I56" s="20">
        <f t="shared" si="102"/>
        <v>-1.0324034131838923E-2</v>
      </c>
      <c r="J56" s="20">
        <f t="shared" si="102"/>
        <v>5.3535004065765723E-4</v>
      </c>
      <c r="K56" s="20">
        <f t="shared" si="102"/>
        <v>6.9977656394865353E-3</v>
      </c>
      <c r="L56" s="20">
        <f t="shared" si="102"/>
        <v>1.8071261668581466E-4</v>
      </c>
      <c r="M56" s="22">
        <f t="shared" si="102"/>
        <v>-6.0299434426760576E-3</v>
      </c>
      <c r="N56" s="24">
        <f t="shared" ref="N56:R56" si="103">(B56-B55)/B55</f>
        <v>-1.0489914786036645E-2</v>
      </c>
      <c r="O56" s="24">
        <f t="shared" si="103"/>
        <v>-1.0270924218116791E-2</v>
      </c>
      <c r="P56" s="24">
        <f t="shared" si="103"/>
        <v>5.3549336606599604E-4</v>
      </c>
      <c r="Q56" s="24">
        <f t="shared" si="103"/>
        <v>7.0223072134554644E-3</v>
      </c>
      <c r="R56" s="24">
        <f t="shared" si="103"/>
        <v>1.8072894619433746E-4</v>
      </c>
      <c r="S56" s="26">
        <f t="shared" si="5"/>
        <v>-6.0117998203716994E-3</v>
      </c>
      <c r="U56" s="2"/>
    </row>
    <row r="57" spans="1:21" ht="15.75" customHeight="1">
      <c r="A57" s="11">
        <v>42475</v>
      </c>
      <c r="B57" s="12">
        <v>254.509995</v>
      </c>
      <c r="C57" s="12">
        <v>28.295473000000001</v>
      </c>
      <c r="D57" s="12">
        <v>102.96444700000001</v>
      </c>
      <c r="E57" s="12">
        <v>111.510002</v>
      </c>
      <c r="F57" s="12">
        <v>51.548042000000002</v>
      </c>
      <c r="G57" s="12">
        <v>66.224299999999999</v>
      </c>
      <c r="H57" s="20">
        <f t="shared" ref="H57:M57" si="104">LN(B57/B56)</f>
        <v>1.0466726755729292E-2</v>
      </c>
      <c r="I57" s="20">
        <f t="shared" si="104"/>
        <v>-1.0749330208625609E-2</v>
      </c>
      <c r="J57" s="20">
        <f t="shared" si="104"/>
        <v>-2.0275494842317499E-2</v>
      </c>
      <c r="K57" s="20">
        <f t="shared" si="104"/>
        <v>9.8230321696438049E-3</v>
      </c>
      <c r="L57" s="20">
        <f t="shared" si="104"/>
        <v>5.2248226093667329E-3</v>
      </c>
      <c r="M57" s="22">
        <f t="shared" si="104"/>
        <v>7.3551083944690286E-3</v>
      </c>
      <c r="N57" s="24">
        <f t="shared" ref="N57:R57" si="105">(B57-B56)/B56</f>
        <v>1.0521694550457785E-2</v>
      </c>
      <c r="O57" s="24">
        <f t="shared" si="105"/>
        <v>-1.0691762614325752E-2</v>
      </c>
      <c r="P57" s="24">
        <f t="shared" si="105"/>
        <v>-2.0071329178333402E-2</v>
      </c>
      <c r="Q57" s="24">
        <f t="shared" si="105"/>
        <v>9.8714365127953833E-3</v>
      </c>
      <c r="R57" s="24">
        <f t="shared" si="105"/>
        <v>5.2384957979727765E-3</v>
      </c>
      <c r="S57" s="26">
        <f t="shared" si="5"/>
        <v>7.3822236419780474E-3</v>
      </c>
      <c r="U57" s="2"/>
    </row>
    <row r="58" spans="1:21" ht="15.75" customHeight="1">
      <c r="A58" s="11">
        <v>42478</v>
      </c>
      <c r="B58" s="12">
        <v>253.88000500000001</v>
      </c>
      <c r="C58" s="12">
        <v>28.466358</v>
      </c>
      <c r="D58" s="12">
        <v>100.74299600000001</v>
      </c>
      <c r="E58" s="12">
        <v>108.400002</v>
      </c>
      <c r="F58" s="12">
        <v>52.298335999999999</v>
      </c>
      <c r="G58" s="12">
        <v>66.270499999999998</v>
      </c>
      <c r="H58" s="20">
        <f t="shared" ref="H58:M58" si="106">LN(B58/B57)</f>
        <v>-2.4783741712764615E-3</v>
      </c>
      <c r="I58" s="20">
        <f t="shared" si="106"/>
        <v>6.0211417871232631E-3</v>
      </c>
      <c r="J58" s="20">
        <f t="shared" si="106"/>
        <v>-2.1811074085995561E-2</v>
      </c>
      <c r="K58" s="20">
        <f t="shared" si="106"/>
        <v>-2.8286183457151337E-2</v>
      </c>
      <c r="L58" s="20">
        <f t="shared" si="106"/>
        <v>1.4450326920736856E-2</v>
      </c>
      <c r="M58" s="22">
        <f t="shared" si="106"/>
        <v>6.9738588793572074E-4</v>
      </c>
      <c r="N58" s="24">
        <f t="shared" ref="N58:R58" si="107">(B58-B57)/B57</f>
        <v>-2.4753055376076382E-3</v>
      </c>
      <c r="O58" s="24">
        <f t="shared" si="107"/>
        <v>6.0393052980594599E-3</v>
      </c>
      <c r="P58" s="24">
        <f t="shared" si="107"/>
        <v>-2.1574932559002641E-2</v>
      </c>
      <c r="Q58" s="24">
        <f t="shared" si="107"/>
        <v>-2.7889874847280512E-2</v>
      </c>
      <c r="R58" s="24">
        <f t="shared" si="107"/>
        <v>1.4555237616978675E-2</v>
      </c>
      <c r="S58" s="26">
        <f t="shared" si="5"/>
        <v>6.9762911801252159E-4</v>
      </c>
      <c r="U58" s="2"/>
    </row>
    <row r="59" spans="1:21" ht="15.75" customHeight="1">
      <c r="A59" s="11">
        <v>42479</v>
      </c>
      <c r="B59" s="12">
        <v>247.36999499999999</v>
      </c>
      <c r="C59" s="12">
        <v>28.421393999999999</v>
      </c>
      <c r="D59" s="12">
        <v>100.20874000000001</v>
      </c>
      <c r="E59" s="12">
        <v>94.339995999999999</v>
      </c>
      <c r="F59" s="12">
        <v>52.233494</v>
      </c>
      <c r="G59" s="12">
        <v>67.503</v>
      </c>
      <c r="H59" s="20">
        <f t="shared" ref="H59:M59" si="108">LN(B59/B58)</f>
        <v>-2.5976562855188391E-2</v>
      </c>
      <c r="I59" s="20">
        <f t="shared" si="108"/>
        <v>-1.5807975454349922E-3</v>
      </c>
      <c r="J59" s="20">
        <f t="shared" si="108"/>
        <v>-5.317269404100349E-3</v>
      </c>
      <c r="K59" s="20">
        <f t="shared" si="108"/>
        <v>-0.13892287199944592</v>
      </c>
      <c r="L59" s="20">
        <f t="shared" si="108"/>
        <v>-1.2406174907049132E-3</v>
      </c>
      <c r="M59" s="22">
        <f t="shared" si="108"/>
        <v>1.8427190371522479E-2</v>
      </c>
      <c r="N59" s="24">
        <f t="shared" ref="N59:R59" si="109">(B59-B58)/B58</f>
        <v>-2.564207449105739E-2</v>
      </c>
      <c r="O59" s="24">
        <f t="shared" si="109"/>
        <v>-1.5795487431163561E-3</v>
      </c>
      <c r="P59" s="24">
        <f t="shared" si="109"/>
        <v>-5.303157750043478E-3</v>
      </c>
      <c r="Q59" s="24">
        <f t="shared" si="109"/>
        <v>-0.12970485000544557</v>
      </c>
      <c r="R59" s="24">
        <f t="shared" si="109"/>
        <v>-1.2398482429727541E-3</v>
      </c>
      <c r="S59" s="26">
        <f t="shared" si="5"/>
        <v>1.8598018726280863E-2</v>
      </c>
      <c r="U59" s="2"/>
    </row>
    <row r="60" spans="1:21" ht="15.75" customHeight="1">
      <c r="A60" s="11">
        <v>42480</v>
      </c>
      <c r="B60" s="12">
        <v>249.970001</v>
      </c>
      <c r="C60" s="12">
        <v>28.781158000000001</v>
      </c>
      <c r="D60" s="12">
        <v>100.414948</v>
      </c>
      <c r="E60" s="12">
        <v>96.769997000000004</v>
      </c>
      <c r="F60" s="12">
        <v>51.492466</v>
      </c>
      <c r="G60" s="12">
        <v>65.652600000000007</v>
      </c>
      <c r="H60" s="20">
        <f t="shared" ref="H60:M60" si="110">LN(B60/B59)</f>
        <v>1.0455743384725746E-2</v>
      </c>
      <c r="I60" s="20">
        <f t="shared" si="110"/>
        <v>1.2578765494097827E-2</v>
      </c>
      <c r="J60" s="20">
        <f t="shared" si="110"/>
        <v>2.0556702418488542E-3</v>
      </c>
      <c r="K60" s="20">
        <f t="shared" si="110"/>
        <v>2.5431762435222931E-2</v>
      </c>
      <c r="L60" s="20">
        <f t="shared" si="110"/>
        <v>-1.4288430924479692E-2</v>
      </c>
      <c r="M60" s="22">
        <f t="shared" si="110"/>
        <v>-2.7794837410318345E-2</v>
      </c>
      <c r="N60" s="24">
        <f t="shared" ref="N60:R60" si="111">(B60-B59)/B59</f>
        <v>1.0510595676731157E-2</v>
      </c>
      <c r="O60" s="24">
        <f t="shared" si="111"/>
        <v>1.2658210923785159E-2</v>
      </c>
      <c r="P60" s="24">
        <f t="shared" si="111"/>
        <v>2.0577845804666288E-3</v>
      </c>
      <c r="Q60" s="24">
        <f t="shared" si="111"/>
        <v>2.575790866050073E-2</v>
      </c>
      <c r="R60" s="24">
        <f t="shared" si="111"/>
        <v>-1.4186835749490548E-2</v>
      </c>
      <c r="S60" s="26">
        <f t="shared" si="5"/>
        <v>-2.7412115017110272E-2</v>
      </c>
      <c r="U60" s="2"/>
    </row>
    <row r="61" spans="1:21" ht="15.75" customHeight="1">
      <c r="A61" s="11">
        <v>42481</v>
      </c>
      <c r="B61" s="12">
        <v>248.28999300000001</v>
      </c>
      <c r="C61" s="12">
        <v>28.754169000000001</v>
      </c>
      <c r="D61" s="12">
        <v>99.327659999999995</v>
      </c>
      <c r="E61" s="12">
        <v>94.980002999999996</v>
      </c>
      <c r="F61" s="12">
        <v>51.668461000000001</v>
      </c>
      <c r="G61" s="12">
        <v>65.801199999999994</v>
      </c>
      <c r="H61" s="20">
        <f t="shared" ref="H61:M61" si="112">LN(B61/B60)</f>
        <v>-6.7435250141459771E-3</v>
      </c>
      <c r="I61" s="20">
        <f t="shared" si="112"/>
        <v>-9.3817149868872184E-4</v>
      </c>
      <c r="J61" s="20">
        <f t="shared" si="112"/>
        <v>-1.0886998525325644E-2</v>
      </c>
      <c r="K61" s="20">
        <f t="shared" si="112"/>
        <v>-1.8670623184935051E-2</v>
      </c>
      <c r="L61" s="20">
        <f t="shared" si="112"/>
        <v>3.4120509744119841E-3</v>
      </c>
      <c r="M61" s="22">
        <f t="shared" si="112"/>
        <v>2.2608713220595156E-3</v>
      </c>
      <c r="N61" s="24">
        <f t="shared" ref="N61:R61" si="113">(B61-B60)/B60</f>
        <v>-6.7208384737334403E-3</v>
      </c>
      <c r="O61" s="24">
        <f t="shared" si="113"/>
        <v>-9.3773155340033134E-4</v>
      </c>
      <c r="P61" s="24">
        <f t="shared" si="113"/>
        <v>-1.0827949639529775E-2</v>
      </c>
      <c r="Q61" s="24">
        <f t="shared" si="113"/>
        <v>-1.8497406794380774E-2</v>
      </c>
      <c r="R61" s="24">
        <f t="shared" si="113"/>
        <v>3.417878646557738E-3</v>
      </c>
      <c r="S61" s="26">
        <f t="shared" si="5"/>
        <v>2.2634290188048301E-3</v>
      </c>
      <c r="U61" s="2"/>
    </row>
    <row r="62" spans="1:21" ht="15.75" customHeight="1">
      <c r="A62" s="11">
        <v>42482</v>
      </c>
      <c r="B62" s="12">
        <v>253.75</v>
      </c>
      <c r="C62" s="12">
        <v>28.457367000000001</v>
      </c>
      <c r="D62" s="12">
        <v>99.055831999999995</v>
      </c>
      <c r="E62" s="12">
        <v>95.900002000000001</v>
      </c>
      <c r="F62" s="12">
        <v>47.963298999999999</v>
      </c>
      <c r="G62" s="12">
        <v>65.535799999999995</v>
      </c>
      <c r="H62" s="20">
        <f t="shared" ref="H62:M62" si="114">LN(B62/B61)</f>
        <v>2.1752140707992626E-2</v>
      </c>
      <c r="I62" s="20">
        <f t="shared" si="114"/>
        <v>-1.0375692856077867E-2</v>
      </c>
      <c r="J62" s="20">
        <f t="shared" si="114"/>
        <v>-2.7404313471625311E-3</v>
      </c>
      <c r="K62" s="20">
        <f t="shared" si="114"/>
        <v>9.6396280378773756E-3</v>
      </c>
      <c r="L62" s="20">
        <f t="shared" si="114"/>
        <v>-7.4411442397984112E-2</v>
      </c>
      <c r="M62" s="22">
        <f t="shared" si="114"/>
        <v>-4.0415170325260527E-3</v>
      </c>
      <c r="N62" s="24">
        <f t="shared" ref="N62:R62" si="115">(B62-B61)/B61</f>
        <v>2.1990443247545583E-2</v>
      </c>
      <c r="O62" s="24">
        <f t="shared" si="115"/>
        <v>-1.0322051038929331E-2</v>
      </c>
      <c r="P62" s="24">
        <f t="shared" si="115"/>
        <v>-2.7366797929197096E-3</v>
      </c>
      <c r="Q62" s="24">
        <f t="shared" si="115"/>
        <v>9.6862389023087761E-3</v>
      </c>
      <c r="R62" s="24">
        <f t="shared" si="115"/>
        <v>-7.1710322473123422E-2</v>
      </c>
      <c r="S62" s="26">
        <f t="shared" si="5"/>
        <v>-4.033361093718657E-3</v>
      </c>
      <c r="U62" s="2"/>
    </row>
    <row r="63" spans="1:21" ht="15.75" customHeight="1">
      <c r="A63" s="11">
        <v>42485</v>
      </c>
      <c r="B63" s="12">
        <v>251.820007</v>
      </c>
      <c r="C63" s="12">
        <v>28.232512</v>
      </c>
      <c r="D63" s="12">
        <v>98.493446000000006</v>
      </c>
      <c r="E63" s="12">
        <v>93.559997999999993</v>
      </c>
      <c r="F63" s="12">
        <v>48.268977999999997</v>
      </c>
      <c r="G63" s="12">
        <v>66.132199999999997</v>
      </c>
      <c r="H63" s="20">
        <f t="shared" ref="H63:M63" si="116">LN(B63/B62)</f>
        <v>-7.6349559848096805E-3</v>
      </c>
      <c r="I63" s="20">
        <f t="shared" si="116"/>
        <v>-7.9328509125297566E-3</v>
      </c>
      <c r="J63" s="20">
        <f t="shared" si="116"/>
        <v>-5.6936428718788786E-3</v>
      </c>
      <c r="K63" s="20">
        <f t="shared" si="116"/>
        <v>-2.4703082405128449E-2</v>
      </c>
      <c r="L63" s="20">
        <f t="shared" si="116"/>
        <v>6.3529625949324065E-3</v>
      </c>
      <c r="M63" s="22">
        <f t="shared" si="116"/>
        <v>9.0592107245281734E-3</v>
      </c>
      <c r="N63" s="24">
        <f t="shared" ref="N63:R63" si="117">(B63-B62)/B62</f>
        <v>-7.6058837438423487E-3</v>
      </c>
      <c r="O63" s="24">
        <f t="shared" si="117"/>
        <v>-7.9014688885307473E-3</v>
      </c>
      <c r="P63" s="24">
        <f t="shared" si="117"/>
        <v>-5.6774648059085449E-3</v>
      </c>
      <c r="Q63" s="24">
        <f t="shared" si="117"/>
        <v>-2.4400458302388853E-2</v>
      </c>
      <c r="R63" s="24">
        <f t="shared" si="117"/>
        <v>6.3731854641607914E-3</v>
      </c>
      <c r="S63" s="26">
        <f t="shared" si="5"/>
        <v>9.1003695689990671E-3</v>
      </c>
      <c r="U63" s="2"/>
    </row>
    <row r="64" spans="1:21" ht="15.75" customHeight="1">
      <c r="A64" s="11">
        <v>42486</v>
      </c>
      <c r="B64" s="12">
        <v>253.740005</v>
      </c>
      <c r="C64" s="12">
        <v>28.241506999999999</v>
      </c>
      <c r="D64" s="12">
        <v>97.809196</v>
      </c>
      <c r="E64" s="12">
        <v>92.43</v>
      </c>
      <c r="F64" s="12">
        <v>47.648361000000001</v>
      </c>
      <c r="G64" s="12">
        <v>66.406099999999995</v>
      </c>
      <c r="H64" s="20">
        <f t="shared" ref="H64:M64" si="118">LN(B64/B63)</f>
        <v>7.5955660464747266E-3</v>
      </c>
      <c r="I64" s="20">
        <f t="shared" si="118"/>
        <v>3.1855356623602325E-4</v>
      </c>
      <c r="J64" s="20">
        <f t="shared" si="118"/>
        <v>-6.9714066430075902E-3</v>
      </c>
      <c r="K64" s="20">
        <f t="shared" si="118"/>
        <v>-1.215131906263498E-2</v>
      </c>
      <c r="L64" s="20">
        <f t="shared" si="118"/>
        <v>-1.2940844010853879E-2</v>
      </c>
      <c r="M64" s="22">
        <f t="shared" si="118"/>
        <v>4.1331507936631798E-3</v>
      </c>
      <c r="N64" s="24">
        <f t="shared" ref="N64:R64" si="119">(B64-B63)/B63</f>
        <v>7.6244855318425616E-3</v>
      </c>
      <c r="O64" s="24">
        <f t="shared" si="119"/>
        <v>3.1860430981128259E-4</v>
      </c>
      <c r="P64" s="24">
        <f t="shared" si="119"/>
        <v>-6.9471627584235989E-3</v>
      </c>
      <c r="Q64" s="24">
        <f t="shared" si="119"/>
        <v>-1.2077789911880785E-2</v>
      </c>
      <c r="R64" s="24">
        <f t="shared" si="119"/>
        <v>-1.2857471314184356E-2</v>
      </c>
      <c r="S64" s="26">
        <f t="shared" si="5"/>
        <v>4.1417040412989881E-3</v>
      </c>
      <c r="U64" s="2"/>
    </row>
    <row r="65" spans="1:21" ht="15.75" customHeight="1">
      <c r="A65" s="11">
        <v>42487</v>
      </c>
      <c r="B65" s="12">
        <v>251.470001</v>
      </c>
      <c r="C65" s="12">
        <v>28.556303</v>
      </c>
      <c r="D65" s="12">
        <v>91.688514999999995</v>
      </c>
      <c r="E65" s="12">
        <v>91.040001000000004</v>
      </c>
      <c r="F65" s="12">
        <v>47.185214999999999</v>
      </c>
      <c r="G65" s="12">
        <v>66.226100000000002</v>
      </c>
      <c r="H65" s="20">
        <f t="shared" ref="H65:M65" si="120">LN(B65/B64)</f>
        <v>-8.9864383104225048E-3</v>
      </c>
      <c r="I65" s="20">
        <f t="shared" si="120"/>
        <v>1.1084907089819454E-2</v>
      </c>
      <c r="J65" s="20">
        <f t="shared" si="120"/>
        <v>-6.4621475196972311E-2</v>
      </c>
      <c r="K65" s="20">
        <f t="shared" si="120"/>
        <v>-1.5152619914482758E-2</v>
      </c>
      <c r="L65" s="20">
        <f t="shared" si="120"/>
        <v>-9.7676308707387426E-3</v>
      </c>
      <c r="M65" s="22">
        <f t="shared" si="120"/>
        <v>-2.714274670996697E-3</v>
      </c>
      <c r="N65" s="24">
        <f t="shared" ref="N65:R65" si="121">(B65-B64)/B64</f>
        <v>-8.9461809540044741E-3</v>
      </c>
      <c r="O65" s="24">
        <f t="shared" si="121"/>
        <v>1.1146572312872723E-2</v>
      </c>
      <c r="P65" s="24">
        <f t="shared" si="121"/>
        <v>-6.2577766205132737E-2</v>
      </c>
      <c r="Q65" s="24">
        <f t="shared" si="121"/>
        <v>-1.5038396624472606E-2</v>
      </c>
      <c r="R65" s="24">
        <f t="shared" si="121"/>
        <v>-9.7200825018934397E-3</v>
      </c>
      <c r="S65" s="26">
        <f t="shared" si="5"/>
        <v>-2.7105943580483238E-3</v>
      </c>
      <c r="U65" s="2"/>
    </row>
    <row r="66" spans="1:21" ht="15.75" customHeight="1">
      <c r="A66" s="11">
        <v>42488</v>
      </c>
      <c r="B66" s="12">
        <v>247.71000699999999</v>
      </c>
      <c r="C66" s="12">
        <v>27.980678999999999</v>
      </c>
      <c r="D66" s="12">
        <v>88.885932999999994</v>
      </c>
      <c r="E66" s="12">
        <v>90.279999000000004</v>
      </c>
      <c r="F66" s="12">
        <v>46.221874</v>
      </c>
      <c r="G66" s="12">
        <v>65.360799999999998</v>
      </c>
      <c r="H66" s="20">
        <f t="shared" ref="H66:M66" si="122">LN(B66/B65)</f>
        <v>-1.5064966750941978E-2</v>
      </c>
      <c r="I66" s="20">
        <f t="shared" si="122"/>
        <v>-2.0363446037016817E-2</v>
      </c>
      <c r="J66" s="20">
        <f t="shared" si="122"/>
        <v>-3.1043230024452001E-2</v>
      </c>
      <c r="K66" s="20">
        <f t="shared" si="122"/>
        <v>-8.383040489519069E-3</v>
      </c>
      <c r="L66" s="20">
        <f t="shared" si="122"/>
        <v>-2.0627452752892229E-2</v>
      </c>
      <c r="M66" s="22">
        <f t="shared" si="122"/>
        <v>-1.3151954682792111E-2</v>
      </c>
      <c r="N66" s="24">
        <f t="shared" ref="N66:R66" si="123">(B66-B65)/B65</f>
        <v>-1.4952057840092051E-2</v>
      </c>
      <c r="O66" s="24">
        <f t="shared" si="123"/>
        <v>-2.015751128568713E-2</v>
      </c>
      <c r="P66" s="24">
        <f t="shared" si="123"/>
        <v>-3.0566336470821902E-2</v>
      </c>
      <c r="Q66" s="24">
        <f t="shared" si="123"/>
        <v>-8.348000787038656E-3</v>
      </c>
      <c r="R66" s="24">
        <f t="shared" si="123"/>
        <v>-2.0416162138924231E-2</v>
      </c>
      <c r="S66" s="26">
        <f t="shared" si="5"/>
        <v>-1.3065845640918061E-2</v>
      </c>
      <c r="U66" s="2"/>
    </row>
    <row r="67" spans="1:21" ht="15.75" customHeight="1">
      <c r="A67" s="11">
        <v>42489</v>
      </c>
      <c r="B67" s="12">
        <v>240.759995</v>
      </c>
      <c r="C67" s="12">
        <v>27.234171</v>
      </c>
      <c r="D67" s="12">
        <v>87.864234999999994</v>
      </c>
      <c r="E67" s="12">
        <v>90.029999000000004</v>
      </c>
      <c r="F67" s="12">
        <v>46.19408</v>
      </c>
      <c r="G67" s="12">
        <v>64.811000000000007</v>
      </c>
      <c r="H67" s="20">
        <f t="shared" ref="H67:M67" si="124">LN(B67/B66)</f>
        <v>-2.8458169444297049E-2</v>
      </c>
      <c r="I67" s="20">
        <f t="shared" si="124"/>
        <v>-2.7041764677965936E-2</v>
      </c>
      <c r="J67" s="20">
        <f t="shared" si="124"/>
        <v>-1.1561056958322069E-2</v>
      </c>
      <c r="K67" s="20">
        <f t="shared" si="124"/>
        <v>-2.7730038597077135E-3</v>
      </c>
      <c r="L67" s="20">
        <f t="shared" si="124"/>
        <v>-6.0149789370757181E-4</v>
      </c>
      <c r="M67" s="22">
        <f t="shared" si="124"/>
        <v>-8.447348340697141E-3</v>
      </c>
      <c r="N67" s="24">
        <f t="shared" ref="N67:R67" si="125">(B67-B66)/B66</f>
        <v>-2.8057049790483381E-2</v>
      </c>
      <c r="O67" s="24">
        <f t="shared" si="125"/>
        <v>-2.6679409745560451E-2</v>
      </c>
      <c r="P67" s="24">
        <f t="shared" si="125"/>
        <v>-1.1494484734721755E-2</v>
      </c>
      <c r="Q67" s="24">
        <f t="shared" si="125"/>
        <v>-2.7691626359012253E-3</v>
      </c>
      <c r="R67" s="24">
        <f t="shared" si="125"/>
        <v>-6.0131703011435879E-4</v>
      </c>
      <c r="S67" s="26">
        <f t="shared" si="5"/>
        <v>-8.4117697457801732E-3</v>
      </c>
      <c r="U67" s="2"/>
    </row>
    <row r="68" spans="1:21" ht="15.75" customHeight="1">
      <c r="A68" s="11">
        <v>42492</v>
      </c>
      <c r="B68" s="12">
        <v>241.800003</v>
      </c>
      <c r="C68" s="12">
        <v>27.530977</v>
      </c>
      <c r="D68" s="12">
        <v>87.770515000000003</v>
      </c>
      <c r="E68" s="12">
        <v>93.110000999999997</v>
      </c>
      <c r="F68" s="12">
        <v>46.879542999999998</v>
      </c>
      <c r="G68" s="12">
        <v>64.378600000000006</v>
      </c>
      <c r="H68" s="20">
        <f t="shared" ref="H68:M68" si="126">LN(B68/B67)</f>
        <v>4.3103846756395404E-3</v>
      </c>
      <c r="I68" s="20">
        <f t="shared" si="126"/>
        <v>1.0839335484016825E-2</v>
      </c>
      <c r="J68" s="20">
        <f t="shared" si="126"/>
        <v>-1.0672148751334114E-3</v>
      </c>
      <c r="K68" s="20">
        <f t="shared" si="126"/>
        <v>3.3638663627446594E-2</v>
      </c>
      <c r="L68" s="20">
        <f t="shared" si="126"/>
        <v>1.4729745578614725E-2</v>
      </c>
      <c r="M68" s="22">
        <f t="shared" si="126"/>
        <v>-6.6940622878218971E-3</v>
      </c>
      <c r="N68" s="24">
        <f t="shared" ref="N68:R68" si="127">(B68-B67)/B67</f>
        <v>4.3196877454661862E-3</v>
      </c>
      <c r="O68" s="24">
        <f t="shared" si="127"/>
        <v>1.0898293911718485E-2</v>
      </c>
      <c r="P68" s="24">
        <f t="shared" si="127"/>
        <v>-1.0666456038681779E-3</v>
      </c>
      <c r="Q68" s="24">
        <f t="shared" si="127"/>
        <v>3.4210841210827882E-2</v>
      </c>
      <c r="R68" s="24">
        <f t="shared" si="127"/>
        <v>1.4838762889097447E-2</v>
      </c>
      <c r="S68" s="26">
        <f t="shared" si="5"/>
        <v>-6.6717069633241977E-3</v>
      </c>
      <c r="U68" s="2"/>
    </row>
    <row r="69" spans="1:21" ht="15.75" customHeight="1">
      <c r="A69" s="11">
        <v>42493</v>
      </c>
      <c r="B69" s="12">
        <v>232.320007</v>
      </c>
      <c r="C69" s="12">
        <v>27.306121999999998</v>
      </c>
      <c r="D69" s="12">
        <v>89.213973999999993</v>
      </c>
      <c r="E69" s="12">
        <v>91.540001000000004</v>
      </c>
      <c r="F69" s="12">
        <v>46.110717999999999</v>
      </c>
      <c r="G69" s="12">
        <v>66.204700000000003</v>
      </c>
      <c r="H69" s="20">
        <f t="shared" ref="H69:M69" si="128">LN(B69/B68)</f>
        <v>-3.9995188820355347E-2</v>
      </c>
      <c r="I69" s="20">
        <f t="shared" si="128"/>
        <v>-8.2008809476532083E-3</v>
      </c>
      <c r="J69" s="20">
        <f t="shared" si="128"/>
        <v>1.6312062313684615E-2</v>
      </c>
      <c r="K69" s="20">
        <f t="shared" si="128"/>
        <v>-1.700555449074119E-2</v>
      </c>
      <c r="L69" s="20">
        <f t="shared" si="128"/>
        <v>-1.6535979370793395E-2</v>
      </c>
      <c r="M69" s="22">
        <f t="shared" si="128"/>
        <v>2.7970177651246101E-2</v>
      </c>
      <c r="N69" s="24">
        <f t="shared" ref="N69:R69" si="129">(B69-B68)/B68</f>
        <v>-3.9205938305964368E-2</v>
      </c>
      <c r="O69" s="24">
        <f t="shared" si="129"/>
        <v>-8.1673454596254101E-3</v>
      </c>
      <c r="P69" s="24">
        <f t="shared" si="129"/>
        <v>1.6445830356583757E-2</v>
      </c>
      <c r="Q69" s="24">
        <f t="shared" si="129"/>
        <v>-1.6861776212417752E-2</v>
      </c>
      <c r="R69" s="24">
        <f t="shared" si="129"/>
        <v>-1.6400010554710392E-2</v>
      </c>
      <c r="S69" s="26">
        <f t="shared" si="5"/>
        <v>2.8365015703976093E-2</v>
      </c>
      <c r="U69" s="2"/>
    </row>
    <row r="70" spans="1:21" ht="15.75" customHeight="1">
      <c r="A70" s="11">
        <v>42494</v>
      </c>
      <c r="B70" s="12">
        <v>222.55999800000001</v>
      </c>
      <c r="C70" s="12">
        <v>27.079325000000001</v>
      </c>
      <c r="D70" s="12">
        <v>88.286034000000001</v>
      </c>
      <c r="E70" s="12">
        <v>90.790001000000004</v>
      </c>
      <c r="F70" s="12">
        <v>46.19408</v>
      </c>
      <c r="G70" s="12">
        <v>65.760900000000007</v>
      </c>
      <c r="H70" s="20">
        <f t="shared" ref="H70:M70" si="130">LN(B70/B69)</f>
        <v>-4.2919042578492855E-2</v>
      </c>
      <c r="I70" s="20">
        <f t="shared" si="130"/>
        <v>-8.3404045464390911E-3</v>
      </c>
      <c r="J70" s="20">
        <f t="shared" si="130"/>
        <v>-1.0455756753975146E-2</v>
      </c>
      <c r="K70" s="20">
        <f t="shared" si="130"/>
        <v>-8.2268877515874802E-3</v>
      </c>
      <c r="L70" s="20">
        <f t="shared" si="130"/>
        <v>1.8062337921786256E-3</v>
      </c>
      <c r="M70" s="22">
        <f t="shared" si="130"/>
        <v>-6.7260206159910777E-3</v>
      </c>
      <c r="N70" s="24">
        <f t="shared" ref="N70:R70" si="131">(B70-B69)/B69</f>
        <v>-4.2011056757586943E-2</v>
      </c>
      <c r="O70" s="24">
        <f t="shared" si="131"/>
        <v>-8.3057198675080147E-3</v>
      </c>
      <c r="P70" s="24">
        <f t="shared" si="131"/>
        <v>-1.0401285341240291E-2</v>
      </c>
      <c r="Q70" s="24">
        <f t="shared" si="131"/>
        <v>-8.1931395215955917E-3</v>
      </c>
      <c r="R70" s="24">
        <f t="shared" si="131"/>
        <v>1.8078660150119773E-3</v>
      </c>
      <c r="S70" s="26">
        <f t="shared" si="5"/>
        <v>-6.7034515676378525E-3</v>
      </c>
      <c r="U70" s="2"/>
    </row>
    <row r="71" spans="1:21" ht="15.75" customHeight="1">
      <c r="A71" s="11">
        <v>42495</v>
      </c>
      <c r="B71" s="12">
        <v>211.529999</v>
      </c>
      <c r="C71" s="12">
        <v>27.124683000000001</v>
      </c>
      <c r="D71" s="12">
        <v>87.927695999999997</v>
      </c>
      <c r="E71" s="12">
        <v>89.370002999999997</v>
      </c>
      <c r="F71" s="12">
        <v>46.258923000000003</v>
      </c>
      <c r="G71" s="12">
        <v>66.118099999999998</v>
      </c>
      <c r="H71" s="20">
        <f t="shared" ref="H71:M71" si="132">LN(B71/B70)</f>
        <v>-5.0829891517194963E-2</v>
      </c>
      <c r="I71" s="20">
        <f t="shared" si="132"/>
        <v>1.673603567733152E-3</v>
      </c>
      <c r="J71" s="20">
        <f t="shared" si="132"/>
        <v>-4.0670893686364706E-3</v>
      </c>
      <c r="K71" s="20">
        <f t="shared" si="132"/>
        <v>-1.5764069436483175E-2</v>
      </c>
      <c r="L71" s="20">
        <f t="shared" si="132"/>
        <v>1.4027237305049337E-3</v>
      </c>
      <c r="M71" s="22">
        <f t="shared" si="132"/>
        <v>5.4171001221060121E-3</v>
      </c>
      <c r="N71" s="24">
        <f t="shared" ref="N71:R71" si="133">(B71-B70)/B70</f>
        <v>-4.955966525484963E-2</v>
      </c>
      <c r="O71" s="24">
        <f t="shared" si="133"/>
        <v>1.6750048237908527E-3</v>
      </c>
      <c r="P71" s="24">
        <f t="shared" si="133"/>
        <v>-4.058829961712895E-3</v>
      </c>
      <c r="Q71" s="24">
        <f t="shared" si="133"/>
        <v>-1.5640466839514703E-2</v>
      </c>
      <c r="R71" s="24">
        <f t="shared" si="133"/>
        <v>1.4037080076062412E-3</v>
      </c>
      <c r="S71" s="26">
        <f t="shared" ref="S71:S134" si="134">G71/G70-1</f>
        <v>5.431799139001825E-3</v>
      </c>
      <c r="U71" s="2"/>
    </row>
    <row r="72" spans="1:21" ht="15.75" customHeight="1">
      <c r="A72" s="11">
        <v>42496</v>
      </c>
      <c r="B72" s="12">
        <v>214.929993</v>
      </c>
      <c r="C72" s="12">
        <v>27.251691999999998</v>
      </c>
      <c r="D72" s="12">
        <v>87.437325000000001</v>
      </c>
      <c r="E72" s="12">
        <v>90.839995999999999</v>
      </c>
      <c r="F72" s="12">
        <v>46.675755000000002</v>
      </c>
      <c r="G72" s="12">
        <v>66.349599999999995</v>
      </c>
      <c r="H72" s="20">
        <f t="shared" ref="H72:M72" si="135">LN(B72/B71)</f>
        <v>1.5945533478843432E-2</v>
      </c>
      <c r="I72" s="20">
        <f t="shared" si="135"/>
        <v>4.6714857683701778E-3</v>
      </c>
      <c r="J72" s="20">
        <f t="shared" si="135"/>
        <v>-5.5925893923027279E-3</v>
      </c>
      <c r="K72" s="20">
        <f t="shared" si="135"/>
        <v>1.6314584242279707E-2</v>
      </c>
      <c r="L72" s="20">
        <f t="shared" si="135"/>
        <v>8.9704899002581908E-3</v>
      </c>
      <c r="M72" s="22">
        <f t="shared" si="135"/>
        <v>3.4951952162597219E-3</v>
      </c>
      <c r="N72" s="24">
        <f t="shared" ref="N72:R72" si="136">(B72-B71)/B71</f>
        <v>1.6073341918750695E-2</v>
      </c>
      <c r="O72" s="24">
        <f t="shared" si="136"/>
        <v>4.6824141686742466E-3</v>
      </c>
      <c r="P72" s="24">
        <f t="shared" si="136"/>
        <v>-5.5769799768209116E-3</v>
      </c>
      <c r="Q72" s="24">
        <f t="shared" si="136"/>
        <v>1.6448393763621137E-2</v>
      </c>
      <c r="R72" s="24">
        <f t="shared" si="136"/>
        <v>9.0108453238308076E-3</v>
      </c>
      <c r="S72" s="26">
        <f t="shared" si="134"/>
        <v>3.5013105337267092E-3</v>
      </c>
      <c r="U72" s="2"/>
    </row>
    <row r="73" spans="1:21" ht="15.75" customHeight="1">
      <c r="A73" s="11">
        <v>42499</v>
      </c>
      <c r="B73" s="12">
        <v>208.91999799999999</v>
      </c>
      <c r="C73" s="12">
        <v>27.033965999999999</v>
      </c>
      <c r="D73" s="12">
        <v>87.503319000000005</v>
      </c>
      <c r="E73" s="12">
        <v>90.540001000000004</v>
      </c>
      <c r="F73" s="12">
        <v>46.379345000000001</v>
      </c>
      <c r="G73" s="12">
        <v>65.745900000000006</v>
      </c>
      <c r="H73" s="20">
        <f t="shared" ref="H73:M73" si="137">LN(B73/B72)</f>
        <v>-2.8360967155384918E-2</v>
      </c>
      <c r="I73" s="20">
        <f t="shared" si="137"/>
        <v>-8.0215355394343928E-3</v>
      </c>
      <c r="J73" s="20">
        <f t="shared" si="137"/>
        <v>7.544730786571694E-4</v>
      </c>
      <c r="K73" s="20">
        <f t="shared" si="137"/>
        <v>-3.3079201512366853E-3</v>
      </c>
      <c r="L73" s="20">
        <f t="shared" si="137"/>
        <v>-6.3706557187930063E-3</v>
      </c>
      <c r="M73" s="22">
        <f t="shared" si="137"/>
        <v>-9.1404204249021376E-3</v>
      </c>
      <c r="N73" s="24">
        <f t="shared" ref="N73:R73" si="138">(B73-B72)/B72</f>
        <v>-2.7962570119285324E-2</v>
      </c>
      <c r="O73" s="24">
        <f t="shared" si="138"/>
        <v>-7.9894488753211729E-3</v>
      </c>
      <c r="P73" s="24">
        <f t="shared" si="138"/>
        <v>7.5475776506204225E-4</v>
      </c>
      <c r="Q73" s="24">
        <f t="shared" si="138"/>
        <v>-3.3024550111164204E-3</v>
      </c>
      <c r="R73" s="24">
        <f t="shared" si="138"/>
        <v>-6.3504061155518878E-3</v>
      </c>
      <c r="S73" s="26">
        <f t="shared" si="134"/>
        <v>-9.098773768040691E-3</v>
      </c>
      <c r="U73" s="2"/>
    </row>
    <row r="74" spans="1:21" ht="15.75" customHeight="1">
      <c r="A74" s="11">
        <v>42500</v>
      </c>
      <c r="B74" s="12">
        <v>208.69000199999999</v>
      </c>
      <c r="C74" s="12">
        <v>27.342410999999998</v>
      </c>
      <c r="D74" s="12">
        <v>88.097426999999996</v>
      </c>
      <c r="E74" s="12">
        <v>92.889999000000003</v>
      </c>
      <c r="F74" s="12">
        <v>47.259318999999998</v>
      </c>
      <c r="G74" s="12">
        <v>64.960499999999996</v>
      </c>
      <c r="H74" s="20">
        <f t="shared" ref="H74:M74" si="139">LN(B74/B73)</f>
        <v>-1.1014871447236189E-3</v>
      </c>
      <c r="I74" s="20">
        <f t="shared" si="139"/>
        <v>1.1344937830677677E-2</v>
      </c>
      <c r="J74" s="20">
        <f t="shared" si="139"/>
        <v>6.7666029945304676E-3</v>
      </c>
      <c r="K74" s="20">
        <f t="shared" si="139"/>
        <v>2.5624233581353354E-2</v>
      </c>
      <c r="L74" s="20">
        <f t="shared" si="139"/>
        <v>1.8795652745107989E-2</v>
      </c>
      <c r="M74" s="22">
        <f t="shared" si="139"/>
        <v>-1.2017918830985585E-2</v>
      </c>
      <c r="N74" s="24">
        <f t="shared" ref="N74:R74" si="140">(B74-B73)/B73</f>
        <v>-1.1008807304315592E-3</v>
      </c>
      <c r="O74" s="24">
        <f t="shared" si="140"/>
        <v>1.1409535692987072E-2</v>
      </c>
      <c r="P74" s="24">
        <f t="shared" si="140"/>
        <v>6.7895481770239071E-3</v>
      </c>
      <c r="Q74" s="24">
        <f t="shared" si="140"/>
        <v>2.5955356461725677E-2</v>
      </c>
      <c r="R74" s="24">
        <f t="shared" si="140"/>
        <v>1.8973402923219314E-2</v>
      </c>
      <c r="S74" s="26">
        <f t="shared" si="134"/>
        <v>-1.1945992069467559E-2</v>
      </c>
      <c r="U74" s="2"/>
    </row>
    <row r="75" spans="1:21" ht="15.75" customHeight="1">
      <c r="A75" s="11">
        <v>42501</v>
      </c>
      <c r="B75" s="12">
        <v>208.96000699999999</v>
      </c>
      <c r="C75" s="12">
        <v>27.269836000000002</v>
      </c>
      <c r="D75" s="12">
        <v>87.239272999999997</v>
      </c>
      <c r="E75" s="12">
        <v>90.019997000000004</v>
      </c>
      <c r="F75" s="12">
        <v>47.287109000000001</v>
      </c>
      <c r="G75" s="12">
        <v>65.195700000000002</v>
      </c>
      <c r="H75" s="20">
        <f t="shared" ref="H75:M75" si="141">LN(B75/B74)</f>
        <v>1.292972736967946E-3</v>
      </c>
      <c r="I75" s="20">
        <f t="shared" si="141"/>
        <v>-2.6578303113164764E-3</v>
      </c>
      <c r="J75" s="20">
        <f t="shared" si="141"/>
        <v>-9.7887191019196754E-3</v>
      </c>
      <c r="K75" s="20">
        <f t="shared" si="141"/>
        <v>-3.1384152095149415E-2</v>
      </c>
      <c r="L75" s="20">
        <f t="shared" si="141"/>
        <v>5.8785934885470124E-4</v>
      </c>
      <c r="M75" s="22">
        <f t="shared" si="141"/>
        <v>3.6141229693690173E-3</v>
      </c>
      <c r="N75" s="24">
        <f t="shared" ref="N75:R75" si="142">(B75-B74)/B74</f>
        <v>1.2938089865943726E-3</v>
      </c>
      <c r="O75" s="24">
        <f t="shared" si="142"/>
        <v>-2.6543014074361239E-3</v>
      </c>
      <c r="P75" s="24">
        <f t="shared" si="142"/>
        <v>-9.7409655335336746E-3</v>
      </c>
      <c r="Q75" s="24">
        <f t="shared" si="142"/>
        <v>-3.089678147159846E-2</v>
      </c>
      <c r="R75" s="24">
        <f t="shared" si="142"/>
        <v>5.8803217202522723E-4</v>
      </c>
      <c r="S75" s="26">
        <f t="shared" si="134"/>
        <v>3.6206617867782231E-3</v>
      </c>
      <c r="U75" s="2"/>
    </row>
    <row r="76" spans="1:21" ht="15.75" customHeight="1">
      <c r="A76" s="11">
        <v>42502</v>
      </c>
      <c r="B76" s="12">
        <v>207.279999</v>
      </c>
      <c r="C76" s="12">
        <v>26.997681</v>
      </c>
      <c r="D76" s="12">
        <v>85.192909</v>
      </c>
      <c r="E76" s="12">
        <v>87.739998</v>
      </c>
      <c r="F76" s="12">
        <v>47.713200000000001</v>
      </c>
      <c r="G76" s="12">
        <v>64.905600000000007</v>
      </c>
      <c r="H76" s="20">
        <f t="shared" ref="H76:M76" si="143">LN(B76/B75)</f>
        <v>-8.0723481578375434E-3</v>
      </c>
      <c r="I76" s="20">
        <f t="shared" si="143"/>
        <v>-1.0030209477908272E-2</v>
      </c>
      <c r="J76" s="20">
        <f t="shared" si="143"/>
        <v>-2.3736405293250211E-2</v>
      </c>
      <c r="K76" s="20">
        <f t="shared" si="143"/>
        <v>-2.5653961595411414E-2</v>
      </c>
      <c r="L76" s="20">
        <f t="shared" si="143"/>
        <v>8.9703678164369041E-3</v>
      </c>
      <c r="M76" s="22">
        <f t="shared" si="143"/>
        <v>-4.4596092551728627E-3</v>
      </c>
      <c r="N76" s="24">
        <f t="shared" ref="N76:R76" si="144">(B76-B75)/B75</f>
        <v>-8.0398542482820017E-3</v>
      </c>
      <c r="O76" s="24">
        <f t="shared" si="144"/>
        <v>-9.9800746876512747E-3</v>
      </c>
      <c r="P76" s="24">
        <f t="shared" si="144"/>
        <v>-2.3456912576518114E-2</v>
      </c>
      <c r="Q76" s="24">
        <f t="shared" si="144"/>
        <v>-2.5327694689881001E-2</v>
      </c>
      <c r="R76" s="24">
        <f t="shared" si="144"/>
        <v>9.0107221399388059E-3</v>
      </c>
      <c r="S76" s="26">
        <f t="shared" si="134"/>
        <v>-4.4496799635558304E-3</v>
      </c>
      <c r="U76" s="2"/>
    </row>
    <row r="77" spans="1:21" ht="15.75" customHeight="1">
      <c r="A77" s="11">
        <v>42503</v>
      </c>
      <c r="B77" s="12">
        <v>207.61000100000001</v>
      </c>
      <c r="C77" s="12">
        <v>27.133759000000001</v>
      </c>
      <c r="D77" s="12">
        <v>85.362656000000001</v>
      </c>
      <c r="E77" s="12">
        <v>87.879997000000003</v>
      </c>
      <c r="F77" s="12">
        <v>47.314903000000001</v>
      </c>
      <c r="G77" s="12">
        <v>64.727800000000002</v>
      </c>
      <c r="H77" s="20">
        <f t="shared" ref="H77:M77" si="145">LN(B77/B76)</f>
        <v>1.5907930757190502E-3</v>
      </c>
      <c r="I77" s="20">
        <f t="shared" si="145"/>
        <v>5.0276987512397715E-3</v>
      </c>
      <c r="J77" s="20">
        <f t="shared" si="145"/>
        <v>1.9905191137814656E-3</v>
      </c>
      <c r="K77" s="20">
        <f t="shared" si="145"/>
        <v>1.5943404355014644E-3</v>
      </c>
      <c r="L77" s="20">
        <f t="shared" si="145"/>
        <v>-8.3827693032107343E-3</v>
      </c>
      <c r="M77" s="22">
        <f t="shared" si="145"/>
        <v>-2.7431219344895008E-3</v>
      </c>
      <c r="N77" s="24">
        <f t="shared" ref="N77:R77" si="146">(B77-B76)/B76</f>
        <v>1.5920590582403826E-3</v>
      </c>
      <c r="O77" s="24">
        <f t="shared" si="146"/>
        <v>5.0403588367460622E-3</v>
      </c>
      <c r="P77" s="24">
        <f t="shared" si="146"/>
        <v>1.9925015120683459E-3</v>
      </c>
      <c r="Q77" s="24">
        <f t="shared" si="146"/>
        <v>1.5956120719310147E-3</v>
      </c>
      <c r="R77" s="24">
        <f t="shared" si="146"/>
        <v>-8.3477318645573863E-3</v>
      </c>
      <c r="S77" s="26">
        <f t="shared" si="134"/>
        <v>-2.7393630133609737E-3</v>
      </c>
      <c r="U77" s="2"/>
    </row>
    <row r="78" spans="1:21" ht="15.75" customHeight="1">
      <c r="A78" s="11">
        <v>42506</v>
      </c>
      <c r="B78" s="12">
        <v>208.28999300000001</v>
      </c>
      <c r="C78" s="12">
        <v>27.569203999999999</v>
      </c>
      <c r="D78" s="12">
        <v>88.531227000000001</v>
      </c>
      <c r="E78" s="12">
        <v>89.120002999999997</v>
      </c>
      <c r="F78" s="12">
        <v>48.009616999999999</v>
      </c>
      <c r="G78" s="12">
        <v>65.291899999999998</v>
      </c>
      <c r="H78" s="20">
        <f t="shared" ref="H78:M78" si="147">LN(B78/B77)</f>
        <v>3.2699813211194777E-3</v>
      </c>
      <c r="I78" s="20">
        <f t="shared" si="147"/>
        <v>1.5920680478606109E-2</v>
      </c>
      <c r="J78" s="20">
        <f t="shared" si="147"/>
        <v>3.6446615449582331E-2</v>
      </c>
      <c r="K78" s="20">
        <f t="shared" si="147"/>
        <v>1.4011596462502199E-2</v>
      </c>
      <c r="L78" s="20">
        <f t="shared" si="147"/>
        <v>1.4576025138070815E-2</v>
      </c>
      <c r="M78" s="22">
        <f t="shared" si="147"/>
        <v>8.6772010615693215E-3</v>
      </c>
      <c r="N78" s="24">
        <f t="shared" ref="N78:R78" si="148">(B78-B77)/B77</f>
        <v>3.2753335423373873E-3</v>
      </c>
      <c r="O78" s="24">
        <f t="shared" si="148"/>
        <v>1.6048089761540148E-2</v>
      </c>
      <c r="P78" s="24">
        <f t="shared" si="148"/>
        <v>3.711893641172552E-2</v>
      </c>
      <c r="Q78" s="24">
        <f t="shared" si="148"/>
        <v>1.4110218961432075E-2</v>
      </c>
      <c r="R78" s="24">
        <f t="shared" si="148"/>
        <v>1.468277341707744E-2</v>
      </c>
      <c r="S78" s="26">
        <f t="shared" si="134"/>
        <v>8.7149570972595569E-3</v>
      </c>
      <c r="U78" s="2"/>
    </row>
    <row r="79" spans="1:21" ht="15.75" customHeight="1">
      <c r="A79" s="11">
        <v>42507</v>
      </c>
      <c r="B79" s="12">
        <v>204.66000399999999</v>
      </c>
      <c r="C79" s="12">
        <v>27.19726</v>
      </c>
      <c r="D79" s="12">
        <v>88.163444999999996</v>
      </c>
      <c r="E79" s="12">
        <v>88.629997000000003</v>
      </c>
      <c r="F79" s="12">
        <v>47.114151</v>
      </c>
      <c r="G79" s="12">
        <v>66.622600000000006</v>
      </c>
      <c r="H79" s="20">
        <f t="shared" ref="H79:M79" si="149">LN(B79/B78)</f>
        <v>-1.75812206230813E-2</v>
      </c>
      <c r="I79" s="20">
        <f t="shared" si="149"/>
        <v>-1.3583119722930925E-2</v>
      </c>
      <c r="J79" s="20">
        <f t="shared" si="149"/>
        <v>-4.1629159155895431E-3</v>
      </c>
      <c r="K79" s="20">
        <f t="shared" si="149"/>
        <v>-5.5134429397287474E-3</v>
      </c>
      <c r="L79" s="20">
        <f t="shared" si="149"/>
        <v>-1.8827943248916488E-2</v>
      </c>
      <c r="M79" s="22">
        <f t="shared" si="149"/>
        <v>2.0175873613699855E-2</v>
      </c>
      <c r="N79" s="24">
        <f t="shared" ref="N79:R79" si="150">(B79-B78)/B78</f>
        <v>-1.7427572720692459E-2</v>
      </c>
      <c r="O79" s="24">
        <f t="shared" si="150"/>
        <v>-1.349128542122577E-2</v>
      </c>
      <c r="P79" s="24">
        <f t="shared" si="150"/>
        <v>-4.1542629924241911E-3</v>
      </c>
      <c r="Q79" s="24">
        <f t="shared" si="150"/>
        <v>-5.498271807733152E-3</v>
      </c>
      <c r="R79" s="24">
        <f t="shared" si="150"/>
        <v>-1.8651804699879173E-2</v>
      </c>
      <c r="S79" s="26">
        <f t="shared" si="134"/>
        <v>2.0380782302245937E-2</v>
      </c>
      <c r="U79" s="2"/>
    </row>
    <row r="80" spans="1:21" ht="15.75" customHeight="1">
      <c r="A80" s="11">
        <v>42508</v>
      </c>
      <c r="B80" s="12">
        <v>211.16999799999999</v>
      </c>
      <c r="C80" s="12">
        <v>27.206333000000001</v>
      </c>
      <c r="D80" s="12">
        <v>89.172477999999998</v>
      </c>
      <c r="E80" s="12">
        <v>90.5</v>
      </c>
      <c r="F80" s="12">
        <v>47.393982000000001</v>
      </c>
      <c r="G80" s="12">
        <v>66.636799999999994</v>
      </c>
      <c r="H80" s="20">
        <f t="shared" ref="H80:M80" si="151">LN(B80/B79)</f>
        <v>3.1313401613887876E-2</v>
      </c>
      <c r="I80" s="20">
        <f t="shared" si="151"/>
        <v>3.33544149707878E-4</v>
      </c>
      <c r="J80" s="20">
        <f t="shared" si="151"/>
        <v>1.1380028056108571E-2</v>
      </c>
      <c r="K80" s="20">
        <f t="shared" si="151"/>
        <v>2.0879483804158442E-2</v>
      </c>
      <c r="L80" s="20">
        <f t="shared" si="151"/>
        <v>5.9218568579288301E-3</v>
      </c>
      <c r="M80" s="22">
        <f t="shared" si="151"/>
        <v>2.1311817483386141E-4</v>
      </c>
      <c r="N80" s="24">
        <f t="shared" ref="N80:R80" si="152">(B80-B79)/B79</f>
        <v>3.1808823769982952E-2</v>
      </c>
      <c r="O80" s="24">
        <f t="shared" si="152"/>
        <v>3.3359978174274819E-4</v>
      </c>
      <c r="P80" s="24">
        <f t="shared" si="152"/>
        <v>1.1445026904291255E-2</v>
      </c>
      <c r="Q80" s="24">
        <f t="shared" si="152"/>
        <v>2.1098985256650712E-2</v>
      </c>
      <c r="R80" s="24">
        <f t="shared" si="152"/>
        <v>5.9394257152166766E-3</v>
      </c>
      <c r="S80" s="26">
        <f t="shared" si="134"/>
        <v>2.1314088612545135E-4</v>
      </c>
      <c r="U80" s="2"/>
    </row>
    <row r="81" spans="1:21" ht="15.75" customHeight="1">
      <c r="A81" s="11">
        <v>42509</v>
      </c>
      <c r="B81" s="12">
        <v>215.21000699999999</v>
      </c>
      <c r="C81" s="12">
        <v>26.879743999999999</v>
      </c>
      <c r="D81" s="12">
        <v>88.832984999999994</v>
      </c>
      <c r="E81" s="12">
        <v>89.550003000000004</v>
      </c>
      <c r="F81" s="12">
        <v>46.936923999999998</v>
      </c>
      <c r="G81" s="12">
        <v>67.023499999999999</v>
      </c>
      <c r="H81" s="20">
        <f t="shared" ref="H81:M81" si="153">LN(B81/B80)</f>
        <v>1.8950841318755005E-2</v>
      </c>
      <c r="I81" s="20">
        <f t="shared" si="153"/>
        <v>-1.207678528332802E-2</v>
      </c>
      <c r="J81" s="20">
        <f t="shared" si="153"/>
        <v>-3.8144156466542265E-3</v>
      </c>
      <c r="K81" s="20">
        <f t="shared" si="153"/>
        <v>-1.0552688698322628E-2</v>
      </c>
      <c r="L81" s="20">
        <f t="shared" si="153"/>
        <v>-9.6906008041141543E-3</v>
      </c>
      <c r="M81" s="22">
        <f t="shared" si="153"/>
        <v>5.7863266645846317E-3</v>
      </c>
      <c r="N81" s="24">
        <f t="shared" ref="N81:R81" si="154">(B81-B80)/B80</f>
        <v>1.9131548223057699E-2</v>
      </c>
      <c r="O81" s="24">
        <f t="shared" si="154"/>
        <v>-1.2004153591739173E-2</v>
      </c>
      <c r="P81" s="24">
        <f t="shared" si="154"/>
        <v>-3.8071500042872477E-3</v>
      </c>
      <c r="Q81" s="24">
        <f t="shared" si="154"/>
        <v>-1.0497204419889461E-2</v>
      </c>
      <c r="R81" s="24">
        <f t="shared" si="154"/>
        <v>-9.6437982358182836E-3</v>
      </c>
      <c r="S81" s="26">
        <f t="shared" si="134"/>
        <v>5.8030997887053015E-3</v>
      </c>
      <c r="U81" s="2"/>
    </row>
    <row r="82" spans="1:21" ht="15.75" customHeight="1">
      <c r="A82" s="11">
        <v>42510</v>
      </c>
      <c r="B82" s="12">
        <v>220.279999</v>
      </c>
      <c r="C82" s="12">
        <v>27.351479000000001</v>
      </c>
      <c r="D82" s="12">
        <v>89.794867999999994</v>
      </c>
      <c r="E82" s="12">
        <v>92.489998</v>
      </c>
      <c r="F82" s="12">
        <v>47.216754999999999</v>
      </c>
      <c r="G82" s="12">
        <v>66.778599999999997</v>
      </c>
      <c r="H82" s="20">
        <f t="shared" ref="H82:M82" si="155">LN(B82/B81)</f>
        <v>2.3285131718741438E-2</v>
      </c>
      <c r="I82" s="20">
        <f t="shared" si="155"/>
        <v>1.7397612388270364E-2</v>
      </c>
      <c r="J82" s="20">
        <f t="shared" si="155"/>
        <v>1.0769790725233904E-2</v>
      </c>
      <c r="K82" s="20">
        <f t="shared" si="155"/>
        <v>3.2303346934651353E-2</v>
      </c>
      <c r="L82" s="20">
        <f t="shared" si="155"/>
        <v>5.944150603756285E-3</v>
      </c>
      <c r="M82" s="22">
        <f t="shared" si="155"/>
        <v>-3.6606342273636E-3</v>
      </c>
      <c r="N82" s="24">
        <f t="shared" ref="N82:R82" si="156">(B82-B81)/B81</f>
        <v>2.3558346894157266E-2</v>
      </c>
      <c r="O82" s="24">
        <f t="shared" si="156"/>
        <v>1.7549832319831711E-2</v>
      </c>
      <c r="P82" s="24">
        <f t="shared" si="156"/>
        <v>1.0827993678249137E-2</v>
      </c>
      <c r="Q82" s="24">
        <f t="shared" si="156"/>
        <v>3.2830763835931934E-2</v>
      </c>
      <c r="R82" s="24">
        <f t="shared" si="156"/>
        <v>5.9618521230748204E-3</v>
      </c>
      <c r="S82" s="26">
        <f t="shared" si="134"/>
        <v>-3.6539422739785277E-3</v>
      </c>
      <c r="U82" s="2"/>
    </row>
    <row r="83" spans="1:21" ht="15.75" customHeight="1">
      <c r="A83" s="11">
        <v>42513</v>
      </c>
      <c r="B83" s="12">
        <v>216.220001</v>
      </c>
      <c r="C83" s="12">
        <v>27.424050999999999</v>
      </c>
      <c r="D83" s="12">
        <v>90.935935999999998</v>
      </c>
      <c r="E83" s="12">
        <v>94.889999000000003</v>
      </c>
      <c r="F83" s="12">
        <v>46.666435</v>
      </c>
      <c r="G83" s="12">
        <v>65.735500000000002</v>
      </c>
      <c r="H83" s="20">
        <f t="shared" ref="H83:M83" si="157">LN(B83/B82)</f>
        <v>-1.8603047365059605E-2</v>
      </c>
      <c r="I83" s="20">
        <f t="shared" si="157"/>
        <v>2.6497979102441021E-3</v>
      </c>
      <c r="J83" s="20">
        <f t="shared" si="157"/>
        <v>1.2627434137899175E-2</v>
      </c>
      <c r="K83" s="20">
        <f t="shared" si="157"/>
        <v>2.5617806504939691E-2</v>
      </c>
      <c r="L83" s="20">
        <f t="shared" si="157"/>
        <v>-1.1723638771838109E-2</v>
      </c>
      <c r="M83" s="22">
        <f t="shared" si="157"/>
        <v>-1.5743555517511495E-2</v>
      </c>
      <c r="N83" s="24">
        <f t="shared" ref="N83:R83" si="158">(B83-B82)/B82</f>
        <v>-1.8431078710872916E-2</v>
      </c>
      <c r="O83" s="24">
        <f t="shared" si="158"/>
        <v>2.6533117276764965E-3</v>
      </c>
      <c r="P83" s="24">
        <f t="shared" si="158"/>
        <v>1.270749682487427E-2</v>
      </c>
      <c r="Q83" s="24">
        <f t="shared" si="158"/>
        <v>2.5948762589442408E-2</v>
      </c>
      <c r="R83" s="24">
        <f t="shared" si="158"/>
        <v>-1.1655184690265124E-2</v>
      </c>
      <c r="S83" s="26">
        <f t="shared" si="134"/>
        <v>-1.5620273560691511E-2</v>
      </c>
      <c r="U83" s="2"/>
    </row>
    <row r="84" spans="1:21" ht="15.75" customHeight="1">
      <c r="A84" s="11">
        <v>42514</v>
      </c>
      <c r="B84" s="12">
        <v>217.91000399999999</v>
      </c>
      <c r="C84" s="12">
        <v>28.177012999999999</v>
      </c>
      <c r="D84" s="12">
        <v>92.322188999999995</v>
      </c>
      <c r="E84" s="12">
        <v>97.889999000000003</v>
      </c>
      <c r="F84" s="12">
        <v>48.121552000000001</v>
      </c>
      <c r="G84" s="12">
        <v>65.346100000000007</v>
      </c>
      <c r="H84" s="20">
        <f t="shared" ref="H84:M84" si="159">LN(B84/B83)</f>
        <v>7.7857393754875636E-3</v>
      </c>
      <c r="I84" s="20">
        <f t="shared" si="159"/>
        <v>2.7086101592743272E-2</v>
      </c>
      <c r="J84" s="20">
        <f t="shared" si="159"/>
        <v>1.5129254891403323E-2</v>
      </c>
      <c r="K84" s="20">
        <f t="shared" si="159"/>
        <v>3.1126073610641992E-2</v>
      </c>
      <c r="L84" s="20">
        <f t="shared" si="159"/>
        <v>3.0704973644792227E-2</v>
      </c>
      <c r="M84" s="22">
        <f t="shared" si="159"/>
        <v>-5.9413547816699452E-3</v>
      </c>
      <c r="N84" s="24">
        <f t="shared" ref="N84:R84" si="160">(B84-B83)/B83</f>
        <v>7.8161270566268759E-3</v>
      </c>
      <c r="O84" s="24">
        <f t="shared" si="160"/>
        <v>2.7456264575937382E-2</v>
      </c>
      <c r="P84" s="24">
        <f t="shared" si="160"/>
        <v>1.5244281424672381E-2</v>
      </c>
      <c r="Q84" s="24">
        <f t="shared" si="160"/>
        <v>3.1615555186168778E-2</v>
      </c>
      <c r="R84" s="24">
        <f t="shared" si="160"/>
        <v>3.1181233363979943E-2</v>
      </c>
      <c r="S84" s="26">
        <f t="shared" si="134"/>
        <v>-5.9237398361614568E-3</v>
      </c>
      <c r="U84" s="2"/>
    </row>
    <row r="85" spans="1:21" ht="15.75" customHeight="1">
      <c r="A85" s="11">
        <v>42515</v>
      </c>
      <c r="B85" s="12">
        <v>219.58000200000001</v>
      </c>
      <c r="C85" s="12">
        <v>28.476379000000001</v>
      </c>
      <c r="D85" s="12">
        <v>93.944205999999994</v>
      </c>
      <c r="E85" s="12">
        <v>100.199997</v>
      </c>
      <c r="F85" s="12">
        <v>48.615912999999999</v>
      </c>
      <c r="G85" s="12">
        <v>66.069500000000005</v>
      </c>
      <c r="H85" s="20">
        <f t="shared" ref="H85:M85" si="161">LN(B85/B84)</f>
        <v>7.6344880498520236E-3</v>
      </c>
      <c r="I85" s="20">
        <f t="shared" si="161"/>
        <v>1.056843291530097E-2</v>
      </c>
      <c r="J85" s="20">
        <f t="shared" si="161"/>
        <v>1.7416539372196609E-2</v>
      </c>
      <c r="K85" s="20">
        <f t="shared" si="161"/>
        <v>2.3323769652853349E-2</v>
      </c>
      <c r="L85" s="20">
        <f t="shared" si="161"/>
        <v>1.0220762009192735E-2</v>
      </c>
      <c r="M85" s="22">
        <f t="shared" si="161"/>
        <v>1.100945864598013E-2</v>
      </c>
      <c r="N85" s="24">
        <f t="shared" ref="N85:R85" si="162">(B85-B84)/B84</f>
        <v>7.663705058717823E-3</v>
      </c>
      <c r="O85" s="24">
        <f t="shared" si="162"/>
        <v>1.0624476057841998E-2</v>
      </c>
      <c r="P85" s="24">
        <f t="shared" si="162"/>
        <v>1.7569091651412204E-2</v>
      </c>
      <c r="Q85" s="24">
        <f t="shared" si="162"/>
        <v>2.3597895838164153E-2</v>
      </c>
      <c r="R85" s="24">
        <f t="shared" si="162"/>
        <v>1.0273172403084544E-2</v>
      </c>
      <c r="S85" s="26">
        <f t="shared" si="134"/>
        <v>1.1070285755385489E-2</v>
      </c>
      <c r="U85" s="2"/>
    </row>
    <row r="86" spans="1:21" ht="15.75" customHeight="1">
      <c r="A86" s="11">
        <v>42516</v>
      </c>
      <c r="B86" s="12">
        <v>225.11999499999999</v>
      </c>
      <c r="C86" s="12">
        <v>28.567098999999999</v>
      </c>
      <c r="D86" s="12">
        <v>94.689177999999998</v>
      </c>
      <c r="E86" s="12">
        <v>102.80999799999999</v>
      </c>
      <c r="F86" s="12">
        <v>48.401370999999997</v>
      </c>
      <c r="G86" s="12">
        <v>65.990399999999994</v>
      </c>
      <c r="H86" s="20">
        <f t="shared" ref="H86:M86" si="163">LN(B86/B85)</f>
        <v>2.4916931240817841E-2</v>
      </c>
      <c r="I86" s="20">
        <f t="shared" si="163"/>
        <v>3.1807344035033503E-3</v>
      </c>
      <c r="J86" s="20">
        <f t="shared" si="163"/>
        <v>7.8986641427265681E-3</v>
      </c>
      <c r="K86" s="20">
        <f t="shared" si="163"/>
        <v>2.5714446390622051E-2</v>
      </c>
      <c r="L86" s="20">
        <f t="shared" si="163"/>
        <v>-4.4227655294624343E-3</v>
      </c>
      <c r="M86" s="22">
        <f t="shared" si="163"/>
        <v>-1.1979413805322369E-3</v>
      </c>
      <c r="N86" s="24">
        <f t="shared" ref="N86:R86" si="164">(B86-B85)/B85</f>
        <v>2.5229952407050171E-2</v>
      </c>
      <c r="O86" s="24">
        <f t="shared" si="164"/>
        <v>3.1857983067298504E-3</v>
      </c>
      <c r="P86" s="24">
        <f t="shared" si="164"/>
        <v>7.9299408842734183E-3</v>
      </c>
      <c r="Q86" s="24">
        <f t="shared" si="164"/>
        <v>2.604791495153435E-2</v>
      </c>
      <c r="R86" s="24">
        <f t="shared" si="164"/>
        <v>-4.4129995049152233E-3</v>
      </c>
      <c r="S86" s="26">
        <f t="shared" si="134"/>
        <v>-1.1972241351911883E-3</v>
      </c>
      <c r="U86" s="2"/>
    </row>
    <row r="87" spans="1:21" ht="15.75" customHeight="1">
      <c r="A87" s="11">
        <v>42517</v>
      </c>
      <c r="B87" s="12">
        <v>223.03999300000001</v>
      </c>
      <c r="C87" s="12">
        <v>28.639676999999999</v>
      </c>
      <c r="D87" s="12">
        <v>94.632598999999999</v>
      </c>
      <c r="E87" s="12">
        <v>103.300003</v>
      </c>
      <c r="F87" s="12">
        <v>48.802470999999997</v>
      </c>
      <c r="G87" s="12">
        <v>66.072400000000002</v>
      </c>
      <c r="H87" s="20">
        <f t="shared" ref="H87:M87" si="165">LN(B87/B86)</f>
        <v>-9.2824749680483192E-3</v>
      </c>
      <c r="I87" s="20">
        <f t="shared" si="165"/>
        <v>2.5373930857523386E-3</v>
      </c>
      <c r="J87" s="20">
        <f t="shared" si="165"/>
        <v>-5.9770199267027483E-4</v>
      </c>
      <c r="K87" s="20">
        <f t="shared" si="165"/>
        <v>4.7548000659524466E-3</v>
      </c>
      <c r="L87" s="20">
        <f t="shared" si="165"/>
        <v>8.252807055401476E-3</v>
      </c>
      <c r="M87" s="22">
        <f t="shared" si="165"/>
        <v>1.241833590353045E-3</v>
      </c>
      <c r="N87" s="24">
        <f t="shared" ref="N87:R87" si="166">(B87-B86)/B86</f>
        <v>-9.2395257915672008E-3</v>
      </c>
      <c r="O87" s="24">
        <f t="shared" si="166"/>
        <v>2.5406149920928281E-3</v>
      </c>
      <c r="P87" s="24">
        <f t="shared" si="166"/>
        <v>-5.9752340441691519E-4</v>
      </c>
      <c r="Q87" s="24">
        <f t="shared" si="166"/>
        <v>4.7661220652879567E-3</v>
      </c>
      <c r="R87" s="24">
        <f t="shared" si="166"/>
        <v>8.2869553426492739E-3</v>
      </c>
      <c r="S87" s="26">
        <f t="shared" si="134"/>
        <v>1.2426049849676435E-3</v>
      </c>
      <c r="U87" s="2"/>
    </row>
    <row r="88" spans="1:21" ht="15.75" customHeight="1">
      <c r="A88" s="11">
        <v>42521</v>
      </c>
      <c r="B88" s="12">
        <v>223.229996</v>
      </c>
      <c r="C88" s="12">
        <v>28.657817999999999</v>
      </c>
      <c r="D88" s="12">
        <v>94.170524999999998</v>
      </c>
      <c r="E88" s="12">
        <v>102.57</v>
      </c>
      <c r="F88" s="12">
        <v>49.43676</v>
      </c>
      <c r="G88" s="12">
        <v>66.914199999999994</v>
      </c>
      <c r="H88" s="20">
        <f t="shared" ref="H88:M88" si="167">LN(B88/B87)</f>
        <v>8.5151597088726941E-4</v>
      </c>
      <c r="I88" s="20">
        <f t="shared" si="167"/>
        <v>6.3322142115176114E-4</v>
      </c>
      <c r="J88" s="20">
        <f t="shared" si="167"/>
        <v>-4.8947804758156729E-3</v>
      </c>
      <c r="K88" s="20">
        <f t="shared" si="167"/>
        <v>-7.0919128478992817E-3</v>
      </c>
      <c r="L88" s="20">
        <f t="shared" si="167"/>
        <v>1.2913330198325404E-2</v>
      </c>
      <c r="M88" s="22">
        <f t="shared" si="167"/>
        <v>1.2660091219195303E-2</v>
      </c>
      <c r="N88" s="24">
        <f t="shared" ref="N88:R88" si="168">(B88-B87)/B87</f>
        <v>8.5187861353631835E-4</v>
      </c>
      <c r="O88" s="24">
        <f t="shared" si="168"/>
        <v>6.3342194815953982E-4</v>
      </c>
      <c r="P88" s="24">
        <f t="shared" si="168"/>
        <v>-4.8828205595410224E-3</v>
      </c>
      <c r="Q88" s="24">
        <f t="shared" si="168"/>
        <v>-7.0668245769558262E-3</v>
      </c>
      <c r="R88" s="24">
        <f t="shared" si="168"/>
        <v>1.2997067300137376E-2</v>
      </c>
      <c r="S88" s="26">
        <f t="shared" si="134"/>
        <v>1.2740569435951921E-2</v>
      </c>
      <c r="U88" s="2"/>
    </row>
    <row r="89" spans="1:21" ht="15.75" customHeight="1">
      <c r="A89" s="11">
        <v>42522</v>
      </c>
      <c r="B89" s="12">
        <v>219.55999800000001</v>
      </c>
      <c r="C89" s="12">
        <v>28.721319000000001</v>
      </c>
      <c r="D89" s="12">
        <v>92.850273000000001</v>
      </c>
      <c r="E89" s="12">
        <v>101.510002</v>
      </c>
      <c r="F89" s="12">
        <v>49.296829000000002</v>
      </c>
      <c r="G89" s="12">
        <v>67.143900000000002</v>
      </c>
      <c r="H89" s="20">
        <f t="shared" ref="H89:M89" si="169">LN(B89/B88)</f>
        <v>-1.6577077585979809E-2</v>
      </c>
      <c r="I89" s="20">
        <f t="shared" si="169"/>
        <v>2.2133837922533256E-3</v>
      </c>
      <c r="J89" s="20">
        <f t="shared" si="169"/>
        <v>-1.4119006509760779E-2</v>
      </c>
      <c r="K89" s="20">
        <f t="shared" si="169"/>
        <v>-1.0388156820487675E-2</v>
      </c>
      <c r="L89" s="20">
        <f t="shared" si="169"/>
        <v>-2.8345185282298716E-3</v>
      </c>
      <c r="M89" s="22">
        <f t="shared" si="169"/>
        <v>3.4268757320847372E-3</v>
      </c>
      <c r="N89" s="24">
        <f t="shared" ref="N89:R89" si="170">(B89-B88)/B88</f>
        <v>-1.6440433928064008E-2</v>
      </c>
      <c r="O89" s="24">
        <f t="shared" si="170"/>
        <v>2.2158351344126149E-3</v>
      </c>
      <c r="P89" s="24">
        <f t="shared" si="170"/>
        <v>-1.4019800781613955E-2</v>
      </c>
      <c r="Q89" s="24">
        <f t="shared" si="170"/>
        <v>-1.0334386272789249E-2</v>
      </c>
      <c r="R89" s="24">
        <f t="shared" si="170"/>
        <v>-2.8305050735524971E-3</v>
      </c>
      <c r="S89" s="26">
        <f t="shared" si="134"/>
        <v>3.4327541837160247E-3</v>
      </c>
      <c r="U89" s="2"/>
    </row>
    <row r="90" spans="1:21" ht="15.75" customHeight="1">
      <c r="A90" s="11">
        <v>42523</v>
      </c>
      <c r="B90" s="12">
        <v>218.96000699999999</v>
      </c>
      <c r="C90" s="12">
        <v>28.812044</v>
      </c>
      <c r="D90" s="12">
        <v>92.152457999999996</v>
      </c>
      <c r="E90" s="12">
        <v>101.25</v>
      </c>
      <c r="F90" s="12">
        <v>48.951720999999999</v>
      </c>
      <c r="G90" s="12">
        <v>66.500600000000006</v>
      </c>
      <c r="H90" s="20">
        <f t="shared" ref="H90:M90" si="171">LN(B90/B89)</f>
        <v>-2.7364378708285473E-3</v>
      </c>
      <c r="I90" s="20">
        <f t="shared" si="171"/>
        <v>3.1538248581267376E-3</v>
      </c>
      <c r="J90" s="20">
        <f t="shared" si="171"/>
        <v>-7.5438703592256027E-3</v>
      </c>
      <c r="K90" s="20">
        <f t="shared" si="171"/>
        <v>-2.564629512183341E-3</v>
      </c>
      <c r="L90" s="20">
        <f t="shared" si="171"/>
        <v>-7.0252318098765962E-3</v>
      </c>
      <c r="M90" s="22">
        <f t="shared" si="171"/>
        <v>-9.6271072655691754E-3</v>
      </c>
      <c r="N90" s="24">
        <f t="shared" ref="N90:R90" si="172">(B90-B89)/B89</f>
        <v>-2.7326972374995969E-3</v>
      </c>
      <c r="O90" s="24">
        <f t="shared" si="172"/>
        <v>3.1588033961810406E-3</v>
      </c>
      <c r="P90" s="24">
        <f t="shared" si="172"/>
        <v>-7.5154867880679859E-3</v>
      </c>
      <c r="Q90" s="24">
        <f t="shared" si="172"/>
        <v>-2.5613436595144593E-3</v>
      </c>
      <c r="R90" s="24">
        <f t="shared" si="172"/>
        <v>-7.0006125546128589E-3</v>
      </c>
      <c r="S90" s="26">
        <f t="shared" si="134"/>
        <v>-9.5809150198304938E-3</v>
      </c>
      <c r="U90" s="2"/>
    </row>
    <row r="91" spans="1:21" ht="15.75" customHeight="1">
      <c r="A91" s="11">
        <v>42524</v>
      </c>
      <c r="B91" s="12">
        <v>218.990005</v>
      </c>
      <c r="C91" s="12">
        <v>28.685034000000002</v>
      </c>
      <c r="D91" s="12">
        <v>92.341048999999998</v>
      </c>
      <c r="E91" s="12">
        <v>99.589995999999999</v>
      </c>
      <c r="F91" s="12">
        <v>48.308093999999997</v>
      </c>
      <c r="G91" s="12">
        <v>65.546199999999999</v>
      </c>
      <c r="H91" s="20">
        <f t="shared" ref="H91:M91" si="173">LN(B91/B90)</f>
        <v>1.369928038586667E-4</v>
      </c>
      <c r="I91" s="20">
        <f t="shared" si="173"/>
        <v>-4.4179708258089345E-3</v>
      </c>
      <c r="J91" s="20">
        <f t="shared" si="173"/>
        <v>2.0444195435782757E-3</v>
      </c>
      <c r="K91" s="20">
        <f t="shared" si="173"/>
        <v>-1.6530988207776313E-2</v>
      </c>
      <c r="L91" s="20">
        <f t="shared" si="173"/>
        <v>-1.3235402424586963E-2</v>
      </c>
      <c r="M91" s="22">
        <f t="shared" si="173"/>
        <v>-1.4455732662664622E-2</v>
      </c>
      <c r="N91" s="24">
        <f t="shared" ref="N91:R91" si="174">(B91-B90)/B90</f>
        <v>1.3700218780138322E-4</v>
      </c>
      <c r="O91" s="24">
        <f t="shared" si="174"/>
        <v>-4.4082259488427309E-3</v>
      </c>
      <c r="P91" s="24">
        <f t="shared" si="174"/>
        <v>2.0465107941016877E-3</v>
      </c>
      <c r="Q91" s="24">
        <f t="shared" si="174"/>
        <v>-1.6395101234567909E-2</v>
      </c>
      <c r="R91" s="24">
        <f t="shared" si="174"/>
        <v>-1.314819963122445E-2</v>
      </c>
      <c r="S91" s="26">
        <f t="shared" si="134"/>
        <v>-1.435175020977264E-2</v>
      </c>
      <c r="U91" s="2"/>
    </row>
    <row r="92" spans="1:21" ht="15.75" customHeight="1">
      <c r="A92" s="11">
        <v>42527</v>
      </c>
      <c r="B92" s="12">
        <v>220.679993</v>
      </c>
      <c r="C92" s="12">
        <v>28.739467999999999</v>
      </c>
      <c r="D92" s="12">
        <v>93.010589999999993</v>
      </c>
      <c r="E92" s="12">
        <v>100.739998</v>
      </c>
      <c r="F92" s="12">
        <v>48.625252000000003</v>
      </c>
      <c r="G92" s="12">
        <v>65.029200000000003</v>
      </c>
      <c r="H92" s="20">
        <f t="shared" ref="H92:M92" si="175">LN(B92/B91)</f>
        <v>7.6875671785003917E-3</v>
      </c>
      <c r="I92" s="20">
        <f t="shared" si="175"/>
        <v>1.8958463515814498E-3</v>
      </c>
      <c r="J92" s="20">
        <f t="shared" si="175"/>
        <v>7.2245804332749719E-3</v>
      </c>
      <c r="K92" s="20">
        <f t="shared" si="175"/>
        <v>1.1481202685544804E-2</v>
      </c>
      <c r="L92" s="20">
        <f t="shared" si="175"/>
        <v>6.5438601857471454E-3</v>
      </c>
      <c r="M92" s="22">
        <f t="shared" si="175"/>
        <v>-7.9188377238966923E-3</v>
      </c>
      <c r="N92" s="24">
        <f t="shared" ref="N92:R92" si="176">(B92-B91)/B91</f>
        <v>7.717192389670933E-3</v>
      </c>
      <c r="O92" s="24">
        <f t="shared" si="176"/>
        <v>1.8976446044999277E-3</v>
      </c>
      <c r="P92" s="24">
        <f t="shared" si="176"/>
        <v>7.2507406754713745E-3</v>
      </c>
      <c r="Q92" s="24">
        <f t="shared" si="176"/>
        <v>1.1547364656988244E-2</v>
      </c>
      <c r="R92" s="24">
        <f t="shared" si="176"/>
        <v>6.5653180189639915E-3</v>
      </c>
      <c r="S92" s="26">
        <f t="shared" si="134"/>
        <v>-7.8875663272622853E-3</v>
      </c>
      <c r="U92" s="2"/>
    </row>
    <row r="93" spans="1:21" ht="15.75" customHeight="1">
      <c r="A93" s="11">
        <v>42528</v>
      </c>
      <c r="B93" s="12">
        <v>232.33999600000001</v>
      </c>
      <c r="C93" s="12">
        <v>28.9209</v>
      </c>
      <c r="D93" s="12">
        <v>93.387810000000002</v>
      </c>
      <c r="E93" s="12">
        <v>99.889999000000003</v>
      </c>
      <c r="F93" s="12">
        <v>48.597262999999998</v>
      </c>
      <c r="G93" s="12">
        <v>64.097899999999996</v>
      </c>
      <c r="H93" s="20">
        <f t="shared" ref="H93:M93" si="177">LN(B93/B92)</f>
        <v>5.1488142185088147E-2</v>
      </c>
      <c r="I93" s="20">
        <f t="shared" si="177"/>
        <v>6.2931474450950058E-3</v>
      </c>
      <c r="J93" s="20">
        <f t="shared" si="177"/>
        <v>4.0474651602935762E-3</v>
      </c>
      <c r="K93" s="20">
        <f t="shared" si="177"/>
        <v>-8.473349931370824E-3</v>
      </c>
      <c r="L93" s="20">
        <f t="shared" si="177"/>
        <v>-5.7577199629593007E-4</v>
      </c>
      <c r="M93" s="22">
        <f t="shared" si="177"/>
        <v>-1.4424797711426799E-2</v>
      </c>
      <c r="N93" s="24">
        <f t="shared" ref="N93:R93" si="178">(B93-B92)/B92</f>
        <v>5.2836701875371268E-2</v>
      </c>
      <c r="O93" s="24">
        <f t="shared" si="178"/>
        <v>6.3129909015713489E-3</v>
      </c>
      <c r="P93" s="24">
        <f t="shared" si="178"/>
        <v>4.0556672095081684E-3</v>
      </c>
      <c r="Q93" s="24">
        <f t="shared" si="178"/>
        <v>-8.4375522818652109E-3</v>
      </c>
      <c r="R93" s="24">
        <f t="shared" si="178"/>
        <v>-5.7560627140822108E-4</v>
      </c>
      <c r="S93" s="26">
        <f t="shared" si="134"/>
        <v>-1.4321258757604372E-2</v>
      </c>
      <c r="U93" s="2"/>
    </row>
    <row r="94" spans="1:21" ht="15.75" customHeight="1">
      <c r="A94" s="11">
        <v>42529</v>
      </c>
      <c r="B94" s="12">
        <v>235.520004</v>
      </c>
      <c r="C94" s="12">
        <v>28.929974000000001</v>
      </c>
      <c r="D94" s="12">
        <v>93.302932999999996</v>
      </c>
      <c r="E94" s="12">
        <v>97.860000999999997</v>
      </c>
      <c r="F94" s="12">
        <v>48.541285999999999</v>
      </c>
      <c r="G94" s="12">
        <v>64.051000000000002</v>
      </c>
      <c r="H94" s="20">
        <f t="shared" ref="H94:M94" si="179">LN(B94/B93)</f>
        <v>1.3594053655027088E-2</v>
      </c>
      <c r="I94" s="20">
        <f t="shared" si="179"/>
        <v>3.1370312830236057E-4</v>
      </c>
      <c r="J94" s="20">
        <f t="shared" si="179"/>
        <v>-9.0927921207048588E-4</v>
      </c>
      <c r="K94" s="20">
        <f t="shared" si="179"/>
        <v>-2.053167445338908E-2</v>
      </c>
      <c r="L94" s="20">
        <f t="shared" si="179"/>
        <v>-1.1525188871450748E-3</v>
      </c>
      <c r="M94" s="22">
        <f t="shared" si="179"/>
        <v>-7.3196105614565122E-4</v>
      </c>
      <c r="N94" s="24">
        <f t="shared" ref="N94:R94" si="180">(B94-B93)/B93</f>
        <v>1.3686872922215194E-2</v>
      </c>
      <c r="O94" s="24">
        <f t="shared" si="180"/>
        <v>3.1375233827445905E-4</v>
      </c>
      <c r="P94" s="24">
        <f t="shared" si="180"/>
        <v>-9.0886594299626324E-4</v>
      </c>
      <c r="Q94" s="24">
        <f t="shared" si="180"/>
        <v>-2.032233477147203E-2</v>
      </c>
      <c r="R94" s="24">
        <f t="shared" si="180"/>
        <v>-1.15185499232742E-3</v>
      </c>
      <c r="S94" s="26">
        <f t="shared" si="134"/>
        <v>-7.316932379999308E-4</v>
      </c>
      <c r="U94" s="2"/>
    </row>
    <row r="95" spans="1:21" ht="15.75" customHeight="1">
      <c r="A95" s="11">
        <v>42530</v>
      </c>
      <c r="B95" s="12">
        <v>229.36000100000001</v>
      </c>
      <c r="C95" s="12">
        <v>28.975334</v>
      </c>
      <c r="D95" s="12">
        <v>93.972481000000002</v>
      </c>
      <c r="E95" s="12">
        <v>97.089995999999999</v>
      </c>
      <c r="F95" s="12">
        <v>48.149521</v>
      </c>
      <c r="G95" s="12">
        <v>64.729799999999997</v>
      </c>
      <c r="H95" s="20">
        <f t="shared" ref="H95:M95" si="181">LN(B95/B94)</f>
        <v>-2.6503026589134365E-2</v>
      </c>
      <c r="I95" s="20">
        <f t="shared" si="181"/>
        <v>1.5666960713910693E-3</v>
      </c>
      <c r="J95" s="20">
        <f t="shared" si="181"/>
        <v>7.1504405032369149E-3</v>
      </c>
      <c r="K95" s="20">
        <f t="shared" si="181"/>
        <v>-7.8995538964921203E-3</v>
      </c>
      <c r="L95" s="20">
        <f t="shared" si="181"/>
        <v>-8.1035034452882713E-3</v>
      </c>
      <c r="M95" s="22">
        <f t="shared" si="181"/>
        <v>1.0542041771828641E-2</v>
      </c>
      <c r="N95" s="24">
        <f t="shared" ref="N95:R95" si="182">(B95-B94)/B94</f>
        <v>-2.6154903597912595E-2</v>
      </c>
      <c r="O95" s="24">
        <f t="shared" si="182"/>
        <v>1.5679239808510969E-3</v>
      </c>
      <c r="P95" s="24">
        <f t="shared" si="182"/>
        <v>7.1760659442507138E-3</v>
      </c>
      <c r="Q95" s="24">
        <f t="shared" si="182"/>
        <v>-7.8684344178577888E-3</v>
      </c>
      <c r="R95" s="24">
        <f t="shared" si="182"/>
        <v>-8.0707585703435926E-3</v>
      </c>
      <c r="S95" s="26">
        <f t="shared" si="134"/>
        <v>1.0597804874240779E-2</v>
      </c>
      <c r="U95" s="2"/>
    </row>
    <row r="96" spans="1:21" ht="15.75" customHeight="1">
      <c r="A96" s="11">
        <v>42531</v>
      </c>
      <c r="B96" s="12">
        <v>218.78999300000001</v>
      </c>
      <c r="C96" s="12">
        <v>29.066053</v>
      </c>
      <c r="D96" s="12">
        <v>93.199211000000005</v>
      </c>
      <c r="E96" s="12">
        <v>93.75</v>
      </c>
      <c r="F96" s="12">
        <v>48.018940000000001</v>
      </c>
      <c r="G96" s="12">
        <v>66.070599999999999</v>
      </c>
      <c r="H96" s="20">
        <f t="shared" ref="H96:M96" si="183">LN(B96/B95)</f>
        <v>-4.7180492264971313E-2</v>
      </c>
      <c r="I96" s="20">
        <f t="shared" si="183"/>
        <v>3.1260133006534678E-3</v>
      </c>
      <c r="J96" s="20">
        <f t="shared" si="183"/>
        <v>-8.2627280991755311E-3</v>
      </c>
      <c r="K96" s="20">
        <f t="shared" si="183"/>
        <v>-3.5006677332644794E-2</v>
      </c>
      <c r="L96" s="20">
        <f t="shared" si="183"/>
        <v>-2.7156737020389175E-3</v>
      </c>
      <c r="M96" s="22">
        <f t="shared" si="183"/>
        <v>2.0502184482801389E-2</v>
      </c>
      <c r="N96" s="24">
        <f t="shared" ref="N96:R96" si="184">(B96-B95)/B95</f>
        <v>-4.6084792265064567E-2</v>
      </c>
      <c r="O96" s="24">
        <f t="shared" si="184"/>
        <v>3.1309043754249731E-3</v>
      </c>
      <c r="P96" s="24">
        <f t="shared" si="184"/>
        <v>-8.2286855872199076E-3</v>
      </c>
      <c r="Q96" s="24">
        <f t="shared" si="184"/>
        <v>-3.4401031389474972E-2</v>
      </c>
      <c r="R96" s="24">
        <f t="shared" si="184"/>
        <v>-2.7119895959089478E-3</v>
      </c>
      <c r="S96" s="26">
        <f t="shared" si="134"/>
        <v>2.0713797972494952E-2</v>
      </c>
      <c r="U96" s="2"/>
    </row>
    <row r="97" spans="1:21" ht="15.75" customHeight="1">
      <c r="A97" s="11">
        <v>42534</v>
      </c>
      <c r="B97" s="12">
        <v>217.86999499999999</v>
      </c>
      <c r="C97" s="12">
        <v>29.183979000000001</v>
      </c>
      <c r="D97" s="12">
        <v>91.794083000000001</v>
      </c>
      <c r="E97" s="12">
        <v>93.849997999999999</v>
      </c>
      <c r="F97" s="12">
        <v>46.769024000000002</v>
      </c>
      <c r="G97" s="12">
        <v>65.703800000000001</v>
      </c>
      <c r="H97" s="20">
        <f t="shared" ref="H97:M97" si="185">LN(B97/B96)</f>
        <v>-4.2138019813243834E-3</v>
      </c>
      <c r="I97" s="20">
        <f t="shared" si="185"/>
        <v>4.0489646806600547E-3</v>
      </c>
      <c r="J97" s="20">
        <f t="shared" si="185"/>
        <v>-1.5191415779055976E-2</v>
      </c>
      <c r="K97" s="20">
        <f t="shared" si="185"/>
        <v>1.0660768713952713E-3</v>
      </c>
      <c r="L97" s="20">
        <f t="shared" si="185"/>
        <v>-2.6374412971467271E-2</v>
      </c>
      <c r="M97" s="22">
        <f t="shared" si="185"/>
        <v>-5.5671047994404451E-3</v>
      </c>
      <c r="N97" s="24">
        <f t="shared" ref="N97:R97" si="186">(B97-B96)/B96</f>
        <v>-4.2049363747638175E-3</v>
      </c>
      <c r="O97" s="24">
        <f t="shared" si="186"/>
        <v>4.0571728125590577E-3</v>
      </c>
      <c r="P97" s="24">
        <f t="shared" si="186"/>
        <v>-1.5076608320214263E-2</v>
      </c>
      <c r="Q97" s="24">
        <f t="shared" si="186"/>
        <v>1.0666453333333266E-3</v>
      </c>
      <c r="R97" s="24">
        <f t="shared" si="186"/>
        <v>-2.6029645802260502E-2</v>
      </c>
      <c r="S97" s="26">
        <f t="shared" si="134"/>
        <v>-5.5516371880988125E-3</v>
      </c>
      <c r="U97" s="2"/>
    </row>
    <row r="98" spans="1:21" ht="15.75" customHeight="1">
      <c r="A98" s="11">
        <v>42535</v>
      </c>
      <c r="B98" s="12">
        <v>214.96000699999999</v>
      </c>
      <c r="C98" s="12">
        <v>29.156766999999999</v>
      </c>
      <c r="D98" s="12">
        <v>91.907257000000001</v>
      </c>
      <c r="E98" s="12">
        <v>94.120002999999997</v>
      </c>
      <c r="F98" s="12">
        <v>46.479874000000002</v>
      </c>
      <c r="G98" s="12">
        <v>65.840800000000002</v>
      </c>
      <c r="H98" s="20">
        <f t="shared" ref="H98:M98" si="187">LN(B98/B97)</f>
        <v>-1.3446534817343713E-2</v>
      </c>
      <c r="I98" s="20">
        <f t="shared" si="187"/>
        <v>-9.3286438172759348E-4</v>
      </c>
      <c r="J98" s="20">
        <f t="shared" si="187"/>
        <v>1.2321523002325468E-3</v>
      </c>
      <c r="K98" s="20">
        <f t="shared" si="187"/>
        <v>2.8728540114488356E-3</v>
      </c>
      <c r="L98" s="20">
        <f t="shared" si="187"/>
        <v>-6.2017017456178014E-3</v>
      </c>
      <c r="M98" s="22">
        <f t="shared" si="187"/>
        <v>2.0829444847298931E-3</v>
      </c>
      <c r="N98" s="24">
        <f t="shared" ref="N98:R98" si="188">(B98-B97)/B97</f>
        <v>-1.33565340192898E-2</v>
      </c>
      <c r="O98" s="24">
        <f t="shared" si="188"/>
        <v>-9.3242939902068306E-4</v>
      </c>
      <c r="P98" s="24">
        <f t="shared" si="188"/>
        <v>1.2329117117494467E-3</v>
      </c>
      <c r="Q98" s="24">
        <f t="shared" si="188"/>
        <v>2.8769846111237809E-3</v>
      </c>
      <c r="R98" s="24">
        <f t="shared" si="188"/>
        <v>-6.1825108858375869E-3</v>
      </c>
      <c r="S98" s="26">
        <f t="shared" si="134"/>
        <v>2.0851153205749817E-3</v>
      </c>
      <c r="U98" s="2"/>
    </row>
    <row r="99" spans="1:21" ht="15.75" customHeight="1">
      <c r="A99" s="11">
        <v>42536</v>
      </c>
      <c r="B99" s="12">
        <v>217.699997</v>
      </c>
      <c r="C99" s="12">
        <v>28.675964</v>
      </c>
      <c r="D99" s="12">
        <v>91.605484000000004</v>
      </c>
      <c r="E99" s="12">
        <v>94.290001000000004</v>
      </c>
      <c r="F99" s="12">
        <v>46.349285000000002</v>
      </c>
      <c r="G99" s="12">
        <v>65.198599999999999</v>
      </c>
      <c r="H99" s="20">
        <f t="shared" ref="H99:M99" si="189">LN(B99/B98)</f>
        <v>1.2665957588636563E-2</v>
      </c>
      <c r="I99" s="20">
        <f t="shared" si="189"/>
        <v>-1.6627749352945153E-2</v>
      </c>
      <c r="J99" s="20">
        <f t="shared" si="189"/>
        <v>-3.2888536280110234E-3</v>
      </c>
      <c r="K99" s="20">
        <f t="shared" si="189"/>
        <v>1.8045543498001427E-3</v>
      </c>
      <c r="L99" s="20">
        <f t="shared" si="189"/>
        <v>-2.813535909444778E-3</v>
      </c>
      <c r="M99" s="22">
        <f t="shared" si="189"/>
        <v>-9.8017106538483105E-3</v>
      </c>
      <c r="N99" s="24">
        <f t="shared" ref="N99:R99" si="190">(B99-B98)/B98</f>
        <v>1.2746510563706886E-2</v>
      </c>
      <c r="O99" s="24">
        <f t="shared" si="190"/>
        <v>-1.6490271366506378E-2</v>
      </c>
      <c r="P99" s="24">
        <f t="shared" si="190"/>
        <v>-3.283451273058853E-3</v>
      </c>
      <c r="Q99" s="24">
        <f t="shared" si="190"/>
        <v>1.8061835378395256E-3</v>
      </c>
      <c r="R99" s="24">
        <f t="shared" si="190"/>
        <v>-2.8095816266627683E-3</v>
      </c>
      <c r="S99" s="26">
        <f t="shared" si="134"/>
        <v>-9.753830451634915E-3</v>
      </c>
      <c r="U99" s="2"/>
    </row>
    <row r="100" spans="1:21" ht="15.75" customHeight="1">
      <c r="A100" s="11">
        <v>42537</v>
      </c>
      <c r="B100" s="12">
        <v>217.929993</v>
      </c>
      <c r="C100" s="12">
        <v>28.748535</v>
      </c>
      <c r="D100" s="12">
        <v>91.992148999999998</v>
      </c>
      <c r="E100" s="12">
        <v>95.440002000000007</v>
      </c>
      <c r="F100" s="12">
        <v>47.002223999999998</v>
      </c>
      <c r="G100" s="12">
        <v>64.088099999999997</v>
      </c>
      <c r="H100" s="20">
        <f t="shared" ref="H100:M100" si="191">LN(B100/B99)</f>
        <v>1.0559237272438182E-3</v>
      </c>
      <c r="I100" s="20">
        <f t="shared" si="191"/>
        <v>2.5275288386717573E-3</v>
      </c>
      <c r="J100" s="20">
        <f t="shared" si="191"/>
        <v>4.2120975674722061E-3</v>
      </c>
      <c r="K100" s="20">
        <f t="shared" si="191"/>
        <v>1.2122648662070367E-2</v>
      </c>
      <c r="L100" s="20">
        <f t="shared" si="191"/>
        <v>1.3989053952315877E-2</v>
      </c>
      <c r="M100" s="22">
        <f t="shared" si="191"/>
        <v>-1.7179297043323216E-2</v>
      </c>
      <c r="N100" s="24">
        <f t="shared" ref="N100:R100" si="192">(B100-B99)/B99</f>
        <v>1.0564814109758573E-3</v>
      </c>
      <c r="O100" s="24">
        <f t="shared" si="192"/>
        <v>2.5307257325333488E-3</v>
      </c>
      <c r="P100" s="24">
        <f t="shared" si="192"/>
        <v>4.220980918565897E-3</v>
      </c>
      <c r="Q100" s="24">
        <f t="shared" si="192"/>
        <v>1.2196425790683819E-2</v>
      </c>
      <c r="R100" s="24">
        <f t="shared" si="192"/>
        <v>1.4087358629156768E-2</v>
      </c>
      <c r="S100" s="26">
        <f t="shared" si="134"/>
        <v>-1.7032574319080451E-2</v>
      </c>
      <c r="U100" s="2"/>
    </row>
    <row r="101" spans="1:21" ht="15.75" customHeight="1">
      <c r="A101" s="11">
        <v>42538</v>
      </c>
      <c r="B101" s="12">
        <v>215.470001</v>
      </c>
      <c r="C101" s="12">
        <v>28.812044</v>
      </c>
      <c r="D101" s="12">
        <v>89.898605000000003</v>
      </c>
      <c r="E101" s="12">
        <v>94.449996999999996</v>
      </c>
      <c r="F101" s="12">
        <v>46.759704999999997</v>
      </c>
      <c r="G101" s="12">
        <v>64.191000000000003</v>
      </c>
      <c r="H101" s="20">
        <f t="shared" ref="H101:M101" si="193">LN(B101/B100)</f>
        <v>-1.135218483015449E-2</v>
      </c>
      <c r="I101" s="20">
        <f t="shared" si="193"/>
        <v>2.2066847441265421E-3</v>
      </c>
      <c r="J101" s="20">
        <f t="shared" si="193"/>
        <v>-2.3020812335311662E-2</v>
      </c>
      <c r="K101" s="20">
        <f t="shared" si="193"/>
        <v>-1.0427236560554195E-2</v>
      </c>
      <c r="L101" s="20">
        <f t="shared" si="193"/>
        <v>-5.1730919664616862E-3</v>
      </c>
      <c r="M101" s="22">
        <f t="shared" si="193"/>
        <v>1.604314686812714E-3</v>
      </c>
      <c r="N101" s="24">
        <f t="shared" ref="N101:R101" si="194">(B101-B100)/B100</f>
        <v>-1.1287991919496825E-2</v>
      </c>
      <c r="O101" s="24">
        <f t="shared" si="194"/>
        <v>2.2091212647879208E-3</v>
      </c>
      <c r="P101" s="24">
        <f t="shared" si="194"/>
        <v>-2.275785512957192E-2</v>
      </c>
      <c r="Q101" s="24">
        <f t="shared" si="194"/>
        <v>-1.0373061392014752E-2</v>
      </c>
      <c r="R101" s="24">
        <f t="shared" si="194"/>
        <v>-5.1597345691557382E-3</v>
      </c>
      <c r="S101" s="26">
        <f t="shared" si="134"/>
        <v>1.6056022881003607E-3</v>
      </c>
      <c r="U101" s="2"/>
    </row>
    <row r="102" spans="1:21" ht="15.75" customHeight="1">
      <c r="A102" s="11">
        <v>42541</v>
      </c>
      <c r="B102" s="12">
        <v>219.699997</v>
      </c>
      <c r="C102" s="12">
        <v>29.183979000000001</v>
      </c>
      <c r="D102" s="12">
        <v>89.681717000000006</v>
      </c>
      <c r="E102" s="12">
        <v>93.800003000000004</v>
      </c>
      <c r="F102" s="12">
        <v>46.703743000000003</v>
      </c>
      <c r="G102" s="12">
        <v>64.182500000000005</v>
      </c>
      <c r="H102" s="20">
        <f t="shared" ref="H102:M102" si="195">LN(B102/B101)</f>
        <v>1.9441272378421325E-2</v>
      </c>
      <c r="I102" s="20">
        <f t="shared" si="195"/>
        <v>1.2826400151874424E-2</v>
      </c>
      <c r="J102" s="20">
        <f t="shared" si="195"/>
        <v>-2.4154996832587267E-3</v>
      </c>
      <c r="K102" s="20">
        <f t="shared" si="195"/>
        <v>-6.9056741895596133E-3</v>
      </c>
      <c r="L102" s="20">
        <f t="shared" si="195"/>
        <v>-1.1975164170631382E-3</v>
      </c>
      <c r="M102" s="22">
        <f t="shared" si="195"/>
        <v>-1.3242608501632367E-4</v>
      </c>
      <c r="N102" s="24">
        <f t="shared" ref="N102:R102" si="196">(B102-B101)/B101</f>
        <v>1.9631484570327727E-2</v>
      </c>
      <c r="O102" s="24">
        <f t="shared" si="196"/>
        <v>1.290901124543613E-2</v>
      </c>
      <c r="P102" s="24">
        <f t="shared" si="196"/>
        <v>-2.412584711409007E-3</v>
      </c>
      <c r="Q102" s="24">
        <f t="shared" si="196"/>
        <v>-6.8818848136119309E-3</v>
      </c>
      <c r="R102" s="24">
        <f t="shared" si="196"/>
        <v>-1.1967996804084597E-3</v>
      </c>
      <c r="S102" s="26">
        <f t="shared" si="134"/>
        <v>-1.3241731706936655E-4</v>
      </c>
      <c r="U102" s="2"/>
    </row>
    <row r="103" spans="1:21" ht="15.75" customHeight="1">
      <c r="A103" s="11">
        <v>42542</v>
      </c>
      <c r="B103" s="12">
        <v>219.61000100000001</v>
      </c>
      <c r="C103" s="12">
        <v>29.320063000000001</v>
      </c>
      <c r="D103" s="12">
        <v>90.445556999999994</v>
      </c>
      <c r="E103" s="12">
        <v>90.989998</v>
      </c>
      <c r="F103" s="12">
        <v>47.748435999999998</v>
      </c>
      <c r="G103" s="12">
        <v>64.170299999999997</v>
      </c>
      <c r="H103" s="20">
        <f t="shared" ref="H103:M103" si="197">LN(B103/B102)</f>
        <v>-4.0971524285193301E-4</v>
      </c>
      <c r="I103" s="20">
        <f t="shared" si="197"/>
        <v>4.6521314008050258E-3</v>
      </c>
      <c r="J103" s="20">
        <f t="shared" si="197"/>
        <v>8.481165140922297E-3</v>
      </c>
      <c r="K103" s="20">
        <f t="shared" si="197"/>
        <v>-3.0415299606959201E-2</v>
      </c>
      <c r="L103" s="20">
        <f t="shared" si="197"/>
        <v>2.2122001107661764E-2</v>
      </c>
      <c r="M103" s="22">
        <f t="shared" si="197"/>
        <v>-1.9010103459762384E-4</v>
      </c>
      <c r="N103" s="24">
        <f t="shared" ref="N103:R103" si="198">(B103-B102)/B102</f>
        <v>-4.0963132102357332E-4</v>
      </c>
      <c r="O103" s="24">
        <f t="shared" si="198"/>
        <v>4.6629693641158498E-3</v>
      </c>
      <c r="P103" s="24">
        <f t="shared" si="198"/>
        <v>8.5172321132075072E-3</v>
      </c>
      <c r="Q103" s="24">
        <f t="shared" si="198"/>
        <v>-2.9957408423537085E-2</v>
      </c>
      <c r="R103" s="24">
        <f t="shared" si="198"/>
        <v>2.2368506952429812E-2</v>
      </c>
      <c r="S103" s="26">
        <f t="shared" si="134"/>
        <v>-1.9008296654088319E-4</v>
      </c>
      <c r="U103" s="2"/>
    </row>
    <row r="104" spans="1:21" ht="15.75" customHeight="1">
      <c r="A104" s="11">
        <v>42543</v>
      </c>
      <c r="B104" s="12">
        <v>196.66000399999999</v>
      </c>
      <c r="C104" s="12">
        <v>29.292850000000001</v>
      </c>
      <c r="D104" s="12">
        <v>90.106093999999999</v>
      </c>
      <c r="E104" s="12">
        <v>90.010002</v>
      </c>
      <c r="F104" s="12">
        <v>47.561892999999998</v>
      </c>
      <c r="G104" s="12">
        <v>65.380499999999998</v>
      </c>
      <c r="H104" s="20">
        <f t="shared" ref="H104:M104" si="199">LN(B104/B103)</f>
        <v>-0.110376880801046</v>
      </c>
      <c r="I104" s="20">
        <f t="shared" si="199"/>
        <v>-9.2856678033854565E-4</v>
      </c>
      <c r="J104" s="20">
        <f t="shared" si="199"/>
        <v>-3.7602912863371881E-3</v>
      </c>
      <c r="K104" s="20">
        <f t="shared" si="199"/>
        <v>-1.0828790899414794E-2</v>
      </c>
      <c r="L104" s="20">
        <f t="shared" si="199"/>
        <v>-3.9144390782076535E-3</v>
      </c>
      <c r="M104" s="22">
        <f t="shared" si="199"/>
        <v>1.8683562032166055E-2</v>
      </c>
      <c r="N104" s="24">
        <f t="shared" ref="N104:R104" si="200">(B104-B103)/B103</f>
        <v>-0.10450342377622421</v>
      </c>
      <c r="O104" s="24">
        <f t="shared" si="200"/>
        <v>-9.2813579561543602E-4</v>
      </c>
      <c r="P104" s="24">
        <f t="shared" si="200"/>
        <v>-3.7532302443556735E-3</v>
      </c>
      <c r="Q104" s="24">
        <f t="shared" si="200"/>
        <v>-1.0770370607107825E-2</v>
      </c>
      <c r="R104" s="24">
        <f t="shared" si="200"/>
        <v>-3.9067876485001591E-3</v>
      </c>
      <c r="S104" s="26">
        <f t="shared" si="134"/>
        <v>1.885919186913565E-2</v>
      </c>
      <c r="U104" s="2"/>
    </row>
    <row r="105" spans="1:21" ht="15.75" customHeight="1">
      <c r="A105" s="11">
        <v>42544</v>
      </c>
      <c r="B105" s="12">
        <v>196.39999399999999</v>
      </c>
      <c r="C105" s="12">
        <v>29.927873999999999</v>
      </c>
      <c r="D105" s="12">
        <v>90.624741</v>
      </c>
      <c r="E105" s="12">
        <v>91.660004000000001</v>
      </c>
      <c r="F105" s="12">
        <v>48.420032999999997</v>
      </c>
      <c r="G105" s="12">
        <v>65.181600000000003</v>
      </c>
      <c r="H105" s="20">
        <f t="shared" ref="H105:M105" si="201">LN(B105/B104)</f>
        <v>-1.3230043212155854E-3</v>
      </c>
      <c r="I105" s="20">
        <f t="shared" si="201"/>
        <v>2.144682799297205E-2</v>
      </c>
      <c r="J105" s="20">
        <f t="shared" si="201"/>
        <v>5.7394569525923821E-3</v>
      </c>
      <c r="K105" s="20">
        <f t="shared" si="201"/>
        <v>1.8165325231767528E-2</v>
      </c>
      <c r="L105" s="20">
        <f t="shared" si="201"/>
        <v>1.7881759660826769E-2</v>
      </c>
      <c r="M105" s="22">
        <f t="shared" si="201"/>
        <v>-3.0468283501628394E-3</v>
      </c>
      <c r="N105" s="24">
        <f t="shared" ref="N105:R105" si="202">(B105-B104)/B104</f>
        <v>-1.3221295368223123E-3</v>
      </c>
      <c r="O105" s="24">
        <f t="shared" si="202"/>
        <v>2.167846419860129E-2</v>
      </c>
      <c r="P105" s="24">
        <f t="shared" si="202"/>
        <v>5.755959191838916E-3</v>
      </c>
      <c r="Q105" s="24">
        <f t="shared" si="202"/>
        <v>1.8331318335044595E-2</v>
      </c>
      <c r="R105" s="24">
        <f t="shared" si="202"/>
        <v>1.8042595571206528E-2</v>
      </c>
      <c r="S105" s="26">
        <f t="shared" si="134"/>
        <v>-3.0421914791106675E-3</v>
      </c>
      <c r="U105" s="2"/>
    </row>
    <row r="106" spans="1:21" ht="15.75" customHeight="1">
      <c r="A106" s="11">
        <v>42545</v>
      </c>
      <c r="B106" s="12">
        <v>193.14999399999999</v>
      </c>
      <c r="C106" s="12">
        <v>28.621528999999999</v>
      </c>
      <c r="D106" s="12">
        <v>88.078582999999995</v>
      </c>
      <c r="E106" s="12">
        <v>88.440002000000007</v>
      </c>
      <c r="F106" s="12">
        <v>46.479874000000002</v>
      </c>
      <c r="G106" s="12">
        <v>64.648700000000005</v>
      </c>
      <c r="H106" s="20">
        <f t="shared" ref="H106:M106" si="203">LN(B106/B105)</f>
        <v>-1.6686307322116966E-2</v>
      </c>
      <c r="I106" s="20">
        <f t="shared" si="203"/>
        <v>-4.4631090052552155E-2</v>
      </c>
      <c r="J106" s="20">
        <f t="shared" si="203"/>
        <v>-2.8497850602296704E-2</v>
      </c>
      <c r="K106" s="20">
        <f t="shared" si="203"/>
        <v>-3.5761744117067389E-2</v>
      </c>
      <c r="L106" s="20">
        <f t="shared" si="203"/>
        <v>-4.0894231349627289E-2</v>
      </c>
      <c r="M106" s="22">
        <f t="shared" si="203"/>
        <v>-8.2092237749492054E-3</v>
      </c>
      <c r="N106" s="24">
        <f t="shared" ref="N106:R106" si="204">(B106-B105)/B105</f>
        <v>-1.6547862012663811E-2</v>
      </c>
      <c r="O106" s="24">
        <f t="shared" si="204"/>
        <v>-4.3649776125093291E-2</v>
      </c>
      <c r="P106" s="24">
        <f t="shared" si="204"/>
        <v>-2.809561684705952E-2</v>
      </c>
      <c r="Q106" s="24">
        <f t="shared" si="204"/>
        <v>-3.512984791054552E-2</v>
      </c>
      <c r="R106" s="24">
        <f t="shared" si="204"/>
        <v>-4.0069344851540976E-2</v>
      </c>
      <c r="S106" s="26">
        <f t="shared" si="134"/>
        <v>-8.1756201136516937E-3</v>
      </c>
      <c r="U106" s="2"/>
    </row>
    <row r="107" spans="1:21" ht="15.75" customHeight="1">
      <c r="A107" s="11">
        <v>42548</v>
      </c>
      <c r="B107" s="12">
        <v>198.550003</v>
      </c>
      <c r="C107" s="12">
        <v>27.868572</v>
      </c>
      <c r="D107" s="12">
        <v>86.796042999999997</v>
      </c>
      <c r="E107" s="12">
        <v>85.330001999999993</v>
      </c>
      <c r="F107" s="12">
        <v>45.173996000000002</v>
      </c>
      <c r="G107" s="12">
        <v>64.131500000000003</v>
      </c>
      <c r="H107" s="20">
        <f t="shared" ref="H107:M107" si="205">LN(B107/B106)</f>
        <v>2.757391463845478E-2</v>
      </c>
      <c r="I107" s="20">
        <f t="shared" si="205"/>
        <v>-2.6659594589233285E-2</v>
      </c>
      <c r="J107" s="20">
        <f t="shared" si="205"/>
        <v>-1.4668371567867319E-2</v>
      </c>
      <c r="K107" s="20">
        <f t="shared" si="205"/>
        <v>-3.5798262616538415E-2</v>
      </c>
      <c r="L107" s="20">
        <f t="shared" si="205"/>
        <v>-2.8497790147080718E-2</v>
      </c>
      <c r="M107" s="22">
        <f t="shared" si="205"/>
        <v>-8.0323338640490259E-3</v>
      </c>
      <c r="N107" s="24">
        <f t="shared" ref="N107:R107" si="206">(B107-B106)/B106</f>
        <v>2.7957593413127476E-2</v>
      </c>
      <c r="O107" s="24">
        <f t="shared" si="206"/>
        <v>-2.6307364641490628E-2</v>
      </c>
      <c r="P107" s="24">
        <f t="shared" si="206"/>
        <v>-1.4561315092909675E-2</v>
      </c>
      <c r="Q107" s="24">
        <f t="shared" si="206"/>
        <v>-3.5165082877316234E-2</v>
      </c>
      <c r="R107" s="24">
        <f t="shared" si="206"/>
        <v>-2.8095558090368313E-2</v>
      </c>
      <c r="S107" s="26">
        <f t="shared" si="134"/>
        <v>-8.0001608694374449E-3</v>
      </c>
      <c r="U107" s="2"/>
    </row>
    <row r="108" spans="1:21" ht="15.75" customHeight="1">
      <c r="A108" s="11">
        <v>42549</v>
      </c>
      <c r="B108" s="12">
        <v>201.78999300000001</v>
      </c>
      <c r="C108" s="12">
        <v>28.294947000000001</v>
      </c>
      <c r="D108" s="12">
        <v>88.257750999999999</v>
      </c>
      <c r="E108" s="12">
        <v>87.970000999999996</v>
      </c>
      <c r="F108" s="12">
        <v>46.116089000000002</v>
      </c>
      <c r="G108" s="12">
        <v>64.131799999999998</v>
      </c>
      <c r="H108" s="20">
        <f t="shared" ref="H108:M108" si="207">LN(B108/B107)</f>
        <v>1.6186545301458938E-2</v>
      </c>
      <c r="I108" s="20">
        <f t="shared" si="207"/>
        <v>1.5183635179326249E-2</v>
      </c>
      <c r="J108" s="20">
        <f t="shared" si="207"/>
        <v>1.6700488915347245E-2</v>
      </c>
      <c r="K108" s="20">
        <f t="shared" si="207"/>
        <v>3.0469742645185951E-2</v>
      </c>
      <c r="L108" s="20">
        <f t="shared" si="207"/>
        <v>2.0640279735181927E-2</v>
      </c>
      <c r="M108" s="22">
        <f t="shared" si="207"/>
        <v>4.6778774597975825E-6</v>
      </c>
      <c r="N108" s="24">
        <f t="shared" ref="N108:R108" si="208">(B108-B107)/B107</f>
        <v>1.6318257119341397E-2</v>
      </c>
      <c r="O108" s="24">
        <f t="shared" si="208"/>
        <v>1.5299492202183886E-2</v>
      </c>
      <c r="P108" s="24">
        <f t="shared" si="208"/>
        <v>1.6840721644418761E-2</v>
      </c>
      <c r="Q108" s="24">
        <f t="shared" si="208"/>
        <v>3.0938696098940715E-2</v>
      </c>
      <c r="R108" s="24">
        <f t="shared" si="208"/>
        <v>2.0854763435140866E-2</v>
      </c>
      <c r="S108" s="26">
        <f t="shared" si="134"/>
        <v>4.6778884010834076E-6</v>
      </c>
      <c r="U108" s="2"/>
    </row>
    <row r="109" spans="1:21" ht="15.75" customHeight="1">
      <c r="A109" s="11">
        <v>42550</v>
      </c>
      <c r="B109" s="12">
        <v>210.19000199999999</v>
      </c>
      <c r="C109" s="12">
        <v>28.966260999999999</v>
      </c>
      <c r="D109" s="12">
        <v>89.021591000000001</v>
      </c>
      <c r="E109" s="12">
        <v>91.059997999999993</v>
      </c>
      <c r="F109" s="12">
        <v>47.142136000000001</v>
      </c>
      <c r="G109" s="12">
        <v>64.029200000000003</v>
      </c>
      <c r="H109" s="20">
        <f t="shared" ref="H109:M109" si="209">LN(B109/B108)</f>
        <v>4.078437509882557E-2</v>
      </c>
      <c r="I109" s="20">
        <f t="shared" si="209"/>
        <v>2.3448501431906195E-2</v>
      </c>
      <c r="J109" s="20">
        <f t="shared" si="209"/>
        <v>8.6174138313228708E-3</v>
      </c>
      <c r="K109" s="20">
        <f t="shared" si="209"/>
        <v>3.4522749311000411E-2</v>
      </c>
      <c r="L109" s="20">
        <f t="shared" si="209"/>
        <v>2.2005317033806541E-2</v>
      </c>
      <c r="M109" s="22">
        <f t="shared" si="209"/>
        <v>-1.6011114444864321E-3</v>
      </c>
      <c r="N109" s="24">
        <f t="shared" ref="N109:R109" si="210">(B109-B108)/B108</f>
        <v>4.1627480506429192E-2</v>
      </c>
      <c r="O109" s="24">
        <f t="shared" si="210"/>
        <v>2.3725578987654539E-2</v>
      </c>
      <c r="P109" s="24">
        <f t="shared" si="210"/>
        <v>8.6546506266628291E-3</v>
      </c>
      <c r="Q109" s="24">
        <f t="shared" si="210"/>
        <v>3.5125576501925888E-2</v>
      </c>
      <c r="R109" s="24">
        <f t="shared" si="210"/>
        <v>2.2249219789648649E-2</v>
      </c>
      <c r="S109" s="26">
        <f t="shared" si="134"/>
        <v>-1.599830349374165E-3</v>
      </c>
      <c r="U109" s="2"/>
    </row>
    <row r="110" spans="1:21" ht="15.75" customHeight="1">
      <c r="A110" s="11">
        <v>42551</v>
      </c>
      <c r="B110" s="12">
        <v>212.279999</v>
      </c>
      <c r="C110" s="12">
        <v>29.755507999999999</v>
      </c>
      <c r="D110" s="12">
        <v>90.153221000000002</v>
      </c>
      <c r="E110" s="12">
        <v>91.480002999999996</v>
      </c>
      <c r="F110" s="12">
        <v>47.729782</v>
      </c>
      <c r="G110" s="12">
        <v>63.802900000000001</v>
      </c>
      <c r="H110" s="20">
        <f t="shared" ref="H110:M110" si="211">LN(B110/B109)</f>
        <v>9.8942601618457558E-3</v>
      </c>
      <c r="I110" s="20">
        <f t="shared" si="211"/>
        <v>2.6882518809778672E-2</v>
      </c>
      <c r="J110" s="20">
        <f t="shared" si="211"/>
        <v>1.2631742534811096E-2</v>
      </c>
      <c r="K110" s="20">
        <f t="shared" si="211"/>
        <v>4.6017940055380346E-3</v>
      </c>
      <c r="L110" s="20">
        <f t="shared" si="211"/>
        <v>1.2388355330803137E-2</v>
      </c>
      <c r="M110" s="22">
        <f t="shared" si="211"/>
        <v>-3.5405854461159135E-3</v>
      </c>
      <c r="N110" s="24">
        <f t="shared" ref="N110:R110" si="212">(B110-B109)/B109</f>
        <v>9.9433701894156273E-3</v>
      </c>
      <c r="O110" s="24">
        <f t="shared" si="212"/>
        <v>2.7247113460725898E-2</v>
      </c>
      <c r="P110" s="24">
        <f t="shared" si="212"/>
        <v>1.2711859980125509E-2</v>
      </c>
      <c r="Q110" s="24">
        <f t="shared" si="212"/>
        <v>4.612398519929721E-3</v>
      </c>
      <c r="R110" s="24">
        <f t="shared" si="212"/>
        <v>1.2465408864799835E-2</v>
      </c>
      <c r="S110" s="26">
        <f t="shared" si="134"/>
        <v>-3.5343249642351138E-3</v>
      </c>
      <c r="U110" s="2"/>
    </row>
    <row r="111" spans="1:21" ht="15.75" customHeight="1">
      <c r="A111" s="11">
        <v>42552</v>
      </c>
      <c r="B111" s="12">
        <v>216.5</v>
      </c>
      <c r="C111" s="12">
        <v>29.710148</v>
      </c>
      <c r="D111" s="12">
        <v>90.426697000000004</v>
      </c>
      <c r="E111" s="12">
        <v>96.669998000000007</v>
      </c>
      <c r="F111" s="12">
        <v>47.720455000000001</v>
      </c>
      <c r="G111" s="12">
        <v>64.345200000000006</v>
      </c>
      <c r="H111" s="20">
        <f t="shared" ref="H111:M111" si="213">LN(B111/B110)</f>
        <v>1.9684394193609595E-2</v>
      </c>
      <c r="I111" s="20">
        <f t="shared" si="213"/>
        <v>-1.5255867621346549E-3</v>
      </c>
      <c r="J111" s="20">
        <f t="shared" si="213"/>
        <v>3.0288662449506312E-3</v>
      </c>
      <c r="K111" s="20">
        <f t="shared" si="213"/>
        <v>5.5182693838938916E-2</v>
      </c>
      <c r="L111" s="20">
        <f t="shared" si="213"/>
        <v>-1.9543167880627156E-4</v>
      </c>
      <c r="M111" s="22">
        <f t="shared" si="213"/>
        <v>8.4636953222442524E-3</v>
      </c>
      <c r="N111" s="24">
        <f t="shared" ref="N111:R111" si="214">(B111-B110)/B110</f>
        <v>1.9879409364421546E-2</v>
      </c>
      <c r="O111" s="24">
        <f t="shared" si="214"/>
        <v>-1.5244236462035445E-3</v>
      </c>
      <c r="P111" s="24">
        <f t="shared" si="214"/>
        <v>3.033457894976401E-3</v>
      </c>
      <c r="Q111" s="24">
        <f t="shared" si="214"/>
        <v>5.6733655769556662E-2</v>
      </c>
      <c r="R111" s="24">
        <f t="shared" si="214"/>
        <v>-1.9541258327974292E-4</v>
      </c>
      <c r="S111" s="26">
        <f t="shared" si="134"/>
        <v>8.4996136539248202E-3</v>
      </c>
      <c r="U111" s="2"/>
    </row>
    <row r="112" spans="1:21" ht="15.75" customHeight="1">
      <c r="A112" s="11">
        <v>42556</v>
      </c>
      <c r="B112" s="12">
        <v>213.979996</v>
      </c>
      <c r="C112" s="12">
        <v>29.646640999999999</v>
      </c>
      <c r="D112" s="12">
        <v>89.577995000000001</v>
      </c>
      <c r="E112" s="12">
        <v>97.910004000000001</v>
      </c>
      <c r="F112" s="12">
        <v>47.729782</v>
      </c>
      <c r="G112" s="12">
        <v>64.602000000000004</v>
      </c>
      <c r="H112" s="20">
        <f t="shared" ref="H112:M112" si="215">LN(B112/B111)</f>
        <v>-1.1708013425420103E-2</v>
      </c>
      <c r="I112" s="20">
        <f t="shared" si="215"/>
        <v>-2.1398402879498489E-3</v>
      </c>
      <c r="J112" s="20">
        <f t="shared" si="215"/>
        <v>-9.4298462954958678E-3</v>
      </c>
      <c r="K112" s="20">
        <f t="shared" si="215"/>
        <v>1.2745634432252292E-2</v>
      </c>
      <c r="L112" s="20">
        <f t="shared" si="215"/>
        <v>1.9543167880628753E-4</v>
      </c>
      <c r="M112" s="22">
        <f t="shared" si="215"/>
        <v>3.9830308762185181E-3</v>
      </c>
      <c r="N112" s="24">
        <f t="shared" ref="N112:R112" si="216">(B112-B111)/B111</f>
        <v>-1.1639741339491918E-2</v>
      </c>
      <c r="O112" s="24">
        <f t="shared" si="216"/>
        <v>-2.1375524618726677E-3</v>
      </c>
      <c r="P112" s="24">
        <f t="shared" si="216"/>
        <v>-9.3855247195416512E-3</v>
      </c>
      <c r="Q112" s="24">
        <f t="shared" si="216"/>
        <v>1.2827206223796486E-2</v>
      </c>
      <c r="R112" s="24">
        <f t="shared" si="216"/>
        <v>1.9545077682094555E-4</v>
      </c>
      <c r="S112" s="26">
        <f t="shared" si="134"/>
        <v>3.9909736856829081E-3</v>
      </c>
      <c r="U112" s="2"/>
    </row>
    <row r="113" spans="1:21" ht="15.75" customHeight="1">
      <c r="A113" s="11">
        <v>42557</v>
      </c>
      <c r="B113" s="12">
        <v>214.44000199999999</v>
      </c>
      <c r="C113" s="12">
        <v>29.909731000000001</v>
      </c>
      <c r="D113" s="12">
        <v>90.087226999999999</v>
      </c>
      <c r="E113" s="12">
        <v>94.599997999999999</v>
      </c>
      <c r="F113" s="12">
        <v>47.925666999999997</v>
      </c>
      <c r="G113" s="12">
        <v>64.062899999999999</v>
      </c>
      <c r="H113" s="20">
        <f t="shared" ref="H113:M113" si="217">LN(B113/B112)</f>
        <v>2.1474542688306422E-3</v>
      </c>
      <c r="I113" s="20">
        <f t="shared" si="217"/>
        <v>8.8350482919306375E-3</v>
      </c>
      <c r="J113" s="20">
        <f t="shared" si="217"/>
        <v>5.668691558351948E-3</v>
      </c>
      <c r="K113" s="20">
        <f t="shared" si="217"/>
        <v>-3.4391275303641264E-2</v>
      </c>
      <c r="L113" s="20">
        <f t="shared" si="217"/>
        <v>4.0956427650919499E-3</v>
      </c>
      <c r="M113" s="22">
        <f t="shared" si="217"/>
        <v>-8.3799568459616749E-3</v>
      </c>
      <c r="N113" s="24">
        <f t="shared" ref="N113:R113" si="218">(B113-B112)/B112</f>
        <v>2.149761700154405E-3</v>
      </c>
      <c r="O113" s="24">
        <f t="shared" si="218"/>
        <v>8.8741925265665624E-3</v>
      </c>
      <c r="P113" s="24">
        <f t="shared" si="218"/>
        <v>5.6847889931003395E-3</v>
      </c>
      <c r="Q113" s="24">
        <f t="shared" si="218"/>
        <v>-3.3806616941819363E-2</v>
      </c>
      <c r="R113" s="24">
        <f t="shared" si="218"/>
        <v>4.1040413719047987E-3</v>
      </c>
      <c r="S113" s="26">
        <f t="shared" si="134"/>
        <v>-8.3449428810253856E-3</v>
      </c>
      <c r="U113" s="2"/>
    </row>
    <row r="114" spans="1:21" ht="15.75" customHeight="1">
      <c r="A114" s="11">
        <v>42558</v>
      </c>
      <c r="B114" s="12">
        <v>215.94000199999999</v>
      </c>
      <c r="C114" s="12">
        <v>30.118379999999998</v>
      </c>
      <c r="D114" s="12">
        <v>90.473868999999993</v>
      </c>
      <c r="E114" s="12">
        <v>95.099997999999999</v>
      </c>
      <c r="F114" s="12">
        <v>47.925666999999997</v>
      </c>
      <c r="G114" s="12">
        <v>64.0959</v>
      </c>
      <c r="H114" s="20">
        <f t="shared" ref="H114:M114" si="219">LN(B114/B113)</f>
        <v>6.9706122948712448E-3</v>
      </c>
      <c r="I114" s="20">
        <f t="shared" si="219"/>
        <v>6.9517376708734526E-3</v>
      </c>
      <c r="J114" s="20">
        <f t="shared" si="219"/>
        <v>4.2826788220290315E-3</v>
      </c>
      <c r="K114" s="20">
        <f t="shared" si="219"/>
        <v>5.2714936046668716E-3</v>
      </c>
      <c r="L114" s="20">
        <f t="shared" si="219"/>
        <v>0</v>
      </c>
      <c r="M114" s="22">
        <f t="shared" si="219"/>
        <v>5.1498610675711405E-4</v>
      </c>
      <c r="N114" s="24">
        <f t="shared" ref="N114:R114" si="220">(B114-B113)/B113</f>
        <v>6.99496356094979E-3</v>
      </c>
      <c r="O114" s="24">
        <f t="shared" si="220"/>
        <v>6.9759570890155324E-3</v>
      </c>
      <c r="P114" s="24">
        <f t="shared" si="220"/>
        <v>4.2918625966808241E-3</v>
      </c>
      <c r="Q114" s="24">
        <f t="shared" si="220"/>
        <v>5.2854123738987815E-3</v>
      </c>
      <c r="R114" s="24">
        <f t="shared" si="220"/>
        <v>0</v>
      </c>
      <c r="S114" s="26">
        <f t="shared" si="134"/>
        <v>5.1511873486842497E-4</v>
      </c>
      <c r="U114" s="2"/>
    </row>
    <row r="115" spans="1:21" ht="15.75" customHeight="1">
      <c r="A115" s="11">
        <v>42559</v>
      </c>
      <c r="B115" s="12">
        <v>216.779999</v>
      </c>
      <c r="C115" s="12">
        <v>30.844124000000001</v>
      </c>
      <c r="D115" s="12">
        <v>91.171706999999998</v>
      </c>
      <c r="E115" s="12">
        <v>97.059997999999993</v>
      </c>
      <c r="F115" s="12">
        <v>48.783810000000003</v>
      </c>
      <c r="G115" s="12">
        <v>64.172700000000006</v>
      </c>
      <c r="H115" s="20">
        <f t="shared" ref="H115:M115" si="221">LN(B115/B114)</f>
        <v>3.8824091938058584E-3</v>
      </c>
      <c r="I115" s="20">
        <f t="shared" si="221"/>
        <v>2.3810645568794558E-2</v>
      </c>
      <c r="J115" s="20">
        <f t="shared" si="221"/>
        <v>7.6835500048917675E-3</v>
      </c>
      <c r="K115" s="20">
        <f t="shared" si="221"/>
        <v>2.0400374850408923E-2</v>
      </c>
      <c r="L115" s="20">
        <f t="shared" si="221"/>
        <v>1.7747289104323494E-2</v>
      </c>
      <c r="M115" s="22">
        <f t="shared" si="221"/>
        <v>1.197487291160115E-3</v>
      </c>
      <c r="N115" s="24">
        <f t="shared" ref="N115:R115" si="222">(B115-B114)/B114</f>
        <v>3.8899555071783827E-3</v>
      </c>
      <c r="O115" s="24">
        <f t="shared" si="222"/>
        <v>2.409638234194543E-2</v>
      </c>
      <c r="P115" s="24">
        <f t="shared" si="222"/>
        <v>7.7131442228916339E-3</v>
      </c>
      <c r="Q115" s="24">
        <f t="shared" si="222"/>
        <v>2.0609884765717807E-2</v>
      </c>
      <c r="R115" s="24">
        <f t="shared" si="222"/>
        <v>1.7905708020714776E-2</v>
      </c>
      <c r="S115" s="26">
        <f t="shared" si="134"/>
        <v>1.1982045653466944E-3</v>
      </c>
      <c r="U115" s="2"/>
    </row>
    <row r="116" spans="1:21" ht="15.75" customHeight="1">
      <c r="A116" s="11">
        <v>42562</v>
      </c>
      <c r="B116" s="12">
        <v>224.779999</v>
      </c>
      <c r="C116" s="12">
        <v>31.188858</v>
      </c>
      <c r="D116" s="12">
        <v>91.454612999999995</v>
      </c>
      <c r="E116" s="12">
        <v>94.669998000000007</v>
      </c>
      <c r="F116" s="12">
        <v>49.054321000000002</v>
      </c>
      <c r="G116" s="12">
        <v>63.8782</v>
      </c>
      <c r="H116" s="20">
        <f t="shared" ref="H116:M116" si="223">LN(B116/B115)</f>
        <v>3.6239131866694488E-2</v>
      </c>
      <c r="I116" s="20">
        <f t="shared" si="223"/>
        <v>1.1114653456464955E-2</v>
      </c>
      <c r="J116" s="20">
        <f t="shared" si="223"/>
        <v>3.0981977438647164E-3</v>
      </c>
      <c r="K116" s="20">
        <f t="shared" si="223"/>
        <v>-2.493218435647598E-2</v>
      </c>
      <c r="L116" s="20">
        <f t="shared" si="223"/>
        <v>5.5297803944637236E-3</v>
      </c>
      <c r="M116" s="22">
        <f t="shared" si="223"/>
        <v>-4.5997414972190663E-3</v>
      </c>
      <c r="N116" s="24">
        <f t="shared" ref="N116:R116" si="224">(B116-B115)/B115</f>
        <v>3.690377358106732E-2</v>
      </c>
      <c r="O116" s="24">
        <f t="shared" si="224"/>
        <v>1.1176650696904182E-2</v>
      </c>
      <c r="P116" s="24">
        <f t="shared" si="224"/>
        <v>3.1030021188480873E-3</v>
      </c>
      <c r="Q116" s="24">
        <f t="shared" si="224"/>
        <v>-2.4623944459590721E-2</v>
      </c>
      <c r="R116" s="24">
        <f t="shared" si="224"/>
        <v>5.5450978511108308E-3</v>
      </c>
      <c r="S116" s="26">
        <f t="shared" si="134"/>
        <v>-4.5891788875955797E-3</v>
      </c>
      <c r="U116" s="2"/>
    </row>
    <row r="117" spans="1:21" ht="15.75" customHeight="1">
      <c r="A117" s="11">
        <v>42563</v>
      </c>
      <c r="B117" s="12">
        <v>224.64999399999999</v>
      </c>
      <c r="C117" s="12">
        <v>31.696871000000002</v>
      </c>
      <c r="D117" s="12">
        <v>91.869545000000002</v>
      </c>
      <c r="E117" s="12">
        <v>95.970000999999996</v>
      </c>
      <c r="F117" s="12">
        <v>49.632632999999998</v>
      </c>
      <c r="G117" s="12">
        <v>63.883400000000002</v>
      </c>
      <c r="H117" s="20">
        <f t="shared" ref="H117:M117" si="225">LN(B117/B116)</f>
        <v>-5.7853283337083966E-4</v>
      </c>
      <c r="I117" s="20">
        <f t="shared" si="225"/>
        <v>1.6157053736872706E-2</v>
      </c>
      <c r="J117" s="20">
        <f t="shared" si="225"/>
        <v>4.5267651909967786E-3</v>
      </c>
      <c r="K117" s="20">
        <f t="shared" si="225"/>
        <v>1.3638514034676068E-2</v>
      </c>
      <c r="L117" s="20">
        <f t="shared" si="225"/>
        <v>1.1720264868072225E-2</v>
      </c>
      <c r="M117" s="22">
        <f t="shared" si="225"/>
        <v>8.1401610544643694E-5</v>
      </c>
      <c r="N117" s="24">
        <f t="shared" ref="N117:R117" si="226">(B117-B116)/B116</f>
        <v>-5.7836551551907096E-4</v>
      </c>
      <c r="O117" s="24">
        <f t="shared" si="226"/>
        <v>1.6288284745789725E-2</v>
      </c>
      <c r="P117" s="24">
        <f t="shared" si="226"/>
        <v>4.5370264701684038E-3</v>
      </c>
      <c r="Q117" s="24">
        <f t="shared" si="226"/>
        <v>1.3731942827335747E-2</v>
      </c>
      <c r="R117" s="24">
        <f t="shared" si="226"/>
        <v>1.178921628535021E-2</v>
      </c>
      <c r="S117" s="26">
        <f t="shared" si="134"/>
        <v>8.1404923745642677E-5</v>
      </c>
      <c r="U117" s="2"/>
    </row>
    <row r="118" spans="1:21" ht="15.75" customHeight="1">
      <c r="A118" s="11">
        <v>42564</v>
      </c>
      <c r="B118" s="12">
        <v>222.529999</v>
      </c>
      <c r="C118" s="12">
        <v>31.760380000000001</v>
      </c>
      <c r="D118" s="12">
        <v>91.350860999999995</v>
      </c>
      <c r="E118" s="12">
        <v>96.43</v>
      </c>
      <c r="F118" s="12">
        <v>49.912457000000003</v>
      </c>
      <c r="G118" s="12">
        <v>63.248100000000001</v>
      </c>
      <c r="H118" s="20">
        <f t="shared" ref="H118:M118" si="227">LN(B118/B117)</f>
        <v>-9.4816893237072222E-3</v>
      </c>
      <c r="I118" s="20">
        <f t="shared" si="227"/>
        <v>2.0016316560645814E-3</v>
      </c>
      <c r="J118" s="20">
        <f t="shared" si="227"/>
        <v>-5.6618735536720158E-3</v>
      </c>
      <c r="K118" s="20">
        <f t="shared" si="227"/>
        <v>4.7817034728339395E-3</v>
      </c>
      <c r="L118" s="20">
        <f t="shared" si="227"/>
        <v>5.6220701000599558E-3</v>
      </c>
      <c r="M118" s="22">
        <f t="shared" si="227"/>
        <v>-9.9944590961735264E-3</v>
      </c>
      <c r="N118" s="24">
        <f t="shared" ref="N118:R118" si="228">(B118-B117)/B117</f>
        <v>-9.4368798425162152E-3</v>
      </c>
      <c r="O118" s="24">
        <f t="shared" si="228"/>
        <v>2.0036362579763729E-3</v>
      </c>
      <c r="P118" s="24">
        <f t="shared" si="228"/>
        <v>-5.6458753551027977E-3</v>
      </c>
      <c r="Q118" s="24">
        <f t="shared" si="228"/>
        <v>4.7931540607153945E-3</v>
      </c>
      <c r="R118" s="24">
        <f t="shared" si="228"/>
        <v>5.6379035945968246E-3</v>
      </c>
      <c r="S118" s="26">
        <f t="shared" si="134"/>
        <v>-9.9446804647216336E-3</v>
      </c>
      <c r="U118" s="2"/>
    </row>
    <row r="119" spans="1:21" ht="15.75" customHeight="1">
      <c r="A119" s="11">
        <v>42565</v>
      </c>
      <c r="B119" s="12">
        <v>221.529999</v>
      </c>
      <c r="C119" s="12">
        <v>31.932735000000001</v>
      </c>
      <c r="D119" s="12">
        <v>93.161490999999998</v>
      </c>
      <c r="E119" s="12">
        <v>98.019997000000004</v>
      </c>
      <c r="F119" s="12">
        <v>50.127003000000002</v>
      </c>
      <c r="G119" s="12">
        <v>63.238300000000002</v>
      </c>
      <c r="H119" s="20">
        <f t="shared" ref="H119:M119" si="229">LN(B119/B118)</f>
        <v>-4.5039035037257253E-3</v>
      </c>
      <c r="I119" s="20">
        <f t="shared" si="229"/>
        <v>5.4120581383085582E-3</v>
      </c>
      <c r="J119" s="20">
        <f t="shared" si="229"/>
        <v>1.9626741544168814E-2</v>
      </c>
      <c r="K119" s="20">
        <f t="shared" si="229"/>
        <v>1.6354152353109087E-2</v>
      </c>
      <c r="L119" s="20">
        <f t="shared" si="229"/>
        <v>4.2892340467701991E-3</v>
      </c>
      <c r="M119" s="22">
        <f t="shared" si="229"/>
        <v>-1.54957371221072E-4</v>
      </c>
      <c r="N119" s="24">
        <f t="shared" ref="N119:R119" si="230">(B119-B118)/B118</f>
        <v>-4.4937761402677216E-3</v>
      </c>
      <c r="O119" s="24">
        <f t="shared" si="230"/>
        <v>5.4267297809408952E-3</v>
      </c>
      <c r="P119" s="24">
        <f t="shared" si="230"/>
        <v>1.9820612309280845E-2</v>
      </c>
      <c r="Q119" s="24">
        <f t="shared" si="230"/>
        <v>1.6488613502022159E-2</v>
      </c>
      <c r="R119" s="24">
        <f t="shared" si="230"/>
        <v>4.2984459771234773E-3</v>
      </c>
      <c r="S119" s="26">
        <f t="shared" si="134"/>
        <v>-1.54945365947734E-4</v>
      </c>
      <c r="U119" s="2"/>
    </row>
    <row r="120" spans="1:21" ht="15.75" customHeight="1">
      <c r="A120" s="11">
        <v>42566</v>
      </c>
      <c r="B120" s="12">
        <v>220.39999399999999</v>
      </c>
      <c r="C120" s="12">
        <v>31.814800000000002</v>
      </c>
      <c r="D120" s="12">
        <v>93.152061000000003</v>
      </c>
      <c r="E120" s="12">
        <v>98.389999000000003</v>
      </c>
      <c r="F120" s="12">
        <v>50.089694999999999</v>
      </c>
      <c r="G120" s="12">
        <v>63.086300000000001</v>
      </c>
      <c r="H120" s="20">
        <f t="shared" ref="H120:M120" si="231">LN(B120/B119)</f>
        <v>-5.1139659249942364E-3</v>
      </c>
      <c r="I120" s="20">
        <f t="shared" si="231"/>
        <v>-3.700068859106692E-3</v>
      </c>
      <c r="J120" s="20">
        <f t="shared" si="231"/>
        <v>-1.0122720442842286E-4</v>
      </c>
      <c r="K120" s="20">
        <f t="shared" si="231"/>
        <v>3.7676538386372891E-3</v>
      </c>
      <c r="L120" s="20">
        <f t="shared" si="231"/>
        <v>-7.4454661684181028E-4</v>
      </c>
      <c r="M120" s="22">
        <f t="shared" si="231"/>
        <v>-2.4064999747591309E-3</v>
      </c>
      <c r="N120" s="24">
        <f t="shared" ref="N120:R120" si="232">(B120-B119)/B119</f>
        <v>-5.1009118634086723E-3</v>
      </c>
      <c r="O120" s="24">
        <f t="shared" si="232"/>
        <v>-3.6932320391597911E-3</v>
      </c>
      <c r="P120" s="24">
        <f t="shared" si="232"/>
        <v>-1.0122208112786345E-4</v>
      </c>
      <c r="Q120" s="24">
        <f t="shared" si="232"/>
        <v>3.7747603685398959E-3</v>
      </c>
      <c r="R120" s="24">
        <f t="shared" si="232"/>
        <v>-7.4426951078649176E-4</v>
      </c>
      <c r="S120" s="26">
        <f t="shared" si="134"/>
        <v>-2.4036066750687812E-3</v>
      </c>
      <c r="U120" s="2"/>
    </row>
    <row r="121" spans="1:21" ht="15.75" customHeight="1">
      <c r="A121" s="11">
        <v>42569</v>
      </c>
      <c r="B121" s="12">
        <v>226.25</v>
      </c>
      <c r="C121" s="12">
        <v>31.796665000000001</v>
      </c>
      <c r="D121" s="12">
        <v>94.142234999999999</v>
      </c>
      <c r="E121" s="12">
        <v>98.809997999999993</v>
      </c>
      <c r="F121" s="12">
        <v>50.332211000000001</v>
      </c>
      <c r="G121" s="12">
        <v>63.138800000000003</v>
      </c>
      <c r="H121" s="20">
        <f t="shared" ref="H121:M121" si="233">LN(B121/B120)</f>
        <v>2.619653252450687E-2</v>
      </c>
      <c r="I121" s="20">
        <f t="shared" si="233"/>
        <v>-5.7018024946651319E-4</v>
      </c>
      <c r="J121" s="20">
        <f t="shared" si="233"/>
        <v>1.0573554520939247E-2</v>
      </c>
      <c r="K121" s="20">
        <f t="shared" si="233"/>
        <v>4.2596312519652272E-3</v>
      </c>
      <c r="L121" s="20">
        <f t="shared" si="233"/>
        <v>4.8299515737065526E-3</v>
      </c>
      <c r="M121" s="22">
        <f t="shared" si="233"/>
        <v>8.3184727961973094E-4</v>
      </c>
      <c r="N121" s="24">
        <f t="shared" ref="N121:R121" si="234">(B121-B120)/B120</f>
        <v>2.6542677673575654E-2</v>
      </c>
      <c r="O121" s="24">
        <f t="shared" si="234"/>
        <v>-5.7001772759850448E-4</v>
      </c>
      <c r="P121" s="24">
        <f t="shared" si="234"/>
        <v>1.06296520911115E-2</v>
      </c>
      <c r="Q121" s="24">
        <f t="shared" si="234"/>
        <v>4.2687163763462386E-3</v>
      </c>
      <c r="R121" s="24">
        <f t="shared" si="234"/>
        <v>4.8416345917059777E-3</v>
      </c>
      <c r="S121" s="26">
        <f t="shared" si="134"/>
        <v>8.3219336052353654E-4</v>
      </c>
      <c r="U121" s="2"/>
    </row>
    <row r="122" spans="1:21" ht="15.75" customHeight="1">
      <c r="A122" s="11">
        <v>42570</v>
      </c>
      <c r="B122" s="12">
        <v>225.259995</v>
      </c>
      <c r="C122" s="12">
        <v>31.887385999999999</v>
      </c>
      <c r="D122" s="12">
        <v>94.179955000000007</v>
      </c>
      <c r="E122" s="12">
        <v>85.839995999999999</v>
      </c>
      <c r="F122" s="12">
        <v>49.520702</v>
      </c>
      <c r="G122" s="12">
        <v>63.473399999999998</v>
      </c>
      <c r="H122" s="20">
        <f t="shared" ref="H122:M122" si="235">LN(B122/B121)</f>
        <v>-4.3853141570581108E-3</v>
      </c>
      <c r="I122" s="20">
        <f t="shared" si="235"/>
        <v>2.8490983203288615E-3</v>
      </c>
      <c r="J122" s="20">
        <f t="shared" si="235"/>
        <v>4.005900792086527E-4</v>
      </c>
      <c r="K122" s="20">
        <f t="shared" si="235"/>
        <v>-0.14071374224188538</v>
      </c>
      <c r="L122" s="20">
        <f t="shared" si="235"/>
        <v>-1.625444551863587E-2</v>
      </c>
      <c r="M122" s="22">
        <f t="shared" si="235"/>
        <v>5.2854429343434641E-3</v>
      </c>
      <c r="N122" s="24">
        <f t="shared" ref="N122:R122" si="236">(B122-B121)/B121</f>
        <v>-4.3757127071823053E-3</v>
      </c>
      <c r="O122" s="24">
        <f t="shared" si="236"/>
        <v>2.8531608582220334E-3</v>
      </c>
      <c r="P122" s="24">
        <f t="shared" si="236"/>
        <v>4.0067032612947103E-4</v>
      </c>
      <c r="Q122" s="24">
        <f t="shared" si="236"/>
        <v>-0.1312620409120947</v>
      </c>
      <c r="R122" s="24">
        <f t="shared" si="236"/>
        <v>-1.6123054876329611E-2</v>
      </c>
      <c r="S122" s="26">
        <f t="shared" si="134"/>
        <v>5.2994355293416451E-3</v>
      </c>
      <c r="U122" s="2"/>
    </row>
    <row r="123" spans="1:21" ht="15.75" customHeight="1">
      <c r="A123" s="11">
        <v>42571</v>
      </c>
      <c r="B123" s="12">
        <v>228.36000100000001</v>
      </c>
      <c r="C123" s="12">
        <v>32.377257999999998</v>
      </c>
      <c r="D123" s="12">
        <v>94.264831999999998</v>
      </c>
      <c r="E123" s="12">
        <v>87.910004000000001</v>
      </c>
      <c r="F123" s="12">
        <v>52.151108000000001</v>
      </c>
      <c r="G123" s="12">
        <v>63.899700000000003</v>
      </c>
      <c r="H123" s="20">
        <f t="shared" ref="H123:M123" si="237">LN(B123/B122)</f>
        <v>1.3668067052131701E-2</v>
      </c>
      <c r="I123" s="20">
        <f t="shared" si="237"/>
        <v>1.5245754368426803E-2</v>
      </c>
      <c r="J123" s="20">
        <f t="shared" si="237"/>
        <v>9.0081564038777689E-4</v>
      </c>
      <c r="K123" s="20">
        <f t="shared" si="237"/>
        <v>2.3828557640047304E-2</v>
      </c>
      <c r="L123" s="20">
        <f t="shared" si="237"/>
        <v>5.175462325935256E-2</v>
      </c>
      <c r="M123" s="22">
        <f t="shared" si="237"/>
        <v>6.6937460380622361E-3</v>
      </c>
      <c r="N123" s="24">
        <f t="shared" ref="N123:R123" si="238">(B123-B122)/B122</f>
        <v>1.3761902107828811E-2</v>
      </c>
      <c r="O123" s="24">
        <f t="shared" si="238"/>
        <v>1.5362563742289767E-2</v>
      </c>
      <c r="P123" s="24">
        <f t="shared" si="238"/>
        <v>9.0122149665490547E-4</v>
      </c>
      <c r="Q123" s="24">
        <f t="shared" si="238"/>
        <v>2.4114726193603289E-2</v>
      </c>
      <c r="R123" s="24">
        <f t="shared" si="238"/>
        <v>5.3117300316138504E-2</v>
      </c>
      <c r="S123" s="26">
        <f t="shared" si="134"/>
        <v>6.716199226762809E-3</v>
      </c>
      <c r="U123" s="2"/>
    </row>
    <row r="124" spans="1:21" ht="15.75" customHeight="1">
      <c r="A124" s="11">
        <v>42572</v>
      </c>
      <c r="B124" s="12">
        <v>220.5</v>
      </c>
      <c r="C124" s="12">
        <v>31.089065999999999</v>
      </c>
      <c r="D124" s="12">
        <v>93.765029999999996</v>
      </c>
      <c r="E124" s="12">
        <v>85.989998</v>
      </c>
      <c r="F124" s="12">
        <v>52.048507999999998</v>
      </c>
      <c r="G124" s="12">
        <v>64.610399999999998</v>
      </c>
      <c r="H124" s="20">
        <f t="shared" ref="H124:M124" si="239">LN(B124/B123)</f>
        <v>-3.5025640588208409E-2</v>
      </c>
      <c r="I124" s="20">
        <f t="shared" si="239"/>
        <v>-4.0600080956055391E-2</v>
      </c>
      <c r="J124" s="20">
        <f t="shared" si="239"/>
        <v>-5.3162106465880852E-3</v>
      </c>
      <c r="K124" s="20">
        <f t="shared" si="239"/>
        <v>-2.2082622199880397E-2</v>
      </c>
      <c r="L124" s="20">
        <f t="shared" si="239"/>
        <v>-1.9692977209827857E-3</v>
      </c>
      <c r="M124" s="22">
        <f t="shared" si="239"/>
        <v>1.1060722006228756E-2</v>
      </c>
      <c r="N124" s="24">
        <f t="shared" ref="N124:R124" si="240">(B124-B123)/B123</f>
        <v>-3.4419342115872609E-2</v>
      </c>
      <c r="O124" s="24">
        <f t="shared" si="240"/>
        <v>-3.9786939338717277E-2</v>
      </c>
      <c r="P124" s="24">
        <f t="shared" si="240"/>
        <v>-5.3021046067318351E-3</v>
      </c>
      <c r="Q124" s="24">
        <f t="shared" si="240"/>
        <v>-2.1840585970170138E-2</v>
      </c>
      <c r="R124" s="24">
        <f t="shared" si="240"/>
        <v>-1.967359926466039E-3</v>
      </c>
      <c r="S124" s="26">
        <f t="shared" si="134"/>
        <v>1.1122117944215582E-2</v>
      </c>
      <c r="U124" s="2"/>
    </row>
    <row r="125" spans="1:21" ht="15.75" customHeight="1">
      <c r="A125" s="11">
        <v>42573</v>
      </c>
      <c r="B125" s="12">
        <v>222.270004</v>
      </c>
      <c r="C125" s="12">
        <v>31.442858000000001</v>
      </c>
      <c r="D125" s="12">
        <v>93.038894999999997</v>
      </c>
      <c r="E125" s="12">
        <v>85.889999000000003</v>
      </c>
      <c r="F125" s="12">
        <v>52.766742999999998</v>
      </c>
      <c r="G125" s="12">
        <v>65.017499999999998</v>
      </c>
      <c r="H125" s="20">
        <f t="shared" ref="H125:M125" si="241">LN(B125/B124)</f>
        <v>7.9951822059051506E-3</v>
      </c>
      <c r="I125" s="20">
        <f t="shared" si="241"/>
        <v>1.131568493212853E-2</v>
      </c>
      <c r="J125" s="20">
        <f t="shared" si="241"/>
        <v>-7.7743404729706611E-3</v>
      </c>
      <c r="K125" s="20">
        <f t="shared" si="241"/>
        <v>-1.1635910289520103E-3</v>
      </c>
      <c r="L125" s="20">
        <f t="shared" si="241"/>
        <v>1.3704994933452414E-2</v>
      </c>
      <c r="M125" s="22">
        <f t="shared" si="241"/>
        <v>6.2810758857516054E-3</v>
      </c>
      <c r="N125" s="24">
        <f t="shared" ref="N125:R125" si="242">(B125-B124)/B124</f>
        <v>8.0272290249433116E-3</v>
      </c>
      <c r="O125" s="24">
        <f t="shared" si="242"/>
        <v>1.1379949465191464E-2</v>
      </c>
      <c r="P125" s="24">
        <f t="shared" si="242"/>
        <v>-7.7441984501044718E-3</v>
      </c>
      <c r="Q125" s="24">
        <f t="shared" si="242"/>
        <v>-1.1629143194072042E-3</v>
      </c>
      <c r="R125" s="24">
        <f t="shared" si="242"/>
        <v>1.379933887826333E-2</v>
      </c>
      <c r="S125" s="26">
        <f t="shared" si="134"/>
        <v>6.3008432079045829E-3</v>
      </c>
      <c r="U125" s="2"/>
    </row>
    <row r="126" spans="1:21" ht="15.75" customHeight="1">
      <c r="A126" s="11">
        <v>42576</v>
      </c>
      <c r="B126" s="12">
        <v>230.009995</v>
      </c>
      <c r="C126" s="12">
        <v>31.470075999999999</v>
      </c>
      <c r="D126" s="12">
        <v>91.794083000000001</v>
      </c>
      <c r="E126" s="12">
        <v>87.660004000000001</v>
      </c>
      <c r="F126" s="12">
        <v>52.915970000000002</v>
      </c>
      <c r="G126" s="12">
        <v>66.017099999999999</v>
      </c>
      <c r="H126" s="20">
        <f t="shared" ref="H126:M126" si="243">LN(B126/B125)</f>
        <v>3.4229887407921294E-2</v>
      </c>
      <c r="I126" s="20">
        <f t="shared" si="243"/>
        <v>8.652593343720723E-4</v>
      </c>
      <c r="J126" s="20">
        <f t="shared" si="243"/>
        <v>-1.3469791316252052E-2</v>
      </c>
      <c r="K126" s="20">
        <f t="shared" si="243"/>
        <v>2.0398344486174072E-2</v>
      </c>
      <c r="L126" s="20">
        <f t="shared" si="243"/>
        <v>2.8240588255450281E-3</v>
      </c>
      <c r="M126" s="22">
        <f t="shared" si="243"/>
        <v>1.5257334948495039E-2</v>
      </c>
      <c r="N126" s="24">
        <f t="shared" ref="N126:R126" si="244">(B126-B125)/B125</f>
        <v>3.4822472041706555E-2</v>
      </c>
      <c r="O126" s="24">
        <f t="shared" si="244"/>
        <v>8.6563377921936176E-4</v>
      </c>
      <c r="P126" s="24">
        <f t="shared" si="244"/>
        <v>-1.3379479625161027E-2</v>
      </c>
      <c r="Q126" s="24">
        <f t="shared" si="244"/>
        <v>2.0607812558013857E-2</v>
      </c>
      <c r="R126" s="24">
        <f t="shared" si="244"/>
        <v>2.8280502361118505E-3</v>
      </c>
      <c r="S126" s="26">
        <f t="shared" si="134"/>
        <v>1.5374322297842857E-2</v>
      </c>
      <c r="U126" s="2"/>
    </row>
    <row r="127" spans="1:21" ht="15.75" customHeight="1">
      <c r="A127" s="11">
        <v>42577</v>
      </c>
      <c r="B127" s="12">
        <v>229.509995</v>
      </c>
      <c r="C127" s="12">
        <v>31.832954000000001</v>
      </c>
      <c r="D127" s="12">
        <v>91.162270000000007</v>
      </c>
      <c r="E127" s="12">
        <v>91.410004000000001</v>
      </c>
      <c r="F127" s="12">
        <v>52.943953999999998</v>
      </c>
      <c r="G127" s="12">
        <v>66.024199999999993</v>
      </c>
      <c r="H127" s="20">
        <f t="shared" ref="H127:M127" si="245">LN(B127/B126)</f>
        <v>-2.1761847501962114E-3</v>
      </c>
      <c r="I127" s="20">
        <f t="shared" si="245"/>
        <v>1.1464916445398973E-2</v>
      </c>
      <c r="J127" s="20">
        <f t="shared" si="245"/>
        <v>-6.9067348714796821E-3</v>
      </c>
      <c r="K127" s="20">
        <f t="shared" si="245"/>
        <v>4.1889184803106314E-2</v>
      </c>
      <c r="L127" s="20">
        <f t="shared" si="245"/>
        <v>5.2869867263157747E-4</v>
      </c>
      <c r="M127" s="22">
        <f t="shared" si="245"/>
        <v>1.0754211003423038E-4</v>
      </c>
      <c r="N127" s="24">
        <f t="shared" ref="N127:R127" si="246">(B127-B126)/B126</f>
        <v>-2.1738185768840177E-3</v>
      </c>
      <c r="O127" s="24">
        <f t="shared" si="246"/>
        <v>1.1530890487840005E-2</v>
      </c>
      <c r="P127" s="24">
        <f t="shared" si="246"/>
        <v>-6.8829381954825337E-3</v>
      </c>
      <c r="Q127" s="24">
        <f t="shared" si="246"/>
        <v>4.2778916596900911E-2</v>
      </c>
      <c r="R127" s="24">
        <f t="shared" si="246"/>
        <v>5.2883845840861381E-4</v>
      </c>
      <c r="S127" s="26">
        <f t="shared" si="134"/>
        <v>1.0754789289424416E-4</v>
      </c>
      <c r="U127" s="2"/>
    </row>
    <row r="128" spans="1:21" ht="15.75" customHeight="1">
      <c r="A128" s="11">
        <v>42578</v>
      </c>
      <c r="B128" s="12">
        <v>228.490005</v>
      </c>
      <c r="C128" s="12">
        <v>31.597092</v>
      </c>
      <c r="D128" s="12">
        <v>97.084441999999996</v>
      </c>
      <c r="E128" s="12">
        <v>92.040001000000004</v>
      </c>
      <c r="F128" s="12">
        <v>52.412281</v>
      </c>
      <c r="G128" s="12">
        <v>66.408900000000003</v>
      </c>
      <c r="H128" s="20">
        <f t="shared" ref="H128:M128" si="247">LN(B128/B127)</f>
        <v>-4.4541121672825312E-3</v>
      </c>
      <c r="I128" s="20">
        <f t="shared" si="247"/>
        <v>-7.4369514753880595E-3</v>
      </c>
      <c r="J128" s="20">
        <f t="shared" si="247"/>
        <v>6.2940030549145029E-2</v>
      </c>
      <c r="K128" s="20">
        <f t="shared" si="247"/>
        <v>6.8683506073915586E-3</v>
      </c>
      <c r="L128" s="20">
        <f t="shared" si="247"/>
        <v>-1.0092948240735753E-2</v>
      </c>
      <c r="M128" s="22">
        <f t="shared" si="247"/>
        <v>5.809742157627691E-3</v>
      </c>
      <c r="N128" s="24">
        <f t="shared" ref="N128:R128" si="248">(B128-B127)/B127</f>
        <v>-4.4442073209055976E-3</v>
      </c>
      <c r="O128" s="24">
        <f t="shared" si="248"/>
        <v>-7.4093657786205103E-3</v>
      </c>
      <c r="P128" s="24">
        <f t="shared" si="248"/>
        <v>6.4962972071669442E-2</v>
      </c>
      <c r="Q128" s="24">
        <f t="shared" si="248"/>
        <v>6.8919918218141966E-3</v>
      </c>
      <c r="R128" s="24">
        <f t="shared" si="248"/>
        <v>-1.0042185364546022E-2</v>
      </c>
      <c r="S128" s="26">
        <f t="shared" si="134"/>
        <v>5.8266514399267777E-3</v>
      </c>
      <c r="U128" s="2"/>
    </row>
    <row r="129" spans="1:21" ht="15.75" customHeight="1">
      <c r="A129" s="11">
        <v>42579</v>
      </c>
      <c r="B129" s="12">
        <v>230.61000100000001</v>
      </c>
      <c r="C129" s="12">
        <v>31.542646000000001</v>
      </c>
      <c r="D129" s="12">
        <v>98.395256000000003</v>
      </c>
      <c r="E129" s="12">
        <v>91.650002000000001</v>
      </c>
      <c r="F129" s="12">
        <v>52.430939000000002</v>
      </c>
      <c r="G129" s="12">
        <v>66.747100000000003</v>
      </c>
      <c r="H129" s="20">
        <f t="shared" ref="H129:M129" si="249">LN(B129/B128)</f>
        <v>9.2355087822273505E-3</v>
      </c>
      <c r="I129" s="20">
        <f t="shared" si="249"/>
        <v>-1.7246195571780836E-3</v>
      </c>
      <c r="J129" s="20">
        <f t="shared" si="249"/>
        <v>1.3411455624802861E-2</v>
      </c>
      <c r="K129" s="20">
        <f t="shared" si="249"/>
        <v>-4.2462799241432406E-3</v>
      </c>
      <c r="L129" s="20">
        <f t="shared" si="249"/>
        <v>3.5592192221810135E-4</v>
      </c>
      <c r="M129" s="22">
        <f t="shared" si="249"/>
        <v>5.0797669987585631E-3</v>
      </c>
      <c r="N129" s="24">
        <f t="shared" ref="N129:R129" si="250">(B129-B128)/B128</f>
        <v>9.2782876870260243E-3</v>
      </c>
      <c r="O129" s="24">
        <f t="shared" si="250"/>
        <v>-1.7231332554273875E-3</v>
      </c>
      <c r="P129" s="24">
        <f t="shared" si="250"/>
        <v>1.3501792594121391E-2</v>
      </c>
      <c r="Q129" s="24">
        <f t="shared" si="250"/>
        <v>-4.2372772247145354E-3</v>
      </c>
      <c r="R129" s="24">
        <f t="shared" si="250"/>
        <v>3.5598526994087631E-4</v>
      </c>
      <c r="S129" s="26">
        <f t="shared" si="134"/>
        <v>5.0926908893236256E-3</v>
      </c>
      <c r="U129" s="2"/>
    </row>
    <row r="130" spans="1:21" ht="15.75" customHeight="1">
      <c r="A130" s="11">
        <v>42580</v>
      </c>
      <c r="B130" s="12">
        <v>234.78999300000001</v>
      </c>
      <c r="C130" s="12">
        <v>31.624298</v>
      </c>
      <c r="D130" s="12">
        <v>98.272682000000003</v>
      </c>
      <c r="E130" s="12">
        <v>91.25</v>
      </c>
      <c r="F130" s="12">
        <v>52.869335</v>
      </c>
      <c r="G130" s="12">
        <v>66.315200000000004</v>
      </c>
      <c r="H130" s="20">
        <f t="shared" ref="H130:M130" si="251">LN(B130/B129)</f>
        <v>1.7963491429813811E-2</v>
      </c>
      <c r="I130" s="20">
        <f t="shared" si="251"/>
        <v>2.5852776882113347E-3</v>
      </c>
      <c r="J130" s="20">
        <f t="shared" si="251"/>
        <v>-1.2465073577076315E-3</v>
      </c>
      <c r="K130" s="20">
        <f t="shared" si="251"/>
        <v>-4.3740036452624316E-3</v>
      </c>
      <c r="L130" s="20">
        <f t="shared" si="251"/>
        <v>8.3266361288818636E-3</v>
      </c>
      <c r="M130" s="22">
        <f t="shared" si="251"/>
        <v>-6.4917187929956106E-3</v>
      </c>
      <c r="N130" s="24">
        <f t="shared" ref="N130:R130" si="252">(B130-B129)/B129</f>
        <v>1.8125805393843255E-2</v>
      </c>
      <c r="O130" s="24">
        <f t="shared" si="252"/>
        <v>2.588622400289382E-3</v>
      </c>
      <c r="P130" s="24">
        <f t="shared" si="252"/>
        <v>-1.2457307901104519E-3</v>
      </c>
      <c r="Q130" s="24">
        <f t="shared" si="252"/>
        <v>-4.3644516232525625E-3</v>
      </c>
      <c r="R130" s="24">
        <f t="shared" si="252"/>
        <v>8.3613989823832328E-3</v>
      </c>
      <c r="S130" s="26">
        <f t="shared" si="134"/>
        <v>-6.4706931087642472E-3</v>
      </c>
      <c r="U130" s="2"/>
    </row>
    <row r="131" spans="1:21" ht="15.75" customHeight="1">
      <c r="A131" s="11">
        <v>42583</v>
      </c>
      <c r="B131" s="12">
        <v>230.009995</v>
      </c>
      <c r="C131" s="12">
        <v>31.615220999999998</v>
      </c>
      <c r="D131" s="12">
        <v>100.007835</v>
      </c>
      <c r="E131" s="12">
        <v>94.370002999999997</v>
      </c>
      <c r="F131" s="12">
        <v>52.776062000000003</v>
      </c>
      <c r="G131" s="12">
        <v>66.580600000000004</v>
      </c>
      <c r="H131" s="20">
        <f t="shared" ref="H131:M131" si="253">LN(B131/B130)</f>
        <v>-2.0568703294562188E-2</v>
      </c>
      <c r="I131" s="20">
        <f t="shared" si="253"/>
        <v>-2.8706733402998841E-4</v>
      </c>
      <c r="J131" s="20">
        <f t="shared" si="253"/>
        <v>1.7502448762710062E-2</v>
      </c>
      <c r="K131" s="20">
        <f t="shared" si="253"/>
        <v>3.3620265360403939E-2</v>
      </c>
      <c r="L131" s="20">
        <f t="shared" si="253"/>
        <v>-1.7657754503992279E-3</v>
      </c>
      <c r="M131" s="22">
        <f t="shared" si="253"/>
        <v>3.9941119708155459E-3</v>
      </c>
      <c r="N131" s="24">
        <f t="shared" ref="N131:R131" si="254">(B131-B130)/B130</f>
        <v>-2.0358610428511774E-2</v>
      </c>
      <c r="O131" s="24">
        <f t="shared" si="254"/>
        <v>-2.8702613414537565E-4</v>
      </c>
      <c r="P131" s="24">
        <f t="shared" si="254"/>
        <v>1.7656514147034237E-2</v>
      </c>
      <c r="Q131" s="24">
        <f t="shared" si="254"/>
        <v>3.4191813698630107E-2</v>
      </c>
      <c r="R131" s="24">
        <f t="shared" si="254"/>
        <v>-1.7642173861274477E-3</v>
      </c>
      <c r="S131" s="26">
        <f t="shared" si="134"/>
        <v>4.0020990662774647E-3</v>
      </c>
      <c r="U131" s="2"/>
    </row>
    <row r="132" spans="1:21" ht="15.75" customHeight="1">
      <c r="A132" s="11">
        <v>42584</v>
      </c>
      <c r="B132" s="12">
        <v>227.199997</v>
      </c>
      <c r="C132" s="12">
        <v>31.352148</v>
      </c>
      <c r="D132" s="12">
        <v>98.527305999999996</v>
      </c>
      <c r="E132" s="12">
        <v>93.559997999999993</v>
      </c>
      <c r="F132" s="12">
        <v>52.776062000000003</v>
      </c>
      <c r="G132" s="12">
        <v>66.659199999999998</v>
      </c>
      <c r="H132" s="20">
        <f t="shared" ref="H132:M132" si="255">LN(B132/B131)</f>
        <v>-1.2292090857956361E-2</v>
      </c>
      <c r="I132" s="20">
        <f t="shared" si="255"/>
        <v>-8.3559003606486233E-3</v>
      </c>
      <c r="J132" s="20">
        <f t="shared" si="255"/>
        <v>-1.4914804884621454E-2</v>
      </c>
      <c r="K132" s="20">
        <f t="shared" si="255"/>
        <v>-8.6203374836835277E-3</v>
      </c>
      <c r="L132" s="20">
        <f t="shared" si="255"/>
        <v>0</v>
      </c>
      <c r="M132" s="22">
        <f t="shared" si="255"/>
        <v>1.1798277859551983E-3</v>
      </c>
      <c r="N132" s="24">
        <f t="shared" ref="N132:R132" si="256">(B132-B131)/B131</f>
        <v>-1.2216851706813903E-2</v>
      </c>
      <c r="O132" s="24">
        <f t="shared" si="256"/>
        <v>-8.3210868587633331E-3</v>
      </c>
      <c r="P132" s="24">
        <f t="shared" si="256"/>
        <v>-1.4804130096406989E-2</v>
      </c>
      <c r="Q132" s="24">
        <f t="shared" si="256"/>
        <v>-8.5832889080230713E-3</v>
      </c>
      <c r="R132" s="24">
        <f t="shared" si="256"/>
        <v>0</v>
      </c>
      <c r="S132" s="26">
        <f t="shared" si="134"/>
        <v>1.1805240565569974E-3</v>
      </c>
      <c r="U132" s="2"/>
    </row>
    <row r="133" spans="1:21" ht="15.75" customHeight="1">
      <c r="A133" s="11">
        <v>42585</v>
      </c>
      <c r="B133" s="12">
        <v>225.78999300000001</v>
      </c>
      <c r="C133" s="12">
        <v>31.306438</v>
      </c>
      <c r="D133" s="12">
        <v>99.762664999999998</v>
      </c>
      <c r="E133" s="12">
        <v>93.099997999999999</v>
      </c>
      <c r="F133" s="12">
        <v>53.139847000000003</v>
      </c>
      <c r="G133" s="12">
        <v>66.235100000000003</v>
      </c>
      <c r="H133" s="20">
        <f t="shared" ref="H133:M133" si="257">LN(B133/B132)</f>
        <v>-6.225340889793634E-3</v>
      </c>
      <c r="I133" s="20">
        <f t="shared" si="257"/>
        <v>-1.4590181817604796E-3</v>
      </c>
      <c r="J133" s="20">
        <f t="shared" si="257"/>
        <v>1.2460287094569669E-2</v>
      </c>
      <c r="K133" s="20">
        <f t="shared" si="257"/>
        <v>-4.9287575385772052E-3</v>
      </c>
      <c r="L133" s="20">
        <f t="shared" si="257"/>
        <v>6.8693444441762881E-3</v>
      </c>
      <c r="M133" s="22">
        <f t="shared" si="257"/>
        <v>-6.3825376965751437E-3</v>
      </c>
      <c r="N133" s="24">
        <f t="shared" ref="N133:R133" si="258">(B133-B132)/B132</f>
        <v>-6.2060036030721711E-3</v>
      </c>
      <c r="O133" s="24">
        <f t="shared" si="258"/>
        <v>-1.4579543321880113E-3</v>
      </c>
      <c r="P133" s="24">
        <f t="shared" si="258"/>
        <v>1.253823990681327E-2</v>
      </c>
      <c r="Q133" s="24">
        <f t="shared" si="258"/>
        <v>-4.9166311440065847E-3</v>
      </c>
      <c r="R133" s="24">
        <f t="shared" si="258"/>
        <v>6.8929925086111954E-3</v>
      </c>
      <c r="S133" s="26">
        <f t="shared" si="134"/>
        <v>-6.362212567807557E-3</v>
      </c>
      <c r="U133" s="2"/>
    </row>
    <row r="134" spans="1:21" ht="15.75" customHeight="1">
      <c r="A134" s="11">
        <v>42586</v>
      </c>
      <c r="B134" s="12">
        <v>230.61000100000001</v>
      </c>
      <c r="C134" s="12">
        <v>31.608082</v>
      </c>
      <c r="D134" s="12">
        <v>100.378944</v>
      </c>
      <c r="E134" s="12">
        <v>93.440002000000007</v>
      </c>
      <c r="F134" s="12">
        <v>53.531604999999999</v>
      </c>
      <c r="G134" s="12">
        <v>65.382999999999996</v>
      </c>
      <c r="H134" s="20">
        <f t="shared" ref="H134:M134" si="259">LN(B134/B133)</f>
        <v>2.1122643612498521E-2</v>
      </c>
      <c r="I134" s="20">
        <f t="shared" si="259"/>
        <v>9.5890840892379411E-3</v>
      </c>
      <c r="J134" s="20">
        <f t="shared" si="259"/>
        <v>6.1584490187040269E-3</v>
      </c>
      <c r="K134" s="20">
        <f t="shared" si="259"/>
        <v>3.6453776832823751E-3</v>
      </c>
      <c r="L134" s="20">
        <f t="shared" si="259"/>
        <v>7.3451660023315596E-3</v>
      </c>
      <c r="M134" s="22">
        <f t="shared" si="259"/>
        <v>-1.2948248075606409E-2</v>
      </c>
      <c r="N134" s="24">
        <f t="shared" ref="N134:R134" si="260">(B134-B133)/B133</f>
        <v>2.1347305679751721E-2</v>
      </c>
      <c r="O134" s="24">
        <f t="shared" si="260"/>
        <v>9.6352066626040171E-3</v>
      </c>
      <c r="P134" s="24">
        <f t="shared" si="260"/>
        <v>6.1774512539335812E-3</v>
      </c>
      <c r="Q134" s="24">
        <f t="shared" si="260"/>
        <v>3.6520301536419747E-3</v>
      </c>
      <c r="R134" s="24">
        <f t="shared" si="260"/>
        <v>7.3722079026685159E-3</v>
      </c>
      <c r="S134" s="26">
        <f t="shared" si="134"/>
        <v>-1.2864780154329125E-2</v>
      </c>
      <c r="U134" s="2"/>
    </row>
    <row r="135" spans="1:21" ht="15.75" customHeight="1">
      <c r="A135" s="11">
        <v>42587</v>
      </c>
      <c r="B135" s="12">
        <v>230.029999</v>
      </c>
      <c r="C135" s="12">
        <v>31.973700000000001</v>
      </c>
      <c r="D135" s="12">
        <v>101.905434</v>
      </c>
      <c r="E135" s="12">
        <v>97.029999000000004</v>
      </c>
      <c r="F135" s="12">
        <v>54.063277999999997</v>
      </c>
      <c r="G135" s="12">
        <v>64.881</v>
      </c>
      <c r="H135" s="20">
        <f t="shared" ref="H135:M135" si="261">LN(B135/B134)</f>
        <v>-2.5182455128073848E-3</v>
      </c>
      <c r="I135" s="20">
        <f t="shared" si="261"/>
        <v>1.1500842489648017E-2</v>
      </c>
      <c r="J135" s="20">
        <f t="shared" si="261"/>
        <v>1.5092801450285133E-2</v>
      </c>
      <c r="K135" s="20">
        <f t="shared" si="261"/>
        <v>3.7700658247090818E-2</v>
      </c>
      <c r="L135" s="20">
        <f t="shared" si="261"/>
        <v>9.8829481971962167E-3</v>
      </c>
      <c r="M135" s="22">
        <f t="shared" si="261"/>
        <v>-7.7074630766161408E-3</v>
      </c>
      <c r="N135" s="24">
        <f t="shared" ref="N135:R135" si="262">(B135-B134)/B134</f>
        <v>-2.5150773925021901E-3</v>
      </c>
      <c r="O135" s="24">
        <f t="shared" si="262"/>
        <v>1.1567231444160431E-2</v>
      </c>
      <c r="P135" s="24">
        <f t="shared" si="262"/>
        <v>1.5207272951586295E-2</v>
      </c>
      <c r="Q135" s="24">
        <f t="shared" si="262"/>
        <v>3.8420343783811095E-2</v>
      </c>
      <c r="R135" s="24">
        <f t="shared" si="262"/>
        <v>9.9319458103301374E-3</v>
      </c>
      <c r="S135" s="26">
        <f t="shared" ref="S135:S198" si="263">G135/G134-1</f>
        <v>-7.6778367465548669E-3</v>
      </c>
      <c r="U135" s="2"/>
    </row>
    <row r="136" spans="1:21" ht="15.75" customHeight="1">
      <c r="A136" s="11">
        <v>42590</v>
      </c>
      <c r="B136" s="12">
        <v>226.16000399999999</v>
      </c>
      <c r="C136" s="12">
        <v>32.028548999999998</v>
      </c>
      <c r="D136" s="12">
        <v>102.74928300000001</v>
      </c>
      <c r="E136" s="12">
        <v>95.110000999999997</v>
      </c>
      <c r="F136" s="12">
        <v>54.156562999999998</v>
      </c>
      <c r="G136" s="12">
        <v>64.765699999999995</v>
      </c>
      <c r="H136" s="20">
        <f t="shared" ref="H136:M136" si="264">LN(B136/B135)</f>
        <v>-1.6966999780740146E-2</v>
      </c>
      <c r="I136" s="20">
        <f t="shared" si="264"/>
        <v>1.7139714395812322E-3</v>
      </c>
      <c r="J136" s="20">
        <f t="shared" si="264"/>
        <v>8.2466096519793197E-3</v>
      </c>
      <c r="K136" s="20">
        <f t="shared" si="264"/>
        <v>-1.9986071722681603E-2</v>
      </c>
      <c r="L136" s="20">
        <f t="shared" si="264"/>
        <v>1.7239911321753341E-3</v>
      </c>
      <c r="M136" s="22">
        <f t="shared" si="264"/>
        <v>-1.7786805278951321E-3</v>
      </c>
      <c r="N136" s="24">
        <f t="shared" ref="N136:R136" si="265">(B136-B135)/B135</f>
        <v>-1.6823870872598738E-2</v>
      </c>
      <c r="O136" s="24">
        <f t="shared" si="265"/>
        <v>1.715441128177135E-3</v>
      </c>
      <c r="P136" s="24">
        <f t="shared" si="265"/>
        <v>8.2807066009846532E-3</v>
      </c>
      <c r="Q136" s="24">
        <f t="shared" si="265"/>
        <v>-1.9787674119217571E-2</v>
      </c>
      <c r="R136" s="24">
        <f t="shared" si="265"/>
        <v>1.7254780592475657E-3</v>
      </c>
      <c r="S136" s="26">
        <f t="shared" si="263"/>
        <v>-1.777099613137989E-3</v>
      </c>
      <c r="U136" s="2"/>
    </row>
    <row r="137" spans="1:21" ht="15.75" customHeight="1">
      <c r="A137" s="11">
        <v>42591</v>
      </c>
      <c r="B137" s="12">
        <v>229.08000200000001</v>
      </c>
      <c r="C137" s="12">
        <v>31.918861</v>
      </c>
      <c r="D137" s="12">
        <v>103.166451</v>
      </c>
      <c r="E137" s="12">
        <v>93.989998</v>
      </c>
      <c r="F137" s="12">
        <v>54.287143999999998</v>
      </c>
      <c r="G137" s="12">
        <v>64.597899999999996</v>
      </c>
      <c r="H137" s="20">
        <f t="shared" ref="H137:M137" si="266">LN(B137/B136)</f>
        <v>1.2828565184302863E-2</v>
      </c>
      <c r="I137" s="20">
        <f t="shared" si="266"/>
        <v>-3.4305723273201846E-3</v>
      </c>
      <c r="J137" s="20">
        <f t="shared" si="266"/>
        <v>4.0518377360512529E-3</v>
      </c>
      <c r="K137" s="20">
        <f t="shared" si="266"/>
        <v>-1.1845754655085139E-2</v>
      </c>
      <c r="L137" s="20">
        <f t="shared" si="266"/>
        <v>2.4082736882421628E-3</v>
      </c>
      <c r="M137" s="22">
        <f t="shared" si="266"/>
        <v>-2.5942397105358146E-3</v>
      </c>
      <c r="N137" s="24">
        <f t="shared" ref="N137:R137" si="267">(B137-B136)/B136</f>
        <v>1.2911204228666449E-2</v>
      </c>
      <c r="O137" s="24">
        <f t="shared" si="267"/>
        <v>-3.4246946372749657E-3</v>
      </c>
      <c r="P137" s="24">
        <f t="shared" si="267"/>
        <v>4.0600575285765208E-3</v>
      </c>
      <c r="Q137" s="24">
        <f t="shared" si="267"/>
        <v>-1.1775869921397614E-2</v>
      </c>
      <c r="R137" s="24">
        <f t="shared" si="267"/>
        <v>2.4111759086336295E-3</v>
      </c>
      <c r="S137" s="26">
        <f t="shared" si="263"/>
        <v>-2.5908775787183425E-3</v>
      </c>
      <c r="U137" s="2"/>
    </row>
    <row r="138" spans="1:21" ht="15.75" customHeight="1">
      <c r="A138" s="11">
        <v>42592</v>
      </c>
      <c r="B138" s="12">
        <v>225.64999399999999</v>
      </c>
      <c r="C138" s="12">
        <v>31.562376</v>
      </c>
      <c r="D138" s="12">
        <v>102.398483</v>
      </c>
      <c r="E138" s="12">
        <v>93.93</v>
      </c>
      <c r="F138" s="12">
        <v>54.119259</v>
      </c>
      <c r="G138" s="12">
        <v>64.741200000000006</v>
      </c>
      <c r="H138" s="20">
        <f t="shared" ref="H138:M138" si="268">LN(B138/B137)</f>
        <v>-1.5086196573072752E-2</v>
      </c>
      <c r="I138" s="20">
        <f t="shared" si="268"/>
        <v>-1.1231310672572711E-2</v>
      </c>
      <c r="J138" s="20">
        <f t="shared" si="268"/>
        <v>-7.4718149433111161E-3</v>
      </c>
      <c r="K138" s="20">
        <f t="shared" si="268"/>
        <v>-6.3854834692624507E-4</v>
      </c>
      <c r="L138" s="20">
        <f t="shared" si="268"/>
        <v>-3.0973287475699112E-3</v>
      </c>
      <c r="M138" s="22">
        <f t="shared" si="268"/>
        <v>2.2158814872710914E-3</v>
      </c>
      <c r="N138" s="24">
        <f t="shared" ref="N138:R138" si="269">(B138-B137)/B137</f>
        <v>-1.4972970010712742E-2</v>
      </c>
      <c r="O138" s="24">
        <f t="shared" si="269"/>
        <v>-1.1168474965319072E-2</v>
      </c>
      <c r="P138" s="24">
        <f t="shared" si="269"/>
        <v>-7.443970327136641E-3</v>
      </c>
      <c r="Q138" s="24">
        <f t="shared" si="269"/>
        <v>-6.3834451831771622E-4</v>
      </c>
      <c r="R138" s="24">
        <f t="shared" si="269"/>
        <v>-3.092536973394627E-3</v>
      </c>
      <c r="S138" s="26">
        <f t="shared" si="263"/>
        <v>2.2183383670368872E-3</v>
      </c>
      <c r="U138" s="2"/>
    </row>
    <row r="139" spans="1:21" ht="15.75" customHeight="1">
      <c r="A139" s="11">
        <v>42593</v>
      </c>
      <c r="B139" s="12">
        <v>224.91000399999999</v>
      </c>
      <c r="C139" s="12">
        <v>31.699482</v>
      </c>
      <c r="D139" s="12">
        <v>102.3321</v>
      </c>
      <c r="E139" s="12">
        <v>95.889999000000003</v>
      </c>
      <c r="F139" s="12">
        <v>54.380423999999998</v>
      </c>
      <c r="G139" s="12">
        <v>64.601299999999995</v>
      </c>
      <c r="H139" s="20">
        <f t="shared" ref="H139:M139" si="270">LN(B139/B138)</f>
        <v>-3.2847597151864031E-3</v>
      </c>
      <c r="I139" s="20">
        <f t="shared" si="270"/>
        <v>4.3345617407282233E-3</v>
      </c>
      <c r="J139" s="20">
        <f t="shared" si="270"/>
        <v>-6.4849131335108765E-4</v>
      </c>
      <c r="K139" s="20">
        <f t="shared" si="270"/>
        <v>2.0651866730549622E-2</v>
      </c>
      <c r="L139" s="20">
        <f t="shared" si="270"/>
        <v>4.8141247452686354E-3</v>
      </c>
      <c r="M139" s="22">
        <f t="shared" si="270"/>
        <v>-2.1632495824174471E-3</v>
      </c>
      <c r="N139" s="24">
        <f t="shared" ref="N139:R139" si="271">(B139-B138)/B138</f>
        <v>-3.2793707940448956E-3</v>
      </c>
      <c r="O139" s="24">
        <f t="shared" si="271"/>
        <v>4.3439695414565519E-3</v>
      </c>
      <c r="P139" s="24">
        <f t="shared" si="271"/>
        <v>-6.4828108830481269E-4</v>
      </c>
      <c r="Q139" s="24">
        <f t="shared" si="271"/>
        <v>2.0866592143085234E-2</v>
      </c>
      <c r="R139" s="24">
        <f t="shared" si="271"/>
        <v>4.8257312613980601E-3</v>
      </c>
      <c r="S139" s="26">
        <f t="shared" si="263"/>
        <v>-2.1609114443355004E-3</v>
      </c>
      <c r="U139" s="2"/>
    </row>
    <row r="140" spans="1:21" ht="15.75" customHeight="1">
      <c r="A140" s="11">
        <v>42594</v>
      </c>
      <c r="B140" s="12">
        <v>225.61000100000001</v>
      </c>
      <c r="C140" s="12">
        <v>31.598939999999999</v>
      </c>
      <c r="D140" s="12">
        <v>102.569138</v>
      </c>
      <c r="E140" s="12">
        <v>96.589995999999999</v>
      </c>
      <c r="F140" s="12">
        <v>54.044632</v>
      </c>
      <c r="G140" s="12">
        <v>64.205200000000005</v>
      </c>
      <c r="H140" s="20">
        <f t="shared" ref="H140:M140" si="272">LN(B140/B139)</f>
        <v>3.1075093471156119E-3</v>
      </c>
      <c r="I140" s="20">
        <f t="shared" si="272"/>
        <v>-3.1767643292718297E-3</v>
      </c>
      <c r="J140" s="20">
        <f t="shared" si="272"/>
        <v>2.3136815380402648E-3</v>
      </c>
      <c r="K140" s="20">
        <f t="shared" si="272"/>
        <v>7.2734840420756374E-3</v>
      </c>
      <c r="L140" s="20">
        <f t="shared" si="272"/>
        <v>-6.1940124536607908E-3</v>
      </c>
      <c r="M140" s="22">
        <f t="shared" si="272"/>
        <v>-6.150330124503397E-3</v>
      </c>
      <c r="N140" s="24">
        <f t="shared" ref="N140:R140" si="273">(B140-B139)/B139</f>
        <v>3.1123426595111559E-3</v>
      </c>
      <c r="O140" s="24">
        <f t="shared" si="273"/>
        <v>-3.1717237524575576E-3</v>
      </c>
      <c r="P140" s="24">
        <f t="shared" si="273"/>
        <v>2.316360164601316E-3</v>
      </c>
      <c r="Q140" s="24">
        <f t="shared" si="273"/>
        <v>7.3000000761288585E-3</v>
      </c>
      <c r="R140" s="24">
        <f t="shared" si="273"/>
        <v>-6.1748691036318118E-3</v>
      </c>
      <c r="S140" s="26">
        <f t="shared" si="263"/>
        <v>-6.131455558943677E-3</v>
      </c>
      <c r="U140" s="2"/>
    </row>
    <row r="141" spans="1:21" ht="15.75" customHeight="1">
      <c r="A141" s="11">
        <v>42597</v>
      </c>
      <c r="B141" s="12">
        <v>225.58999600000001</v>
      </c>
      <c r="C141" s="12">
        <v>31.909723</v>
      </c>
      <c r="D141" s="12">
        <v>103.80173499999999</v>
      </c>
      <c r="E141" s="12">
        <v>95.309997999999993</v>
      </c>
      <c r="F141" s="12">
        <v>54.212524000000002</v>
      </c>
      <c r="G141" s="12">
        <v>63.891500000000001</v>
      </c>
      <c r="H141" s="20">
        <f t="shared" ref="H141:M141" si="274">LN(B141/B140)</f>
        <v>-8.8674646037753728E-5</v>
      </c>
      <c r="I141" s="20">
        <f t="shared" si="274"/>
        <v>9.7871838616602983E-3</v>
      </c>
      <c r="J141" s="20">
        <f t="shared" si="274"/>
        <v>1.1945597161083787E-2</v>
      </c>
      <c r="K141" s="20">
        <f t="shared" si="274"/>
        <v>-1.3340458813671975E-2</v>
      </c>
      <c r="L141" s="20">
        <f t="shared" si="274"/>
        <v>3.1017281592625717E-3</v>
      </c>
      <c r="M141" s="22">
        <f t="shared" si="274"/>
        <v>-4.8978721093696324E-3</v>
      </c>
      <c r="N141" s="24">
        <f t="shared" ref="N141:R141" si="275">(B141-B140)/B140</f>
        <v>-8.86707145575413E-5</v>
      </c>
      <c r="O141" s="24">
        <f t="shared" si="275"/>
        <v>9.8352349794012302E-3</v>
      </c>
      <c r="P141" s="24">
        <f t="shared" si="275"/>
        <v>1.2017230758047302E-2</v>
      </c>
      <c r="Q141" s="24">
        <f t="shared" si="275"/>
        <v>-1.3251869272258861E-2</v>
      </c>
      <c r="R141" s="24">
        <f t="shared" si="275"/>
        <v>3.1065434953836289E-3</v>
      </c>
      <c r="S141" s="26">
        <f t="shared" si="263"/>
        <v>-4.8858970924473555E-3</v>
      </c>
      <c r="U141" s="2"/>
    </row>
    <row r="142" spans="1:21" ht="15.75" customHeight="1">
      <c r="A142" s="11">
        <v>42598</v>
      </c>
      <c r="B142" s="12">
        <v>223.61000100000001</v>
      </c>
      <c r="C142" s="12">
        <v>32.183933000000003</v>
      </c>
      <c r="D142" s="12">
        <v>103.70689400000001</v>
      </c>
      <c r="E142" s="12">
        <v>95.120002999999997</v>
      </c>
      <c r="F142" s="12">
        <v>53.912174</v>
      </c>
      <c r="G142" s="12">
        <v>64.067999999999998</v>
      </c>
      <c r="H142" s="20">
        <f t="shared" ref="H142:M142" si="276">LN(B142/B141)</f>
        <v>-8.8157071969233742E-3</v>
      </c>
      <c r="I142" s="20">
        <f t="shared" si="276"/>
        <v>8.5565932774475453E-3</v>
      </c>
      <c r="J142" s="20">
        <f t="shared" si="276"/>
        <v>-9.1409217111445933E-4</v>
      </c>
      <c r="K142" s="20">
        <f t="shared" si="276"/>
        <v>-1.9954320437428775E-3</v>
      </c>
      <c r="L142" s="20">
        <f t="shared" si="276"/>
        <v>-5.555636743185639E-3</v>
      </c>
      <c r="M142" s="22">
        <f t="shared" si="276"/>
        <v>2.7586871148388547E-3</v>
      </c>
      <c r="N142" s="24">
        <f t="shared" ref="N142:R142" si="277">(B142-B141)/B141</f>
        <v>-8.7769627869491267E-3</v>
      </c>
      <c r="O142" s="24">
        <f t="shared" si="277"/>
        <v>8.5933055576823281E-3</v>
      </c>
      <c r="P142" s="24">
        <f t="shared" si="277"/>
        <v>-9.1367451613393741E-4</v>
      </c>
      <c r="Q142" s="24">
        <f t="shared" si="277"/>
        <v>-1.9934424927802027E-3</v>
      </c>
      <c r="R142" s="24">
        <f t="shared" si="277"/>
        <v>-5.5402327329382717E-3</v>
      </c>
      <c r="S142" s="26">
        <f t="shared" si="263"/>
        <v>2.762495793650066E-3</v>
      </c>
      <c r="U142" s="2"/>
    </row>
    <row r="143" spans="1:21" ht="15.75" customHeight="1">
      <c r="A143" s="11">
        <v>42599</v>
      </c>
      <c r="B143" s="12">
        <v>223.240005</v>
      </c>
      <c r="C143" s="12">
        <v>32.010261999999997</v>
      </c>
      <c r="D143" s="12">
        <v>103.555183</v>
      </c>
      <c r="E143" s="12">
        <v>96.370002999999997</v>
      </c>
      <c r="F143" s="12">
        <v>54.024802999999999</v>
      </c>
      <c r="G143" s="12">
        <v>63.7562</v>
      </c>
      <c r="H143" s="20">
        <f t="shared" ref="H143:M143" si="278">LN(B143/B142)</f>
        <v>-1.6560191544740448E-3</v>
      </c>
      <c r="I143" s="20">
        <f t="shared" si="278"/>
        <v>-5.4108139750732058E-3</v>
      </c>
      <c r="J143" s="20">
        <f t="shared" si="278"/>
        <v>-1.463953553790533E-3</v>
      </c>
      <c r="K143" s="20">
        <f t="shared" si="278"/>
        <v>1.3055697071580873E-2</v>
      </c>
      <c r="L143" s="20">
        <f t="shared" si="278"/>
        <v>2.086940805799332E-3</v>
      </c>
      <c r="M143" s="22">
        <f t="shared" si="278"/>
        <v>-4.8785850945045209E-3</v>
      </c>
      <c r="N143" s="24">
        <f t="shared" ref="N143:R143" si="279">(B143-B142)/B142</f>
        <v>-1.6546487113517549E-3</v>
      </c>
      <c r="O143" s="24">
        <f t="shared" si="279"/>
        <v>-5.3962018874450764E-3</v>
      </c>
      <c r="P143" s="24">
        <f t="shared" si="279"/>
        <v>-1.462882496509884E-3</v>
      </c>
      <c r="Q143" s="24">
        <f t="shared" si="279"/>
        <v>1.3141294791590787E-2</v>
      </c>
      <c r="R143" s="24">
        <f t="shared" si="279"/>
        <v>2.0891199824365886E-3</v>
      </c>
      <c r="S143" s="26">
        <f t="shared" si="263"/>
        <v>-4.8667041268651845E-3</v>
      </c>
      <c r="U143" s="2"/>
    </row>
    <row r="144" spans="1:21" ht="15.75" customHeight="1">
      <c r="A144" s="11">
        <v>42600</v>
      </c>
      <c r="B144" s="12">
        <v>223.509995</v>
      </c>
      <c r="C144" s="12">
        <v>31.964565</v>
      </c>
      <c r="D144" s="12">
        <v>103.422455</v>
      </c>
      <c r="E144" s="12">
        <v>96.160004000000001</v>
      </c>
      <c r="F144" s="12">
        <v>54.062354999999997</v>
      </c>
      <c r="G144" s="12">
        <v>63.949599999999997</v>
      </c>
      <c r="H144" s="20">
        <f t="shared" ref="H144:M144" si="280">LN(B144/B143)</f>
        <v>1.208685093987644E-3</v>
      </c>
      <c r="I144" s="20">
        <f t="shared" si="280"/>
        <v>-1.4285933988327677E-3</v>
      </c>
      <c r="J144" s="20">
        <f t="shared" si="280"/>
        <v>-1.2825348619897351E-3</v>
      </c>
      <c r="K144" s="20">
        <f t="shared" si="280"/>
        <v>-2.1814686089808733E-3</v>
      </c>
      <c r="L144" s="20">
        <f t="shared" si="280"/>
        <v>6.9484668124726741E-4</v>
      </c>
      <c r="M144" s="22">
        <f t="shared" si="280"/>
        <v>3.0288389071145491E-3</v>
      </c>
      <c r="N144" s="24">
        <f t="shared" ref="N144:R144" si="281">(B144-B143)/B143</f>
        <v>1.2094158482034037E-3</v>
      </c>
      <c r="O144" s="24">
        <f t="shared" si="281"/>
        <v>-1.4275734450407496E-3</v>
      </c>
      <c r="P144" s="24">
        <f t="shared" si="281"/>
        <v>-1.2817127656468935E-3</v>
      </c>
      <c r="Q144" s="24">
        <f t="shared" si="281"/>
        <v>-2.1790909355891199E-3</v>
      </c>
      <c r="R144" s="24">
        <f t="shared" si="281"/>
        <v>6.950881431256312E-4</v>
      </c>
      <c r="S144" s="26">
        <f t="shared" si="263"/>
        <v>3.0334304742125617E-3</v>
      </c>
      <c r="U144" s="2"/>
    </row>
    <row r="145" spans="1:21" ht="15.75" customHeight="1">
      <c r="A145" s="11">
        <v>42601</v>
      </c>
      <c r="B145" s="12">
        <v>225</v>
      </c>
      <c r="C145" s="12">
        <v>32.211360999999997</v>
      </c>
      <c r="D145" s="12">
        <v>103.687935</v>
      </c>
      <c r="E145" s="12">
        <v>95.870002999999997</v>
      </c>
      <c r="F145" s="12">
        <v>54.081122999999998</v>
      </c>
      <c r="G145" s="12">
        <v>64.449600000000004</v>
      </c>
      <c r="H145" s="20">
        <f t="shared" ref="H145:M145" si="282">LN(B145/B144)</f>
        <v>6.6442687927801168E-3</v>
      </c>
      <c r="I145" s="20">
        <f t="shared" si="282"/>
        <v>7.6912709171841316E-3</v>
      </c>
      <c r="J145" s="20">
        <f t="shared" si="282"/>
        <v>2.563658398809978E-3</v>
      </c>
      <c r="K145" s="20">
        <f t="shared" si="282"/>
        <v>-3.0203740029545248E-3</v>
      </c>
      <c r="L145" s="20">
        <f t="shared" si="282"/>
        <v>3.4709444407597043E-4</v>
      </c>
      <c r="M145" s="22">
        <f t="shared" si="282"/>
        <v>7.7882498857566951E-3</v>
      </c>
      <c r="N145" s="24">
        <f t="shared" ref="N145:R145" si="283">(B145-B144)/B144</f>
        <v>6.6663909146434212E-3</v>
      </c>
      <c r="O145" s="24">
        <f t="shared" si="283"/>
        <v>7.720924717730282E-3</v>
      </c>
      <c r="P145" s="24">
        <f t="shared" si="283"/>
        <v>2.5669473810111801E-3</v>
      </c>
      <c r="Q145" s="24">
        <f t="shared" si="283"/>
        <v>-3.0158172622372576E-3</v>
      </c>
      <c r="R145" s="24">
        <f t="shared" si="283"/>
        <v>3.4715468832242788E-4</v>
      </c>
      <c r="S145" s="26">
        <f t="shared" si="263"/>
        <v>7.8186571925391579E-3</v>
      </c>
      <c r="U145" s="2"/>
    </row>
    <row r="146" spans="1:21" ht="15.75" customHeight="1">
      <c r="A146" s="11">
        <v>42604</v>
      </c>
      <c r="B146" s="12">
        <v>222.929993</v>
      </c>
      <c r="C146" s="12">
        <v>32.321044999999998</v>
      </c>
      <c r="D146" s="12">
        <v>102.882019</v>
      </c>
      <c r="E146" s="12">
        <v>95.260002</v>
      </c>
      <c r="F146" s="12">
        <v>54.128051999999997</v>
      </c>
      <c r="G146" s="12">
        <v>64.630099999999999</v>
      </c>
      <c r="H146" s="20">
        <f t="shared" ref="H146:M146" si="284">LN(B146/B145)</f>
        <v>-9.2426127669240875E-3</v>
      </c>
      <c r="I146" s="20">
        <f t="shared" si="284"/>
        <v>3.3993496421571238E-3</v>
      </c>
      <c r="J146" s="20">
        <f t="shared" si="284"/>
        <v>-7.80287813789147E-3</v>
      </c>
      <c r="K146" s="20">
        <f t="shared" si="284"/>
        <v>-6.3831220133946012E-3</v>
      </c>
      <c r="L146" s="20">
        <f t="shared" si="284"/>
        <v>8.6737567202079598E-4</v>
      </c>
      <c r="M146" s="22">
        <f t="shared" si="284"/>
        <v>2.7967235382607442E-3</v>
      </c>
      <c r="N146" s="24">
        <f t="shared" ref="N146:R146" si="285">(B146-B145)/B145</f>
        <v>-9.2000311111111281E-3</v>
      </c>
      <c r="O146" s="24">
        <f t="shared" si="285"/>
        <v>3.4051339836277473E-3</v>
      </c>
      <c r="P146" s="24">
        <f t="shared" si="285"/>
        <v>-7.7725147096428943E-3</v>
      </c>
      <c r="Q146" s="24">
        <f t="shared" si="285"/>
        <v>-6.3627931669095385E-3</v>
      </c>
      <c r="R146" s="24">
        <f t="shared" si="285"/>
        <v>8.677519510827959E-4</v>
      </c>
      <c r="S146" s="26">
        <f t="shared" si="263"/>
        <v>2.8006380179239621E-3</v>
      </c>
      <c r="U146" s="2"/>
    </row>
    <row r="147" spans="1:21" ht="15.75" customHeight="1">
      <c r="A147" s="11">
        <v>42605</v>
      </c>
      <c r="B147" s="12">
        <v>224.83999600000001</v>
      </c>
      <c r="C147" s="12">
        <v>32.357608999999997</v>
      </c>
      <c r="D147" s="12">
        <v>103.204376</v>
      </c>
      <c r="E147" s="12">
        <v>95.940002000000007</v>
      </c>
      <c r="F147" s="12">
        <v>54.334541000000002</v>
      </c>
      <c r="G147" s="12">
        <v>64.892600000000002</v>
      </c>
      <c r="H147" s="20">
        <f t="shared" ref="H147:M147" si="286">LN(B147/B146)</f>
        <v>8.5312309059493701E-3</v>
      </c>
      <c r="I147" s="20">
        <f t="shared" si="286"/>
        <v>1.130635894033751E-3</v>
      </c>
      <c r="J147" s="20">
        <f t="shared" si="286"/>
        <v>3.1283701469073419E-3</v>
      </c>
      <c r="K147" s="20">
        <f t="shared" si="286"/>
        <v>7.1130005523948377E-3</v>
      </c>
      <c r="L147" s="20">
        <f t="shared" si="286"/>
        <v>3.8075661618286456E-3</v>
      </c>
      <c r="M147" s="22">
        <f t="shared" si="286"/>
        <v>4.0533490947648855E-3</v>
      </c>
      <c r="N147" s="24">
        <f t="shared" ref="N147:R147" si="287">(B147-B146)/B146</f>
        <v>8.5677255639622137E-3</v>
      </c>
      <c r="O147" s="24">
        <f t="shared" si="287"/>
        <v>1.1312753037532818E-3</v>
      </c>
      <c r="P147" s="24">
        <f t="shared" si="287"/>
        <v>3.133268603525332E-3</v>
      </c>
      <c r="Q147" s="24">
        <f t="shared" si="287"/>
        <v>7.138358027748171E-3</v>
      </c>
      <c r="R147" s="24">
        <f t="shared" si="287"/>
        <v>3.8148241507010971E-3</v>
      </c>
      <c r="S147" s="26">
        <f t="shared" si="263"/>
        <v>4.0615750246402182E-3</v>
      </c>
      <c r="U147" s="2"/>
    </row>
    <row r="148" spans="1:21" ht="15.75" customHeight="1">
      <c r="A148" s="11">
        <v>42606</v>
      </c>
      <c r="B148" s="12">
        <v>222.61999499999999</v>
      </c>
      <c r="C148" s="12">
        <v>32.129097000000002</v>
      </c>
      <c r="D148" s="12">
        <v>102.42691000000001</v>
      </c>
      <c r="E148" s="12">
        <v>95.18</v>
      </c>
      <c r="F148" s="12">
        <v>54.390858000000001</v>
      </c>
      <c r="G148" s="12">
        <v>64.851399999999998</v>
      </c>
      <c r="H148" s="20">
        <f t="shared" ref="H148:M148" si="288">LN(B148/B147)</f>
        <v>-9.9227607381629172E-3</v>
      </c>
      <c r="I148" s="20">
        <f t="shared" si="288"/>
        <v>-7.087133787359947E-3</v>
      </c>
      <c r="J148" s="20">
        <f t="shared" si="288"/>
        <v>-7.561784199117876E-3</v>
      </c>
      <c r="K148" s="20">
        <f t="shared" si="288"/>
        <v>-7.953181227315571E-3</v>
      </c>
      <c r="L148" s="20">
        <f t="shared" si="288"/>
        <v>1.0359493835763183E-3</v>
      </c>
      <c r="M148" s="22">
        <f t="shared" si="288"/>
        <v>-6.3509682736519592E-4</v>
      </c>
      <c r="N148" s="24">
        <f t="shared" ref="N148:R148" si="289">(B148-B147)/B147</f>
        <v>-9.8736925791442585E-3</v>
      </c>
      <c r="O148" s="24">
        <f t="shared" si="289"/>
        <v>-7.0620792778599605E-3</v>
      </c>
      <c r="P148" s="24">
        <f t="shared" si="289"/>
        <v>-7.5332658374872574E-3</v>
      </c>
      <c r="Q148" s="24">
        <f t="shared" si="289"/>
        <v>-7.9216383589402056E-3</v>
      </c>
      <c r="R148" s="24">
        <f t="shared" si="289"/>
        <v>1.0364861644823677E-3</v>
      </c>
      <c r="S148" s="26">
        <f t="shared" si="263"/>
        <v>-6.3489519606252376E-4</v>
      </c>
      <c r="U148" s="2"/>
    </row>
    <row r="149" spans="1:21" ht="15.75" customHeight="1">
      <c r="A149" s="11">
        <v>42607</v>
      </c>
      <c r="B149" s="12">
        <v>220.96000699999999</v>
      </c>
      <c r="C149" s="12">
        <v>32.074252999999999</v>
      </c>
      <c r="D149" s="12">
        <v>101.990784</v>
      </c>
      <c r="E149" s="12">
        <v>97.32</v>
      </c>
      <c r="F149" s="12">
        <v>54.597343000000002</v>
      </c>
      <c r="G149" s="12">
        <v>64.645600000000002</v>
      </c>
      <c r="H149" s="20">
        <f t="shared" ref="H149:M149" si="290">LN(B149/B148)</f>
        <v>-7.4845382643589295E-3</v>
      </c>
      <c r="I149" s="20">
        <f t="shared" si="290"/>
        <v>-1.7084470931766575E-3</v>
      </c>
      <c r="J149" s="20">
        <f t="shared" si="290"/>
        <v>-4.2670147891117425E-3</v>
      </c>
      <c r="K149" s="20">
        <f t="shared" si="290"/>
        <v>2.2234682222357381E-2</v>
      </c>
      <c r="L149" s="20">
        <f t="shared" si="290"/>
        <v>3.7891302940359474E-3</v>
      </c>
      <c r="M149" s="22">
        <f t="shared" si="290"/>
        <v>-3.1784546863497273E-3</v>
      </c>
      <c r="N149" s="24">
        <f t="shared" ref="N149:R149" si="291">(B149-B148)/B148</f>
        <v>-7.4565988558215474E-3</v>
      </c>
      <c r="O149" s="24">
        <f t="shared" si="291"/>
        <v>-1.7069885281868575E-3</v>
      </c>
      <c r="P149" s="24">
        <f t="shared" si="291"/>
        <v>-4.2579240162570709E-3</v>
      </c>
      <c r="Q149" s="24">
        <f t="shared" si="291"/>
        <v>2.2483715066190232E-2</v>
      </c>
      <c r="R149" s="24">
        <f t="shared" si="291"/>
        <v>3.7963181239023787E-3</v>
      </c>
      <c r="S149" s="26">
        <f t="shared" si="263"/>
        <v>-3.173408746765638E-3</v>
      </c>
      <c r="U149" s="2"/>
    </row>
    <row r="150" spans="1:21" ht="15.75" customHeight="1">
      <c r="A150" s="11">
        <v>42608</v>
      </c>
      <c r="B150" s="12">
        <v>219.990005</v>
      </c>
      <c r="C150" s="12">
        <v>32.229641000000001</v>
      </c>
      <c r="D150" s="12">
        <v>101.393433</v>
      </c>
      <c r="E150" s="12">
        <v>97.580001999999993</v>
      </c>
      <c r="F150" s="12">
        <v>54.465938999999999</v>
      </c>
      <c r="G150" s="12">
        <v>65.046599999999998</v>
      </c>
      <c r="H150" s="20">
        <f t="shared" ref="H150:M150" si="292">LN(B150/B149)</f>
        <v>-4.3996078388001125E-3</v>
      </c>
      <c r="I150" s="20">
        <f t="shared" si="292"/>
        <v>4.8329360101638198E-3</v>
      </c>
      <c r="J150" s="20">
        <f t="shared" si="292"/>
        <v>-5.8741305147823374E-3</v>
      </c>
      <c r="K150" s="20">
        <f t="shared" si="292"/>
        <v>2.6680569683724298E-3</v>
      </c>
      <c r="L150" s="20">
        <f t="shared" si="292"/>
        <v>-2.40968474768598E-3</v>
      </c>
      <c r="M150" s="22">
        <f t="shared" si="292"/>
        <v>6.1838919822456116E-3</v>
      </c>
      <c r="N150" s="24">
        <f t="shared" ref="N150:R150" si="293">(B150-B149)/B149</f>
        <v>-4.3899437421722831E-3</v>
      </c>
      <c r="O150" s="24">
        <f t="shared" si="293"/>
        <v>4.8446334821890345E-3</v>
      </c>
      <c r="P150" s="24">
        <f t="shared" si="293"/>
        <v>-5.8569115421252503E-3</v>
      </c>
      <c r="Q150" s="24">
        <f t="shared" si="293"/>
        <v>2.6716193999177977E-3</v>
      </c>
      <c r="R150" s="24">
        <f t="shared" si="293"/>
        <v>-2.4067837879950204E-3</v>
      </c>
      <c r="S150" s="26">
        <f t="shared" si="263"/>
        <v>6.2030517158166987E-3</v>
      </c>
      <c r="U150" s="2"/>
    </row>
    <row r="151" spans="1:21" ht="15.75" customHeight="1">
      <c r="A151" s="11">
        <v>42611</v>
      </c>
      <c r="B151" s="12">
        <v>215.199997</v>
      </c>
      <c r="C151" s="12">
        <v>32.494709</v>
      </c>
      <c r="D151" s="12">
        <v>101.27967099999999</v>
      </c>
      <c r="E151" s="12">
        <v>97.300003000000004</v>
      </c>
      <c r="F151" s="12">
        <v>54.531643000000003</v>
      </c>
      <c r="G151" s="12">
        <v>65.045400000000001</v>
      </c>
      <c r="H151" s="20">
        <f t="shared" ref="H151:M151" si="294">LN(B151/B150)</f>
        <v>-2.2014299155014575E-2</v>
      </c>
      <c r="I151" s="20">
        <f t="shared" si="294"/>
        <v>8.1907190076834571E-3</v>
      </c>
      <c r="J151" s="20">
        <f t="shared" si="294"/>
        <v>-1.1226157758706958E-3</v>
      </c>
      <c r="K151" s="20">
        <f t="shared" si="294"/>
        <v>-2.8735548592583406E-3</v>
      </c>
      <c r="L151" s="20">
        <f t="shared" si="294"/>
        <v>1.2056048721944494E-3</v>
      </c>
      <c r="M151" s="22">
        <f t="shared" si="294"/>
        <v>-1.8448482612786533E-5</v>
      </c>
      <c r="N151" s="24">
        <f t="shared" ref="N151:R151" si="295">(B151-B150)/B150</f>
        <v>-2.1773752857544598E-2</v>
      </c>
      <c r="O151" s="24">
        <f t="shared" si="295"/>
        <v>8.2243547174478109E-3</v>
      </c>
      <c r="P151" s="24">
        <f t="shared" si="295"/>
        <v>-1.121985878513536E-3</v>
      </c>
      <c r="Q151" s="24">
        <f t="shared" si="295"/>
        <v>-2.8694301522968761E-3</v>
      </c>
      <c r="R151" s="24">
        <f t="shared" si="295"/>
        <v>1.2063319058908313E-3</v>
      </c>
      <c r="S151" s="26">
        <f t="shared" si="263"/>
        <v>-1.8448312440577652E-5</v>
      </c>
      <c r="U151" s="2"/>
    </row>
    <row r="152" spans="1:21" ht="15.75" customHeight="1">
      <c r="A152" s="11">
        <v>42612</v>
      </c>
      <c r="B152" s="12">
        <v>211.33999600000001</v>
      </c>
      <c r="C152" s="12">
        <v>32.631824000000002</v>
      </c>
      <c r="D152" s="12">
        <v>100.502213</v>
      </c>
      <c r="E152" s="12">
        <v>97.449996999999996</v>
      </c>
      <c r="F152" s="12">
        <v>54.334541000000002</v>
      </c>
      <c r="G152" s="12">
        <v>65.278300000000002</v>
      </c>
      <c r="H152" s="20">
        <f t="shared" ref="H152:M152" si="296">LN(B152/B151)</f>
        <v>-1.8099622261071875E-2</v>
      </c>
      <c r="I152" s="20">
        <f t="shared" si="296"/>
        <v>4.2107324395852562E-3</v>
      </c>
      <c r="J152" s="20">
        <f t="shared" si="296"/>
        <v>-7.7059628131752435E-3</v>
      </c>
      <c r="K152" s="20">
        <f t="shared" si="296"/>
        <v>1.540375144115611E-3</v>
      </c>
      <c r="L152" s="20">
        <f t="shared" si="296"/>
        <v>-3.6209998021206934E-3</v>
      </c>
      <c r="M152" s="22">
        <f t="shared" si="296"/>
        <v>3.5741810267348535E-3</v>
      </c>
      <c r="N152" s="24">
        <f t="shared" ref="N152:R152" si="297">(B152-B151)/B151</f>
        <v>-1.7936807870866201E-2</v>
      </c>
      <c r="O152" s="24">
        <f t="shared" si="297"/>
        <v>4.2196100294359133E-3</v>
      </c>
      <c r="P152" s="24">
        <f t="shared" si="297"/>
        <v>-7.6763480007749612E-3</v>
      </c>
      <c r="Q152" s="24">
        <f t="shared" si="297"/>
        <v>1.5415621312981091E-3</v>
      </c>
      <c r="R152" s="24">
        <f t="shared" si="297"/>
        <v>-3.6144518880533451E-3</v>
      </c>
      <c r="S152" s="26">
        <f t="shared" si="263"/>
        <v>3.5805760284355337E-3</v>
      </c>
      <c r="U152" s="2"/>
    </row>
    <row r="153" spans="1:21" ht="15.75" customHeight="1">
      <c r="A153" s="11">
        <v>42613</v>
      </c>
      <c r="B153" s="12">
        <v>212.009995</v>
      </c>
      <c r="C153" s="12">
        <v>32.805492000000001</v>
      </c>
      <c r="D153" s="12">
        <v>100.59702299999999</v>
      </c>
      <c r="E153" s="12">
        <v>97.449996999999996</v>
      </c>
      <c r="F153" s="12">
        <v>53.930954</v>
      </c>
      <c r="G153" s="12">
        <v>65.489699999999999</v>
      </c>
      <c r="H153" s="20">
        <f t="shared" ref="H153:M153" si="298">LN(B153/B152)</f>
        <v>3.1652277010423605E-3</v>
      </c>
      <c r="I153" s="20">
        <f t="shared" si="298"/>
        <v>5.3079318762207775E-3</v>
      </c>
      <c r="J153" s="20">
        <f t="shared" si="298"/>
        <v>9.4291762525226862E-4</v>
      </c>
      <c r="K153" s="20">
        <f t="shared" si="298"/>
        <v>0</v>
      </c>
      <c r="L153" s="20">
        <f t="shared" si="298"/>
        <v>-7.4555400951986485E-3</v>
      </c>
      <c r="M153" s="22">
        <f t="shared" si="298"/>
        <v>3.2332097173366843E-3</v>
      </c>
      <c r="N153" s="24">
        <f t="shared" ref="N153:R153" si="299">(B153-B152)/B152</f>
        <v>3.1702423236536353E-3</v>
      </c>
      <c r="O153" s="24">
        <f t="shared" si="299"/>
        <v>5.3220439041347873E-3</v>
      </c>
      <c r="P153" s="24">
        <f t="shared" si="299"/>
        <v>9.4336231183282898E-4</v>
      </c>
      <c r="Q153" s="24">
        <f t="shared" si="299"/>
        <v>0</v>
      </c>
      <c r="R153" s="24">
        <f t="shared" si="299"/>
        <v>-7.4278164970603446E-3</v>
      </c>
      <c r="S153" s="26">
        <f t="shared" si="263"/>
        <v>3.2384421775688566E-3</v>
      </c>
      <c r="U153" s="2"/>
    </row>
    <row r="154" spans="1:21" ht="15.75" customHeight="1">
      <c r="A154" s="11">
        <v>42614</v>
      </c>
      <c r="B154" s="12">
        <v>200.770004</v>
      </c>
      <c r="C154" s="12">
        <v>32.924320000000002</v>
      </c>
      <c r="D154" s="12">
        <v>101.194344</v>
      </c>
      <c r="E154" s="12">
        <v>97.379997000000003</v>
      </c>
      <c r="F154" s="12">
        <v>54.052967000000002</v>
      </c>
      <c r="G154" s="12">
        <v>65.449700000000007</v>
      </c>
      <c r="H154" s="20">
        <f t="shared" ref="H154:M154" si="300">LN(B154/B153)</f>
        <v>-5.4473425598297057E-2</v>
      </c>
      <c r="I154" s="20">
        <f t="shared" si="300"/>
        <v>3.6156540186886212E-3</v>
      </c>
      <c r="J154" s="20">
        <f t="shared" si="300"/>
        <v>5.9202011809895731E-3</v>
      </c>
      <c r="K154" s="20">
        <f t="shared" si="300"/>
        <v>-7.1857522114425075E-4</v>
      </c>
      <c r="L154" s="20">
        <f t="shared" si="300"/>
        <v>2.2598374053360059E-3</v>
      </c>
      <c r="M154" s="22">
        <f t="shared" si="300"/>
        <v>-6.1096967366998443E-4</v>
      </c>
      <c r="N154" s="24">
        <f t="shared" ref="N154:R154" si="301">(B154-B153)/B153</f>
        <v>-5.30163259519911E-2</v>
      </c>
      <c r="O154" s="24">
        <f t="shared" si="301"/>
        <v>3.6221983806857885E-3</v>
      </c>
      <c r="P154" s="24">
        <f t="shared" si="301"/>
        <v>5.9377602058860932E-3</v>
      </c>
      <c r="Q154" s="24">
        <f t="shared" si="301"/>
        <v>-7.1831710779830175E-4</v>
      </c>
      <c r="R154" s="24">
        <f t="shared" si="301"/>
        <v>2.2623927624199377E-3</v>
      </c>
      <c r="S154" s="26">
        <f t="shared" si="263"/>
        <v>-6.1078306970396845E-4</v>
      </c>
      <c r="U154" s="2"/>
    </row>
    <row r="155" spans="1:21" ht="15.75" customHeight="1">
      <c r="A155" s="11">
        <v>42615</v>
      </c>
      <c r="B155" s="12">
        <v>197.779999</v>
      </c>
      <c r="C155" s="12">
        <v>32.979168000000001</v>
      </c>
      <c r="D155" s="12">
        <v>102.14247899999999</v>
      </c>
      <c r="E155" s="12">
        <v>97.379997000000003</v>
      </c>
      <c r="F155" s="12">
        <v>54.128051999999997</v>
      </c>
      <c r="G155" s="12">
        <v>64.804599999999994</v>
      </c>
      <c r="H155" s="20">
        <f t="shared" ref="H155:M155" si="302">LN(B155/B154)</f>
        <v>-1.5004697403060282E-2</v>
      </c>
      <c r="I155" s="20">
        <f t="shared" si="302"/>
        <v>1.6644949858566377E-3</v>
      </c>
      <c r="J155" s="20">
        <f t="shared" si="302"/>
        <v>9.3258255705042283E-3</v>
      </c>
      <c r="K155" s="20">
        <f t="shared" si="302"/>
        <v>0</v>
      </c>
      <c r="L155" s="20">
        <f t="shared" si="302"/>
        <v>1.3881365280338648E-3</v>
      </c>
      <c r="M155" s="22">
        <f t="shared" si="302"/>
        <v>-9.9053202007159582E-3</v>
      </c>
      <c r="N155" s="24">
        <f t="shared" ref="N155:R155" si="303">(B155-B154)/B154</f>
        <v>-1.4892687853908676E-2</v>
      </c>
      <c r="O155" s="24">
        <f t="shared" si="303"/>
        <v>1.6658810265481499E-3</v>
      </c>
      <c r="P155" s="24">
        <f t="shared" si="303"/>
        <v>9.369446576974633E-3</v>
      </c>
      <c r="Q155" s="24">
        <f t="shared" si="303"/>
        <v>0</v>
      </c>
      <c r="R155" s="24">
        <f t="shared" si="303"/>
        <v>1.3891004355042027E-3</v>
      </c>
      <c r="S155" s="26">
        <f t="shared" si="263"/>
        <v>-9.8564240936170888E-3</v>
      </c>
      <c r="U155" s="2"/>
    </row>
    <row r="156" spans="1:21" ht="15.75" customHeight="1">
      <c r="A156" s="11">
        <v>42619</v>
      </c>
      <c r="B156" s="12">
        <v>202.83000200000001</v>
      </c>
      <c r="C156" s="12">
        <v>33.427059</v>
      </c>
      <c r="D156" s="12">
        <v>102.114029</v>
      </c>
      <c r="E156" s="12">
        <v>100.089996</v>
      </c>
      <c r="F156" s="12">
        <v>54.071742999999998</v>
      </c>
      <c r="G156" s="12">
        <v>64.753500000000003</v>
      </c>
      <c r="H156" s="20">
        <f t="shared" ref="H156:M156" si="304">LN(B156/B155)</f>
        <v>2.52129028454488E-2</v>
      </c>
      <c r="I156" s="20">
        <f t="shared" si="304"/>
        <v>1.3489632286437927E-2</v>
      </c>
      <c r="J156" s="20">
        <f t="shared" si="304"/>
        <v>-2.7857129706709171E-4</v>
      </c>
      <c r="K156" s="20">
        <f t="shared" si="304"/>
        <v>2.7448921319487153E-2</v>
      </c>
      <c r="L156" s="20">
        <f t="shared" si="304"/>
        <v>-1.0408338589450485E-3</v>
      </c>
      <c r="M156" s="22">
        <f t="shared" si="304"/>
        <v>-7.888353202121361E-4</v>
      </c>
      <c r="N156" s="24">
        <f t="shared" ref="N156:R156" si="305">(B156-B155)/B155</f>
        <v>2.5533436270267166E-2</v>
      </c>
      <c r="O156" s="24">
        <f t="shared" si="305"/>
        <v>1.3581027877962186E-2</v>
      </c>
      <c r="P156" s="24">
        <f t="shared" si="305"/>
        <v>-2.7853249968597604E-4</v>
      </c>
      <c r="Q156" s="24">
        <f t="shared" si="305"/>
        <v>2.7829113611494528E-2</v>
      </c>
      <c r="R156" s="24">
        <f t="shared" si="305"/>
        <v>-1.0402923792638766E-3</v>
      </c>
      <c r="S156" s="26">
        <f t="shared" si="263"/>
        <v>-7.8852427142506176E-4</v>
      </c>
      <c r="U156" s="2"/>
    </row>
    <row r="157" spans="1:21" ht="15.75" customHeight="1">
      <c r="A157" s="11">
        <v>42620</v>
      </c>
      <c r="B157" s="12">
        <v>201.71000699999999</v>
      </c>
      <c r="C157" s="12">
        <v>33.326500000000003</v>
      </c>
      <c r="D157" s="12">
        <v>102.73979199999999</v>
      </c>
      <c r="E157" s="12">
        <v>99.150002000000001</v>
      </c>
      <c r="F157" s="12">
        <v>54.118664000000003</v>
      </c>
      <c r="G157" s="12">
        <v>64.400099999999995</v>
      </c>
      <c r="H157" s="20">
        <f t="shared" ref="H157:M157" si="306">LN(B157/B156)</f>
        <v>-5.5371426146429079E-3</v>
      </c>
      <c r="I157" s="20">
        <f t="shared" si="306"/>
        <v>-3.0128453845128058E-3</v>
      </c>
      <c r="J157" s="20">
        <f t="shared" si="306"/>
        <v>6.1093802722654448E-3</v>
      </c>
      <c r="K157" s="20">
        <f t="shared" si="306"/>
        <v>-9.4358661296321394E-3</v>
      </c>
      <c r="L157" s="20">
        <f t="shared" si="306"/>
        <v>8.6737824993545008E-4</v>
      </c>
      <c r="M157" s="22">
        <f t="shared" si="306"/>
        <v>-5.4725672687001717E-3</v>
      </c>
      <c r="N157" s="24">
        <f t="shared" ref="N157:R157" si="307">(B157-B156)/B156</f>
        <v>-5.521840896101836E-3</v>
      </c>
      <c r="O157" s="24">
        <f t="shared" si="307"/>
        <v>-3.0083113204783275E-3</v>
      </c>
      <c r="P157" s="24">
        <f t="shared" si="307"/>
        <v>6.1280805989938174E-3</v>
      </c>
      <c r="Q157" s="24">
        <f t="shared" si="307"/>
        <v>-9.3914880364267244E-3</v>
      </c>
      <c r="R157" s="24">
        <f t="shared" si="307"/>
        <v>8.6775453123463494E-4</v>
      </c>
      <c r="S157" s="26">
        <f t="shared" si="263"/>
        <v>-5.4576200514259154E-3</v>
      </c>
      <c r="U157" s="2"/>
    </row>
    <row r="158" spans="1:21" ht="15.75" customHeight="1">
      <c r="A158" s="11">
        <v>42621</v>
      </c>
      <c r="B158" s="12">
        <v>197.36000100000001</v>
      </c>
      <c r="C158" s="12">
        <v>33.308216000000002</v>
      </c>
      <c r="D158" s="12">
        <v>100.047104</v>
      </c>
      <c r="E158" s="12">
        <v>99.660004000000001</v>
      </c>
      <c r="F158" s="12">
        <v>53.902790000000003</v>
      </c>
      <c r="G158" s="12">
        <v>63.898600000000002</v>
      </c>
      <c r="H158" s="20">
        <f t="shared" ref="H158:M158" si="308">LN(B158/B157)</f>
        <v>-2.1801579728543442E-2</v>
      </c>
      <c r="I158" s="20">
        <f t="shared" si="308"/>
        <v>-5.4878302351803068E-4</v>
      </c>
      <c r="J158" s="20">
        <f t="shared" si="308"/>
        <v>-2.6558385425561565E-2</v>
      </c>
      <c r="K158" s="20">
        <f t="shared" si="308"/>
        <v>5.1305578524595509E-3</v>
      </c>
      <c r="L158" s="20">
        <f t="shared" si="308"/>
        <v>-3.9968780161540032E-3</v>
      </c>
      <c r="M158" s="22">
        <f t="shared" si="308"/>
        <v>-7.8177339938317221E-3</v>
      </c>
      <c r="N158" s="24">
        <f t="shared" ref="N158:R158" si="309">(B158-B157)/B157</f>
        <v>-2.1565642997573142E-2</v>
      </c>
      <c r="O158" s="24">
        <f t="shared" si="309"/>
        <v>-5.4863246965631846E-4</v>
      </c>
      <c r="P158" s="24">
        <f t="shared" si="309"/>
        <v>-2.6208813037114091E-2</v>
      </c>
      <c r="Q158" s="24">
        <f t="shared" si="309"/>
        <v>5.1437417015886703E-3</v>
      </c>
      <c r="R158" s="24">
        <f t="shared" si="309"/>
        <v>-3.9889011303013587E-3</v>
      </c>
      <c r="S158" s="26">
        <f t="shared" si="263"/>
        <v>-7.7872549887343379E-3</v>
      </c>
      <c r="U158" s="2"/>
    </row>
    <row r="159" spans="1:21" ht="15.75" customHeight="1">
      <c r="A159" s="11">
        <v>42622</v>
      </c>
      <c r="B159" s="12">
        <v>194.470001</v>
      </c>
      <c r="C159" s="12">
        <v>32.394165000000001</v>
      </c>
      <c r="D159" s="12">
        <v>97.781058999999999</v>
      </c>
      <c r="E159" s="12">
        <v>96.5</v>
      </c>
      <c r="F159" s="12">
        <v>52.757725000000001</v>
      </c>
      <c r="G159" s="12">
        <v>64.388599999999997</v>
      </c>
      <c r="H159" s="20">
        <f t="shared" ref="H159:M159" si="310">LN(B159/B158)</f>
        <v>-1.4751562629011986E-2</v>
      </c>
      <c r="I159" s="20">
        <f t="shared" si="310"/>
        <v>-2.7825779294018679E-2</v>
      </c>
      <c r="J159" s="20">
        <f t="shared" si="310"/>
        <v>-2.2910227556053618E-2</v>
      </c>
      <c r="K159" s="20">
        <f t="shared" si="310"/>
        <v>-3.2221424644781484E-2</v>
      </c>
      <c r="L159" s="20">
        <f t="shared" si="310"/>
        <v>-2.147203196679838E-2</v>
      </c>
      <c r="M159" s="22">
        <f t="shared" si="310"/>
        <v>7.6391468968183187E-3</v>
      </c>
      <c r="N159" s="24">
        <f t="shared" ref="N159:R159" si="311">(B159-B158)/B158</f>
        <v>-1.4643291372905974E-2</v>
      </c>
      <c r="O159" s="24">
        <f t="shared" si="311"/>
        <v>-2.744220825276264E-2</v>
      </c>
      <c r="P159" s="24">
        <f t="shared" si="311"/>
        <v>-2.2649781047135609E-2</v>
      </c>
      <c r="Q159" s="24">
        <f t="shared" si="311"/>
        <v>-3.1707845406066817E-2</v>
      </c>
      <c r="R159" s="24">
        <f t="shared" si="311"/>
        <v>-2.124314900954111E-2</v>
      </c>
      <c r="S159" s="26">
        <f t="shared" si="263"/>
        <v>7.6683996206488025E-3</v>
      </c>
      <c r="U159" s="2"/>
    </row>
    <row r="160" spans="1:21" ht="15.75" customHeight="1">
      <c r="A160" s="11">
        <v>42625</v>
      </c>
      <c r="B160" s="12">
        <v>198.300003</v>
      </c>
      <c r="C160" s="12">
        <v>32.979168000000001</v>
      </c>
      <c r="D160" s="12">
        <v>99.971252000000007</v>
      </c>
      <c r="E160" s="12">
        <v>99.050003000000004</v>
      </c>
      <c r="F160" s="12">
        <v>53.546135</v>
      </c>
      <c r="G160" s="12">
        <v>64.971000000000004</v>
      </c>
      <c r="H160" s="20">
        <f t="shared" ref="H160:M160" si="312">LN(B160/B159)</f>
        <v>1.9503135995371047E-2</v>
      </c>
      <c r="I160" s="20">
        <f t="shared" si="312"/>
        <v>1.7897775415611644E-2</v>
      </c>
      <c r="J160" s="20">
        <f t="shared" si="312"/>
        <v>2.2151777130272228E-2</v>
      </c>
      <c r="K160" s="20">
        <f t="shared" si="312"/>
        <v>2.60817950873528E-2</v>
      </c>
      <c r="L160" s="20">
        <f t="shared" si="312"/>
        <v>1.4833411620385931E-2</v>
      </c>
      <c r="M160" s="22">
        <f t="shared" si="312"/>
        <v>9.0044176861235024E-3</v>
      </c>
      <c r="N160" s="24">
        <f t="shared" ref="N160:R160" si="313">(B160-B159)/B159</f>
        <v>1.9694564613078846E-2</v>
      </c>
      <c r="O160" s="24">
        <f t="shared" si="313"/>
        <v>1.8058900422344593E-2</v>
      </c>
      <c r="P160" s="24">
        <f t="shared" si="313"/>
        <v>2.2398949473435421E-2</v>
      </c>
      <c r="Q160" s="24">
        <f t="shared" si="313"/>
        <v>2.6424901554404183E-2</v>
      </c>
      <c r="R160" s="24">
        <f t="shared" si="313"/>
        <v>1.494397265992798E-2</v>
      </c>
      <c r="S160" s="26">
        <f t="shared" si="263"/>
        <v>9.0450794084668829E-3</v>
      </c>
      <c r="U160" s="2"/>
    </row>
    <row r="161" spans="1:21" ht="15.75" customHeight="1">
      <c r="A161" s="11">
        <v>42626</v>
      </c>
      <c r="B161" s="12">
        <v>196.050003</v>
      </c>
      <c r="C161" s="12">
        <v>32.549560999999997</v>
      </c>
      <c r="D161" s="12">
        <v>102.35105900000001</v>
      </c>
      <c r="E161" s="12">
        <v>96.089995999999999</v>
      </c>
      <c r="F161" s="12">
        <v>53.058075000000002</v>
      </c>
      <c r="G161" s="12">
        <v>64.966399999999993</v>
      </c>
      <c r="H161" s="20">
        <f t="shared" ref="H161:M161" si="314">LN(B161/B160)</f>
        <v>-1.1411306613783923E-2</v>
      </c>
      <c r="I161" s="20">
        <f t="shared" si="314"/>
        <v>-1.3112207782220378E-2</v>
      </c>
      <c r="J161" s="20">
        <f t="shared" si="314"/>
        <v>2.3525994245022837E-2</v>
      </c>
      <c r="K161" s="20">
        <f t="shared" si="314"/>
        <v>-3.0339592770758095E-2</v>
      </c>
      <c r="L161" s="20">
        <f t="shared" si="314"/>
        <v>-9.1565503840041976E-3</v>
      </c>
      <c r="M161" s="22">
        <f t="shared" si="314"/>
        <v>-7.0803325323325685E-5</v>
      </c>
      <c r="N161" s="24">
        <f t="shared" ref="N161:R161" si="315">(B161-B160)/B160</f>
        <v>-1.1346444608979657E-2</v>
      </c>
      <c r="O161" s="24">
        <f t="shared" si="315"/>
        <v>-1.302661728761636E-2</v>
      </c>
      <c r="P161" s="24">
        <f t="shared" si="315"/>
        <v>2.3804913436514724E-2</v>
      </c>
      <c r="Q161" s="24">
        <f t="shared" si="315"/>
        <v>-2.9883966787966725E-2</v>
      </c>
      <c r="R161" s="24">
        <f t="shared" si="315"/>
        <v>-9.1147568353905899E-3</v>
      </c>
      <c r="S161" s="26">
        <f t="shared" si="263"/>
        <v>-7.0800818827043699E-5</v>
      </c>
      <c r="U161" s="2"/>
    </row>
    <row r="162" spans="1:21" ht="15.75" customHeight="1">
      <c r="A162" s="11">
        <v>42627</v>
      </c>
      <c r="B162" s="12">
        <v>196.41000399999999</v>
      </c>
      <c r="C162" s="12">
        <v>32.558697000000002</v>
      </c>
      <c r="D162" s="12">
        <v>105.972939</v>
      </c>
      <c r="E162" s="12">
        <v>97.010002</v>
      </c>
      <c r="F162" s="12">
        <v>52.804645999999998</v>
      </c>
      <c r="G162" s="12">
        <v>65.063900000000004</v>
      </c>
      <c r="H162" s="20">
        <f t="shared" ref="H162:M162" si="316">LN(B162/B161)</f>
        <v>1.8345874461119743E-3</v>
      </c>
      <c r="I162" s="20">
        <f t="shared" si="316"/>
        <v>2.8064028559829309E-4</v>
      </c>
      <c r="J162" s="20">
        <f t="shared" si="316"/>
        <v>3.4775110163753765E-2</v>
      </c>
      <c r="K162" s="20">
        <f t="shared" si="316"/>
        <v>9.528875928088331E-3</v>
      </c>
      <c r="L162" s="20">
        <f t="shared" si="316"/>
        <v>-4.787889102740815E-3</v>
      </c>
      <c r="M162" s="22">
        <f t="shared" si="316"/>
        <v>1.4996507471374393E-3</v>
      </c>
      <c r="N162" s="24">
        <f t="shared" ref="N162:R162" si="317">(B162-B161)/B161</f>
        <v>1.8362713312479913E-3</v>
      </c>
      <c r="O162" s="24">
        <f t="shared" si="317"/>
        <v>2.8067966876742641E-4</v>
      </c>
      <c r="P162" s="24">
        <f t="shared" si="317"/>
        <v>3.5386834639395279E-2</v>
      </c>
      <c r="Q162" s="24">
        <f t="shared" si="317"/>
        <v>9.5744202133175322E-3</v>
      </c>
      <c r="R162" s="24">
        <f t="shared" si="317"/>
        <v>-4.7764454326698451E-3</v>
      </c>
      <c r="S162" s="26">
        <f t="shared" si="263"/>
        <v>1.5007757856371207E-3</v>
      </c>
      <c r="U162" s="2"/>
    </row>
    <row r="163" spans="1:21" ht="15.75" customHeight="1">
      <c r="A163" s="11">
        <v>42628</v>
      </c>
      <c r="B163" s="12">
        <v>200.41999799999999</v>
      </c>
      <c r="C163" s="12">
        <v>33.417904</v>
      </c>
      <c r="D163" s="12">
        <v>109.575851</v>
      </c>
      <c r="E163" s="12">
        <v>97.339995999999999</v>
      </c>
      <c r="F163" s="12">
        <v>53.677528000000002</v>
      </c>
      <c r="G163" s="12">
        <v>65.033000000000001</v>
      </c>
      <c r="H163" s="20">
        <f t="shared" ref="H163:M163" si="318">LN(B163/B162)</f>
        <v>2.0210823164467484E-2</v>
      </c>
      <c r="I163" s="20">
        <f t="shared" si="318"/>
        <v>2.6047282358429402E-2</v>
      </c>
      <c r="J163" s="20">
        <f t="shared" si="318"/>
        <v>3.3433243578209496E-2</v>
      </c>
      <c r="K163" s="20">
        <f t="shared" si="318"/>
        <v>3.3958767226083438E-3</v>
      </c>
      <c r="L163" s="20">
        <f t="shared" si="318"/>
        <v>1.6395261667068891E-2</v>
      </c>
      <c r="M163" s="22">
        <f t="shared" si="318"/>
        <v>-4.7503054386480311E-4</v>
      </c>
      <c r="N163" s="24">
        <f t="shared" ref="N163:R163" si="319">(B163-B162)/B162</f>
        <v>2.0416444775389377E-2</v>
      </c>
      <c r="O163" s="24">
        <f t="shared" si="319"/>
        <v>2.6389477441311541E-2</v>
      </c>
      <c r="P163" s="24">
        <f t="shared" si="319"/>
        <v>3.3998415387913358E-2</v>
      </c>
      <c r="Q163" s="24">
        <f t="shared" si="319"/>
        <v>3.4016492443737834E-3</v>
      </c>
      <c r="R163" s="24">
        <f t="shared" si="319"/>
        <v>1.6530401510503528E-2</v>
      </c>
      <c r="S163" s="26">
        <f t="shared" si="263"/>
        <v>-4.7491773471930454E-4</v>
      </c>
      <c r="U163" s="2"/>
    </row>
    <row r="164" spans="1:21" ht="15.75" customHeight="1">
      <c r="A164" s="11">
        <v>42629</v>
      </c>
      <c r="B164" s="12">
        <v>205.39999399999999</v>
      </c>
      <c r="C164" s="12">
        <v>34.432510000000001</v>
      </c>
      <c r="D164" s="12">
        <v>108.959564</v>
      </c>
      <c r="E164" s="12">
        <v>99.480002999999996</v>
      </c>
      <c r="F164" s="12">
        <v>53.733848999999999</v>
      </c>
      <c r="G164" s="12">
        <v>65.052000000000007</v>
      </c>
      <c r="H164" s="20">
        <f t="shared" ref="H164:M164" si="320">LN(B164/B163)</f>
        <v>2.4544113632023551E-2</v>
      </c>
      <c r="I164" s="20">
        <f t="shared" si="320"/>
        <v>2.9909371968107636E-2</v>
      </c>
      <c r="J164" s="20">
        <f t="shared" si="320"/>
        <v>-5.6401717200133721E-3</v>
      </c>
      <c r="K164" s="20">
        <f t="shared" si="320"/>
        <v>2.1746685779787379E-2</v>
      </c>
      <c r="L164" s="20">
        <f t="shared" si="320"/>
        <v>1.0486972001422087E-3</v>
      </c>
      <c r="M164" s="22">
        <f t="shared" si="320"/>
        <v>2.9211669500885709E-4</v>
      </c>
      <c r="N164" s="24">
        <f t="shared" ref="N164:R164" si="321">(B164-B163)/B163</f>
        <v>2.4847799868753618E-2</v>
      </c>
      <c r="O164" s="24">
        <f t="shared" si="321"/>
        <v>3.0361150118810579E-2</v>
      </c>
      <c r="P164" s="24">
        <f t="shared" si="321"/>
        <v>-5.6242958131349566E-3</v>
      </c>
      <c r="Q164" s="24">
        <f t="shared" si="321"/>
        <v>2.1984868378256323E-2</v>
      </c>
      <c r="R164" s="24">
        <f t="shared" si="321"/>
        <v>1.0492472753215638E-3</v>
      </c>
      <c r="S164" s="26">
        <f t="shared" si="263"/>
        <v>2.9215936524540354E-4</v>
      </c>
      <c r="U164" s="2"/>
    </row>
    <row r="165" spans="1:21" ht="15.75" customHeight="1">
      <c r="A165" s="11">
        <v>42632</v>
      </c>
      <c r="B165" s="12">
        <v>206.33999600000001</v>
      </c>
      <c r="C165" s="12">
        <v>33.966346999999999</v>
      </c>
      <c r="D165" s="12">
        <v>107.68905599999999</v>
      </c>
      <c r="E165" s="12">
        <v>98.059997999999993</v>
      </c>
      <c r="F165" s="12">
        <v>53.433506000000001</v>
      </c>
      <c r="G165" s="12">
        <v>64.714600000000004</v>
      </c>
      <c r="H165" s="20">
        <f t="shared" ref="H165:M165" si="322">LN(B165/B164)</f>
        <v>4.5660060035870552E-3</v>
      </c>
      <c r="I165" s="20">
        <f t="shared" si="322"/>
        <v>-1.3630935903754311E-2</v>
      </c>
      <c r="J165" s="20">
        <f t="shared" si="322"/>
        <v>-1.1728877524525325E-2</v>
      </c>
      <c r="K165" s="20">
        <f t="shared" si="322"/>
        <v>-1.4377133264608046E-2</v>
      </c>
      <c r="L165" s="20">
        <f t="shared" si="322"/>
        <v>-5.6051357493384765E-3</v>
      </c>
      <c r="M165" s="22">
        <f t="shared" si="322"/>
        <v>-5.2001171381322814E-3</v>
      </c>
      <c r="N165" s="24">
        <f t="shared" ref="N165:R165" si="323">(B165-B164)/B164</f>
        <v>4.5764460927882064E-3</v>
      </c>
      <c r="O165" s="24">
        <f t="shared" si="323"/>
        <v>-1.3538455372553486E-2</v>
      </c>
      <c r="P165" s="24">
        <f t="shared" si="323"/>
        <v>-1.1660362370759915E-2</v>
      </c>
      <c r="Q165" s="24">
        <f t="shared" si="323"/>
        <v>-1.4274275805962766E-2</v>
      </c>
      <c r="R165" s="24">
        <f t="shared" si="323"/>
        <v>-5.5894562848084464E-3</v>
      </c>
      <c r="S165" s="26">
        <f t="shared" si="263"/>
        <v>-5.1866199348213904E-3</v>
      </c>
      <c r="U165" s="2"/>
    </row>
    <row r="166" spans="1:21" ht="15.75" customHeight="1">
      <c r="A166" s="11">
        <v>42633</v>
      </c>
      <c r="B166" s="12">
        <v>204.63999899999999</v>
      </c>
      <c r="C166" s="12">
        <v>33.948067000000002</v>
      </c>
      <c r="D166" s="12">
        <v>107.679581</v>
      </c>
      <c r="E166" s="12">
        <v>98.25</v>
      </c>
      <c r="F166" s="12">
        <v>53.320869000000002</v>
      </c>
      <c r="G166" s="12">
        <v>64.831100000000006</v>
      </c>
      <c r="H166" s="20">
        <f t="shared" ref="H166:M166" si="324">LN(B166/B165)</f>
        <v>-8.2729413428471524E-3</v>
      </c>
      <c r="I166" s="20">
        <f t="shared" si="324"/>
        <v>-5.3832461666972642E-4</v>
      </c>
      <c r="J166" s="20">
        <f t="shared" si="324"/>
        <v>-8.7988670384758921E-5</v>
      </c>
      <c r="K166" s="20">
        <f t="shared" si="324"/>
        <v>1.9357349219597463E-3</v>
      </c>
      <c r="L166" s="20">
        <f t="shared" si="324"/>
        <v>-2.1102093810686047E-3</v>
      </c>
      <c r="M166" s="22">
        <f t="shared" si="324"/>
        <v>1.798593568229061E-3</v>
      </c>
      <c r="N166" s="24">
        <f t="shared" ref="N166:R166" si="325">(B166-B165)/B165</f>
        <v>-8.2388147375946665E-3</v>
      </c>
      <c r="O166" s="24">
        <f t="shared" si="325"/>
        <v>-5.3817974597024484E-4</v>
      </c>
      <c r="P166" s="24">
        <f t="shared" si="325"/>
        <v>-8.7984799495268982E-5</v>
      </c>
      <c r="Q166" s="24">
        <f t="shared" si="325"/>
        <v>1.9376096662780567E-3</v>
      </c>
      <c r="R166" s="24">
        <f t="shared" si="325"/>
        <v>-2.1079844545480401E-3</v>
      </c>
      <c r="S166" s="26">
        <f t="shared" si="263"/>
        <v>1.8002120078004502E-3</v>
      </c>
      <c r="U166" s="2"/>
    </row>
    <row r="167" spans="1:21" ht="15.75" customHeight="1">
      <c r="A167" s="11">
        <v>42634</v>
      </c>
      <c r="B167" s="12">
        <v>205.220001</v>
      </c>
      <c r="C167" s="12">
        <v>34.231422000000002</v>
      </c>
      <c r="D167" s="12">
        <v>107.660614</v>
      </c>
      <c r="E167" s="12">
        <v>94.879997000000003</v>
      </c>
      <c r="F167" s="12">
        <v>54.212521000000002</v>
      </c>
      <c r="G167" s="12">
        <v>64.303399999999996</v>
      </c>
      <c r="H167" s="20">
        <f t="shared" ref="H167:M167" si="326">LN(B167/B166)</f>
        <v>2.8302463629802507E-3</v>
      </c>
      <c r="I167" s="20">
        <f t="shared" si="326"/>
        <v>8.3120784736257555E-3</v>
      </c>
      <c r="J167" s="20">
        <f t="shared" si="326"/>
        <v>-1.7615847379587088E-4</v>
      </c>
      <c r="K167" s="20">
        <f t="shared" si="326"/>
        <v>-3.4902347118842783E-2</v>
      </c>
      <c r="L167" s="20">
        <f t="shared" si="326"/>
        <v>1.6584103523791315E-2</v>
      </c>
      <c r="M167" s="22">
        <f t="shared" si="326"/>
        <v>-8.1729195122575305E-3</v>
      </c>
      <c r="N167" s="24">
        <f t="shared" ref="N167:R167" si="327">(B167-B166)/B166</f>
        <v>2.8342552914105883E-3</v>
      </c>
      <c r="O167" s="24">
        <f t="shared" si="327"/>
        <v>8.3467197116112741E-3</v>
      </c>
      <c r="P167" s="24">
        <f t="shared" si="327"/>
        <v>-1.7614295880296477E-4</v>
      </c>
      <c r="Q167" s="24">
        <f t="shared" si="327"/>
        <v>-3.4300284987277323E-2</v>
      </c>
      <c r="R167" s="24">
        <f t="shared" si="327"/>
        <v>1.6722383125451323E-2</v>
      </c>
      <c r="S167" s="26">
        <f t="shared" si="263"/>
        <v>-8.1396120072003697E-3</v>
      </c>
      <c r="U167" s="2"/>
    </row>
    <row r="168" spans="1:21" ht="15.75" customHeight="1">
      <c r="A168" s="11">
        <v>42635</v>
      </c>
      <c r="B168" s="12">
        <v>206.429993</v>
      </c>
      <c r="C168" s="12">
        <v>34.322825999999999</v>
      </c>
      <c r="D168" s="12">
        <v>108.675133</v>
      </c>
      <c r="E168" s="12">
        <v>95.830001999999993</v>
      </c>
      <c r="F168" s="12">
        <v>54.268844999999999</v>
      </c>
      <c r="G168" s="12">
        <v>63.728099999999998</v>
      </c>
      <c r="H168" s="20">
        <f t="shared" ref="H168:M168" si="328">LN(B168/B167)</f>
        <v>5.8787586658152107E-3</v>
      </c>
      <c r="I168" s="20">
        <f t="shared" si="328"/>
        <v>2.6666197013324221E-3</v>
      </c>
      <c r="J168" s="20">
        <f t="shared" si="328"/>
        <v>9.3791844505734818E-3</v>
      </c>
      <c r="K168" s="20">
        <f t="shared" si="328"/>
        <v>9.9629055954337988E-3</v>
      </c>
      <c r="L168" s="20">
        <f t="shared" si="328"/>
        <v>1.0384088463847056E-3</v>
      </c>
      <c r="M168" s="22">
        <f t="shared" si="328"/>
        <v>-8.9869113770154243E-3</v>
      </c>
      <c r="N168" s="24">
        <f t="shared" ref="N168:R168" si="329">(B168-B167)/B167</f>
        <v>5.8960724788223728E-3</v>
      </c>
      <c r="O168" s="24">
        <f t="shared" si="329"/>
        <v>2.6701782940830548E-3</v>
      </c>
      <c r="P168" s="24">
        <f t="shared" si="329"/>
        <v>9.4233068371689498E-3</v>
      </c>
      <c r="Q168" s="24">
        <f t="shared" si="329"/>
        <v>1.0012700569541441E-2</v>
      </c>
      <c r="R168" s="24">
        <f t="shared" si="329"/>
        <v>1.038948179517357E-3</v>
      </c>
      <c r="S168" s="26">
        <f t="shared" si="263"/>
        <v>-8.9466497883471385E-3</v>
      </c>
      <c r="U168" s="2"/>
    </row>
    <row r="169" spans="1:21" ht="15.75" customHeight="1">
      <c r="A169" s="11">
        <v>42636</v>
      </c>
      <c r="B169" s="12">
        <v>207.449997</v>
      </c>
      <c r="C169" s="12">
        <v>33.993758999999997</v>
      </c>
      <c r="D169" s="12">
        <v>106.86417400000001</v>
      </c>
      <c r="E169" s="12">
        <v>95.940002000000007</v>
      </c>
      <c r="F169" s="12">
        <v>53.902790000000003</v>
      </c>
      <c r="G169" s="12">
        <v>63.722700000000003</v>
      </c>
      <c r="H169" s="20">
        <f t="shared" ref="H169:M169" si="330">LN(B169/B168)</f>
        <v>4.9289943448630712E-3</v>
      </c>
      <c r="I169" s="20">
        <f t="shared" si="330"/>
        <v>-9.6336649434844452E-3</v>
      </c>
      <c r="J169" s="20">
        <f t="shared" si="330"/>
        <v>-1.6804374486920331E-2</v>
      </c>
      <c r="K169" s="20">
        <f t="shared" si="330"/>
        <v>1.1472076943183265E-3</v>
      </c>
      <c r="L169" s="20">
        <f t="shared" si="330"/>
        <v>-6.7680662738225624E-3</v>
      </c>
      <c r="M169" s="22">
        <f t="shared" si="330"/>
        <v>-8.473858152675023E-5</v>
      </c>
      <c r="N169" s="24">
        <f t="shared" ref="N169:R169" si="331">(B169-B168)/B168</f>
        <v>4.9411618204143436E-3</v>
      </c>
      <c r="O169" s="24">
        <f t="shared" si="331"/>
        <v>-9.5874098478954499E-3</v>
      </c>
      <c r="P169" s="24">
        <f t="shared" si="331"/>
        <v>-1.6663968563995196E-2</v>
      </c>
      <c r="Q169" s="24">
        <f t="shared" si="331"/>
        <v>1.1478659887747226E-3</v>
      </c>
      <c r="R169" s="24">
        <f t="shared" si="331"/>
        <v>-6.7452144964573286E-3</v>
      </c>
      <c r="S169" s="26">
        <f t="shared" si="263"/>
        <v>-8.4734991314561192E-5</v>
      </c>
      <c r="U169" s="2"/>
    </row>
    <row r="170" spans="1:21" ht="15.75" customHeight="1">
      <c r="A170" s="11">
        <v>42639</v>
      </c>
      <c r="B170" s="12">
        <v>208.990005</v>
      </c>
      <c r="C170" s="12">
        <v>33.500174999999999</v>
      </c>
      <c r="D170" s="12">
        <v>107.025368</v>
      </c>
      <c r="E170" s="12">
        <v>94.559997999999993</v>
      </c>
      <c r="F170" s="12">
        <v>53.405354000000003</v>
      </c>
      <c r="G170" s="12">
        <v>63.941400000000002</v>
      </c>
      <c r="H170" s="20">
        <f t="shared" ref="H170:M170" si="332">LN(B170/B169)</f>
        <v>7.3960955371884449E-3</v>
      </c>
      <c r="I170" s="20">
        <f t="shared" si="332"/>
        <v>-1.4626286245675852E-2</v>
      </c>
      <c r="J170" s="20">
        <f t="shared" si="332"/>
        <v>1.5072642543440071E-3</v>
      </c>
      <c r="K170" s="20">
        <f t="shared" si="332"/>
        <v>-1.4488484413084498E-2</v>
      </c>
      <c r="L170" s="20">
        <f t="shared" si="332"/>
        <v>-9.2712359859912375E-3</v>
      </c>
      <c r="M170" s="22">
        <f t="shared" si="332"/>
        <v>3.4261818935498547E-3</v>
      </c>
      <c r="N170" s="24">
        <f t="shared" ref="N170:R170" si="333">(B170-B169)/B169</f>
        <v>7.4235142071368667E-3</v>
      </c>
      <c r="O170" s="24">
        <f t="shared" si="333"/>
        <v>-1.4519841715651349E-2</v>
      </c>
      <c r="P170" s="24">
        <f t="shared" si="333"/>
        <v>1.5084007480373612E-3</v>
      </c>
      <c r="Q170" s="24">
        <f t="shared" si="333"/>
        <v>-1.4384031386616123E-2</v>
      </c>
      <c r="R170" s="24">
        <f t="shared" si="333"/>
        <v>-9.2283905898006471E-3</v>
      </c>
      <c r="S170" s="26">
        <f t="shared" si="263"/>
        <v>3.4320579636455406E-3</v>
      </c>
      <c r="U170" s="2"/>
    </row>
    <row r="171" spans="1:21" ht="15.75" customHeight="1">
      <c r="A171" s="11">
        <v>42640</v>
      </c>
      <c r="B171" s="12">
        <v>205.80999800000001</v>
      </c>
      <c r="C171" s="12">
        <v>33.984627000000003</v>
      </c>
      <c r="D171" s="12">
        <v>107.22448</v>
      </c>
      <c r="E171" s="12">
        <v>97.07</v>
      </c>
      <c r="F171" s="12">
        <v>54.390858000000001</v>
      </c>
      <c r="G171" s="12">
        <v>63.816600000000001</v>
      </c>
      <c r="H171" s="20">
        <f t="shared" ref="H171:M171" si="334">LN(B171/B170)</f>
        <v>-1.5333024488081303E-2</v>
      </c>
      <c r="I171" s="20">
        <f t="shared" si="334"/>
        <v>1.4357612610060841E-2</v>
      </c>
      <c r="J171" s="20">
        <f t="shared" si="334"/>
        <v>1.8586903018308041E-3</v>
      </c>
      <c r="K171" s="20">
        <f t="shared" si="334"/>
        <v>2.6197835216939261E-2</v>
      </c>
      <c r="L171" s="20">
        <f t="shared" si="334"/>
        <v>1.8285085156559942E-2</v>
      </c>
      <c r="M171" s="22">
        <f t="shared" si="334"/>
        <v>-1.9536943235801949E-3</v>
      </c>
      <c r="N171" s="24">
        <f t="shared" ref="N171:R171" si="335">(B171-B170)/B170</f>
        <v>-1.5216072175317615E-2</v>
      </c>
      <c r="O171" s="24">
        <f t="shared" si="335"/>
        <v>1.4461178187875274E-2</v>
      </c>
      <c r="P171" s="24">
        <f t="shared" si="335"/>
        <v>1.8604187373595343E-3</v>
      </c>
      <c r="Q171" s="24">
        <f t="shared" si="335"/>
        <v>2.6544014943824346E-2</v>
      </c>
      <c r="R171" s="24">
        <f t="shared" si="335"/>
        <v>1.8453280920111469E-2</v>
      </c>
      <c r="S171" s="26">
        <f t="shared" si="263"/>
        <v>-1.951787105068048E-3</v>
      </c>
      <c r="U171" s="2"/>
    </row>
    <row r="172" spans="1:21" ht="15.75" customHeight="1">
      <c r="A172" s="11">
        <v>42641</v>
      </c>
      <c r="B172" s="12">
        <v>206.270004</v>
      </c>
      <c r="C172" s="12">
        <v>34.222275000000003</v>
      </c>
      <c r="D172" s="12">
        <v>108.03986399999999</v>
      </c>
      <c r="E172" s="12">
        <v>97.480002999999996</v>
      </c>
      <c r="F172" s="12">
        <v>54.465938999999999</v>
      </c>
      <c r="G172" s="12">
        <v>63.787799999999997</v>
      </c>
      <c r="H172" s="20">
        <f t="shared" ref="H172:M172" si="336">LN(B172/B171)</f>
        <v>2.232606235893725E-3</v>
      </c>
      <c r="I172" s="20">
        <f t="shared" si="336"/>
        <v>6.9684725359238434E-3</v>
      </c>
      <c r="J172" s="20">
        <f t="shared" si="336"/>
        <v>7.5756893546931828E-3</v>
      </c>
      <c r="K172" s="20">
        <f t="shared" si="336"/>
        <v>4.2148918084137224E-3</v>
      </c>
      <c r="L172" s="20">
        <f t="shared" si="336"/>
        <v>1.3794455463499158E-3</v>
      </c>
      <c r="M172" s="22">
        <f t="shared" si="336"/>
        <v>-4.5139510062381922E-4</v>
      </c>
      <c r="N172" s="24">
        <f t="shared" ref="N172:R172" si="337">(B172-B171)/B171</f>
        <v>2.2351003569806788E-3</v>
      </c>
      <c r="O172" s="24">
        <f t="shared" si="337"/>
        <v>6.9928088367719925E-3</v>
      </c>
      <c r="P172" s="24">
        <f t="shared" si="337"/>
        <v>7.6044574895583038E-3</v>
      </c>
      <c r="Q172" s="24">
        <f t="shared" si="337"/>
        <v>4.2237869578654911E-3</v>
      </c>
      <c r="R172" s="24">
        <f t="shared" si="337"/>
        <v>1.3803974189926787E-3</v>
      </c>
      <c r="S172" s="26">
        <f t="shared" si="263"/>
        <v>-4.5129323718284819E-4</v>
      </c>
      <c r="U172" s="2"/>
    </row>
    <row r="173" spans="1:21" ht="15.75" customHeight="1">
      <c r="A173" s="11">
        <v>42642</v>
      </c>
      <c r="B173" s="12">
        <v>200.699997</v>
      </c>
      <c r="C173" s="12">
        <v>34.112594999999999</v>
      </c>
      <c r="D173" s="12">
        <v>106.361687</v>
      </c>
      <c r="E173" s="12">
        <v>96.669998000000007</v>
      </c>
      <c r="F173" s="12">
        <v>53.874640999999997</v>
      </c>
      <c r="G173" s="12">
        <v>63.152999999999999</v>
      </c>
      <c r="H173" s="20">
        <f t="shared" ref="H173:M173" si="338">LN(B173/B172)</f>
        <v>-2.7374768747952465E-2</v>
      </c>
      <c r="I173" s="20">
        <f t="shared" si="338"/>
        <v>-3.2100769104843468E-3</v>
      </c>
      <c r="J173" s="20">
        <f t="shared" si="338"/>
        <v>-1.5654842655526895E-2</v>
      </c>
      <c r="K173" s="20">
        <f t="shared" si="338"/>
        <v>-8.3441637449764728E-3</v>
      </c>
      <c r="L173" s="20">
        <f t="shared" si="338"/>
        <v>-1.0915648986803698E-2</v>
      </c>
      <c r="M173" s="22">
        <f t="shared" si="338"/>
        <v>-1.0001595888473326E-2</v>
      </c>
      <c r="N173" s="24">
        <f t="shared" ref="N173:R173" si="339">(B173-B172)/B172</f>
        <v>-2.700347550291415E-2</v>
      </c>
      <c r="O173" s="24">
        <f t="shared" si="339"/>
        <v>-3.2049301222669864E-3</v>
      </c>
      <c r="P173" s="24">
        <f t="shared" si="339"/>
        <v>-1.5532942544244512E-2</v>
      </c>
      <c r="Q173" s="24">
        <f t="shared" si="339"/>
        <v>-8.3094478361884095E-3</v>
      </c>
      <c r="R173" s="24">
        <f t="shared" si="339"/>
        <v>-1.0856289469277339E-2</v>
      </c>
      <c r="S173" s="26">
        <f t="shared" si="263"/>
        <v>-9.9517462586888872E-3</v>
      </c>
      <c r="U173" s="2"/>
    </row>
    <row r="174" spans="1:21" ht="15.75" customHeight="1">
      <c r="A174" s="11">
        <v>42643</v>
      </c>
      <c r="B174" s="12">
        <v>204.029999</v>
      </c>
      <c r="C174" s="12">
        <v>34.505634000000001</v>
      </c>
      <c r="D174" s="12">
        <v>107.186554</v>
      </c>
      <c r="E174" s="12">
        <v>98.550003000000004</v>
      </c>
      <c r="F174" s="12">
        <v>54.062354999999997</v>
      </c>
      <c r="G174" s="12">
        <v>63.198999999999998</v>
      </c>
      <c r="H174" s="20">
        <f t="shared" ref="H174:M174" si="340">LN(B174/B173)</f>
        <v>1.6455796099807886E-2</v>
      </c>
      <c r="I174" s="20">
        <f t="shared" si="340"/>
        <v>1.1455944118962927E-2</v>
      </c>
      <c r="J174" s="20">
        <f t="shared" si="340"/>
        <v>7.7253841902801225E-3</v>
      </c>
      <c r="K174" s="20">
        <f t="shared" si="340"/>
        <v>1.9260968252557024E-2</v>
      </c>
      <c r="L174" s="20">
        <f t="shared" si="340"/>
        <v>3.4782177789520227E-3</v>
      </c>
      <c r="M174" s="22">
        <f t="shared" si="340"/>
        <v>7.2812463644893167E-4</v>
      </c>
      <c r="N174" s="24">
        <f t="shared" ref="N174:R174" si="341">(B174-B173)/B173</f>
        <v>1.6591938464254226E-2</v>
      </c>
      <c r="O174" s="24">
        <f t="shared" si="341"/>
        <v>1.1521814743205601E-2</v>
      </c>
      <c r="P174" s="24">
        <f t="shared" si="341"/>
        <v>7.7553019631965555E-3</v>
      </c>
      <c r="Q174" s="24">
        <f t="shared" si="341"/>
        <v>1.9447657379697027E-2</v>
      </c>
      <c r="R174" s="24">
        <f t="shared" si="341"/>
        <v>3.4842737977595012E-3</v>
      </c>
      <c r="S174" s="26">
        <f t="shared" si="263"/>
        <v>7.2838978354150541E-4</v>
      </c>
      <c r="U174" s="2"/>
    </row>
    <row r="175" spans="1:21" ht="15.75" customHeight="1">
      <c r="A175" s="11">
        <v>42646</v>
      </c>
      <c r="B175" s="12">
        <v>213.699997</v>
      </c>
      <c r="C175" s="12">
        <v>34.423369999999998</v>
      </c>
      <c r="D175" s="12">
        <v>106.68403600000001</v>
      </c>
      <c r="E175" s="12">
        <v>102.629997</v>
      </c>
      <c r="F175" s="12">
        <v>53.893410000000003</v>
      </c>
      <c r="G175" s="12">
        <v>62.4116</v>
      </c>
      <c r="H175" s="20">
        <f t="shared" ref="H175:M175" si="342">LN(B175/B174)</f>
        <v>4.630611133231325E-2</v>
      </c>
      <c r="I175" s="20">
        <f t="shared" si="342"/>
        <v>-2.386920868826603E-3</v>
      </c>
      <c r="J175" s="20">
        <f t="shared" si="342"/>
        <v>-4.6992802962601008E-3</v>
      </c>
      <c r="K175" s="20">
        <f t="shared" si="342"/>
        <v>4.0566194386274484E-2</v>
      </c>
      <c r="L175" s="20">
        <f t="shared" si="342"/>
        <v>-3.129895618244664E-3</v>
      </c>
      <c r="M175" s="22">
        <f t="shared" si="342"/>
        <v>-1.2537322708327855E-2</v>
      </c>
      <c r="N175" s="24">
        <f t="shared" ref="N175:R175" si="343">(B175-B174)/B174</f>
        <v>4.7394981362520086E-2</v>
      </c>
      <c r="O175" s="24">
        <f t="shared" si="343"/>
        <v>-2.3840744383946725E-3</v>
      </c>
      <c r="P175" s="24">
        <f t="shared" si="343"/>
        <v>-4.6882559541936101E-3</v>
      </c>
      <c r="Q175" s="24">
        <f t="shared" si="343"/>
        <v>4.1400242270921081E-2</v>
      </c>
      <c r="R175" s="24">
        <f t="shared" si="343"/>
        <v>-3.1250026011629293E-3</v>
      </c>
      <c r="S175" s="26">
        <f t="shared" si="263"/>
        <v>-1.2459057896485715E-2</v>
      </c>
      <c r="U175" s="2"/>
    </row>
    <row r="176" spans="1:21" ht="15.75" customHeight="1">
      <c r="A176" s="11">
        <v>42647</v>
      </c>
      <c r="B176" s="12">
        <v>211.41000399999999</v>
      </c>
      <c r="C176" s="12">
        <v>34.313690000000001</v>
      </c>
      <c r="D176" s="12">
        <v>107.13913700000001</v>
      </c>
      <c r="E176" s="12">
        <v>102.339996</v>
      </c>
      <c r="F176" s="12">
        <v>53.724463999999998</v>
      </c>
      <c r="G176" s="12">
        <v>62.500799999999998</v>
      </c>
      <c r="H176" s="20">
        <f t="shared" ref="H176:M176" si="344">LN(B176/B175)</f>
        <v>-1.0773753359108802E-2</v>
      </c>
      <c r="I176" s="20">
        <f t="shared" si="344"/>
        <v>-3.1912942766253055E-3</v>
      </c>
      <c r="J176" s="20">
        <f t="shared" si="344"/>
        <v>4.2568041698340152E-3</v>
      </c>
      <c r="K176" s="20">
        <f t="shared" si="344"/>
        <v>-2.8296941348603354E-3</v>
      </c>
      <c r="L176" s="20">
        <f t="shared" si="344"/>
        <v>-3.1397412438898069E-3</v>
      </c>
      <c r="M176" s="22">
        <f t="shared" si="344"/>
        <v>1.4282011259442833E-3</v>
      </c>
      <c r="N176" s="24">
        <f t="shared" ref="N176:R176" si="345">(B176-B175)/B175</f>
        <v>-1.0715924343227809E-2</v>
      </c>
      <c r="O176" s="24">
        <f t="shared" si="345"/>
        <v>-3.1862075096074946E-3</v>
      </c>
      <c r="P176" s="24">
        <f t="shared" si="345"/>
        <v>4.2658772302165155E-3</v>
      </c>
      <c r="Q176" s="24">
        <f t="shared" si="345"/>
        <v>-2.8256943240483941E-3</v>
      </c>
      <c r="R176" s="24">
        <f t="shared" si="345"/>
        <v>-3.1348174108857718E-3</v>
      </c>
      <c r="S176" s="26">
        <f t="shared" si="263"/>
        <v>1.4292214908766532E-3</v>
      </c>
      <c r="U176" s="2"/>
    </row>
    <row r="177" spans="1:21" ht="15.75" customHeight="1">
      <c r="A177" s="11">
        <v>42648</v>
      </c>
      <c r="B177" s="12">
        <v>208.46000699999999</v>
      </c>
      <c r="C177" s="12">
        <v>34.725009999999997</v>
      </c>
      <c r="D177" s="12">
        <v>107.186554</v>
      </c>
      <c r="E177" s="12">
        <v>106.279999</v>
      </c>
      <c r="F177" s="12">
        <v>54.099899000000001</v>
      </c>
      <c r="G177" s="12">
        <v>62.439100000000003</v>
      </c>
      <c r="H177" s="20">
        <f t="shared" ref="H177:M177" si="346">LN(B177/B176)</f>
        <v>-1.4052185036862216E-2</v>
      </c>
      <c r="I177" s="20">
        <f t="shared" si="346"/>
        <v>1.1915776710342973E-2</v>
      </c>
      <c r="J177" s="20">
        <f t="shared" si="346"/>
        <v>4.4247612642586833E-4</v>
      </c>
      <c r="K177" s="20">
        <f t="shared" si="346"/>
        <v>3.7776547190961268E-2</v>
      </c>
      <c r="L177" s="20">
        <f t="shared" si="346"/>
        <v>6.9638531921274319E-3</v>
      </c>
      <c r="M177" s="22">
        <f t="shared" si="346"/>
        <v>-9.8767495436920846E-4</v>
      </c>
      <c r="N177" s="24">
        <f t="shared" ref="N177:R177" si="347">(B177-B176)/B176</f>
        <v>-1.3953913931149618E-2</v>
      </c>
      <c r="O177" s="24">
        <f t="shared" si="347"/>
        <v>1.1987052398036945E-2</v>
      </c>
      <c r="P177" s="24">
        <f t="shared" si="347"/>
        <v>4.4257403342716695E-4</v>
      </c>
      <c r="Q177" s="24">
        <f t="shared" si="347"/>
        <v>3.8499151397269983E-2</v>
      </c>
      <c r="R177" s="24">
        <f t="shared" si="347"/>
        <v>6.9881572015311885E-3</v>
      </c>
      <c r="S177" s="26">
        <f t="shared" si="263"/>
        <v>-9.8718736400160711E-4</v>
      </c>
      <c r="U177" s="2"/>
    </row>
    <row r="178" spans="1:21" ht="15.75" customHeight="1">
      <c r="A178" s="11">
        <v>42649</v>
      </c>
      <c r="B178" s="12">
        <v>201</v>
      </c>
      <c r="C178" s="12">
        <v>34.798138000000002</v>
      </c>
      <c r="D178" s="12">
        <v>107.982986</v>
      </c>
      <c r="E178" s="12">
        <v>105.07</v>
      </c>
      <c r="F178" s="12">
        <v>54.193756</v>
      </c>
      <c r="G178" s="12">
        <v>62.315199999999997</v>
      </c>
      <c r="H178" s="20">
        <f t="shared" ref="H178:M178" si="348">LN(B178/B177)</f>
        <v>-3.6442301831683455E-2</v>
      </c>
      <c r="I178" s="20">
        <f t="shared" si="348"/>
        <v>2.103702984490963E-3</v>
      </c>
      <c r="J178" s="20">
        <f t="shared" si="348"/>
        <v>7.4028660115841877E-3</v>
      </c>
      <c r="K178" s="20">
        <f t="shared" si="348"/>
        <v>-1.1450316781820862E-2</v>
      </c>
      <c r="L178" s="20">
        <f t="shared" si="348"/>
        <v>1.7333799196320055E-3</v>
      </c>
      <c r="M178" s="22">
        <f t="shared" si="348"/>
        <v>-1.9863049327572191E-3</v>
      </c>
      <c r="N178" s="24">
        <f t="shared" ref="N178:R178" si="349">(B178-B177)/B177</f>
        <v>-3.5786274342780727E-2</v>
      </c>
      <c r="O178" s="24">
        <f t="shared" si="349"/>
        <v>2.1059173201103207E-3</v>
      </c>
      <c r="P178" s="24">
        <f t="shared" si="349"/>
        <v>7.4303349653352582E-3</v>
      </c>
      <c r="Q178" s="24">
        <f t="shared" si="349"/>
        <v>-1.138501139805252E-2</v>
      </c>
      <c r="R178" s="24">
        <f t="shared" si="349"/>
        <v>1.7348830910017014E-3</v>
      </c>
      <c r="S178" s="26">
        <f t="shared" si="263"/>
        <v>-1.9843335345962609E-3</v>
      </c>
      <c r="U178" s="2"/>
    </row>
    <row r="179" spans="1:21" ht="15.75" customHeight="1">
      <c r="A179" s="11">
        <v>42650</v>
      </c>
      <c r="B179" s="12">
        <v>196.61000100000001</v>
      </c>
      <c r="C179" s="12">
        <v>34.825561999999998</v>
      </c>
      <c r="D179" s="12">
        <v>108.14415700000001</v>
      </c>
      <c r="E179" s="12">
        <v>104.82</v>
      </c>
      <c r="F179" s="12">
        <v>54.250069000000003</v>
      </c>
      <c r="G179" s="12">
        <v>62.239100000000001</v>
      </c>
      <c r="H179" s="20">
        <f t="shared" ref="H179:M179" si="350">LN(B179/B178)</f>
        <v>-2.2082831853464997E-2</v>
      </c>
      <c r="I179" s="20">
        <f t="shared" si="350"/>
        <v>7.8777776585444467E-4</v>
      </c>
      <c r="J179" s="20">
        <f t="shared" si="350"/>
        <v>1.4914464480373678E-3</v>
      </c>
      <c r="K179" s="20">
        <f t="shared" si="350"/>
        <v>-2.3822013266637364E-3</v>
      </c>
      <c r="L179" s="20">
        <f t="shared" si="350"/>
        <v>1.0385654519599226E-3</v>
      </c>
      <c r="M179" s="22">
        <f t="shared" si="350"/>
        <v>-1.2219571619646247E-3</v>
      </c>
      <c r="N179" s="24">
        <f t="shared" ref="N179:R179" si="351">(B179-B178)/B178</f>
        <v>-2.1840791044776063E-2</v>
      </c>
      <c r="O179" s="24">
        <f t="shared" si="351"/>
        <v>7.8808814425634899E-4</v>
      </c>
      <c r="P179" s="24">
        <f t="shared" si="351"/>
        <v>1.492559207429309E-3</v>
      </c>
      <c r="Q179" s="24">
        <f t="shared" si="351"/>
        <v>-2.3793661368611404E-3</v>
      </c>
      <c r="R179" s="24">
        <f t="shared" si="351"/>
        <v>1.039104947809909E-3</v>
      </c>
      <c r="S179" s="26">
        <f t="shared" si="263"/>
        <v>-1.221210876319101E-3</v>
      </c>
      <c r="U179" s="2"/>
    </row>
    <row r="180" spans="1:21" ht="15.75" customHeight="1">
      <c r="A180" s="11">
        <v>42653</v>
      </c>
      <c r="B180" s="12">
        <v>200.949997</v>
      </c>
      <c r="C180" s="12">
        <v>34.752434000000001</v>
      </c>
      <c r="D180" s="12">
        <v>110.030952</v>
      </c>
      <c r="E180" s="12">
        <v>103.33000199999999</v>
      </c>
      <c r="F180" s="12">
        <v>54.47533</v>
      </c>
      <c r="G180" s="12">
        <v>62.273899999999998</v>
      </c>
      <c r="H180" s="20">
        <f t="shared" ref="H180:M180" si="352">LN(B180/B179)</f>
        <v>2.1834029760512352E-2</v>
      </c>
      <c r="I180" s="20">
        <f t="shared" si="352"/>
        <v>-2.1020446443123929E-3</v>
      </c>
      <c r="J180" s="20">
        <f t="shared" si="352"/>
        <v>1.729658390520129E-2</v>
      </c>
      <c r="K180" s="20">
        <f t="shared" si="352"/>
        <v>-1.4316823792293801E-2</v>
      </c>
      <c r="L180" s="20">
        <f t="shared" si="352"/>
        <v>4.1436743278642539E-3</v>
      </c>
      <c r="M180" s="22">
        <f t="shared" si="352"/>
        <v>5.5897779197547478E-4</v>
      </c>
      <c r="N180" s="24">
        <f t="shared" ref="N180:R180" si="353">(B180-B179)/B179</f>
        <v>2.2074136503361215E-2</v>
      </c>
      <c r="O180" s="24">
        <f t="shared" si="353"/>
        <v>-2.099836895668675E-3</v>
      </c>
      <c r="P180" s="24">
        <f t="shared" si="353"/>
        <v>1.7447035996591032E-2</v>
      </c>
      <c r="Q180" s="24">
        <f t="shared" si="353"/>
        <v>-1.4214825414997138E-2</v>
      </c>
      <c r="R180" s="24">
        <f t="shared" si="353"/>
        <v>4.1522712164660316E-3</v>
      </c>
      <c r="S180" s="26">
        <f t="shared" si="263"/>
        <v>5.5913404917484755E-4</v>
      </c>
      <c r="U180" s="2"/>
    </row>
    <row r="181" spans="1:21" ht="15.75" customHeight="1">
      <c r="A181" s="11">
        <v>42654</v>
      </c>
      <c r="B181" s="12">
        <v>200.10000600000001</v>
      </c>
      <c r="C181" s="12">
        <v>34.066890999999998</v>
      </c>
      <c r="D181" s="12">
        <v>110.26797500000001</v>
      </c>
      <c r="E181" s="12">
        <v>100.589996</v>
      </c>
      <c r="F181" s="12">
        <v>53.677528000000002</v>
      </c>
      <c r="G181" s="12">
        <v>62.416600000000003</v>
      </c>
      <c r="H181" s="20">
        <f t="shared" ref="H181:M181" si="354">LN(B181/B180)</f>
        <v>-4.2388343914283796E-3</v>
      </c>
      <c r="I181" s="20">
        <f t="shared" si="354"/>
        <v>-1.9923638516346785E-2</v>
      </c>
      <c r="J181" s="20">
        <f t="shared" si="354"/>
        <v>2.1518315562096282E-3</v>
      </c>
      <c r="K181" s="20">
        <f t="shared" si="354"/>
        <v>-2.6874960200864561E-2</v>
      </c>
      <c r="L181" s="20">
        <f t="shared" si="354"/>
        <v>-1.475349770460437E-2</v>
      </c>
      <c r="M181" s="22">
        <f t="shared" si="354"/>
        <v>2.2888682345401307E-3</v>
      </c>
      <c r="N181" s="24">
        <f t="shared" ref="N181:R181" si="355">(B181-B180)/B180</f>
        <v>-4.2298632131852615E-3</v>
      </c>
      <c r="O181" s="24">
        <f t="shared" si="355"/>
        <v>-1.9726474410396769E-2</v>
      </c>
      <c r="P181" s="24">
        <f t="shared" si="355"/>
        <v>2.1541484072591481E-3</v>
      </c>
      <c r="Q181" s="24">
        <f t="shared" si="355"/>
        <v>-2.6517041971991777E-2</v>
      </c>
      <c r="R181" s="24">
        <f t="shared" si="355"/>
        <v>-1.46451981107778E-2</v>
      </c>
      <c r="S181" s="26">
        <f t="shared" si="263"/>
        <v>2.2914896931138795E-3</v>
      </c>
      <c r="U181" s="2"/>
    </row>
    <row r="182" spans="1:21" ht="15.75" customHeight="1">
      <c r="A182" s="11">
        <v>42655</v>
      </c>
      <c r="B182" s="12">
        <v>201.509995</v>
      </c>
      <c r="C182" s="12">
        <v>33.938934000000003</v>
      </c>
      <c r="D182" s="12">
        <v>111.254036</v>
      </c>
      <c r="E182" s="12">
        <v>99.5</v>
      </c>
      <c r="F182" s="12">
        <v>53.602443999999998</v>
      </c>
      <c r="G182" s="12">
        <v>62.734200000000001</v>
      </c>
      <c r="H182" s="20">
        <f t="shared" ref="H182:M182" si="356">LN(B182/B181)</f>
        <v>7.0217115595232532E-3</v>
      </c>
      <c r="I182" s="20">
        <f t="shared" si="356"/>
        <v>-3.7631232618945548E-3</v>
      </c>
      <c r="J182" s="20">
        <f t="shared" si="356"/>
        <v>8.9026594536120371E-3</v>
      </c>
      <c r="K182" s="20">
        <f t="shared" si="356"/>
        <v>-1.0895165216314763E-2</v>
      </c>
      <c r="L182" s="20">
        <f t="shared" si="356"/>
        <v>-1.3997768802515409E-3</v>
      </c>
      <c r="M182" s="22">
        <f t="shared" si="356"/>
        <v>5.0754878402104898E-3</v>
      </c>
      <c r="N182" s="24">
        <f t="shared" ref="N182:R182" si="357">(B182-B181)/B181</f>
        <v>7.0464215778184231E-3</v>
      </c>
      <c r="O182" s="24">
        <f t="shared" si="357"/>
        <v>-3.7560515868617127E-3</v>
      </c>
      <c r="P182" s="24">
        <f t="shared" si="357"/>
        <v>8.9424059886834065E-3</v>
      </c>
      <c r="Q182" s="24">
        <f t="shared" si="357"/>
        <v>-1.0836027869013925E-2</v>
      </c>
      <c r="R182" s="24">
        <f t="shared" si="357"/>
        <v>-1.3987976495490613E-3</v>
      </c>
      <c r="S182" s="26">
        <f t="shared" si="263"/>
        <v>5.0883899475460126E-3</v>
      </c>
      <c r="U182" s="2"/>
    </row>
    <row r="183" spans="1:21" ht="15.75" customHeight="1">
      <c r="A183" s="11">
        <v>42656</v>
      </c>
      <c r="B183" s="12">
        <v>200.240005</v>
      </c>
      <c r="C183" s="12">
        <v>33.792682999999997</v>
      </c>
      <c r="D183" s="12">
        <v>110.91271999999999</v>
      </c>
      <c r="E183" s="12">
        <v>100.230003</v>
      </c>
      <c r="F183" s="12">
        <v>53.424121999999997</v>
      </c>
      <c r="G183" s="12">
        <v>63.279400000000003</v>
      </c>
      <c r="H183" s="20">
        <f t="shared" ref="H183:M183" si="358">LN(B183/B182)</f>
        <v>-6.3223110406637768E-3</v>
      </c>
      <c r="I183" s="20">
        <f t="shared" si="358"/>
        <v>-4.318551181111077E-3</v>
      </c>
      <c r="J183" s="20">
        <f t="shared" si="358"/>
        <v>-3.0726133349039723E-3</v>
      </c>
      <c r="K183" s="20">
        <f t="shared" si="358"/>
        <v>7.3099308033857339E-3</v>
      </c>
      <c r="L183" s="20">
        <f t="shared" si="358"/>
        <v>-3.3322972356284561E-3</v>
      </c>
      <c r="M183" s="22">
        <f t="shared" si="358"/>
        <v>8.6530882676019265E-3</v>
      </c>
      <c r="N183" s="24">
        <f t="shared" ref="N183:R183" si="359">(B183-B182)/B182</f>
        <v>-6.3023672845607835E-3</v>
      </c>
      <c r="O183" s="24">
        <f t="shared" si="359"/>
        <v>-4.3092396478924926E-3</v>
      </c>
      <c r="P183" s="24">
        <f t="shared" si="359"/>
        <v>-3.0678976895724139E-3</v>
      </c>
      <c r="Q183" s="24">
        <f t="shared" si="359"/>
        <v>7.3367135678391602E-3</v>
      </c>
      <c r="R183" s="24">
        <f t="shared" si="359"/>
        <v>-3.3267512951461959E-3</v>
      </c>
      <c r="S183" s="26">
        <f t="shared" si="263"/>
        <v>8.690634454571855E-3</v>
      </c>
      <c r="U183" s="2"/>
    </row>
    <row r="184" spans="1:21" ht="15.75" customHeight="1">
      <c r="A184" s="11">
        <v>42657</v>
      </c>
      <c r="B184" s="12">
        <v>196.509995</v>
      </c>
      <c r="C184" s="12">
        <v>34.231422000000002</v>
      </c>
      <c r="D184" s="12">
        <v>111.52898399999999</v>
      </c>
      <c r="E184" s="12">
        <v>101.470001</v>
      </c>
      <c r="F184" s="12">
        <v>53.893410000000003</v>
      </c>
      <c r="G184" s="12">
        <v>62.969000000000001</v>
      </c>
      <c r="H184" s="20">
        <f t="shared" ref="H184:M184" si="360">LN(B184/B183)</f>
        <v>-1.8803376937876707E-2</v>
      </c>
      <c r="I184" s="20">
        <f t="shared" si="360"/>
        <v>1.2899694421792675E-2</v>
      </c>
      <c r="J184" s="20">
        <f t="shared" si="360"/>
        <v>5.5409176032810807E-3</v>
      </c>
      <c r="K184" s="20">
        <f t="shared" si="360"/>
        <v>1.2295623178188412E-2</v>
      </c>
      <c r="L184" s="20">
        <f t="shared" si="360"/>
        <v>8.7458401727908246E-3</v>
      </c>
      <c r="M184" s="22">
        <f t="shared" si="360"/>
        <v>-4.9172999491729364E-3</v>
      </c>
      <c r="N184" s="24">
        <f t="shared" ref="N184:R184" si="361">(B184-B183)/B183</f>
        <v>-1.8627696298749059E-2</v>
      </c>
      <c r="O184" s="24">
        <f t="shared" si="361"/>
        <v>1.2983254392674455E-2</v>
      </c>
      <c r="P184" s="24">
        <f t="shared" si="361"/>
        <v>5.5562968792037658E-3</v>
      </c>
      <c r="Q184" s="24">
        <f t="shared" si="361"/>
        <v>1.2371525121075772E-2</v>
      </c>
      <c r="R184" s="24">
        <f t="shared" si="361"/>
        <v>8.784196771638211E-3</v>
      </c>
      <c r="S184" s="26">
        <f t="shared" si="263"/>
        <v>-4.9052298220274571E-3</v>
      </c>
      <c r="U184" s="2"/>
    </row>
    <row r="185" spans="1:21" ht="15.75" customHeight="1">
      <c r="A185" s="11">
        <v>42660</v>
      </c>
      <c r="B185" s="12">
        <v>193.96000699999999</v>
      </c>
      <c r="C185" s="12">
        <v>34.085175</v>
      </c>
      <c r="D185" s="12">
        <v>111.45313299999999</v>
      </c>
      <c r="E185" s="12">
        <v>99.800003000000004</v>
      </c>
      <c r="F185" s="12">
        <v>53.705691999999999</v>
      </c>
      <c r="G185" s="12">
        <v>63.009599999999999</v>
      </c>
      <c r="H185" s="20">
        <f t="shared" ref="H185:M185" si="362">LN(B185/B184)</f>
        <v>-1.3061306828611391E-2</v>
      </c>
      <c r="I185" s="20">
        <f t="shared" si="362"/>
        <v>-4.2814551609672976E-3</v>
      </c>
      <c r="J185" s="20">
        <f t="shared" si="362"/>
        <v>-6.803326109389487E-4</v>
      </c>
      <c r="K185" s="20">
        <f t="shared" si="362"/>
        <v>-1.659498476858293E-2</v>
      </c>
      <c r="L185" s="20">
        <f t="shared" si="362"/>
        <v>-3.4892148161157735E-3</v>
      </c>
      <c r="M185" s="22">
        <f t="shared" si="362"/>
        <v>6.4455393861493336E-4</v>
      </c>
      <c r="N185" s="24">
        <f t="shared" ref="N185:R185" si="363">(B185-B184)/B184</f>
        <v>-1.2976378122649757E-2</v>
      </c>
      <c r="O185" s="24">
        <f t="shared" si="363"/>
        <v>-4.2723027982887315E-3</v>
      </c>
      <c r="P185" s="24">
        <f t="shared" si="363"/>
        <v>-6.801012371815394E-4</v>
      </c>
      <c r="Q185" s="24">
        <f t="shared" si="363"/>
        <v>-1.6458046551118027E-2</v>
      </c>
      <c r="R185" s="24">
        <f t="shared" si="363"/>
        <v>-3.4831345799051093E-3</v>
      </c>
      <c r="S185" s="26">
        <f t="shared" si="263"/>
        <v>6.4476170814198319E-4</v>
      </c>
      <c r="U185" s="2"/>
    </row>
    <row r="186" spans="1:21" ht="15.75" customHeight="1">
      <c r="A186" s="11">
        <v>42661</v>
      </c>
      <c r="B186" s="12">
        <v>199.10000600000001</v>
      </c>
      <c r="C186" s="12">
        <v>34.505634000000001</v>
      </c>
      <c r="D186" s="12">
        <v>111.377304</v>
      </c>
      <c r="E186" s="12">
        <v>118.790001</v>
      </c>
      <c r="F186" s="12">
        <v>54.118664000000003</v>
      </c>
      <c r="G186" s="12">
        <v>62.895699999999998</v>
      </c>
      <c r="H186" s="20">
        <f t="shared" ref="H186:M186" si="364">LN(B186/B185)</f>
        <v>2.6155252878694187E-2</v>
      </c>
      <c r="I186" s="20">
        <f t="shared" si="364"/>
        <v>1.226007602760279E-2</v>
      </c>
      <c r="J186" s="20">
        <f t="shared" si="364"/>
        <v>-6.8059825172885643E-4</v>
      </c>
      <c r="K186" s="20">
        <f t="shared" si="364"/>
        <v>0.1741890233421271</v>
      </c>
      <c r="L186" s="20">
        <f t="shared" si="364"/>
        <v>7.6601249414474928E-3</v>
      </c>
      <c r="M186" s="22">
        <f t="shared" si="364"/>
        <v>-1.8092968456688463E-3</v>
      </c>
      <c r="N186" s="24">
        <f t="shared" ref="N186:R186" si="365">(B186-B185)/B185</f>
        <v>2.6500303230036579E-2</v>
      </c>
      <c r="O186" s="24">
        <f t="shared" si="365"/>
        <v>1.2335538837632521E-2</v>
      </c>
      <c r="P186" s="24">
        <f t="shared" si="365"/>
        <v>-6.8036669727354203E-4</v>
      </c>
      <c r="Q186" s="24">
        <f t="shared" si="365"/>
        <v>0.19028053536230854</v>
      </c>
      <c r="R186" s="24">
        <f t="shared" si="365"/>
        <v>7.6895387550355637E-3</v>
      </c>
      <c r="S186" s="26">
        <f t="shared" si="263"/>
        <v>-1.8076610548234395E-3</v>
      </c>
      <c r="U186" s="2"/>
    </row>
    <row r="187" spans="1:21" ht="15.75" customHeight="1">
      <c r="A187" s="11">
        <v>42662</v>
      </c>
      <c r="B187" s="12">
        <v>203.55999800000001</v>
      </c>
      <c r="C187" s="12">
        <v>32.458148999999999</v>
      </c>
      <c r="D187" s="12">
        <v>111.04544799999999</v>
      </c>
      <c r="E187" s="12">
        <v>121.870003</v>
      </c>
      <c r="F187" s="12">
        <v>53.996651</v>
      </c>
      <c r="G187" s="12">
        <v>62.4724</v>
      </c>
      <c r="H187" s="20">
        <f t="shared" ref="H187:M187" si="366">LN(B187/B186)</f>
        <v>2.2153550689758394E-2</v>
      </c>
      <c r="I187" s="20">
        <f t="shared" si="366"/>
        <v>-6.1171078621498148E-2</v>
      </c>
      <c r="J187" s="20">
        <f t="shared" si="366"/>
        <v>-2.9840134901884621E-3</v>
      </c>
      <c r="K187" s="20">
        <f t="shared" si="366"/>
        <v>2.5597690732139945E-2</v>
      </c>
      <c r="L187" s="20">
        <f t="shared" si="366"/>
        <v>-2.2570909921353841E-3</v>
      </c>
      <c r="M187" s="22">
        <f t="shared" si="366"/>
        <v>-6.7529396810859978E-3</v>
      </c>
      <c r="N187" s="24">
        <f t="shared" ref="N187:R187" si="367">(B187-B186)/B186</f>
        <v>2.2400762760398912E-2</v>
      </c>
      <c r="O187" s="24">
        <f t="shared" si="367"/>
        <v>-5.9337701199751951E-2</v>
      </c>
      <c r="P187" s="24">
        <f t="shared" si="367"/>
        <v>-2.979565747075382E-3</v>
      </c>
      <c r="Q187" s="24">
        <f t="shared" si="367"/>
        <v>2.5928125044800642E-2</v>
      </c>
      <c r="R187" s="24">
        <f t="shared" si="367"/>
        <v>-2.2545456776243145E-3</v>
      </c>
      <c r="S187" s="26">
        <f t="shared" si="263"/>
        <v>-6.7301898221976408E-3</v>
      </c>
      <c r="U187" s="2"/>
    </row>
    <row r="188" spans="1:21" ht="15.75" customHeight="1">
      <c r="A188" s="11">
        <v>42663</v>
      </c>
      <c r="B188" s="12">
        <v>199.10000600000001</v>
      </c>
      <c r="C188" s="12">
        <v>32.385024999999999</v>
      </c>
      <c r="D188" s="12">
        <v>110.988579</v>
      </c>
      <c r="E188" s="12">
        <v>123.349998</v>
      </c>
      <c r="F188" s="12">
        <v>53.733848999999999</v>
      </c>
      <c r="G188" s="12">
        <v>62.414700000000003</v>
      </c>
      <c r="H188" s="20">
        <f t="shared" ref="H188:M188" si="368">LN(B188/B187)</f>
        <v>-2.2153550689758467E-2</v>
      </c>
      <c r="I188" s="20">
        <f t="shared" si="368"/>
        <v>-2.2554118340278495E-3</v>
      </c>
      <c r="J188" s="20">
        <f t="shared" si="368"/>
        <v>-5.1225482879299698E-4</v>
      </c>
      <c r="K188" s="20">
        <f t="shared" si="368"/>
        <v>1.2070899309535303E-2</v>
      </c>
      <c r="L188" s="20">
        <f t="shared" si="368"/>
        <v>-4.8788879899650016E-3</v>
      </c>
      <c r="M188" s="22">
        <f t="shared" si="368"/>
        <v>-9.2403465378804075E-4</v>
      </c>
      <c r="N188" s="24">
        <f t="shared" ref="N188:R188" si="369">(B188-B187)/B187</f>
        <v>-2.1909962879838502E-2</v>
      </c>
      <c r="O188" s="24">
        <f t="shared" si="369"/>
        <v>-2.2528703038488108E-3</v>
      </c>
      <c r="P188" s="24">
        <f t="shared" si="369"/>
        <v>-5.1212364868834465E-4</v>
      </c>
      <c r="Q188" s="24">
        <f t="shared" si="369"/>
        <v>1.2144046636316259E-2</v>
      </c>
      <c r="R188" s="24">
        <f t="shared" si="369"/>
        <v>-4.8670055481774346E-3</v>
      </c>
      <c r="S188" s="26">
        <f t="shared" si="263"/>
        <v>-9.2360786523326688E-4</v>
      </c>
      <c r="U188" s="2"/>
    </row>
    <row r="189" spans="1:21" ht="15.75" customHeight="1">
      <c r="A189" s="11">
        <v>42664</v>
      </c>
      <c r="B189" s="12">
        <v>200.08999600000001</v>
      </c>
      <c r="C189" s="12">
        <v>32.129097000000002</v>
      </c>
      <c r="D189" s="12">
        <v>110.55242200000001</v>
      </c>
      <c r="E189" s="12">
        <v>127.5</v>
      </c>
      <c r="F189" s="12">
        <v>55.995831000000003</v>
      </c>
      <c r="G189" s="12">
        <v>62.432400000000001</v>
      </c>
      <c r="H189" s="20">
        <f t="shared" ref="H189:M189" si="370">LN(B189/B188)</f>
        <v>4.9600041316368547E-3</v>
      </c>
      <c r="I189" s="20">
        <f t="shared" si="370"/>
        <v>-7.934056439247883E-3</v>
      </c>
      <c r="J189" s="20">
        <f t="shared" si="370"/>
        <v>-3.9374884246187146E-3</v>
      </c>
      <c r="K189" s="20">
        <f t="shared" si="370"/>
        <v>3.3090537837140332E-2</v>
      </c>
      <c r="L189" s="20">
        <f t="shared" si="370"/>
        <v>4.1234103402741959E-2</v>
      </c>
      <c r="M189" s="22">
        <f t="shared" si="370"/>
        <v>2.8354683638768396E-4</v>
      </c>
      <c r="N189" s="24">
        <f t="shared" ref="N189:R189" si="371">(B189-B188)/B188</f>
        <v>4.9723253147466295E-3</v>
      </c>
      <c r="O189" s="24">
        <f t="shared" si="371"/>
        <v>-7.9026648890960331E-3</v>
      </c>
      <c r="P189" s="24">
        <f t="shared" si="371"/>
        <v>-3.9297466814129977E-3</v>
      </c>
      <c r="Q189" s="24">
        <f t="shared" si="371"/>
        <v>3.3644118907890055E-2</v>
      </c>
      <c r="R189" s="24">
        <f t="shared" si="371"/>
        <v>4.2096035219810951E-2</v>
      </c>
      <c r="S189" s="26">
        <f t="shared" si="263"/>
        <v>2.8358703959163734E-4</v>
      </c>
      <c r="U189" s="2"/>
    </row>
    <row r="190" spans="1:21" ht="15.75" customHeight="1">
      <c r="A190" s="11">
        <v>42667</v>
      </c>
      <c r="B190" s="12">
        <v>202.759995</v>
      </c>
      <c r="C190" s="12">
        <v>32.229641000000001</v>
      </c>
      <c r="D190" s="12">
        <v>111.547951</v>
      </c>
      <c r="E190" s="12">
        <v>127.33000199999999</v>
      </c>
      <c r="F190" s="12">
        <v>57.253532</v>
      </c>
      <c r="G190" s="12">
        <v>62.224800000000002</v>
      </c>
      <c r="H190" s="20">
        <f t="shared" ref="H190:M190" si="372">LN(B190/B189)</f>
        <v>1.3255743607054784E-2</v>
      </c>
      <c r="I190" s="20">
        <f t="shared" si="372"/>
        <v>3.124488916987207E-3</v>
      </c>
      <c r="J190" s="20">
        <f t="shared" si="372"/>
        <v>8.964736563106087E-3</v>
      </c>
      <c r="K190" s="20">
        <f t="shared" si="372"/>
        <v>-1.3342073059193866E-3</v>
      </c>
      <c r="L190" s="20">
        <f t="shared" si="372"/>
        <v>2.2212093319171761E-2</v>
      </c>
      <c r="M190" s="22">
        <f t="shared" si="372"/>
        <v>-3.3307372846957746E-3</v>
      </c>
      <c r="N190" s="24">
        <f t="shared" ref="N190:R190" si="373">(B190-B189)/B189</f>
        <v>1.3343990471167733E-2</v>
      </c>
      <c r="O190" s="24">
        <f t="shared" si="373"/>
        <v>3.1293752202248104E-3</v>
      </c>
      <c r="P190" s="24">
        <f t="shared" si="373"/>
        <v>9.00504016094727E-3</v>
      </c>
      <c r="Q190" s="24">
        <f t="shared" si="373"/>
        <v>-1.3333176470588764E-3</v>
      </c>
      <c r="R190" s="24">
        <f t="shared" si="373"/>
        <v>2.2460618541405294E-2</v>
      </c>
      <c r="S190" s="26">
        <f t="shared" si="263"/>
        <v>-3.3251965325695743E-3</v>
      </c>
      <c r="U190" s="2"/>
    </row>
    <row r="191" spans="1:21" ht="15.75" customHeight="1">
      <c r="A191" s="11">
        <v>42668</v>
      </c>
      <c r="B191" s="12">
        <v>202.33999600000001</v>
      </c>
      <c r="C191" s="12">
        <v>32.083388999999997</v>
      </c>
      <c r="D191" s="12">
        <v>112.116829</v>
      </c>
      <c r="E191" s="12">
        <v>126.510002</v>
      </c>
      <c r="F191" s="12">
        <v>57.244148000000003</v>
      </c>
      <c r="G191" s="12">
        <v>62.097499999999997</v>
      </c>
      <c r="H191" s="20">
        <f t="shared" ref="H191:M191" si="374">LN(B191/B190)</f>
        <v>-2.0735579354140424E-3</v>
      </c>
      <c r="I191" s="20">
        <f t="shared" si="374"/>
        <v>-4.5481375114362907E-3</v>
      </c>
      <c r="J191" s="20">
        <f t="shared" si="374"/>
        <v>5.0868914337973163E-3</v>
      </c>
      <c r="K191" s="20">
        <f t="shared" si="374"/>
        <v>-6.4607850569564276E-3</v>
      </c>
      <c r="L191" s="20">
        <f t="shared" si="374"/>
        <v>-1.6391598538948899E-4</v>
      </c>
      <c r="M191" s="22">
        <f t="shared" si="374"/>
        <v>-2.0479036261457648E-3</v>
      </c>
      <c r="N191" s="24">
        <f t="shared" ref="N191:R191" si="375">(B191-B190)/B190</f>
        <v>-2.071409599314648E-3</v>
      </c>
      <c r="O191" s="24">
        <f t="shared" si="375"/>
        <v>-4.537810396336839E-3</v>
      </c>
      <c r="P191" s="24">
        <f t="shared" si="375"/>
        <v>5.099851632415893E-3</v>
      </c>
      <c r="Q191" s="24">
        <f t="shared" si="375"/>
        <v>-6.4399590600806968E-3</v>
      </c>
      <c r="R191" s="24">
        <f t="shared" si="375"/>
        <v>-1.6390255189840816E-4</v>
      </c>
      <c r="S191" s="26">
        <f t="shared" si="263"/>
        <v>-2.0458081022358687E-3</v>
      </c>
      <c r="U191" s="2"/>
    </row>
    <row r="192" spans="1:21" ht="15.75" customHeight="1">
      <c r="A192" s="11">
        <v>42669</v>
      </c>
      <c r="B192" s="12">
        <v>202.240005</v>
      </c>
      <c r="C192" s="12">
        <v>31.918861</v>
      </c>
      <c r="D192" s="12">
        <v>109.594803</v>
      </c>
      <c r="E192" s="12">
        <v>126.970001</v>
      </c>
      <c r="F192" s="12">
        <v>56.90625</v>
      </c>
      <c r="G192" s="12">
        <v>62.549199999999999</v>
      </c>
      <c r="H192" s="20">
        <f t="shared" ref="H192:M192" si="376">LN(B192/B191)</f>
        <v>-4.942953274444824E-4</v>
      </c>
      <c r="I192" s="20">
        <f t="shared" si="376"/>
        <v>-5.1413305756510385E-3</v>
      </c>
      <c r="J192" s="20">
        <f t="shared" si="376"/>
        <v>-2.2751488192553085E-2</v>
      </c>
      <c r="K192" s="20">
        <f t="shared" si="376"/>
        <v>3.6294737219710574E-3</v>
      </c>
      <c r="L192" s="20">
        <f t="shared" si="376"/>
        <v>-5.9202419412056869E-3</v>
      </c>
      <c r="M192" s="22">
        <f t="shared" si="376"/>
        <v>7.2477165828260222E-3</v>
      </c>
      <c r="N192" s="24">
        <f t="shared" ref="N192:R192" si="377">(B192-B191)/B191</f>
        <v>-4.9417318363501907E-4</v>
      </c>
      <c r="O192" s="24">
        <f t="shared" si="377"/>
        <v>-5.1281365568954431E-3</v>
      </c>
      <c r="P192" s="24">
        <f t="shared" si="377"/>
        <v>-2.2494624781084355E-2</v>
      </c>
      <c r="Q192" s="24">
        <f t="shared" si="377"/>
        <v>3.6360682375137128E-3</v>
      </c>
      <c r="R192" s="24">
        <f t="shared" si="377"/>
        <v>-5.9027518411140069E-3</v>
      </c>
      <c r="S192" s="26">
        <f t="shared" si="263"/>
        <v>7.2740448488264331E-3</v>
      </c>
      <c r="U192" s="2"/>
    </row>
    <row r="193" spans="1:21" ht="15.75" customHeight="1">
      <c r="A193" s="11">
        <v>42670</v>
      </c>
      <c r="B193" s="12">
        <v>204.009995</v>
      </c>
      <c r="C193" s="12">
        <v>31.818318999999999</v>
      </c>
      <c r="D193" s="12">
        <v>108.542366</v>
      </c>
      <c r="E193" s="12">
        <v>126.470001</v>
      </c>
      <c r="F193" s="12">
        <v>56.408805999999998</v>
      </c>
      <c r="G193" s="12">
        <v>62.876300000000001</v>
      </c>
      <c r="H193" s="20">
        <f t="shared" ref="H193:M193" si="378">LN(B193/B192)</f>
        <v>8.7138520604414533E-3</v>
      </c>
      <c r="I193" s="20">
        <f t="shared" si="378"/>
        <v>-3.1548958831966669E-3</v>
      </c>
      <c r="J193" s="20">
        <f t="shared" si="378"/>
        <v>-9.6493886934325441E-3</v>
      </c>
      <c r="K193" s="20">
        <f t="shared" si="378"/>
        <v>-3.9457121586776852E-3</v>
      </c>
      <c r="L193" s="20">
        <f t="shared" si="378"/>
        <v>-8.7798958598569749E-3</v>
      </c>
      <c r="M193" s="22">
        <f t="shared" si="378"/>
        <v>5.2158570875479237E-3</v>
      </c>
      <c r="N193" s="24">
        <f t="shared" ref="N193:R193" si="379">(B193-B192)/B192</f>
        <v>8.7519281855239616E-3</v>
      </c>
      <c r="O193" s="24">
        <f t="shared" si="379"/>
        <v>-3.1499244286943948E-3</v>
      </c>
      <c r="P193" s="24">
        <f t="shared" si="379"/>
        <v>-9.6029827253761076E-3</v>
      </c>
      <c r="Q193" s="24">
        <f t="shared" si="379"/>
        <v>-3.937938064598424E-3</v>
      </c>
      <c r="R193" s="24">
        <f t="shared" si="379"/>
        <v>-8.7414651290500002E-3</v>
      </c>
      <c r="S193" s="26">
        <f t="shared" si="263"/>
        <v>5.2294833507062766E-3</v>
      </c>
      <c r="U193" s="2"/>
    </row>
    <row r="194" spans="1:21" ht="15.75" customHeight="1">
      <c r="A194" s="11">
        <v>42671</v>
      </c>
      <c r="B194" s="12">
        <v>199.970001</v>
      </c>
      <c r="C194" s="12">
        <v>31.754332999999999</v>
      </c>
      <c r="D194" s="12">
        <v>107.82178500000001</v>
      </c>
      <c r="E194" s="12">
        <v>126.57</v>
      </c>
      <c r="F194" s="12">
        <v>56.192931999999999</v>
      </c>
      <c r="G194" s="12">
        <v>62.936300000000003</v>
      </c>
      <c r="H194" s="20">
        <f t="shared" ref="H194:M194" si="380">LN(B194/B193)</f>
        <v>-2.0001627444373352E-2</v>
      </c>
      <c r="I194" s="20">
        <f t="shared" si="380"/>
        <v>-2.0130046362368983E-3</v>
      </c>
      <c r="J194" s="20">
        <f t="shared" si="380"/>
        <v>-6.6608415564622615E-3</v>
      </c>
      <c r="K194" s="20">
        <f t="shared" si="380"/>
        <v>7.9038100545848148E-4</v>
      </c>
      <c r="L194" s="20">
        <f t="shared" si="380"/>
        <v>-3.8342972020306947E-3</v>
      </c>
      <c r="M194" s="22">
        <f t="shared" si="380"/>
        <v>9.5379961225936936E-4</v>
      </c>
      <c r="N194" s="24">
        <f t="shared" ref="N194:R194" si="381">(B194-B193)/B193</f>
        <v>-1.98029219107623E-2</v>
      </c>
      <c r="O194" s="24">
        <f t="shared" si="381"/>
        <v>-2.0109799012323648E-3</v>
      </c>
      <c r="P194" s="24">
        <f t="shared" si="381"/>
        <v>-6.6387073228161963E-3</v>
      </c>
      <c r="Q194" s="24">
        <f t="shared" si="381"/>
        <v>7.9069343883374243E-4</v>
      </c>
      <c r="R194" s="24">
        <f t="shared" si="381"/>
        <v>-3.8269556707156583E-3</v>
      </c>
      <c r="S194" s="26">
        <f t="shared" si="263"/>
        <v>9.542546237613081E-4</v>
      </c>
      <c r="U194" s="2"/>
    </row>
    <row r="195" spans="1:21" ht="15.75" customHeight="1">
      <c r="A195" s="11">
        <v>42674</v>
      </c>
      <c r="B195" s="12">
        <v>197.729996</v>
      </c>
      <c r="C195" s="12">
        <v>31.873149999999999</v>
      </c>
      <c r="D195" s="12">
        <v>107.651123</v>
      </c>
      <c r="E195" s="12">
        <v>124.870003</v>
      </c>
      <c r="F195" s="12">
        <v>56.239860999999998</v>
      </c>
      <c r="G195" s="12">
        <v>63.249499999999998</v>
      </c>
      <c r="H195" s="20">
        <f t="shared" ref="H195:M195" si="382">LN(B195/B194)</f>
        <v>-1.1264916794529593E-2</v>
      </c>
      <c r="I195" s="20">
        <f t="shared" si="382"/>
        <v>3.7347741104342765E-3</v>
      </c>
      <c r="J195" s="20">
        <f t="shared" si="382"/>
        <v>-1.5840695451746678E-3</v>
      </c>
      <c r="K195" s="20">
        <f t="shared" si="382"/>
        <v>-1.3522294652317478E-2</v>
      </c>
      <c r="L195" s="20">
        <f t="shared" si="382"/>
        <v>8.3479208286350241E-4</v>
      </c>
      <c r="M195" s="22">
        <f t="shared" si="382"/>
        <v>4.9641186752915987E-3</v>
      </c>
      <c r="N195" s="24">
        <f t="shared" ref="N195:R195" si="383">(B195-B194)/B194</f>
        <v>-1.1201705199771423E-2</v>
      </c>
      <c r="O195" s="24">
        <f t="shared" si="383"/>
        <v>3.7417570698146914E-3</v>
      </c>
      <c r="P195" s="24">
        <f t="shared" si="383"/>
        <v>-1.5828155692284929E-3</v>
      </c>
      <c r="Q195" s="24">
        <f t="shared" si="383"/>
        <v>-1.3431279134075977E-2</v>
      </c>
      <c r="R195" s="24">
        <f t="shared" si="383"/>
        <v>8.3514061875252692E-4</v>
      </c>
      <c r="S195" s="26">
        <f t="shared" si="263"/>
        <v>4.9764603257578255E-3</v>
      </c>
      <c r="U195" s="2"/>
    </row>
    <row r="196" spans="1:21" ht="15.75" customHeight="1">
      <c r="A196" s="11">
        <v>42675</v>
      </c>
      <c r="B196" s="12">
        <v>190.78999300000001</v>
      </c>
      <c r="C196" s="12">
        <v>31.553238</v>
      </c>
      <c r="D196" s="12">
        <v>105.707443</v>
      </c>
      <c r="E196" s="12">
        <v>123.300003</v>
      </c>
      <c r="F196" s="12">
        <v>56.127234999999999</v>
      </c>
      <c r="G196" s="12">
        <v>63.151499999999999</v>
      </c>
      <c r="H196" s="20">
        <f t="shared" ref="H196:M196" si="384">LN(B196/B195)</f>
        <v>-3.5729133453467253E-2</v>
      </c>
      <c r="I196" s="20">
        <f t="shared" si="384"/>
        <v>-1.008774811266637E-2</v>
      </c>
      <c r="J196" s="20">
        <f t="shared" si="384"/>
        <v>-1.8220349041818813E-2</v>
      </c>
      <c r="K196" s="20">
        <f t="shared" si="384"/>
        <v>-1.265278565084082E-2</v>
      </c>
      <c r="L196" s="20">
        <f t="shared" si="384"/>
        <v>-2.0046088530261811E-3</v>
      </c>
      <c r="M196" s="22">
        <f t="shared" si="384"/>
        <v>-1.5506209545199606E-3</v>
      </c>
      <c r="N196" s="24">
        <f t="shared" ref="N196:R196" si="385">(B196-B195)/B195</f>
        <v>-3.5098382341544124E-2</v>
      </c>
      <c r="O196" s="24">
        <f t="shared" si="385"/>
        <v>-1.003703744374179E-2</v>
      </c>
      <c r="P196" s="24">
        <f t="shared" si="385"/>
        <v>-1.8055362042066207E-2</v>
      </c>
      <c r="Q196" s="24">
        <f t="shared" si="385"/>
        <v>-1.2573075696970979E-2</v>
      </c>
      <c r="R196" s="24">
        <f t="shared" si="385"/>
        <v>-2.0026009665990957E-3</v>
      </c>
      <c r="S196" s="26">
        <f t="shared" si="263"/>
        <v>-1.549419362998905E-3</v>
      </c>
      <c r="U196" s="2"/>
    </row>
    <row r="197" spans="1:21" ht="15.75" customHeight="1">
      <c r="A197" s="11">
        <v>42676</v>
      </c>
      <c r="B197" s="12">
        <v>188.020004</v>
      </c>
      <c r="C197" s="12">
        <v>31.626356000000001</v>
      </c>
      <c r="D197" s="12">
        <v>105.802261</v>
      </c>
      <c r="E197" s="12">
        <v>122.339996</v>
      </c>
      <c r="F197" s="12">
        <v>55.779957000000003</v>
      </c>
      <c r="G197" s="12">
        <v>63.545499999999997</v>
      </c>
      <c r="H197" s="20">
        <f t="shared" ref="H197:M197" si="386">LN(B197/B196)</f>
        <v>-1.4624948624927676E-2</v>
      </c>
      <c r="I197" s="20">
        <f t="shared" si="386"/>
        <v>2.3146091329305715E-3</v>
      </c>
      <c r="J197" s="20">
        <f t="shared" si="386"/>
        <v>8.9658303669804733E-4</v>
      </c>
      <c r="K197" s="20">
        <f t="shared" si="386"/>
        <v>-7.8164133825461852E-3</v>
      </c>
      <c r="L197" s="20">
        <f t="shared" si="386"/>
        <v>-6.2065557824073567E-3</v>
      </c>
      <c r="M197" s="22">
        <f t="shared" si="386"/>
        <v>6.2195832592420921E-3</v>
      </c>
      <c r="N197" s="24">
        <f t="shared" ref="N197:R197" si="387">(B197-B196)/B196</f>
        <v>-1.4518523516063074E-2</v>
      </c>
      <c r="O197" s="24">
        <f t="shared" si="387"/>
        <v>2.3172899085666231E-3</v>
      </c>
      <c r="P197" s="24">
        <f t="shared" si="387"/>
        <v>8.9698508741719945E-4</v>
      </c>
      <c r="Q197" s="24">
        <f t="shared" si="387"/>
        <v>-7.7859446605204417E-3</v>
      </c>
      <c r="R197" s="24">
        <f t="shared" si="387"/>
        <v>-6.1873349007838313E-3</v>
      </c>
      <c r="S197" s="26">
        <f t="shared" si="263"/>
        <v>6.2389650285423759E-3</v>
      </c>
      <c r="U197" s="2"/>
    </row>
    <row r="198" spans="1:21" ht="15.75" customHeight="1">
      <c r="A198" s="11">
        <v>42677</v>
      </c>
      <c r="B198" s="12">
        <v>187.41999799999999</v>
      </c>
      <c r="C198" s="12">
        <v>31.248760000000001</v>
      </c>
      <c r="D198" s="12">
        <v>104.668221</v>
      </c>
      <c r="E198" s="12">
        <v>122.139999</v>
      </c>
      <c r="F198" s="12">
        <v>55.573470999999998</v>
      </c>
      <c r="G198" s="12">
        <v>63.621000000000002</v>
      </c>
      <c r="H198" s="20">
        <f t="shared" ref="H198:M198" si="388">LN(B198/B197)</f>
        <v>-3.1962844002794118E-3</v>
      </c>
      <c r="I198" s="20">
        <f t="shared" si="388"/>
        <v>-1.2011128203689084E-2</v>
      </c>
      <c r="J198" s="20">
        <f t="shared" si="388"/>
        <v>-1.0776342257899762E-2</v>
      </c>
      <c r="K198" s="20">
        <f t="shared" si="388"/>
        <v>-1.6361015109897579E-3</v>
      </c>
      <c r="L198" s="20">
        <f t="shared" si="388"/>
        <v>-3.7086642123059627E-3</v>
      </c>
      <c r="M198" s="22">
        <f t="shared" si="388"/>
        <v>1.1874197822704172E-3</v>
      </c>
      <c r="N198" s="24">
        <f t="shared" ref="N198:R198" si="389">(B198-B197)/B197</f>
        <v>-3.1911817212811442E-3</v>
      </c>
      <c r="O198" s="24">
        <f t="shared" si="389"/>
        <v>-1.1939282540169993E-2</v>
      </c>
      <c r="P198" s="24">
        <f t="shared" si="389"/>
        <v>-1.0718485496259847E-2</v>
      </c>
      <c r="Q198" s="24">
        <f t="shared" si="389"/>
        <v>-1.634763826541209E-3</v>
      </c>
      <c r="R198" s="24">
        <f t="shared" si="389"/>
        <v>-3.7017956109217736E-3</v>
      </c>
      <c r="S198" s="26">
        <f t="shared" si="263"/>
        <v>1.1881250442598024E-3</v>
      </c>
      <c r="U198" s="2"/>
    </row>
    <row r="199" spans="1:21" ht="15.75" customHeight="1">
      <c r="A199" s="88">
        <v>42678</v>
      </c>
      <c r="B199" s="12">
        <v>190.55999800000001</v>
      </c>
      <c r="C199" s="12">
        <v>30.954049999999999</v>
      </c>
      <c r="D199" s="12">
        <v>103.72472399999999</v>
      </c>
      <c r="E199" s="12">
        <v>122.029999</v>
      </c>
      <c r="F199" s="12">
        <v>55.104179000000002</v>
      </c>
      <c r="G199" s="12">
        <v>63.826099999999997</v>
      </c>
      <c r="H199" s="20">
        <f t="shared" ref="H199:M199" si="390">LN(B199/B198)</f>
        <v>1.6615018087150279E-2</v>
      </c>
      <c r="I199" s="20">
        <f t="shared" si="390"/>
        <v>-9.4758486057524658E-3</v>
      </c>
      <c r="J199" s="20">
        <f t="shared" si="390"/>
        <v>-9.0550421150989782E-3</v>
      </c>
      <c r="K199" s="20">
        <f t="shared" si="390"/>
        <v>-9.0101165862078558E-4</v>
      </c>
      <c r="L199" s="20">
        <f t="shared" si="390"/>
        <v>-8.4803898981084726E-3</v>
      </c>
      <c r="M199" s="22">
        <f t="shared" si="390"/>
        <v>3.2185930799268963E-3</v>
      </c>
      <c r="N199" s="24">
        <f t="shared" ref="N199:R199" si="391">(B199-B198)/B198</f>
        <v>1.6753815139833771E-2</v>
      </c>
      <c r="O199" s="24">
        <f t="shared" si="391"/>
        <v>-9.4310942258189444E-3</v>
      </c>
      <c r="P199" s="24">
        <f t="shared" si="391"/>
        <v>-9.0141686844950556E-3</v>
      </c>
      <c r="Q199" s="24">
        <f t="shared" si="391"/>
        <v>-9.0060586949897907E-4</v>
      </c>
      <c r="R199" s="24">
        <f t="shared" si="391"/>
        <v>-8.4445328239439246E-3</v>
      </c>
      <c r="S199" s="26">
        <f t="shared" ref="S199:S262" si="392">G199/G198-1</f>
        <v>3.223778312192449E-3</v>
      </c>
      <c r="U199" s="2"/>
    </row>
    <row r="200" spans="1:21" ht="15.75" customHeight="1">
      <c r="A200" s="88">
        <v>42681</v>
      </c>
      <c r="B200" s="12">
        <v>193.21000699999999</v>
      </c>
      <c r="C200" s="12">
        <v>31.948702000000001</v>
      </c>
      <c r="D200" s="12">
        <v>105.220932</v>
      </c>
      <c r="E200" s="12">
        <v>124.58000199999999</v>
      </c>
      <c r="F200" s="12">
        <v>56.709156</v>
      </c>
      <c r="G200" s="12">
        <v>63.757300000000001</v>
      </c>
      <c r="H200" s="20">
        <f t="shared" ref="H200:M200" si="393">LN(B200/B199)</f>
        <v>1.3810621391692306E-2</v>
      </c>
      <c r="I200" s="20">
        <f t="shared" si="393"/>
        <v>3.1627707230809779E-2</v>
      </c>
      <c r="J200" s="20">
        <f t="shared" si="393"/>
        <v>1.4321748561810423E-2</v>
      </c>
      <c r="K200" s="20">
        <f t="shared" si="393"/>
        <v>2.0681187930898556E-2</v>
      </c>
      <c r="L200" s="20">
        <f t="shared" si="393"/>
        <v>2.8710121975447467E-2</v>
      </c>
      <c r="M200" s="22">
        <f t="shared" si="393"/>
        <v>-1.0785103182533531E-3</v>
      </c>
      <c r="N200" s="24">
        <f t="shared" ref="N200:R200" si="394">(B200-B199)/B199</f>
        <v>1.3906428567447733E-2</v>
      </c>
      <c r="O200" s="24">
        <f t="shared" si="394"/>
        <v>3.2133178049399094E-2</v>
      </c>
      <c r="P200" s="24">
        <f t="shared" si="394"/>
        <v>1.4424796155639904E-2</v>
      </c>
      <c r="Q200" s="24">
        <f t="shared" si="394"/>
        <v>2.0896525615803616E-2</v>
      </c>
      <c r="R200" s="24">
        <f t="shared" si="394"/>
        <v>2.9126230153977941E-2</v>
      </c>
      <c r="S200" s="26">
        <f t="shared" si="392"/>
        <v>-1.0779289350281163E-3</v>
      </c>
      <c r="U200" s="2"/>
    </row>
    <row r="201" spans="1:21" ht="15.75" customHeight="1">
      <c r="A201" s="88">
        <v>42682</v>
      </c>
      <c r="B201" s="12">
        <v>194.94000199999999</v>
      </c>
      <c r="C201" s="12">
        <v>31.994758999999998</v>
      </c>
      <c r="D201" s="12">
        <v>105.840378</v>
      </c>
      <c r="E201" s="12">
        <v>124.339996</v>
      </c>
      <c r="F201" s="12">
        <v>56.756084000000001</v>
      </c>
      <c r="G201" s="12">
        <v>63.696300000000001</v>
      </c>
      <c r="H201" s="20">
        <f t="shared" ref="H201:M201" si="395">LN(B201/B200)</f>
        <v>8.9141126653306691E-3</v>
      </c>
      <c r="I201" s="20">
        <f t="shared" si="395"/>
        <v>1.4405541159173624E-3</v>
      </c>
      <c r="J201" s="20">
        <f t="shared" si="395"/>
        <v>5.8698373338324896E-3</v>
      </c>
      <c r="K201" s="20">
        <f t="shared" si="395"/>
        <v>-1.9283792086064551E-3</v>
      </c>
      <c r="L201" s="20">
        <f t="shared" si="395"/>
        <v>8.2717848524831671E-4</v>
      </c>
      <c r="M201" s="22">
        <f t="shared" si="395"/>
        <v>-9.572111679484811E-4</v>
      </c>
      <c r="N201" s="24">
        <f t="shared" ref="N201:R201" si="396">(B201-B200)/B200</f>
        <v>8.9539616858458192E-3</v>
      </c>
      <c r="O201" s="24">
        <f t="shared" si="396"/>
        <v>1.4415922124159401E-3</v>
      </c>
      <c r="P201" s="24">
        <f t="shared" si="396"/>
        <v>5.8870985860493647E-3</v>
      </c>
      <c r="Q201" s="24">
        <f t="shared" si="396"/>
        <v>-1.9265210800044293E-3</v>
      </c>
      <c r="R201" s="24">
        <f t="shared" si="396"/>
        <v>8.2752069172041976E-4</v>
      </c>
      <c r="S201" s="26">
        <f t="shared" si="392"/>
        <v>-9.5675318747812099E-4</v>
      </c>
      <c r="U201" s="2"/>
    </row>
    <row r="202" spans="1:21" ht="15.75" customHeight="1">
      <c r="A202" s="88">
        <v>42683</v>
      </c>
      <c r="B202" s="12">
        <v>190.05999800000001</v>
      </c>
      <c r="C202" s="12">
        <v>32.003959999999999</v>
      </c>
      <c r="D202" s="12">
        <v>105.66886100000001</v>
      </c>
      <c r="E202" s="12">
        <v>122.19000200000001</v>
      </c>
      <c r="F202" s="12">
        <v>56.474502999999999</v>
      </c>
      <c r="G202" s="12">
        <v>64.1203</v>
      </c>
      <c r="H202" s="20">
        <f t="shared" ref="H202:M202" si="397">LN(B202/B201)</f>
        <v>-2.5352027908454484E-2</v>
      </c>
      <c r="I202" s="20">
        <f t="shared" si="397"/>
        <v>2.8753700721395657E-4</v>
      </c>
      <c r="J202" s="20">
        <f t="shared" si="397"/>
        <v>-1.6218396738310566E-3</v>
      </c>
      <c r="K202" s="20">
        <f t="shared" si="397"/>
        <v>-1.7442489974951753E-2</v>
      </c>
      <c r="L202" s="20">
        <f t="shared" si="397"/>
        <v>-4.9735957025007051E-3</v>
      </c>
      <c r="M202" s="22">
        <f t="shared" si="397"/>
        <v>6.634530339031647E-3</v>
      </c>
      <c r="N202" s="24">
        <f t="shared" ref="N202:R202" si="398">(B202-B201)/B201</f>
        <v>-2.5033363855202922E-2</v>
      </c>
      <c r="O202" s="24">
        <f t="shared" si="398"/>
        <v>2.8757834994165462E-4</v>
      </c>
      <c r="P202" s="24">
        <f t="shared" si="398"/>
        <v>-1.6205252025837849E-3</v>
      </c>
      <c r="Q202" s="24">
        <f t="shared" si="398"/>
        <v>-1.7291250355195381E-2</v>
      </c>
      <c r="R202" s="24">
        <f t="shared" si="398"/>
        <v>-4.9612478549436699E-3</v>
      </c>
      <c r="S202" s="26">
        <f t="shared" si="392"/>
        <v>6.6565875882900194E-3</v>
      </c>
      <c r="U202" s="2"/>
    </row>
    <row r="203" spans="1:21" ht="15.75" customHeight="1">
      <c r="A203" s="88">
        <v>42684</v>
      </c>
      <c r="B203" s="12">
        <v>185.35000600000001</v>
      </c>
      <c r="C203" s="12">
        <v>31.773716</v>
      </c>
      <c r="D203" s="12">
        <v>102.72408299999999</v>
      </c>
      <c r="E203" s="12">
        <v>115.41999800000001</v>
      </c>
      <c r="F203" s="12">
        <v>55.094799000000002</v>
      </c>
      <c r="G203" s="12">
        <v>65.671400000000006</v>
      </c>
      <c r="H203" s="20">
        <f t="shared" ref="H203:M203" si="399">LN(B203/B202)</f>
        <v>-2.5093839292246005E-2</v>
      </c>
      <c r="I203" s="20">
        <f t="shared" si="399"/>
        <v>-7.2202380109518032E-3</v>
      </c>
      <c r="J203" s="20">
        <f t="shared" si="399"/>
        <v>-2.8263663571600289E-2</v>
      </c>
      <c r="K203" s="20">
        <f t="shared" si="399"/>
        <v>-5.6999594741581533E-2</v>
      </c>
      <c r="L203" s="20">
        <f t="shared" si="399"/>
        <v>-2.4733942272061361E-2</v>
      </c>
      <c r="M203" s="22">
        <f t="shared" si="399"/>
        <v>2.3902512232633615E-2</v>
      </c>
      <c r="N203" s="24">
        <f t="shared" ref="N203:R203" si="400">(B203-B202)/B202</f>
        <v>-2.4781606069468651E-2</v>
      </c>
      <c r="O203" s="24">
        <f t="shared" si="400"/>
        <v>-7.1942347134541793E-3</v>
      </c>
      <c r="P203" s="24">
        <f t="shared" si="400"/>
        <v>-2.7867982792016785E-2</v>
      </c>
      <c r="Q203" s="24">
        <f t="shared" si="400"/>
        <v>-5.540554782870042E-2</v>
      </c>
      <c r="R203" s="24">
        <f t="shared" si="400"/>
        <v>-2.4430564709883269E-2</v>
      </c>
      <c r="S203" s="26">
        <f t="shared" si="392"/>
        <v>2.4190466981595549E-2</v>
      </c>
      <c r="U203" s="2"/>
    </row>
    <row r="204" spans="1:21" ht="15.75" customHeight="1">
      <c r="A204" s="88">
        <v>42685</v>
      </c>
      <c r="B204" s="12">
        <v>188.55999800000001</v>
      </c>
      <c r="C204" s="12">
        <v>31.875022999999999</v>
      </c>
      <c r="D204" s="12">
        <v>103.334007</v>
      </c>
      <c r="E204" s="12">
        <v>114.779999</v>
      </c>
      <c r="F204" s="12">
        <v>55.395142</v>
      </c>
      <c r="G204" s="12">
        <v>66.179400000000001</v>
      </c>
      <c r="H204" s="20">
        <f t="shared" ref="H204:M204" si="401">LN(B204/B203)</f>
        <v>1.7170286053241689E-2</v>
      </c>
      <c r="I204" s="20">
        <f t="shared" si="401"/>
        <v>3.1833179145821996E-3</v>
      </c>
      <c r="J204" s="20">
        <f t="shared" si="401"/>
        <v>5.9199401612072475E-3</v>
      </c>
      <c r="K204" s="20">
        <f t="shared" si="401"/>
        <v>-5.5603879869035363E-3</v>
      </c>
      <c r="L204" s="20">
        <f t="shared" si="401"/>
        <v>5.4365806884573613E-3</v>
      </c>
      <c r="M204" s="22">
        <f t="shared" si="401"/>
        <v>7.7057175788042796E-3</v>
      </c>
      <c r="N204" s="24">
        <f t="shared" ref="N204:R204" si="402">(B204-B203)/B203</f>
        <v>1.7318542735844312E-2</v>
      </c>
      <c r="O204" s="24">
        <f t="shared" si="402"/>
        <v>3.1883900517018053E-3</v>
      </c>
      <c r="P204" s="24">
        <f t="shared" si="402"/>
        <v>5.9374976362651646E-3</v>
      </c>
      <c r="Q204" s="24">
        <f t="shared" si="402"/>
        <v>-5.5449576424356122E-3</v>
      </c>
      <c r="R204" s="24">
        <f t="shared" si="402"/>
        <v>5.4513857106547941E-3</v>
      </c>
      <c r="S204" s="26">
        <f t="shared" si="392"/>
        <v>7.7354830260965013E-3</v>
      </c>
      <c r="U204" s="2"/>
    </row>
    <row r="205" spans="1:21" ht="15.75" customHeight="1">
      <c r="A205" s="88">
        <v>42688</v>
      </c>
      <c r="B205" s="12">
        <v>181.449997</v>
      </c>
      <c r="C205" s="12">
        <v>31.755300999999999</v>
      </c>
      <c r="D205" s="12">
        <v>100.741837</v>
      </c>
      <c r="E205" s="12">
        <v>113.379997</v>
      </c>
      <c r="F205" s="12">
        <v>54.550410999999997</v>
      </c>
      <c r="G205" s="12">
        <v>65.194199999999995</v>
      </c>
      <c r="H205" s="20">
        <f t="shared" ref="H205:M205" si="403">LN(B205/B204)</f>
        <v>-3.8436130895573316E-2</v>
      </c>
      <c r="I205" s="20">
        <f t="shared" si="403"/>
        <v>-3.7630530147101707E-3</v>
      </c>
      <c r="J205" s="20">
        <f t="shared" si="403"/>
        <v>-2.5405352932870363E-2</v>
      </c>
      <c r="K205" s="20">
        <f t="shared" si="403"/>
        <v>-1.227226153143305E-2</v>
      </c>
      <c r="L205" s="20">
        <f t="shared" si="403"/>
        <v>-1.5366653754768322E-2</v>
      </c>
      <c r="M205" s="22">
        <f t="shared" si="403"/>
        <v>-1.4998728348752131E-2</v>
      </c>
      <c r="N205" s="24">
        <f t="shared" ref="N205:R205" si="404">(B205-B204)/B204</f>
        <v>-3.7706836420310162E-2</v>
      </c>
      <c r="O205" s="24">
        <f t="shared" si="404"/>
        <v>-3.7559816035269825E-3</v>
      </c>
      <c r="P205" s="24">
        <f t="shared" si="404"/>
        <v>-2.5085352588717438E-2</v>
      </c>
      <c r="Q205" s="24">
        <f t="shared" si="404"/>
        <v>-1.2197264438031583E-2</v>
      </c>
      <c r="R205" s="24">
        <f t="shared" si="404"/>
        <v>-1.5249189179802138E-2</v>
      </c>
      <c r="S205" s="26">
        <f t="shared" si="392"/>
        <v>-1.488680767731354E-2</v>
      </c>
      <c r="U205" s="2"/>
    </row>
    <row r="206" spans="1:21" ht="15.75" customHeight="1">
      <c r="A206" s="88">
        <v>42689</v>
      </c>
      <c r="B206" s="12">
        <v>183.770004</v>
      </c>
      <c r="C206" s="12">
        <v>32.151318000000003</v>
      </c>
      <c r="D206" s="12">
        <v>102.07605</v>
      </c>
      <c r="E206" s="12">
        <v>113.589996</v>
      </c>
      <c r="F206" s="12">
        <v>55.627631999999998</v>
      </c>
      <c r="G206" s="12">
        <v>64.980699999999999</v>
      </c>
      <c r="H206" s="20">
        <f t="shared" ref="H206:M206" si="405">LN(B206/B205)</f>
        <v>1.2704880348072217E-2</v>
      </c>
      <c r="I206" s="20">
        <f t="shared" si="405"/>
        <v>1.2393773145465713E-2</v>
      </c>
      <c r="J206" s="20">
        <f t="shared" si="405"/>
        <v>1.3156948494937901E-2</v>
      </c>
      <c r="K206" s="20">
        <f t="shared" si="405"/>
        <v>1.8504565924979384E-3</v>
      </c>
      <c r="L206" s="20">
        <f t="shared" si="405"/>
        <v>1.9554809598097734E-2</v>
      </c>
      <c r="M206" s="22">
        <f t="shared" si="405"/>
        <v>-3.2802051921496556E-3</v>
      </c>
      <c r="N206" s="24">
        <f t="shared" ref="N206:R206" si="406">(B206-B205)/B205</f>
        <v>1.2785930219662688E-2</v>
      </c>
      <c r="O206" s="24">
        <f t="shared" si="406"/>
        <v>1.247089422959663E-2</v>
      </c>
      <c r="P206" s="24">
        <f t="shared" si="406"/>
        <v>1.324388198321211E-2</v>
      </c>
      <c r="Q206" s="24">
        <f t="shared" si="406"/>
        <v>1.85216974383935E-3</v>
      </c>
      <c r="R206" s="24">
        <f t="shared" si="406"/>
        <v>1.9747257266311002E-2</v>
      </c>
      <c r="S206" s="26">
        <f t="shared" si="392"/>
        <v>-3.2748311966401822E-3</v>
      </c>
      <c r="U206" s="2"/>
    </row>
    <row r="207" spans="1:21" ht="15.75" customHeight="1">
      <c r="A207" s="88">
        <v>42690</v>
      </c>
      <c r="B207" s="12">
        <v>183.929993</v>
      </c>
      <c r="C207" s="12">
        <v>32.086852999999998</v>
      </c>
      <c r="D207" s="12">
        <v>104.820671</v>
      </c>
      <c r="E207" s="12">
        <v>115.19000200000001</v>
      </c>
      <c r="F207" s="12">
        <v>56.364674000000001</v>
      </c>
      <c r="G207" s="12">
        <v>64.634</v>
      </c>
      <c r="H207" s="20">
        <f t="shared" ref="H207:M207" si="407">LN(B207/B206)</f>
        <v>8.702149110774817E-4</v>
      </c>
      <c r="I207" s="20">
        <f t="shared" si="407"/>
        <v>-2.0070627988575443E-3</v>
      </c>
      <c r="J207" s="20">
        <f t="shared" si="407"/>
        <v>2.6532871096898319E-2</v>
      </c>
      <c r="K207" s="20">
        <f t="shared" si="407"/>
        <v>1.3987517272071112E-2</v>
      </c>
      <c r="L207" s="20">
        <f t="shared" si="407"/>
        <v>1.3162558527800176E-2</v>
      </c>
      <c r="M207" s="22">
        <f t="shared" si="407"/>
        <v>-5.3497146058758436E-3</v>
      </c>
      <c r="N207" s="24">
        <f t="shared" ref="N207:R207" si="408">(B207-B206)/B206</f>
        <v>8.7059365792904882E-4</v>
      </c>
      <c r="O207" s="24">
        <f t="shared" si="408"/>
        <v>-2.0050499951512262E-3</v>
      </c>
      <c r="P207" s="24">
        <f t="shared" si="408"/>
        <v>2.6888001641913156E-2</v>
      </c>
      <c r="Q207" s="24">
        <f t="shared" si="408"/>
        <v>1.4085800302343594E-2</v>
      </c>
      <c r="R207" s="24">
        <f t="shared" si="408"/>
        <v>1.3249566330632274E-2</v>
      </c>
      <c r="S207" s="26">
        <f t="shared" si="392"/>
        <v>-5.3354303662471736E-3</v>
      </c>
      <c r="U207" s="2"/>
    </row>
    <row r="208" spans="1:21" ht="15.75" customHeight="1">
      <c r="A208" s="88">
        <v>42691</v>
      </c>
      <c r="B208" s="12">
        <v>188.66000399999999</v>
      </c>
      <c r="C208" s="12">
        <v>32.252631999999998</v>
      </c>
      <c r="D208" s="12">
        <v>104.78254699999999</v>
      </c>
      <c r="E208" s="12">
        <v>115.029999</v>
      </c>
      <c r="F208" s="12">
        <v>57.300139999999999</v>
      </c>
      <c r="G208" s="12">
        <v>64.9636</v>
      </c>
      <c r="H208" s="20">
        <f t="shared" ref="H208:M208" si="409">LN(B208/B207)</f>
        <v>2.5391262039120798E-2</v>
      </c>
      <c r="I208" s="20">
        <f t="shared" si="409"/>
        <v>5.1532699359158034E-3</v>
      </c>
      <c r="J208" s="20">
        <f t="shared" si="409"/>
        <v>-3.6377304493894299E-4</v>
      </c>
      <c r="K208" s="20">
        <f t="shared" si="409"/>
        <v>-1.3900010864985898E-3</v>
      </c>
      <c r="L208" s="20">
        <f t="shared" si="409"/>
        <v>1.6460452249956337E-2</v>
      </c>
      <c r="M208" s="22">
        <f t="shared" si="409"/>
        <v>5.0865249146202548E-3</v>
      </c>
      <c r="N208" s="24">
        <f t="shared" ref="N208:R208" si="410">(B208-B207)/B207</f>
        <v>2.5716365900149796E-2</v>
      </c>
      <c r="O208" s="24">
        <f t="shared" si="410"/>
        <v>5.166570869383812E-3</v>
      </c>
      <c r="P208" s="24">
        <f t="shared" si="410"/>
        <v>-3.6370688754711826E-4</v>
      </c>
      <c r="Q208" s="24">
        <f t="shared" si="410"/>
        <v>-1.3890354824371235E-3</v>
      </c>
      <c r="R208" s="24">
        <f t="shared" si="410"/>
        <v>1.659667187997926E-2</v>
      </c>
      <c r="S208" s="26">
        <f t="shared" si="392"/>
        <v>5.0994832441129123E-3</v>
      </c>
      <c r="U208" s="2"/>
    </row>
    <row r="209" spans="1:21" ht="15.75" customHeight="1">
      <c r="A209" s="88">
        <v>42692</v>
      </c>
      <c r="B209" s="12">
        <v>185.020004</v>
      </c>
      <c r="C209" s="12">
        <v>32.188160000000003</v>
      </c>
      <c r="D209" s="12">
        <v>104.887405</v>
      </c>
      <c r="E209" s="12">
        <v>115.209999</v>
      </c>
      <c r="F209" s="12">
        <v>57.026114999999997</v>
      </c>
      <c r="G209" s="12">
        <v>64.172700000000006</v>
      </c>
      <c r="H209" s="20">
        <f t="shared" ref="H209:M209" si="411">LN(B209/B208)</f>
        <v>-1.9482525461412707E-2</v>
      </c>
      <c r="I209" s="20">
        <f t="shared" si="411"/>
        <v>-2.0009692466689561E-3</v>
      </c>
      <c r="J209" s="20">
        <f t="shared" si="411"/>
        <v>1.0002197047482325E-3</v>
      </c>
      <c r="K209" s="20">
        <f t="shared" si="411"/>
        <v>1.5635861556253584E-3</v>
      </c>
      <c r="L209" s="20">
        <f t="shared" si="411"/>
        <v>-4.7937461916815836E-3</v>
      </c>
      <c r="M209" s="22">
        <f t="shared" si="411"/>
        <v>-1.2249226423483337E-2</v>
      </c>
      <c r="N209" s="24">
        <f t="shared" ref="N209:R209" si="412">(B209-B208)/B208</f>
        <v>-1.9293967575660535E-2</v>
      </c>
      <c r="O209" s="24">
        <f t="shared" si="412"/>
        <v>-1.9989686423109586E-3</v>
      </c>
      <c r="P209" s="24">
        <f t="shared" si="412"/>
        <v>1.0007200912954257E-3</v>
      </c>
      <c r="Q209" s="24">
        <f t="shared" si="412"/>
        <v>1.5648091938172807E-3</v>
      </c>
      <c r="R209" s="24">
        <f t="shared" si="412"/>
        <v>-4.7822745284741321E-3</v>
      </c>
      <c r="S209" s="26">
        <f t="shared" si="392"/>
        <v>-1.2174510033310826E-2</v>
      </c>
      <c r="U209" s="2"/>
    </row>
    <row r="210" spans="1:21" ht="15.75" customHeight="1">
      <c r="A210" s="88">
        <v>42695</v>
      </c>
      <c r="B210" s="12">
        <v>184.520004</v>
      </c>
      <c r="C210" s="12">
        <v>32.215786000000001</v>
      </c>
      <c r="D210" s="12">
        <v>106.47891199999999</v>
      </c>
      <c r="E210" s="12">
        <v>117.959999</v>
      </c>
      <c r="F210" s="12">
        <v>57.508021999999997</v>
      </c>
      <c r="G210" s="12">
        <v>63.7849</v>
      </c>
      <c r="H210" s="20">
        <f t="shared" ref="H210:M210" si="413">LN(B210/B209)</f>
        <v>-2.7060685949703181E-3</v>
      </c>
      <c r="I210" s="20">
        <f t="shared" si="413"/>
        <v>8.5789779695695327E-4</v>
      </c>
      <c r="J210" s="20">
        <f t="shared" si="413"/>
        <v>1.5059514689915692E-2</v>
      </c>
      <c r="K210" s="20">
        <f t="shared" si="413"/>
        <v>2.3589034099465323E-2</v>
      </c>
      <c r="L210" s="20">
        <f t="shared" si="413"/>
        <v>8.4151303087385797E-3</v>
      </c>
      <c r="M210" s="22">
        <f t="shared" si="413"/>
        <v>-6.0614013912823183E-3</v>
      </c>
      <c r="N210" s="24">
        <f t="shared" ref="N210:R210" si="414">(B210-B209)/B209</f>
        <v>-2.7024104917866072E-3</v>
      </c>
      <c r="O210" s="24">
        <f t="shared" si="414"/>
        <v>8.582658965283485E-4</v>
      </c>
      <c r="P210" s="24">
        <f t="shared" si="414"/>
        <v>1.5173480552788896E-2</v>
      </c>
      <c r="Q210" s="24">
        <f t="shared" si="414"/>
        <v>2.3869455983590453E-2</v>
      </c>
      <c r="R210" s="24">
        <f t="shared" si="414"/>
        <v>8.4506370458517065E-3</v>
      </c>
      <c r="S210" s="26">
        <f t="shared" si="392"/>
        <v>-6.0430681582667178E-3</v>
      </c>
      <c r="U210" s="2"/>
    </row>
    <row r="211" spans="1:21" ht="15.75" customHeight="1">
      <c r="A211" s="88">
        <v>42696</v>
      </c>
      <c r="B211" s="12">
        <v>191.16999799999999</v>
      </c>
      <c r="C211" s="12">
        <v>32.676265999999998</v>
      </c>
      <c r="D211" s="12">
        <v>106.545609</v>
      </c>
      <c r="E211" s="12">
        <v>118.040001</v>
      </c>
      <c r="F211" s="12">
        <v>57.753695999999998</v>
      </c>
      <c r="G211" s="12">
        <v>64.367599999999996</v>
      </c>
      <c r="H211" s="20">
        <f t="shared" ref="H211:M211" si="415">LN(B211/B210)</f>
        <v>3.5405193711547926E-2</v>
      </c>
      <c r="I211" s="20">
        <f t="shared" si="415"/>
        <v>1.4192423112706491E-2</v>
      </c>
      <c r="J211" s="20">
        <f t="shared" si="415"/>
        <v>6.2619084287873859E-4</v>
      </c>
      <c r="K211" s="20">
        <f t="shared" si="415"/>
        <v>6.7798307681761244E-4</v>
      </c>
      <c r="L211" s="20">
        <f t="shared" si="415"/>
        <v>4.2628962382468055E-3</v>
      </c>
      <c r="M211" s="22">
        <f t="shared" si="415"/>
        <v>9.0939156978562512E-3</v>
      </c>
      <c r="N211" s="24">
        <f t="shared" ref="N211:R211" si="416">(B211-B210)/B210</f>
        <v>3.6039420419696024E-2</v>
      </c>
      <c r="O211" s="24">
        <f t="shared" si="416"/>
        <v>1.4293613696092868E-2</v>
      </c>
      <c r="P211" s="24">
        <f t="shared" si="416"/>
        <v>6.2638694129411182E-4</v>
      </c>
      <c r="Q211" s="24">
        <f t="shared" si="416"/>
        <v>6.7821295929315379E-4</v>
      </c>
      <c r="R211" s="24">
        <f t="shared" si="416"/>
        <v>4.2719953052810797E-3</v>
      </c>
      <c r="S211" s="26">
        <f t="shared" si="392"/>
        <v>9.135390978115332E-3</v>
      </c>
      <c r="U211" s="2"/>
    </row>
    <row r="212" spans="1:21" ht="15.75" customHeight="1">
      <c r="A212" s="88">
        <v>42697</v>
      </c>
      <c r="B212" s="12">
        <v>193.13999899999999</v>
      </c>
      <c r="C212" s="12">
        <v>32.418407000000002</v>
      </c>
      <c r="D212" s="12">
        <v>106.002403</v>
      </c>
      <c r="E212" s="12">
        <v>117.69000200000001</v>
      </c>
      <c r="F212" s="12">
        <v>57.073363999999998</v>
      </c>
      <c r="G212" s="12">
        <v>64.491500000000002</v>
      </c>
      <c r="H212" s="20">
        <f t="shared" ref="H212:M212" si="417">LN(B212/B211)</f>
        <v>1.0252235282146149E-2</v>
      </c>
      <c r="I212" s="20">
        <f t="shared" si="417"/>
        <v>-7.9226252130600774E-3</v>
      </c>
      <c r="J212" s="20">
        <f t="shared" si="417"/>
        <v>-5.111383329808092E-3</v>
      </c>
      <c r="K212" s="20">
        <f t="shared" si="417"/>
        <v>-2.9694926630750738E-3</v>
      </c>
      <c r="L212" s="20">
        <f t="shared" si="417"/>
        <v>-1.1849819387498198E-2</v>
      </c>
      <c r="M212" s="22">
        <f t="shared" si="417"/>
        <v>1.9230312516906819E-3</v>
      </c>
      <c r="N212" s="24">
        <f t="shared" ref="N212:R212" si="418">(B212-B211)/B211</f>
        <v>1.0304969506773738E-2</v>
      </c>
      <c r="O212" s="24">
        <f t="shared" si="418"/>
        <v>-7.8913239352377748E-3</v>
      </c>
      <c r="P212" s="24">
        <f t="shared" si="418"/>
        <v>-5.098342438495029E-3</v>
      </c>
      <c r="Q212" s="24">
        <f t="shared" si="418"/>
        <v>-2.9650880806074953E-3</v>
      </c>
      <c r="R212" s="24">
        <f t="shared" si="418"/>
        <v>-1.177988677988678E-2</v>
      </c>
      <c r="S212" s="26">
        <f t="shared" si="392"/>
        <v>1.9248814621022348E-3</v>
      </c>
      <c r="U212" s="2"/>
    </row>
    <row r="213" spans="1:21" ht="15.75" customHeight="1">
      <c r="A213" s="88">
        <v>42699</v>
      </c>
      <c r="B213" s="12">
        <v>196.64999399999999</v>
      </c>
      <c r="C213" s="12">
        <v>32.639423000000001</v>
      </c>
      <c r="D213" s="12">
        <v>106.53608699999999</v>
      </c>
      <c r="E213" s="12">
        <v>117.410004</v>
      </c>
      <c r="F213" s="12">
        <v>57.196201000000002</v>
      </c>
      <c r="G213" s="12">
        <v>64.608500000000006</v>
      </c>
      <c r="H213" s="20">
        <f t="shared" ref="H213:M213" si="419">LN(B213/B212)</f>
        <v>1.8010159005577377E-2</v>
      </c>
      <c r="I213" s="20">
        <f t="shared" si="419"/>
        <v>6.7944734788700153E-3</v>
      </c>
      <c r="J213" s="20">
        <f t="shared" si="419"/>
        <v>5.0220091584447053E-3</v>
      </c>
      <c r="K213" s="20">
        <f t="shared" si="419"/>
        <v>-2.3819491725998614E-3</v>
      </c>
      <c r="L213" s="20">
        <f t="shared" si="419"/>
        <v>2.1499521296984526E-3</v>
      </c>
      <c r="M213" s="22">
        <f t="shared" si="419"/>
        <v>1.8125489083191495E-3</v>
      </c>
      <c r="N213" s="24">
        <f t="shared" ref="N213:R213" si="420">(B213-B212)/B212</f>
        <v>1.8173319965689778E-2</v>
      </c>
      <c r="O213" s="24">
        <f t="shared" si="420"/>
        <v>6.8176082803821534E-3</v>
      </c>
      <c r="P213" s="24">
        <f t="shared" si="420"/>
        <v>5.0346405826289979E-3</v>
      </c>
      <c r="Q213" s="24">
        <f t="shared" si="420"/>
        <v>-2.3791145827324073E-3</v>
      </c>
      <c r="R213" s="24">
        <f t="shared" si="420"/>
        <v>2.1522649339542014E-3</v>
      </c>
      <c r="S213" s="26">
        <f t="shared" si="392"/>
        <v>1.8141925680128512E-3</v>
      </c>
      <c r="U213" s="2"/>
    </row>
    <row r="214" spans="1:21" ht="15.75" customHeight="1">
      <c r="A214" s="88">
        <v>42702</v>
      </c>
      <c r="B214" s="12">
        <v>196.11999499999999</v>
      </c>
      <c r="C214" s="12">
        <v>32.703902999999997</v>
      </c>
      <c r="D214" s="12">
        <v>106.32641599999999</v>
      </c>
      <c r="E214" s="12">
        <v>116.93</v>
      </c>
      <c r="F214" s="12">
        <v>57.271793000000002</v>
      </c>
      <c r="G214" s="12">
        <v>64.932900000000004</v>
      </c>
      <c r="H214" s="20">
        <f t="shared" ref="H214:M214" si="421">LN(B214/B213)</f>
        <v>-2.6987770783207482E-3</v>
      </c>
      <c r="I214" s="20">
        <f t="shared" si="421"/>
        <v>1.9735763352219495E-3</v>
      </c>
      <c r="J214" s="20">
        <f t="shared" si="421"/>
        <v>-1.9700141157347963E-3</v>
      </c>
      <c r="K214" s="20">
        <f t="shared" si="421"/>
        <v>-4.0966515585410222E-3</v>
      </c>
      <c r="L214" s="20">
        <f t="shared" si="421"/>
        <v>1.3207536595512359E-3</v>
      </c>
      <c r="M214" s="22">
        <f t="shared" si="421"/>
        <v>5.0084479265892707E-3</v>
      </c>
      <c r="N214" s="24">
        <f t="shared" ref="N214:R214" si="422">(B214-B213)/B213</f>
        <v>-2.6951386532969011E-3</v>
      </c>
      <c r="O214" s="24">
        <f t="shared" si="422"/>
        <v>1.9755251188109573E-3</v>
      </c>
      <c r="P214" s="24">
        <f t="shared" si="422"/>
        <v>-1.9680749115555574E-3</v>
      </c>
      <c r="Q214" s="24">
        <f t="shared" si="422"/>
        <v>-4.0882717285317003E-3</v>
      </c>
      <c r="R214" s="24">
        <f t="shared" si="422"/>
        <v>1.3216262387776476E-3</v>
      </c>
      <c r="S214" s="26">
        <f t="shared" si="392"/>
        <v>5.0210111672612801E-3</v>
      </c>
      <c r="U214" s="2"/>
    </row>
    <row r="215" spans="1:21" ht="15.75" customHeight="1">
      <c r="A215" s="11">
        <v>42703</v>
      </c>
      <c r="B215" s="12">
        <v>189.570007</v>
      </c>
      <c r="C215" s="12">
        <v>32.519711000000001</v>
      </c>
      <c r="D215" s="12">
        <v>106.221603</v>
      </c>
      <c r="E215" s="12">
        <v>117.510002</v>
      </c>
      <c r="F215" s="12">
        <v>57.725357000000002</v>
      </c>
      <c r="G215" s="12">
        <v>65.155799999999999</v>
      </c>
      <c r="H215" s="20">
        <f t="shared" ref="H215:M215" si="423">LN(B215/B214)</f>
        <v>-3.3968304909290148E-2</v>
      </c>
      <c r="I215" s="20">
        <f t="shared" si="423"/>
        <v>-5.64803077754424E-3</v>
      </c>
      <c r="J215" s="20">
        <f t="shared" si="423"/>
        <v>-9.8625250885926545E-4</v>
      </c>
      <c r="K215" s="20">
        <f t="shared" si="423"/>
        <v>4.9479882134503246E-3</v>
      </c>
      <c r="L215" s="20">
        <f t="shared" si="423"/>
        <v>7.8883059611460603E-3</v>
      </c>
      <c r="M215" s="22">
        <f t="shared" si="423"/>
        <v>3.4268959277419411E-3</v>
      </c>
      <c r="N215" s="24">
        <f t="shared" ref="N215:R215" si="424">(B215-B214)/B214</f>
        <v>-3.339785930547258E-2</v>
      </c>
      <c r="O215" s="24">
        <f t="shared" si="424"/>
        <v>-5.6321106382928032E-3</v>
      </c>
      <c r="P215" s="24">
        <f t="shared" si="424"/>
        <v>-9.8576632170121244E-4</v>
      </c>
      <c r="Q215" s="24">
        <f t="shared" si="424"/>
        <v>4.9602497220558725E-3</v>
      </c>
      <c r="R215" s="24">
        <f t="shared" si="424"/>
        <v>7.9195006169965731E-3</v>
      </c>
      <c r="S215" s="26">
        <f t="shared" si="392"/>
        <v>3.4327744487001599E-3</v>
      </c>
      <c r="U215" s="2"/>
    </row>
    <row r="216" spans="1:21" ht="15.75" customHeight="1">
      <c r="A216" s="11">
        <v>42704</v>
      </c>
      <c r="B216" s="12">
        <v>189.39999399999999</v>
      </c>
      <c r="C216" s="12">
        <v>31.957906999999999</v>
      </c>
      <c r="D216" s="12">
        <v>105.325768</v>
      </c>
      <c r="E216" s="12">
        <v>117</v>
      </c>
      <c r="F216" s="12">
        <v>56.941071000000001</v>
      </c>
      <c r="G216" s="12">
        <v>64.600099999999998</v>
      </c>
      <c r="H216" s="20">
        <f t="shared" ref="H216:M216" si="425">LN(B216/B215)</f>
        <v>-8.9723730615575055E-4</v>
      </c>
      <c r="I216" s="20">
        <f t="shared" si="425"/>
        <v>-1.7426767157756963E-2</v>
      </c>
      <c r="J216" s="20">
        <f t="shared" si="425"/>
        <v>-8.4694066456698861E-3</v>
      </c>
      <c r="K216" s="20">
        <f t="shared" si="425"/>
        <v>-4.3495185679214392E-3</v>
      </c>
      <c r="L216" s="20">
        <f t="shared" si="425"/>
        <v>-1.3679648770969496E-2</v>
      </c>
      <c r="M216" s="22">
        <f t="shared" si="425"/>
        <v>-8.5653661595311986E-3</v>
      </c>
      <c r="N216" s="24">
        <f t="shared" ref="N216:R216" si="426">(B216-B215)/B215</f>
        <v>-8.9683490912152318E-4</v>
      </c>
      <c r="O216" s="24">
        <f t="shared" si="426"/>
        <v>-1.7275799283702188E-2</v>
      </c>
      <c r="P216" s="24">
        <f t="shared" si="426"/>
        <v>-8.4336422601342716E-3</v>
      </c>
      <c r="Q216" s="24">
        <f t="shared" si="426"/>
        <v>-4.3400731113935314E-3</v>
      </c>
      <c r="R216" s="24">
        <f t="shared" si="426"/>
        <v>-1.3586507572400142E-2</v>
      </c>
      <c r="S216" s="26">
        <f t="shared" si="392"/>
        <v>-8.5287879206455974E-3</v>
      </c>
      <c r="U216" s="2"/>
    </row>
    <row r="217" spans="1:21" ht="15.75" customHeight="1">
      <c r="A217" s="11">
        <v>42705</v>
      </c>
      <c r="B217" s="12">
        <v>181.88000500000001</v>
      </c>
      <c r="C217" s="12">
        <v>31.092189999999999</v>
      </c>
      <c r="D217" s="12">
        <v>104.344177</v>
      </c>
      <c r="E217" s="12">
        <v>117.220001</v>
      </c>
      <c r="F217" s="12">
        <v>55.939449000000003</v>
      </c>
      <c r="G217" s="12">
        <v>63.832900000000002</v>
      </c>
      <c r="H217" s="20">
        <f t="shared" ref="H217:M217" si="427">LN(B217/B216)</f>
        <v>-4.0513992625528406E-2</v>
      </c>
      <c r="I217" s="20">
        <f t="shared" si="427"/>
        <v>-2.7462968397500925E-2</v>
      </c>
      <c r="J217" s="20">
        <f t="shared" si="427"/>
        <v>-9.3632701758711977E-3</v>
      </c>
      <c r="K217" s="20">
        <f t="shared" si="427"/>
        <v>1.878584781494351E-3</v>
      </c>
      <c r="L217" s="20">
        <f t="shared" si="427"/>
        <v>-1.7747053059727808E-2</v>
      </c>
      <c r="M217" s="22">
        <f t="shared" si="427"/>
        <v>-1.194722735717446E-2</v>
      </c>
      <c r="N217" s="24">
        <f t="shared" ref="N217:R217" si="428">(B217-B216)/B216</f>
        <v>-3.9704272641106743E-2</v>
      </c>
      <c r="O217" s="24">
        <f t="shared" si="428"/>
        <v>-2.7089289670941218E-2</v>
      </c>
      <c r="P217" s="24">
        <f t="shared" si="428"/>
        <v>-9.3195712562949892E-3</v>
      </c>
      <c r="Q217" s="24">
        <f t="shared" si="428"/>
        <v>1.880350427350396E-3</v>
      </c>
      <c r="R217" s="24">
        <f t="shared" si="428"/>
        <v>-1.7590501590670774E-2</v>
      </c>
      <c r="S217" s="26">
        <f t="shared" si="392"/>
        <v>-1.1876142606590312E-2</v>
      </c>
      <c r="U217" s="2"/>
    </row>
    <row r="218" spans="1:21" ht="15.75" customHeight="1">
      <c r="A218" s="11">
        <v>42706</v>
      </c>
      <c r="B218" s="12">
        <v>181.470001</v>
      </c>
      <c r="C218" s="12">
        <v>31.460588000000001</v>
      </c>
      <c r="D218" s="12">
        <v>104.73490099999999</v>
      </c>
      <c r="E218" s="12">
        <v>120.80999799999999</v>
      </c>
      <c r="F218" s="12">
        <v>55.986697999999997</v>
      </c>
      <c r="G218" s="12">
        <v>64.128900000000002</v>
      </c>
      <c r="H218" s="20">
        <f t="shared" ref="H218:M218" si="429">LN(B218/B217)</f>
        <v>-2.2568001499774773E-3</v>
      </c>
      <c r="I218" s="20">
        <f t="shared" si="429"/>
        <v>1.1778925609981662E-2</v>
      </c>
      <c r="J218" s="20">
        <f t="shared" si="429"/>
        <v>3.7375758357858489E-3</v>
      </c>
      <c r="K218" s="20">
        <f t="shared" si="429"/>
        <v>3.0166527397300906E-2</v>
      </c>
      <c r="L218" s="20">
        <f t="shared" si="429"/>
        <v>8.4428891859689701E-4</v>
      </c>
      <c r="M218" s="22">
        <f t="shared" si="429"/>
        <v>4.6263889372013143E-3</v>
      </c>
      <c r="N218" s="24">
        <f t="shared" ref="N218:R218" si="430">(B218-B217)/B217</f>
        <v>-2.2542554911410681E-3</v>
      </c>
      <c r="O218" s="24">
        <f t="shared" si="430"/>
        <v>1.1848570332292536E-2</v>
      </c>
      <c r="P218" s="24">
        <f t="shared" si="430"/>
        <v>3.7445692824812984E-3</v>
      </c>
      <c r="Q218" s="24">
        <f t="shared" si="430"/>
        <v>3.0626147153846185E-2</v>
      </c>
      <c r="R218" s="24">
        <f t="shared" si="430"/>
        <v>8.4464543081204922E-4</v>
      </c>
      <c r="S218" s="26">
        <f t="shared" si="392"/>
        <v>4.6371071970723321E-3</v>
      </c>
      <c r="U218" s="2"/>
    </row>
    <row r="219" spans="1:21" ht="15.75" customHeight="1">
      <c r="A219" s="11">
        <v>42709</v>
      </c>
      <c r="B219" s="12">
        <v>186.800003</v>
      </c>
      <c r="C219" s="12">
        <v>31.672408999999998</v>
      </c>
      <c r="D219" s="12">
        <v>103.98204800000001</v>
      </c>
      <c r="E219" s="12">
        <v>119.160004</v>
      </c>
      <c r="F219" s="12">
        <v>56.903275000000001</v>
      </c>
      <c r="G219" s="12">
        <v>63.7361</v>
      </c>
      <c r="H219" s="20">
        <f t="shared" ref="H219:M219" si="431">LN(B219/B218)</f>
        <v>2.8948185557213998E-2</v>
      </c>
      <c r="I219" s="20">
        <f t="shared" si="431"/>
        <v>6.7103354790216041E-3</v>
      </c>
      <c r="J219" s="20">
        <f t="shared" si="431"/>
        <v>-7.2141363575199367E-3</v>
      </c>
      <c r="K219" s="20">
        <f t="shared" si="431"/>
        <v>-1.3751885563158874E-2</v>
      </c>
      <c r="L219" s="20">
        <f t="shared" si="431"/>
        <v>1.6238769788901021E-2</v>
      </c>
      <c r="M219" s="22">
        <f t="shared" si="431"/>
        <v>-6.1439993061572972E-3</v>
      </c>
      <c r="N219" s="24">
        <f t="shared" ref="N219:R219" si="432">(B219-B218)/B218</f>
        <v>2.9371256795220978E-2</v>
      </c>
      <c r="O219" s="24">
        <f t="shared" si="432"/>
        <v>6.7329002242423729E-3</v>
      </c>
      <c r="P219" s="24">
        <f t="shared" si="432"/>
        <v>-7.1881769382680528E-3</v>
      </c>
      <c r="Q219" s="24">
        <f t="shared" si="432"/>
        <v>-1.3657760345298512E-2</v>
      </c>
      <c r="R219" s="24">
        <f t="shared" si="432"/>
        <v>1.6371335205373316E-2</v>
      </c>
      <c r="S219" s="26">
        <f t="shared" si="392"/>
        <v>-6.1251635378121172E-3</v>
      </c>
      <c r="U219" s="2"/>
    </row>
    <row r="220" spans="1:21" ht="15.75" customHeight="1">
      <c r="A220" s="11">
        <v>42710</v>
      </c>
      <c r="B220" s="12">
        <v>185.85000600000001</v>
      </c>
      <c r="C220" s="12">
        <v>31.976331999999999</v>
      </c>
      <c r="D220" s="12">
        <v>104.78254699999999</v>
      </c>
      <c r="E220" s="12">
        <v>124.57</v>
      </c>
      <c r="F220" s="12">
        <v>56.648147999999999</v>
      </c>
      <c r="G220" s="12">
        <v>63.827399999999997</v>
      </c>
      <c r="H220" s="20">
        <f t="shared" ref="H220:M220" si="433">LN(B220/B219)</f>
        <v>-5.098612827338601E-3</v>
      </c>
      <c r="I220" s="20">
        <f t="shared" si="433"/>
        <v>9.5500808072132761E-3</v>
      </c>
      <c r="J220" s="20">
        <f t="shared" si="433"/>
        <v>7.6689529016897903E-3</v>
      </c>
      <c r="K220" s="20">
        <f t="shared" si="433"/>
        <v>4.4400645484608862E-2</v>
      </c>
      <c r="L220" s="20">
        <f t="shared" si="433"/>
        <v>-4.4936016222929835E-3</v>
      </c>
      <c r="M220" s="22">
        <f t="shared" si="433"/>
        <v>1.4314441919471526E-3</v>
      </c>
      <c r="N220" s="24">
        <f t="shared" ref="N220:R220" si="434">(B220-B219)/B219</f>
        <v>-5.0856369632927478E-3</v>
      </c>
      <c r="O220" s="24">
        <f t="shared" si="434"/>
        <v>9.5958283438434093E-3</v>
      </c>
      <c r="P220" s="24">
        <f t="shared" si="434"/>
        <v>7.698434637486538E-3</v>
      </c>
      <c r="Q220" s="24">
        <f t="shared" si="434"/>
        <v>4.540110623024142E-2</v>
      </c>
      <c r="R220" s="24">
        <f t="shared" si="434"/>
        <v>-4.4835205003578736E-3</v>
      </c>
      <c r="S220" s="26">
        <f t="shared" si="392"/>
        <v>1.4324691972054104E-3</v>
      </c>
      <c r="U220" s="2"/>
    </row>
    <row r="221" spans="1:21" ht="15.75" customHeight="1">
      <c r="A221" s="11">
        <v>42711</v>
      </c>
      <c r="B221" s="12">
        <v>193.14999399999999</v>
      </c>
      <c r="C221" s="12">
        <v>32.694695000000003</v>
      </c>
      <c r="D221" s="12">
        <v>105.81182099999999</v>
      </c>
      <c r="E221" s="12">
        <v>125.389999</v>
      </c>
      <c r="F221" s="12">
        <v>57.989936999999998</v>
      </c>
      <c r="G221" s="12">
        <v>63.711799999999997</v>
      </c>
      <c r="H221" s="20">
        <f t="shared" ref="H221:M221" si="435">LN(B221/B220)</f>
        <v>3.8527129020989113E-2</v>
      </c>
      <c r="I221" s="20">
        <f t="shared" si="435"/>
        <v>2.221682818399184E-2</v>
      </c>
      <c r="J221" s="20">
        <f t="shared" si="435"/>
        <v>9.7750211028450572E-3</v>
      </c>
      <c r="K221" s="20">
        <f t="shared" si="435"/>
        <v>6.5610653293275865E-3</v>
      </c>
      <c r="L221" s="20">
        <f t="shared" si="435"/>
        <v>2.3410200522157924E-2</v>
      </c>
      <c r="M221" s="22">
        <f t="shared" si="435"/>
        <v>-1.8127764899992878E-3</v>
      </c>
      <c r="N221" s="24">
        <f t="shared" ref="N221:R221" si="436">(B221-B220)/B220</f>
        <v>3.9278922595245888E-2</v>
      </c>
      <c r="O221" s="24">
        <f t="shared" si="436"/>
        <v>2.2465459765679305E-2</v>
      </c>
      <c r="P221" s="24">
        <f t="shared" si="436"/>
        <v>9.8229526716887405E-3</v>
      </c>
      <c r="Q221" s="24">
        <f t="shared" si="436"/>
        <v>6.5826362687646297E-3</v>
      </c>
      <c r="R221" s="24">
        <f t="shared" si="436"/>
        <v>2.3686370117519086E-2</v>
      </c>
      <c r="S221" s="26">
        <f t="shared" si="392"/>
        <v>-1.8111344030933285E-3</v>
      </c>
      <c r="U221" s="2"/>
    </row>
    <row r="222" spans="1:21" ht="15.75" customHeight="1">
      <c r="A222" s="88">
        <v>42712</v>
      </c>
      <c r="B222" s="12">
        <v>192.28999300000001</v>
      </c>
      <c r="C222" s="12">
        <v>32.878886999999999</v>
      </c>
      <c r="D222" s="12">
        <v>106.850578</v>
      </c>
      <c r="E222" s="12">
        <v>123.239998</v>
      </c>
      <c r="F222" s="12">
        <v>57.649757000000001</v>
      </c>
      <c r="G222" s="12">
        <v>63.370800000000003</v>
      </c>
      <c r="H222" s="20">
        <f t="shared" ref="H222:M222" si="437">LN(B222/B221)</f>
        <v>-4.4624452892037527E-3</v>
      </c>
      <c r="I222" s="20">
        <f t="shared" si="437"/>
        <v>5.6178869238753537E-3</v>
      </c>
      <c r="J222" s="20">
        <f t="shared" si="437"/>
        <v>9.769148341486936E-3</v>
      </c>
      <c r="K222" s="20">
        <f t="shared" si="437"/>
        <v>-1.7295214727359075E-2</v>
      </c>
      <c r="L222" s="20">
        <f t="shared" si="437"/>
        <v>-5.8834638784353785E-3</v>
      </c>
      <c r="M222" s="22">
        <f t="shared" si="437"/>
        <v>-5.3666012248918191E-3</v>
      </c>
      <c r="N222" s="24">
        <f t="shared" ref="N222:R222" si="438">(B222-B221)/B221</f>
        <v>-4.4525033741392855E-3</v>
      </c>
      <c r="O222" s="24">
        <f t="shared" si="438"/>
        <v>5.6336968428668905E-3</v>
      </c>
      <c r="P222" s="24">
        <f t="shared" si="438"/>
        <v>9.8170222398875837E-3</v>
      </c>
      <c r="Q222" s="24">
        <f t="shared" si="438"/>
        <v>-1.7146511022781037E-2</v>
      </c>
      <c r="R222" s="24">
        <f t="shared" si="438"/>
        <v>-5.8661901977923618E-3</v>
      </c>
      <c r="S222" s="26">
        <f t="shared" si="392"/>
        <v>-5.3522267460658357E-3</v>
      </c>
      <c r="U222" s="2"/>
    </row>
    <row r="223" spans="1:21" ht="15.75" customHeight="1">
      <c r="A223" s="88">
        <v>42713</v>
      </c>
      <c r="B223" s="12">
        <v>192.179993</v>
      </c>
      <c r="C223" s="12">
        <v>32.934147000000003</v>
      </c>
      <c r="D223" s="12">
        <v>108.594566</v>
      </c>
      <c r="E223" s="12">
        <v>122.879997</v>
      </c>
      <c r="F223" s="12">
        <v>58.556896000000002</v>
      </c>
      <c r="G223" s="12">
        <v>63.002899999999997</v>
      </c>
      <c r="H223" s="20">
        <f t="shared" ref="H223:M223" si="439">LN(B223/B222)</f>
        <v>-5.7221633421062246E-4</v>
      </c>
      <c r="I223" s="20">
        <f t="shared" si="439"/>
        <v>1.6793030081662182E-3</v>
      </c>
      <c r="J223" s="20">
        <f t="shared" si="439"/>
        <v>1.6189978212509344E-2</v>
      </c>
      <c r="K223" s="20">
        <f t="shared" si="439"/>
        <v>-2.9254125146705827E-3</v>
      </c>
      <c r="L223" s="20">
        <f t="shared" si="439"/>
        <v>1.5612831168618254E-2</v>
      </c>
      <c r="M223" s="22">
        <f t="shared" si="439"/>
        <v>-5.8224304477635354E-3</v>
      </c>
      <c r="N223" s="24">
        <f t="shared" ref="N223:R223" si="440">(B223-B222)/B222</f>
        <v>-5.7205264966655664E-4</v>
      </c>
      <c r="O223" s="24">
        <f t="shared" si="440"/>
        <v>1.6807138270831395E-3</v>
      </c>
      <c r="P223" s="24">
        <f t="shared" si="440"/>
        <v>1.6321746055505678E-2</v>
      </c>
      <c r="Q223" s="24">
        <f t="shared" si="440"/>
        <v>-2.9211376650622543E-3</v>
      </c>
      <c r="R223" s="24">
        <f t="shared" si="440"/>
        <v>1.5735348199299448E-2</v>
      </c>
      <c r="S223" s="26">
        <f t="shared" si="392"/>
        <v>-5.8055129491817459E-3</v>
      </c>
      <c r="U223" s="2"/>
    </row>
    <row r="224" spans="1:21" ht="15.75" customHeight="1">
      <c r="A224" s="88">
        <v>42716</v>
      </c>
      <c r="B224" s="12">
        <v>192.429993</v>
      </c>
      <c r="C224" s="12">
        <v>33.127552000000001</v>
      </c>
      <c r="D224" s="12">
        <v>107.975121</v>
      </c>
      <c r="E224" s="12">
        <v>122.83000199999999</v>
      </c>
      <c r="F224" s="12">
        <v>58.745871999999999</v>
      </c>
      <c r="G224" s="12">
        <v>61.2346</v>
      </c>
      <c r="H224" s="20">
        <f t="shared" ref="H224:M224" si="441">LN(B224/B223)</f>
        <v>1.3000184306673239E-3</v>
      </c>
      <c r="I224" s="20">
        <f t="shared" si="441"/>
        <v>5.855300590030337E-3</v>
      </c>
      <c r="J224" s="20">
        <f t="shared" si="441"/>
        <v>-5.7205299396261775E-3</v>
      </c>
      <c r="K224" s="20">
        <f t="shared" si="441"/>
        <v>-4.0694315162938667E-4</v>
      </c>
      <c r="L224" s="20">
        <f t="shared" si="441"/>
        <v>3.2220239421265058E-3</v>
      </c>
      <c r="M224" s="22">
        <f t="shared" si="441"/>
        <v>-2.8468367838190723E-2</v>
      </c>
      <c r="N224" s="24">
        <f t="shared" ref="N224:R224" si="442">(B224-B223)/B223</f>
        <v>1.3008638209285397E-3</v>
      </c>
      <c r="O224" s="24">
        <f t="shared" si="442"/>
        <v>5.8724763692831784E-3</v>
      </c>
      <c r="P224" s="24">
        <f t="shared" si="442"/>
        <v>-5.7041988638731602E-3</v>
      </c>
      <c r="Q224" s="24">
        <f t="shared" si="442"/>
        <v>-4.0686036149569388E-4</v>
      </c>
      <c r="R224" s="24">
        <f t="shared" si="442"/>
        <v>3.2272202406356493E-3</v>
      </c>
      <c r="S224" s="26">
        <f t="shared" si="392"/>
        <v>-2.8066961996987438E-2</v>
      </c>
      <c r="U224" s="2"/>
    </row>
    <row r="225" spans="1:21" ht="15.75" customHeight="1">
      <c r="A225" s="88">
        <v>42717</v>
      </c>
      <c r="B225" s="12">
        <v>198.14999399999999</v>
      </c>
      <c r="C225" s="12">
        <v>33.891959999999997</v>
      </c>
      <c r="D225" s="12">
        <v>109.77630600000001</v>
      </c>
      <c r="E225" s="12">
        <v>123.779999</v>
      </c>
      <c r="F225" s="12">
        <v>59.511260999999998</v>
      </c>
      <c r="G225" s="12">
        <v>60.9587</v>
      </c>
      <c r="H225" s="20">
        <f t="shared" ref="H225:M225" si="443">LN(B225/B224)</f>
        <v>2.9291874500750104E-2</v>
      </c>
      <c r="I225" s="20">
        <f t="shared" si="443"/>
        <v>2.2812495267724723E-2</v>
      </c>
      <c r="J225" s="20">
        <f t="shared" si="443"/>
        <v>1.654387396327205E-2</v>
      </c>
      <c r="K225" s="20">
        <f t="shared" si="443"/>
        <v>7.7044863986959885E-3</v>
      </c>
      <c r="L225" s="20">
        <f t="shared" si="443"/>
        <v>1.294466842241331E-2</v>
      </c>
      <c r="M225" s="22">
        <f t="shared" si="443"/>
        <v>-4.5158035482629711E-3</v>
      </c>
      <c r="N225" s="24">
        <f t="shared" ref="N225:R225" si="444">(B225-B224)/B224</f>
        <v>2.9725101117682815E-2</v>
      </c>
      <c r="O225" s="24">
        <f t="shared" si="444"/>
        <v>2.3074690215564252E-2</v>
      </c>
      <c r="P225" s="24">
        <f t="shared" si="444"/>
        <v>1.6681481653537611E-2</v>
      </c>
      <c r="Q225" s="24">
        <f t="shared" si="444"/>
        <v>7.734242322979124E-3</v>
      </c>
      <c r="R225" s="24">
        <f t="shared" si="444"/>
        <v>1.3028813326662322E-2</v>
      </c>
      <c r="S225" s="26">
        <f t="shared" si="392"/>
        <v>-4.5056226381816611E-3</v>
      </c>
      <c r="U225" s="2"/>
    </row>
    <row r="226" spans="1:21" ht="15.75" customHeight="1">
      <c r="A226" s="88">
        <v>42718</v>
      </c>
      <c r="B226" s="12">
        <v>198.69000199999999</v>
      </c>
      <c r="C226" s="12">
        <v>33.661715999999998</v>
      </c>
      <c r="D226" s="12">
        <v>109.77630600000001</v>
      </c>
      <c r="E226" s="12">
        <v>123.44000200000001</v>
      </c>
      <c r="F226" s="12">
        <v>59.227783000000002</v>
      </c>
      <c r="G226" s="12">
        <v>61.134099999999997</v>
      </c>
      <c r="H226" s="20">
        <f t="shared" ref="H226:M226" si="445">LN(B226/B225)</f>
        <v>2.7215418745769335E-3</v>
      </c>
      <c r="I226" s="20">
        <f t="shared" si="445"/>
        <v>-6.816650260639507E-3</v>
      </c>
      <c r="J226" s="20">
        <f t="shared" si="445"/>
        <v>0</v>
      </c>
      <c r="K226" s="20">
        <f t="shared" si="445"/>
        <v>-2.7505639752570922E-3</v>
      </c>
      <c r="L226" s="20">
        <f t="shared" si="445"/>
        <v>-4.7748159161737393E-3</v>
      </c>
      <c r="M226" s="22">
        <f t="shared" si="445"/>
        <v>2.8732262781562233E-3</v>
      </c>
      <c r="N226" s="24">
        <f t="shared" ref="N226:R226" si="446">(B226-B225)/B225</f>
        <v>2.7252486315997582E-3</v>
      </c>
      <c r="O226" s="24">
        <f t="shared" si="446"/>
        <v>-6.7934696016400059E-3</v>
      </c>
      <c r="P226" s="24">
        <f t="shared" si="446"/>
        <v>0</v>
      </c>
      <c r="Q226" s="24">
        <f t="shared" si="446"/>
        <v>-2.7467846400612492E-3</v>
      </c>
      <c r="R226" s="24">
        <f t="shared" si="446"/>
        <v>-4.7634346044187377E-3</v>
      </c>
      <c r="S226" s="26">
        <f t="shared" si="392"/>
        <v>2.8773579489063117E-3</v>
      </c>
      <c r="U226" s="2"/>
    </row>
    <row r="227" spans="1:21" ht="15.75" customHeight="1">
      <c r="A227" s="88">
        <v>42719</v>
      </c>
      <c r="B227" s="12">
        <v>197.58000200000001</v>
      </c>
      <c r="C227" s="12">
        <v>33.882755000000003</v>
      </c>
      <c r="D227" s="12">
        <v>110.376678</v>
      </c>
      <c r="E227" s="12">
        <v>125</v>
      </c>
      <c r="F227" s="12">
        <v>59.133288999999998</v>
      </c>
      <c r="G227" s="12">
        <v>61.701099999999997</v>
      </c>
      <c r="H227" s="20">
        <f t="shared" ref="H227:M227" si="447">LN(B227/B226)</f>
        <v>-5.6022554921196241E-3</v>
      </c>
      <c r="I227" s="20">
        <f t="shared" si="447"/>
        <v>6.5450150333546484E-3</v>
      </c>
      <c r="J227" s="20">
        <f t="shared" si="447"/>
        <v>5.4541480873863957E-3</v>
      </c>
      <c r="K227" s="20">
        <f t="shared" si="447"/>
        <v>1.2558513045192284E-2</v>
      </c>
      <c r="L227" s="20">
        <f t="shared" si="447"/>
        <v>-1.596707743164903E-3</v>
      </c>
      <c r="M227" s="22">
        <f t="shared" si="447"/>
        <v>9.2319469835554467E-3</v>
      </c>
      <c r="N227" s="24">
        <f t="shared" ref="N227:R227" si="448">(B227-B226)/B226</f>
        <v>-5.5865921225366202E-3</v>
      </c>
      <c r="O227" s="24">
        <f t="shared" si="448"/>
        <v>6.5664804491846066E-3</v>
      </c>
      <c r="P227" s="24">
        <f t="shared" si="448"/>
        <v>5.469049031400209E-3</v>
      </c>
      <c r="Q227" s="24">
        <f t="shared" si="448"/>
        <v>1.2637702322785065E-2</v>
      </c>
      <c r="R227" s="24">
        <f t="shared" si="448"/>
        <v>-1.5954336835468672E-3</v>
      </c>
      <c r="S227" s="26">
        <f t="shared" si="392"/>
        <v>9.274692847363486E-3</v>
      </c>
      <c r="U227" s="2"/>
    </row>
    <row r="228" spans="1:21" ht="15.75" customHeight="1">
      <c r="A228" s="88">
        <v>42720</v>
      </c>
      <c r="B228" s="12">
        <v>202.490005</v>
      </c>
      <c r="C228" s="12">
        <v>33.440685000000002</v>
      </c>
      <c r="D228" s="12">
        <v>110.51963000000001</v>
      </c>
      <c r="E228" s="12">
        <v>124.220001</v>
      </c>
      <c r="F228" s="12">
        <v>58.86871</v>
      </c>
      <c r="G228" s="12">
        <v>61.814500000000002</v>
      </c>
      <c r="H228" s="20">
        <f t="shared" ref="H228:M228" si="449">LN(B228/B227)</f>
        <v>2.4546951564945144E-2</v>
      </c>
      <c r="I228" s="20">
        <f t="shared" si="449"/>
        <v>-1.3132910432257254E-2</v>
      </c>
      <c r="J228" s="20">
        <f t="shared" si="449"/>
        <v>1.2942907126901849E-3</v>
      </c>
      <c r="K228" s="20">
        <f t="shared" si="449"/>
        <v>-6.2595421209108073E-3</v>
      </c>
      <c r="L228" s="20">
        <f t="shared" si="449"/>
        <v>-4.4843213778294156E-3</v>
      </c>
      <c r="M228" s="22">
        <f t="shared" si="449"/>
        <v>1.8362058211613755E-3</v>
      </c>
      <c r="N228" s="24">
        <f t="shared" ref="N228:R228" si="450">(B228-B227)/B227</f>
        <v>2.4850708322191377E-2</v>
      </c>
      <c r="O228" s="24">
        <f t="shared" si="450"/>
        <v>-1.3047050040647552E-2</v>
      </c>
      <c r="P228" s="24">
        <f t="shared" si="450"/>
        <v>1.2951286683950407E-3</v>
      </c>
      <c r="Q228" s="24">
        <f t="shared" si="450"/>
        <v>-6.2399920000000293E-3</v>
      </c>
      <c r="R228" s="24">
        <f t="shared" si="450"/>
        <v>-4.4742818211920814E-3</v>
      </c>
      <c r="S228" s="26">
        <f t="shared" si="392"/>
        <v>1.8378926793851669E-3</v>
      </c>
      <c r="U228" s="2"/>
    </row>
    <row r="229" spans="1:21" ht="15.75" customHeight="1">
      <c r="A229" s="88">
        <v>42723</v>
      </c>
      <c r="B229" s="12">
        <v>202.729996</v>
      </c>
      <c r="C229" s="12">
        <v>33.974845999999999</v>
      </c>
      <c r="D229" s="12">
        <v>111.15815000000001</v>
      </c>
      <c r="E229" s="12">
        <v>125.449997</v>
      </c>
      <c r="F229" s="12">
        <v>60.116005000000001</v>
      </c>
      <c r="G229" s="12">
        <v>61.828000000000003</v>
      </c>
      <c r="H229" s="20">
        <f t="shared" ref="H229:M229" si="451">LN(B229/B228)</f>
        <v>1.1844974456709997E-3</v>
      </c>
      <c r="I229" s="20">
        <f t="shared" si="451"/>
        <v>1.584715482581104E-2</v>
      </c>
      <c r="J229" s="20">
        <f t="shared" si="451"/>
        <v>5.7608098193292984E-3</v>
      </c>
      <c r="K229" s="20">
        <f t="shared" si="451"/>
        <v>9.8530537171307685E-3</v>
      </c>
      <c r="L229" s="20">
        <f t="shared" si="451"/>
        <v>2.096640213326981E-2</v>
      </c>
      <c r="M229" s="22">
        <f t="shared" si="451"/>
        <v>2.1837151551683614E-4</v>
      </c>
      <c r="N229" s="24">
        <f t="shared" ref="N229:R229" si="452">(B229-B228)/B228</f>
        <v>1.1851992398341014E-3</v>
      </c>
      <c r="O229" s="24">
        <f t="shared" si="452"/>
        <v>1.5973386908790816E-2</v>
      </c>
      <c r="P229" s="24">
        <f t="shared" si="452"/>
        <v>5.7774351940917618E-3</v>
      </c>
      <c r="Q229" s="24">
        <f t="shared" si="452"/>
        <v>9.9017548711821373E-3</v>
      </c>
      <c r="R229" s="24">
        <f t="shared" si="452"/>
        <v>2.1187741331515523E-2</v>
      </c>
      <c r="S229" s="26">
        <f t="shared" si="392"/>
        <v>2.1839536031187379E-4</v>
      </c>
      <c r="U229" s="2"/>
    </row>
    <row r="230" spans="1:21" ht="15.75" customHeight="1">
      <c r="A230" s="88">
        <v>42724</v>
      </c>
      <c r="B230" s="12">
        <v>208.78999300000001</v>
      </c>
      <c r="C230" s="12">
        <v>34.269565999999998</v>
      </c>
      <c r="D230" s="12">
        <v>111.453575</v>
      </c>
      <c r="E230" s="12">
        <v>125.120003</v>
      </c>
      <c r="F230" s="12">
        <v>60.040416999999998</v>
      </c>
      <c r="G230" s="12">
        <v>61.643700000000003</v>
      </c>
      <c r="H230" s="20">
        <f t="shared" ref="H230:M230" si="453">LN(B230/B229)</f>
        <v>2.9453903865347894E-2</v>
      </c>
      <c r="I230" s="20">
        <f t="shared" si="453"/>
        <v>8.6372443863275226E-3</v>
      </c>
      <c r="J230" s="20">
        <f t="shared" si="453"/>
        <v>2.6541744234742717E-3</v>
      </c>
      <c r="K230" s="20">
        <f t="shared" si="453"/>
        <v>-2.6339481245382908E-3</v>
      </c>
      <c r="L230" s="20">
        <f t="shared" si="453"/>
        <v>-1.258160133481834E-3</v>
      </c>
      <c r="M230" s="22">
        <f t="shared" si="453"/>
        <v>-2.9853016824721037E-3</v>
      </c>
      <c r="N230" s="24">
        <f t="shared" ref="N230:R230" si="454">(B230-B229)/B229</f>
        <v>2.9891960339209052E-2</v>
      </c>
      <c r="O230" s="24">
        <f t="shared" si="454"/>
        <v>8.6746530065212983E-3</v>
      </c>
      <c r="P230" s="24">
        <f t="shared" si="454"/>
        <v>2.6576998627630497E-3</v>
      </c>
      <c r="Q230" s="24">
        <f t="shared" si="454"/>
        <v>-2.6304823267552509E-3</v>
      </c>
      <c r="R230" s="24">
        <f t="shared" si="454"/>
        <v>-1.2573689818543884E-3</v>
      </c>
      <c r="S230" s="26">
        <f t="shared" si="392"/>
        <v>-2.980850100278154E-3</v>
      </c>
      <c r="U230" s="2"/>
    </row>
    <row r="231" spans="1:21" ht="15.75" customHeight="1">
      <c r="A231" s="88">
        <v>42725</v>
      </c>
      <c r="B231" s="12">
        <v>207.699997</v>
      </c>
      <c r="C231" s="12">
        <v>34.057735000000001</v>
      </c>
      <c r="D231" s="12">
        <v>111.55841100000001</v>
      </c>
      <c r="E231" s="12">
        <v>126.5</v>
      </c>
      <c r="F231" s="12">
        <v>60.040416999999998</v>
      </c>
      <c r="G231" s="12">
        <v>61.065399999999997</v>
      </c>
      <c r="H231" s="20">
        <f t="shared" ref="H231:M231" si="455">LN(B231/B230)</f>
        <v>-5.2342121766167354E-3</v>
      </c>
      <c r="I231" s="20">
        <f t="shared" si="455"/>
        <v>-6.2004989388965955E-3</v>
      </c>
      <c r="J231" s="20">
        <f t="shared" si="455"/>
        <v>9.4018271934887454E-4</v>
      </c>
      <c r="K231" s="20">
        <f t="shared" si="455"/>
        <v>1.0969007393592124E-2</v>
      </c>
      <c r="L231" s="20">
        <f t="shared" si="455"/>
        <v>0</v>
      </c>
      <c r="M231" s="22">
        <f t="shared" si="455"/>
        <v>-9.4256136088841959E-3</v>
      </c>
      <c r="N231" s="24">
        <f t="shared" ref="N231:R231" si="456">(B231-B230)/B230</f>
        <v>-5.2205375570849961E-3</v>
      </c>
      <c r="O231" s="24">
        <f t="shared" si="456"/>
        <v>-6.1813155147630574E-3</v>
      </c>
      <c r="P231" s="24">
        <f t="shared" si="456"/>
        <v>9.4062482966567854E-4</v>
      </c>
      <c r="Q231" s="24">
        <f t="shared" si="456"/>
        <v>1.1029387523272382E-2</v>
      </c>
      <c r="R231" s="24">
        <f t="shared" si="456"/>
        <v>0</v>
      </c>
      <c r="S231" s="26">
        <f t="shared" si="392"/>
        <v>-9.3813317500410776E-3</v>
      </c>
      <c r="U231" s="2"/>
    </row>
    <row r="232" spans="1:21" ht="15.75" customHeight="1">
      <c r="A232" s="88">
        <v>42726</v>
      </c>
      <c r="B232" s="12">
        <v>208.449997</v>
      </c>
      <c r="C232" s="12">
        <v>34.011691999999996</v>
      </c>
      <c r="D232" s="12">
        <v>110.82459299999999</v>
      </c>
      <c r="E232" s="12">
        <v>125.58000199999999</v>
      </c>
      <c r="F232" s="12">
        <v>60.049877000000002</v>
      </c>
      <c r="G232" s="12">
        <v>60.889299999999999</v>
      </c>
      <c r="H232" s="20">
        <f t="shared" ref="H232:M232" si="457">LN(B232/B231)</f>
        <v>3.6044734967081694E-3</v>
      </c>
      <c r="I232" s="20">
        <f t="shared" si="457"/>
        <v>-1.3528248745823038E-3</v>
      </c>
      <c r="J232" s="20">
        <f t="shared" si="457"/>
        <v>-6.5996110336152868E-3</v>
      </c>
      <c r="K232" s="20">
        <f t="shared" si="457"/>
        <v>-7.2992865555088883E-3</v>
      </c>
      <c r="L232" s="20">
        <f t="shared" si="457"/>
        <v>1.5754811991009003E-4</v>
      </c>
      <c r="M232" s="22">
        <f t="shared" si="457"/>
        <v>-2.8879595848957046E-3</v>
      </c>
      <c r="N232" s="24">
        <f t="shared" ref="N232:R232" si="458">(B232-B231)/B231</f>
        <v>3.6109774233651047E-3</v>
      </c>
      <c r="O232" s="24">
        <f t="shared" si="458"/>
        <v>-1.3519102195141425E-3</v>
      </c>
      <c r="P232" s="24">
        <f t="shared" si="458"/>
        <v>-6.5778814293080386E-3</v>
      </c>
      <c r="Q232" s="24">
        <f t="shared" si="458"/>
        <v>-7.2727114624506466E-3</v>
      </c>
      <c r="R232" s="24">
        <f t="shared" si="458"/>
        <v>1.5756053126686717E-4</v>
      </c>
      <c r="S232" s="26">
        <f t="shared" si="392"/>
        <v>-2.8837934411303223E-3</v>
      </c>
      <c r="U232" s="2"/>
    </row>
    <row r="233" spans="1:21" ht="15.75" customHeight="1">
      <c r="A233" s="88">
        <v>42727</v>
      </c>
      <c r="B233" s="12">
        <v>213.33999600000001</v>
      </c>
      <c r="C233" s="12">
        <v>34.048533999999997</v>
      </c>
      <c r="D233" s="12">
        <v>111.04377700000001</v>
      </c>
      <c r="E233" s="12">
        <v>125.589996</v>
      </c>
      <c r="F233" s="12">
        <v>59.756943</v>
      </c>
      <c r="G233" s="12">
        <v>61.072699999999998</v>
      </c>
      <c r="H233" s="20">
        <f t="shared" ref="H233:M233" si="459">LN(B233/B232)</f>
        <v>2.3187928513057371E-2</v>
      </c>
      <c r="I233" s="20">
        <f t="shared" si="459"/>
        <v>1.0826294816741295E-3</v>
      </c>
      <c r="J233" s="20">
        <f t="shared" si="459"/>
        <v>1.9758027816596381E-3</v>
      </c>
      <c r="K233" s="20">
        <f t="shared" si="459"/>
        <v>7.9579568299149498E-5</v>
      </c>
      <c r="L233" s="20">
        <f t="shared" si="459"/>
        <v>-4.8901153331598751E-3</v>
      </c>
      <c r="M233" s="22">
        <f t="shared" si="459"/>
        <v>3.0074964044252621E-3</v>
      </c>
      <c r="N233" s="24">
        <f t="shared" ref="N233:R233" si="460">(B233-B232)/B232</f>
        <v>2.3458858577004523E-2</v>
      </c>
      <c r="O233" s="24">
        <f t="shared" si="460"/>
        <v>1.0832157365179022E-3</v>
      </c>
      <c r="P233" s="24">
        <f t="shared" si="460"/>
        <v>1.9777559661330107E-3</v>
      </c>
      <c r="Q233" s="24">
        <f t="shared" si="460"/>
        <v>7.9582734837080628E-5</v>
      </c>
      <c r="R233" s="24">
        <f t="shared" si="460"/>
        <v>-4.8781781851110614E-3</v>
      </c>
      <c r="S233" s="26">
        <f t="shared" si="392"/>
        <v>3.0120234589656736E-3</v>
      </c>
      <c r="U233" s="2"/>
    </row>
    <row r="234" spans="1:21" ht="15.75" customHeight="1">
      <c r="A234" s="88">
        <v>42731</v>
      </c>
      <c r="B234" s="12">
        <v>219.529999</v>
      </c>
      <c r="C234" s="12">
        <v>34.140628999999997</v>
      </c>
      <c r="D234" s="12">
        <v>111.74900100000001</v>
      </c>
      <c r="E234" s="12">
        <v>128.35000600000001</v>
      </c>
      <c r="F234" s="12">
        <v>59.794735000000003</v>
      </c>
      <c r="G234" s="12">
        <v>60.875300000000003</v>
      </c>
      <c r="H234" s="20">
        <f t="shared" ref="H234:M234" si="461">LN(B234/B233)</f>
        <v>2.8601774432722812E-2</v>
      </c>
      <c r="I234" s="20">
        <f t="shared" si="461"/>
        <v>2.701163995691128E-3</v>
      </c>
      <c r="J234" s="20">
        <f t="shared" si="461"/>
        <v>6.3307829069466845E-3</v>
      </c>
      <c r="K234" s="20">
        <f t="shared" si="461"/>
        <v>2.1738352883958808E-2</v>
      </c>
      <c r="L234" s="20">
        <f t="shared" si="461"/>
        <v>6.3222870462476108E-4</v>
      </c>
      <c r="M234" s="22">
        <f t="shared" si="461"/>
        <v>-3.2374482962178987E-3</v>
      </c>
      <c r="N234" s="24">
        <f t="shared" ref="N234:R234" si="462">(B234-B233)/B233</f>
        <v>2.9014732896123191E-2</v>
      </c>
      <c r="O234" s="24">
        <f t="shared" si="462"/>
        <v>2.7048154261208571E-3</v>
      </c>
      <c r="P234" s="24">
        <f t="shared" si="462"/>
        <v>6.3508646684451407E-3</v>
      </c>
      <c r="Q234" s="24">
        <f t="shared" si="462"/>
        <v>2.1976352320291565E-2</v>
      </c>
      <c r="R234" s="24">
        <f t="shared" si="462"/>
        <v>6.3242860331732761E-4</v>
      </c>
      <c r="S234" s="26">
        <f t="shared" si="392"/>
        <v>-3.2322134112294787E-3</v>
      </c>
      <c r="U234" s="2"/>
    </row>
    <row r="235" spans="1:21" ht="15.75" customHeight="1">
      <c r="A235" s="88">
        <v>42732</v>
      </c>
      <c r="B235" s="12">
        <v>219.740005</v>
      </c>
      <c r="C235" s="12">
        <v>33.735405</v>
      </c>
      <c r="D235" s="12">
        <v>111.272507</v>
      </c>
      <c r="E235" s="12">
        <v>125.889999</v>
      </c>
      <c r="F235" s="12">
        <v>59.520710000000001</v>
      </c>
      <c r="G235" s="12">
        <v>60.788200000000003</v>
      </c>
      <c r="H235" s="20">
        <f t="shared" ref="H235:M235" si="463">LN(B235/B234)</f>
        <v>9.5615914625321293E-4</v>
      </c>
      <c r="I235" s="20">
        <f t="shared" si="463"/>
        <v>-1.194026198945307E-2</v>
      </c>
      <c r="J235" s="20">
        <f t="shared" si="463"/>
        <v>-4.273083159626297E-3</v>
      </c>
      <c r="K235" s="20">
        <f t="shared" si="463"/>
        <v>-1.935245222959887E-2</v>
      </c>
      <c r="L235" s="20">
        <f t="shared" si="463"/>
        <v>-4.5932943851405188E-3</v>
      </c>
      <c r="M235" s="22">
        <f t="shared" si="463"/>
        <v>-1.4318183330306084E-3</v>
      </c>
      <c r="N235" s="24">
        <f t="shared" ref="N235:R235" si="464">(B235-B234)/B234</f>
        <v>9.5661641213779078E-4</v>
      </c>
      <c r="O235" s="24">
        <f t="shared" si="464"/>
        <v>-1.1869259936599205E-2</v>
      </c>
      <c r="P235" s="24">
        <f t="shared" si="464"/>
        <v>-4.2639665297768735E-3</v>
      </c>
      <c r="Q235" s="24">
        <f t="shared" si="464"/>
        <v>-1.9166395675898951E-2</v>
      </c>
      <c r="R235" s="24">
        <f t="shared" si="464"/>
        <v>-4.5827613417803717E-3</v>
      </c>
      <c r="S235" s="26">
        <f t="shared" si="392"/>
        <v>-1.4307937702154883E-3</v>
      </c>
      <c r="U235" s="2"/>
    </row>
    <row r="236" spans="1:21" ht="15.75" customHeight="1">
      <c r="A236" s="11">
        <v>42733</v>
      </c>
      <c r="B236" s="12">
        <v>214.679993</v>
      </c>
      <c r="C236" s="12">
        <v>33.763030999999998</v>
      </c>
      <c r="D236" s="12">
        <v>111.24391900000001</v>
      </c>
      <c r="E236" s="12">
        <v>125.33000199999999</v>
      </c>
      <c r="F236" s="12">
        <v>59.435673000000001</v>
      </c>
      <c r="G236" s="12">
        <v>60.547899999999998</v>
      </c>
      <c r="H236" s="20">
        <f t="shared" ref="H236:M236" si="465">LN(B236/B235)</f>
        <v>-2.329653732494142E-2</v>
      </c>
      <c r="I236" s="20">
        <f t="shared" si="465"/>
        <v>8.1856716035810556E-4</v>
      </c>
      <c r="J236" s="20">
        <f t="shared" si="465"/>
        <v>-2.5695181853492035E-4</v>
      </c>
      <c r="K236" s="20">
        <f t="shared" si="465"/>
        <v>-4.4582272534232975E-3</v>
      </c>
      <c r="L236" s="20">
        <f t="shared" si="465"/>
        <v>-1.4297175542953779E-3</v>
      </c>
      <c r="M236" s="22">
        <f t="shared" si="465"/>
        <v>-3.9609038722578172E-3</v>
      </c>
      <c r="N236" s="24">
        <f t="shared" ref="N236:R236" si="466">(B236-B235)/B235</f>
        <v>-2.3027268066185765E-2</v>
      </c>
      <c r="O236" s="24">
        <f t="shared" si="466"/>
        <v>8.1890227788870265E-4</v>
      </c>
      <c r="P236" s="24">
        <f t="shared" si="466"/>
        <v>-2.5691880924368109E-4</v>
      </c>
      <c r="Q236" s="24">
        <f t="shared" si="466"/>
        <v>-4.4483041103210259E-3</v>
      </c>
      <c r="R236" s="24">
        <f t="shared" si="466"/>
        <v>-1.4286959950578514E-3</v>
      </c>
      <c r="S236" s="26">
        <f t="shared" si="392"/>
        <v>-3.9530698392122865E-3</v>
      </c>
      <c r="U236" s="2"/>
    </row>
    <row r="237" spans="1:21" ht="15.75" customHeight="1">
      <c r="A237" s="11">
        <v>42734</v>
      </c>
      <c r="B237" s="12">
        <v>213.69000199999999</v>
      </c>
      <c r="C237" s="12">
        <v>33.403846999999999</v>
      </c>
      <c r="D237" s="12">
        <v>110.376678</v>
      </c>
      <c r="E237" s="12">
        <v>123.800003</v>
      </c>
      <c r="F237" s="12">
        <v>58.717522000000002</v>
      </c>
      <c r="G237" s="12">
        <v>60.398899999999998</v>
      </c>
      <c r="H237" s="20">
        <f t="shared" ref="H237:M237" si="467">LN(B237/B236)</f>
        <v>-4.6221386842328054E-3</v>
      </c>
      <c r="I237" s="20">
        <f t="shared" si="467"/>
        <v>-1.0695373512680502E-2</v>
      </c>
      <c r="J237" s="20">
        <f t="shared" si="467"/>
        <v>-7.8263973516724955E-3</v>
      </c>
      <c r="K237" s="20">
        <f t="shared" si="467"/>
        <v>-1.2282890098173202E-2</v>
      </c>
      <c r="L237" s="20">
        <f t="shared" si="467"/>
        <v>-1.2156418519510815E-2</v>
      </c>
      <c r="M237" s="22">
        <f t="shared" si="467"/>
        <v>-2.4638944623386915E-3</v>
      </c>
      <c r="N237" s="24">
        <f t="shared" ref="N237:R237" si="468">(B237-B236)/B236</f>
        <v>-4.6114730402474135E-3</v>
      </c>
      <c r="O237" s="24">
        <f t="shared" si="468"/>
        <v>-1.0638381370440321E-2</v>
      </c>
      <c r="P237" s="24">
        <f t="shared" si="468"/>
        <v>-7.7958508455640346E-3</v>
      </c>
      <c r="Q237" s="24">
        <f t="shared" si="468"/>
        <v>-1.2207763309538521E-2</v>
      </c>
      <c r="R237" s="24">
        <f t="shared" si="468"/>
        <v>-1.2082827765742618E-2</v>
      </c>
      <c r="S237" s="26">
        <f t="shared" si="392"/>
        <v>-2.4608615658016086E-3</v>
      </c>
      <c r="U237" s="2"/>
    </row>
    <row r="238" spans="1:21" ht="15.75" customHeight="1">
      <c r="A238" s="11">
        <v>42738</v>
      </c>
      <c r="B238" s="12">
        <v>216.990005</v>
      </c>
      <c r="C238" s="12">
        <v>33.707771000000001</v>
      </c>
      <c r="D238" s="12">
        <v>110.691154</v>
      </c>
      <c r="E238" s="12">
        <v>127.489998</v>
      </c>
      <c r="F238" s="12">
        <v>59.133288999999998</v>
      </c>
      <c r="G238" s="12">
        <v>61.134799999999998</v>
      </c>
      <c r="H238" s="20">
        <f t="shared" ref="H238:M238" si="469">LN(B238/B237)</f>
        <v>1.5324916554110817E-2</v>
      </c>
      <c r="I238" s="20">
        <f t="shared" si="469"/>
        <v>9.0573312568302013E-3</v>
      </c>
      <c r="J238" s="20">
        <f t="shared" si="469"/>
        <v>2.845065329309632E-3</v>
      </c>
      <c r="K238" s="20">
        <f t="shared" si="469"/>
        <v>2.9370529979397139E-2</v>
      </c>
      <c r="L238" s="20">
        <f t="shared" si="469"/>
        <v>7.0558483456131804E-3</v>
      </c>
      <c r="M238" s="22">
        <f t="shared" si="469"/>
        <v>1.2110369287967927E-2</v>
      </c>
      <c r="N238" s="24">
        <f t="shared" ref="N238:R238" si="470">(B238-B237)/B237</f>
        <v>1.544294524364319E-2</v>
      </c>
      <c r="O238" s="24">
        <f t="shared" si="470"/>
        <v>9.0984729992327554E-3</v>
      </c>
      <c r="P238" s="24">
        <f t="shared" si="470"/>
        <v>2.8491163685864787E-3</v>
      </c>
      <c r="Q238" s="24">
        <f t="shared" si="470"/>
        <v>2.9806097823761733E-2</v>
      </c>
      <c r="R238" s="24">
        <f t="shared" si="470"/>
        <v>7.0807994928668025E-3</v>
      </c>
      <c r="S238" s="26">
        <f t="shared" si="392"/>
        <v>1.218399672841719E-2</v>
      </c>
      <c r="U238" s="2"/>
    </row>
    <row r="239" spans="1:21" ht="15.75" customHeight="1">
      <c r="A239" s="11">
        <v>42739</v>
      </c>
      <c r="B239" s="12">
        <v>226.990005</v>
      </c>
      <c r="C239" s="12">
        <v>33.532783999999999</v>
      </c>
      <c r="D239" s="12">
        <v>110.56727600000001</v>
      </c>
      <c r="E239" s="12">
        <v>129.41000399999999</v>
      </c>
      <c r="F239" s="12">
        <v>58.86871</v>
      </c>
      <c r="G239" s="12">
        <v>60.773000000000003</v>
      </c>
      <c r="H239" s="20">
        <f t="shared" ref="H239:M239" si="471">LN(B239/B238)</f>
        <v>4.5054693103177147E-2</v>
      </c>
      <c r="I239" s="20">
        <f t="shared" si="471"/>
        <v>-5.2048170939320406E-3</v>
      </c>
      <c r="J239" s="20">
        <f t="shared" si="471"/>
        <v>-1.1197585822495806E-3</v>
      </c>
      <c r="K239" s="20">
        <f t="shared" si="471"/>
        <v>1.4947775280564781E-2</v>
      </c>
      <c r="L239" s="20">
        <f t="shared" si="471"/>
        <v>-4.4843213778294156E-3</v>
      </c>
      <c r="M239" s="22">
        <f t="shared" si="471"/>
        <v>-5.9356507498725822E-3</v>
      </c>
      <c r="N239" s="24">
        <f t="shared" ref="N239:R239" si="472">(B239-B238)/B238</f>
        <v>4.6085071982923824E-2</v>
      </c>
      <c r="O239" s="24">
        <f t="shared" si="472"/>
        <v>-5.1912955027492488E-3</v>
      </c>
      <c r="P239" s="24">
        <f t="shared" si="472"/>
        <v>-1.1191318865461518E-3</v>
      </c>
      <c r="Q239" s="24">
        <f t="shared" si="472"/>
        <v>1.5060052005020712E-2</v>
      </c>
      <c r="R239" s="24">
        <f t="shared" si="472"/>
        <v>-4.4742818211920814E-3</v>
      </c>
      <c r="S239" s="26">
        <f t="shared" si="392"/>
        <v>-5.918069577392826E-3</v>
      </c>
      <c r="U239" s="2"/>
    </row>
    <row r="240" spans="1:21" ht="15.75" customHeight="1">
      <c r="A240" s="11">
        <v>42740</v>
      </c>
      <c r="B240" s="12">
        <v>226.75</v>
      </c>
      <c r="C240" s="12">
        <v>33.477511999999997</v>
      </c>
      <c r="D240" s="12">
        <v>111.12956200000001</v>
      </c>
      <c r="E240" s="12">
        <v>131.80999800000001</v>
      </c>
      <c r="F240" s="12">
        <v>58.86871</v>
      </c>
      <c r="G240" s="12">
        <v>60.750999999999998</v>
      </c>
      <c r="H240" s="20">
        <f t="shared" ref="H240:M240" si="473">LN(B240/B239)</f>
        <v>-1.0578966797665493E-3</v>
      </c>
      <c r="I240" s="20">
        <f t="shared" si="473"/>
        <v>-1.6496573163809786E-3</v>
      </c>
      <c r="J240" s="20">
        <f t="shared" si="473"/>
        <v>5.0725775861834559E-3</v>
      </c>
      <c r="K240" s="20">
        <f t="shared" si="473"/>
        <v>1.8375786807928146E-2</v>
      </c>
      <c r="L240" s="20">
        <f t="shared" si="473"/>
        <v>0</v>
      </c>
      <c r="M240" s="22">
        <f t="shared" si="473"/>
        <v>-3.620684019673721E-4</v>
      </c>
      <c r="N240" s="24">
        <f t="shared" ref="N240:R240" si="474">(B240-B239)/B239</f>
        <v>-1.0573373043451693E-3</v>
      </c>
      <c r="O240" s="24">
        <f t="shared" si="474"/>
        <v>-1.6482973796629057E-3</v>
      </c>
      <c r="P240" s="24">
        <f t="shared" si="474"/>
        <v>5.0854648892679627E-3</v>
      </c>
      <c r="Q240" s="24">
        <f t="shared" si="474"/>
        <v>1.8545660503959348E-2</v>
      </c>
      <c r="R240" s="24">
        <f t="shared" si="474"/>
        <v>0</v>
      </c>
      <c r="S240" s="26">
        <f t="shared" si="392"/>
        <v>-3.6200286311360852E-4</v>
      </c>
      <c r="U240" s="2"/>
    </row>
    <row r="241" spans="1:21" ht="15.75" customHeight="1">
      <c r="A241" s="11">
        <v>42741</v>
      </c>
      <c r="B241" s="12">
        <v>229.009995</v>
      </c>
      <c r="C241" s="12">
        <v>33.597259999999999</v>
      </c>
      <c r="D241" s="12">
        <v>112.368469</v>
      </c>
      <c r="E241" s="12">
        <v>131.070007</v>
      </c>
      <c r="F241" s="12">
        <v>59.378971</v>
      </c>
      <c r="G241" s="12">
        <v>59.750300000000003</v>
      </c>
      <c r="H241" s="20">
        <f t="shared" ref="H241:M241" si="475">LN(B241/B240)</f>
        <v>9.917559894731762E-3</v>
      </c>
      <c r="I241" s="20">
        <f t="shared" si="475"/>
        <v>3.5705861876982369E-3</v>
      </c>
      <c r="J241" s="20">
        <f t="shared" si="475"/>
        <v>1.1086627334271572E-2</v>
      </c>
      <c r="K241" s="20">
        <f t="shared" si="475"/>
        <v>-5.6298915129892801E-3</v>
      </c>
      <c r="L241" s="20">
        <f t="shared" si="475"/>
        <v>8.630430007330072E-3</v>
      </c>
      <c r="M241" s="22">
        <f t="shared" si="475"/>
        <v>-1.6609331271010937E-2</v>
      </c>
      <c r="N241" s="24">
        <f t="shared" ref="N241:R241" si="476">(B241-B240)/B240</f>
        <v>9.9669018743109312E-3</v>
      </c>
      <c r="O241" s="24">
        <f t="shared" si="476"/>
        <v>3.5769683242888929E-3</v>
      </c>
      <c r="P241" s="24">
        <f t="shared" si="476"/>
        <v>1.114831173365011E-2</v>
      </c>
      <c r="Q241" s="24">
        <f t="shared" si="476"/>
        <v>-5.6140733724918453E-3</v>
      </c>
      <c r="R241" s="24">
        <f t="shared" si="476"/>
        <v>8.667779538569809E-3</v>
      </c>
      <c r="S241" s="26">
        <f t="shared" si="392"/>
        <v>-1.6472156836924379E-2</v>
      </c>
      <c r="U241" s="2"/>
    </row>
    <row r="242" spans="1:21" ht="15.75" customHeight="1">
      <c r="A242" s="11">
        <v>42744</v>
      </c>
      <c r="B242" s="12">
        <v>231.279999</v>
      </c>
      <c r="C242" s="12">
        <v>33.71698</v>
      </c>
      <c r="D242" s="12">
        <v>113.39769699999999</v>
      </c>
      <c r="E242" s="12">
        <v>130.949997</v>
      </c>
      <c r="F242" s="12">
        <v>59.189987000000002</v>
      </c>
      <c r="G242" s="12">
        <v>59.447600000000001</v>
      </c>
      <c r="H242" s="20">
        <f t="shared" ref="H242:M242" si="477">LN(B242/B241)</f>
        <v>9.8634444943494371E-3</v>
      </c>
      <c r="I242" s="20">
        <f t="shared" si="477"/>
        <v>3.5570520065572081E-3</v>
      </c>
      <c r="J242" s="20">
        <f t="shared" si="477"/>
        <v>9.1177092513673834E-3</v>
      </c>
      <c r="K242" s="20">
        <f t="shared" si="477"/>
        <v>-9.1603699381630037E-4</v>
      </c>
      <c r="L242" s="20">
        <f t="shared" si="477"/>
        <v>-3.187751047522734E-3</v>
      </c>
      <c r="M242" s="22">
        <f t="shared" si="477"/>
        <v>-5.0789594564923579E-3</v>
      </c>
      <c r="N242" s="24">
        <f t="shared" ref="N242:R242" si="478">(B242-B241)/B241</f>
        <v>9.9122485898486667E-3</v>
      </c>
      <c r="O242" s="24">
        <f t="shared" si="478"/>
        <v>3.563385823724939E-3</v>
      </c>
      <c r="P242" s="24">
        <f t="shared" si="478"/>
        <v>9.1594021806952718E-3</v>
      </c>
      <c r="Q242" s="24">
        <f t="shared" si="478"/>
        <v>-9.156175600113283E-4</v>
      </c>
      <c r="R242" s="24">
        <f t="shared" si="478"/>
        <v>-3.1826755637108938E-3</v>
      </c>
      <c r="S242" s="26">
        <f t="shared" si="392"/>
        <v>-5.066083350209194E-3</v>
      </c>
      <c r="U242" s="2"/>
    </row>
    <row r="243" spans="1:21" ht="15.75" customHeight="1">
      <c r="A243" s="88">
        <v>42745</v>
      </c>
      <c r="B243" s="12">
        <v>229.86999499999999</v>
      </c>
      <c r="C243" s="12">
        <v>33.652515000000001</v>
      </c>
      <c r="D243" s="12">
        <v>113.51206999999999</v>
      </c>
      <c r="E243" s="12">
        <v>129.88999899999999</v>
      </c>
      <c r="F243" s="12">
        <v>59.171084999999998</v>
      </c>
      <c r="G243" s="12">
        <v>59.8675</v>
      </c>
      <c r="H243" s="20">
        <f t="shared" ref="H243:M243" si="479">LN(B243/B242)</f>
        <v>-6.1151833994265801E-3</v>
      </c>
      <c r="I243" s="20">
        <f t="shared" si="479"/>
        <v>-1.9137747633535026E-3</v>
      </c>
      <c r="J243" s="20">
        <f t="shared" si="479"/>
        <v>1.0080924342580351E-3</v>
      </c>
      <c r="K243" s="20">
        <f t="shared" si="479"/>
        <v>-8.1276173238427236E-3</v>
      </c>
      <c r="L243" s="20">
        <f t="shared" si="479"/>
        <v>-3.1939555533410394E-4</v>
      </c>
      <c r="M243" s="22">
        <f t="shared" si="479"/>
        <v>7.0385346619109964E-3</v>
      </c>
      <c r="N243" s="24">
        <f t="shared" ref="N243:R243" si="480">(B243-B242)/B242</f>
        <v>-6.0965237205834423E-3</v>
      </c>
      <c r="O243" s="24">
        <f t="shared" si="480"/>
        <v>-1.9119446640831546E-3</v>
      </c>
      <c r="P243" s="24">
        <f t="shared" si="480"/>
        <v>1.0086007302247109E-3</v>
      </c>
      <c r="Q243" s="24">
        <f t="shared" si="480"/>
        <v>-8.0946775432152729E-3</v>
      </c>
      <c r="R243" s="24">
        <f t="shared" si="480"/>
        <v>-3.1934455400377417E-4</v>
      </c>
      <c r="S243" s="26">
        <f t="shared" si="392"/>
        <v>7.0633633653840455E-3</v>
      </c>
      <c r="U243" s="2"/>
    </row>
    <row r="244" spans="1:21" ht="15.75" customHeight="1">
      <c r="A244" s="88">
        <v>42746</v>
      </c>
      <c r="B244" s="12">
        <v>229.729996</v>
      </c>
      <c r="C244" s="12">
        <v>34.030113</v>
      </c>
      <c r="D244" s="12">
        <v>114.12198600000001</v>
      </c>
      <c r="E244" s="12">
        <v>130.5</v>
      </c>
      <c r="F244" s="12">
        <v>59.709685999999998</v>
      </c>
      <c r="G244" s="12">
        <v>60.004100000000001</v>
      </c>
      <c r="H244" s="20">
        <f t="shared" ref="H244:M244" si="481">LN(B244/B243)</f>
        <v>-6.0922109256541547E-4</v>
      </c>
      <c r="I244" s="20">
        <f t="shared" si="481"/>
        <v>1.1158015838645391E-2</v>
      </c>
      <c r="J244" s="20">
        <f t="shared" si="481"/>
        <v>5.3587540481266679E-3</v>
      </c>
      <c r="K244" s="20">
        <f t="shared" si="481"/>
        <v>4.6852960423776685E-3</v>
      </c>
      <c r="L244" s="20">
        <f t="shared" si="481"/>
        <v>9.0612582788648123E-3</v>
      </c>
      <c r="M244" s="22">
        <f t="shared" si="481"/>
        <v>2.279106295882113E-3</v>
      </c>
      <c r="N244" s="24">
        <f t="shared" ref="N244:R244" si="482">(B244-B243)/B243</f>
        <v>-6.0903555507533244E-4</v>
      </c>
      <c r="O244" s="24">
        <f t="shared" si="482"/>
        <v>1.1220498675953313E-2</v>
      </c>
      <c r="P244" s="24">
        <f t="shared" si="482"/>
        <v>5.3731378522126555E-3</v>
      </c>
      <c r="Q244" s="24">
        <f t="shared" si="482"/>
        <v>4.6962892039133144E-3</v>
      </c>
      <c r="R244" s="24">
        <f t="shared" si="482"/>
        <v>9.1024357589521952E-3</v>
      </c>
      <c r="S244" s="26">
        <f t="shared" si="392"/>
        <v>2.281705432830794E-3</v>
      </c>
      <c r="U244" s="2"/>
    </row>
    <row r="245" spans="1:21" ht="15.75" customHeight="1">
      <c r="A245" s="88">
        <v>42747</v>
      </c>
      <c r="B245" s="12">
        <v>229.58999600000001</v>
      </c>
      <c r="C245" s="12">
        <v>33.809078</v>
      </c>
      <c r="D245" s="12">
        <v>113.645454</v>
      </c>
      <c r="E245" s="12">
        <v>129.179993</v>
      </c>
      <c r="F245" s="12">
        <v>59.161636000000001</v>
      </c>
      <c r="G245" s="12">
        <v>60.2149</v>
      </c>
      <c r="H245" s="20">
        <f t="shared" ref="H245:M245" si="483">LN(B245/B244)</f>
        <v>-6.09596824757466E-4</v>
      </c>
      <c r="I245" s="20">
        <f t="shared" si="483"/>
        <v>-6.5164627972620261E-3</v>
      </c>
      <c r="J245" s="20">
        <f t="shared" si="483"/>
        <v>-4.1843794293068967E-3</v>
      </c>
      <c r="K245" s="20">
        <f t="shared" si="483"/>
        <v>-1.0166500346377678E-2</v>
      </c>
      <c r="L245" s="20">
        <f t="shared" si="483"/>
        <v>-9.2209605140577203E-3</v>
      </c>
      <c r="M245" s="22">
        <f t="shared" si="483"/>
        <v>3.5069367744776344E-3</v>
      </c>
      <c r="N245" s="24">
        <f t="shared" ref="N245:R245" si="484">(B245-B244)/B244</f>
        <v>-6.0941105836255862E-4</v>
      </c>
      <c r="O245" s="24">
        <f t="shared" si="484"/>
        <v>-6.4952766980233227E-3</v>
      </c>
      <c r="P245" s="24">
        <f t="shared" si="484"/>
        <v>-4.1756371116780768E-3</v>
      </c>
      <c r="Q245" s="24">
        <f t="shared" si="484"/>
        <v>-1.0114996168582406E-2</v>
      </c>
      <c r="R245" s="24">
        <f t="shared" si="484"/>
        <v>-9.1785778273896189E-3</v>
      </c>
      <c r="S245" s="26">
        <f t="shared" si="392"/>
        <v>3.5130932719598107E-3</v>
      </c>
      <c r="U245" s="2"/>
    </row>
    <row r="246" spans="1:21" ht="15.75" customHeight="1">
      <c r="A246" s="88">
        <v>42748</v>
      </c>
      <c r="B246" s="12">
        <v>237.75</v>
      </c>
      <c r="C246" s="12">
        <v>33.882755000000003</v>
      </c>
      <c r="D246" s="12">
        <v>113.44534299999999</v>
      </c>
      <c r="E246" s="12">
        <v>133.699997</v>
      </c>
      <c r="F246" s="12">
        <v>59.246684999999999</v>
      </c>
      <c r="G246" s="12">
        <v>59.348500000000001</v>
      </c>
      <c r="H246" s="20">
        <f t="shared" ref="H246:M246" si="485">LN(B246/B245)</f>
        <v>3.4924609357922048E-2</v>
      </c>
      <c r="I246" s="20">
        <f t="shared" si="485"/>
        <v>2.176836579205265E-3</v>
      </c>
      <c r="J246" s="20">
        <f t="shared" si="485"/>
        <v>-1.7623880354393378E-3</v>
      </c>
      <c r="K246" s="20">
        <f t="shared" si="485"/>
        <v>3.4391735253232185E-2</v>
      </c>
      <c r="L246" s="20">
        <f t="shared" si="485"/>
        <v>1.436537802539763E-3</v>
      </c>
      <c r="M246" s="22">
        <f t="shared" si="485"/>
        <v>-1.449298305850099E-2</v>
      </c>
      <c r="N246" s="24">
        <f t="shared" ref="N246:R246" si="486">(B246-B245)/B245</f>
        <v>3.5541635707855436E-2</v>
      </c>
      <c r="O246" s="24">
        <f t="shared" si="486"/>
        <v>2.1792076080869032E-3</v>
      </c>
      <c r="P246" s="24">
        <f t="shared" si="486"/>
        <v>-1.7608359415767464E-3</v>
      </c>
      <c r="Q246" s="24">
        <f t="shared" si="486"/>
        <v>3.4989969383262008E-2</v>
      </c>
      <c r="R246" s="24">
        <f t="shared" si="486"/>
        <v>1.4375701172293128E-3</v>
      </c>
      <c r="S246" s="26">
        <f t="shared" si="392"/>
        <v>-1.4388465313402432E-2</v>
      </c>
      <c r="U246" s="2"/>
    </row>
    <row r="247" spans="1:21" ht="15.75" customHeight="1">
      <c r="A247" s="88">
        <v>42752</v>
      </c>
      <c r="B247" s="12">
        <v>235.58000200000001</v>
      </c>
      <c r="C247" s="12">
        <v>33.891959999999997</v>
      </c>
      <c r="D247" s="12">
        <v>114.360237</v>
      </c>
      <c r="E247" s="12">
        <v>132.88999899999999</v>
      </c>
      <c r="F247" s="12">
        <v>59.086044000000001</v>
      </c>
      <c r="G247" s="12">
        <v>59.474800000000002</v>
      </c>
      <c r="H247" s="20">
        <f t="shared" ref="H247:M247" si="487">LN(B247/B246)</f>
        <v>-9.1691344051762266E-3</v>
      </c>
      <c r="I247" s="20">
        <f t="shared" si="487"/>
        <v>2.7163522728485467E-4</v>
      </c>
      <c r="J247" s="20">
        <f t="shared" si="487"/>
        <v>8.0322783918102079E-3</v>
      </c>
      <c r="K247" s="20">
        <f t="shared" si="487"/>
        <v>-6.0767508512069822E-3</v>
      </c>
      <c r="L247" s="20">
        <f t="shared" si="487"/>
        <v>-2.7150746887982611E-3</v>
      </c>
      <c r="M247" s="22">
        <f t="shared" si="487"/>
        <v>2.1258464891115597E-3</v>
      </c>
      <c r="N247" s="24">
        <f t="shared" ref="N247:R247" si="488">(B247-B246)/B246</f>
        <v>-9.1272260778127966E-3</v>
      </c>
      <c r="O247" s="24">
        <f t="shared" si="488"/>
        <v>2.7167212347385433E-4</v>
      </c>
      <c r="P247" s="24">
        <f t="shared" si="488"/>
        <v>8.0646236840238028E-3</v>
      </c>
      <c r="Q247" s="24">
        <f t="shared" si="488"/>
        <v>-6.0583247432683734E-3</v>
      </c>
      <c r="R247" s="24">
        <f t="shared" si="488"/>
        <v>-2.7113922070069957E-3</v>
      </c>
      <c r="S247" s="26">
        <f t="shared" si="392"/>
        <v>2.1281077028063589E-3</v>
      </c>
      <c r="U247" s="2"/>
    </row>
    <row r="248" spans="1:21" ht="15.75" customHeight="1">
      <c r="A248" s="88">
        <v>42753</v>
      </c>
      <c r="B248" s="12">
        <v>238.36000100000001</v>
      </c>
      <c r="C248" s="12">
        <v>33.855128999999998</v>
      </c>
      <c r="D248" s="12">
        <v>114.35069300000001</v>
      </c>
      <c r="E248" s="12">
        <v>133.259995</v>
      </c>
      <c r="F248" s="12">
        <v>59.057696999999997</v>
      </c>
      <c r="G248" s="12">
        <v>59.660699999999999</v>
      </c>
      <c r="H248" s="20">
        <f t="shared" ref="H248:M248" si="489">LN(B248/B247)</f>
        <v>1.1731573053789517E-2</v>
      </c>
      <c r="I248" s="20">
        <f t="shared" si="489"/>
        <v>-1.0873088179063292E-3</v>
      </c>
      <c r="J248" s="20">
        <f t="shared" si="489"/>
        <v>-8.3459063417104916E-5</v>
      </c>
      <c r="K248" s="20">
        <f t="shared" si="489"/>
        <v>2.7803587953585704E-3</v>
      </c>
      <c r="L248" s="20">
        <f t="shared" si="489"/>
        <v>-4.7987308179068324E-4</v>
      </c>
      <c r="M248" s="22">
        <f t="shared" si="489"/>
        <v>3.1208187464057359E-3</v>
      </c>
      <c r="N248" s="24">
        <f t="shared" ref="N248:R248" si="490">(B248-B247)/B247</f>
        <v>1.180065785040618E-2</v>
      </c>
      <c r="O248" s="24">
        <f t="shared" si="490"/>
        <v>-1.0867179118587238E-3</v>
      </c>
      <c r="P248" s="24">
        <f t="shared" si="490"/>
        <v>-8.3455580806387407E-5</v>
      </c>
      <c r="Q248" s="24">
        <f t="shared" si="490"/>
        <v>2.7842275775772614E-3</v>
      </c>
      <c r="R248" s="24">
        <f t="shared" si="490"/>
        <v>-4.7975796111859637E-4</v>
      </c>
      <c r="S248" s="26">
        <f t="shared" si="392"/>
        <v>3.1256935710586298E-3</v>
      </c>
      <c r="U248" s="2"/>
    </row>
    <row r="249" spans="1:21" ht="15.75" customHeight="1">
      <c r="A249" s="88">
        <v>42754</v>
      </c>
      <c r="B249" s="12">
        <v>243.759995</v>
      </c>
      <c r="C249" s="12">
        <v>33.680145000000003</v>
      </c>
      <c r="D249" s="12">
        <v>114.150558</v>
      </c>
      <c r="E249" s="12">
        <v>138.41000399999999</v>
      </c>
      <c r="F249" s="12">
        <v>58.86871</v>
      </c>
      <c r="G249" s="12">
        <v>59.265500000000003</v>
      </c>
      <c r="H249" s="20">
        <f t="shared" ref="H249:M249" si="491">LN(B249/B248)</f>
        <v>2.2401974091361337E-2</v>
      </c>
      <c r="I249" s="20">
        <f t="shared" si="491"/>
        <v>-5.182014707582205E-3</v>
      </c>
      <c r="J249" s="20">
        <f t="shared" si="491"/>
        <v>-1.751719522765669E-3</v>
      </c>
      <c r="K249" s="20">
        <f t="shared" si="491"/>
        <v>3.7918254194501955E-2</v>
      </c>
      <c r="L249" s="20">
        <f t="shared" si="491"/>
        <v>-3.2051712012308789E-3</v>
      </c>
      <c r="M249" s="22">
        <f t="shared" si="491"/>
        <v>-6.6461629937403363E-3</v>
      </c>
      <c r="N249" s="24">
        <f t="shared" ref="N249:R249" si="492">(B249-B248)/B248</f>
        <v>2.2654782586613565E-2</v>
      </c>
      <c r="O249" s="24">
        <f t="shared" si="492"/>
        <v>-5.1686112316983029E-3</v>
      </c>
      <c r="P249" s="24">
        <f t="shared" si="492"/>
        <v>-1.7501861575950663E-3</v>
      </c>
      <c r="Q249" s="24">
        <f t="shared" si="492"/>
        <v>3.8646324427672255E-2</v>
      </c>
      <c r="R249" s="24">
        <f t="shared" si="492"/>
        <v>-3.2000401234744619E-3</v>
      </c>
      <c r="S249" s="26">
        <f t="shared" si="392"/>
        <v>-6.6241260997607077E-3</v>
      </c>
      <c r="U249" s="2"/>
    </row>
    <row r="250" spans="1:21" ht="15.75" customHeight="1">
      <c r="A250" s="88">
        <v>42755</v>
      </c>
      <c r="B250" s="12">
        <v>244.729996</v>
      </c>
      <c r="C250" s="12">
        <v>34.020896999999998</v>
      </c>
      <c r="D250" s="12">
        <v>114.360237</v>
      </c>
      <c r="E250" s="12">
        <v>138.60000600000001</v>
      </c>
      <c r="F250" s="12">
        <v>59.284477000000003</v>
      </c>
      <c r="G250" s="12">
        <v>59.242400000000004</v>
      </c>
      <c r="H250" s="20">
        <f t="shared" ref="H250:M250" si="493">LN(B250/B249)</f>
        <v>3.9714315248928177E-3</v>
      </c>
      <c r="I250" s="20">
        <f t="shared" si="493"/>
        <v>1.0066458872638327E-2</v>
      </c>
      <c r="J250" s="20">
        <f t="shared" si="493"/>
        <v>1.8351785861829247E-3</v>
      </c>
      <c r="K250" s="20">
        <f t="shared" si="493"/>
        <v>1.3718062375891354E-3</v>
      </c>
      <c r="L250" s="20">
        <f t="shared" si="493"/>
        <v>7.0377909669801257E-3</v>
      </c>
      <c r="M250" s="22">
        <f t="shared" si="493"/>
        <v>-3.8984743283037942E-4</v>
      </c>
      <c r="N250" s="24">
        <f t="shared" ref="N250:R250" si="494">(B250-B249)/B249</f>
        <v>3.9793281091919791E-3</v>
      </c>
      <c r="O250" s="24">
        <f t="shared" si="494"/>
        <v>1.0117296110215524E-2</v>
      </c>
      <c r="P250" s="24">
        <f t="shared" si="494"/>
        <v>1.8368635569875548E-3</v>
      </c>
      <c r="Q250" s="24">
        <f t="shared" si="494"/>
        <v>1.3727475941697185E-3</v>
      </c>
      <c r="R250" s="24">
        <f t="shared" si="494"/>
        <v>7.0626144177442047E-3</v>
      </c>
      <c r="S250" s="26">
        <f t="shared" si="392"/>
        <v>-3.8977145219387666E-4</v>
      </c>
      <c r="U250" s="2"/>
    </row>
    <row r="251" spans="1:21" ht="15.75" customHeight="1">
      <c r="A251" s="88">
        <v>42758</v>
      </c>
      <c r="B251" s="12">
        <v>248.91999799999999</v>
      </c>
      <c r="C251" s="12">
        <v>33.864333999999999</v>
      </c>
      <c r="D251" s="12">
        <v>114.43647799999999</v>
      </c>
      <c r="E251" s="12">
        <v>137.38999899999999</v>
      </c>
      <c r="F251" s="12">
        <v>59.492367000000002</v>
      </c>
      <c r="G251" s="12">
        <v>59.704500000000003</v>
      </c>
      <c r="H251" s="20">
        <f t="shared" ref="H251:M251" si="495">LN(B251/B250)</f>
        <v>1.6976005975939904E-2</v>
      </c>
      <c r="I251" s="20">
        <f t="shared" si="495"/>
        <v>-4.6125873118293232E-3</v>
      </c>
      <c r="J251" s="20">
        <f t="shared" si="495"/>
        <v>6.6645190095434084E-4</v>
      </c>
      <c r="K251" s="20">
        <f t="shared" si="495"/>
        <v>-8.7685403885386492E-3</v>
      </c>
      <c r="L251" s="20">
        <f t="shared" si="495"/>
        <v>3.5005175298943986E-3</v>
      </c>
      <c r="M251" s="22">
        <f t="shared" si="495"/>
        <v>7.7698926965428178E-3</v>
      </c>
      <c r="N251" s="24">
        <f t="shared" ref="N251:R251" si="496">(B251-B250)/B250</f>
        <v>1.7120917208693912E-2</v>
      </c>
      <c r="O251" s="24">
        <f t="shared" si="496"/>
        <v>-4.6019656683360952E-3</v>
      </c>
      <c r="P251" s="24">
        <f t="shared" si="496"/>
        <v>6.6667402936560903E-4</v>
      </c>
      <c r="Q251" s="24">
        <f t="shared" si="496"/>
        <v>-8.7302088572782498E-3</v>
      </c>
      <c r="R251" s="24">
        <f t="shared" si="496"/>
        <v>3.5066514966472424E-3</v>
      </c>
      <c r="S251" s="26">
        <f t="shared" si="392"/>
        <v>7.8001566445653481E-3</v>
      </c>
      <c r="U251" s="2"/>
    </row>
    <row r="252" spans="1:21" ht="15.75" customHeight="1">
      <c r="A252" s="88">
        <v>42759</v>
      </c>
      <c r="B252" s="12">
        <v>254.61000100000001</v>
      </c>
      <c r="C252" s="12">
        <v>34.64716</v>
      </c>
      <c r="D252" s="12">
        <v>114.33165</v>
      </c>
      <c r="E252" s="12">
        <v>140.11000100000001</v>
      </c>
      <c r="F252" s="12">
        <v>60.021526000000001</v>
      </c>
      <c r="G252" s="12">
        <v>59.748899999999999</v>
      </c>
      <c r="H252" s="20">
        <f t="shared" ref="H252:M252" si="497">LN(B252/B251)</f>
        <v>2.2601414910963662E-2</v>
      </c>
      <c r="I252" s="20">
        <f t="shared" si="497"/>
        <v>2.2853393643521135E-2</v>
      </c>
      <c r="J252" s="20">
        <f t="shared" si="497"/>
        <v>-9.1645639848058214E-4</v>
      </c>
      <c r="K252" s="20">
        <f t="shared" si="497"/>
        <v>1.9604245863082913E-2</v>
      </c>
      <c r="L252" s="20">
        <f t="shared" si="497"/>
        <v>8.855245939413052E-3</v>
      </c>
      <c r="M252" s="22">
        <f t="shared" si="497"/>
        <v>7.4338615802809936E-4</v>
      </c>
      <c r="N252" s="24">
        <f t="shared" ref="N252:R252" si="498">(B252-B251)/B251</f>
        <v>2.2858762034860768E-2</v>
      </c>
      <c r="O252" s="24">
        <f t="shared" si="498"/>
        <v>2.3116533164361065E-2</v>
      </c>
      <c r="P252" s="24">
        <f t="shared" si="498"/>
        <v>-9.1603658057352747E-4</v>
      </c>
      <c r="Q252" s="24">
        <f t="shared" si="498"/>
        <v>1.9797671008062401E-2</v>
      </c>
      <c r="R252" s="24">
        <f t="shared" si="498"/>
        <v>8.8945696176452333E-3</v>
      </c>
      <c r="S252" s="26">
        <f t="shared" si="392"/>
        <v>7.436625379995121E-4</v>
      </c>
      <c r="U252" s="2"/>
    </row>
    <row r="253" spans="1:21" ht="15.75" customHeight="1">
      <c r="A253" s="88">
        <v>42760</v>
      </c>
      <c r="B253" s="12">
        <v>254.470001</v>
      </c>
      <c r="C253" s="12">
        <v>34.812939</v>
      </c>
      <c r="D253" s="12">
        <v>116.151878</v>
      </c>
      <c r="E253" s="12">
        <v>139.520004</v>
      </c>
      <c r="F253" s="12">
        <v>60.172702999999998</v>
      </c>
      <c r="G253" s="12">
        <v>59.453699999999998</v>
      </c>
      <c r="H253" s="20">
        <f t="shared" ref="H253:M253" si="499">LN(B253/B252)</f>
        <v>-5.5001179767158286E-4</v>
      </c>
      <c r="I253" s="20">
        <f t="shared" si="499"/>
        <v>4.7733682260766427E-3</v>
      </c>
      <c r="J253" s="20">
        <f t="shared" si="499"/>
        <v>1.5795192475639423E-2</v>
      </c>
      <c r="K253" s="20">
        <f t="shared" si="499"/>
        <v>-4.2198466899956216E-3</v>
      </c>
      <c r="L253" s="20">
        <f t="shared" si="499"/>
        <v>2.5155463948327013E-3</v>
      </c>
      <c r="M253" s="22">
        <f t="shared" si="499"/>
        <v>-4.9529222260780038E-3</v>
      </c>
      <c r="N253" s="24">
        <f t="shared" ref="N253:R253" si="500">(B253-B252)/B252</f>
        <v>-5.4986056890991798E-4</v>
      </c>
      <c r="O253" s="24">
        <f t="shared" si="500"/>
        <v>4.7847788967407597E-3</v>
      </c>
      <c r="P253" s="24">
        <f t="shared" si="500"/>
        <v>1.5920595915479223E-2</v>
      </c>
      <c r="Q253" s="24">
        <f t="shared" si="500"/>
        <v>-4.2109556476272588E-3</v>
      </c>
      <c r="R253" s="24">
        <f t="shared" si="500"/>
        <v>2.5187130363862626E-3</v>
      </c>
      <c r="S253" s="26">
        <f t="shared" si="392"/>
        <v>-4.9406767321239498E-3</v>
      </c>
      <c r="U253" s="2"/>
    </row>
    <row r="254" spans="1:21" ht="15.75" customHeight="1">
      <c r="A254" s="88">
        <v>42761</v>
      </c>
      <c r="B254" s="12">
        <v>252.509995</v>
      </c>
      <c r="C254" s="12">
        <v>34.591911000000003</v>
      </c>
      <c r="D254" s="12">
        <v>116.209045</v>
      </c>
      <c r="E254" s="12">
        <v>138.96000699999999</v>
      </c>
      <c r="F254" s="12">
        <v>60.730209000000002</v>
      </c>
      <c r="G254" s="12">
        <v>59.224699999999999</v>
      </c>
      <c r="H254" s="20">
        <f t="shared" ref="H254:M254" si="501">LN(B254/B253)</f>
        <v>-7.7321226892009152E-3</v>
      </c>
      <c r="I254" s="20">
        <f t="shared" si="501"/>
        <v>-6.3692594166442108E-3</v>
      </c>
      <c r="J254" s="20">
        <f t="shared" si="501"/>
        <v>4.9205348657892993E-4</v>
      </c>
      <c r="K254" s="20">
        <f t="shared" si="501"/>
        <v>-4.0218165233372703E-3</v>
      </c>
      <c r="L254" s="20">
        <f t="shared" si="501"/>
        <v>9.2224404235437662E-3</v>
      </c>
      <c r="M254" s="22">
        <f t="shared" si="501"/>
        <v>-3.8591737706651671E-3</v>
      </c>
      <c r="N254" s="24">
        <f t="shared" ref="N254:R254" si="502">(B254-B253)/B253</f>
        <v>-7.7023067249486626E-3</v>
      </c>
      <c r="O254" s="24">
        <f t="shared" si="502"/>
        <v>-6.3490186795201889E-3</v>
      </c>
      <c r="P254" s="24">
        <f t="shared" si="502"/>
        <v>4.9217456475397542E-4</v>
      </c>
      <c r="Q254" s="24">
        <f t="shared" si="502"/>
        <v>-4.0137398505235844E-3</v>
      </c>
      <c r="R254" s="24">
        <f t="shared" si="502"/>
        <v>9.2650981625339926E-3</v>
      </c>
      <c r="S254" s="26">
        <f t="shared" si="392"/>
        <v>-3.8517367295896054E-3</v>
      </c>
      <c r="U254" s="2"/>
    </row>
    <row r="255" spans="1:21" ht="15.75" customHeight="1">
      <c r="A255" s="88">
        <v>42762</v>
      </c>
      <c r="B255" s="12">
        <v>252.949997</v>
      </c>
      <c r="C255" s="12">
        <v>34.978721999999998</v>
      </c>
      <c r="D255" s="12">
        <v>116.218582</v>
      </c>
      <c r="E255" s="12">
        <v>142.449997</v>
      </c>
      <c r="F255" s="12">
        <v>62.157043000000002</v>
      </c>
      <c r="G255" s="12">
        <v>59.265700000000002</v>
      </c>
      <c r="H255" s="20">
        <f t="shared" ref="H255:M255" si="503">LN(B255/B254)</f>
        <v>1.7409967874954567E-3</v>
      </c>
      <c r="I255" s="20">
        <f t="shared" si="503"/>
        <v>1.1120065155805997E-2</v>
      </c>
      <c r="J255" s="20">
        <f t="shared" si="503"/>
        <v>8.2064254825802175E-5</v>
      </c>
      <c r="K255" s="20">
        <f t="shared" si="503"/>
        <v>2.4804867576839518E-2</v>
      </c>
      <c r="L255" s="20">
        <f t="shared" si="503"/>
        <v>2.3222882777023501E-2</v>
      </c>
      <c r="M255" s="22">
        <f t="shared" si="503"/>
        <v>6.9203921391629329E-4</v>
      </c>
      <c r="N255" s="24">
        <f t="shared" ref="N255:R255" si="504">(B255-B254)/B254</f>
        <v>1.7425132022991512E-3</v>
      </c>
      <c r="O255" s="24">
        <f t="shared" si="504"/>
        <v>1.1182122895725375E-2</v>
      </c>
      <c r="P255" s="24">
        <f t="shared" si="504"/>
        <v>8.2067622188914619E-5</v>
      </c>
      <c r="Q255" s="24">
        <f t="shared" si="504"/>
        <v>2.5115067819477054E-2</v>
      </c>
      <c r="R255" s="24">
        <f t="shared" si="504"/>
        <v>2.3494633453344439E-2</v>
      </c>
      <c r="S255" s="26">
        <f t="shared" si="392"/>
        <v>6.9227872830102122E-4</v>
      </c>
      <c r="U255" s="2"/>
    </row>
    <row r="256" spans="1:21" ht="15.75" customHeight="1">
      <c r="A256" s="88">
        <v>42765</v>
      </c>
      <c r="B256" s="12">
        <v>250.63000500000001</v>
      </c>
      <c r="C256" s="12">
        <v>34.462975</v>
      </c>
      <c r="D256" s="12">
        <v>115.913605</v>
      </c>
      <c r="E256" s="12">
        <v>141.220001</v>
      </c>
      <c r="F256" s="12">
        <v>61.542834999999997</v>
      </c>
      <c r="G256" s="12">
        <v>60.060499999999998</v>
      </c>
      <c r="H256" s="20">
        <f t="shared" ref="H256:M256" si="505">LN(B256/B255)</f>
        <v>-9.2140609416462103E-3</v>
      </c>
      <c r="I256" s="20">
        <f t="shared" si="505"/>
        <v>-1.4854374407581387E-2</v>
      </c>
      <c r="J256" s="20">
        <f t="shared" si="505"/>
        <v>-2.6276164405650867E-3</v>
      </c>
      <c r="K256" s="20">
        <f t="shared" si="505"/>
        <v>-8.6720747145452512E-3</v>
      </c>
      <c r="L256" s="20">
        <f t="shared" si="505"/>
        <v>-9.9306977116690263E-3</v>
      </c>
      <c r="M256" s="22">
        <f t="shared" si="505"/>
        <v>1.332166371137122E-2</v>
      </c>
      <c r="N256" s="24">
        <f t="shared" ref="N256:R256" si="506">(B256-B255)/B255</f>
        <v>-9.1717415596568874E-3</v>
      </c>
      <c r="O256" s="24">
        <f t="shared" si="506"/>
        <v>-1.4744592441084541E-2</v>
      </c>
      <c r="P256" s="24">
        <f t="shared" si="506"/>
        <v>-2.6241672781723824E-3</v>
      </c>
      <c r="Q256" s="24">
        <f t="shared" si="506"/>
        <v>-8.6345807364250054E-3</v>
      </c>
      <c r="R256" s="24">
        <f t="shared" si="506"/>
        <v>-9.8815511542272843E-3</v>
      </c>
      <c r="S256" s="26">
        <f t="shared" si="392"/>
        <v>1.3410792414499273E-2</v>
      </c>
      <c r="U256" s="2"/>
    </row>
    <row r="257" spans="1:21" ht="15.75" customHeight="1">
      <c r="A257" s="11">
        <v>42766</v>
      </c>
      <c r="B257" s="12">
        <v>251.929993</v>
      </c>
      <c r="C257" s="12">
        <v>33.910384999999998</v>
      </c>
      <c r="D257" s="12">
        <v>115.64677399999999</v>
      </c>
      <c r="E257" s="12">
        <v>140.71000699999999</v>
      </c>
      <c r="F257" s="12">
        <v>61.089278999999998</v>
      </c>
      <c r="G257" s="12">
        <v>60.0261</v>
      </c>
      <c r="H257" s="20">
        <f t="shared" ref="H257:M257" si="507">LN(B257/B256)</f>
        <v>5.1734754245088719E-3</v>
      </c>
      <c r="I257" s="20">
        <f t="shared" si="507"/>
        <v>-1.6164249696389354E-2</v>
      </c>
      <c r="J257" s="20">
        <f t="shared" si="507"/>
        <v>-2.3046353547608324E-3</v>
      </c>
      <c r="K257" s="20">
        <f t="shared" si="507"/>
        <v>-3.6178806214795787E-3</v>
      </c>
      <c r="L257" s="20">
        <f t="shared" si="507"/>
        <v>-7.3970520980604342E-3</v>
      </c>
      <c r="M257" s="22">
        <f t="shared" si="507"/>
        <v>-5.7291989182717317E-4</v>
      </c>
      <c r="N257" s="24">
        <f t="shared" ref="N257:R257" si="508">(B257-B256)/B256</f>
        <v>5.1868809562525637E-3</v>
      </c>
      <c r="O257" s="24">
        <f t="shared" si="508"/>
        <v>-1.6034309284094078E-2</v>
      </c>
      <c r="P257" s="24">
        <f t="shared" si="508"/>
        <v>-2.3019817216452759E-3</v>
      </c>
      <c r="Q257" s="24">
        <f t="shared" si="508"/>
        <v>-3.6113439766935428E-3</v>
      </c>
      <c r="R257" s="24">
        <f t="shared" si="508"/>
        <v>-7.3697612402808385E-3</v>
      </c>
      <c r="S257" s="26">
        <f t="shared" si="392"/>
        <v>-5.7275580456372932E-4</v>
      </c>
      <c r="U257" s="2"/>
    </row>
    <row r="258" spans="1:21" ht="15.75" customHeight="1">
      <c r="A258" s="11">
        <v>42767</v>
      </c>
      <c r="B258" s="12">
        <v>249.240005</v>
      </c>
      <c r="C258" s="12">
        <v>33.634093999999997</v>
      </c>
      <c r="D258" s="12">
        <v>122.69898999999999</v>
      </c>
      <c r="E258" s="12">
        <v>140.779999</v>
      </c>
      <c r="F258" s="12">
        <v>60.078220000000002</v>
      </c>
      <c r="G258" s="12">
        <v>60.046700000000001</v>
      </c>
      <c r="H258" s="20">
        <f t="shared" ref="H258:M258" si="509">LN(B258/B257)</f>
        <v>-1.0734935623749792E-2</v>
      </c>
      <c r="I258" s="20">
        <f t="shared" si="509"/>
        <v>-8.1810547684716111E-3</v>
      </c>
      <c r="J258" s="20">
        <f t="shared" si="509"/>
        <v>5.9193626445050655E-2</v>
      </c>
      <c r="K258" s="20">
        <f t="shared" si="509"/>
        <v>4.9729652883275313E-4</v>
      </c>
      <c r="L258" s="20">
        <f t="shared" si="509"/>
        <v>-1.6689004479861578E-2</v>
      </c>
      <c r="M258" s="22">
        <f t="shared" si="509"/>
        <v>3.4312517409628839E-4</v>
      </c>
      <c r="N258" s="24">
        <f t="shared" ref="N258:R258" si="510">(B258-B257)/B257</f>
        <v>-1.0677521830439615E-2</v>
      </c>
      <c r="O258" s="24">
        <f t="shared" si="510"/>
        <v>-8.1476810127635094E-3</v>
      </c>
      <c r="P258" s="24">
        <f t="shared" si="510"/>
        <v>6.0980654765173142E-2</v>
      </c>
      <c r="Q258" s="24">
        <f t="shared" si="510"/>
        <v>4.9742020125131102E-4</v>
      </c>
      <c r="R258" s="24">
        <f t="shared" si="510"/>
        <v>-1.6550514534637017E-2</v>
      </c>
      <c r="S258" s="26">
        <f t="shared" si="392"/>
        <v>3.4318404827238247E-4</v>
      </c>
      <c r="U258" s="2"/>
    </row>
    <row r="259" spans="1:21" ht="15.75" customHeight="1">
      <c r="A259" s="11">
        <v>42768</v>
      </c>
      <c r="B259" s="12">
        <v>251.550003</v>
      </c>
      <c r="C259" s="12">
        <v>33.781447999999997</v>
      </c>
      <c r="D259" s="12">
        <v>122.48934199999999</v>
      </c>
      <c r="E259" s="12">
        <v>139.199997</v>
      </c>
      <c r="F259" s="12">
        <v>59.690787999999998</v>
      </c>
      <c r="G259" s="12">
        <v>60.041600000000003</v>
      </c>
      <c r="H259" s="20">
        <f t="shared" ref="H259:M259" si="511">LN(B259/B258)</f>
        <v>9.2254811263794874E-3</v>
      </c>
      <c r="I259" s="20">
        <f t="shared" si="511"/>
        <v>4.3715211742595995E-3</v>
      </c>
      <c r="J259" s="20">
        <f t="shared" si="511"/>
        <v>-1.7100981060700728E-3</v>
      </c>
      <c r="K259" s="20">
        <f t="shared" si="511"/>
        <v>-1.1286654728108983E-2</v>
      </c>
      <c r="L259" s="20">
        <f t="shared" si="511"/>
        <v>-6.4696762184890729E-3</v>
      </c>
      <c r="M259" s="22">
        <f t="shared" si="511"/>
        <v>-8.4937500207153926E-5</v>
      </c>
      <c r="N259" s="24">
        <f t="shared" ref="N259:R259" si="512">(B259-B258)/B258</f>
        <v>9.2681670424457231E-3</v>
      </c>
      <c r="O259" s="24">
        <f t="shared" si="512"/>
        <v>4.3810902116168194E-3</v>
      </c>
      <c r="P259" s="24">
        <f t="shared" si="512"/>
        <v>-1.7086367214595767E-3</v>
      </c>
      <c r="Q259" s="24">
        <f t="shared" si="512"/>
        <v>-1.1223199397806555E-2</v>
      </c>
      <c r="R259" s="24">
        <f t="shared" si="512"/>
        <v>-6.4487929236253004E-3</v>
      </c>
      <c r="S259" s="26">
        <f t="shared" si="392"/>
        <v>-8.4933893119809589E-5</v>
      </c>
      <c r="U259" s="2"/>
    </row>
    <row r="260" spans="1:21" ht="15.75" customHeight="1">
      <c r="A260" s="11">
        <v>42769</v>
      </c>
      <c r="B260" s="12">
        <v>251.33000200000001</v>
      </c>
      <c r="C260" s="12">
        <v>33.874209999999998</v>
      </c>
      <c r="D260" s="12">
        <v>123.013496</v>
      </c>
      <c r="E260" s="12">
        <v>140.25</v>
      </c>
      <c r="F260" s="12">
        <v>60.172702999999998</v>
      </c>
      <c r="G260" s="12">
        <v>60.226100000000002</v>
      </c>
      <c r="H260" s="20">
        <f t="shared" ref="H260:M260" si="513">LN(B260/B259)</f>
        <v>-8.7496425329286443E-4</v>
      </c>
      <c r="I260" s="20">
        <f t="shared" si="513"/>
        <v>2.7421818328173214E-3</v>
      </c>
      <c r="J260" s="20">
        <f t="shared" si="513"/>
        <v>4.270050812387515E-3</v>
      </c>
      <c r="K260" s="20">
        <f t="shared" si="513"/>
        <v>7.5148180542107196E-3</v>
      </c>
      <c r="L260" s="20">
        <f t="shared" si="513"/>
        <v>8.0411073075126009E-3</v>
      </c>
      <c r="M260" s="22">
        <f t="shared" si="513"/>
        <v>3.0681578633990985E-3</v>
      </c>
      <c r="N260" s="24">
        <f t="shared" ref="N260:R260" si="514">(B260-B259)/B259</f>
        <v>-8.7458158368615218E-4</v>
      </c>
      <c r="O260" s="24">
        <f t="shared" si="514"/>
        <v>2.7459450524441836E-3</v>
      </c>
      <c r="P260" s="24">
        <f t="shared" si="514"/>
        <v>4.2791804694322713E-3</v>
      </c>
      <c r="Q260" s="24">
        <f t="shared" si="514"/>
        <v>7.54312516256738E-3</v>
      </c>
      <c r="R260" s="24">
        <f t="shared" si="514"/>
        <v>8.0735238408982096E-3</v>
      </c>
      <c r="S260" s="26">
        <f t="shared" si="392"/>
        <v>3.0728694771624543E-3</v>
      </c>
      <c r="U260" s="2"/>
    </row>
    <row r="261" spans="1:21" ht="15.75" customHeight="1">
      <c r="A261" s="11">
        <v>42772</v>
      </c>
      <c r="B261" s="12">
        <v>257.76998900000001</v>
      </c>
      <c r="C261" s="12">
        <v>33.642310999999999</v>
      </c>
      <c r="D261" s="12">
        <v>124.16662599999999</v>
      </c>
      <c r="E261" s="12">
        <v>140.970001</v>
      </c>
      <c r="F261" s="12">
        <v>60.134906999999998</v>
      </c>
      <c r="G261" s="12">
        <v>59.656700000000001</v>
      </c>
      <c r="H261" s="20">
        <f t="shared" ref="H261:M261" si="515">LN(B261/B260)</f>
        <v>2.5300847171351393E-2</v>
      </c>
      <c r="I261" s="20">
        <f t="shared" si="515"/>
        <v>-6.8694271709689152E-3</v>
      </c>
      <c r="J261" s="20">
        <f t="shared" si="515"/>
        <v>9.3303487042103589E-3</v>
      </c>
      <c r="K261" s="20">
        <f t="shared" si="515"/>
        <v>5.1205644737361295E-3</v>
      </c>
      <c r="L261" s="20">
        <f t="shared" si="515"/>
        <v>-6.2832270117336238E-4</v>
      </c>
      <c r="M261" s="22">
        <f t="shared" si="515"/>
        <v>-9.4993490604027356E-3</v>
      </c>
      <c r="N261" s="24">
        <f t="shared" ref="N261:R261" si="516">(B261-B260)/B260</f>
        <v>2.562363008296957E-2</v>
      </c>
      <c r="O261" s="24">
        <f t="shared" si="516"/>
        <v>-6.8458865904178585E-3</v>
      </c>
      <c r="P261" s="24">
        <f t="shared" si="516"/>
        <v>9.3740121002657325E-3</v>
      </c>
      <c r="Q261" s="24">
        <f t="shared" si="516"/>
        <v>5.1336969696969435E-3</v>
      </c>
      <c r="R261" s="24">
        <f t="shared" si="516"/>
        <v>-6.2812534780098148E-4</v>
      </c>
      <c r="S261" s="26">
        <f t="shared" si="392"/>
        <v>-9.4543727719377246E-3</v>
      </c>
      <c r="U261" s="2"/>
    </row>
    <row r="262" spans="1:21" ht="15.75" customHeight="1">
      <c r="A262" s="11">
        <v>42773</v>
      </c>
      <c r="B262" s="12">
        <v>257.48001099999999</v>
      </c>
      <c r="C262" s="12">
        <v>33.716518000000001</v>
      </c>
      <c r="D262" s="12">
        <v>125.348328</v>
      </c>
      <c r="E262" s="12">
        <v>144</v>
      </c>
      <c r="F262" s="12">
        <v>59.936473999999997</v>
      </c>
      <c r="G262" s="12">
        <v>59.267000000000003</v>
      </c>
      <c r="H262" s="20">
        <f t="shared" ref="H262:M262" si="517">LN(B262/B261)</f>
        <v>-1.1255818752654927E-3</v>
      </c>
      <c r="I262" s="20">
        <f t="shared" si="517"/>
        <v>2.2033349190487802E-3</v>
      </c>
      <c r="J262" s="20">
        <f t="shared" si="517"/>
        <v>9.4720642288944109E-3</v>
      </c>
      <c r="K262" s="20">
        <f t="shared" si="517"/>
        <v>2.1266190699458752E-2</v>
      </c>
      <c r="L262" s="20">
        <f t="shared" si="517"/>
        <v>-3.3052535749836876E-3</v>
      </c>
      <c r="M262" s="22">
        <f t="shared" si="517"/>
        <v>-6.5538054210736709E-3</v>
      </c>
      <c r="N262" s="24">
        <f t="shared" ref="N262:R262" si="518">(B262-B261)/B261</f>
        <v>-1.1249486455927929E-3</v>
      </c>
      <c r="O262" s="24">
        <f t="shared" si="518"/>
        <v>2.205764045163284E-3</v>
      </c>
      <c r="P262" s="24">
        <f t="shared" si="518"/>
        <v>9.5170662042471984E-3</v>
      </c>
      <c r="Q262" s="24">
        <f t="shared" si="518"/>
        <v>2.1493927633582151E-2</v>
      </c>
      <c r="R262" s="24">
        <f t="shared" si="518"/>
        <v>-3.2997972375678809E-3</v>
      </c>
      <c r="S262" s="26">
        <f t="shared" si="392"/>
        <v>-6.5323760784622431E-3</v>
      </c>
      <c r="U262" s="2"/>
    </row>
    <row r="263" spans="1:21" ht="15.75" customHeight="1">
      <c r="A263" s="11">
        <v>42774</v>
      </c>
      <c r="B263" s="12">
        <v>262.07998700000002</v>
      </c>
      <c r="C263" s="12">
        <v>33.744346999999998</v>
      </c>
      <c r="D263" s="12">
        <v>125.834366</v>
      </c>
      <c r="E263" s="12">
        <v>144.740005</v>
      </c>
      <c r="F263" s="12">
        <v>59.851436999999997</v>
      </c>
      <c r="G263" s="12">
        <v>58.813600000000001</v>
      </c>
      <c r="H263" s="20">
        <f t="shared" ref="H263:M263" si="519">LN(B263/B262)</f>
        <v>1.7707661155349937E-2</v>
      </c>
      <c r="I263" s="20">
        <f t="shared" si="519"/>
        <v>8.2504135037652249E-4</v>
      </c>
      <c r="J263" s="20">
        <f t="shared" si="519"/>
        <v>3.870000746245337E-3</v>
      </c>
      <c r="K263" s="20">
        <f t="shared" si="519"/>
        <v>5.1257644066811598E-3</v>
      </c>
      <c r="L263" s="20">
        <f t="shared" si="519"/>
        <v>-1.4197929252623837E-3</v>
      </c>
      <c r="M263" s="22">
        <f t="shared" si="519"/>
        <v>-7.6795380152435682E-3</v>
      </c>
      <c r="N263" s="24">
        <f t="shared" ref="N263:R263" si="520">(B263-B262)/B262</f>
        <v>1.7865371304493328E-2</v>
      </c>
      <c r="O263" s="24">
        <f t="shared" si="520"/>
        <v>8.2538179061067321E-4</v>
      </c>
      <c r="P263" s="24">
        <f t="shared" si="520"/>
        <v>3.8774988685928683E-3</v>
      </c>
      <c r="Q263" s="24">
        <f t="shared" si="520"/>
        <v>5.1389236111110863E-3</v>
      </c>
      <c r="R263" s="24">
        <f t="shared" si="520"/>
        <v>-1.4187854961237763E-3</v>
      </c>
      <c r="S263" s="26">
        <f t="shared" ref="S263:S326" si="521">G263/G262-1</f>
        <v>-7.6501257023301461E-3</v>
      </c>
      <c r="U263" s="2"/>
    </row>
    <row r="264" spans="1:21" ht="15.75" customHeight="1">
      <c r="A264" s="11">
        <v>42775</v>
      </c>
      <c r="B264" s="12">
        <v>269.20001200000002</v>
      </c>
      <c r="C264" s="12">
        <v>32.890991</v>
      </c>
      <c r="D264" s="12">
        <v>126.743645</v>
      </c>
      <c r="E264" s="12">
        <v>144.13999899999999</v>
      </c>
      <c r="F264" s="12">
        <v>60.531776000000001</v>
      </c>
      <c r="G264" s="12">
        <v>59.314700000000002</v>
      </c>
      <c r="H264" s="20">
        <f t="shared" ref="H264:M264" si="522">LN(B264/B263)</f>
        <v>2.6804891285566002E-2</v>
      </c>
      <c r="I264" s="20">
        <f t="shared" si="522"/>
        <v>-2.5614116507300846E-2</v>
      </c>
      <c r="J264" s="20">
        <f t="shared" si="522"/>
        <v>7.2000165374643465E-3</v>
      </c>
      <c r="K264" s="20">
        <f t="shared" si="522"/>
        <v>-4.1540214240864178E-3</v>
      </c>
      <c r="L264" s="20">
        <f t="shared" si="522"/>
        <v>1.1303008555086095E-2</v>
      </c>
      <c r="M264" s="22">
        <f t="shared" si="522"/>
        <v>8.4840466801177628E-3</v>
      </c>
      <c r="N264" s="24">
        <f t="shared" ref="N264:R264" si="523">(B264-B263)/B263</f>
        <v>2.7167373905585542E-2</v>
      </c>
      <c r="O264" s="24">
        <f t="shared" si="523"/>
        <v>-2.5288858012276785E-2</v>
      </c>
      <c r="P264" s="24">
        <f t="shared" si="523"/>
        <v>7.2259989770997691E-3</v>
      </c>
      <c r="Q264" s="24">
        <f t="shared" si="523"/>
        <v>-4.145405411586158E-3</v>
      </c>
      <c r="R264" s="24">
        <f t="shared" si="523"/>
        <v>1.1367128912878126E-2</v>
      </c>
      <c r="S264" s="26">
        <f t="shared" si="521"/>
        <v>8.5201381993280645E-3</v>
      </c>
      <c r="U264" s="2"/>
    </row>
    <row r="265" spans="1:21" ht="15.75" customHeight="1">
      <c r="A265" s="11">
        <v>42776</v>
      </c>
      <c r="B265" s="12">
        <v>269.23001099999999</v>
      </c>
      <c r="C265" s="12">
        <v>32.779693999999999</v>
      </c>
      <c r="D265" s="12">
        <v>126.45649</v>
      </c>
      <c r="E265" s="12">
        <v>144.820007</v>
      </c>
      <c r="F265" s="12">
        <v>60.475085999999997</v>
      </c>
      <c r="G265" s="12">
        <v>59.3643</v>
      </c>
      <c r="H265" s="20">
        <f t="shared" ref="H265:M265" si="524">LN(B265/B264)</f>
        <v>1.1143137919336224E-4</v>
      </c>
      <c r="I265" s="20">
        <f t="shared" si="524"/>
        <v>-3.3895521740995057E-3</v>
      </c>
      <c r="J265" s="20">
        <f t="shared" si="524"/>
        <v>-2.2682067141235108E-3</v>
      </c>
      <c r="K265" s="20">
        <f t="shared" si="524"/>
        <v>4.706597737943242E-3</v>
      </c>
      <c r="L265" s="20">
        <f t="shared" si="524"/>
        <v>-9.3697172557742777E-4</v>
      </c>
      <c r="M265" s="22">
        <f t="shared" si="524"/>
        <v>8.3586823090610774E-4</v>
      </c>
      <c r="N265" s="24">
        <f t="shared" ref="N265:R265" si="525">(B265-B264)/B264</f>
        <v>1.1143758790016414E-4</v>
      </c>
      <c r="O265" s="24">
        <f t="shared" si="525"/>
        <v>-3.3838141270963961E-3</v>
      </c>
      <c r="P265" s="24">
        <f t="shared" si="525"/>
        <v>-2.2656362770693433E-3</v>
      </c>
      <c r="Q265" s="24">
        <f t="shared" si="525"/>
        <v>4.7176911663501199E-3</v>
      </c>
      <c r="R265" s="24">
        <f t="shared" si="525"/>
        <v>-9.3653290463513309E-4</v>
      </c>
      <c r="S265" s="26">
        <f t="shared" si="521"/>
        <v>8.3621766610963988E-4</v>
      </c>
      <c r="U265" s="2"/>
    </row>
    <row r="266" spans="1:21" ht="15.75" customHeight="1">
      <c r="A266" s="11">
        <v>42779</v>
      </c>
      <c r="B266" s="12">
        <v>280.60000600000001</v>
      </c>
      <c r="C266" s="12">
        <v>33.206359999999997</v>
      </c>
      <c r="D266" s="12">
        <v>127.57634</v>
      </c>
      <c r="E266" s="12">
        <v>143.199997</v>
      </c>
      <c r="F266" s="12">
        <v>61.155425999999999</v>
      </c>
      <c r="G266" s="12">
        <v>58.9041</v>
      </c>
      <c r="H266" s="20">
        <f t="shared" ref="H266:M266" si="526">LN(B266/B265)</f>
        <v>4.1364115324823411E-2</v>
      </c>
      <c r="I266" s="20">
        <f t="shared" si="526"/>
        <v>1.2932185529258237E-2</v>
      </c>
      <c r="J266" s="20">
        <f t="shared" si="526"/>
        <v>8.8166340870379292E-3</v>
      </c>
      <c r="K266" s="20">
        <f t="shared" si="526"/>
        <v>-1.1249406719714415E-2</v>
      </c>
      <c r="L266" s="20">
        <f t="shared" si="526"/>
        <v>1.1187112251050743E-2</v>
      </c>
      <c r="M266" s="22">
        <f t="shared" si="526"/>
        <v>-7.7823378460697666E-3</v>
      </c>
      <c r="N266" s="24">
        <f t="shared" ref="N266:R266" si="527">(B266-B265)/B265</f>
        <v>4.2231528936051699E-2</v>
      </c>
      <c r="O266" s="24">
        <f t="shared" si="527"/>
        <v>1.3016167875148478E-2</v>
      </c>
      <c r="P266" s="24">
        <f t="shared" si="527"/>
        <v>8.8556150815193389E-3</v>
      </c>
      <c r="Q266" s="24">
        <f t="shared" si="527"/>
        <v>-1.118636874530746E-2</v>
      </c>
      <c r="R266" s="24">
        <f t="shared" si="527"/>
        <v>1.1249921992669859E-2</v>
      </c>
      <c r="S266" s="26">
        <f t="shared" si="521"/>
        <v>-7.7521338582279276E-3</v>
      </c>
      <c r="U266" s="2"/>
    </row>
    <row r="267" spans="1:21" ht="15.75" customHeight="1">
      <c r="A267" s="11">
        <v>42780</v>
      </c>
      <c r="B267" s="12">
        <v>280.98001099999999</v>
      </c>
      <c r="C267" s="12">
        <v>33.326946</v>
      </c>
      <c r="D267" s="12">
        <v>129.232193</v>
      </c>
      <c r="E267" s="12">
        <v>140.820007</v>
      </c>
      <c r="F267" s="12">
        <v>61.383595</v>
      </c>
      <c r="G267" s="12">
        <v>58.660600000000002</v>
      </c>
      <c r="H267" s="20">
        <f t="shared" ref="H267:M267" si="528">LN(B267/B266)</f>
        <v>1.35334252108688E-3</v>
      </c>
      <c r="I267" s="20">
        <f t="shared" si="528"/>
        <v>3.6248351174947217E-3</v>
      </c>
      <c r="J267" s="20">
        <f t="shared" si="528"/>
        <v>1.2895801616791986E-2</v>
      </c>
      <c r="K267" s="20">
        <f t="shared" si="528"/>
        <v>-1.6759704776990157E-2</v>
      </c>
      <c r="L267" s="20">
        <f t="shared" si="528"/>
        <v>3.7240262217257607E-3</v>
      </c>
      <c r="M267" s="22">
        <f t="shared" si="528"/>
        <v>-4.1424058105073627E-3</v>
      </c>
      <c r="N267" s="24">
        <f t="shared" ref="N267:R267" si="529">(B267-B266)/B266</f>
        <v>1.3542587023322545E-3</v>
      </c>
      <c r="O267" s="24">
        <f t="shared" si="529"/>
        <v>3.6314127775523416E-3</v>
      </c>
      <c r="P267" s="24">
        <f t="shared" si="529"/>
        <v>1.2979311054071572E-2</v>
      </c>
      <c r="Q267" s="24">
        <f t="shared" si="529"/>
        <v>-1.6620042247626528E-2</v>
      </c>
      <c r="R267" s="24">
        <f t="shared" si="529"/>
        <v>3.7309690230920996E-3</v>
      </c>
      <c r="S267" s="26">
        <f t="shared" si="521"/>
        <v>-4.1338378822526334E-3</v>
      </c>
      <c r="U267" s="2"/>
    </row>
    <row r="268" spans="1:21" ht="15.75" customHeight="1">
      <c r="A268" s="11">
        <v>42781</v>
      </c>
      <c r="B268" s="12">
        <v>279.76001000000002</v>
      </c>
      <c r="C268" s="12">
        <v>33.438251000000001</v>
      </c>
      <c r="D268" s="12">
        <v>129.701187</v>
      </c>
      <c r="E268" s="12">
        <v>142.270004</v>
      </c>
      <c r="F268" s="12">
        <v>61.345562000000001</v>
      </c>
      <c r="G268" s="12">
        <v>58.031700000000001</v>
      </c>
      <c r="H268" s="20">
        <f t="shared" ref="H268:M268" si="530">LN(B268/B267)</f>
        <v>-4.3514030721544016E-3</v>
      </c>
      <c r="I268" s="20">
        <f t="shared" si="530"/>
        <v>3.3342252585679003E-3</v>
      </c>
      <c r="J268" s="20">
        <f t="shared" si="530"/>
        <v>3.6225110325114641E-3</v>
      </c>
      <c r="K268" s="20">
        <f t="shared" si="530"/>
        <v>1.0244159978796004E-2</v>
      </c>
      <c r="L268" s="20">
        <f t="shared" si="530"/>
        <v>-6.1978754107283639E-4</v>
      </c>
      <c r="M268" s="22">
        <f t="shared" si="530"/>
        <v>-1.0778878966481192E-2</v>
      </c>
      <c r="N268" s="24">
        <f t="shared" ref="N268:R268" si="531">(B268-B267)/B267</f>
        <v>-4.3419494349723258E-3</v>
      </c>
      <c r="O268" s="24">
        <f t="shared" si="531"/>
        <v>3.339789970554204E-3</v>
      </c>
      <c r="P268" s="24">
        <f t="shared" si="531"/>
        <v>3.6290802555676606E-3</v>
      </c>
      <c r="Q268" s="24">
        <f t="shared" si="531"/>
        <v>1.0296811020610133E-2</v>
      </c>
      <c r="R268" s="24">
        <f t="shared" si="531"/>
        <v>-6.1959551244919182E-4</v>
      </c>
      <c r="S268" s="26">
        <f t="shared" si="521"/>
        <v>-1.0720995011984202E-2</v>
      </c>
      <c r="U268" s="2"/>
    </row>
    <row r="269" spans="1:21" ht="15.75" customHeight="1">
      <c r="A269" s="11">
        <v>42782</v>
      </c>
      <c r="B269" s="12">
        <v>268.95001200000002</v>
      </c>
      <c r="C269" s="12">
        <v>33.772171</v>
      </c>
      <c r="D269" s="12">
        <v>129.54804999999999</v>
      </c>
      <c r="E269" s="12">
        <v>142.009995</v>
      </c>
      <c r="F269" s="12">
        <v>61.336044000000001</v>
      </c>
      <c r="G269" s="12">
        <v>57.521000000000001</v>
      </c>
      <c r="H269" s="20">
        <f t="shared" ref="H269:M269" si="532">LN(B269/B268)</f>
        <v>-3.9406595162834672E-2</v>
      </c>
      <c r="I269" s="20">
        <f t="shared" si="532"/>
        <v>9.9366359434450956E-3</v>
      </c>
      <c r="J269" s="20">
        <f t="shared" si="532"/>
        <v>-1.1813883780946728E-3</v>
      </c>
      <c r="K269" s="20">
        <f t="shared" si="532"/>
        <v>-1.8292463304972011E-3</v>
      </c>
      <c r="L269" s="20">
        <f t="shared" si="532"/>
        <v>-1.5516588557045483E-4</v>
      </c>
      <c r="M269" s="22">
        <f t="shared" si="532"/>
        <v>-8.8393144465919622E-3</v>
      </c>
      <c r="N269" s="24">
        <f t="shared" ref="N269:R269" si="533">(B269-B268)/B268</f>
        <v>-3.8640254552464476E-2</v>
      </c>
      <c r="O269" s="24">
        <f t="shared" si="533"/>
        <v>9.986168235892455E-3</v>
      </c>
      <c r="P269" s="24">
        <f t="shared" si="533"/>
        <v>-1.1806908135699266E-3</v>
      </c>
      <c r="Q269" s="24">
        <f t="shared" si="533"/>
        <v>-1.8275742791150594E-3</v>
      </c>
      <c r="R269" s="24">
        <f t="shared" si="533"/>
        <v>-1.5515384796702841E-4</v>
      </c>
      <c r="S269" s="26">
        <f t="shared" si="521"/>
        <v>-8.8003625604626823E-3</v>
      </c>
      <c r="U269" s="2"/>
    </row>
    <row r="270" spans="1:21" ht="15.75" customHeight="1">
      <c r="A270" s="11">
        <v>42783</v>
      </c>
      <c r="B270" s="12">
        <v>272.23001099999999</v>
      </c>
      <c r="C270" s="12">
        <v>33.837105000000001</v>
      </c>
      <c r="D270" s="12">
        <v>129.90220600000001</v>
      </c>
      <c r="E270" s="12">
        <v>142.220001</v>
      </c>
      <c r="F270" s="12">
        <v>61.431122000000002</v>
      </c>
      <c r="G270" s="12">
        <v>57.289499999999997</v>
      </c>
      <c r="H270" s="20">
        <f t="shared" ref="H270:M270" si="534">LN(B270/B269)</f>
        <v>1.2121804292767867E-2</v>
      </c>
      <c r="I270" s="20">
        <f t="shared" si="534"/>
        <v>1.9208612725160805E-3</v>
      </c>
      <c r="J270" s="20">
        <f t="shared" si="534"/>
        <v>2.7300510350288573E-3</v>
      </c>
      <c r="K270" s="20">
        <f t="shared" si="534"/>
        <v>1.4777190385986895E-3</v>
      </c>
      <c r="L270" s="20">
        <f t="shared" si="534"/>
        <v>1.5489160841066958E-3</v>
      </c>
      <c r="M270" s="22">
        <f t="shared" si="534"/>
        <v>-4.0327376631889428E-3</v>
      </c>
      <c r="N270" s="24">
        <f t="shared" ref="N270:R270" si="535">(B270-B269)/B269</f>
        <v>1.2195571123454626E-2</v>
      </c>
      <c r="O270" s="24">
        <f t="shared" si="535"/>
        <v>1.9227073083338626E-3</v>
      </c>
      <c r="P270" s="24">
        <f t="shared" si="535"/>
        <v>2.7337810179313194E-3</v>
      </c>
      <c r="Q270" s="24">
        <f t="shared" si="535"/>
        <v>1.4788114033803944E-3</v>
      </c>
      <c r="R270" s="24">
        <f t="shared" si="535"/>
        <v>1.550116274209026E-3</v>
      </c>
      <c r="S270" s="26">
        <f t="shared" si="521"/>
        <v>-4.0246170963649242E-3</v>
      </c>
      <c r="U270" s="2"/>
    </row>
    <row r="271" spans="1:21" ht="15.75" customHeight="1">
      <c r="A271" s="11">
        <v>42787</v>
      </c>
      <c r="B271" s="12">
        <v>277.39001500000001</v>
      </c>
      <c r="C271" s="12">
        <v>33.874209999999998</v>
      </c>
      <c r="D271" s="12">
        <v>130.84021000000001</v>
      </c>
      <c r="E271" s="12">
        <v>142.60000600000001</v>
      </c>
      <c r="F271" s="12">
        <v>61.307537000000004</v>
      </c>
      <c r="G271" s="12">
        <v>57.260199999999998</v>
      </c>
      <c r="H271" s="20">
        <f t="shared" ref="H271:M271" si="536">LN(B271/B270)</f>
        <v>1.8777174649784043E-2</v>
      </c>
      <c r="I271" s="20">
        <f t="shared" si="536"/>
        <v>1.0959764616623022E-3</v>
      </c>
      <c r="J271" s="20">
        <f t="shared" si="536"/>
        <v>7.1949018562236493E-3</v>
      </c>
      <c r="K271" s="20">
        <f t="shared" si="536"/>
        <v>2.6683885691993099E-3</v>
      </c>
      <c r="L271" s="20">
        <f t="shared" si="536"/>
        <v>-2.0137916247740749E-3</v>
      </c>
      <c r="M271" s="22">
        <f t="shared" si="536"/>
        <v>-5.1156835223465898E-4</v>
      </c>
      <c r="N271" s="24">
        <f t="shared" ref="N271:R271" si="537">(B271-B270)/B270</f>
        <v>1.8954574409505553E-2</v>
      </c>
      <c r="O271" s="24">
        <f t="shared" si="537"/>
        <v>1.0965772633325704E-3</v>
      </c>
      <c r="P271" s="24">
        <f t="shared" si="537"/>
        <v>7.2208473503522063E-3</v>
      </c>
      <c r="Q271" s="24">
        <f t="shared" si="537"/>
        <v>2.6719518867111473E-3</v>
      </c>
      <c r="R271" s="24">
        <f t="shared" si="537"/>
        <v>-2.011765306842328E-3</v>
      </c>
      <c r="S271" s="26">
        <f t="shared" si="521"/>
        <v>-5.1143752345539362E-4</v>
      </c>
      <c r="U271" s="2"/>
    </row>
    <row r="272" spans="1:21" ht="15.75" customHeight="1">
      <c r="A272" s="11">
        <v>42788</v>
      </c>
      <c r="B272" s="12">
        <v>273.51001000000002</v>
      </c>
      <c r="C272" s="12">
        <v>33.456798999999997</v>
      </c>
      <c r="D272" s="12">
        <v>131.23260500000001</v>
      </c>
      <c r="E272" s="12">
        <v>143.86000100000001</v>
      </c>
      <c r="F272" s="12">
        <v>61.183948999999998</v>
      </c>
      <c r="G272" s="12">
        <v>57.996499999999997</v>
      </c>
      <c r="H272" s="20">
        <f t="shared" ref="H272:M272" si="538">LN(B272/B271)</f>
        <v>-1.4086291453106109E-2</v>
      </c>
      <c r="I272" s="20">
        <f t="shared" si="538"/>
        <v>-1.2398933379789411E-2</v>
      </c>
      <c r="J272" s="20">
        <f t="shared" si="538"/>
        <v>2.9945516724291083E-3</v>
      </c>
      <c r="K272" s="20">
        <f t="shared" si="538"/>
        <v>8.7970613344818139E-3</v>
      </c>
      <c r="L272" s="20">
        <f t="shared" si="538"/>
        <v>-2.0179041984498907E-3</v>
      </c>
      <c r="M272" s="22">
        <f t="shared" si="538"/>
        <v>1.277687139446306E-2</v>
      </c>
      <c r="N272" s="24">
        <f t="shared" ref="N272:R272" si="539">(B272-B271)/B271</f>
        <v>-1.39875438558954E-2</v>
      </c>
      <c r="O272" s="24">
        <f t="shared" si="539"/>
        <v>-1.2322383311669891E-2</v>
      </c>
      <c r="P272" s="24">
        <f t="shared" si="539"/>
        <v>2.9990398211680747E-3</v>
      </c>
      <c r="Q272" s="24">
        <f t="shared" si="539"/>
        <v>8.8358691934417137E-3</v>
      </c>
      <c r="R272" s="24">
        <f t="shared" si="539"/>
        <v>-2.0158695985455282E-3</v>
      </c>
      <c r="S272" s="26">
        <f t="shared" si="521"/>
        <v>1.2858844363100363E-2</v>
      </c>
      <c r="U272" s="2"/>
    </row>
    <row r="273" spans="1:21" ht="15.75" customHeight="1">
      <c r="A273" s="11">
        <v>42789</v>
      </c>
      <c r="B273" s="12">
        <v>255.990005</v>
      </c>
      <c r="C273" s="12">
        <v>33.558838000000002</v>
      </c>
      <c r="D273" s="12">
        <v>130.67746</v>
      </c>
      <c r="E273" s="12">
        <v>142.779999</v>
      </c>
      <c r="F273" s="12">
        <v>61.431122000000002</v>
      </c>
      <c r="G273" s="12">
        <v>58.086199999999998</v>
      </c>
      <c r="H273" s="20">
        <f t="shared" ref="H273:M273" si="540">LN(B273/B272)</f>
        <v>-6.6199820078039012E-2</v>
      </c>
      <c r="I273" s="20">
        <f t="shared" si="540"/>
        <v>3.0452319315968407E-3</v>
      </c>
      <c r="J273" s="20">
        <f t="shared" si="540"/>
        <v>-4.2392096032731145E-3</v>
      </c>
      <c r="K273" s="20">
        <f t="shared" si="540"/>
        <v>-7.5356343198803395E-3</v>
      </c>
      <c r="L273" s="20">
        <f t="shared" si="540"/>
        <v>4.0316958232240801E-3</v>
      </c>
      <c r="M273" s="22">
        <f t="shared" si="540"/>
        <v>1.5454502325223788E-3</v>
      </c>
      <c r="N273" s="24">
        <f t="shared" ref="N273:R273" si="541">(B273-B272)/B272</f>
        <v>-6.4056174763037099E-2</v>
      </c>
      <c r="O273" s="24">
        <f t="shared" si="541"/>
        <v>3.0498733605688008E-3</v>
      </c>
      <c r="P273" s="24">
        <f t="shared" si="541"/>
        <v>-4.2302368378651801E-3</v>
      </c>
      <c r="Q273" s="24">
        <f t="shared" si="541"/>
        <v>-7.5073126129062617E-3</v>
      </c>
      <c r="R273" s="24">
        <f t="shared" si="541"/>
        <v>4.0398340420949889E-3</v>
      </c>
      <c r="S273" s="26">
        <f t="shared" si="521"/>
        <v>1.5466450561671952E-3</v>
      </c>
      <c r="U273" s="2"/>
    </row>
    <row r="274" spans="1:21" ht="15.75" customHeight="1">
      <c r="A274" s="11">
        <v>42790</v>
      </c>
      <c r="B274" s="12">
        <v>257</v>
      </c>
      <c r="C274" s="12">
        <v>33.883476000000002</v>
      </c>
      <c r="D274" s="12">
        <v>130.80192600000001</v>
      </c>
      <c r="E274" s="12">
        <v>143.25</v>
      </c>
      <c r="F274" s="12">
        <v>61.431122000000002</v>
      </c>
      <c r="G274" s="12">
        <v>57.764299999999999</v>
      </c>
      <c r="H274" s="20">
        <f t="shared" ref="H274:M274" si="542">LN(B274/B273)</f>
        <v>3.9376841466038318E-3</v>
      </c>
      <c r="I274" s="20">
        <f t="shared" si="542"/>
        <v>9.6272054771751846E-3</v>
      </c>
      <c r="J274" s="20">
        <f t="shared" si="542"/>
        <v>9.520139335237245E-4</v>
      </c>
      <c r="K274" s="20">
        <f t="shared" si="542"/>
        <v>3.2863785243165155E-3</v>
      </c>
      <c r="L274" s="20">
        <f t="shared" si="542"/>
        <v>0</v>
      </c>
      <c r="M274" s="22">
        <f t="shared" si="542"/>
        <v>-5.5571763335475676E-3</v>
      </c>
      <c r="N274" s="24">
        <f t="shared" ref="N274:R274" si="543">(B274-B273)/B273</f>
        <v>3.9454470107143577E-3</v>
      </c>
      <c r="O274" s="24">
        <f t="shared" si="543"/>
        <v>9.6736960916227258E-3</v>
      </c>
      <c r="P274" s="24">
        <f t="shared" si="543"/>
        <v>9.5246724262939002E-4</v>
      </c>
      <c r="Q274" s="24">
        <f t="shared" si="543"/>
        <v>3.291784586719295E-3</v>
      </c>
      <c r="R274" s="24">
        <f t="shared" si="543"/>
        <v>0</v>
      </c>
      <c r="S274" s="26">
        <f t="shared" si="521"/>
        <v>-5.5417637924326524E-3</v>
      </c>
      <c r="U274" s="2"/>
    </row>
    <row r="275" spans="1:21" ht="15.75" customHeight="1">
      <c r="A275" s="11">
        <v>42793</v>
      </c>
      <c r="B275" s="12">
        <v>246.229996</v>
      </c>
      <c r="C275" s="12">
        <v>33.864924999999999</v>
      </c>
      <c r="D275" s="12">
        <v>131.06033300000001</v>
      </c>
      <c r="E275" s="12">
        <v>143.41000399999999</v>
      </c>
      <c r="F275" s="12">
        <v>61.060367999999997</v>
      </c>
      <c r="G275" s="12">
        <v>57.773899999999998</v>
      </c>
      <c r="H275" s="20">
        <f t="shared" ref="H275:M275" si="544">LN(B275/B274)</f>
        <v>-4.2810042660490218E-2</v>
      </c>
      <c r="I275" s="20">
        <f t="shared" si="544"/>
        <v>-5.4764393520210228E-4</v>
      </c>
      <c r="J275" s="20">
        <f t="shared" si="544"/>
        <v>1.9736107437888775E-3</v>
      </c>
      <c r="K275" s="20">
        <f t="shared" si="544"/>
        <v>1.1163330383292098E-3</v>
      </c>
      <c r="L275" s="20">
        <f t="shared" si="544"/>
        <v>-6.0535655531597241E-3</v>
      </c>
      <c r="M275" s="22">
        <f t="shared" si="544"/>
        <v>1.6617880531449009E-4</v>
      </c>
      <c r="N275" s="24">
        <f t="shared" ref="N275:R275" si="545">(B275-B274)/B274</f>
        <v>-4.1906630350194554E-2</v>
      </c>
      <c r="O275" s="24">
        <f t="shared" si="545"/>
        <v>-5.4749400563278107E-4</v>
      </c>
      <c r="P275" s="24">
        <f t="shared" si="545"/>
        <v>1.9755595953533998E-3</v>
      </c>
      <c r="Q275" s="24">
        <f t="shared" si="545"/>
        <v>1.1169563699824536E-3</v>
      </c>
      <c r="R275" s="24">
        <f t="shared" si="545"/>
        <v>-6.0352796421332677E-3</v>
      </c>
      <c r="S275" s="26">
        <f t="shared" si="521"/>
        <v>1.6619261377703864E-4</v>
      </c>
      <c r="U275" s="2"/>
    </row>
    <row r="276" spans="1:21" ht="15.75" customHeight="1">
      <c r="A276" s="11">
        <v>42794</v>
      </c>
      <c r="B276" s="12">
        <v>249.990005</v>
      </c>
      <c r="C276" s="12">
        <v>33.577381000000003</v>
      </c>
      <c r="D276" s="12">
        <v>131.117783</v>
      </c>
      <c r="E276" s="12">
        <v>142.13000500000001</v>
      </c>
      <c r="F276" s="12">
        <v>60.822701000000002</v>
      </c>
      <c r="G276" s="12">
        <v>58.177799999999998</v>
      </c>
      <c r="H276" s="20">
        <f t="shared" ref="H276:M276" si="546">LN(B276/B275)</f>
        <v>1.5154894828295219E-2</v>
      </c>
      <c r="I276" s="20">
        <f t="shared" si="546"/>
        <v>-8.5271622335899074E-3</v>
      </c>
      <c r="J276" s="20">
        <f t="shared" si="546"/>
        <v>4.3825168779156065E-4</v>
      </c>
      <c r="K276" s="20">
        <f t="shared" si="546"/>
        <v>-8.9655217031968347E-3</v>
      </c>
      <c r="L276" s="20">
        <f t="shared" si="546"/>
        <v>-3.8999231506218835E-3</v>
      </c>
      <c r="M276" s="22">
        <f t="shared" si="546"/>
        <v>6.9667220681226957E-3</v>
      </c>
      <c r="N276" s="24">
        <f t="shared" ref="N276:R276" si="547">(B276-B275)/B275</f>
        <v>1.5270312557695028E-2</v>
      </c>
      <c r="O276" s="24">
        <f t="shared" si="547"/>
        <v>-8.4909091043313071E-3</v>
      </c>
      <c r="P276" s="24">
        <f t="shared" si="547"/>
        <v>4.3834773409273019E-4</v>
      </c>
      <c r="Q276" s="24">
        <f t="shared" si="547"/>
        <v>-8.9254512537352369E-3</v>
      </c>
      <c r="R276" s="24">
        <f t="shared" si="547"/>
        <v>-3.8923283266159609E-3</v>
      </c>
      <c r="S276" s="26">
        <f t="shared" si="521"/>
        <v>6.9910461298268167E-3</v>
      </c>
      <c r="U276" s="2"/>
    </row>
    <row r="277" spans="1:21" ht="15.75" customHeight="1">
      <c r="A277" s="11">
        <v>42795</v>
      </c>
      <c r="B277" s="12">
        <v>250.020004</v>
      </c>
      <c r="C277" s="12">
        <v>33.326946</v>
      </c>
      <c r="D277" s="12">
        <v>133.79769899999999</v>
      </c>
      <c r="E277" s="12">
        <v>142.64999399999999</v>
      </c>
      <c r="F277" s="12">
        <v>61.735340000000001</v>
      </c>
      <c r="G277" s="12">
        <v>57.8247</v>
      </c>
      <c r="H277" s="20">
        <f t="shared" ref="H277:M277" si="548">LN(B277/B276)</f>
        <v>1.1999359811210196E-4</v>
      </c>
      <c r="I277" s="20">
        <f t="shared" si="548"/>
        <v>-7.486396796381709E-3</v>
      </c>
      <c r="J277" s="20">
        <f t="shared" si="548"/>
        <v>2.0232924119923053E-2</v>
      </c>
      <c r="K277" s="20">
        <f t="shared" si="548"/>
        <v>3.6518686685383011E-3</v>
      </c>
      <c r="L277" s="20">
        <f t="shared" si="548"/>
        <v>1.4893447418472367E-2</v>
      </c>
      <c r="M277" s="22">
        <f t="shared" si="548"/>
        <v>-6.0878186338227469E-3</v>
      </c>
      <c r="N277" s="24">
        <f t="shared" ref="N277:R277" si="549">(B277-B276)/B276</f>
        <v>1.2000079763190397E-4</v>
      </c>
      <c r="O277" s="24">
        <f t="shared" si="549"/>
        <v>-7.4584435278023335E-3</v>
      </c>
      <c r="P277" s="24">
        <f t="shared" si="549"/>
        <v>2.0438997202995655E-2</v>
      </c>
      <c r="Q277" s="24">
        <f t="shared" si="549"/>
        <v>3.6585448653152523E-3</v>
      </c>
      <c r="R277" s="24">
        <f t="shared" si="549"/>
        <v>1.500490746045623E-2</v>
      </c>
      <c r="S277" s="26">
        <f t="shared" si="521"/>
        <v>-6.0693254127862639E-3</v>
      </c>
      <c r="U277" s="2"/>
    </row>
    <row r="278" spans="1:21" ht="15.75" customHeight="1">
      <c r="A278" s="11">
        <v>42796</v>
      </c>
      <c r="B278" s="12">
        <v>250.479996</v>
      </c>
      <c r="C278" s="12">
        <v>33.308399000000001</v>
      </c>
      <c r="D278" s="12">
        <v>133.003311</v>
      </c>
      <c r="E278" s="12">
        <v>139.529999</v>
      </c>
      <c r="F278" s="12">
        <v>60.851222999999997</v>
      </c>
      <c r="G278" s="12">
        <v>58.110700000000001</v>
      </c>
      <c r="H278" s="20">
        <f t="shared" ref="H278:M278" si="550">LN(B278/B277)</f>
        <v>1.8381303876740913E-3</v>
      </c>
      <c r="I278" s="20">
        <f t="shared" si="550"/>
        <v>-5.5667155258065008E-4</v>
      </c>
      <c r="J278" s="20">
        <f t="shared" si="550"/>
        <v>-5.9549275881085008E-3</v>
      </c>
      <c r="K278" s="20">
        <f t="shared" si="550"/>
        <v>-2.2114410861321755E-2</v>
      </c>
      <c r="L278" s="20">
        <f t="shared" si="550"/>
        <v>-1.4424620580563974E-2</v>
      </c>
      <c r="M278" s="22">
        <f t="shared" si="550"/>
        <v>4.9337920972889601E-3</v>
      </c>
      <c r="N278" s="24">
        <f t="shared" ref="N278:R278" si="551">(B278-B277)/B277</f>
        <v>1.8398207849000744E-3</v>
      </c>
      <c r="O278" s="24">
        <f t="shared" si="551"/>
        <v>-5.565166397184456E-4</v>
      </c>
      <c r="P278" s="24">
        <f t="shared" si="551"/>
        <v>-5.9372321492613851E-3</v>
      </c>
      <c r="Q278" s="24">
        <f t="shared" si="551"/>
        <v>-2.1871679854399355E-2</v>
      </c>
      <c r="R278" s="24">
        <f t="shared" si="551"/>
        <v>-1.4321084163462991E-2</v>
      </c>
      <c r="S278" s="26">
        <f t="shared" si="521"/>
        <v>4.9459832908773649E-3</v>
      </c>
      <c r="U278" s="2"/>
    </row>
    <row r="279" spans="1:21" ht="15.75" customHeight="1">
      <c r="A279" s="11">
        <v>42797</v>
      </c>
      <c r="B279" s="12">
        <v>251.570007</v>
      </c>
      <c r="C279" s="12">
        <v>33.299121999999997</v>
      </c>
      <c r="D279" s="12">
        <v>133.78814700000001</v>
      </c>
      <c r="E279" s="12">
        <v>139.13999899999999</v>
      </c>
      <c r="F279" s="12">
        <v>61.079371999999999</v>
      </c>
      <c r="G279" s="12">
        <v>58.296100000000003</v>
      </c>
      <c r="H279" s="20">
        <f t="shared" ref="H279:M279" si="552">LN(B279/B278)</f>
        <v>4.3422476095061691E-3</v>
      </c>
      <c r="I279" s="20">
        <f t="shared" si="552"/>
        <v>-2.7855713351025371E-4</v>
      </c>
      <c r="J279" s="20">
        <f t="shared" si="552"/>
        <v>5.8835336773555335E-3</v>
      </c>
      <c r="K279" s="20">
        <f t="shared" si="552"/>
        <v>-2.7990114287085354E-3</v>
      </c>
      <c r="L279" s="20">
        <f t="shared" si="552"/>
        <v>3.742280864986975E-3</v>
      </c>
      <c r="M279" s="22">
        <f t="shared" si="552"/>
        <v>3.1853836161805618E-3</v>
      </c>
      <c r="N279" s="24">
        <f t="shared" ref="N279:R279" si="553">(B279-B278)/B278</f>
        <v>4.3516888270790461E-3</v>
      </c>
      <c r="O279" s="24">
        <f t="shared" si="553"/>
        <v>-2.7851834007405822E-4</v>
      </c>
      <c r="P279" s="24">
        <f t="shared" si="553"/>
        <v>5.9008756556444882E-3</v>
      </c>
      <c r="Q279" s="24">
        <f t="shared" si="553"/>
        <v>-2.7950978484563363E-3</v>
      </c>
      <c r="R279" s="24">
        <f t="shared" si="553"/>
        <v>3.7492919411003774E-3</v>
      </c>
      <c r="S279" s="26">
        <f t="shared" si="521"/>
        <v>3.1904623417029487E-3</v>
      </c>
      <c r="U279" s="2"/>
    </row>
    <row r="280" spans="1:21" ht="15.75" customHeight="1">
      <c r="A280" s="11">
        <v>42800</v>
      </c>
      <c r="B280" s="12">
        <v>251.21000699999999</v>
      </c>
      <c r="C280" s="12">
        <v>32.993023000000001</v>
      </c>
      <c r="D280" s="12">
        <v>133.36700400000001</v>
      </c>
      <c r="E280" s="12">
        <v>141.94000199999999</v>
      </c>
      <c r="F280" s="12">
        <v>61.098388999999997</v>
      </c>
      <c r="G280" s="12">
        <v>58.587400000000002</v>
      </c>
      <c r="H280" s="20">
        <f t="shared" ref="H280:M280" si="554">LN(B280/B279)</f>
        <v>-1.4320380742978522E-3</v>
      </c>
      <c r="I280" s="20">
        <f t="shared" si="554"/>
        <v>-9.2349154016327841E-3</v>
      </c>
      <c r="J280" s="20">
        <f t="shared" si="554"/>
        <v>-3.1527997665436228E-3</v>
      </c>
      <c r="K280" s="20">
        <f t="shared" si="554"/>
        <v>1.9923833878808247E-2</v>
      </c>
      <c r="L280" s="20">
        <f t="shared" si="554"/>
        <v>3.1130051816180966E-4</v>
      </c>
      <c r="M280" s="22">
        <f t="shared" si="554"/>
        <v>4.9844606485678509E-3</v>
      </c>
      <c r="N280" s="24">
        <f t="shared" ref="N280:R280" si="555">(B280-B279)/B279</f>
        <v>-1.4310131970541847E-3</v>
      </c>
      <c r="O280" s="24">
        <f t="shared" si="555"/>
        <v>-9.1924045324677378E-3</v>
      </c>
      <c r="P280" s="24">
        <f t="shared" si="555"/>
        <v>-3.1478349124605238E-3</v>
      </c>
      <c r="Q280" s="24">
        <f t="shared" si="555"/>
        <v>2.0123638207011945E-2</v>
      </c>
      <c r="R280" s="24">
        <f t="shared" si="555"/>
        <v>3.1134897719639398E-4</v>
      </c>
      <c r="S280" s="26">
        <f t="shared" si="521"/>
        <v>4.9969037379860026E-3</v>
      </c>
      <c r="U280" s="2"/>
    </row>
    <row r="281" spans="1:21" ht="15.75" customHeight="1">
      <c r="A281" s="11">
        <v>42801</v>
      </c>
      <c r="B281" s="12">
        <v>248.58999600000001</v>
      </c>
      <c r="C281" s="12">
        <v>33.206359999999997</v>
      </c>
      <c r="D281" s="12">
        <v>133.53930700000001</v>
      </c>
      <c r="E281" s="12">
        <v>141.429993</v>
      </c>
      <c r="F281" s="12">
        <v>61.221981</v>
      </c>
      <c r="G281" s="12">
        <v>58.7029</v>
      </c>
      <c r="H281" s="20">
        <f t="shared" ref="H281:M281" si="556">LN(B281/B280)</f>
        <v>-1.0484333668682384E-2</v>
      </c>
      <c r="I281" s="20">
        <f t="shared" si="556"/>
        <v>6.4453089702288108E-3</v>
      </c>
      <c r="J281" s="20">
        <f t="shared" si="556"/>
        <v>1.2911124003759924E-3</v>
      </c>
      <c r="K281" s="20">
        <f t="shared" si="556"/>
        <v>-3.5996016493398085E-3</v>
      </c>
      <c r="L281" s="20">
        <f t="shared" si="556"/>
        <v>2.020792482206804E-3</v>
      </c>
      <c r="M281" s="22">
        <f t="shared" si="556"/>
        <v>1.96947296295891E-3</v>
      </c>
      <c r="N281" s="24">
        <f t="shared" ref="N281:R281" si="557">(B281-B280)/B280</f>
        <v>-1.0429564615234364E-2</v>
      </c>
      <c r="O281" s="24">
        <f t="shared" si="557"/>
        <v>6.466124671267488E-3</v>
      </c>
      <c r="P281" s="24">
        <f t="shared" si="557"/>
        <v>1.2919462448147925E-3</v>
      </c>
      <c r="Q281" s="24">
        <f t="shared" si="557"/>
        <v>-3.5931308497515494E-3</v>
      </c>
      <c r="R281" s="24">
        <f t="shared" si="557"/>
        <v>2.0228356593821506E-3</v>
      </c>
      <c r="S281" s="26">
        <f t="shared" si="521"/>
        <v>1.9714136486683742E-3</v>
      </c>
      <c r="U281" s="2"/>
    </row>
    <row r="282" spans="1:21" ht="15.75" customHeight="1">
      <c r="A282" s="11">
        <v>42802</v>
      </c>
      <c r="B282" s="12">
        <v>246.86999499999999</v>
      </c>
      <c r="C282" s="12">
        <v>33.039402000000003</v>
      </c>
      <c r="D282" s="12">
        <v>133.04158000000001</v>
      </c>
      <c r="E282" s="12">
        <v>140.320007</v>
      </c>
      <c r="F282" s="12">
        <v>61.782856000000002</v>
      </c>
      <c r="G282" s="12">
        <v>58.165300000000002</v>
      </c>
      <c r="H282" s="20">
        <f t="shared" ref="H282:M282" si="558">LN(B282/B281)</f>
        <v>-6.9430748831809056E-3</v>
      </c>
      <c r="I282" s="20">
        <f t="shared" si="558"/>
        <v>-5.0405746256531898E-3</v>
      </c>
      <c r="J282" s="20">
        <f t="shared" si="558"/>
        <v>-3.7341580182827863E-3</v>
      </c>
      <c r="K282" s="20">
        <f t="shared" si="558"/>
        <v>-7.8792670281110956E-3</v>
      </c>
      <c r="L282" s="20">
        <f t="shared" si="558"/>
        <v>9.1196232748189422E-3</v>
      </c>
      <c r="M282" s="22">
        <f t="shared" si="558"/>
        <v>-9.2001723652581757E-3</v>
      </c>
      <c r="N282" s="24">
        <f t="shared" ref="N282:R282" si="559">(B282-B281)/B281</f>
        <v>-6.9190274253837017E-3</v>
      </c>
      <c r="O282" s="24">
        <f t="shared" si="559"/>
        <v>-5.0278922471476539E-3</v>
      </c>
      <c r="P282" s="24">
        <f t="shared" si="559"/>
        <v>-3.7271947202781094E-3</v>
      </c>
      <c r="Q282" s="24">
        <f t="shared" si="559"/>
        <v>-7.8483069712093692E-3</v>
      </c>
      <c r="R282" s="24">
        <f t="shared" si="559"/>
        <v>9.161333737305934E-3</v>
      </c>
      <c r="S282" s="26">
        <f t="shared" si="521"/>
        <v>-9.1579802701399204E-3</v>
      </c>
      <c r="U282" s="2"/>
    </row>
    <row r="283" spans="1:21" ht="15.75" customHeight="1">
      <c r="A283" s="11">
        <v>42803</v>
      </c>
      <c r="B283" s="12">
        <v>244.89999399999999</v>
      </c>
      <c r="C283" s="12">
        <v>33.224915000000003</v>
      </c>
      <c r="D283" s="12">
        <v>132.73529099999999</v>
      </c>
      <c r="E283" s="12">
        <v>140.529999</v>
      </c>
      <c r="F283" s="12">
        <v>61.535693999999999</v>
      </c>
      <c r="G283" s="12">
        <v>58.116</v>
      </c>
      <c r="H283" s="20">
        <f t="shared" ref="H283:M283" si="560">LN(B283/B282)</f>
        <v>-8.0119225738303646E-3</v>
      </c>
      <c r="I283" s="20">
        <f t="shared" si="560"/>
        <v>5.599197066138685E-3</v>
      </c>
      <c r="J283" s="20">
        <f t="shared" si="560"/>
        <v>-2.3048592184948479E-3</v>
      </c>
      <c r="K283" s="20">
        <f t="shared" si="560"/>
        <v>1.4954034868886242E-3</v>
      </c>
      <c r="L283" s="20">
        <f t="shared" si="560"/>
        <v>-4.0085182797614327E-3</v>
      </c>
      <c r="M283" s="22">
        <f t="shared" si="560"/>
        <v>-8.4794378724570903E-4</v>
      </c>
      <c r="N283" s="24">
        <f t="shared" ref="N283:R283" si="561">(B283-B282)/B282</f>
        <v>-7.9799126661787984E-3</v>
      </c>
      <c r="O283" s="24">
        <f t="shared" si="561"/>
        <v>5.6149018677759434E-3</v>
      </c>
      <c r="P283" s="24">
        <f t="shared" si="561"/>
        <v>-2.30220507002413E-3</v>
      </c>
      <c r="Q283" s="24">
        <f t="shared" si="561"/>
        <v>1.4965221602362072E-3</v>
      </c>
      <c r="R283" s="24">
        <f t="shared" si="561"/>
        <v>-4.0004948945708014E-3</v>
      </c>
      <c r="S283" s="26">
        <f t="shared" si="521"/>
        <v>-8.4758438450416307E-4</v>
      </c>
      <c r="U283" s="2"/>
    </row>
    <row r="284" spans="1:21" ht="15.75" customHeight="1">
      <c r="A284" s="11">
        <v>42804</v>
      </c>
      <c r="B284" s="12">
        <v>243.69000199999999</v>
      </c>
      <c r="C284" s="12">
        <v>33.308399000000001</v>
      </c>
      <c r="D284" s="12">
        <v>133.17559800000001</v>
      </c>
      <c r="E284" s="12">
        <v>140.88999899999999</v>
      </c>
      <c r="F284" s="12">
        <v>61.725811</v>
      </c>
      <c r="G284" s="12">
        <v>59.089300000000001</v>
      </c>
      <c r="H284" s="20">
        <f t="shared" ref="H284:M284" si="562">LN(B284/B283)</f>
        <v>-4.9530055202053778E-3</v>
      </c>
      <c r="I284" s="20">
        <f t="shared" si="562"/>
        <v>2.5095411244287595E-3</v>
      </c>
      <c r="J284" s="20">
        <f t="shared" si="562"/>
        <v>3.3116914021137718E-3</v>
      </c>
      <c r="K284" s="20">
        <f t="shared" si="562"/>
        <v>2.5584549707140516E-3</v>
      </c>
      <c r="L284" s="20">
        <f t="shared" si="562"/>
        <v>3.0847773724717903E-3</v>
      </c>
      <c r="M284" s="22">
        <f t="shared" si="562"/>
        <v>1.6608845742224928E-2</v>
      </c>
      <c r="N284" s="24">
        <f t="shared" ref="N284:R284" si="563">(B284-B283)/B283</f>
        <v>-4.9407596147184873E-3</v>
      </c>
      <c r="O284" s="24">
        <f t="shared" si="563"/>
        <v>2.5126926585063813E-3</v>
      </c>
      <c r="P284" s="24">
        <f t="shared" si="563"/>
        <v>3.3171811104856694E-3</v>
      </c>
      <c r="Q284" s="24">
        <f t="shared" si="563"/>
        <v>2.5617306095617721E-3</v>
      </c>
      <c r="R284" s="24">
        <f t="shared" si="563"/>
        <v>3.0895401943464027E-3</v>
      </c>
      <c r="S284" s="26">
        <f t="shared" si="521"/>
        <v>1.6747539403950684E-2</v>
      </c>
      <c r="U284" s="2"/>
    </row>
    <row r="285" spans="1:21" ht="15.75" customHeight="1">
      <c r="A285" s="11">
        <v>42807</v>
      </c>
      <c r="B285" s="12">
        <v>246.16999799999999</v>
      </c>
      <c r="C285" s="12">
        <v>32.612732000000001</v>
      </c>
      <c r="D285" s="12">
        <v>133.233002</v>
      </c>
      <c r="E285" s="12">
        <v>143.520004</v>
      </c>
      <c r="F285" s="12">
        <v>61.516677999999999</v>
      </c>
      <c r="G285" s="12">
        <v>59.031399999999998</v>
      </c>
      <c r="H285" s="20">
        <f t="shared" ref="H285:M285" si="564">LN(B285/B284)</f>
        <v>1.012541211046771E-2</v>
      </c>
      <c r="I285" s="20">
        <f t="shared" si="564"/>
        <v>-2.1106823131680486E-2</v>
      </c>
      <c r="J285" s="20">
        <f t="shared" si="564"/>
        <v>4.3094705567615611E-4</v>
      </c>
      <c r="K285" s="20">
        <f t="shared" si="564"/>
        <v>1.8494989213716218E-2</v>
      </c>
      <c r="L285" s="20">
        <f t="shared" si="564"/>
        <v>-3.3938490277727203E-3</v>
      </c>
      <c r="M285" s="22">
        <f t="shared" si="564"/>
        <v>-9.8035322576443189E-4</v>
      </c>
      <c r="N285" s="24">
        <f t="shared" ref="N285:R285" si="565">(B285-B284)/B284</f>
        <v>1.0176847550766567E-2</v>
      </c>
      <c r="O285" s="24">
        <f t="shared" si="565"/>
        <v>-2.0885633080112924E-2</v>
      </c>
      <c r="P285" s="24">
        <f t="shared" si="565"/>
        <v>4.3103992669881705E-4</v>
      </c>
      <c r="Q285" s="24">
        <f t="shared" si="565"/>
        <v>1.8667080833750387E-2</v>
      </c>
      <c r="R285" s="24">
        <f t="shared" si="565"/>
        <v>-3.3880964318152313E-3</v>
      </c>
      <c r="S285" s="26">
        <f t="shared" si="521"/>
        <v>-9.7987283653733215E-4</v>
      </c>
      <c r="U285" s="2"/>
    </row>
    <row r="286" spans="1:21" ht="15.75" customHeight="1">
      <c r="A286" s="11">
        <v>42808</v>
      </c>
      <c r="B286" s="12">
        <v>258</v>
      </c>
      <c r="C286" s="12">
        <v>32.631283000000003</v>
      </c>
      <c r="D286" s="12">
        <v>133.032028</v>
      </c>
      <c r="E286" s="12">
        <v>143.19000199999999</v>
      </c>
      <c r="F286" s="12">
        <v>61.231479999999998</v>
      </c>
      <c r="G286" s="12">
        <v>59.049300000000002</v>
      </c>
      <c r="H286" s="20">
        <f t="shared" ref="H286:M286" si="566">LN(B286/B285)</f>
        <v>4.6937238873029252E-2</v>
      </c>
      <c r="I286" s="20">
        <f t="shared" si="566"/>
        <v>5.6866520246872364E-4</v>
      </c>
      <c r="J286" s="20">
        <f t="shared" si="566"/>
        <v>-1.5095789196608645E-3</v>
      </c>
      <c r="K286" s="20">
        <f t="shared" si="566"/>
        <v>-2.3019925277950569E-3</v>
      </c>
      <c r="L286" s="20">
        <f t="shared" si="566"/>
        <v>-4.6468886841219432E-3</v>
      </c>
      <c r="M286" s="22">
        <f t="shared" si="566"/>
        <v>3.0318248684367842E-4</v>
      </c>
      <c r="N286" s="24">
        <f t="shared" ref="N286:R286" si="567">(B286-B285)/B285</f>
        <v>4.8056229825374608E-2</v>
      </c>
      <c r="O286" s="24">
        <f t="shared" si="567"/>
        <v>5.6882692317841395E-4</v>
      </c>
      <c r="P286" s="24">
        <f t="shared" si="567"/>
        <v>-1.508440078532511E-3</v>
      </c>
      <c r="Q286" s="24">
        <f t="shared" si="567"/>
        <v>-2.2993449749346959E-3</v>
      </c>
      <c r="R286" s="24">
        <f t="shared" si="567"/>
        <v>-4.6361086013129837E-3</v>
      </c>
      <c r="S286" s="26">
        <f t="shared" si="521"/>
        <v>3.0322845129893139E-4</v>
      </c>
      <c r="U286" s="2"/>
    </row>
    <row r="287" spans="1:21" ht="15.75" customHeight="1">
      <c r="A287" s="11">
        <v>42809</v>
      </c>
      <c r="B287" s="12">
        <v>255.729996</v>
      </c>
      <c r="C287" s="12">
        <v>32.557079000000002</v>
      </c>
      <c r="D287" s="12">
        <v>134.43902600000001</v>
      </c>
      <c r="E287" s="12">
        <v>145.25</v>
      </c>
      <c r="F287" s="12">
        <v>61.554707000000001</v>
      </c>
      <c r="G287" s="12">
        <v>59.264099999999999</v>
      </c>
      <c r="H287" s="20">
        <f t="shared" ref="H287:M287" si="568">LN(B287/B286)</f>
        <v>-8.8374001577889143E-3</v>
      </c>
      <c r="I287" s="20">
        <f t="shared" si="568"/>
        <v>-2.276603668902612E-3</v>
      </c>
      <c r="J287" s="20">
        <f t="shared" si="568"/>
        <v>1.0520846701795886E-2</v>
      </c>
      <c r="K287" s="20">
        <f t="shared" si="568"/>
        <v>1.4283962078649959E-2</v>
      </c>
      <c r="L287" s="20">
        <f t="shared" si="568"/>
        <v>5.2648877618172978E-3</v>
      </c>
      <c r="M287" s="22">
        <f t="shared" si="568"/>
        <v>3.6310381749047075E-3</v>
      </c>
      <c r="N287" s="24">
        <f t="shared" ref="N287:R287" si="569">(B287-B286)/B286</f>
        <v>-8.7984651162790698E-3</v>
      </c>
      <c r="O287" s="24">
        <f t="shared" si="569"/>
        <v>-2.2740141722285851E-3</v>
      </c>
      <c r="P287" s="24">
        <f t="shared" si="569"/>
        <v>1.0576385409985749E-2</v>
      </c>
      <c r="Q287" s="24">
        <f t="shared" si="569"/>
        <v>1.4386465334360478E-2</v>
      </c>
      <c r="R287" s="24">
        <f t="shared" si="569"/>
        <v>5.2787716383795201E-3</v>
      </c>
      <c r="S287" s="26">
        <f t="shared" si="521"/>
        <v>3.6376383801330903E-3</v>
      </c>
      <c r="U287" s="2"/>
    </row>
    <row r="288" spans="1:21" ht="15.75" customHeight="1">
      <c r="A288" s="11">
        <v>42810</v>
      </c>
      <c r="B288" s="12">
        <v>262.04998799999998</v>
      </c>
      <c r="C288" s="12">
        <v>32.594180999999999</v>
      </c>
      <c r="D288" s="12">
        <v>134.65913399999999</v>
      </c>
      <c r="E288" s="12">
        <v>144.38999899999999</v>
      </c>
      <c r="F288" s="12">
        <v>61.450130000000001</v>
      </c>
      <c r="G288" s="12">
        <v>59.0017</v>
      </c>
      <c r="H288" s="20">
        <f t="shared" ref="H288:M288" si="570">LN(B288/B287)</f>
        <v>2.4413094691558012E-2</v>
      </c>
      <c r="I288" s="20">
        <f t="shared" si="570"/>
        <v>1.1389496998444103E-3</v>
      </c>
      <c r="J288" s="20">
        <f t="shared" si="570"/>
        <v>1.6358941219577377E-3</v>
      </c>
      <c r="K288" s="20">
        <f t="shared" si="570"/>
        <v>-5.9384306745804468E-3</v>
      </c>
      <c r="L288" s="20">
        <f t="shared" si="570"/>
        <v>-1.7003725665953814E-3</v>
      </c>
      <c r="M288" s="22">
        <f t="shared" si="570"/>
        <v>-4.437469337362554E-3</v>
      </c>
      <c r="N288" s="24">
        <f t="shared" ref="N288:R288" si="571">(B288-B287)/B287</f>
        <v>2.4713534191741767E-2</v>
      </c>
      <c r="O288" s="24">
        <f t="shared" si="571"/>
        <v>1.1395985493660933E-3</v>
      </c>
      <c r="P288" s="24">
        <f t="shared" si="571"/>
        <v>1.6372329266948272E-3</v>
      </c>
      <c r="Q288" s="24">
        <f t="shared" si="571"/>
        <v>-5.9208330464716775E-3</v>
      </c>
      <c r="R288" s="24">
        <f t="shared" si="571"/>
        <v>-1.6989277521863443E-3</v>
      </c>
      <c r="S288" s="26">
        <f t="shared" si="521"/>
        <v>-4.4276383172949796E-3</v>
      </c>
      <c r="U288" s="2"/>
    </row>
    <row r="289" spans="1:21" ht="15.75" customHeight="1">
      <c r="A289" s="11">
        <v>42811</v>
      </c>
      <c r="B289" s="12">
        <v>261.5</v>
      </c>
      <c r="C289" s="12">
        <v>32.714767000000002</v>
      </c>
      <c r="D289" s="12">
        <v>133.98916600000001</v>
      </c>
      <c r="E289" s="12">
        <v>145.11000100000001</v>
      </c>
      <c r="F289" s="12">
        <v>61.668781000000003</v>
      </c>
      <c r="G289" s="12">
        <v>58.0319</v>
      </c>
      <c r="H289" s="20">
        <f t="shared" ref="H289:M289" si="572">LN(B289/B288)</f>
        <v>-2.1009959504089816E-3</v>
      </c>
      <c r="I289" s="20">
        <f t="shared" si="572"/>
        <v>3.6927906734289403E-3</v>
      </c>
      <c r="J289" s="20">
        <f t="shared" si="572"/>
        <v>-4.9877061489744679E-3</v>
      </c>
      <c r="K289" s="20">
        <f t="shared" si="572"/>
        <v>4.974117336885144E-3</v>
      </c>
      <c r="L289" s="20">
        <f t="shared" si="572"/>
        <v>3.551870758037071E-3</v>
      </c>
      <c r="M289" s="22">
        <f t="shared" si="572"/>
        <v>-1.6573397698084025E-2</v>
      </c>
      <c r="N289" s="24">
        <f t="shared" ref="N289:R289" si="573">(B289-B288)/B288</f>
        <v>-2.0987904033026891E-3</v>
      </c>
      <c r="O289" s="24">
        <f t="shared" si="573"/>
        <v>3.699617425576761E-3</v>
      </c>
      <c r="P289" s="24">
        <f t="shared" si="573"/>
        <v>-4.9752881969371866E-3</v>
      </c>
      <c r="Q289" s="24">
        <f t="shared" si="573"/>
        <v>4.9865087955296844E-3</v>
      </c>
      <c r="R289" s="24">
        <f t="shared" si="573"/>
        <v>3.5581861258877933E-3</v>
      </c>
      <c r="S289" s="26">
        <f t="shared" si="521"/>
        <v>-1.6436814532462596E-2</v>
      </c>
      <c r="U289" s="2"/>
    </row>
    <row r="290" spans="1:21" ht="15.75" customHeight="1">
      <c r="A290" s="11">
        <v>42814</v>
      </c>
      <c r="B290" s="12">
        <v>261.92001299999998</v>
      </c>
      <c r="C290" s="12">
        <v>32.863174000000001</v>
      </c>
      <c r="D290" s="12">
        <v>135.39614900000001</v>
      </c>
      <c r="E290" s="12">
        <v>145.83000200000001</v>
      </c>
      <c r="F290" s="12">
        <v>61.725811</v>
      </c>
      <c r="G290" s="12">
        <v>57.77</v>
      </c>
      <c r="H290" s="20">
        <f t="shared" ref="H290:M290" si="574">LN(B290/B289)</f>
        <v>1.6048797513217006E-3</v>
      </c>
      <c r="I290" s="20">
        <f t="shared" si="574"/>
        <v>4.5261333640820361E-3</v>
      </c>
      <c r="J290" s="20">
        <f t="shared" si="574"/>
        <v>1.0445972483300769E-2</v>
      </c>
      <c r="K290" s="20">
        <f t="shared" si="574"/>
        <v>4.9494910457476516E-3</v>
      </c>
      <c r="L290" s="20">
        <f t="shared" si="574"/>
        <v>9.2435175863562764E-4</v>
      </c>
      <c r="M290" s="22">
        <f t="shared" si="574"/>
        <v>-4.5232495586806417E-3</v>
      </c>
      <c r="N290" s="24">
        <f t="shared" ref="N290:R290" si="575">(B290-B289)/B289</f>
        <v>1.6061682600381764E-3</v>
      </c>
      <c r="O290" s="24">
        <f t="shared" si="575"/>
        <v>4.5363917768388457E-3</v>
      </c>
      <c r="P290" s="24">
        <f t="shared" si="575"/>
        <v>1.0500722125548544E-2</v>
      </c>
      <c r="Q290" s="24">
        <f t="shared" si="575"/>
        <v>4.9617600099113521E-3</v>
      </c>
      <c r="R290" s="24">
        <f t="shared" si="575"/>
        <v>9.2477910338453859E-4</v>
      </c>
      <c r="S290" s="26">
        <f t="shared" si="521"/>
        <v>-4.5130350720896661E-3</v>
      </c>
      <c r="U290" s="2"/>
    </row>
    <row r="291" spans="1:21" ht="15.75" customHeight="1">
      <c r="A291" s="11">
        <v>42815</v>
      </c>
      <c r="B291" s="12">
        <v>250.679993</v>
      </c>
      <c r="C291" s="12">
        <v>32.501427</v>
      </c>
      <c r="D291" s="12">
        <v>133.84558100000001</v>
      </c>
      <c r="E291" s="12">
        <v>142.41999799999999</v>
      </c>
      <c r="F291" s="12">
        <v>61.041350999999999</v>
      </c>
      <c r="G291" s="12">
        <v>57.421700000000001</v>
      </c>
      <c r="H291" s="20">
        <f t="shared" ref="H291:M291" si="576">LN(B291/B290)</f>
        <v>-4.3861965823871668E-2</v>
      </c>
      <c r="I291" s="20">
        <f t="shared" si="576"/>
        <v>-1.1068703481099097E-2</v>
      </c>
      <c r="J291" s="20">
        <f t="shared" si="576"/>
        <v>-1.1518163566523874E-2</v>
      </c>
      <c r="K291" s="20">
        <f t="shared" si="576"/>
        <v>-2.3661148929065907E-2</v>
      </c>
      <c r="L291" s="20">
        <f t="shared" si="576"/>
        <v>-1.115065430877646E-2</v>
      </c>
      <c r="M291" s="22">
        <f t="shared" si="576"/>
        <v>-6.0473291296005696E-3</v>
      </c>
      <c r="N291" s="24">
        <f t="shared" ref="N291:R291" si="577">(B291-B290)/B290</f>
        <v>-4.2913941058791823E-2</v>
      </c>
      <c r="O291" s="24">
        <f t="shared" si="577"/>
        <v>-1.1007670774588028E-2</v>
      </c>
      <c r="P291" s="24">
        <f t="shared" si="577"/>
        <v>-1.1452083471000333E-2</v>
      </c>
      <c r="Q291" s="24">
        <f t="shared" si="577"/>
        <v>-2.3383418728884161E-2</v>
      </c>
      <c r="R291" s="24">
        <f t="shared" si="577"/>
        <v>-1.1088716193619577E-2</v>
      </c>
      <c r="S291" s="26">
        <f t="shared" si="521"/>
        <v>-6.0290808378050675E-3</v>
      </c>
      <c r="U291" s="2"/>
    </row>
    <row r="292" spans="1:21" ht="15.75" customHeight="1">
      <c r="A292" s="11">
        <v>42816</v>
      </c>
      <c r="B292" s="12">
        <v>255.009995</v>
      </c>
      <c r="C292" s="12">
        <v>32.807518000000002</v>
      </c>
      <c r="D292" s="12">
        <v>135.35786400000001</v>
      </c>
      <c r="E292" s="12">
        <v>142.64999399999999</v>
      </c>
      <c r="F292" s="12">
        <v>61.820881</v>
      </c>
      <c r="G292" s="12">
        <v>57.251300000000001</v>
      </c>
      <c r="H292" s="20">
        <f t="shared" ref="H292:M292" si="578">LN(B292/B291)</f>
        <v>1.7125543036283677E-2</v>
      </c>
      <c r="I292" s="20">
        <f t="shared" si="578"/>
        <v>9.3737003791024721E-3</v>
      </c>
      <c r="J292" s="20">
        <f t="shared" si="578"/>
        <v>1.1235360738739698E-2</v>
      </c>
      <c r="K292" s="20">
        <f t="shared" si="578"/>
        <v>1.6136110875126757E-3</v>
      </c>
      <c r="L292" s="20">
        <f t="shared" si="578"/>
        <v>1.2689667895071904E-2</v>
      </c>
      <c r="M292" s="22">
        <f t="shared" si="578"/>
        <v>-2.9719310634533837E-3</v>
      </c>
      <c r="N292" s="24">
        <f t="shared" ref="N292:R292" si="579">(B292-B291)/B291</f>
        <v>1.7273025853323715E-2</v>
      </c>
      <c r="O292" s="24">
        <f t="shared" si="579"/>
        <v>9.4177711027888748E-3</v>
      </c>
      <c r="P292" s="24">
        <f t="shared" si="579"/>
        <v>1.1298714449153136E-2</v>
      </c>
      <c r="Q292" s="24">
        <f t="shared" si="579"/>
        <v>1.614913658403505E-3</v>
      </c>
      <c r="R292" s="24">
        <f t="shared" si="579"/>
        <v>1.2770523378488153E-2</v>
      </c>
      <c r="S292" s="26">
        <f t="shared" si="521"/>
        <v>-2.9675192479498014E-3</v>
      </c>
      <c r="U292" s="2"/>
    </row>
    <row r="293" spans="1:21" ht="15.75" customHeight="1">
      <c r="A293" s="11">
        <v>42817</v>
      </c>
      <c r="B293" s="12">
        <v>254.779999</v>
      </c>
      <c r="C293" s="12">
        <v>32.714767000000002</v>
      </c>
      <c r="D293" s="12">
        <v>134.879257</v>
      </c>
      <c r="E293" s="12">
        <v>141.83999600000001</v>
      </c>
      <c r="F293" s="12">
        <v>61.668781000000003</v>
      </c>
      <c r="G293" s="12">
        <v>57.919800000000002</v>
      </c>
      <c r="H293" s="20">
        <f t="shared" ref="H293:M293" si="580">LN(B293/B292)</f>
        <v>-9.0231671202533204E-4</v>
      </c>
      <c r="I293" s="20">
        <f t="shared" si="580"/>
        <v>-2.8311302620852726E-3</v>
      </c>
      <c r="J293" s="20">
        <f t="shared" si="580"/>
        <v>-3.54212995342577E-3</v>
      </c>
      <c r="K293" s="20">
        <f t="shared" si="580"/>
        <v>-5.6944020333570674E-3</v>
      </c>
      <c r="L293" s="20">
        <f t="shared" si="580"/>
        <v>-2.4633653449310784E-3</v>
      </c>
      <c r="M293" s="22">
        <f t="shared" si="580"/>
        <v>1.1608945432704944E-2</v>
      </c>
      <c r="N293" s="24">
        <f t="shared" ref="N293:R293" si="581">(B293-B292)/B292</f>
        <v>-9.0190974671404498E-4</v>
      </c>
      <c r="O293" s="24">
        <f t="shared" si="581"/>
        <v>-2.8271263921885162E-3</v>
      </c>
      <c r="P293" s="24">
        <f t="shared" si="581"/>
        <v>-3.5358640115657476E-3</v>
      </c>
      <c r="Q293" s="24">
        <f t="shared" si="581"/>
        <v>-5.6782196569877107E-3</v>
      </c>
      <c r="R293" s="24">
        <f t="shared" si="581"/>
        <v>-2.4603337503391006E-3</v>
      </c>
      <c r="S293" s="26">
        <f t="shared" si="521"/>
        <v>1.1676590749904348E-2</v>
      </c>
      <c r="U293" s="2"/>
    </row>
    <row r="294" spans="1:21" ht="15.75" customHeight="1">
      <c r="A294" s="11">
        <v>42818</v>
      </c>
      <c r="B294" s="12">
        <v>263.16000400000001</v>
      </c>
      <c r="C294" s="12">
        <v>32.612732000000001</v>
      </c>
      <c r="D294" s="12">
        <v>134.61128199999999</v>
      </c>
      <c r="E294" s="12">
        <v>142.020004</v>
      </c>
      <c r="F294" s="12">
        <v>61.773364999999998</v>
      </c>
      <c r="G294" s="12">
        <v>57.553699999999999</v>
      </c>
      <c r="H294" s="20">
        <f t="shared" ref="H294:M294" si="582">LN(B294/B293)</f>
        <v>3.2361803660989577E-2</v>
      </c>
      <c r="I294" s="20">
        <f t="shared" si="582"/>
        <v>-3.1238019068394085E-3</v>
      </c>
      <c r="J294" s="20">
        <f t="shared" si="582"/>
        <v>-1.9887532179614408E-3</v>
      </c>
      <c r="K294" s="20">
        <f t="shared" si="582"/>
        <v>1.2682873538318645E-3</v>
      </c>
      <c r="L294" s="20">
        <f t="shared" si="582"/>
        <v>1.6944621980806904E-3</v>
      </c>
      <c r="M294" s="22">
        <f t="shared" si="582"/>
        <v>-6.3408700115009341E-3</v>
      </c>
      <c r="N294" s="24">
        <f t="shared" ref="N294:R294" si="583">(B294-B293)/B293</f>
        <v>3.2891141505970459E-2</v>
      </c>
      <c r="O294" s="24">
        <f t="shared" si="583"/>
        <v>-3.1189279141129373E-3</v>
      </c>
      <c r="P294" s="24">
        <f t="shared" si="583"/>
        <v>-1.9867769585949525E-3</v>
      </c>
      <c r="Q294" s="24">
        <f t="shared" si="583"/>
        <v>1.2690919703634692E-3</v>
      </c>
      <c r="R294" s="24">
        <f t="shared" si="583"/>
        <v>1.6958986103518985E-3</v>
      </c>
      <c r="S294" s="26">
        <f t="shared" si="521"/>
        <v>-6.3208091188160509E-3</v>
      </c>
      <c r="U294" s="2"/>
    </row>
    <row r="295" spans="1:21" ht="15.75" customHeight="1">
      <c r="A295" s="11">
        <v>42821</v>
      </c>
      <c r="B295" s="12">
        <v>270.22000100000002</v>
      </c>
      <c r="C295" s="12">
        <v>32.826073000000001</v>
      </c>
      <c r="D295" s="12">
        <v>134.84101899999999</v>
      </c>
      <c r="E295" s="12">
        <v>144.05999800000001</v>
      </c>
      <c r="F295" s="12">
        <v>61.887431999999997</v>
      </c>
      <c r="G295" s="12">
        <v>57.236899999999999</v>
      </c>
      <c r="H295" s="20">
        <f t="shared" ref="H295:M295" si="584">LN(B295/B294)</f>
        <v>2.6474218314825958E-2</v>
      </c>
      <c r="I295" s="20">
        <f t="shared" si="584"/>
        <v>6.5203438799590792E-3</v>
      </c>
      <c r="J295" s="20">
        <f t="shared" si="584"/>
        <v>1.7052150218475213E-3</v>
      </c>
      <c r="K295" s="20">
        <f t="shared" si="584"/>
        <v>1.4261944659118219E-2</v>
      </c>
      <c r="L295" s="20">
        <f t="shared" si="584"/>
        <v>1.8448374119978503E-3</v>
      </c>
      <c r="M295" s="22">
        <f t="shared" si="584"/>
        <v>-5.5196297311842614E-3</v>
      </c>
      <c r="N295" s="24">
        <f t="shared" ref="N295:R295" si="585">(B295-B294)/B294</f>
        <v>2.6827773570029318E-2</v>
      </c>
      <c r="O295" s="24">
        <f t="shared" si="585"/>
        <v>6.5416475994712672E-3</v>
      </c>
      <c r="P295" s="24">
        <f t="shared" si="585"/>
        <v>1.7066697277275771E-3</v>
      </c>
      <c r="Q295" s="24">
        <f t="shared" si="585"/>
        <v>1.4364131407854398E-2</v>
      </c>
      <c r="R295" s="24">
        <f t="shared" si="585"/>
        <v>1.8465401714800318E-3</v>
      </c>
      <c r="S295" s="26">
        <f t="shared" si="521"/>
        <v>-5.5044245634946476E-3</v>
      </c>
      <c r="U295" s="2"/>
    </row>
    <row r="296" spans="1:21" ht="15.75" customHeight="1">
      <c r="A296" s="11">
        <v>42822</v>
      </c>
      <c r="B296" s="12">
        <v>277.45001200000002</v>
      </c>
      <c r="C296" s="12">
        <v>33.020847000000003</v>
      </c>
      <c r="D296" s="12">
        <v>137.63584900000001</v>
      </c>
      <c r="E296" s="12">
        <v>145.16999799999999</v>
      </c>
      <c r="F296" s="12">
        <v>62.068058000000001</v>
      </c>
      <c r="G296" s="12">
        <v>56.928199999999997</v>
      </c>
      <c r="H296" s="20">
        <f t="shared" ref="H296:M296" si="586">LN(B296/B295)</f>
        <v>2.6404334290444188E-2</v>
      </c>
      <c r="I296" s="20">
        <f t="shared" si="586"/>
        <v>5.9159811293089011E-3</v>
      </c>
      <c r="J296" s="20">
        <f t="shared" si="586"/>
        <v>2.0514974648294094E-2</v>
      </c>
      <c r="K296" s="20">
        <f t="shared" si="586"/>
        <v>7.6755901182730159E-3</v>
      </c>
      <c r="L296" s="20">
        <f t="shared" si="586"/>
        <v>2.9143707607694374E-3</v>
      </c>
      <c r="M296" s="22">
        <f t="shared" si="586"/>
        <v>-5.4079706032183353E-3</v>
      </c>
      <c r="N296" s="24">
        <f t="shared" ref="N296:R296" si="587">(B296-B295)/B295</f>
        <v>2.6756017220205656E-2</v>
      </c>
      <c r="O296" s="24">
        <f t="shared" si="587"/>
        <v>5.9335151055078215E-3</v>
      </c>
      <c r="P296" s="24">
        <f t="shared" si="587"/>
        <v>2.0726853154380411E-2</v>
      </c>
      <c r="Q296" s="24">
        <f t="shared" si="587"/>
        <v>7.7051229724436421E-3</v>
      </c>
      <c r="R296" s="24">
        <f t="shared" si="587"/>
        <v>2.9186216678049226E-3</v>
      </c>
      <c r="S296" s="26">
        <f t="shared" si="521"/>
        <v>-5.3933738549781784E-3</v>
      </c>
      <c r="U296" s="2"/>
    </row>
    <row r="297" spans="1:21" ht="15.75" customHeight="1">
      <c r="A297" s="11">
        <v>42823</v>
      </c>
      <c r="B297" s="12">
        <v>277.38000499999998</v>
      </c>
      <c r="C297" s="12">
        <v>32.993023000000001</v>
      </c>
      <c r="D297" s="12">
        <v>137.942093</v>
      </c>
      <c r="E297" s="12">
        <v>146.470001</v>
      </c>
      <c r="F297" s="12">
        <v>62.239173999999998</v>
      </c>
      <c r="G297" s="12">
        <v>56.9953</v>
      </c>
      <c r="H297" s="20">
        <f t="shared" ref="H297:M297" si="588">LN(B297/B296)</f>
        <v>-2.5235476894373637E-4</v>
      </c>
      <c r="I297" s="20">
        <f t="shared" si="588"/>
        <v>-8.4297441273057142E-4</v>
      </c>
      <c r="J297" s="20">
        <f t="shared" si="588"/>
        <v>2.222559061454478E-3</v>
      </c>
      <c r="K297" s="20">
        <f t="shared" si="588"/>
        <v>8.9151804611668564E-3</v>
      </c>
      <c r="L297" s="20">
        <f t="shared" si="588"/>
        <v>2.7531158940651006E-3</v>
      </c>
      <c r="M297" s="22">
        <f t="shared" si="588"/>
        <v>1.177983607583306E-3</v>
      </c>
      <c r="N297" s="24">
        <f t="shared" ref="N297:R297" si="589">(B297-B296)/B296</f>
        <v>-2.5232293015735156E-4</v>
      </c>
      <c r="O297" s="24">
        <f t="shared" si="589"/>
        <v>-8.4261920961635267E-4</v>
      </c>
      <c r="P297" s="24">
        <f t="shared" si="589"/>
        <v>2.2250307766837141E-3</v>
      </c>
      <c r="Q297" s="24">
        <f t="shared" si="589"/>
        <v>8.9550390432601903E-3</v>
      </c>
      <c r="R297" s="24">
        <f t="shared" si="589"/>
        <v>2.7569091979645606E-3</v>
      </c>
      <c r="S297" s="26">
        <f t="shared" si="521"/>
        <v>1.1786777027906759E-3</v>
      </c>
      <c r="U297" s="2"/>
    </row>
    <row r="298" spans="1:21" ht="15.75" customHeight="1">
      <c r="A298" s="11">
        <v>42824</v>
      </c>
      <c r="B298" s="12">
        <v>277.92001299999998</v>
      </c>
      <c r="C298" s="12">
        <v>33.159981000000002</v>
      </c>
      <c r="D298" s="12">
        <v>137.76023900000001</v>
      </c>
      <c r="E298" s="12">
        <v>148.05999800000001</v>
      </c>
      <c r="F298" s="12">
        <v>62.467326999999997</v>
      </c>
      <c r="G298" s="12">
        <v>56.862900000000003</v>
      </c>
      <c r="H298" s="20">
        <f t="shared" ref="H298:M298" si="590">LN(B298/B297)</f>
        <v>1.944924014842584E-3</v>
      </c>
      <c r="I298" s="20">
        <f t="shared" si="590"/>
        <v>5.0476424166366954E-3</v>
      </c>
      <c r="J298" s="20">
        <f t="shared" si="590"/>
        <v>-1.3192055725768795E-3</v>
      </c>
      <c r="K298" s="20">
        <f t="shared" si="590"/>
        <v>1.079694734936253E-2</v>
      </c>
      <c r="L298" s="20">
        <f t="shared" si="590"/>
        <v>3.6590434776777115E-3</v>
      </c>
      <c r="M298" s="22">
        <f t="shared" si="590"/>
        <v>-2.325700910044541E-3</v>
      </c>
      <c r="N298" s="24">
        <f t="shared" ref="N298:R298" si="591">(B298-B297)/B297</f>
        <v>1.9468166063375777E-3</v>
      </c>
      <c r="O298" s="24">
        <f t="shared" si="591"/>
        <v>5.0604032252516253E-3</v>
      </c>
      <c r="P298" s="24">
        <f t="shared" si="591"/>
        <v>-1.3183358034156193E-3</v>
      </c>
      <c r="Q298" s="24">
        <f t="shared" si="591"/>
        <v>1.0855444726869437E-2</v>
      </c>
      <c r="R298" s="24">
        <f t="shared" si="591"/>
        <v>3.6657459496489933E-3</v>
      </c>
      <c r="S298" s="26">
        <f t="shared" si="521"/>
        <v>-2.3229985630393024E-3</v>
      </c>
      <c r="U298" s="2"/>
    </row>
    <row r="299" spans="1:21" ht="15.75" customHeight="1">
      <c r="A299" s="11">
        <v>42825</v>
      </c>
      <c r="B299" s="12">
        <v>278.29998799999998</v>
      </c>
      <c r="C299" s="12">
        <v>33.456798999999997</v>
      </c>
      <c r="D299" s="12">
        <v>137.501846</v>
      </c>
      <c r="E299" s="12">
        <v>147.80999800000001</v>
      </c>
      <c r="F299" s="12">
        <v>62.609927999999996</v>
      </c>
      <c r="G299" s="12">
        <v>56.223399999999998</v>
      </c>
      <c r="H299" s="20">
        <f t="shared" ref="H299:M299" si="592">LN(B299/B298)</f>
        <v>1.3662761440633869E-3</v>
      </c>
      <c r="I299" s="20">
        <f t="shared" si="592"/>
        <v>8.9112672274889865E-3</v>
      </c>
      <c r="J299" s="20">
        <f t="shared" si="592"/>
        <v>-1.8774331081425647E-3</v>
      </c>
      <c r="K299" s="20">
        <f t="shared" si="592"/>
        <v>-1.6899318138178354E-3</v>
      </c>
      <c r="L299" s="20">
        <f t="shared" si="592"/>
        <v>2.2802077289912769E-3</v>
      </c>
      <c r="M299" s="22">
        <f t="shared" si="592"/>
        <v>-1.1310067036032493E-2</v>
      </c>
      <c r="N299" s="24">
        <f t="shared" ref="N299:R299" si="593">(B299-B298)/B298</f>
        <v>1.3672099245332209E-3</v>
      </c>
      <c r="O299" s="24">
        <f t="shared" si="593"/>
        <v>8.9510907741471475E-3</v>
      </c>
      <c r="P299" s="24">
        <f t="shared" si="593"/>
        <v>-1.8756718330026436E-3</v>
      </c>
      <c r="Q299" s="24">
        <f t="shared" si="593"/>
        <v>-1.6885046830812465E-3</v>
      </c>
      <c r="R299" s="24">
        <f t="shared" si="593"/>
        <v>2.2828093796937892E-3</v>
      </c>
      <c r="S299" s="26">
        <f t="shared" si="521"/>
        <v>-1.1246348673739859E-2</v>
      </c>
      <c r="U299" s="2"/>
    </row>
    <row r="300" spans="1:21" ht="15.75" customHeight="1">
      <c r="A300" s="11">
        <v>42828</v>
      </c>
      <c r="B300" s="12">
        <v>298.51998900000001</v>
      </c>
      <c r="C300" s="12">
        <v>33.540278999999998</v>
      </c>
      <c r="D300" s="12">
        <v>137.54014599999999</v>
      </c>
      <c r="E300" s="12">
        <v>146.91999799999999</v>
      </c>
      <c r="F300" s="12">
        <v>62.315227999999998</v>
      </c>
      <c r="G300" s="12">
        <v>56.221400000000003</v>
      </c>
      <c r="H300" s="20">
        <f t="shared" ref="H300:M300" si="594">LN(B300/B299)</f>
        <v>7.0137270001826055E-2</v>
      </c>
      <c r="I300" s="20">
        <f t="shared" si="594"/>
        <v>2.4920502712995063E-3</v>
      </c>
      <c r="J300" s="20">
        <f t="shared" si="594"/>
        <v>2.7850292945479153E-4</v>
      </c>
      <c r="K300" s="20">
        <f t="shared" si="594"/>
        <v>-6.0394443544811958E-3</v>
      </c>
      <c r="L300" s="20">
        <f t="shared" si="594"/>
        <v>-4.7180336787318181E-3</v>
      </c>
      <c r="M300" s="22">
        <f t="shared" si="594"/>
        <v>-3.5573010049442276E-5</v>
      </c>
      <c r="N300" s="24">
        <f t="shared" ref="N300:R300" si="595">(B300-B299)/B299</f>
        <v>7.2655414559342435E-2</v>
      </c>
      <c r="O300" s="24">
        <f t="shared" si="595"/>
        <v>2.4951580095872758E-3</v>
      </c>
      <c r="P300" s="24">
        <f t="shared" si="595"/>
        <v>2.7854171499626596E-4</v>
      </c>
      <c r="Q300" s="24">
        <f t="shared" si="595"/>
        <v>-6.021243569734807E-3</v>
      </c>
      <c r="R300" s="24">
        <f t="shared" si="595"/>
        <v>-4.7069212409891108E-3</v>
      </c>
      <c r="S300" s="26">
        <f t="shared" si="521"/>
        <v>-3.55723773374228E-5</v>
      </c>
      <c r="U300" s="2"/>
    </row>
    <row r="301" spans="1:21" ht="15.75" customHeight="1">
      <c r="A301" s="11">
        <v>42829</v>
      </c>
      <c r="B301" s="12">
        <v>303.70001200000002</v>
      </c>
      <c r="C301" s="12">
        <v>33.651584999999997</v>
      </c>
      <c r="D301" s="12">
        <v>138.564255</v>
      </c>
      <c r="E301" s="12">
        <v>145.5</v>
      </c>
      <c r="F301" s="12">
        <v>62.486347000000002</v>
      </c>
      <c r="G301" s="12">
        <v>56.290599999999998</v>
      </c>
      <c r="H301" s="20">
        <f t="shared" ref="H301:M301" si="596">LN(B301/B300)</f>
        <v>1.7203516149645749E-2</v>
      </c>
      <c r="I301" s="20">
        <f t="shared" si="596"/>
        <v>3.3130827212254099E-3</v>
      </c>
      <c r="J301" s="20">
        <f t="shared" si="596"/>
        <v>7.4183076603610608E-3</v>
      </c>
      <c r="K301" s="20">
        <f t="shared" si="596"/>
        <v>-9.712120727068712E-3</v>
      </c>
      <c r="L301" s="20">
        <f t="shared" si="596"/>
        <v>2.7422587773322446E-3</v>
      </c>
      <c r="M301" s="22">
        <f t="shared" si="596"/>
        <v>1.2300911676207901E-3</v>
      </c>
      <c r="N301" s="24">
        <f t="shared" ref="N301:R301" si="597">(B301-B300)/B300</f>
        <v>1.7352348890780661E-2</v>
      </c>
      <c r="O301" s="24">
        <f t="shared" si="597"/>
        <v>3.3185770458259759E-3</v>
      </c>
      <c r="P301" s="24">
        <f t="shared" si="597"/>
        <v>7.4458914708437924E-3</v>
      </c>
      <c r="Q301" s="24">
        <f t="shared" si="597"/>
        <v>-9.6651103956589528E-3</v>
      </c>
      <c r="R301" s="24">
        <f t="shared" si="597"/>
        <v>2.7460222082474682E-3</v>
      </c>
      <c r="S301" s="26">
        <f t="shared" si="521"/>
        <v>1.2308480400700095E-3</v>
      </c>
      <c r="U301" s="2"/>
    </row>
    <row r="302" spans="1:21" ht="15.75" customHeight="1">
      <c r="A302" s="11">
        <v>42830</v>
      </c>
      <c r="B302" s="12">
        <v>295</v>
      </c>
      <c r="C302" s="12">
        <v>33.595939999999999</v>
      </c>
      <c r="D302" s="12">
        <v>137.84639000000001</v>
      </c>
      <c r="E302" s="12">
        <v>143.61999499999999</v>
      </c>
      <c r="F302" s="12">
        <v>62.324733999999999</v>
      </c>
      <c r="G302" s="12">
        <v>56.419600000000003</v>
      </c>
      <c r="H302" s="20">
        <f t="shared" ref="H302:M302" si="598">LN(B302/B301)</f>
        <v>-2.9065055224559464E-2</v>
      </c>
      <c r="I302" s="20">
        <f t="shared" si="598"/>
        <v>-1.654931172560703E-3</v>
      </c>
      <c r="J302" s="20">
        <f t="shared" si="598"/>
        <v>-5.1942038193522775E-3</v>
      </c>
      <c r="K302" s="20">
        <f t="shared" si="598"/>
        <v>-1.3005198743469127E-2</v>
      </c>
      <c r="L302" s="20">
        <f t="shared" si="598"/>
        <v>-2.5897234288631086E-3</v>
      </c>
      <c r="M302" s="22">
        <f t="shared" si="598"/>
        <v>2.2890573582102004E-3</v>
      </c>
      <c r="N302" s="24">
        <f t="shared" ref="N302:R302" si="599">(B302-B301)/B301</f>
        <v>-2.8646729194070675E-2</v>
      </c>
      <c r="O302" s="24">
        <f t="shared" si="599"/>
        <v>-1.6535625290754774E-3</v>
      </c>
      <c r="P302" s="24">
        <f t="shared" si="599"/>
        <v>-5.1807372687854387E-3</v>
      </c>
      <c r="Q302" s="24">
        <f t="shared" si="599"/>
        <v>-1.2920996563573961E-2</v>
      </c>
      <c r="R302" s="24">
        <f t="shared" si="599"/>
        <v>-2.5863729880065268E-3</v>
      </c>
      <c r="S302" s="26">
        <f t="shared" si="521"/>
        <v>2.2916792501768146E-3</v>
      </c>
      <c r="U302" s="2"/>
    </row>
    <row r="303" spans="1:21" ht="15.75" customHeight="1">
      <c r="A303" s="11">
        <v>42831</v>
      </c>
      <c r="B303" s="12">
        <v>298.70001200000002</v>
      </c>
      <c r="C303" s="12">
        <v>33.419704000000003</v>
      </c>
      <c r="D303" s="12">
        <v>137.501846</v>
      </c>
      <c r="E303" s="12">
        <v>143.740005</v>
      </c>
      <c r="F303" s="12">
        <v>62.486347000000002</v>
      </c>
      <c r="G303" s="12">
        <v>56.030099999999997</v>
      </c>
      <c r="H303" s="20">
        <f t="shared" ref="H303:M303" si="600">LN(B303/B302)</f>
        <v>1.2464409056331333E-2</v>
      </c>
      <c r="I303" s="20">
        <f t="shared" si="600"/>
        <v>-5.2595601787384606E-3</v>
      </c>
      <c r="J303" s="20">
        <f t="shared" si="600"/>
        <v>-2.502606770463653E-3</v>
      </c>
      <c r="K303" s="20">
        <f t="shared" si="600"/>
        <v>8.3525895724650533E-4</v>
      </c>
      <c r="L303" s="20">
        <f t="shared" si="600"/>
        <v>2.5897234288631194E-3</v>
      </c>
      <c r="M303" s="22">
        <f t="shared" si="600"/>
        <v>-6.9275695304435595E-3</v>
      </c>
      <c r="N303" s="24">
        <f t="shared" ref="N303:R303" si="601">(B303-B302)/B302</f>
        <v>1.2542413559322086E-2</v>
      </c>
      <c r="O303" s="24">
        <f t="shared" si="601"/>
        <v>-5.2457529094288137E-3</v>
      </c>
      <c r="P303" s="24">
        <f t="shared" si="601"/>
        <v>-2.4994778608276448E-3</v>
      </c>
      <c r="Q303" s="24">
        <f t="shared" si="601"/>
        <v>8.3560788315030737E-4</v>
      </c>
      <c r="R303" s="24">
        <f t="shared" si="601"/>
        <v>2.5930796591928122E-3</v>
      </c>
      <c r="S303" s="26">
        <f t="shared" si="521"/>
        <v>-6.9036292352303574E-3</v>
      </c>
      <c r="U303" s="2"/>
    </row>
    <row r="304" spans="1:21" ht="15.75" customHeight="1">
      <c r="A304" s="11">
        <v>42832</v>
      </c>
      <c r="B304" s="12">
        <v>302.540009</v>
      </c>
      <c r="C304" s="12">
        <v>33.419704000000003</v>
      </c>
      <c r="D304" s="12">
        <v>137.19555700000001</v>
      </c>
      <c r="E304" s="12">
        <v>143.11000100000001</v>
      </c>
      <c r="F304" s="12">
        <v>62.438808000000002</v>
      </c>
      <c r="G304" s="12">
        <v>56.381999999999998</v>
      </c>
      <c r="H304" s="20">
        <f t="shared" ref="H304:M304" si="602">LN(B304/B303)</f>
        <v>1.2773764486034197E-2</v>
      </c>
      <c r="I304" s="20">
        <f t="shared" si="602"/>
        <v>0</v>
      </c>
      <c r="J304" s="20">
        <f t="shared" si="602"/>
        <v>-2.2300110855431672E-3</v>
      </c>
      <c r="K304" s="20">
        <f t="shared" si="602"/>
        <v>-4.3925745149080075E-3</v>
      </c>
      <c r="L304" s="20">
        <f t="shared" si="602"/>
        <v>-7.6107974082114446E-4</v>
      </c>
      <c r="M304" s="22">
        <f t="shared" si="602"/>
        <v>6.2609122952171905E-3</v>
      </c>
      <c r="N304" s="24">
        <f t="shared" ref="N304:R304" si="603">(B304-B303)/B303</f>
        <v>1.2855697508308042E-2</v>
      </c>
      <c r="O304" s="24">
        <f t="shared" si="603"/>
        <v>0</v>
      </c>
      <c r="P304" s="24">
        <f t="shared" si="603"/>
        <v>-2.227526458081097E-3</v>
      </c>
      <c r="Q304" s="24">
        <f t="shared" si="603"/>
        <v>-4.3829412695511275E-3</v>
      </c>
      <c r="R304" s="24">
        <f t="shared" si="603"/>
        <v>-7.6079019309610856E-4</v>
      </c>
      <c r="S304" s="26">
        <f t="shared" si="521"/>
        <v>6.2805527743123868E-3</v>
      </c>
      <c r="U304" s="2"/>
    </row>
    <row r="305" spans="1:21" ht="15.75" customHeight="1">
      <c r="A305" s="11">
        <v>42835</v>
      </c>
      <c r="B305" s="12">
        <v>312.39001500000001</v>
      </c>
      <c r="C305" s="12">
        <v>33.206359999999997</v>
      </c>
      <c r="D305" s="12">
        <v>137.032837</v>
      </c>
      <c r="E305" s="12">
        <v>143.85000600000001</v>
      </c>
      <c r="F305" s="12">
        <v>62.296191999999998</v>
      </c>
      <c r="G305" s="12">
        <v>56.970700000000001</v>
      </c>
      <c r="H305" s="20">
        <f t="shared" ref="H305:M305" si="604">LN(B305/B304)</f>
        <v>3.2038925344629841E-2</v>
      </c>
      <c r="I305" s="20">
        <f t="shared" si="604"/>
        <v>-6.4042423151224092E-3</v>
      </c>
      <c r="J305" s="20">
        <f t="shared" si="604"/>
        <v>-1.1867481461276127E-3</v>
      </c>
      <c r="K305" s="20">
        <f t="shared" si="604"/>
        <v>5.1575593972543075E-3</v>
      </c>
      <c r="L305" s="20">
        <f t="shared" si="604"/>
        <v>-2.2867048085163585E-3</v>
      </c>
      <c r="M305" s="22">
        <f t="shared" si="604"/>
        <v>1.0387141956519868E-2</v>
      </c>
      <c r="N305" s="24">
        <f t="shared" ref="N305:R305" si="605">(B305-B304)/B304</f>
        <v>3.2557697187085122E-2</v>
      </c>
      <c r="O305" s="24">
        <f t="shared" si="605"/>
        <v>-6.3837788629129213E-3</v>
      </c>
      <c r="P305" s="24">
        <f t="shared" si="605"/>
        <v>-1.1860442390274146E-3</v>
      </c>
      <c r="Q305" s="24">
        <f t="shared" si="605"/>
        <v>5.1708825017756548E-3</v>
      </c>
      <c r="R305" s="24">
        <f t="shared" si="605"/>
        <v>-2.284092290807407E-3</v>
      </c>
      <c r="S305" s="26">
        <f t="shared" si="521"/>
        <v>1.0441275584406329E-2</v>
      </c>
      <c r="U305" s="2"/>
    </row>
    <row r="306" spans="1:21" ht="15.75" customHeight="1">
      <c r="A306" s="11">
        <v>42836</v>
      </c>
      <c r="B306" s="12">
        <v>308.709991</v>
      </c>
      <c r="C306" s="12">
        <v>33.150706999999997</v>
      </c>
      <c r="D306" s="12">
        <v>135.55886799999999</v>
      </c>
      <c r="E306" s="12">
        <v>144.35000600000001</v>
      </c>
      <c r="F306" s="12">
        <v>62.248676000000003</v>
      </c>
      <c r="G306" s="12">
        <v>57.298000000000002</v>
      </c>
      <c r="H306" s="20">
        <f t="shared" ref="H306:M306" si="606">LN(B306/B305)</f>
        <v>-1.1850159487002906E-2</v>
      </c>
      <c r="I306" s="20">
        <f t="shared" si="606"/>
        <v>-1.6773801364304332E-3</v>
      </c>
      <c r="J306" s="20">
        <f t="shared" si="606"/>
        <v>-1.0814587081279315E-2</v>
      </c>
      <c r="K306" s="20">
        <f t="shared" si="606"/>
        <v>3.469815966911545E-3</v>
      </c>
      <c r="L306" s="20">
        <f t="shared" si="606"/>
        <v>-7.6303428745693965E-4</v>
      </c>
      <c r="M306" s="22">
        <f t="shared" si="606"/>
        <v>5.7286185120700795E-3</v>
      </c>
      <c r="N306" s="24">
        <f t="shared" ref="N306:R306" si="607">(B306-B305)/B305</f>
        <v>-1.1780222873000607E-2</v>
      </c>
      <c r="O306" s="24">
        <f t="shared" si="607"/>
        <v>-1.6759741206202521E-3</v>
      </c>
      <c r="P306" s="24">
        <f t="shared" si="607"/>
        <v>-1.0756319669569499E-2</v>
      </c>
      <c r="Q306" s="24">
        <f t="shared" si="607"/>
        <v>3.4758427469234864E-3</v>
      </c>
      <c r="R306" s="24">
        <f t="shared" si="607"/>
        <v>-7.6274325082333386E-4</v>
      </c>
      <c r="S306" s="26">
        <f t="shared" si="521"/>
        <v>5.7450584247691339E-3</v>
      </c>
      <c r="U306" s="2"/>
    </row>
    <row r="307" spans="1:21" ht="15.75" customHeight="1">
      <c r="A307" s="11">
        <v>42837</v>
      </c>
      <c r="B307" s="12">
        <v>296.83999599999999</v>
      </c>
      <c r="C307" s="12">
        <v>33.048679</v>
      </c>
      <c r="D307" s="12">
        <v>135.721542</v>
      </c>
      <c r="E307" s="12">
        <v>143.83000200000001</v>
      </c>
      <c r="F307" s="12">
        <v>62.011012999999998</v>
      </c>
      <c r="G307" s="12">
        <v>56.990499999999997</v>
      </c>
      <c r="H307" s="20">
        <f t="shared" ref="H307:M307" si="608">LN(B307/B306)</f>
        <v>-3.9209036113152421E-2</v>
      </c>
      <c r="I307" s="20">
        <f t="shared" si="608"/>
        <v>-3.0824479485287112E-3</v>
      </c>
      <c r="J307" s="20">
        <f t="shared" si="608"/>
        <v>1.1993053202646118E-3</v>
      </c>
      <c r="K307" s="20">
        <f t="shared" si="608"/>
        <v>-3.6088871534796377E-3</v>
      </c>
      <c r="L307" s="20">
        <f t="shared" si="608"/>
        <v>-3.8252677391408746E-3</v>
      </c>
      <c r="M307" s="22">
        <f t="shared" si="608"/>
        <v>-5.3811318201219044E-3</v>
      </c>
      <c r="N307" s="24">
        <f t="shared" ref="N307:R307" si="609">(B307-B306)/B306</f>
        <v>-3.8450310472782905E-2</v>
      </c>
      <c r="O307" s="24">
        <f t="shared" si="609"/>
        <v>-3.0777020833974108E-3</v>
      </c>
      <c r="P307" s="24">
        <f t="shared" si="609"/>
        <v>1.2000247744766485E-3</v>
      </c>
      <c r="Q307" s="24">
        <f t="shared" si="609"/>
        <v>-3.6023829469047624E-3</v>
      </c>
      <c r="R307" s="24">
        <f t="shared" si="609"/>
        <v>-3.8179607225703053E-3</v>
      </c>
      <c r="S307" s="26">
        <f t="shared" si="521"/>
        <v>-5.3666794652519334E-3</v>
      </c>
      <c r="U307" s="2"/>
    </row>
    <row r="308" spans="1:21" ht="15.75" customHeight="1">
      <c r="A308" s="11">
        <v>42838</v>
      </c>
      <c r="B308" s="12">
        <v>304</v>
      </c>
      <c r="C308" s="12">
        <v>32.696213</v>
      </c>
      <c r="D308" s="12">
        <v>135.00372300000001</v>
      </c>
      <c r="E308" s="12">
        <v>142.91999799999999</v>
      </c>
      <c r="F308" s="12">
        <v>61.744827000000001</v>
      </c>
      <c r="G308" s="12">
        <v>56.851500000000001</v>
      </c>
      <c r="H308" s="20">
        <f t="shared" ref="H308:M308" si="610">LN(B308/B307)</f>
        <v>2.3834441779561979E-2</v>
      </c>
      <c r="I308" s="20">
        <f t="shared" si="610"/>
        <v>-1.0722334956957636E-2</v>
      </c>
      <c r="J308" s="20">
        <f t="shared" si="610"/>
        <v>-5.3029456424181134E-3</v>
      </c>
      <c r="K308" s="20">
        <f t="shared" si="610"/>
        <v>-6.3470413597365117E-3</v>
      </c>
      <c r="L308" s="20">
        <f t="shared" si="610"/>
        <v>-4.3017995836237798E-3</v>
      </c>
      <c r="M308" s="22">
        <f t="shared" si="610"/>
        <v>-2.4419822047155697E-3</v>
      </c>
      <c r="N308" s="24">
        <f t="shared" ref="N308:R308" si="611">(B308-B307)/B307</f>
        <v>2.4120752245260155E-2</v>
      </c>
      <c r="O308" s="24">
        <f t="shared" si="611"/>
        <v>-1.0665055629001078E-2</v>
      </c>
      <c r="P308" s="24">
        <f t="shared" si="611"/>
        <v>-5.2889098474875234E-3</v>
      </c>
      <c r="Q308" s="24">
        <f t="shared" si="611"/>
        <v>-6.3269414402150597E-3</v>
      </c>
      <c r="R308" s="24">
        <f t="shared" si="611"/>
        <v>-4.2925600973491209E-3</v>
      </c>
      <c r="S308" s="26">
        <f t="shared" si="521"/>
        <v>-2.4390029917266132E-3</v>
      </c>
      <c r="U308" s="2"/>
    </row>
    <row r="309" spans="1:21" ht="15.75" customHeight="1">
      <c r="A309" s="11">
        <v>42842</v>
      </c>
      <c r="B309" s="12">
        <v>301.44000199999999</v>
      </c>
      <c r="C309" s="12">
        <v>32.909545999999999</v>
      </c>
      <c r="D309" s="12">
        <v>135.75027499999999</v>
      </c>
      <c r="E309" s="12">
        <v>147.25</v>
      </c>
      <c r="F309" s="12">
        <v>62.248676000000003</v>
      </c>
      <c r="G309" s="12">
        <v>56.465000000000003</v>
      </c>
      <c r="H309" s="20">
        <f t="shared" ref="H309:M309" si="612">LN(B309/B308)</f>
        <v>-8.4567033834039799E-3</v>
      </c>
      <c r="I309" s="20">
        <f t="shared" si="612"/>
        <v>6.5035068619540039E-3</v>
      </c>
      <c r="J309" s="20">
        <f t="shared" si="612"/>
        <v>5.5146287587343173E-3</v>
      </c>
      <c r="K309" s="20">
        <f t="shared" si="612"/>
        <v>2.9846803370329921E-2</v>
      </c>
      <c r="L309" s="20">
        <f t="shared" si="612"/>
        <v>8.1270673227645338E-3</v>
      </c>
      <c r="M309" s="22">
        <f t="shared" si="612"/>
        <v>-6.8216278971019225E-3</v>
      </c>
      <c r="N309" s="24">
        <f t="shared" ref="N309:R309" si="613">(B309-B308)/B308</f>
        <v>-8.4210460526316037E-3</v>
      </c>
      <c r="O309" s="24">
        <f t="shared" si="613"/>
        <v>6.5247005822967529E-3</v>
      </c>
      <c r="P309" s="24">
        <f t="shared" si="613"/>
        <v>5.5298623135006421E-3</v>
      </c>
      <c r="Q309" s="24">
        <f t="shared" si="613"/>
        <v>3.0296683883244999E-2</v>
      </c>
      <c r="R309" s="24">
        <f t="shared" si="613"/>
        <v>8.1601815808796819E-3</v>
      </c>
      <c r="S309" s="26">
        <f t="shared" si="521"/>
        <v>-6.7984134103761251E-3</v>
      </c>
      <c r="U309" s="2"/>
    </row>
    <row r="310" spans="1:21" ht="15.75" customHeight="1">
      <c r="A310" s="11">
        <v>42843</v>
      </c>
      <c r="B310" s="12">
        <v>300.25</v>
      </c>
      <c r="C310" s="12">
        <v>33.178539000000001</v>
      </c>
      <c r="D310" s="12">
        <v>135.14730800000001</v>
      </c>
      <c r="E310" s="12">
        <v>143.36000100000001</v>
      </c>
      <c r="F310" s="12">
        <v>62.163124000000003</v>
      </c>
      <c r="G310" s="12">
        <v>56.222299999999997</v>
      </c>
      <c r="H310" s="20">
        <f t="shared" ref="H310:M310" si="614">LN(B310/B309)</f>
        <v>-3.9555370627248239E-3</v>
      </c>
      <c r="I310" s="20">
        <f t="shared" si="614"/>
        <v>8.1404835820421649E-3</v>
      </c>
      <c r="J310" s="20">
        <f t="shared" si="614"/>
        <v>-4.451630679556064E-3</v>
      </c>
      <c r="K310" s="20">
        <f t="shared" si="614"/>
        <v>-2.6772866329629209E-2</v>
      </c>
      <c r="L310" s="20">
        <f t="shared" si="614"/>
        <v>-1.3753038455331771E-3</v>
      </c>
      <c r="M310" s="22">
        <f t="shared" si="614"/>
        <v>-4.307501826134953E-3</v>
      </c>
      <c r="N310" s="24">
        <f t="shared" ref="N310:R310" si="615">(B310-B309)/B309</f>
        <v>-3.9477242307077503E-3</v>
      </c>
      <c r="O310" s="24">
        <f t="shared" si="615"/>
        <v>8.1737074100020051E-3</v>
      </c>
      <c r="P310" s="24">
        <f t="shared" si="615"/>
        <v>-4.4417368583597955E-3</v>
      </c>
      <c r="Q310" s="24">
        <f t="shared" si="615"/>
        <v>-2.6417650254668856E-2</v>
      </c>
      <c r="R310" s="24">
        <f t="shared" si="615"/>
        <v>-1.3743585486059148E-3</v>
      </c>
      <c r="S310" s="26">
        <f t="shared" si="521"/>
        <v>-4.2982378464536675E-3</v>
      </c>
      <c r="U310" s="2"/>
    </row>
    <row r="311" spans="1:21" ht="15.75" customHeight="1">
      <c r="A311" s="11">
        <v>42844</v>
      </c>
      <c r="B311" s="12">
        <v>305.51998900000001</v>
      </c>
      <c r="C311" s="12">
        <v>33.308399000000001</v>
      </c>
      <c r="D311" s="12">
        <v>134.64956699999999</v>
      </c>
      <c r="E311" s="12">
        <v>139.759995</v>
      </c>
      <c r="F311" s="12">
        <v>61.830387000000002</v>
      </c>
      <c r="G311" s="12">
        <v>56.105699999999999</v>
      </c>
      <c r="H311" s="20">
        <f t="shared" ref="H311:M311" si="616">LN(B311/B310)</f>
        <v>1.7399745952977597E-2</v>
      </c>
      <c r="I311" s="20">
        <f t="shared" si="616"/>
        <v>3.9063361628345833E-3</v>
      </c>
      <c r="J311" s="20">
        <f t="shared" si="616"/>
        <v>-3.6897504072110452E-3</v>
      </c>
      <c r="K311" s="20">
        <f t="shared" si="616"/>
        <v>-2.5432326151881606E-2</v>
      </c>
      <c r="L311" s="20">
        <f t="shared" si="616"/>
        <v>-5.3670195483738851E-3</v>
      </c>
      <c r="M311" s="22">
        <f t="shared" si="616"/>
        <v>-2.0760637041382225E-3</v>
      </c>
      <c r="N311" s="24">
        <f t="shared" ref="N311:R311" si="617">(B311-B310)/B310</f>
        <v>1.7552003330557901E-2</v>
      </c>
      <c r="O311" s="24">
        <f t="shared" si="617"/>
        <v>3.9139758384177416E-3</v>
      </c>
      <c r="P311" s="24">
        <f t="shared" si="617"/>
        <v>-3.6829516426625311E-3</v>
      </c>
      <c r="Q311" s="24">
        <f t="shared" si="617"/>
        <v>-2.5111648820370803E-2</v>
      </c>
      <c r="R311" s="24">
        <f t="shared" si="617"/>
        <v>-5.3526428304986988E-3</v>
      </c>
      <c r="S311" s="26">
        <f t="shared" si="521"/>
        <v>-2.0739101744324806E-3</v>
      </c>
      <c r="U311" s="2"/>
    </row>
    <row r="312" spans="1:21" ht="15.75" customHeight="1">
      <c r="A312" s="11">
        <v>42845</v>
      </c>
      <c r="B312" s="12">
        <v>302.51001000000002</v>
      </c>
      <c r="C312" s="12">
        <v>33.558838000000002</v>
      </c>
      <c r="D312" s="12">
        <v>136.334137</v>
      </c>
      <c r="E312" s="12">
        <v>141.179993</v>
      </c>
      <c r="F312" s="12">
        <v>62.267696000000001</v>
      </c>
      <c r="G312" s="12">
        <v>56.077300000000001</v>
      </c>
      <c r="H312" s="20">
        <f t="shared" ref="H312:M312" si="618">LN(B312/B311)</f>
        <v>-9.9008390805754454E-3</v>
      </c>
      <c r="I312" s="20">
        <f t="shared" si="618"/>
        <v>7.4906690405793395E-3</v>
      </c>
      <c r="J312" s="20">
        <f t="shared" si="618"/>
        <v>1.2433158714928493E-2</v>
      </c>
      <c r="K312" s="20">
        <f t="shared" si="618"/>
        <v>1.0108992335045825E-2</v>
      </c>
      <c r="L312" s="20">
        <f t="shared" si="618"/>
        <v>7.0478253908320557E-3</v>
      </c>
      <c r="M312" s="22">
        <f t="shared" si="618"/>
        <v>-5.0631558447720342E-4</v>
      </c>
      <c r="N312" s="24">
        <f t="shared" ref="N312:R312" si="619">(B312-B311)/B311</f>
        <v>-9.8519871313558702E-3</v>
      </c>
      <c r="O312" s="24">
        <f t="shared" si="619"/>
        <v>7.5187942836880293E-3</v>
      </c>
      <c r="P312" s="24">
        <f t="shared" si="619"/>
        <v>1.2510771757624798E-2</v>
      </c>
      <c r="Q312" s="24">
        <f t="shared" si="619"/>
        <v>1.0160260809969209E-2</v>
      </c>
      <c r="R312" s="24">
        <f t="shared" si="619"/>
        <v>7.0727197615631787E-3</v>
      </c>
      <c r="S312" s="26">
        <f t="shared" si="521"/>
        <v>-5.0618742837171826E-4</v>
      </c>
      <c r="U312" s="2"/>
    </row>
    <row r="313" spans="1:21" ht="15.75" customHeight="1">
      <c r="A313" s="11">
        <v>42846</v>
      </c>
      <c r="B313" s="12">
        <v>305.60000600000001</v>
      </c>
      <c r="C313" s="12">
        <v>33.688693999999998</v>
      </c>
      <c r="D313" s="12">
        <v>136.17143200000001</v>
      </c>
      <c r="E313" s="12">
        <v>142.86999499999999</v>
      </c>
      <c r="F313" s="12">
        <v>63.123283000000001</v>
      </c>
      <c r="G313" s="12">
        <v>56.2697</v>
      </c>
      <c r="H313" s="20">
        <f t="shared" ref="H313:M313" si="620">LN(B313/B312)</f>
        <v>1.0162709093377931E-2</v>
      </c>
      <c r="I313" s="20">
        <f t="shared" si="620"/>
        <v>3.8620350083196642E-3</v>
      </c>
      <c r="J313" s="20">
        <f t="shared" si="620"/>
        <v>-1.1941408752229243E-3</v>
      </c>
      <c r="K313" s="20">
        <f t="shared" si="620"/>
        <v>1.1899468494984723E-2</v>
      </c>
      <c r="L313" s="20">
        <f t="shared" si="620"/>
        <v>1.364691918635037E-2</v>
      </c>
      <c r="M313" s="22">
        <f t="shared" si="620"/>
        <v>3.4251059323811739E-3</v>
      </c>
      <c r="N313" s="24">
        <f t="shared" ref="N313:R313" si="621">(B313-B312)/B312</f>
        <v>1.0214524802005675E-2</v>
      </c>
      <c r="O313" s="24">
        <f t="shared" si="621"/>
        <v>3.8695022753766576E-3</v>
      </c>
      <c r="P313" s="24">
        <f t="shared" si="621"/>
        <v>-1.1934281727252825E-3</v>
      </c>
      <c r="Q313" s="24">
        <f t="shared" si="621"/>
        <v>1.1970548829818916E-2</v>
      </c>
      <c r="R313" s="24">
        <f t="shared" si="621"/>
        <v>1.3740463433880705E-2</v>
      </c>
      <c r="S313" s="26">
        <f t="shared" si="521"/>
        <v>3.4309783102965952E-3</v>
      </c>
      <c r="U313" s="2"/>
    </row>
    <row r="314" spans="1:21" ht="15.75" customHeight="1">
      <c r="A314" s="11">
        <v>42849</v>
      </c>
      <c r="B314" s="12">
        <v>308.02999899999998</v>
      </c>
      <c r="C314" s="12">
        <v>34.087536</v>
      </c>
      <c r="D314" s="12">
        <v>137.482697</v>
      </c>
      <c r="E314" s="12">
        <v>143.83000200000001</v>
      </c>
      <c r="F314" s="12">
        <v>64.197509999999994</v>
      </c>
      <c r="G314" s="12">
        <v>56.294499999999999</v>
      </c>
      <c r="H314" s="20">
        <f t="shared" ref="H314:M314" si="622">LN(B314/B313)</f>
        <v>7.9201006553417802E-3</v>
      </c>
      <c r="I314" s="20">
        <f t="shared" si="622"/>
        <v>1.1769512821917733E-2</v>
      </c>
      <c r="J314" s="20">
        <f t="shared" si="622"/>
        <v>9.583447840488651E-3</v>
      </c>
      <c r="K314" s="20">
        <f t="shared" si="622"/>
        <v>6.6969696408869473E-3</v>
      </c>
      <c r="L314" s="20">
        <f t="shared" si="622"/>
        <v>1.6874737671429926E-2</v>
      </c>
      <c r="M314" s="22">
        <f t="shared" si="622"/>
        <v>4.4063743892407608E-4</v>
      </c>
      <c r="N314" s="24">
        <f t="shared" ref="N314:R314" si="623">(B314-B313)/B313</f>
        <v>7.9515476187522315E-3</v>
      </c>
      <c r="O314" s="24">
        <f t="shared" si="623"/>
        <v>1.1839046060972323E-2</v>
      </c>
      <c r="P314" s="24">
        <f t="shared" si="623"/>
        <v>9.6295161234699472E-3</v>
      </c>
      <c r="Q314" s="24">
        <f t="shared" si="623"/>
        <v>6.7194444851770225E-3</v>
      </c>
      <c r="R314" s="24">
        <f t="shared" si="623"/>
        <v>1.7017920313174988E-2</v>
      </c>
      <c r="S314" s="26">
        <f t="shared" si="521"/>
        <v>4.4073453386106465E-4</v>
      </c>
      <c r="U314" s="2"/>
    </row>
    <row r="315" spans="1:21" ht="15.75" customHeight="1">
      <c r="A315" s="11">
        <v>42850</v>
      </c>
      <c r="B315" s="12">
        <v>313.790009</v>
      </c>
      <c r="C315" s="12">
        <v>34.198836999999997</v>
      </c>
      <c r="D315" s="12">
        <v>138.33454900000001</v>
      </c>
      <c r="E315" s="12">
        <v>152.16000399999999</v>
      </c>
      <c r="F315" s="12">
        <v>64.568282999999994</v>
      </c>
      <c r="G315" s="12">
        <v>56.3232</v>
      </c>
      <c r="H315" s="20">
        <f t="shared" ref="H315:M315" si="624">LN(B315/B314)</f>
        <v>1.8526823460056862E-2</v>
      </c>
      <c r="I315" s="20">
        <f t="shared" si="624"/>
        <v>3.2598333656345029E-3</v>
      </c>
      <c r="J315" s="20">
        <f t="shared" si="624"/>
        <v>6.1769502876731592E-3</v>
      </c>
      <c r="K315" s="20">
        <f t="shared" si="624"/>
        <v>5.6300564564094838E-2</v>
      </c>
      <c r="L315" s="20">
        <f t="shared" si="624"/>
        <v>5.7588900915260411E-3</v>
      </c>
      <c r="M315" s="22">
        <f t="shared" si="624"/>
        <v>5.0968898532484928E-4</v>
      </c>
      <c r="N315" s="24">
        <f t="shared" ref="N315:R315" si="625">(B315-B314)/B314</f>
        <v>1.8699509848714518E-2</v>
      </c>
      <c r="O315" s="24">
        <f t="shared" si="625"/>
        <v>3.2651524005723803E-3</v>
      </c>
      <c r="P315" s="24">
        <f t="shared" si="625"/>
        <v>6.1960669857968236E-3</v>
      </c>
      <c r="Q315" s="24">
        <f t="shared" si="625"/>
        <v>5.7915607899386518E-2</v>
      </c>
      <c r="R315" s="24">
        <f t="shared" si="625"/>
        <v>5.7755043770389199E-3</v>
      </c>
      <c r="S315" s="26">
        <f t="shared" si="521"/>
        <v>5.0981889882661946E-4</v>
      </c>
      <c r="U315" s="2"/>
    </row>
    <row r="316" spans="1:21" ht="15.75" customHeight="1">
      <c r="A316" s="11">
        <v>42851</v>
      </c>
      <c r="B316" s="12">
        <v>310.17001299999998</v>
      </c>
      <c r="C316" s="12">
        <v>34.254497999999998</v>
      </c>
      <c r="D316" s="12">
        <v>137.520996</v>
      </c>
      <c r="E316" s="12">
        <v>150.16999799999999</v>
      </c>
      <c r="F316" s="12">
        <v>64.482712000000006</v>
      </c>
      <c r="G316" s="12">
        <v>55.939399999999999</v>
      </c>
      <c r="H316" s="20">
        <f t="shared" ref="H316:M316" si="626">LN(B316/B315)</f>
        <v>-1.1603424862061682E-2</v>
      </c>
      <c r="I316" s="20">
        <f t="shared" si="626"/>
        <v>1.6262469101650369E-3</v>
      </c>
      <c r="J316" s="20">
        <f t="shared" si="626"/>
        <v>-5.8984158445185833E-3</v>
      </c>
      <c r="K316" s="20">
        <f t="shared" si="626"/>
        <v>-1.3164652711247678E-2</v>
      </c>
      <c r="L316" s="20">
        <f t="shared" si="626"/>
        <v>-1.3261581213085385E-3</v>
      </c>
      <c r="M316" s="22">
        <f t="shared" si="626"/>
        <v>-6.8375664788402173E-3</v>
      </c>
      <c r="N316" s="24">
        <f t="shared" ref="N316:R316" si="627">(B316-B315)/B315</f>
        <v>-1.1536364754048031E-2</v>
      </c>
      <c r="O316" s="24">
        <f t="shared" si="627"/>
        <v>1.6275699667798829E-3</v>
      </c>
      <c r="P316" s="24">
        <f t="shared" si="627"/>
        <v>-5.8810543416743495E-3</v>
      </c>
      <c r="Q316" s="24">
        <f t="shared" si="627"/>
        <v>-1.3078377679327572E-2</v>
      </c>
      <c r="R316" s="24">
        <f t="shared" si="627"/>
        <v>-1.325279162216338E-3</v>
      </c>
      <c r="S316" s="26">
        <f t="shared" si="521"/>
        <v>-6.8142435088915931E-3</v>
      </c>
      <c r="U316" s="2"/>
    </row>
    <row r="317" spans="1:21" ht="15.75" customHeight="1">
      <c r="A317" s="11">
        <v>42852</v>
      </c>
      <c r="B317" s="12">
        <v>308.63000499999998</v>
      </c>
      <c r="C317" s="12">
        <v>34.718277</v>
      </c>
      <c r="D317" s="12">
        <v>137.626251</v>
      </c>
      <c r="E317" s="12">
        <v>153.08000200000001</v>
      </c>
      <c r="F317" s="12">
        <v>64.900993</v>
      </c>
      <c r="G317" s="12">
        <v>56.018000000000001</v>
      </c>
      <c r="H317" s="20">
        <f t="shared" ref="H317:M317" si="628">LN(B317/B316)</f>
        <v>-4.977411553422152E-3</v>
      </c>
      <c r="I317" s="20">
        <f t="shared" si="628"/>
        <v>1.3448378432163576E-2</v>
      </c>
      <c r="J317" s="20">
        <f t="shared" si="628"/>
        <v>7.6508128852352704E-4</v>
      </c>
      <c r="K317" s="20">
        <f t="shared" si="628"/>
        <v>1.9192701248615673E-2</v>
      </c>
      <c r="L317" s="20">
        <f t="shared" si="628"/>
        <v>6.4657671879984691E-3</v>
      </c>
      <c r="M317" s="22">
        <f t="shared" si="628"/>
        <v>1.4041057208083398E-3</v>
      </c>
      <c r="N317" s="24">
        <f t="shared" ref="N317:R317" si="629">(B317-B316)/B316</f>
        <v>-4.9650447672386702E-3</v>
      </c>
      <c r="O317" s="24">
        <f t="shared" si="629"/>
        <v>1.3539214616427963E-2</v>
      </c>
      <c r="P317" s="24">
        <f t="shared" si="629"/>
        <v>7.6537403786691347E-4</v>
      </c>
      <c r="Q317" s="24">
        <f t="shared" si="629"/>
        <v>1.937806511790734E-2</v>
      </c>
      <c r="R317" s="24">
        <f t="shared" si="629"/>
        <v>6.486715385047595E-3</v>
      </c>
      <c r="S317" s="26">
        <f t="shared" si="521"/>
        <v>1.4050919387766925E-3</v>
      </c>
      <c r="U317" s="2"/>
    </row>
    <row r="318" spans="1:21" ht="15.75" customHeight="1">
      <c r="A318" s="11">
        <v>42853</v>
      </c>
      <c r="B318" s="12">
        <v>314.07000699999998</v>
      </c>
      <c r="C318" s="12">
        <v>33.531005999999998</v>
      </c>
      <c r="D318" s="12">
        <v>137.49226400000001</v>
      </c>
      <c r="E318" s="12">
        <v>152.199997</v>
      </c>
      <c r="F318" s="12">
        <v>65.081626999999997</v>
      </c>
      <c r="G318" s="12">
        <v>56.669800000000002</v>
      </c>
      <c r="H318" s="20">
        <f t="shared" ref="H318:M318" si="630">LN(B318/B317)</f>
        <v>1.7472748661609867E-2</v>
      </c>
      <c r="I318" s="20">
        <f t="shared" si="630"/>
        <v>-3.4795699974262427E-2</v>
      </c>
      <c r="J318" s="20">
        <f t="shared" si="630"/>
        <v>-9.7403121409835741E-4</v>
      </c>
      <c r="K318" s="20">
        <f t="shared" si="630"/>
        <v>-5.7652479058868987E-3</v>
      </c>
      <c r="L318" s="20">
        <f t="shared" si="630"/>
        <v>2.7793579830991707E-3</v>
      </c>
      <c r="M318" s="22">
        <f t="shared" si="630"/>
        <v>1.1568373311654277E-2</v>
      </c>
      <c r="N318" s="24">
        <f t="shared" ref="N318:R318" si="631">(B318-B317)/B317</f>
        <v>1.7626290094509743E-2</v>
      </c>
      <c r="O318" s="24">
        <f t="shared" si="631"/>
        <v>-3.4197290378206346E-2</v>
      </c>
      <c r="P318" s="24">
        <f t="shared" si="631"/>
        <v>-9.7355699967436107E-4</v>
      </c>
      <c r="Q318" s="24">
        <f t="shared" si="631"/>
        <v>-5.7486607558315242E-3</v>
      </c>
      <c r="R318" s="24">
        <f t="shared" si="631"/>
        <v>2.7832239793310672E-3</v>
      </c>
      <c r="S318" s="26">
        <f t="shared" si="521"/>
        <v>1.1635545717447959E-2</v>
      </c>
      <c r="U318" s="2"/>
    </row>
    <row r="319" spans="1:21" ht="15.75" customHeight="1">
      <c r="A319" s="11">
        <v>42856</v>
      </c>
      <c r="B319" s="12">
        <v>322.82998700000002</v>
      </c>
      <c r="C319" s="12">
        <v>33.679417000000001</v>
      </c>
      <c r="D319" s="12">
        <v>140.29667699999999</v>
      </c>
      <c r="E319" s="12">
        <v>155.35000600000001</v>
      </c>
      <c r="F319" s="12">
        <v>65.984741</v>
      </c>
      <c r="G319" s="12">
        <v>56.982300000000002</v>
      </c>
      <c r="H319" s="20">
        <f t="shared" ref="H319:M319" si="632">LN(B319/B318)</f>
        <v>2.7509915324139864E-2</v>
      </c>
      <c r="I319" s="20">
        <f t="shared" si="632"/>
        <v>4.4163162375991504E-3</v>
      </c>
      <c r="J319" s="20">
        <f t="shared" si="632"/>
        <v>2.0191648161434983E-2</v>
      </c>
      <c r="K319" s="20">
        <f t="shared" si="632"/>
        <v>2.0485248744842578E-2</v>
      </c>
      <c r="L319" s="20">
        <f t="shared" si="632"/>
        <v>1.378123628824697E-2</v>
      </c>
      <c r="M319" s="22">
        <f t="shared" si="632"/>
        <v>5.4992523243450895E-3</v>
      </c>
      <c r="N319" s="24">
        <f t="shared" ref="N319:R319" si="633">(B319-B318)/B318</f>
        <v>2.7891806937171311E-2</v>
      </c>
      <c r="O319" s="24">
        <f t="shared" si="633"/>
        <v>4.4260825338793284E-3</v>
      </c>
      <c r="P319" s="24">
        <f t="shared" si="633"/>
        <v>2.0396878474558993E-2</v>
      </c>
      <c r="Q319" s="24">
        <f t="shared" si="633"/>
        <v>2.0696511577460882E-2</v>
      </c>
      <c r="R319" s="24">
        <f t="shared" si="633"/>
        <v>1.3876635259902188E-2</v>
      </c>
      <c r="S319" s="26">
        <f t="shared" si="521"/>
        <v>5.5144009684169326E-3</v>
      </c>
      <c r="U319" s="2"/>
    </row>
    <row r="320" spans="1:21" ht="15.75" customHeight="1">
      <c r="A320" s="11">
        <v>42857</v>
      </c>
      <c r="B320" s="12">
        <v>318.89001500000001</v>
      </c>
      <c r="C320" s="12">
        <v>34.291598999999998</v>
      </c>
      <c r="D320" s="12">
        <v>141.18678299999999</v>
      </c>
      <c r="E320" s="12">
        <v>156.449997</v>
      </c>
      <c r="F320" s="12">
        <v>65.880165000000005</v>
      </c>
      <c r="G320" s="12">
        <v>56.912599999999998</v>
      </c>
      <c r="H320" s="20">
        <f t="shared" ref="H320:M320" si="634">LN(B320/B319)</f>
        <v>-1.2279565841440509E-2</v>
      </c>
      <c r="I320" s="20">
        <f t="shared" si="634"/>
        <v>1.8013517810587767E-2</v>
      </c>
      <c r="J320" s="20">
        <f t="shared" si="634"/>
        <v>6.3244139949495933E-3</v>
      </c>
      <c r="K320" s="20">
        <f t="shared" si="634"/>
        <v>7.0557764779143909E-3</v>
      </c>
      <c r="L320" s="20">
        <f t="shared" si="634"/>
        <v>-1.5861084665518377E-3</v>
      </c>
      <c r="M320" s="22">
        <f t="shared" si="634"/>
        <v>-1.2239355528823677E-3</v>
      </c>
      <c r="N320" s="24">
        <f t="shared" ref="N320:R320" si="635">(B320-B319)/B319</f>
        <v>-1.220447962908728E-2</v>
      </c>
      <c r="O320" s="24">
        <f t="shared" si="635"/>
        <v>1.8176739817081664E-2</v>
      </c>
      <c r="P320" s="24">
        <f t="shared" si="635"/>
        <v>6.3444553287602314E-3</v>
      </c>
      <c r="Q320" s="24">
        <f t="shared" si="635"/>
        <v>7.0807271162898347E-3</v>
      </c>
      <c r="R320" s="24">
        <f t="shared" si="635"/>
        <v>-1.584851261293796E-3</v>
      </c>
      <c r="S320" s="26">
        <f t="shared" si="521"/>
        <v>-1.2231868492497133E-3</v>
      </c>
      <c r="U320" s="2"/>
    </row>
    <row r="321" spans="1:21" ht="15.75" customHeight="1">
      <c r="A321" s="11">
        <v>42858</v>
      </c>
      <c r="B321" s="12">
        <v>311.01998900000001</v>
      </c>
      <c r="C321" s="12">
        <v>34.556049000000002</v>
      </c>
      <c r="D321" s="12">
        <v>140.75611900000001</v>
      </c>
      <c r="E321" s="12">
        <v>155.58999600000001</v>
      </c>
      <c r="F321" s="12">
        <v>65.671036000000001</v>
      </c>
      <c r="G321" s="12">
        <v>57.008400000000002</v>
      </c>
      <c r="H321" s="20">
        <f t="shared" ref="H321:M321" si="636">LN(B321/B320)</f>
        <v>-2.4989079344406726E-2</v>
      </c>
      <c r="I321" s="20">
        <f t="shared" si="636"/>
        <v>7.6822174251780064E-3</v>
      </c>
      <c r="J321" s="20">
        <f t="shared" si="636"/>
        <v>-3.0549755421357722E-3</v>
      </c>
      <c r="K321" s="20">
        <f t="shared" si="636"/>
        <v>-5.5121343211574541E-3</v>
      </c>
      <c r="L321" s="20">
        <f t="shared" si="636"/>
        <v>-3.1794339326517689E-3</v>
      </c>
      <c r="M321" s="22">
        <f t="shared" si="636"/>
        <v>1.6818676553451144E-3</v>
      </c>
      <c r="N321" s="24">
        <f t="shared" ref="N321:R321" si="637">(B321-B320)/B320</f>
        <v>-2.4679436889863095E-2</v>
      </c>
      <c r="O321" s="24">
        <f t="shared" si="637"/>
        <v>7.7118013656932022E-3</v>
      </c>
      <c r="P321" s="24">
        <f t="shared" si="637"/>
        <v>-3.0503138526782559E-3</v>
      </c>
      <c r="Q321" s="24">
        <f t="shared" si="637"/>
        <v>-5.4969703834509033E-3</v>
      </c>
      <c r="R321" s="24">
        <f t="shared" si="637"/>
        <v>-3.1743848850409578E-3</v>
      </c>
      <c r="S321" s="26">
        <f t="shared" si="521"/>
        <v>1.6832827879942336E-3</v>
      </c>
      <c r="U321" s="2"/>
    </row>
    <row r="322" spans="1:21" ht="15.75" customHeight="1">
      <c r="A322" s="11">
        <v>42859</v>
      </c>
      <c r="B322" s="12">
        <v>295.459991</v>
      </c>
      <c r="C322" s="12">
        <v>34.434570000000001</v>
      </c>
      <c r="D322" s="12">
        <v>140.248795</v>
      </c>
      <c r="E322" s="12">
        <v>157.25</v>
      </c>
      <c r="F322" s="12">
        <v>65.414337000000003</v>
      </c>
      <c r="G322" s="12">
        <v>57.200899999999997</v>
      </c>
      <c r="H322" s="20">
        <f t="shared" ref="H322:M322" si="638">LN(B322/B321)</f>
        <v>-5.1323749993204916E-2</v>
      </c>
      <c r="I322" s="20">
        <f t="shared" si="638"/>
        <v>-3.5216128600343141E-3</v>
      </c>
      <c r="J322" s="20">
        <f t="shared" si="638"/>
        <v>-3.610787754398262E-3</v>
      </c>
      <c r="K322" s="20">
        <f t="shared" si="638"/>
        <v>1.0612578962271961E-2</v>
      </c>
      <c r="L322" s="20">
        <f t="shared" si="638"/>
        <v>-3.9165213059795421E-3</v>
      </c>
      <c r="M322" s="22">
        <f t="shared" si="638"/>
        <v>3.3710071297603796E-3</v>
      </c>
      <c r="N322" s="24">
        <f t="shared" ref="N322:R322" si="639">(B322-B321)/B321</f>
        <v>-5.0028932384792821E-2</v>
      </c>
      <c r="O322" s="24">
        <f t="shared" si="639"/>
        <v>-3.5154192540935675E-3</v>
      </c>
      <c r="P322" s="24">
        <f t="shared" si="639"/>
        <v>-3.6042766993313533E-3</v>
      </c>
      <c r="Q322" s="24">
        <f t="shared" si="639"/>
        <v>1.06690921182361E-2</v>
      </c>
      <c r="R322" s="24">
        <f t="shared" si="639"/>
        <v>-3.9088617392909345E-3</v>
      </c>
      <c r="S322" s="26">
        <f t="shared" si="521"/>
        <v>3.3766953641918285E-3</v>
      </c>
      <c r="U322" s="2"/>
    </row>
    <row r="323" spans="1:21" ht="15.75" customHeight="1">
      <c r="A323" s="11">
        <v>42860</v>
      </c>
      <c r="B323" s="12">
        <v>308.35000600000001</v>
      </c>
      <c r="C323" s="12">
        <v>34.406536000000003</v>
      </c>
      <c r="D323" s="12">
        <v>142.57463100000001</v>
      </c>
      <c r="E323" s="12">
        <v>156.60000600000001</v>
      </c>
      <c r="F323" s="12">
        <v>65.594977999999998</v>
      </c>
      <c r="G323" s="12">
        <v>57.862000000000002</v>
      </c>
      <c r="H323" s="20">
        <f t="shared" ref="H323:M323" si="640">LN(B323/B322)</f>
        <v>4.2702087463423744E-2</v>
      </c>
      <c r="I323" s="20">
        <f t="shared" si="640"/>
        <v>-8.1445529215246255E-4</v>
      </c>
      <c r="J323" s="20">
        <f t="shared" si="640"/>
        <v>1.6447636362193718E-2</v>
      </c>
      <c r="K323" s="20">
        <f t="shared" si="640"/>
        <v>-4.1420737096716431E-3</v>
      </c>
      <c r="L323" s="20">
        <f t="shared" si="640"/>
        <v>2.7576835201142728E-3</v>
      </c>
      <c r="M323" s="22">
        <f t="shared" si="640"/>
        <v>1.1491232617149709E-2</v>
      </c>
      <c r="N323" s="24">
        <f t="shared" ref="N323:R323" si="641">(B323-B322)/B322</f>
        <v>4.3626938985454736E-2</v>
      </c>
      <c r="O323" s="24">
        <f t="shared" si="641"/>
        <v>-8.1412371346580243E-4</v>
      </c>
      <c r="P323" s="24">
        <f t="shared" si="641"/>
        <v>1.6583643374618724E-2</v>
      </c>
      <c r="Q323" s="24">
        <f t="shared" si="641"/>
        <v>-4.1335071542129885E-3</v>
      </c>
      <c r="R323" s="24">
        <f t="shared" si="641"/>
        <v>2.7614894270042707E-3</v>
      </c>
      <c r="S323" s="26">
        <f t="shared" si="521"/>
        <v>1.155751045875153E-2</v>
      </c>
      <c r="U323" s="2"/>
    </row>
    <row r="324" spans="1:21" ht="15.75" customHeight="1">
      <c r="A324" s="11">
        <v>42863</v>
      </c>
      <c r="B324" s="12">
        <v>307.19000199999999</v>
      </c>
      <c r="C324" s="12">
        <v>34.144889999999997</v>
      </c>
      <c r="D324" s="12">
        <v>146.45105000000001</v>
      </c>
      <c r="E324" s="12">
        <v>156.38000500000001</v>
      </c>
      <c r="F324" s="12">
        <v>65.537918000000005</v>
      </c>
      <c r="G324" s="12">
        <v>58.418999999999997</v>
      </c>
      <c r="H324" s="20">
        <f t="shared" ref="H324:M324" si="642">LN(B324/B323)</f>
        <v>-3.7690657249275913E-3</v>
      </c>
      <c r="I324" s="20">
        <f t="shared" si="642"/>
        <v>-7.6336054789080494E-3</v>
      </c>
      <c r="J324" s="20">
        <f t="shared" si="642"/>
        <v>2.6825654002792691E-2</v>
      </c>
      <c r="K324" s="20">
        <f t="shared" si="642"/>
        <v>-1.4058472011125899E-3</v>
      </c>
      <c r="L324" s="20">
        <f t="shared" si="642"/>
        <v>-8.7026223536195736E-4</v>
      </c>
      <c r="M324" s="22">
        <f t="shared" si="642"/>
        <v>9.580314242696876E-3</v>
      </c>
      <c r="N324" s="24">
        <f t="shared" ref="N324:R324" si="643">(B324-B323)/B323</f>
        <v>-3.7619717121069713E-3</v>
      </c>
      <c r="O324" s="24">
        <f t="shared" si="643"/>
        <v>-7.6045435088265209E-3</v>
      </c>
      <c r="P324" s="24">
        <f t="shared" si="643"/>
        <v>2.7188700912717061E-2</v>
      </c>
      <c r="Q324" s="24">
        <f t="shared" si="643"/>
        <v>-1.4048594608610445E-3</v>
      </c>
      <c r="R324" s="24">
        <f t="shared" si="643"/>
        <v>-8.6988366700866619E-4</v>
      </c>
      <c r="S324" s="26">
        <f t="shared" si="521"/>
        <v>9.626352355604606E-3</v>
      </c>
      <c r="U324" s="2"/>
    </row>
    <row r="325" spans="1:21" ht="15.75" customHeight="1">
      <c r="A325" s="11">
        <v>42864</v>
      </c>
      <c r="B325" s="12">
        <v>321.26001000000002</v>
      </c>
      <c r="C325" s="12">
        <v>33.986030999999997</v>
      </c>
      <c r="D325" s="12">
        <v>147.389038</v>
      </c>
      <c r="E325" s="12">
        <v>157.46000699999999</v>
      </c>
      <c r="F325" s="12">
        <v>65.633010999999996</v>
      </c>
      <c r="G325" s="12">
        <v>57.8553</v>
      </c>
      <c r="H325" s="20">
        <f t="shared" ref="H325:M325" si="644">LN(B325/B324)</f>
        <v>4.4784340086073564E-2</v>
      </c>
      <c r="I325" s="20">
        <f t="shared" si="644"/>
        <v>-4.6633536009399691E-3</v>
      </c>
      <c r="J325" s="20">
        <f t="shared" si="644"/>
        <v>6.3843649954223071E-3</v>
      </c>
      <c r="K325" s="20">
        <f t="shared" si="644"/>
        <v>6.8825275422892468E-3</v>
      </c>
      <c r="L325" s="20">
        <f t="shared" si="644"/>
        <v>1.4499099363549479E-3</v>
      </c>
      <c r="M325" s="22">
        <f t="shared" si="644"/>
        <v>-9.6961136954578364E-3</v>
      </c>
      <c r="N325" s="24">
        <f t="shared" ref="N325:R325" si="645">(B325-B324)/B324</f>
        <v>4.5802297953694567E-2</v>
      </c>
      <c r="O325" s="24">
        <f t="shared" si="645"/>
        <v>-4.6524970500710257E-3</v>
      </c>
      <c r="P325" s="24">
        <f t="shared" si="645"/>
        <v>6.4047884941759716E-3</v>
      </c>
      <c r="Q325" s="24">
        <f t="shared" si="645"/>
        <v>6.9062665652170748E-3</v>
      </c>
      <c r="R325" s="24">
        <f t="shared" si="645"/>
        <v>1.4509615639604454E-3</v>
      </c>
      <c r="S325" s="26">
        <f t="shared" si="521"/>
        <v>-9.6492579469007467E-3</v>
      </c>
      <c r="U325" s="2"/>
    </row>
    <row r="326" spans="1:21" ht="15.75" customHeight="1">
      <c r="A326" s="11">
        <v>42865</v>
      </c>
      <c r="B326" s="12">
        <v>325.22000100000002</v>
      </c>
      <c r="C326" s="12">
        <v>33.649628</v>
      </c>
      <c r="D326" s="12">
        <v>146.69030799999999</v>
      </c>
      <c r="E326" s="12">
        <v>160.279999</v>
      </c>
      <c r="F326" s="12">
        <v>65.889679000000001</v>
      </c>
      <c r="G326" s="12">
        <v>57.119</v>
      </c>
      <c r="H326" s="20">
        <f t="shared" ref="H326:M326" si="646">LN(B326/B325)</f>
        <v>1.2251084215362697E-2</v>
      </c>
      <c r="I326" s="20">
        <f t="shared" si="646"/>
        <v>-9.9475861998723561E-3</v>
      </c>
      <c r="J326" s="20">
        <f t="shared" si="646"/>
        <v>-4.7519917625189556E-3</v>
      </c>
      <c r="K326" s="20">
        <f t="shared" si="646"/>
        <v>1.7750777316807322E-2</v>
      </c>
      <c r="L326" s="20">
        <f t="shared" si="646"/>
        <v>3.903027315391187E-3</v>
      </c>
      <c r="M326" s="22">
        <f t="shared" si="646"/>
        <v>-1.2808254816814567E-2</v>
      </c>
      <c r="N326" s="24">
        <f t="shared" ref="N326:R326" si="647">(B326-B325)/B325</f>
        <v>1.2326436147468221E-2</v>
      </c>
      <c r="O326" s="24">
        <f t="shared" si="647"/>
        <v>-9.8982726167700236E-3</v>
      </c>
      <c r="P326" s="24">
        <f t="shared" si="647"/>
        <v>-4.7407189128950812E-3</v>
      </c>
      <c r="Q326" s="24">
        <f t="shared" si="647"/>
        <v>1.7909258698305619E-2</v>
      </c>
      <c r="R326" s="24">
        <f t="shared" si="647"/>
        <v>3.9106540457210593E-3</v>
      </c>
      <c r="S326" s="26">
        <f t="shared" si="521"/>
        <v>-1.2726578204589778E-2</v>
      </c>
      <c r="U326" s="2"/>
    </row>
    <row r="327" spans="1:21" ht="15.75" customHeight="1">
      <c r="A327" s="11">
        <v>42866</v>
      </c>
      <c r="B327" s="12">
        <v>323.10000600000001</v>
      </c>
      <c r="C327" s="12">
        <v>33.350600999999997</v>
      </c>
      <c r="D327" s="12">
        <v>147.958923</v>
      </c>
      <c r="E327" s="12">
        <v>158.53999300000001</v>
      </c>
      <c r="F327" s="12">
        <v>65.081626999999997</v>
      </c>
      <c r="G327" s="12">
        <v>57.193100000000001</v>
      </c>
      <c r="H327" s="20">
        <f t="shared" ref="H327:M327" si="648">LN(B327/B326)</f>
        <v>-6.5399880718635351E-3</v>
      </c>
      <c r="I327" s="20">
        <f t="shared" si="648"/>
        <v>-8.9262078631565846E-3</v>
      </c>
      <c r="J327" s="20">
        <f t="shared" si="648"/>
        <v>8.6110717800092478E-3</v>
      </c>
      <c r="K327" s="20">
        <f t="shared" si="648"/>
        <v>-1.0915396272748533E-2</v>
      </c>
      <c r="L327" s="20">
        <f t="shared" si="648"/>
        <v>-1.2339531119562427E-2</v>
      </c>
      <c r="M327" s="22">
        <f t="shared" si="648"/>
        <v>1.2964508635367235E-3</v>
      </c>
      <c r="N327" s="24">
        <f t="shared" ref="N327:R327" si="649">(B327-B326)/B326</f>
        <v>-6.5186488945371381E-3</v>
      </c>
      <c r="O327" s="24">
        <f t="shared" si="649"/>
        <v>-8.8864875415562514E-3</v>
      </c>
      <c r="P327" s="24">
        <f t="shared" si="649"/>
        <v>8.6482537073956593E-3</v>
      </c>
      <c r="Q327" s="24">
        <f t="shared" si="649"/>
        <v>-1.0856039498727436E-2</v>
      </c>
      <c r="R327" s="24">
        <f t="shared" si="649"/>
        <v>-1.2263711286254765E-2</v>
      </c>
      <c r="S327" s="26">
        <f t="shared" ref="S327:S390" si="650">G327/G326-1</f>
        <v>1.2972916192510731E-3</v>
      </c>
      <c r="U327" s="2"/>
    </row>
    <row r="328" spans="1:21" ht="15.75" customHeight="1">
      <c r="A328" s="11">
        <v>42867</v>
      </c>
      <c r="B328" s="12">
        <v>324.80999800000001</v>
      </c>
      <c r="C328" s="12">
        <v>33.201096</v>
      </c>
      <c r="D328" s="12">
        <v>150.02526900000001</v>
      </c>
      <c r="E328" s="12">
        <v>160.80999800000001</v>
      </c>
      <c r="F328" s="12">
        <v>65.005577000000002</v>
      </c>
      <c r="G328" s="12">
        <v>56.407699999999998</v>
      </c>
      <c r="H328" s="20">
        <f t="shared" ref="H328:M328" si="651">LN(B328/B327)</f>
        <v>5.278498432916153E-3</v>
      </c>
      <c r="I328" s="20">
        <f t="shared" si="651"/>
        <v>-4.4929057630118795E-3</v>
      </c>
      <c r="J328" s="20">
        <f t="shared" si="651"/>
        <v>1.3869051965024857E-2</v>
      </c>
      <c r="K328" s="20">
        <f t="shared" si="651"/>
        <v>1.4216648172782096E-2</v>
      </c>
      <c r="L328" s="20">
        <f t="shared" si="651"/>
        <v>-1.1692158233145044E-3</v>
      </c>
      <c r="M328" s="22">
        <f t="shared" si="651"/>
        <v>-1.3827587730772438E-2</v>
      </c>
      <c r="N328" s="24">
        <f t="shared" ref="N328:R328" si="652">(B328-B327)/B327</f>
        <v>5.2924542502174998E-3</v>
      </c>
      <c r="O328" s="24">
        <f t="shared" si="652"/>
        <v>-4.4828277607350401E-3</v>
      </c>
      <c r="P328" s="24">
        <f t="shared" si="652"/>
        <v>1.3965673432213412E-2</v>
      </c>
      <c r="Q328" s="24">
        <f t="shared" si="652"/>
        <v>1.4318185317442252E-2</v>
      </c>
      <c r="R328" s="24">
        <f t="shared" si="652"/>
        <v>-1.1685325568150757E-3</v>
      </c>
      <c r="S328" s="26">
        <f t="shared" si="650"/>
        <v>-1.3732425764646505E-2</v>
      </c>
      <c r="U328" s="2"/>
    </row>
    <row r="329" spans="1:21" ht="15.75" customHeight="1">
      <c r="A329" s="11">
        <v>42870</v>
      </c>
      <c r="B329" s="12">
        <v>315.88000499999998</v>
      </c>
      <c r="C329" s="12">
        <v>33.294539999999998</v>
      </c>
      <c r="D329" s="12">
        <v>149.64085399999999</v>
      </c>
      <c r="E329" s="12">
        <v>160.020004</v>
      </c>
      <c r="F329" s="12">
        <v>65.053107999999995</v>
      </c>
      <c r="G329" s="12">
        <v>56.326000000000001</v>
      </c>
      <c r="H329" s="20">
        <f t="shared" ref="H329:M329" si="653">LN(B329/B328)</f>
        <v>-2.7877979375294858E-2</v>
      </c>
      <c r="I329" s="20">
        <f t="shared" si="653"/>
        <v>2.8105321531238783E-3</v>
      </c>
      <c r="J329" s="20">
        <f t="shared" si="653"/>
        <v>-2.5656234145972215E-3</v>
      </c>
      <c r="K329" s="20">
        <f t="shared" si="653"/>
        <v>-4.924699010042736E-3</v>
      </c>
      <c r="L329" s="20">
        <f t="shared" si="653"/>
        <v>7.3091623394578025E-4</v>
      </c>
      <c r="M329" s="22">
        <f t="shared" si="653"/>
        <v>-1.4494337416999076E-3</v>
      </c>
      <c r="N329" s="24">
        <f t="shared" ref="N329:R329" si="654">(B329-B328)/B328</f>
        <v>-2.7492974523524439E-2</v>
      </c>
      <c r="O329" s="24">
        <f t="shared" si="654"/>
        <v>2.814485401325248E-3</v>
      </c>
      <c r="P329" s="24">
        <f t="shared" si="654"/>
        <v>-2.5623350157100424E-3</v>
      </c>
      <c r="Q329" s="24">
        <f t="shared" si="654"/>
        <v>-4.9125925615645313E-3</v>
      </c>
      <c r="R329" s="24">
        <f t="shared" si="654"/>
        <v>7.3118341830874316E-4</v>
      </c>
      <c r="S329" s="26">
        <f t="shared" si="650"/>
        <v>-1.4483838199393917E-3</v>
      </c>
      <c r="U329" s="2"/>
    </row>
    <row r="330" spans="1:21" ht="15.75" customHeight="1">
      <c r="A330" s="11">
        <v>42871</v>
      </c>
      <c r="B330" s="12">
        <v>317.01001000000002</v>
      </c>
      <c r="C330" s="12">
        <v>33.472084000000002</v>
      </c>
      <c r="D330" s="12">
        <v>149.419769</v>
      </c>
      <c r="E330" s="12">
        <v>159.41000399999999</v>
      </c>
      <c r="F330" s="12">
        <v>66.362967999999995</v>
      </c>
      <c r="G330" s="12">
        <v>56.8337</v>
      </c>
      <c r="H330" s="20">
        <f t="shared" ref="H330:M330" si="655">LN(B330/B329)</f>
        <v>3.5709402076190169E-3</v>
      </c>
      <c r="I330" s="20">
        <f t="shared" si="655"/>
        <v>5.3183584206643259E-3</v>
      </c>
      <c r="J330" s="20">
        <f t="shared" si="655"/>
        <v>-1.4785299251867379E-3</v>
      </c>
      <c r="K330" s="20">
        <f t="shared" si="655"/>
        <v>-3.8193076807694678E-3</v>
      </c>
      <c r="L330" s="20">
        <f t="shared" si="655"/>
        <v>1.9935207611500846E-2</v>
      </c>
      <c r="M330" s="22">
        <f t="shared" si="655"/>
        <v>8.9732193812105884E-3</v>
      </c>
      <c r="N330" s="24">
        <f t="shared" ref="N330:R330" si="656">(B330-B329)/B329</f>
        <v>3.5773236105907992E-3</v>
      </c>
      <c r="O330" s="24">
        <f t="shared" si="656"/>
        <v>5.3325259937516663E-3</v>
      </c>
      <c r="P330" s="24">
        <f t="shared" si="656"/>
        <v>-1.4774374383080438E-3</v>
      </c>
      <c r="Q330" s="24">
        <f t="shared" si="656"/>
        <v>-3.8120234017742782E-3</v>
      </c>
      <c r="R330" s="24">
        <f t="shared" si="656"/>
        <v>2.0135240886569178E-2</v>
      </c>
      <c r="S330" s="26">
        <f t="shared" si="650"/>
        <v>9.0135994034725719E-3</v>
      </c>
      <c r="U330" s="2"/>
    </row>
    <row r="331" spans="1:21" ht="15.75" customHeight="1">
      <c r="A331" s="11">
        <v>42872</v>
      </c>
      <c r="B331" s="12">
        <v>306.10998499999999</v>
      </c>
      <c r="C331" s="12">
        <v>32.743214000000002</v>
      </c>
      <c r="D331" s="12">
        <v>144.402939</v>
      </c>
      <c r="E331" s="12">
        <v>153.199997</v>
      </c>
      <c r="F331" s="12">
        <v>64.517685</v>
      </c>
      <c r="G331" s="12">
        <v>57.720599999999997</v>
      </c>
      <c r="H331" s="20">
        <f t="shared" ref="H331:M331" si="657">LN(B331/B330)</f>
        <v>-3.498888518764634E-2</v>
      </c>
      <c r="I331" s="20">
        <f t="shared" si="657"/>
        <v>-2.2016043495298763E-2</v>
      </c>
      <c r="J331" s="20">
        <f t="shared" si="657"/>
        <v>-3.4152007131481255E-2</v>
      </c>
      <c r="K331" s="20">
        <f t="shared" si="657"/>
        <v>-3.9735287013838341E-2</v>
      </c>
      <c r="L331" s="20">
        <f t="shared" si="657"/>
        <v>-2.8199817794360427E-2</v>
      </c>
      <c r="M331" s="22">
        <f t="shared" si="657"/>
        <v>1.5484669214483977E-2</v>
      </c>
      <c r="N331" s="24">
        <f t="shared" ref="N331:R331" si="658">(B331-B330)/B330</f>
        <v>-3.4383851159778919E-2</v>
      </c>
      <c r="O331" s="24">
        <f t="shared" si="658"/>
        <v>-2.1775459215506287E-2</v>
      </c>
      <c r="P331" s="24">
        <f t="shared" si="658"/>
        <v>-3.3575409957968809E-2</v>
      </c>
      <c r="Q331" s="24">
        <f t="shared" si="658"/>
        <v>-3.8956193740513241E-2</v>
      </c>
      <c r="R331" s="24">
        <f t="shared" si="658"/>
        <v>-2.7805914286413397E-2</v>
      </c>
      <c r="S331" s="26">
        <f t="shared" si="650"/>
        <v>1.5605177913808221E-2</v>
      </c>
      <c r="U331" s="2"/>
    </row>
    <row r="332" spans="1:21" ht="15.75" customHeight="1">
      <c r="A332" s="11">
        <v>42873</v>
      </c>
      <c r="B332" s="12">
        <v>313.05999800000001</v>
      </c>
      <c r="C332" s="12">
        <v>32.911414999999998</v>
      </c>
      <c r="D332" s="12">
        <v>146.60379</v>
      </c>
      <c r="E332" s="12">
        <v>155.699997</v>
      </c>
      <c r="F332" s="12">
        <v>64.737587000000005</v>
      </c>
      <c r="G332" s="12">
        <v>57.055799999999998</v>
      </c>
      <c r="H332" s="20">
        <f t="shared" ref="H332:M332" si="659">LN(B332/B331)</f>
        <v>2.2450393593376521E-2</v>
      </c>
      <c r="I332" s="20">
        <f t="shared" si="659"/>
        <v>5.1238235765382239E-3</v>
      </c>
      <c r="J332" s="20">
        <f t="shared" si="659"/>
        <v>1.5126062341478876E-2</v>
      </c>
      <c r="K332" s="20">
        <f t="shared" si="659"/>
        <v>1.6186821847884517E-2</v>
      </c>
      <c r="L332" s="20">
        <f t="shared" si="659"/>
        <v>3.4026033717746511E-3</v>
      </c>
      <c r="M332" s="22">
        <f t="shared" si="659"/>
        <v>-1.1584392515549907E-2</v>
      </c>
      <c r="N332" s="24">
        <f t="shared" ref="N332:R332" si="660">(B332-B331)/B331</f>
        <v>2.2704300220719727E-2</v>
      </c>
      <c r="O332" s="24">
        <f t="shared" si="660"/>
        <v>5.1369728090833195E-3</v>
      </c>
      <c r="P332" s="24">
        <f t="shared" si="660"/>
        <v>1.5241040211792366E-2</v>
      </c>
      <c r="Q332" s="24">
        <f t="shared" si="660"/>
        <v>1.6318538178561454E-2</v>
      </c>
      <c r="R332" s="24">
        <f t="shared" si="660"/>
        <v>3.4083987979420635E-3</v>
      </c>
      <c r="S332" s="26">
        <f t="shared" si="650"/>
        <v>-1.1517551792600944E-2</v>
      </c>
      <c r="U332" s="2"/>
    </row>
    <row r="333" spans="1:21" ht="15.75" customHeight="1">
      <c r="A333" s="11">
        <v>42874</v>
      </c>
      <c r="B333" s="12">
        <v>310.82998700000002</v>
      </c>
      <c r="C333" s="12">
        <v>33.079613000000002</v>
      </c>
      <c r="D333" s="12">
        <v>147.10354599999999</v>
      </c>
      <c r="E333" s="12">
        <v>157.020004</v>
      </c>
      <c r="F333" s="12">
        <v>64.718474999999998</v>
      </c>
      <c r="G333" s="12">
        <v>56.635899999999999</v>
      </c>
      <c r="H333" s="20">
        <f t="shared" ref="H333:M333" si="661">LN(B333/B332)</f>
        <v>-7.148761963260631E-3</v>
      </c>
      <c r="I333" s="20">
        <f t="shared" si="661"/>
        <v>5.0976130945509842E-3</v>
      </c>
      <c r="J333" s="20">
        <f t="shared" si="661"/>
        <v>3.4030915884746223E-3</v>
      </c>
      <c r="K333" s="20">
        <f t="shared" si="661"/>
        <v>8.4421516724414135E-3</v>
      </c>
      <c r="L333" s="20">
        <f t="shared" si="661"/>
        <v>-2.9526620605626876E-4</v>
      </c>
      <c r="M333" s="22">
        <f t="shared" si="661"/>
        <v>-7.3866765867386351E-3</v>
      </c>
      <c r="N333" s="24">
        <f t="shared" ref="N333:R333" si="662">(B333-B332)/B332</f>
        <v>-7.1232703451304252E-3</v>
      </c>
      <c r="O333" s="24">
        <f t="shared" si="662"/>
        <v>5.1106280298189501E-3</v>
      </c>
      <c r="P333" s="24">
        <f t="shared" si="662"/>
        <v>3.4088886787987591E-3</v>
      </c>
      <c r="Q333" s="24">
        <f t="shared" si="662"/>
        <v>8.4778871254570665E-3</v>
      </c>
      <c r="R333" s="24">
        <f t="shared" si="662"/>
        <v>-2.9522261928000037E-4</v>
      </c>
      <c r="S333" s="26">
        <f t="shared" si="650"/>
        <v>-7.3594621405711491E-3</v>
      </c>
      <c r="U333" s="2"/>
    </row>
    <row r="334" spans="1:21" ht="15.75" customHeight="1">
      <c r="A334" s="11">
        <v>42877</v>
      </c>
      <c r="B334" s="12">
        <v>310.35000600000001</v>
      </c>
      <c r="C334" s="12">
        <v>33.425362</v>
      </c>
      <c r="D334" s="12">
        <v>147.99737500000001</v>
      </c>
      <c r="E334" s="12">
        <v>157.16000399999999</v>
      </c>
      <c r="F334" s="12">
        <v>65.445098999999999</v>
      </c>
      <c r="G334" s="12">
        <v>56.466299999999997</v>
      </c>
      <c r="H334" s="20">
        <f t="shared" ref="H334:M334" si="663">LN(B334/B333)</f>
        <v>-1.5453849155917354E-3</v>
      </c>
      <c r="I334" s="20">
        <f t="shared" si="663"/>
        <v>1.0397781970935225E-2</v>
      </c>
      <c r="J334" s="20">
        <f t="shared" si="663"/>
        <v>6.0578037531836861E-3</v>
      </c>
      <c r="K334" s="20">
        <f t="shared" si="663"/>
        <v>8.9120889745647231E-4</v>
      </c>
      <c r="L334" s="20">
        <f t="shared" si="663"/>
        <v>1.1164898531311139E-2</v>
      </c>
      <c r="M334" s="22">
        <f t="shared" si="663"/>
        <v>-2.9990597374810316E-3</v>
      </c>
      <c r="N334" s="24">
        <f t="shared" ref="N334:R334" si="664">(B334-B333)/B333</f>
        <v>-1.5441914232039952E-3</v>
      </c>
      <c r="O334" s="24">
        <f t="shared" si="664"/>
        <v>1.0452026751340708E-2</v>
      </c>
      <c r="P334" s="24">
        <f t="shared" si="664"/>
        <v>6.07618935304259E-3</v>
      </c>
      <c r="Q334" s="24">
        <f t="shared" si="664"/>
        <v>8.9160614210649462E-4</v>
      </c>
      <c r="R334" s="24">
        <f t="shared" si="664"/>
        <v>1.1227458619814529E-2</v>
      </c>
      <c r="S334" s="26">
        <f t="shared" si="650"/>
        <v>-2.9945670502279365E-3</v>
      </c>
      <c r="U334" s="2"/>
    </row>
    <row r="335" spans="1:21" ht="15.75" customHeight="1">
      <c r="A335" s="11">
        <v>42878</v>
      </c>
      <c r="B335" s="12">
        <v>303.85998499999999</v>
      </c>
      <c r="C335" s="12">
        <v>33.509464000000001</v>
      </c>
      <c r="D335" s="12">
        <v>147.814774</v>
      </c>
      <c r="E335" s="12">
        <v>157.949997</v>
      </c>
      <c r="F335" s="12">
        <v>65.665008999999998</v>
      </c>
      <c r="G335" s="12">
        <v>56.386299999999999</v>
      </c>
      <c r="H335" s="20">
        <f t="shared" ref="H335:M335" si="665">LN(B335/B334)</f>
        <v>-2.1133692541892658E-2</v>
      </c>
      <c r="I335" s="20">
        <f t="shared" si="665"/>
        <v>2.5129532497241008E-3</v>
      </c>
      <c r="J335" s="20">
        <f t="shared" si="665"/>
        <v>-1.2345741972414562E-3</v>
      </c>
      <c r="K335" s="20">
        <f t="shared" si="665"/>
        <v>5.0140881127141617E-3</v>
      </c>
      <c r="L335" s="20">
        <f t="shared" si="665"/>
        <v>3.3545881332865523E-3</v>
      </c>
      <c r="M335" s="22">
        <f t="shared" si="665"/>
        <v>-1.4177788265515288E-3</v>
      </c>
      <c r="N335" s="24">
        <f t="shared" ref="N335:R335" si="666">(B335-B334)/B334</f>
        <v>-2.0911940952242202E-2</v>
      </c>
      <c r="O335" s="24">
        <f t="shared" si="666"/>
        <v>2.5161133632599537E-3</v>
      </c>
      <c r="P335" s="24">
        <f t="shared" si="666"/>
        <v>-1.2338124240379624E-3</v>
      </c>
      <c r="Q335" s="24">
        <f t="shared" si="666"/>
        <v>5.0266796888094366E-3</v>
      </c>
      <c r="R335" s="24">
        <f t="shared" si="666"/>
        <v>3.3602210610148013E-3</v>
      </c>
      <c r="S335" s="26">
        <f t="shared" si="650"/>
        <v>-1.4167742529614946E-3</v>
      </c>
      <c r="U335" s="2"/>
    </row>
    <row r="336" spans="1:21" ht="15.75" customHeight="1">
      <c r="A336" s="11">
        <v>42879</v>
      </c>
      <c r="B336" s="12">
        <v>310.22000100000002</v>
      </c>
      <c r="C336" s="12">
        <v>33.752426</v>
      </c>
      <c r="D336" s="12">
        <v>147.372681</v>
      </c>
      <c r="E336" s="12">
        <v>157.75</v>
      </c>
      <c r="F336" s="12">
        <v>65.751059999999995</v>
      </c>
      <c r="G336" s="12">
        <v>56.286099999999998</v>
      </c>
      <c r="H336" s="20">
        <f t="shared" ref="H336:M336" si="667">LN(B336/B335)</f>
        <v>2.0714706769343651E-2</v>
      </c>
      <c r="I336" s="20">
        <f t="shared" si="667"/>
        <v>7.2243898206820921E-3</v>
      </c>
      <c r="J336" s="20">
        <f t="shared" si="667"/>
        <v>-2.9953395583178087E-3</v>
      </c>
      <c r="K336" s="20">
        <f t="shared" si="667"/>
        <v>-1.2670068334191343E-3</v>
      </c>
      <c r="L336" s="20">
        <f t="shared" si="667"/>
        <v>1.309596504494805E-3</v>
      </c>
      <c r="M336" s="22">
        <f t="shared" si="667"/>
        <v>-1.7786081846979632E-3</v>
      </c>
      <c r="N336" s="24">
        <f t="shared" ref="N336:R336" si="668">(B336-B335)/B335</f>
        <v>2.0930745455016164E-2</v>
      </c>
      <c r="O336" s="24">
        <f t="shared" si="668"/>
        <v>7.2505486808144282E-3</v>
      </c>
      <c r="P336" s="24">
        <f t="shared" si="668"/>
        <v>-2.9908580044914852E-3</v>
      </c>
      <c r="Q336" s="24">
        <f t="shared" si="668"/>
        <v>-1.2662045191428285E-3</v>
      </c>
      <c r="R336" s="24">
        <f t="shared" si="668"/>
        <v>1.3104544004554641E-3</v>
      </c>
      <c r="S336" s="26">
        <f t="shared" si="650"/>
        <v>-1.7770273984992757E-3</v>
      </c>
      <c r="U336" s="2"/>
    </row>
    <row r="337" spans="1:21" ht="15.75" customHeight="1">
      <c r="A337" s="11">
        <v>42880</v>
      </c>
      <c r="B337" s="12">
        <v>316.82998700000002</v>
      </c>
      <c r="C337" s="12">
        <v>33.883243999999998</v>
      </c>
      <c r="D337" s="12">
        <v>147.88201900000001</v>
      </c>
      <c r="E337" s="12">
        <v>163.050003</v>
      </c>
      <c r="F337" s="12">
        <v>66.563750999999996</v>
      </c>
      <c r="G337" s="12">
        <v>56.777099999999997</v>
      </c>
      <c r="H337" s="20">
        <f t="shared" ref="H337:M337" si="669">LN(B337/B336)</f>
        <v>2.1083584974900385E-2</v>
      </c>
      <c r="I337" s="20">
        <f t="shared" si="669"/>
        <v>3.8683186883133806E-3</v>
      </c>
      <c r="J337" s="20">
        <f t="shared" si="669"/>
        <v>3.4501635723153063E-3</v>
      </c>
      <c r="K337" s="20">
        <f t="shared" si="669"/>
        <v>3.3045419213269575E-2</v>
      </c>
      <c r="L337" s="20">
        <f t="shared" si="669"/>
        <v>1.2284357492404665E-2</v>
      </c>
      <c r="M337" s="22">
        <f t="shared" si="669"/>
        <v>8.6854624075248348E-3</v>
      </c>
      <c r="N337" s="24">
        <f t="shared" ref="N337:R337" si="670">(B337-B336)/B336</f>
        <v>2.1307414024539287E-2</v>
      </c>
      <c r="O337" s="24">
        <f t="shared" si="670"/>
        <v>3.8758102899032467E-3</v>
      </c>
      <c r="P337" s="24">
        <f t="shared" si="670"/>
        <v>3.456122237472316E-3</v>
      </c>
      <c r="Q337" s="24">
        <f t="shared" si="670"/>
        <v>3.3597483359746459E-2</v>
      </c>
      <c r="R337" s="24">
        <f t="shared" si="670"/>
        <v>1.2360120125820041E-2</v>
      </c>
      <c r="S337" s="26">
        <f t="shared" si="650"/>
        <v>8.723290474913048E-3</v>
      </c>
      <c r="U337" s="2"/>
    </row>
    <row r="338" spans="1:21" ht="15.75" customHeight="1">
      <c r="A338" s="11">
        <v>42881</v>
      </c>
      <c r="B338" s="12">
        <v>325.14001500000001</v>
      </c>
      <c r="C338" s="12">
        <v>33.883243999999998</v>
      </c>
      <c r="D338" s="12">
        <v>147.63220200000001</v>
      </c>
      <c r="E338" s="12">
        <v>162.429993</v>
      </c>
      <c r="F338" s="12">
        <v>66.888801999999998</v>
      </c>
      <c r="G338" s="12">
        <v>56.564799999999998</v>
      </c>
      <c r="H338" s="20">
        <f t="shared" ref="H338:M338" si="671">LN(B338/B337)</f>
        <v>2.5890593545025778E-2</v>
      </c>
      <c r="I338" s="20">
        <f t="shared" si="671"/>
        <v>0</v>
      </c>
      <c r="J338" s="20">
        <f t="shared" si="671"/>
        <v>-1.6907278347850301E-3</v>
      </c>
      <c r="K338" s="20">
        <f t="shared" si="671"/>
        <v>-3.8098239987758762E-3</v>
      </c>
      <c r="L338" s="20">
        <f t="shared" si="671"/>
        <v>4.8714188751061826E-3</v>
      </c>
      <c r="M338" s="22">
        <f t="shared" si="671"/>
        <v>-3.7461918016895631E-3</v>
      </c>
      <c r="N338" s="24">
        <f t="shared" ref="N338:R338" si="672">(B338-B337)/B337</f>
        <v>2.6228666290984595E-2</v>
      </c>
      <c r="O338" s="24">
        <f t="shared" si="672"/>
        <v>0</v>
      </c>
      <c r="P338" s="24">
        <f t="shared" si="672"/>
        <v>-1.6892993596470121E-3</v>
      </c>
      <c r="Q338" s="24">
        <f t="shared" si="672"/>
        <v>-3.802575826999572E-3</v>
      </c>
      <c r="R338" s="24">
        <f t="shared" si="672"/>
        <v>4.8833035265696189E-3</v>
      </c>
      <c r="S338" s="26">
        <f t="shared" si="650"/>
        <v>-3.7391835792951467E-3</v>
      </c>
      <c r="U338" s="2"/>
    </row>
    <row r="339" spans="1:21" ht="15.75" customHeight="1">
      <c r="A339" s="11">
        <v>42885</v>
      </c>
      <c r="B339" s="12">
        <v>335.10000600000001</v>
      </c>
      <c r="C339" s="12">
        <v>33.808487</v>
      </c>
      <c r="D339" s="12">
        <v>147.68985000000001</v>
      </c>
      <c r="E339" s="12">
        <v>163.220001</v>
      </c>
      <c r="F339" s="12">
        <v>67.319076999999993</v>
      </c>
      <c r="G339" s="12">
        <v>56.59</v>
      </c>
      <c r="H339" s="20">
        <f t="shared" ref="H339:M339" si="673">LN(B339/B338)</f>
        <v>3.0173107708317732E-2</v>
      </c>
      <c r="I339" s="20">
        <f t="shared" si="673"/>
        <v>-2.2087492604462447E-3</v>
      </c>
      <c r="J339" s="20">
        <f t="shared" si="673"/>
        <v>3.9040769452754762E-4</v>
      </c>
      <c r="K339" s="20">
        <f t="shared" si="673"/>
        <v>4.8518935319806595E-3</v>
      </c>
      <c r="L339" s="20">
        <f t="shared" si="673"/>
        <v>6.4120896244082995E-3</v>
      </c>
      <c r="M339" s="22">
        <f t="shared" si="673"/>
        <v>4.4540753757906805E-4</v>
      </c>
      <c r="N339" s="24">
        <f t="shared" ref="N339:R339" si="674">(B339-B338)/B338</f>
        <v>3.0632929016749914E-2</v>
      </c>
      <c r="O339" s="24">
        <f t="shared" si="674"/>
        <v>-2.2063117687314174E-3</v>
      </c>
      <c r="P339" s="24">
        <f t="shared" si="674"/>
        <v>3.9048391352992462E-4</v>
      </c>
      <c r="Q339" s="24">
        <f t="shared" si="674"/>
        <v>4.8636830268163605E-3</v>
      </c>
      <c r="R339" s="24">
        <f t="shared" si="674"/>
        <v>6.4326910803394963E-3</v>
      </c>
      <c r="S339" s="26">
        <f t="shared" si="650"/>
        <v>4.4550674624521669E-4</v>
      </c>
      <c r="U339" s="2"/>
    </row>
    <row r="340" spans="1:21" ht="15.75" customHeight="1">
      <c r="A340" s="11">
        <v>42886</v>
      </c>
      <c r="B340" s="12">
        <v>341.01001000000002</v>
      </c>
      <c r="C340" s="12">
        <v>33.743076000000002</v>
      </c>
      <c r="D340" s="12">
        <v>146.815247</v>
      </c>
      <c r="E340" s="12">
        <v>163.070007</v>
      </c>
      <c r="F340" s="12">
        <v>66.774078000000003</v>
      </c>
      <c r="G340" s="12">
        <v>56.765500000000003</v>
      </c>
      <c r="H340" s="20">
        <f t="shared" ref="H340:M340" si="675">LN(B340/B339)</f>
        <v>1.7482819043014179E-2</v>
      </c>
      <c r="I340" s="20">
        <f t="shared" si="675"/>
        <v>-1.9366249288338771E-3</v>
      </c>
      <c r="J340" s="20">
        <f t="shared" si="675"/>
        <v>-5.9394936119238646E-3</v>
      </c>
      <c r="K340" s="20">
        <f t="shared" si="675"/>
        <v>-9.1939076826139457E-4</v>
      </c>
      <c r="L340" s="20">
        <f t="shared" si="675"/>
        <v>-8.1287072548552781E-3</v>
      </c>
      <c r="M340" s="22">
        <f t="shared" si="675"/>
        <v>3.0964556677889324E-3</v>
      </c>
      <c r="N340" s="24">
        <f t="shared" ref="N340:R340" si="676">(B340-B339)/B339</f>
        <v>1.7636538030978175E-2</v>
      </c>
      <c r="O340" s="24">
        <f t="shared" si="676"/>
        <v>-1.9347508807477083E-3</v>
      </c>
      <c r="P340" s="24">
        <f t="shared" si="676"/>
        <v>-5.9218896897790035E-3</v>
      </c>
      <c r="Q340" s="24">
        <f t="shared" si="676"/>
        <v>-9.1896825806288545E-4</v>
      </c>
      <c r="R340" s="24">
        <f t="shared" si="676"/>
        <v>-8.0957586509985881E-3</v>
      </c>
      <c r="S340" s="26">
        <f t="shared" si="650"/>
        <v>3.1012546386286477E-3</v>
      </c>
      <c r="U340" s="2"/>
    </row>
    <row r="341" spans="1:21" ht="15.75" customHeight="1">
      <c r="A341" s="11">
        <v>42887</v>
      </c>
      <c r="B341" s="12">
        <v>340.36999500000002</v>
      </c>
      <c r="C341" s="12">
        <v>33.752426</v>
      </c>
      <c r="D341" s="12">
        <v>147.21890300000001</v>
      </c>
      <c r="E341" s="12">
        <v>162.990005</v>
      </c>
      <c r="F341" s="12">
        <v>67.022666999999998</v>
      </c>
      <c r="G341" s="12">
        <v>56.497900000000001</v>
      </c>
      <c r="H341" s="20">
        <f t="shared" ref="H341:M341" si="677">LN(B341/B340)</f>
        <v>-1.8785851757482041E-3</v>
      </c>
      <c r="I341" s="20">
        <f t="shared" si="677"/>
        <v>2.7705550096678673E-4</v>
      </c>
      <c r="J341" s="20">
        <f t="shared" si="677"/>
        <v>2.7456419846587578E-3</v>
      </c>
      <c r="K341" s="20">
        <f t="shared" si="677"/>
        <v>-4.9071949126604979E-4</v>
      </c>
      <c r="L341" s="20">
        <f t="shared" si="677"/>
        <v>3.7159242707276766E-3</v>
      </c>
      <c r="M341" s="22">
        <f t="shared" si="677"/>
        <v>-4.7252775021716445E-3</v>
      </c>
      <c r="N341" s="24">
        <f t="shared" ref="N341:R341" si="678">(B341-B340)/B340</f>
        <v>-1.8768217390451537E-3</v>
      </c>
      <c r="O341" s="24">
        <f t="shared" si="678"/>
        <v>2.7709388438676273E-4</v>
      </c>
      <c r="P341" s="24">
        <f t="shared" si="678"/>
        <v>2.7494147116750908E-3</v>
      </c>
      <c r="Q341" s="24">
        <f t="shared" si="678"/>
        <v>-4.9059910814873181E-4</v>
      </c>
      <c r="R341" s="24">
        <f t="shared" si="678"/>
        <v>3.7228368769089632E-3</v>
      </c>
      <c r="S341" s="26">
        <f t="shared" si="650"/>
        <v>-4.7141309422096267E-3</v>
      </c>
      <c r="U341" s="2"/>
    </row>
    <row r="342" spans="1:21" ht="15.75" customHeight="1">
      <c r="A342" s="11">
        <v>42888</v>
      </c>
      <c r="B342" s="12">
        <v>339.85000600000001</v>
      </c>
      <c r="C342" s="12">
        <v>33.939312000000001</v>
      </c>
      <c r="D342" s="12">
        <v>149.40057400000001</v>
      </c>
      <c r="E342" s="12">
        <v>165.179993</v>
      </c>
      <c r="F342" s="12">
        <v>68.609795000000005</v>
      </c>
      <c r="G342" s="12">
        <v>56.649500000000003</v>
      </c>
      <c r="H342" s="20">
        <f t="shared" ref="H342:M342" si="679">LN(B342/B341)</f>
        <v>-1.5288850681386475E-3</v>
      </c>
      <c r="I342" s="20">
        <f t="shared" si="679"/>
        <v>5.5216923173608311E-3</v>
      </c>
      <c r="J342" s="20">
        <f t="shared" si="679"/>
        <v>1.4710499556573668E-2</v>
      </c>
      <c r="K342" s="20">
        <f t="shared" si="679"/>
        <v>1.3346866096288636E-2</v>
      </c>
      <c r="L342" s="20">
        <f t="shared" si="679"/>
        <v>2.3404433186981079E-2</v>
      </c>
      <c r="M342" s="22">
        <f t="shared" si="679"/>
        <v>2.679691989684142E-3</v>
      </c>
      <c r="N342" s="24">
        <f t="shared" ref="N342:R342" si="680">(B342-B341)/B341</f>
        <v>-1.5277169187607432E-3</v>
      </c>
      <c r="O342" s="24">
        <f t="shared" si="680"/>
        <v>5.5369649577189269E-3</v>
      </c>
      <c r="P342" s="24">
        <f t="shared" si="680"/>
        <v>1.4819231467850254E-2</v>
      </c>
      <c r="Q342" s="24">
        <f t="shared" si="680"/>
        <v>1.3436333105210958E-2</v>
      </c>
      <c r="R342" s="24">
        <f t="shared" si="680"/>
        <v>2.368046619213179E-2</v>
      </c>
      <c r="S342" s="26">
        <f t="shared" si="650"/>
        <v>2.6832855734462147E-3</v>
      </c>
      <c r="U342" s="2"/>
    </row>
    <row r="343" spans="1:21" ht="15.75" customHeight="1">
      <c r="A343" s="11">
        <v>42891</v>
      </c>
      <c r="B343" s="12">
        <v>347.32000699999998</v>
      </c>
      <c r="C343" s="12">
        <v>33.958004000000003</v>
      </c>
      <c r="D343" s="12">
        <v>147.93971300000001</v>
      </c>
      <c r="E343" s="12">
        <v>165.05999800000001</v>
      </c>
      <c r="F343" s="12">
        <v>69.106971999999999</v>
      </c>
      <c r="G343" s="12">
        <v>56.636099999999999</v>
      </c>
      <c r="H343" s="20">
        <f t="shared" ref="H343:M343" si="681">LN(B343/B342)</f>
        <v>2.1742203899273893E-2</v>
      </c>
      <c r="I343" s="20">
        <f t="shared" si="681"/>
        <v>5.505961523490741E-4</v>
      </c>
      <c r="J343" s="20">
        <f t="shared" si="681"/>
        <v>-9.8262685439681648E-3</v>
      </c>
      <c r="K343" s="20">
        <f t="shared" si="681"/>
        <v>-7.2671395682607316E-4</v>
      </c>
      <c r="L343" s="20">
        <f t="shared" si="681"/>
        <v>7.2203141385030825E-3</v>
      </c>
      <c r="M343" s="22">
        <f t="shared" si="681"/>
        <v>-2.3657022715153065E-4</v>
      </c>
      <c r="N343" s="24">
        <f t="shared" ref="N343:R343" si="682">(B343-B342)/B342</f>
        <v>2.198028797445414E-2</v>
      </c>
      <c r="O343" s="24">
        <f t="shared" si="682"/>
        <v>5.5074775823391714E-4</v>
      </c>
      <c r="P343" s="24">
        <f t="shared" si="682"/>
        <v>-9.7781485096569577E-3</v>
      </c>
      <c r="Q343" s="24">
        <f t="shared" si="682"/>
        <v>-7.2644996419141844E-4</v>
      </c>
      <c r="R343" s="24">
        <f t="shared" si="682"/>
        <v>7.2464434560691156E-3</v>
      </c>
      <c r="S343" s="26">
        <f t="shared" si="650"/>
        <v>-2.3654224662184031E-4</v>
      </c>
      <c r="U343" s="2"/>
    </row>
    <row r="344" spans="1:21" ht="15.75" customHeight="1">
      <c r="A344" s="11">
        <v>42892</v>
      </c>
      <c r="B344" s="12">
        <v>352.85000600000001</v>
      </c>
      <c r="C344" s="12">
        <v>33.761768000000004</v>
      </c>
      <c r="D344" s="12">
        <v>148.43948399999999</v>
      </c>
      <c r="E344" s="12">
        <v>165.16999799999999</v>
      </c>
      <c r="F344" s="12">
        <v>69.336433</v>
      </c>
      <c r="G344" s="12">
        <v>56.673000000000002</v>
      </c>
      <c r="H344" s="20">
        <f t="shared" ref="H344:M344" si="683">LN(B344/B343)</f>
        <v>1.5796489104463157E-2</v>
      </c>
      <c r="I344" s="20">
        <f t="shared" si="683"/>
        <v>-5.7955466616207429E-3</v>
      </c>
      <c r="J344" s="20">
        <f t="shared" si="683"/>
        <v>3.3725138522002263E-3</v>
      </c>
      <c r="K344" s="20">
        <f t="shared" si="683"/>
        <v>6.662023765303392E-4</v>
      </c>
      <c r="L344" s="20">
        <f t="shared" si="683"/>
        <v>3.314873830460596E-3</v>
      </c>
      <c r="M344" s="22">
        <f t="shared" si="683"/>
        <v>6.5131576024267976E-4</v>
      </c>
      <c r="N344" s="24">
        <f t="shared" ref="N344:R344" si="684">(B344-B343)/B343</f>
        <v>1.5921913188260511E-2</v>
      </c>
      <c r="O344" s="24">
        <f t="shared" si="684"/>
        <v>-5.7787848779333132E-3</v>
      </c>
      <c r="P344" s="24">
        <f t="shared" si="684"/>
        <v>3.3782071755133207E-3</v>
      </c>
      <c r="Q344" s="24">
        <f t="shared" si="684"/>
        <v>6.6642433862131284E-4</v>
      </c>
      <c r="R344" s="24">
        <f t="shared" si="684"/>
        <v>3.3203741006045031E-3</v>
      </c>
      <c r="S344" s="26">
        <f t="shared" si="650"/>
        <v>6.5152791240929986E-4</v>
      </c>
      <c r="U344" s="2"/>
    </row>
    <row r="345" spans="1:21" ht="15.75" customHeight="1">
      <c r="A345" s="11">
        <v>42893</v>
      </c>
      <c r="B345" s="12">
        <v>359.64999399999999</v>
      </c>
      <c r="C345" s="12">
        <v>33.883243999999998</v>
      </c>
      <c r="D345" s="12">
        <v>149.3237</v>
      </c>
      <c r="E345" s="12">
        <v>165.61000100000001</v>
      </c>
      <c r="F345" s="12">
        <v>69.212142999999998</v>
      </c>
      <c r="G345" s="12">
        <v>56.798200000000001</v>
      </c>
      <c r="H345" s="20">
        <f t="shared" ref="H345:M345" si="685">LN(B345/B344)</f>
        <v>1.9088265179246947E-2</v>
      </c>
      <c r="I345" s="20">
        <f t="shared" si="685"/>
        <v>3.5915768802239957E-3</v>
      </c>
      <c r="J345" s="20">
        <f t="shared" si="685"/>
        <v>5.9390727031393403E-3</v>
      </c>
      <c r="K345" s="20">
        <f t="shared" si="685"/>
        <v>2.6603982154199493E-3</v>
      </c>
      <c r="L345" s="20">
        <f t="shared" si="685"/>
        <v>-1.7941726566914622E-3</v>
      </c>
      <c r="M345" s="22">
        <f t="shared" si="685"/>
        <v>2.2067282412925279E-3</v>
      </c>
      <c r="N345" s="24">
        <f t="shared" ref="N345:R345" si="686">(B345-B344)/B344</f>
        <v>1.9271610838515855E-2</v>
      </c>
      <c r="O345" s="24">
        <f t="shared" si="686"/>
        <v>3.5980343209512647E-3</v>
      </c>
      <c r="P345" s="24">
        <f t="shared" si="686"/>
        <v>5.9567439617346637E-3</v>
      </c>
      <c r="Q345" s="24">
        <f t="shared" si="686"/>
        <v>2.663940215098983E-3</v>
      </c>
      <c r="R345" s="24">
        <f t="shared" si="686"/>
        <v>-1.7925640910890529E-3</v>
      </c>
      <c r="S345" s="26">
        <f t="shared" si="650"/>
        <v>2.2091648580453427E-3</v>
      </c>
      <c r="U345" s="2"/>
    </row>
    <row r="346" spans="1:21" ht="15.75" customHeight="1">
      <c r="A346" s="11">
        <v>42894</v>
      </c>
      <c r="B346" s="12">
        <v>370</v>
      </c>
      <c r="C346" s="12">
        <v>34.088828999999997</v>
      </c>
      <c r="D346" s="12">
        <v>148.95848100000001</v>
      </c>
      <c r="E346" s="12">
        <v>165.88000500000001</v>
      </c>
      <c r="F346" s="12">
        <v>68.791458000000006</v>
      </c>
      <c r="G346" s="12">
        <v>56.951900000000002</v>
      </c>
      <c r="H346" s="20">
        <f t="shared" ref="H346:M346" si="687">LN(B346/B345)</f>
        <v>2.8371686007791223E-2</v>
      </c>
      <c r="I346" s="20">
        <f t="shared" si="687"/>
        <v>6.0491204055044597E-3</v>
      </c>
      <c r="J346" s="20">
        <f t="shared" si="687"/>
        <v>-2.4488166291712328E-3</v>
      </c>
      <c r="K346" s="20">
        <f t="shared" si="687"/>
        <v>1.6290328807693623E-3</v>
      </c>
      <c r="L346" s="20">
        <f t="shared" si="687"/>
        <v>-6.0967438535315431E-3</v>
      </c>
      <c r="M346" s="22">
        <f t="shared" si="687"/>
        <v>2.7024168513254949E-3</v>
      </c>
      <c r="N346" s="24">
        <f t="shared" ref="N346:R346" si="688">(B346-B345)/B345</f>
        <v>2.8777995753282309E-2</v>
      </c>
      <c r="O346" s="24">
        <f t="shared" si="688"/>
        <v>6.0674532816279115E-3</v>
      </c>
      <c r="P346" s="24">
        <f t="shared" si="688"/>
        <v>-2.4458207237029097E-3</v>
      </c>
      <c r="Q346" s="24">
        <f t="shared" si="688"/>
        <v>1.6303604756333532E-3</v>
      </c>
      <c r="R346" s="24">
        <f t="shared" si="688"/>
        <v>-6.0781964228443525E-3</v>
      </c>
      <c r="S346" s="26">
        <f t="shared" si="650"/>
        <v>2.7060716712854482E-3</v>
      </c>
      <c r="U346" s="2"/>
    </row>
    <row r="347" spans="1:21" ht="15.75" customHeight="1">
      <c r="A347" s="11">
        <v>42895</v>
      </c>
      <c r="B347" s="12">
        <v>357.32000699999998</v>
      </c>
      <c r="C347" s="12">
        <v>33.369297000000003</v>
      </c>
      <c r="D347" s="12">
        <v>143.182343</v>
      </c>
      <c r="E347" s="12">
        <v>158.029999</v>
      </c>
      <c r="F347" s="12">
        <v>67.233017000000004</v>
      </c>
      <c r="G347" s="12">
        <v>56.978000000000002</v>
      </c>
      <c r="H347" s="20">
        <f t="shared" ref="H347:M347" si="689">LN(B347/B346)</f>
        <v>-3.4871247214348838E-2</v>
      </c>
      <c r="I347" s="20">
        <f t="shared" si="689"/>
        <v>-2.1333509595605135E-2</v>
      </c>
      <c r="J347" s="20">
        <f t="shared" si="689"/>
        <v>-3.9548672256871663E-2</v>
      </c>
      <c r="K347" s="20">
        <f t="shared" si="689"/>
        <v>-4.8479783427351687E-2</v>
      </c>
      <c r="L347" s="20">
        <f t="shared" si="689"/>
        <v>-2.2915128980887309E-2</v>
      </c>
      <c r="M347" s="22">
        <f t="shared" si="689"/>
        <v>4.5817648319872097E-4</v>
      </c>
      <c r="N347" s="24">
        <f t="shared" ref="N347:R347" si="690">(B347-B346)/B346</f>
        <v>-3.4270251351351415E-2</v>
      </c>
      <c r="O347" s="24">
        <f t="shared" si="690"/>
        <v>-2.1107559898874612E-2</v>
      </c>
      <c r="P347" s="24">
        <f t="shared" si="690"/>
        <v>-3.8776832048925118E-2</v>
      </c>
      <c r="Q347" s="24">
        <f t="shared" si="690"/>
        <v>-4.7323401033174596E-2</v>
      </c>
      <c r="R347" s="24">
        <f t="shared" si="690"/>
        <v>-2.2654571444030186E-2</v>
      </c>
      <c r="S347" s="26">
        <f t="shared" si="650"/>
        <v>4.582814620759379E-4</v>
      </c>
      <c r="U347" s="2"/>
    </row>
    <row r="348" spans="1:21" ht="15.75" customHeight="1">
      <c r="A348" s="11">
        <v>42898</v>
      </c>
      <c r="B348" s="12">
        <v>359.01001000000002</v>
      </c>
      <c r="C348" s="12">
        <v>33.387985</v>
      </c>
      <c r="D348" s="12">
        <v>139.76091</v>
      </c>
      <c r="E348" s="12">
        <v>151.44000199999999</v>
      </c>
      <c r="F348" s="12">
        <v>66.716705000000005</v>
      </c>
      <c r="G348" s="12">
        <v>56.9084</v>
      </c>
      <c r="H348" s="20">
        <f t="shared" ref="H348:M348" si="691">LN(B348/B347)</f>
        <v>4.7185126839904184E-3</v>
      </c>
      <c r="I348" s="20">
        <f t="shared" si="691"/>
        <v>5.5987901029786466E-4</v>
      </c>
      <c r="J348" s="20">
        <f t="shared" si="691"/>
        <v>-2.4185766884875195E-2</v>
      </c>
      <c r="K348" s="20">
        <f t="shared" si="691"/>
        <v>-4.2595361985482243E-2</v>
      </c>
      <c r="L348" s="20">
        <f t="shared" si="691"/>
        <v>-7.7090799341699191E-3</v>
      </c>
      <c r="M348" s="22">
        <f t="shared" si="691"/>
        <v>-1.2222707656908403E-3</v>
      </c>
      <c r="N348" s="24">
        <f t="shared" ref="N348:R348" si="692">(B348-B347)/B347</f>
        <v>4.7296623947509523E-3</v>
      </c>
      <c r="O348" s="24">
        <f t="shared" si="692"/>
        <v>5.6003577180536264E-4</v>
      </c>
      <c r="P348" s="24">
        <f t="shared" si="692"/>
        <v>-2.3895634952698096E-2</v>
      </c>
      <c r="Q348" s="24">
        <f t="shared" si="692"/>
        <v>-4.1700924139093432E-2</v>
      </c>
      <c r="R348" s="24">
        <f t="shared" si="692"/>
        <v>-7.6794411888432609E-3</v>
      </c>
      <c r="S348" s="26">
        <f t="shared" si="650"/>
        <v>-1.2215240970199215E-3</v>
      </c>
      <c r="U348" s="2"/>
    </row>
    <row r="349" spans="1:21" ht="15.75" customHeight="1">
      <c r="A349" s="11">
        <v>42899</v>
      </c>
      <c r="B349" s="12">
        <v>375.95001200000002</v>
      </c>
      <c r="C349" s="12">
        <v>33.528151999999999</v>
      </c>
      <c r="D349" s="12">
        <v>140.88537600000001</v>
      </c>
      <c r="E349" s="12">
        <v>152.720001</v>
      </c>
      <c r="F349" s="12">
        <v>67.548523000000003</v>
      </c>
      <c r="G349" s="12">
        <v>57.057400000000001</v>
      </c>
      <c r="H349" s="20">
        <f t="shared" ref="H349:M349" si="693">LN(B349/B348)</f>
        <v>4.6105916635261895E-2</v>
      </c>
      <c r="I349" s="20">
        <f t="shared" si="693"/>
        <v>4.1893394115316406E-3</v>
      </c>
      <c r="J349" s="20">
        <f t="shared" si="693"/>
        <v>8.0134466295619083E-3</v>
      </c>
      <c r="K349" s="20">
        <f t="shared" si="693"/>
        <v>8.4166658578052073E-3</v>
      </c>
      <c r="L349" s="20">
        <f t="shared" si="693"/>
        <v>1.2390827542803885E-2</v>
      </c>
      <c r="M349" s="22">
        <f t="shared" si="693"/>
        <v>2.6148210234356465E-3</v>
      </c>
      <c r="N349" s="24">
        <f t="shared" ref="N349:R349" si="694">(B349-B348)/B348</f>
        <v>4.7185319428837073E-2</v>
      </c>
      <c r="O349" s="24">
        <f t="shared" si="694"/>
        <v>4.1981269609411339E-3</v>
      </c>
      <c r="P349" s="24">
        <f t="shared" si="694"/>
        <v>8.0456402294462187E-3</v>
      </c>
      <c r="Q349" s="24">
        <f t="shared" si="694"/>
        <v>8.4521855724751221E-3</v>
      </c>
      <c r="R349" s="24">
        <f t="shared" si="694"/>
        <v>1.2467911897027863E-2</v>
      </c>
      <c r="S349" s="26">
        <f t="shared" si="650"/>
        <v>2.618242649591318E-3</v>
      </c>
      <c r="U349" s="2"/>
    </row>
    <row r="350" spans="1:21" ht="15.75" customHeight="1">
      <c r="A350" s="11">
        <v>42900</v>
      </c>
      <c r="B350" s="12">
        <v>380.66000400000001</v>
      </c>
      <c r="C350" s="12">
        <v>33.201096</v>
      </c>
      <c r="D350" s="12">
        <v>139.51101700000001</v>
      </c>
      <c r="E350" s="12">
        <v>152.199997</v>
      </c>
      <c r="F350" s="12">
        <v>67.185210999999995</v>
      </c>
      <c r="G350" s="12">
        <v>57.558700000000002</v>
      </c>
      <c r="H350" s="20">
        <f t="shared" ref="H350:M350" si="695">LN(B350/B349)</f>
        <v>1.2450411024529233E-2</v>
      </c>
      <c r="I350" s="20">
        <f t="shared" si="695"/>
        <v>-9.8025567109626208E-3</v>
      </c>
      <c r="J350" s="20">
        <f t="shared" si="695"/>
        <v>-9.8030505426969314E-3</v>
      </c>
      <c r="K350" s="20">
        <f t="shared" si="695"/>
        <v>-3.4107602487444336E-3</v>
      </c>
      <c r="L350" s="20">
        <f t="shared" si="695"/>
        <v>-5.3930499777684725E-3</v>
      </c>
      <c r="M350" s="22">
        <f t="shared" si="695"/>
        <v>8.7475179591714417E-3</v>
      </c>
      <c r="N350" s="24">
        <f t="shared" ref="N350:R350" si="696">(B350-B349)/B349</f>
        <v>1.252824005761702E-2</v>
      </c>
      <c r="O350" s="24">
        <f t="shared" si="696"/>
        <v>-9.7546682560971133E-3</v>
      </c>
      <c r="P350" s="24">
        <f t="shared" si="696"/>
        <v>-9.7551572705459385E-3</v>
      </c>
      <c r="Q350" s="24">
        <f t="shared" si="696"/>
        <v>-3.4049502134301333E-3</v>
      </c>
      <c r="R350" s="24">
        <f t="shared" si="696"/>
        <v>-5.3785335913267502E-3</v>
      </c>
      <c r="S350" s="26">
        <f t="shared" si="650"/>
        <v>8.7858892974443936E-3</v>
      </c>
      <c r="U350" s="2"/>
    </row>
    <row r="351" spans="1:21" ht="15.75" customHeight="1">
      <c r="A351" s="11">
        <v>42901</v>
      </c>
      <c r="B351" s="12">
        <v>375.33999599999999</v>
      </c>
      <c r="C351" s="12">
        <v>32.995514</v>
      </c>
      <c r="D351" s="12">
        <v>138.674835</v>
      </c>
      <c r="E351" s="12">
        <v>151.759995</v>
      </c>
      <c r="F351" s="12">
        <v>66.831458999999995</v>
      </c>
      <c r="G351" s="12">
        <v>57.671999999999997</v>
      </c>
      <c r="H351" s="20">
        <f t="shared" ref="H351:M351" si="697">LN(B351/B350)</f>
        <v>-1.4074327561580762E-2</v>
      </c>
      <c r="I351" s="20">
        <f t="shared" si="697"/>
        <v>-6.2112745938059438E-3</v>
      </c>
      <c r="J351" s="20">
        <f t="shared" si="697"/>
        <v>-6.0116969452120627E-3</v>
      </c>
      <c r="K351" s="20">
        <f t="shared" si="697"/>
        <v>-2.8951330366783126E-3</v>
      </c>
      <c r="L351" s="20">
        <f t="shared" si="697"/>
        <v>-5.2792361069481982E-3</v>
      </c>
      <c r="M351" s="22">
        <f t="shared" si="697"/>
        <v>1.9664904667196096E-3</v>
      </c>
      <c r="N351" s="24">
        <f t="shared" ref="N351:R351" si="698">(B351-B350)/B350</f>
        <v>-1.3975747239260865E-2</v>
      </c>
      <c r="O351" s="24">
        <f t="shared" si="698"/>
        <v>-6.1920245042512969E-3</v>
      </c>
      <c r="P351" s="24">
        <f t="shared" si="698"/>
        <v>-5.9936628517302535E-3</v>
      </c>
      <c r="Q351" s="24">
        <f t="shared" si="698"/>
        <v>-2.8909461805048044E-3</v>
      </c>
      <c r="R351" s="24">
        <f t="shared" si="698"/>
        <v>-5.265325430026559E-3</v>
      </c>
      <c r="S351" s="26">
        <f t="shared" si="650"/>
        <v>1.9684252771516864E-3</v>
      </c>
      <c r="U351" s="2"/>
    </row>
    <row r="352" spans="1:21" ht="15.75" customHeight="1">
      <c r="A352" s="11">
        <v>42902</v>
      </c>
      <c r="B352" s="12">
        <v>371.39999399999999</v>
      </c>
      <c r="C352" s="12">
        <v>32.902068999999997</v>
      </c>
      <c r="D352" s="12">
        <v>136.73348999999999</v>
      </c>
      <c r="E352" s="12">
        <v>152.38000500000001</v>
      </c>
      <c r="F352" s="12">
        <v>66.927070999999998</v>
      </c>
      <c r="G352" s="12">
        <v>58.161299999999997</v>
      </c>
      <c r="H352" s="20">
        <f t="shared" ref="H352:M352" si="699">LN(B352/B351)</f>
        <v>-1.0552638442605766E-2</v>
      </c>
      <c r="I352" s="20">
        <f t="shared" si="699"/>
        <v>-2.8360694999622479E-3</v>
      </c>
      <c r="J352" s="20">
        <f t="shared" si="699"/>
        <v>-1.4098173356189439E-2</v>
      </c>
      <c r="K352" s="20">
        <f t="shared" si="699"/>
        <v>4.0771411775680916E-3</v>
      </c>
      <c r="L352" s="20">
        <f t="shared" si="699"/>
        <v>1.4296212179432713E-3</v>
      </c>
      <c r="M352" s="22">
        <f t="shared" si="699"/>
        <v>8.4483980052308429E-3</v>
      </c>
      <c r="N352" s="24">
        <f t="shared" ref="N352:R352" si="700">(B352-B351)/B351</f>
        <v>-1.0497154691715808E-2</v>
      </c>
      <c r="O352" s="24">
        <f t="shared" si="700"/>
        <v>-2.8320516540522042E-3</v>
      </c>
      <c r="P352" s="24">
        <f t="shared" si="700"/>
        <v>-1.3999259490736099E-2</v>
      </c>
      <c r="Q352" s="24">
        <f t="shared" si="700"/>
        <v>4.0854640249560351E-3</v>
      </c>
      <c r="R352" s="24">
        <f t="shared" si="700"/>
        <v>1.4306436135114557E-3</v>
      </c>
      <c r="S352" s="26">
        <f t="shared" si="650"/>
        <v>8.4841864336246964E-3</v>
      </c>
      <c r="U352" s="2"/>
    </row>
    <row r="353" spans="1:21" ht="15.75" customHeight="1">
      <c r="A353" s="11">
        <v>42905</v>
      </c>
      <c r="B353" s="12">
        <v>369.79998799999998</v>
      </c>
      <c r="C353" s="12">
        <v>33.182406999999998</v>
      </c>
      <c r="D353" s="12">
        <v>140.645081</v>
      </c>
      <c r="E353" s="12">
        <v>153.39999399999999</v>
      </c>
      <c r="F353" s="12">
        <v>67.758865</v>
      </c>
      <c r="G353" s="12">
        <v>59.134099999999997</v>
      </c>
      <c r="H353" s="20">
        <f t="shared" ref="H353:M353" si="701">LN(B353/B352)</f>
        <v>-4.3173462604655186E-3</v>
      </c>
      <c r="I353" s="20">
        <f t="shared" si="701"/>
        <v>8.484282500174278E-3</v>
      </c>
      <c r="J353" s="20">
        <f t="shared" si="701"/>
        <v>2.8205858234151972E-2</v>
      </c>
      <c r="K353" s="20">
        <f t="shared" si="701"/>
        <v>6.6714159621579618E-3</v>
      </c>
      <c r="L353" s="20">
        <f t="shared" si="701"/>
        <v>1.2351765892940254E-2</v>
      </c>
      <c r="M353" s="22">
        <f t="shared" si="701"/>
        <v>1.6587561066548517E-2</v>
      </c>
      <c r="N353" s="24">
        <f t="shared" ref="N353:R353" si="702">(B353-B352)/B352</f>
        <v>-4.3080399188159587E-3</v>
      </c>
      <c r="O353" s="24">
        <f t="shared" si="702"/>
        <v>8.5203760286321345E-3</v>
      </c>
      <c r="P353" s="24">
        <f t="shared" si="702"/>
        <v>2.8607409933001898E-2</v>
      </c>
      <c r="Q353" s="24">
        <f t="shared" si="702"/>
        <v>6.6937194286086363E-3</v>
      </c>
      <c r="R353" s="24">
        <f t="shared" si="702"/>
        <v>1.2428364002363142E-2</v>
      </c>
      <c r="S353" s="26">
        <f t="shared" si="650"/>
        <v>1.672589849264039E-2</v>
      </c>
      <c r="U353" s="2"/>
    </row>
    <row r="354" spans="1:21" ht="15.75" customHeight="1">
      <c r="A354" s="11">
        <v>42906</v>
      </c>
      <c r="B354" s="12">
        <v>372.23998999999998</v>
      </c>
      <c r="C354" s="12">
        <v>32.575007999999997</v>
      </c>
      <c r="D354" s="12">
        <v>139.36685199999999</v>
      </c>
      <c r="E354" s="12">
        <v>152.050003</v>
      </c>
      <c r="F354" s="12">
        <v>66.841010999999995</v>
      </c>
      <c r="G354" s="12">
        <v>59.821800000000003</v>
      </c>
      <c r="H354" s="20">
        <f t="shared" ref="H354:M354" si="703">LN(B354/B353)</f>
        <v>6.5764941689530447E-3</v>
      </c>
      <c r="I354" s="20">
        <f t="shared" si="703"/>
        <v>-1.8474457234170759E-2</v>
      </c>
      <c r="J354" s="20">
        <f t="shared" si="703"/>
        <v>-9.1298814672851579E-3</v>
      </c>
      <c r="K354" s="20">
        <f t="shared" si="703"/>
        <v>-8.8394159660007653E-3</v>
      </c>
      <c r="L354" s="20">
        <f t="shared" si="703"/>
        <v>-1.3638470622301188E-2</v>
      </c>
      <c r="M354" s="22">
        <f t="shared" si="703"/>
        <v>1.1562396845854684E-2</v>
      </c>
      <c r="N354" s="24">
        <f t="shared" ref="N354:R354" si="704">(B354-B353)/B353</f>
        <v>6.5981667906381677E-3</v>
      </c>
      <c r="O354" s="24">
        <f t="shared" si="704"/>
        <v>-1.8304850519132051E-2</v>
      </c>
      <c r="P354" s="24">
        <f t="shared" si="704"/>
        <v>-9.0883306469851603E-3</v>
      </c>
      <c r="Q354" s="24">
        <f t="shared" si="704"/>
        <v>-8.8004631864587214E-3</v>
      </c>
      <c r="R354" s="24">
        <f t="shared" si="704"/>
        <v>-1.3545888054647987E-2</v>
      </c>
      <c r="S354" s="26">
        <f t="shared" si="650"/>
        <v>1.1629499730274162E-2</v>
      </c>
      <c r="U354" s="2"/>
    </row>
    <row r="355" spans="1:21" ht="15.75" customHeight="1">
      <c r="A355" s="11">
        <v>42907</v>
      </c>
      <c r="B355" s="12">
        <v>376.39999399999999</v>
      </c>
      <c r="C355" s="12">
        <v>32.313366000000002</v>
      </c>
      <c r="D355" s="12">
        <v>140.193375</v>
      </c>
      <c r="E355" s="12">
        <v>155.029999</v>
      </c>
      <c r="F355" s="12">
        <v>67.185210999999995</v>
      </c>
      <c r="G355" s="12">
        <v>59.941299999999998</v>
      </c>
      <c r="H355" s="20">
        <f t="shared" ref="H355:M355" si="705">LN(B355/B354)</f>
        <v>1.111361109873155E-2</v>
      </c>
      <c r="I355" s="20">
        <f t="shared" si="705"/>
        <v>-8.0644159147772281E-3</v>
      </c>
      <c r="J355" s="20">
        <f t="shared" si="705"/>
        <v>5.9130400420948611E-3</v>
      </c>
      <c r="K355" s="20">
        <f t="shared" si="705"/>
        <v>1.9409206274181096E-2</v>
      </c>
      <c r="L355" s="20">
        <f t="shared" si="705"/>
        <v>5.1363196183659083E-3</v>
      </c>
      <c r="M355" s="22">
        <f t="shared" si="705"/>
        <v>1.9956069884384435E-3</v>
      </c>
      <c r="N355" s="24">
        <f t="shared" ref="N355:R355" si="706">(B355-B354)/B354</f>
        <v>1.117559668965179E-2</v>
      </c>
      <c r="O355" s="24">
        <f t="shared" si="706"/>
        <v>-8.0319857480923677E-3</v>
      </c>
      <c r="P355" s="24">
        <f t="shared" si="706"/>
        <v>5.9305565716588678E-3</v>
      </c>
      <c r="Q355" s="24">
        <f t="shared" si="706"/>
        <v>1.9598789485061698E-2</v>
      </c>
      <c r="R355" s="24">
        <f t="shared" si="706"/>
        <v>5.1495331212150688E-3</v>
      </c>
      <c r="S355" s="26">
        <f t="shared" si="650"/>
        <v>1.9975995372922828E-3</v>
      </c>
      <c r="U355" s="2"/>
    </row>
    <row r="356" spans="1:21" ht="15.75" customHeight="1">
      <c r="A356" s="11">
        <v>42908</v>
      </c>
      <c r="B356" s="12">
        <v>382.60998499999999</v>
      </c>
      <c r="C356" s="12">
        <v>32.107787999999999</v>
      </c>
      <c r="D356" s="12">
        <v>139.96275299999999</v>
      </c>
      <c r="E356" s="12">
        <v>154.88999899999999</v>
      </c>
      <c r="F356" s="12">
        <v>67.175644000000005</v>
      </c>
      <c r="G356" s="12">
        <v>59.5837</v>
      </c>
      <c r="H356" s="20">
        <f t="shared" ref="H356:M356" si="707">LN(B356/B355)</f>
        <v>1.6363762647098139E-2</v>
      </c>
      <c r="I356" s="20">
        <f t="shared" si="707"/>
        <v>-6.3823351515097044E-3</v>
      </c>
      <c r="J356" s="20">
        <f t="shared" si="707"/>
        <v>-1.646382349296232E-3</v>
      </c>
      <c r="K356" s="20">
        <f t="shared" si="707"/>
        <v>-9.0345902443374313E-4</v>
      </c>
      <c r="L356" s="20">
        <f t="shared" si="707"/>
        <v>-1.4240754892722043E-4</v>
      </c>
      <c r="M356" s="22">
        <f t="shared" si="707"/>
        <v>-5.9837032751235133E-3</v>
      </c>
      <c r="N356" s="24">
        <f t="shared" ref="N356:R356" si="708">(B356-B355)/B355</f>
        <v>1.6498382303374855E-2</v>
      </c>
      <c r="O356" s="24">
        <f t="shared" si="708"/>
        <v>-6.3620113113565047E-3</v>
      </c>
      <c r="P356" s="24">
        <f t="shared" si="708"/>
        <v>-1.6450278053439472E-3</v>
      </c>
      <c r="Q356" s="24">
        <f t="shared" si="708"/>
        <v>-9.0305102820786821E-4</v>
      </c>
      <c r="R356" s="24">
        <f t="shared" si="708"/>
        <v>-1.423974094535461E-4</v>
      </c>
      <c r="S356" s="26">
        <f t="shared" si="650"/>
        <v>-5.9658365767842891E-3</v>
      </c>
      <c r="U356" s="2"/>
    </row>
    <row r="357" spans="1:21" ht="15.75" customHeight="1">
      <c r="A357" s="11">
        <v>42909</v>
      </c>
      <c r="B357" s="12">
        <v>383.45001200000002</v>
      </c>
      <c r="C357" s="12">
        <v>31.948924999999999</v>
      </c>
      <c r="D357" s="12">
        <v>140.58741800000001</v>
      </c>
      <c r="E357" s="12">
        <v>158.020004</v>
      </c>
      <c r="F357" s="12">
        <v>68.083939000000001</v>
      </c>
      <c r="G357" s="12">
        <v>59.024500000000003</v>
      </c>
      <c r="H357" s="20">
        <f t="shared" ref="H357:M357" si="709">LN(B357/B356)</f>
        <v>2.193111087857458E-3</v>
      </c>
      <c r="I357" s="20">
        <f t="shared" si="709"/>
        <v>-4.9600835965834117E-3</v>
      </c>
      <c r="J357" s="20">
        <f t="shared" si="709"/>
        <v>4.4531502515967707E-3</v>
      </c>
      <c r="K357" s="20">
        <f t="shared" si="709"/>
        <v>2.0006451504365828E-2</v>
      </c>
      <c r="L357" s="20">
        <f t="shared" si="709"/>
        <v>1.3430599637776784E-2</v>
      </c>
      <c r="M357" s="22">
        <f t="shared" si="709"/>
        <v>-9.4294347843986714E-3</v>
      </c>
      <c r="N357" s="24">
        <f t="shared" ref="N357:R357" si="710">(B357-B356)/B356</f>
        <v>2.1955177149912083E-3</v>
      </c>
      <c r="O357" s="24">
        <f t="shared" si="710"/>
        <v>-4.9478026950969091E-3</v>
      </c>
      <c r="P357" s="24">
        <f t="shared" si="710"/>
        <v>4.4630802596460906E-3</v>
      </c>
      <c r="Q357" s="24">
        <f t="shared" si="710"/>
        <v>2.020792188138636E-2</v>
      </c>
      <c r="R357" s="24">
        <f t="shared" si="710"/>
        <v>1.3521195271309872E-2</v>
      </c>
      <c r="S357" s="26">
        <f t="shared" si="650"/>
        <v>-9.3851170706081843E-3</v>
      </c>
      <c r="U357" s="2"/>
    </row>
    <row r="358" spans="1:21" ht="15.75" customHeight="1">
      <c r="A358" s="11">
        <v>42912</v>
      </c>
      <c r="B358" s="12">
        <v>377.48998999999998</v>
      </c>
      <c r="C358" s="12">
        <v>31.836787999999999</v>
      </c>
      <c r="D358" s="12">
        <v>140.14532500000001</v>
      </c>
      <c r="E358" s="12">
        <v>157.5</v>
      </c>
      <c r="F358" s="12">
        <v>67.433784000000003</v>
      </c>
      <c r="G358" s="12">
        <v>59.0075</v>
      </c>
      <c r="H358" s="20">
        <f t="shared" ref="H358:M358" si="711">LN(B358/B357)</f>
        <v>-1.5665213724473291E-2</v>
      </c>
      <c r="I358" s="20">
        <f t="shared" si="711"/>
        <v>-3.5160574445862111E-3</v>
      </c>
      <c r="J358" s="20">
        <f t="shared" si="711"/>
        <v>-3.1495675262591095E-3</v>
      </c>
      <c r="K358" s="20">
        <f t="shared" si="711"/>
        <v>-3.2961743421505946E-3</v>
      </c>
      <c r="L358" s="20">
        <f t="shared" si="711"/>
        <v>-9.5952023661622192E-3</v>
      </c>
      <c r="M358" s="22">
        <f t="shared" si="711"/>
        <v>-2.8805747793058994E-4</v>
      </c>
      <c r="N358" s="24">
        <f t="shared" ref="N358:R358" si="712">(B358-B357)/B357</f>
        <v>-1.5543152467028839E-2</v>
      </c>
      <c r="O358" s="24">
        <f t="shared" si="712"/>
        <v>-3.5098833528827839E-3</v>
      </c>
      <c r="P358" s="24">
        <f t="shared" si="712"/>
        <v>-3.1446128415275384E-3</v>
      </c>
      <c r="Q358" s="24">
        <f t="shared" si="712"/>
        <v>-3.2907479232819163E-3</v>
      </c>
      <c r="R358" s="24">
        <f t="shared" si="712"/>
        <v>-9.549315294463177E-3</v>
      </c>
      <c r="S358" s="26">
        <f t="shared" si="650"/>
        <v>-2.8801599335870343E-4</v>
      </c>
      <c r="U358" s="2"/>
    </row>
    <row r="359" spans="1:21" ht="15.75" customHeight="1">
      <c r="A359" s="11">
        <v>42913</v>
      </c>
      <c r="B359" s="12">
        <v>362.36999500000002</v>
      </c>
      <c r="C359" s="12">
        <v>31.444324000000002</v>
      </c>
      <c r="D359" s="12">
        <v>138.13664199999999</v>
      </c>
      <c r="E359" s="12">
        <v>151.029999</v>
      </c>
      <c r="F359" s="12">
        <v>66.171738000000005</v>
      </c>
      <c r="G359" s="12">
        <v>59.564399999999999</v>
      </c>
      <c r="H359" s="20">
        <f t="shared" ref="H359:M359" si="713">LN(B359/B358)</f>
        <v>-4.0878276293972927E-2</v>
      </c>
      <c r="I359" s="20">
        <f t="shared" si="713"/>
        <v>-1.240398657953895E-2</v>
      </c>
      <c r="J359" s="20">
        <f t="shared" si="713"/>
        <v>-1.4436565244057223E-2</v>
      </c>
      <c r="K359" s="20">
        <f t="shared" si="713"/>
        <v>-4.1946972308638641E-2</v>
      </c>
      <c r="L359" s="20">
        <f t="shared" si="713"/>
        <v>-1.8892685268761641E-2</v>
      </c>
      <c r="M359" s="22">
        <f t="shared" si="713"/>
        <v>9.3935257002304255E-3</v>
      </c>
      <c r="N359" s="24">
        <f t="shared" ref="N359:R359" si="714">(B359-B358)/B358</f>
        <v>-4.0054028982331326E-2</v>
      </c>
      <c r="O359" s="24">
        <f t="shared" si="714"/>
        <v>-1.2327374231345098E-2</v>
      </c>
      <c r="P359" s="24">
        <f t="shared" si="714"/>
        <v>-1.4332857696109513E-2</v>
      </c>
      <c r="Q359" s="24">
        <f t="shared" si="714"/>
        <v>-4.1079371428571404E-2</v>
      </c>
      <c r="R359" s="24">
        <f t="shared" si="714"/>
        <v>-1.8715337107583906E-2</v>
      </c>
      <c r="S359" s="26">
        <f t="shared" si="650"/>
        <v>9.4377833326271254E-3</v>
      </c>
      <c r="U359" s="2"/>
    </row>
    <row r="360" spans="1:21" ht="15.75" customHeight="1">
      <c r="A360" s="11">
        <v>42914</v>
      </c>
      <c r="B360" s="12">
        <v>371.23998999999998</v>
      </c>
      <c r="C360" s="12">
        <v>31.958279000000001</v>
      </c>
      <c r="D360" s="12">
        <v>140.15495300000001</v>
      </c>
      <c r="E360" s="12">
        <v>153.41000399999999</v>
      </c>
      <c r="F360" s="12">
        <v>66.735847000000007</v>
      </c>
      <c r="G360" s="12">
        <v>59.108499999999999</v>
      </c>
      <c r="H360" s="20">
        <f t="shared" ref="H360:M360" si="715">LN(B360/B359)</f>
        <v>2.4182951303194207E-2</v>
      </c>
      <c r="I360" s="20">
        <f t="shared" si="715"/>
        <v>1.6212780976497507E-2</v>
      </c>
      <c r="J360" s="20">
        <f t="shared" si="715"/>
        <v>1.4505262999710427E-2</v>
      </c>
      <c r="K360" s="20">
        <f t="shared" si="715"/>
        <v>1.5635615973552022E-2</v>
      </c>
      <c r="L360" s="20">
        <f t="shared" si="715"/>
        <v>8.4887914779397337E-3</v>
      </c>
      <c r="M360" s="22">
        <f t="shared" si="715"/>
        <v>-7.6833420736861476E-3</v>
      </c>
      <c r="N360" s="24">
        <f t="shared" ref="N360:R360" si="716">(B360-B359)/B359</f>
        <v>2.4477730282276709E-2</v>
      </c>
      <c r="O360" s="24">
        <f t="shared" si="716"/>
        <v>1.6344921264645384E-2</v>
      </c>
      <c r="P360" s="24">
        <f t="shared" si="716"/>
        <v>1.461097483461348E-2</v>
      </c>
      <c r="Q360" s="24">
        <f t="shared" si="716"/>
        <v>1.5758491794732665E-2</v>
      </c>
      <c r="R360" s="24">
        <f t="shared" si="716"/>
        <v>8.5249234348356087E-3</v>
      </c>
      <c r="S360" s="26">
        <f t="shared" si="650"/>
        <v>-7.6539006520673913E-3</v>
      </c>
      <c r="U360" s="2"/>
    </row>
    <row r="361" spans="1:21" ht="15.75" customHeight="1">
      <c r="A361" s="11">
        <v>42915</v>
      </c>
      <c r="B361" s="12">
        <v>360.75</v>
      </c>
      <c r="C361" s="12">
        <v>31.341533999999999</v>
      </c>
      <c r="D361" s="12">
        <v>138.08860799999999</v>
      </c>
      <c r="E361" s="12">
        <v>150.08999600000001</v>
      </c>
      <c r="F361" s="12">
        <v>65.483352999999994</v>
      </c>
      <c r="G361" s="12">
        <v>59.261200000000002</v>
      </c>
      <c r="H361" s="20">
        <f t="shared" ref="H361:M361" si="717">LN(B361/B360)</f>
        <v>-2.8663529136458869E-2</v>
      </c>
      <c r="I361" s="20">
        <f t="shared" si="717"/>
        <v>-1.9487088124933216E-2</v>
      </c>
      <c r="J361" s="20">
        <f t="shared" si="717"/>
        <v>-1.4853051628622252E-2</v>
      </c>
      <c r="K361" s="20">
        <f t="shared" si="717"/>
        <v>-2.1879014413054367E-2</v>
      </c>
      <c r="L361" s="20">
        <f t="shared" si="717"/>
        <v>-1.8946287169094855E-2</v>
      </c>
      <c r="M361" s="22">
        <f t="shared" si="717"/>
        <v>2.580053589832476E-3</v>
      </c>
      <c r="N361" s="24">
        <f t="shared" ref="N361:R361" si="718">(B361-B360)/B360</f>
        <v>-2.8256627202257974E-2</v>
      </c>
      <c r="O361" s="24">
        <f t="shared" si="718"/>
        <v>-1.9298442197090825E-2</v>
      </c>
      <c r="P361" s="24">
        <f t="shared" si="718"/>
        <v>-1.4743289165100091E-2</v>
      </c>
      <c r="Q361" s="24">
        <f t="shared" si="718"/>
        <v>-2.1641404819987966E-2</v>
      </c>
      <c r="R361" s="24">
        <f t="shared" si="718"/>
        <v>-1.876793442061225E-2</v>
      </c>
      <c r="S361" s="26">
        <f t="shared" si="650"/>
        <v>2.5833847923733E-3</v>
      </c>
      <c r="U361" s="2"/>
    </row>
    <row r="362" spans="1:21" ht="15.75" customHeight="1">
      <c r="A362" s="11">
        <v>42916</v>
      </c>
      <c r="B362" s="12">
        <v>361.60998499999999</v>
      </c>
      <c r="C362" s="12">
        <v>31.528423</v>
      </c>
      <c r="D362" s="12">
        <v>138.41537500000001</v>
      </c>
      <c r="E362" s="12">
        <v>149.41000399999999</v>
      </c>
      <c r="F362" s="12">
        <v>65.904030000000006</v>
      </c>
      <c r="G362" s="12">
        <v>59.190300000000001</v>
      </c>
      <c r="H362" s="20">
        <f t="shared" ref="H362:M362" si="719">LN(B362/B361)</f>
        <v>2.3810438677543755E-3</v>
      </c>
      <c r="I362" s="20">
        <f t="shared" si="719"/>
        <v>5.9452736856674786E-3</v>
      </c>
      <c r="J362" s="20">
        <f t="shared" si="719"/>
        <v>2.3635619897859352E-3</v>
      </c>
      <c r="K362" s="20">
        <f t="shared" si="719"/>
        <v>-4.5408558825840674E-3</v>
      </c>
      <c r="L362" s="20">
        <f t="shared" si="719"/>
        <v>6.4036352340090773E-3</v>
      </c>
      <c r="M362" s="22">
        <f t="shared" si="719"/>
        <v>-1.1971145737645764E-3</v>
      </c>
      <c r="N362" s="24">
        <f t="shared" ref="N362:R362" si="720">(B362-B361)/B361</f>
        <v>2.3838808038807893E-3</v>
      </c>
      <c r="O362" s="24">
        <f t="shared" si="720"/>
        <v>5.9629819012688001E-3</v>
      </c>
      <c r="P362" s="24">
        <f t="shared" si="720"/>
        <v>2.3663574043705188E-3</v>
      </c>
      <c r="Q362" s="24">
        <f t="shared" si="720"/>
        <v>-4.5305617837449134E-3</v>
      </c>
      <c r="R362" s="24">
        <f t="shared" si="720"/>
        <v>6.4241823414267138E-3</v>
      </c>
      <c r="S362" s="26">
        <f t="shared" si="650"/>
        <v>-1.1963983179551496E-3</v>
      </c>
      <c r="U362" s="2"/>
    </row>
    <row r="363" spans="1:21" ht="15.75" customHeight="1">
      <c r="A363" s="11">
        <v>42919</v>
      </c>
      <c r="B363" s="12">
        <v>352.61999500000002</v>
      </c>
      <c r="C363" s="12">
        <v>31.266774999999999</v>
      </c>
      <c r="D363" s="12">
        <v>137.91558800000001</v>
      </c>
      <c r="E363" s="12">
        <v>146.16999799999999</v>
      </c>
      <c r="F363" s="12">
        <v>65.177391</v>
      </c>
      <c r="G363" s="12">
        <v>59.27</v>
      </c>
      <c r="H363" s="20">
        <f t="shared" ref="H363:M363" si="721">LN(B363/B362)</f>
        <v>-2.5175265848690745E-2</v>
      </c>
      <c r="I363" s="20">
        <f t="shared" si="721"/>
        <v>-8.3334242913915193E-3</v>
      </c>
      <c r="J363" s="20">
        <f t="shared" si="721"/>
        <v>-3.6173112093375644E-3</v>
      </c>
      <c r="K363" s="20">
        <f t="shared" si="721"/>
        <v>-2.1923917416459743E-2</v>
      </c>
      <c r="L363" s="20">
        <f t="shared" si="721"/>
        <v>-1.1086947908740097E-2</v>
      </c>
      <c r="M363" s="22">
        <f t="shared" si="721"/>
        <v>1.3455986862374093E-3</v>
      </c>
      <c r="N363" s="24">
        <f t="shared" ref="N363:R363" si="722">(B363-B362)/B362</f>
        <v>-2.486101151216822E-2</v>
      </c>
      <c r="O363" s="24">
        <f t="shared" si="722"/>
        <v>-8.2987975643437975E-3</v>
      </c>
      <c r="P363" s="24">
        <f t="shared" si="722"/>
        <v>-3.6107766207330487E-3</v>
      </c>
      <c r="Q363" s="24">
        <f t="shared" si="722"/>
        <v>-2.1685335073011538E-2</v>
      </c>
      <c r="R363" s="24">
        <f t="shared" si="722"/>
        <v>-1.1025714208979416E-2</v>
      </c>
      <c r="S363" s="26">
        <f t="shared" si="650"/>
        <v>1.3465044103511126E-3</v>
      </c>
      <c r="U363" s="2"/>
    </row>
    <row r="364" spans="1:21" ht="15.75" customHeight="1">
      <c r="A364" s="11">
        <v>42921</v>
      </c>
      <c r="B364" s="12">
        <v>327.08999599999999</v>
      </c>
      <c r="C364" s="12">
        <v>32.089100000000002</v>
      </c>
      <c r="D364" s="12">
        <v>138.482651</v>
      </c>
      <c r="E364" s="12">
        <v>147.61000100000001</v>
      </c>
      <c r="F364" s="12">
        <v>66.047439999999995</v>
      </c>
      <c r="G364" s="12">
        <v>59.923400000000001</v>
      </c>
      <c r="H364" s="20">
        <f t="shared" ref="H364:M364" si="723">LN(B364/B363)</f>
        <v>-7.5155625515694144E-2</v>
      </c>
      <c r="I364" s="20">
        <f t="shared" si="723"/>
        <v>2.5960376451348875E-2</v>
      </c>
      <c r="J364" s="20">
        <f t="shared" si="723"/>
        <v>4.1032373988134415E-3</v>
      </c>
      <c r="K364" s="20">
        <f t="shared" si="723"/>
        <v>9.8033531050112799E-3</v>
      </c>
      <c r="L364" s="20">
        <f t="shared" si="723"/>
        <v>1.32606267084719E-2</v>
      </c>
      <c r="M364" s="22">
        <f t="shared" si="723"/>
        <v>1.0963804122529938E-2</v>
      </c>
      <c r="N364" s="24">
        <f t="shared" ref="N364:R364" si="724">(B364-B363)/B363</f>
        <v>-7.2400882995872176E-2</v>
      </c>
      <c r="O364" s="24">
        <f t="shared" si="724"/>
        <v>2.6300282008617865E-2</v>
      </c>
      <c r="P364" s="24">
        <f t="shared" si="724"/>
        <v>4.111667203275023E-3</v>
      </c>
      <c r="Q364" s="24">
        <f t="shared" si="724"/>
        <v>9.8515633830686556E-3</v>
      </c>
      <c r="R364" s="24">
        <f t="shared" si="724"/>
        <v>1.3348938744725062E-2</v>
      </c>
      <c r="S364" s="26">
        <f t="shared" si="650"/>
        <v>1.1024126877003493E-2</v>
      </c>
      <c r="U364" s="2"/>
    </row>
    <row r="365" spans="1:21" ht="15.75" customHeight="1">
      <c r="A365" s="11">
        <v>42922</v>
      </c>
      <c r="B365" s="12">
        <v>308.82998700000002</v>
      </c>
      <c r="C365" s="12">
        <v>31.425637999999999</v>
      </c>
      <c r="D365" s="12">
        <v>137.17558299999999</v>
      </c>
      <c r="E365" s="12">
        <v>146.25</v>
      </c>
      <c r="F365" s="12">
        <v>65.559837000000002</v>
      </c>
      <c r="G365" s="12">
        <v>60.071399999999997</v>
      </c>
      <c r="H365" s="20">
        <f t="shared" ref="H365:M365" si="725">LN(B365/B364)</f>
        <v>-5.7444428560799177E-2</v>
      </c>
      <c r="I365" s="20">
        <f t="shared" si="725"/>
        <v>-2.0892352030876731E-2</v>
      </c>
      <c r="J365" s="20">
        <f t="shared" si="725"/>
        <v>-9.4833212617850375E-3</v>
      </c>
      <c r="K365" s="20">
        <f t="shared" si="725"/>
        <v>-9.2561812115483835E-3</v>
      </c>
      <c r="L365" s="20">
        <f t="shared" si="725"/>
        <v>-7.4100041005069443E-3</v>
      </c>
      <c r="M365" s="22">
        <f t="shared" si="725"/>
        <v>2.4667748110427244E-3</v>
      </c>
      <c r="N365" s="24">
        <f t="shared" ref="N365:R365" si="726">(B365-B364)/B364</f>
        <v>-5.5825641943509544E-2</v>
      </c>
      <c r="O365" s="24">
        <f t="shared" si="726"/>
        <v>-2.067561882383746E-2</v>
      </c>
      <c r="P365" s="24">
        <f t="shared" si="726"/>
        <v>-9.4384963788714232E-3</v>
      </c>
      <c r="Q365" s="24">
        <f t="shared" si="726"/>
        <v>-9.2134746344186471E-3</v>
      </c>
      <c r="R365" s="24">
        <f t="shared" si="726"/>
        <v>-7.3826177063031203E-3</v>
      </c>
      <c r="S365" s="26">
        <f t="shared" si="650"/>
        <v>2.4698198032822027E-3</v>
      </c>
      <c r="U365" s="2"/>
    </row>
    <row r="366" spans="1:21" ht="15.75" customHeight="1">
      <c r="A366" s="11">
        <v>42923</v>
      </c>
      <c r="B366" s="12">
        <v>313.22000100000002</v>
      </c>
      <c r="C366" s="12">
        <v>31.659244999999999</v>
      </c>
      <c r="D366" s="12">
        <v>138.569153</v>
      </c>
      <c r="E366" s="12">
        <v>150.179993</v>
      </c>
      <c r="F366" s="12">
        <v>66.410767000000007</v>
      </c>
      <c r="G366" s="12">
        <v>60.428100000000001</v>
      </c>
      <c r="H366" s="20">
        <f t="shared" ref="H366:M366" si="727">LN(B366/B365)</f>
        <v>1.411490063438125E-2</v>
      </c>
      <c r="I366" s="20">
        <f t="shared" si="727"/>
        <v>7.4061504655056412E-3</v>
      </c>
      <c r="J366" s="20">
        <f t="shared" si="727"/>
        <v>1.010776767622408E-2</v>
      </c>
      <c r="K366" s="20">
        <f t="shared" si="727"/>
        <v>2.6517041949036983E-2</v>
      </c>
      <c r="L366" s="20">
        <f t="shared" si="727"/>
        <v>1.2895929350948764E-2</v>
      </c>
      <c r="M366" s="22">
        <f t="shared" si="727"/>
        <v>5.9203738087743154E-3</v>
      </c>
      <c r="N366" s="24">
        <f t="shared" ref="N366:R366" si="728">(B366-B365)/B365</f>
        <v>1.4214986189148814E-2</v>
      </c>
      <c r="O366" s="24">
        <f t="shared" si="728"/>
        <v>7.4336438292835691E-3</v>
      </c>
      <c r="P366" s="24">
        <f t="shared" si="728"/>
        <v>1.0159023709051859E-2</v>
      </c>
      <c r="Q366" s="24">
        <f t="shared" si="728"/>
        <v>2.687174700854698E-2</v>
      </c>
      <c r="R366" s="24">
        <f t="shared" si="728"/>
        <v>1.2979440446137858E-2</v>
      </c>
      <c r="S366" s="26">
        <f t="shared" si="650"/>
        <v>5.937933858708222E-3</v>
      </c>
      <c r="U366" s="2"/>
    </row>
    <row r="367" spans="1:21" ht="15.75" customHeight="1">
      <c r="A367" s="11">
        <v>42926</v>
      </c>
      <c r="B367" s="12">
        <v>316.04998799999998</v>
      </c>
      <c r="C367" s="12">
        <v>31.444324000000002</v>
      </c>
      <c r="D367" s="12">
        <v>139.41487100000001</v>
      </c>
      <c r="E367" s="12">
        <v>152.66999799999999</v>
      </c>
      <c r="F367" s="12">
        <v>66.907944000000001</v>
      </c>
      <c r="G367" s="12">
        <v>60.357599999999998</v>
      </c>
      <c r="H367" s="20">
        <f t="shared" ref="H367:M367" si="729">LN(B367/B366)</f>
        <v>8.9945687186990548E-3</v>
      </c>
      <c r="I367" s="20">
        <f t="shared" si="729"/>
        <v>-6.8117171318183905E-3</v>
      </c>
      <c r="J367" s="20">
        <f t="shared" si="729"/>
        <v>6.084670601538663E-3</v>
      </c>
      <c r="K367" s="20">
        <f t="shared" si="729"/>
        <v>1.6444188107697367E-2</v>
      </c>
      <c r="L367" s="20">
        <f t="shared" si="729"/>
        <v>7.4585075278742301E-3</v>
      </c>
      <c r="M367" s="22">
        <f t="shared" si="729"/>
        <v>-1.1673568643638342E-3</v>
      </c>
      <c r="N367" s="24">
        <f t="shared" ref="N367:R367" si="730">(B367-B366)/B366</f>
        <v>9.0351414052896317E-3</v>
      </c>
      <c r="O367" s="24">
        <f t="shared" si="730"/>
        <v>-6.7885699737942843E-3</v>
      </c>
      <c r="P367" s="24">
        <f t="shared" si="730"/>
        <v>6.1032198125653917E-3</v>
      </c>
      <c r="Q367" s="24">
        <f t="shared" si="730"/>
        <v>1.6580137941543231E-2</v>
      </c>
      <c r="R367" s="24">
        <f t="shared" si="730"/>
        <v>7.4863914762495288E-3</v>
      </c>
      <c r="S367" s="26">
        <f t="shared" si="650"/>
        <v>-1.1666757683925777E-3</v>
      </c>
      <c r="U367" s="2"/>
    </row>
    <row r="368" spans="1:21" ht="15.75" customHeight="1">
      <c r="A368" s="11">
        <v>42927</v>
      </c>
      <c r="B368" s="12">
        <v>327.22000100000002</v>
      </c>
      <c r="C368" s="12">
        <v>31.696626999999999</v>
      </c>
      <c r="D368" s="12">
        <v>139.86660800000001</v>
      </c>
      <c r="E368" s="12">
        <v>154.33000200000001</v>
      </c>
      <c r="F368" s="12">
        <v>66.917488000000006</v>
      </c>
      <c r="G368" s="12">
        <v>60.775100000000002</v>
      </c>
      <c r="H368" s="20">
        <f t="shared" ref="H368:M368" si="731">LN(B368/B367)</f>
        <v>3.473233966134745E-2</v>
      </c>
      <c r="I368" s="20">
        <f t="shared" si="731"/>
        <v>7.99178152547181E-3</v>
      </c>
      <c r="J368" s="20">
        <f t="shared" si="731"/>
        <v>3.2349971475194787E-3</v>
      </c>
      <c r="K368" s="20">
        <f t="shared" si="731"/>
        <v>1.0814463703283039E-2</v>
      </c>
      <c r="L368" s="20">
        <f t="shared" si="731"/>
        <v>1.4263357679557205E-4</v>
      </c>
      <c r="M368" s="22">
        <f t="shared" si="731"/>
        <v>6.8932939365136149E-3</v>
      </c>
      <c r="N368" s="24">
        <f t="shared" ref="N368:R368" si="732">(B368-B367)/B367</f>
        <v>3.5342551571304094E-2</v>
      </c>
      <c r="O368" s="24">
        <f t="shared" si="732"/>
        <v>8.0238010522979512E-3</v>
      </c>
      <c r="P368" s="24">
        <f t="shared" si="732"/>
        <v>3.2402353978436666E-3</v>
      </c>
      <c r="Q368" s="24">
        <f t="shared" si="732"/>
        <v>1.0873151383679294E-2</v>
      </c>
      <c r="R368" s="24">
        <f t="shared" si="732"/>
        <v>1.4264374944782828E-4</v>
      </c>
      <c r="S368" s="26">
        <f t="shared" si="650"/>
        <v>6.9171073733880206E-3</v>
      </c>
      <c r="U368" s="2"/>
    </row>
    <row r="369" spans="1:21" ht="15.75" customHeight="1">
      <c r="A369" s="11">
        <v>42928</v>
      </c>
      <c r="B369" s="12">
        <v>329.51998900000001</v>
      </c>
      <c r="C369" s="12">
        <v>32.004997000000003</v>
      </c>
      <c r="D369" s="12">
        <v>140.06843599999999</v>
      </c>
      <c r="E369" s="12">
        <v>158.75</v>
      </c>
      <c r="F369" s="12">
        <v>68.026588000000004</v>
      </c>
      <c r="G369" s="12">
        <v>60.32</v>
      </c>
      <c r="H369" s="20">
        <f t="shared" ref="H369:M369" si="733">LN(B369/B368)</f>
        <v>7.0042861349574864E-3</v>
      </c>
      <c r="I369" s="20">
        <f t="shared" si="733"/>
        <v>9.681775422146913E-3</v>
      </c>
      <c r="J369" s="20">
        <f t="shared" si="733"/>
        <v>1.4419633361161387E-3</v>
      </c>
      <c r="K369" s="20">
        <f t="shared" si="733"/>
        <v>2.8237457900817699E-2</v>
      </c>
      <c r="L369" s="20">
        <f t="shared" si="733"/>
        <v>1.6438290699486855E-2</v>
      </c>
      <c r="M369" s="22">
        <f t="shared" si="733"/>
        <v>-7.5164419145428577E-3</v>
      </c>
      <c r="N369" s="24">
        <f t="shared" ref="N369:R369" si="734">(B369-B368)/B368</f>
        <v>7.0288735192564978E-3</v>
      </c>
      <c r="O369" s="24">
        <f t="shared" si="734"/>
        <v>9.7287954330283651E-3</v>
      </c>
      <c r="P369" s="24">
        <f t="shared" si="734"/>
        <v>1.4430034651299879E-3</v>
      </c>
      <c r="Q369" s="24">
        <f t="shared" si="734"/>
        <v>2.863991409784335E-2</v>
      </c>
      <c r="R369" s="24">
        <f t="shared" si="734"/>
        <v>1.6574142771169142E-2</v>
      </c>
      <c r="S369" s="26">
        <f t="shared" si="650"/>
        <v>-7.4882641081627233E-3</v>
      </c>
      <c r="U369" s="2"/>
    </row>
    <row r="370" spans="1:21" ht="15.75" customHeight="1">
      <c r="A370" s="11">
        <v>42929</v>
      </c>
      <c r="B370" s="12">
        <v>323.41000400000001</v>
      </c>
      <c r="C370" s="12">
        <v>31.995649</v>
      </c>
      <c r="D370" s="12">
        <v>142.01947000000001</v>
      </c>
      <c r="E370" s="12">
        <v>158.21000699999999</v>
      </c>
      <c r="F370" s="12">
        <v>68.619354000000001</v>
      </c>
      <c r="G370" s="12">
        <v>59.999499999999998</v>
      </c>
      <c r="H370" s="20">
        <f t="shared" ref="H370:M370" si="735">LN(B370/B369)</f>
        <v>-1.8716136253293724E-2</v>
      </c>
      <c r="I370" s="20">
        <f t="shared" si="735"/>
        <v>-2.9212205347052908E-4</v>
      </c>
      <c r="J370" s="20">
        <f t="shared" si="735"/>
        <v>1.3833029135265131E-2</v>
      </c>
      <c r="K370" s="20">
        <f t="shared" si="735"/>
        <v>-3.4073290668386633E-3</v>
      </c>
      <c r="L370" s="20">
        <f t="shared" si="735"/>
        <v>8.6759944654972079E-3</v>
      </c>
      <c r="M370" s="22">
        <f t="shared" si="735"/>
        <v>-5.3274948456557948E-3</v>
      </c>
      <c r="N370" s="24">
        <f t="shared" ref="N370:R370" si="736">(B370-B369)/B369</f>
        <v>-1.854207697245339E-2</v>
      </c>
      <c r="O370" s="24">
        <f t="shared" si="736"/>
        <v>-2.9207938997784618E-4</v>
      </c>
      <c r="P370" s="24">
        <f t="shared" si="736"/>
        <v>1.3929148177252592E-2</v>
      </c>
      <c r="Q370" s="24">
        <f t="shared" si="736"/>
        <v>-3.4015307086614787E-3</v>
      </c>
      <c r="R370" s="24">
        <f t="shared" si="736"/>
        <v>8.7137399864887742E-3</v>
      </c>
      <c r="S370" s="26">
        <f t="shared" si="650"/>
        <v>-5.3133289124669414E-3</v>
      </c>
      <c r="U370" s="2"/>
    </row>
    <row r="371" spans="1:21" ht="15.75" customHeight="1">
      <c r="A371" s="11">
        <v>42930</v>
      </c>
      <c r="B371" s="12">
        <v>327.77999899999998</v>
      </c>
      <c r="C371" s="12">
        <v>32.406815000000002</v>
      </c>
      <c r="D371" s="12">
        <v>143.24002100000001</v>
      </c>
      <c r="E371" s="12">
        <v>161.11999499999999</v>
      </c>
      <c r="F371" s="12">
        <v>69.585030000000003</v>
      </c>
      <c r="G371" s="12">
        <v>59.485999999999997</v>
      </c>
      <c r="H371" s="20">
        <f t="shared" ref="H371:M371" si="737">LN(B371/B370)</f>
        <v>1.342176809221215E-2</v>
      </c>
      <c r="I371" s="20">
        <f t="shared" si="737"/>
        <v>1.276881538106602E-2</v>
      </c>
      <c r="J371" s="20">
        <f t="shared" si="737"/>
        <v>8.5575308590809928E-3</v>
      </c>
      <c r="K371" s="20">
        <f t="shared" si="737"/>
        <v>1.822608923151859E-2</v>
      </c>
      <c r="L371" s="20">
        <f t="shared" si="737"/>
        <v>1.397483477809822E-2</v>
      </c>
      <c r="M371" s="22">
        <f t="shared" si="737"/>
        <v>-8.5952381061117928E-3</v>
      </c>
      <c r="N371" s="24">
        <f t="shared" ref="N371:R371" si="738">(B371-B370)/B370</f>
        <v>1.3512244352218492E-2</v>
      </c>
      <c r="O371" s="24">
        <f t="shared" si="738"/>
        <v>1.2850684791547797E-2</v>
      </c>
      <c r="P371" s="24">
        <f t="shared" si="738"/>
        <v>8.5942511966845131E-3</v>
      </c>
      <c r="Q371" s="24">
        <f t="shared" si="738"/>
        <v>1.8393198099030478E-2</v>
      </c>
      <c r="R371" s="24">
        <f t="shared" si="738"/>
        <v>1.4072939246848666E-2</v>
      </c>
      <c r="S371" s="26">
        <f t="shared" si="650"/>
        <v>-8.5584046533720981E-3</v>
      </c>
      <c r="U371" s="2"/>
    </row>
    <row r="372" spans="1:21" ht="15.75" customHeight="1">
      <c r="A372" s="11">
        <v>42933</v>
      </c>
      <c r="B372" s="12">
        <v>319.57000699999998</v>
      </c>
      <c r="C372" s="12">
        <v>32.210571000000002</v>
      </c>
      <c r="D372" s="12">
        <v>143.73976099999999</v>
      </c>
      <c r="E372" s="12">
        <v>161.699997</v>
      </c>
      <c r="F372" s="12">
        <v>70.129997000000003</v>
      </c>
      <c r="G372" s="12">
        <v>59.221600000000002</v>
      </c>
      <c r="H372" s="20">
        <f t="shared" ref="H372:M372" si="739">LN(B372/B371)</f>
        <v>-2.5366284528282729E-2</v>
      </c>
      <c r="I372" s="20">
        <f t="shared" si="739"/>
        <v>-6.0740495863787422E-3</v>
      </c>
      <c r="J372" s="20">
        <f t="shared" si="739"/>
        <v>3.4827575772363572E-3</v>
      </c>
      <c r="K372" s="20">
        <f t="shared" si="739"/>
        <v>3.5933500927042201E-3</v>
      </c>
      <c r="L372" s="20">
        <f t="shared" si="739"/>
        <v>7.8011617719977496E-3</v>
      </c>
      <c r="M372" s="22">
        <f t="shared" si="739"/>
        <v>-4.4546505401063842E-3</v>
      </c>
      <c r="N372" s="24">
        <f t="shared" ref="N372:R372" si="740">(B372-B371)/B371</f>
        <v>-2.5047263484798535E-2</v>
      </c>
      <c r="O372" s="24">
        <f t="shared" si="740"/>
        <v>-6.0556398399534191E-3</v>
      </c>
      <c r="P372" s="24">
        <f t="shared" si="740"/>
        <v>3.4888294242848114E-3</v>
      </c>
      <c r="Q372" s="24">
        <f t="shared" si="740"/>
        <v>3.5998139150886115E-3</v>
      </c>
      <c r="R372" s="24">
        <f t="shared" si="740"/>
        <v>7.8316701164029071E-3</v>
      </c>
      <c r="S372" s="26">
        <f t="shared" si="650"/>
        <v>-4.4447433009446868E-3</v>
      </c>
      <c r="U372" s="2"/>
    </row>
    <row r="373" spans="1:21" ht="15.75" customHeight="1">
      <c r="A373" s="11">
        <v>42934</v>
      </c>
      <c r="B373" s="12">
        <v>328.23998999999998</v>
      </c>
      <c r="C373" s="12">
        <v>32.266640000000002</v>
      </c>
      <c r="D373" s="12">
        <v>144.23954800000001</v>
      </c>
      <c r="E373" s="12">
        <v>183.60000600000001</v>
      </c>
      <c r="F373" s="12">
        <v>70.082190999999995</v>
      </c>
      <c r="G373" s="12">
        <v>59.176299999999998</v>
      </c>
      <c r="H373" s="20">
        <f t="shared" ref="H373:M373" si="741">LN(B373/B372)</f>
        <v>2.676865361184529E-2</v>
      </c>
      <c r="I373" s="20">
        <f t="shared" si="741"/>
        <v>1.7391885679738268E-3</v>
      </c>
      <c r="J373" s="20">
        <f t="shared" si="741"/>
        <v>3.470995909489199E-3</v>
      </c>
      <c r="K373" s="20">
        <f t="shared" si="741"/>
        <v>0.12701676283594285</v>
      </c>
      <c r="L373" s="20">
        <f t="shared" si="741"/>
        <v>-6.8190936229443335E-4</v>
      </c>
      <c r="M373" s="22">
        <f t="shared" si="741"/>
        <v>-7.6521631229060818E-4</v>
      </c>
      <c r="N373" s="24">
        <f t="shared" ref="N373:R373" si="742">(B373-B372)/B372</f>
        <v>2.7130152423847469E-2</v>
      </c>
      <c r="O373" s="24">
        <f t="shared" si="742"/>
        <v>1.7407018335688868E-3</v>
      </c>
      <c r="P373" s="24">
        <f t="shared" si="742"/>
        <v>3.4770267914945694E-3</v>
      </c>
      <c r="Q373" s="24">
        <f t="shared" si="742"/>
        <v>0.13543605075020509</v>
      </c>
      <c r="R373" s="24">
        <f t="shared" si="742"/>
        <v>-6.8167691494423494E-4</v>
      </c>
      <c r="S373" s="26">
        <f t="shared" si="650"/>
        <v>-7.6492360895352718E-4</v>
      </c>
      <c r="U373" s="2"/>
    </row>
    <row r="374" spans="1:21" ht="15.75" customHeight="1">
      <c r="A374" s="11">
        <v>42935</v>
      </c>
      <c r="B374" s="12">
        <v>325.26001000000002</v>
      </c>
      <c r="C374" s="12">
        <v>32.294677999999998</v>
      </c>
      <c r="D374" s="12">
        <v>145.14295999999999</v>
      </c>
      <c r="E374" s="12">
        <v>183.86000100000001</v>
      </c>
      <c r="F374" s="12">
        <v>70.617607000000007</v>
      </c>
      <c r="G374" s="12">
        <v>59.120600000000003</v>
      </c>
      <c r="H374" s="20">
        <f t="shared" ref="H374:M374" si="743">LN(B374/B373)</f>
        <v>-9.1201244234806259E-3</v>
      </c>
      <c r="I374" s="20">
        <f t="shared" si="743"/>
        <v>8.6856968324851595E-4</v>
      </c>
      <c r="J374" s="20">
        <f t="shared" si="743"/>
        <v>6.2437425202400724E-3</v>
      </c>
      <c r="K374" s="20">
        <f t="shared" si="743"/>
        <v>1.4150930084013227E-3</v>
      </c>
      <c r="L374" s="20">
        <f t="shared" si="743"/>
        <v>7.6107939324657212E-3</v>
      </c>
      <c r="M374" s="22">
        <f t="shared" si="743"/>
        <v>-9.4169845729193428E-4</v>
      </c>
      <c r="N374" s="24">
        <f t="shared" ref="N374:R374" si="744">(B374-B373)/B373</f>
        <v>-9.0786622312532834E-3</v>
      </c>
      <c r="O374" s="24">
        <f t="shared" si="744"/>
        <v>8.6894699912960012E-4</v>
      </c>
      <c r="P374" s="24">
        <f t="shared" si="744"/>
        <v>6.2632753119829139E-3</v>
      </c>
      <c r="Q374" s="24">
        <f t="shared" si="744"/>
        <v>1.4160947249642439E-3</v>
      </c>
      <c r="R374" s="24">
        <f t="shared" si="744"/>
        <v>7.6398296394587914E-3</v>
      </c>
      <c r="S374" s="26">
        <f t="shared" si="650"/>
        <v>-9.4125519844934225E-4</v>
      </c>
      <c r="U374" s="2"/>
    </row>
    <row r="375" spans="1:21" ht="15.75" customHeight="1">
      <c r="A375" s="11">
        <v>42936</v>
      </c>
      <c r="B375" s="12">
        <v>329.92001299999998</v>
      </c>
      <c r="C375" s="12">
        <v>32.472217999999998</v>
      </c>
      <c r="D375" s="12">
        <v>144.48940999999999</v>
      </c>
      <c r="E375" s="12">
        <v>183.60000600000001</v>
      </c>
      <c r="F375" s="12">
        <v>70.961806999999993</v>
      </c>
      <c r="G375" s="12">
        <v>59.055100000000003</v>
      </c>
      <c r="H375" s="20">
        <f t="shared" ref="H375:M375" si="745">LN(B375/B374)</f>
        <v>1.4225346987149537E-2</v>
      </c>
      <c r="I375" s="20">
        <f t="shared" si="745"/>
        <v>5.4824441392393487E-3</v>
      </c>
      <c r="J375" s="20">
        <f t="shared" si="745"/>
        <v>-4.512970074662964E-3</v>
      </c>
      <c r="K375" s="20">
        <f t="shared" si="745"/>
        <v>-1.415093008401383E-3</v>
      </c>
      <c r="L375" s="20">
        <f t="shared" si="745"/>
        <v>4.8622983865369779E-3</v>
      </c>
      <c r="M375" s="22">
        <f t="shared" si="745"/>
        <v>-1.1085190391472881E-3</v>
      </c>
      <c r="N375" s="24">
        <f t="shared" ref="N375:R375" si="746">(B375-B374)/B374</f>
        <v>1.4327008721422471E-2</v>
      </c>
      <c r="O375" s="24">
        <f t="shared" si="746"/>
        <v>5.4975002382745691E-3</v>
      </c>
      <c r="P375" s="24">
        <f t="shared" si="746"/>
        <v>-4.5028019271482105E-3</v>
      </c>
      <c r="Q375" s="24">
        <f t="shared" si="746"/>
        <v>-1.4140922364076541E-3</v>
      </c>
      <c r="R375" s="24">
        <f t="shared" si="746"/>
        <v>4.8741385416810638E-3</v>
      </c>
      <c r="S375" s="26">
        <f t="shared" si="650"/>
        <v>-1.1079048588816809E-3</v>
      </c>
      <c r="U375" s="2"/>
    </row>
    <row r="376" spans="1:21" ht="15.75" customHeight="1">
      <c r="A376" s="11">
        <v>42937</v>
      </c>
      <c r="B376" s="12">
        <v>328.39999399999999</v>
      </c>
      <c r="C376" s="12">
        <v>32.453529000000003</v>
      </c>
      <c r="D376" s="12">
        <v>144.422134</v>
      </c>
      <c r="E376" s="12">
        <v>188.53999300000001</v>
      </c>
      <c r="F376" s="12">
        <v>70.550681999999995</v>
      </c>
      <c r="G376" s="12">
        <v>58.9848</v>
      </c>
      <c r="H376" s="20">
        <f t="shared" ref="H376:M376" si="747">LN(B376/B375)</f>
        <v>-4.6178809242150625E-3</v>
      </c>
      <c r="I376" s="20">
        <f t="shared" si="747"/>
        <v>-5.7570382720982592E-4</v>
      </c>
      <c r="J376" s="20">
        <f t="shared" si="747"/>
        <v>-4.6572040898423665E-4</v>
      </c>
      <c r="K376" s="20">
        <f t="shared" si="747"/>
        <v>2.6550637974475558E-2</v>
      </c>
      <c r="L376" s="20">
        <f t="shared" si="747"/>
        <v>-5.8104575728234057E-3</v>
      </c>
      <c r="M376" s="22">
        <f t="shared" si="747"/>
        <v>-1.1911228035884475E-3</v>
      </c>
      <c r="N376" s="24">
        <f t="shared" ref="N376:R376" si="748">(B376-B375)/B375</f>
        <v>-4.6072349057527185E-3</v>
      </c>
      <c r="O376" s="24">
        <f t="shared" si="748"/>
        <v>-5.7553814155826522E-4</v>
      </c>
      <c r="P376" s="24">
        <f t="shared" si="748"/>
        <v>-4.65611978068099E-4</v>
      </c>
      <c r="Q376" s="24">
        <f t="shared" si="748"/>
        <v>2.6906246397399365E-2</v>
      </c>
      <c r="R376" s="24">
        <f t="shared" si="748"/>
        <v>-5.7936095116630617E-3</v>
      </c>
      <c r="S376" s="26">
        <f t="shared" si="650"/>
        <v>-1.1904136983935665E-3</v>
      </c>
      <c r="U376" s="2"/>
    </row>
    <row r="377" spans="1:21" ht="15.75" customHeight="1">
      <c r="A377" s="11">
        <v>42940</v>
      </c>
      <c r="B377" s="12">
        <v>342.51998900000001</v>
      </c>
      <c r="C377" s="12">
        <v>32.238608999999997</v>
      </c>
      <c r="D377" s="12">
        <v>146.17134100000001</v>
      </c>
      <c r="E377" s="12">
        <v>187.91000399999999</v>
      </c>
      <c r="F377" s="12">
        <v>70.369026000000005</v>
      </c>
      <c r="G377" s="12">
        <v>59.853000000000002</v>
      </c>
      <c r="H377" s="20">
        <f t="shared" ref="H377:M377" si="749">LN(B377/B376)</f>
        <v>4.2097658735206822E-2</v>
      </c>
      <c r="I377" s="20">
        <f t="shared" si="749"/>
        <v>-6.64441761671925E-3</v>
      </c>
      <c r="J377" s="20">
        <f t="shared" si="749"/>
        <v>1.2039004847647286E-2</v>
      </c>
      <c r="K377" s="20">
        <f t="shared" si="749"/>
        <v>-3.3470027527564856E-3</v>
      </c>
      <c r="L377" s="20">
        <f t="shared" si="749"/>
        <v>-2.5781503978157031E-3</v>
      </c>
      <c r="M377" s="22">
        <f t="shared" si="749"/>
        <v>1.4611772465525382E-2</v>
      </c>
      <c r="N377" s="24">
        <f t="shared" ref="N377:R377" si="750">(B377-B376)/B376</f>
        <v>4.2996331479835587E-2</v>
      </c>
      <c r="O377" s="24">
        <f t="shared" si="750"/>
        <v>-6.6223922828240476E-3</v>
      </c>
      <c r="P377" s="24">
        <f t="shared" si="750"/>
        <v>1.2111765361395454E-2</v>
      </c>
      <c r="Q377" s="24">
        <f t="shared" si="750"/>
        <v>-3.3414077829101393E-3</v>
      </c>
      <c r="R377" s="24">
        <f t="shared" si="750"/>
        <v>-2.5748298223394867E-3</v>
      </c>
      <c r="S377" s="26">
        <f t="shared" si="650"/>
        <v>1.4719046262765989E-2</v>
      </c>
      <c r="U377" s="2"/>
    </row>
    <row r="378" spans="1:21" ht="15.75" customHeight="1">
      <c r="A378" s="11">
        <v>42941</v>
      </c>
      <c r="B378" s="12">
        <v>339.60000600000001</v>
      </c>
      <c r="C378" s="12">
        <v>32.397461</v>
      </c>
      <c r="D378" s="12">
        <v>146.796021</v>
      </c>
      <c r="E378" s="12">
        <v>186.970001</v>
      </c>
      <c r="F378" s="12">
        <v>70.933136000000005</v>
      </c>
      <c r="G378" s="12">
        <v>59.918100000000003</v>
      </c>
      <c r="H378" s="20">
        <f t="shared" ref="H378:M378" si="751">LN(B378/B377)</f>
        <v>-8.5615459380411936E-3</v>
      </c>
      <c r="I378" s="20">
        <f t="shared" si="751"/>
        <v>4.9152839837607555E-3</v>
      </c>
      <c r="J378" s="20">
        <f t="shared" si="751"/>
        <v>4.2645088001581561E-3</v>
      </c>
      <c r="K378" s="20">
        <f t="shared" si="751"/>
        <v>-5.0149645622127549E-3</v>
      </c>
      <c r="L378" s="20">
        <f t="shared" si="751"/>
        <v>7.9844920834341616E-3</v>
      </c>
      <c r="M378" s="22">
        <f t="shared" si="751"/>
        <v>1.0870736999307187E-3</v>
      </c>
      <c r="N378" s="24">
        <f t="shared" ref="N378:R378" si="752">(B378-B377)/B377</f>
        <v>-8.5250002737796478E-3</v>
      </c>
      <c r="O378" s="24">
        <f t="shared" si="752"/>
        <v>4.9273838086501534E-3</v>
      </c>
      <c r="P378" s="24">
        <f t="shared" si="752"/>
        <v>4.2736147573550938E-3</v>
      </c>
      <c r="Q378" s="24">
        <f t="shared" si="752"/>
        <v>-5.002410622054961E-3</v>
      </c>
      <c r="R378" s="24">
        <f t="shared" si="752"/>
        <v>8.0164531480086051E-3</v>
      </c>
      <c r="S378" s="26">
        <f t="shared" si="650"/>
        <v>1.0876647787079197E-3</v>
      </c>
      <c r="U378" s="2"/>
    </row>
    <row r="379" spans="1:21" ht="15.75" customHeight="1">
      <c r="A379" s="11">
        <v>42942</v>
      </c>
      <c r="B379" s="12">
        <v>343.85000600000001</v>
      </c>
      <c r="C379" s="12">
        <v>32.472217999999998</v>
      </c>
      <c r="D379" s="12">
        <v>147.488022</v>
      </c>
      <c r="E379" s="12">
        <v>189.08000200000001</v>
      </c>
      <c r="F379" s="12">
        <v>70.799262999999996</v>
      </c>
      <c r="G379" s="12">
        <v>59.849200000000003</v>
      </c>
      <c r="H379" s="20">
        <f t="shared" ref="H379:M379" si="753">LN(B379/B378)</f>
        <v>1.2437061110277625E-2</v>
      </c>
      <c r="I379" s="20">
        <f t="shared" si="753"/>
        <v>2.3048374601683619E-3</v>
      </c>
      <c r="J379" s="20">
        <f t="shared" si="753"/>
        <v>4.7029547943259649E-3</v>
      </c>
      <c r="K379" s="20">
        <f t="shared" si="753"/>
        <v>1.1222034976934601E-2</v>
      </c>
      <c r="L379" s="20">
        <f t="shared" si="753"/>
        <v>-1.8890957996488824E-3</v>
      </c>
      <c r="M379" s="22">
        <f t="shared" si="753"/>
        <v>-1.1505645965269619E-3</v>
      </c>
      <c r="N379" s="24">
        <f t="shared" ref="N379:R379" si="754">(B379-B378)/B378</f>
        <v>1.251472298266096E-2</v>
      </c>
      <c r="O379" s="24">
        <f t="shared" si="754"/>
        <v>2.3074956398588821E-3</v>
      </c>
      <c r="P379" s="24">
        <f t="shared" si="754"/>
        <v>4.7140310431166574E-3</v>
      </c>
      <c r="Q379" s="24">
        <f t="shared" si="754"/>
        <v>1.1285238213161325E-2</v>
      </c>
      <c r="R379" s="24">
        <f t="shared" si="754"/>
        <v>-1.8873125812456442E-3</v>
      </c>
      <c r="S379" s="26">
        <f t="shared" si="650"/>
        <v>-1.149902950861259E-3</v>
      </c>
      <c r="U379" s="2"/>
    </row>
    <row r="380" spans="1:21" ht="15.75" customHeight="1">
      <c r="A380" s="11">
        <v>42943</v>
      </c>
      <c r="B380" s="12">
        <v>334.459991</v>
      </c>
      <c r="C380" s="12">
        <v>32.677799</v>
      </c>
      <c r="D380" s="12">
        <v>144.70086699999999</v>
      </c>
      <c r="E380" s="12">
        <v>182.679993</v>
      </c>
      <c r="F380" s="12">
        <v>69.948340999999999</v>
      </c>
      <c r="G380" s="12">
        <v>59.461399999999998</v>
      </c>
      <c r="H380" s="20">
        <f t="shared" ref="H380:M380" si="755">LN(B380/B379)</f>
        <v>-2.7688269171385199E-2</v>
      </c>
      <c r="I380" s="20">
        <f t="shared" si="755"/>
        <v>6.3110246721983813E-3</v>
      </c>
      <c r="J380" s="20">
        <f t="shared" si="755"/>
        <v>-1.9078340376296576E-2</v>
      </c>
      <c r="K380" s="20">
        <f t="shared" si="755"/>
        <v>-3.4434266504142413E-2</v>
      </c>
      <c r="L380" s="20">
        <f t="shared" si="755"/>
        <v>-1.2091607151406758E-2</v>
      </c>
      <c r="M380" s="22">
        <f t="shared" si="755"/>
        <v>-6.5007026311730129E-3</v>
      </c>
      <c r="N380" s="24">
        <f t="shared" ref="N380:R380" si="756">(B380-B379)/B379</f>
        <v>-2.7308462516065814E-2</v>
      </c>
      <c r="O380" s="24">
        <f t="shared" si="756"/>
        <v>6.3309811482542477E-3</v>
      </c>
      <c r="P380" s="24">
        <f t="shared" si="756"/>
        <v>-1.8897500706871049E-2</v>
      </c>
      <c r="Q380" s="24">
        <f t="shared" si="756"/>
        <v>-3.3848153862405875E-2</v>
      </c>
      <c r="R380" s="24">
        <f t="shared" si="756"/>
        <v>-1.2018797427312161E-2</v>
      </c>
      <c r="S380" s="26">
        <f t="shared" si="650"/>
        <v>-6.4796187751884338E-3</v>
      </c>
      <c r="U380" s="2"/>
    </row>
    <row r="381" spans="1:21" ht="15.75" customHeight="1">
      <c r="A381" s="11">
        <v>42944</v>
      </c>
      <c r="B381" s="12">
        <v>335.07000699999998</v>
      </c>
      <c r="C381" s="12">
        <v>32.995514</v>
      </c>
      <c r="D381" s="12">
        <v>143.68211400000001</v>
      </c>
      <c r="E381" s="12">
        <v>184.03999300000001</v>
      </c>
      <c r="F381" s="12">
        <v>69.833595000000003</v>
      </c>
      <c r="G381" s="12">
        <v>59.517699999999998</v>
      </c>
      <c r="H381" s="20">
        <f t="shared" ref="H381:M381" si="757">LN(B381/B380)</f>
        <v>1.822222068072779E-3</v>
      </c>
      <c r="I381" s="20">
        <f t="shared" si="757"/>
        <v>9.6756951694586309E-3</v>
      </c>
      <c r="J381" s="20">
        <f t="shared" si="757"/>
        <v>-7.0653076291467875E-3</v>
      </c>
      <c r="K381" s="20">
        <f t="shared" si="757"/>
        <v>7.4171372536308289E-3</v>
      </c>
      <c r="L381" s="20">
        <f t="shared" si="757"/>
        <v>-1.6417861857979824E-3</v>
      </c>
      <c r="M381" s="22">
        <f t="shared" si="757"/>
        <v>9.4638477181400072E-4</v>
      </c>
      <c r="N381" s="24">
        <f t="shared" ref="N381:R381" si="758">(B381-B380)/B380</f>
        <v>1.8238833236109643E-3</v>
      </c>
      <c r="O381" s="24">
        <f t="shared" si="758"/>
        <v>9.7226560454698845E-3</v>
      </c>
      <c r="P381" s="24">
        <f t="shared" si="758"/>
        <v>-7.0404070211961857E-3</v>
      </c>
      <c r="Q381" s="24">
        <f t="shared" si="758"/>
        <v>7.4447123500821118E-3</v>
      </c>
      <c r="R381" s="24">
        <f t="shared" si="758"/>
        <v>-1.6404391921174611E-3</v>
      </c>
      <c r="S381" s="26">
        <f t="shared" si="650"/>
        <v>9.4683273518625377E-4</v>
      </c>
      <c r="U381" s="2"/>
    </row>
    <row r="382" spans="1:21" ht="15.75" customHeight="1">
      <c r="A382" s="11">
        <v>42947</v>
      </c>
      <c r="B382" s="12">
        <v>323.47000100000002</v>
      </c>
      <c r="C382" s="12">
        <v>33.145026999999999</v>
      </c>
      <c r="D382" s="12">
        <v>142.94207800000001</v>
      </c>
      <c r="E382" s="12">
        <v>181.66000399999999</v>
      </c>
      <c r="F382" s="12">
        <v>69.508529999999993</v>
      </c>
      <c r="G382" s="12">
        <v>60.072400000000002</v>
      </c>
      <c r="H382" s="20">
        <f t="shared" ref="H382:M382" si="759">LN(B382/B381)</f>
        <v>-3.5233109083036472E-2</v>
      </c>
      <c r="I382" s="20">
        <f t="shared" si="759"/>
        <v>4.521077463583132E-3</v>
      </c>
      <c r="J382" s="20">
        <f t="shared" si="759"/>
        <v>-5.1638184429472775E-3</v>
      </c>
      <c r="K382" s="20">
        <f t="shared" si="759"/>
        <v>-1.3016257158833632E-2</v>
      </c>
      <c r="L382" s="20">
        <f t="shared" si="759"/>
        <v>-4.6657188512514132E-3</v>
      </c>
      <c r="M382" s="22">
        <f t="shared" si="759"/>
        <v>9.2767541465905018E-3</v>
      </c>
      <c r="N382" s="24">
        <f t="shared" ref="N382:R382" si="760">(B382-B381)/B381</f>
        <v>-3.4619648902206729E-2</v>
      </c>
      <c r="O382" s="24">
        <f t="shared" si="760"/>
        <v>4.5313129536336027E-3</v>
      </c>
      <c r="P382" s="24">
        <f t="shared" si="760"/>
        <v>-5.1505088517837605E-3</v>
      </c>
      <c r="Q382" s="24">
        <f t="shared" si="760"/>
        <v>-1.2931912032837466E-2</v>
      </c>
      <c r="R382" s="24">
        <f t="shared" si="760"/>
        <v>-4.654851293278103E-3</v>
      </c>
      <c r="S382" s="26">
        <f t="shared" si="650"/>
        <v>9.3199165962394304E-3</v>
      </c>
      <c r="U382" s="2"/>
    </row>
    <row r="383" spans="1:21" ht="15.75" customHeight="1">
      <c r="A383" s="11">
        <v>42948</v>
      </c>
      <c r="B383" s="12">
        <v>319.57000699999998</v>
      </c>
      <c r="C383" s="12">
        <v>33.967342000000002</v>
      </c>
      <c r="D383" s="12">
        <v>144.210724</v>
      </c>
      <c r="E383" s="12">
        <v>182.029999</v>
      </c>
      <c r="F383" s="12">
        <v>69.393814000000006</v>
      </c>
      <c r="G383" s="12">
        <v>60.058399999999999</v>
      </c>
      <c r="H383" s="20">
        <f t="shared" ref="H383:M383" si="761">LN(B383/B382)</f>
        <v>-1.2130012972393491E-2</v>
      </c>
      <c r="I383" s="20">
        <f t="shared" si="761"/>
        <v>2.4506843304880919E-2</v>
      </c>
      <c r="J383" s="20">
        <f t="shared" si="761"/>
        <v>8.8360917632816279E-3</v>
      </c>
      <c r="K383" s="20">
        <f t="shared" si="761"/>
        <v>2.0346730709835787E-3</v>
      </c>
      <c r="L383" s="20">
        <f t="shared" si="761"/>
        <v>-1.6517507592447985E-3</v>
      </c>
      <c r="M383" s="22">
        <f t="shared" si="761"/>
        <v>-2.3307927797676768E-4</v>
      </c>
      <c r="N383" s="24">
        <f t="shared" ref="N383:R383" si="762">(B383-B382)/B382</f>
        <v>-1.2056740927886073E-2</v>
      </c>
      <c r="O383" s="24">
        <f t="shared" si="762"/>
        <v>2.4809604167768614E-2</v>
      </c>
      <c r="P383" s="24">
        <f t="shared" si="762"/>
        <v>8.8752452584325067E-3</v>
      </c>
      <c r="Q383" s="24">
        <f t="shared" si="762"/>
        <v>2.0367444228395876E-3</v>
      </c>
      <c r="R383" s="24">
        <f t="shared" si="762"/>
        <v>-1.6503873697226393E-3</v>
      </c>
      <c r="S383" s="26">
        <f t="shared" si="650"/>
        <v>-2.3305211711210916E-4</v>
      </c>
      <c r="U383" s="2"/>
    </row>
    <row r="384" spans="1:21" ht="15.75" customHeight="1">
      <c r="A384" s="11">
        <v>42949</v>
      </c>
      <c r="B384" s="12">
        <v>325.89001500000001</v>
      </c>
      <c r="C384" s="12">
        <v>34.238334999999999</v>
      </c>
      <c r="D384" s="12">
        <v>151.02479600000001</v>
      </c>
      <c r="E384" s="12">
        <v>180.740005</v>
      </c>
      <c r="F384" s="12">
        <v>69.087851999999998</v>
      </c>
      <c r="G384" s="12">
        <v>60.626600000000003</v>
      </c>
      <c r="H384" s="20">
        <f t="shared" ref="H384:M384" si="763">LN(B384/B383)</f>
        <v>1.9583583084997126E-2</v>
      </c>
      <c r="I384" s="20">
        <f t="shared" si="763"/>
        <v>7.9463891543372512E-3</v>
      </c>
      <c r="J384" s="20">
        <f t="shared" si="763"/>
        <v>4.6168444236496964E-2</v>
      </c>
      <c r="K384" s="20">
        <f t="shared" si="763"/>
        <v>-7.1119410263503933E-3</v>
      </c>
      <c r="L384" s="20">
        <f t="shared" si="763"/>
        <v>-4.4188159586316085E-3</v>
      </c>
      <c r="M384" s="22">
        <f t="shared" si="763"/>
        <v>9.4163184882760636E-3</v>
      </c>
      <c r="N384" s="24">
        <f t="shared" ref="N384:R384" si="764">(B384-B383)/B383</f>
        <v>1.9776599372794176E-2</v>
      </c>
      <c r="O384" s="24">
        <f t="shared" si="764"/>
        <v>7.9780455002925205E-3</v>
      </c>
      <c r="P384" s="24">
        <f t="shared" si="764"/>
        <v>4.7250799462042851E-2</v>
      </c>
      <c r="Q384" s="24">
        <f t="shared" si="764"/>
        <v>-7.0867110206379071E-3</v>
      </c>
      <c r="R384" s="24">
        <f t="shared" si="764"/>
        <v>-4.4090673557733552E-3</v>
      </c>
      <c r="S384" s="26">
        <f t="shared" si="650"/>
        <v>9.4607914962769879E-3</v>
      </c>
      <c r="U384" s="2"/>
    </row>
    <row r="385" spans="1:21" ht="15.75" customHeight="1">
      <c r="A385" s="11">
        <v>42950</v>
      </c>
      <c r="B385" s="12">
        <v>347.08999599999999</v>
      </c>
      <c r="C385" s="12">
        <v>34.354137000000001</v>
      </c>
      <c r="D385" s="12">
        <v>149.51589999999999</v>
      </c>
      <c r="E385" s="12">
        <v>179.229996</v>
      </c>
      <c r="F385" s="12">
        <v>68.982680999999999</v>
      </c>
      <c r="G385" s="12">
        <v>60.4375</v>
      </c>
      <c r="H385" s="20">
        <f t="shared" ref="H385:M385" si="765">LN(B385/B384)</f>
        <v>6.3024153645593287E-2</v>
      </c>
      <c r="I385" s="20">
        <f t="shared" si="765"/>
        <v>3.3765253429207725E-3</v>
      </c>
      <c r="J385" s="20">
        <f t="shared" si="765"/>
        <v>-1.0041293563601856E-2</v>
      </c>
      <c r="K385" s="20">
        <f t="shared" si="765"/>
        <v>-8.389687212043832E-3</v>
      </c>
      <c r="L385" s="20">
        <f t="shared" si="765"/>
        <v>-1.5234390431541154E-3</v>
      </c>
      <c r="M385" s="22">
        <f t="shared" si="765"/>
        <v>-3.1239674484554235E-3</v>
      </c>
      <c r="N385" s="24">
        <f t="shared" ref="N385:R385" si="766">(B385-B384)/B384</f>
        <v>6.5052563822797643E-2</v>
      </c>
      <c r="O385" s="24">
        <f t="shared" si="766"/>
        <v>3.3822322259538084E-3</v>
      </c>
      <c r="P385" s="24">
        <f t="shared" si="766"/>
        <v>-9.9910480925266155E-3</v>
      </c>
      <c r="Q385" s="24">
        <f t="shared" si="766"/>
        <v>-8.3545920008135256E-3</v>
      </c>
      <c r="R385" s="24">
        <f t="shared" si="766"/>
        <v>-1.5222791989537984E-3</v>
      </c>
      <c r="S385" s="26">
        <f t="shared" si="650"/>
        <v>-3.1190929394029343E-3</v>
      </c>
      <c r="U385" s="2"/>
    </row>
    <row r="386" spans="1:21" ht="15.75" customHeight="1">
      <c r="A386" s="11">
        <v>42951</v>
      </c>
      <c r="B386" s="12">
        <v>356.91000400000001</v>
      </c>
      <c r="C386" s="12">
        <v>34.175266000000001</v>
      </c>
      <c r="D386" s="12">
        <v>150.30398600000001</v>
      </c>
      <c r="E386" s="12">
        <v>180.270004</v>
      </c>
      <c r="F386" s="12">
        <v>69.489418000000001</v>
      </c>
      <c r="G386" s="12">
        <v>60.216999999999999</v>
      </c>
      <c r="H386" s="20">
        <f t="shared" ref="H386:M386" si="767">LN(B386/B385)</f>
        <v>2.7899559576689274E-2</v>
      </c>
      <c r="I386" s="20">
        <f t="shared" si="767"/>
        <v>-5.2202820504970437E-3</v>
      </c>
      <c r="J386" s="20">
        <f t="shared" si="767"/>
        <v>5.2570750094692647E-3</v>
      </c>
      <c r="K386" s="20">
        <f t="shared" si="767"/>
        <v>5.785874277071377E-3</v>
      </c>
      <c r="L386" s="20">
        <f t="shared" si="767"/>
        <v>7.3190088938762778E-3</v>
      </c>
      <c r="M386" s="22">
        <f t="shared" si="767"/>
        <v>-3.6550687372831252E-3</v>
      </c>
      <c r="N386" s="24">
        <f t="shared" ref="N386:R386" si="768">(B386-B385)/B385</f>
        <v>2.8292397110748276E-2</v>
      </c>
      <c r="O386" s="24">
        <f t="shared" si="768"/>
        <v>-5.2066800571937194E-3</v>
      </c>
      <c r="P386" s="24">
        <f t="shared" si="768"/>
        <v>5.2709176749765156E-3</v>
      </c>
      <c r="Q386" s="24">
        <f t="shared" si="768"/>
        <v>5.8026447760451899E-3</v>
      </c>
      <c r="R386" s="24">
        <f t="shared" si="768"/>
        <v>7.3458583031877391E-3</v>
      </c>
      <c r="S386" s="26">
        <f t="shared" si="650"/>
        <v>-3.6483971044467545E-3</v>
      </c>
      <c r="U386" s="2"/>
    </row>
    <row r="387" spans="1:21" ht="15.75" customHeight="1">
      <c r="A387" s="11">
        <v>42954</v>
      </c>
      <c r="B387" s="12">
        <v>355.17001299999998</v>
      </c>
      <c r="C387" s="12">
        <v>34.297657000000001</v>
      </c>
      <c r="D387" s="12">
        <v>152.62982199999999</v>
      </c>
      <c r="E387" s="12">
        <v>181.33000200000001</v>
      </c>
      <c r="F387" s="12">
        <v>69.221710000000002</v>
      </c>
      <c r="G387" s="12">
        <v>60.090600000000002</v>
      </c>
      <c r="H387" s="20">
        <f t="shared" ref="H387:M387" si="769">LN(B387/B386)</f>
        <v>-4.8870756700071689E-3</v>
      </c>
      <c r="I387" s="20">
        <f t="shared" si="769"/>
        <v>3.5748767536555935E-3</v>
      </c>
      <c r="J387" s="20">
        <f t="shared" si="769"/>
        <v>1.5355709007369722E-2</v>
      </c>
      <c r="K387" s="20">
        <f t="shared" si="769"/>
        <v>5.8628374926638811E-3</v>
      </c>
      <c r="L387" s="20">
        <f t="shared" si="769"/>
        <v>-3.8599402404802217E-3</v>
      </c>
      <c r="M387" s="22">
        <f t="shared" si="769"/>
        <v>-2.1012811577770774E-3</v>
      </c>
      <c r="N387" s="24">
        <f t="shared" ref="N387:R387" si="770">(B387-B386)/B386</f>
        <v>-4.8751533453795593E-3</v>
      </c>
      <c r="O387" s="24">
        <f t="shared" si="770"/>
        <v>3.5812742467022894E-3</v>
      </c>
      <c r="P387" s="24">
        <f t="shared" si="770"/>
        <v>1.5474213704485396E-2</v>
      </c>
      <c r="Q387" s="24">
        <f t="shared" si="770"/>
        <v>5.8800575607687198E-3</v>
      </c>
      <c r="R387" s="24">
        <f t="shared" si="770"/>
        <v>-3.8525002468721057E-3</v>
      </c>
      <c r="S387" s="26">
        <f t="shared" si="650"/>
        <v>-2.0990750120397639E-3</v>
      </c>
      <c r="U387" s="2"/>
    </row>
    <row r="388" spans="1:21" ht="15.75" customHeight="1">
      <c r="A388" s="11">
        <v>42955</v>
      </c>
      <c r="B388" s="12">
        <v>365.22000100000002</v>
      </c>
      <c r="C388" s="12">
        <v>34.278820000000003</v>
      </c>
      <c r="D388" s="12">
        <v>153.85038800000001</v>
      </c>
      <c r="E388" s="12">
        <v>178.36000100000001</v>
      </c>
      <c r="F388" s="12">
        <v>69.594582000000003</v>
      </c>
      <c r="G388" s="12">
        <v>59.945599999999999</v>
      </c>
      <c r="H388" s="20">
        <f t="shared" ref="H388:M388" si="771">LN(B388/B387)</f>
        <v>2.7903329778119424E-2</v>
      </c>
      <c r="I388" s="20">
        <f t="shared" si="771"/>
        <v>-5.493720674441063E-4</v>
      </c>
      <c r="J388" s="20">
        <f t="shared" si="771"/>
        <v>7.9650979944326499E-3</v>
      </c>
      <c r="K388" s="20">
        <f t="shared" si="771"/>
        <v>-1.6514601329634532E-2</v>
      </c>
      <c r="L388" s="20">
        <f t="shared" si="771"/>
        <v>5.3721777378385703E-3</v>
      </c>
      <c r="M388" s="22">
        <f t="shared" si="771"/>
        <v>-2.4159390338502908E-3</v>
      </c>
      <c r="N388" s="24">
        <f t="shared" ref="N388:R388" si="772">(B388-B387)/B387</f>
        <v>2.8296273987522821E-2</v>
      </c>
      <c r="O388" s="24">
        <f t="shared" si="772"/>
        <v>-5.4922119024042293E-4</v>
      </c>
      <c r="P388" s="24">
        <f t="shared" si="772"/>
        <v>7.9969037767731888E-3</v>
      </c>
      <c r="Q388" s="24">
        <f t="shared" si="772"/>
        <v>-1.6378982888887832E-2</v>
      </c>
      <c r="R388" s="24">
        <f t="shared" si="772"/>
        <v>5.3866337598421216E-3</v>
      </c>
      <c r="S388" s="26">
        <f t="shared" si="650"/>
        <v>-2.4130230019338006E-3</v>
      </c>
      <c r="U388" s="2"/>
    </row>
    <row r="389" spans="1:21" ht="15.75" customHeight="1">
      <c r="A389" s="11">
        <v>42956</v>
      </c>
      <c r="B389" s="12">
        <v>363.52999899999998</v>
      </c>
      <c r="C389" s="12">
        <v>34.448279999999997</v>
      </c>
      <c r="D389" s="12">
        <v>154.792236</v>
      </c>
      <c r="E389" s="12">
        <v>175.779999</v>
      </c>
      <c r="F389" s="12">
        <v>69.288634999999999</v>
      </c>
      <c r="G389" s="12">
        <v>60.0486</v>
      </c>
      <c r="H389" s="20">
        <f t="shared" ref="H389:M389" si="773">LN(B389/B388)</f>
        <v>-4.6380927055799104E-3</v>
      </c>
      <c r="I389" s="20">
        <f t="shared" si="773"/>
        <v>4.9313980488117038E-3</v>
      </c>
      <c r="J389" s="20">
        <f t="shared" si="773"/>
        <v>6.1031811572385538E-3</v>
      </c>
      <c r="K389" s="20">
        <f t="shared" si="773"/>
        <v>-1.4570777918344342E-2</v>
      </c>
      <c r="L389" s="20">
        <f t="shared" si="773"/>
        <v>-4.4058238498586415E-3</v>
      </c>
      <c r="M389" s="22">
        <f t="shared" si="773"/>
        <v>1.7167500645375356E-3</v>
      </c>
      <c r="N389" s="24">
        <f t="shared" ref="N389:R389" si="774">(B389-B388)/B388</f>
        <v>-4.6273533633774053E-3</v>
      </c>
      <c r="O389" s="24">
        <f t="shared" si="774"/>
        <v>4.9435774043562093E-3</v>
      </c>
      <c r="P389" s="24">
        <f t="shared" si="774"/>
        <v>6.1218435146227455E-3</v>
      </c>
      <c r="Q389" s="24">
        <f t="shared" si="774"/>
        <v>-1.4465137842200434E-2</v>
      </c>
      <c r="R389" s="24">
        <f t="shared" si="774"/>
        <v>-4.3961324460574146E-3</v>
      </c>
      <c r="S389" s="26">
        <f t="shared" si="650"/>
        <v>1.7182245235680682E-3</v>
      </c>
      <c r="U389" s="2"/>
    </row>
    <row r="390" spans="1:21" ht="15.75" customHeight="1">
      <c r="A390" s="11">
        <v>42957</v>
      </c>
      <c r="B390" s="12">
        <v>355.39999399999999</v>
      </c>
      <c r="C390" s="12">
        <v>34.024628</v>
      </c>
      <c r="D390" s="12">
        <v>149.86183199999999</v>
      </c>
      <c r="E390" s="12">
        <v>169.13999899999999</v>
      </c>
      <c r="F390" s="12">
        <v>68.275154000000001</v>
      </c>
      <c r="G390" s="12">
        <v>59.902500000000003</v>
      </c>
      <c r="H390" s="20">
        <f t="shared" ref="H390:M390" si="775">LN(B390/B389)</f>
        <v>-2.2617922928219163E-2</v>
      </c>
      <c r="I390" s="20">
        <f t="shared" si="775"/>
        <v>-1.2374453441828677E-2</v>
      </c>
      <c r="J390" s="20">
        <f t="shared" si="775"/>
        <v>-3.237005525452448E-2</v>
      </c>
      <c r="K390" s="20">
        <f t="shared" si="775"/>
        <v>-3.8506439005755781E-2</v>
      </c>
      <c r="L390" s="20">
        <f t="shared" si="775"/>
        <v>-1.4734972691603253E-2</v>
      </c>
      <c r="M390" s="22">
        <f t="shared" si="775"/>
        <v>-2.435993871623392E-3</v>
      </c>
      <c r="N390" s="24">
        <f t="shared" ref="N390:R390" si="776">(B390-B389)/B389</f>
        <v>-2.2364055297675677E-2</v>
      </c>
      <c r="O390" s="24">
        <f t="shared" si="776"/>
        <v>-1.2298204728944292E-2</v>
      </c>
      <c r="P390" s="24">
        <f t="shared" si="776"/>
        <v>-3.1851752564644197E-2</v>
      </c>
      <c r="Q390" s="24">
        <f t="shared" si="776"/>
        <v>-3.7774491055720248E-2</v>
      </c>
      <c r="R390" s="24">
        <f t="shared" si="776"/>
        <v>-1.4626944231185948E-2</v>
      </c>
      <c r="S390" s="26">
        <f t="shared" si="650"/>
        <v>-2.433029246310392E-3</v>
      </c>
      <c r="U390" s="2"/>
    </row>
    <row r="391" spans="1:21" ht="15.75" customHeight="1">
      <c r="A391" s="11">
        <v>42958</v>
      </c>
      <c r="B391" s="12">
        <v>357.86999500000002</v>
      </c>
      <c r="C391" s="12">
        <v>33.770432</v>
      </c>
      <c r="D391" s="12">
        <v>151.94593800000001</v>
      </c>
      <c r="E391" s="12">
        <v>171.39999399999999</v>
      </c>
      <c r="F391" s="12">
        <v>69.317313999999996</v>
      </c>
      <c r="G391" s="12">
        <v>60.054900000000004</v>
      </c>
      <c r="H391" s="20">
        <f t="shared" ref="H391:M391" si="777">LN(B391/B390)</f>
        <v>6.9258791522453242E-3</v>
      </c>
      <c r="I391" s="20">
        <f t="shared" si="777"/>
        <v>-7.4989886054025109E-3</v>
      </c>
      <c r="J391" s="20">
        <f t="shared" si="777"/>
        <v>1.3811036923157816E-2</v>
      </c>
      <c r="K391" s="20">
        <f t="shared" si="777"/>
        <v>1.3273202716030358E-2</v>
      </c>
      <c r="L391" s="20">
        <f t="shared" si="777"/>
        <v>1.514879331930615E-2</v>
      </c>
      <c r="M391" s="22">
        <f t="shared" si="777"/>
        <v>2.5409033872626431E-3</v>
      </c>
      <c r="N391" s="24">
        <f t="shared" ref="N391:R391" si="778">(B391-B390)/B390</f>
        <v>6.9499185191320648E-3</v>
      </c>
      <c r="O391" s="24">
        <f t="shared" si="778"/>
        <v>-7.4709413428414358E-3</v>
      </c>
      <c r="P391" s="24">
        <f t="shared" si="778"/>
        <v>1.390684987755935E-2</v>
      </c>
      <c r="Q391" s="24">
        <f t="shared" si="778"/>
        <v>1.3361682708771942E-2</v>
      </c>
      <c r="R391" s="24">
        <f t="shared" si="778"/>
        <v>1.5264117895654919E-2</v>
      </c>
      <c r="S391" s="26">
        <f t="shared" ref="S391:S454" si="779">G391/G390-1</f>
        <v>2.5441342181045101E-3</v>
      </c>
      <c r="U391" s="2"/>
    </row>
    <row r="392" spans="1:21" ht="15.75" customHeight="1">
      <c r="A392" s="11">
        <v>42961</v>
      </c>
      <c r="B392" s="12">
        <v>363.79998799999998</v>
      </c>
      <c r="C392" s="12">
        <v>34.212921000000001</v>
      </c>
      <c r="D392" s="12">
        <v>154.23263499999999</v>
      </c>
      <c r="E392" s="12">
        <v>171</v>
      </c>
      <c r="F392" s="12">
        <v>70.359459000000001</v>
      </c>
      <c r="G392" s="12">
        <v>59.750300000000003</v>
      </c>
      <c r="H392" s="20">
        <f t="shared" ref="H392:M392" si="780">LN(B392/B391)</f>
        <v>1.6434455108454392E-2</v>
      </c>
      <c r="I392" s="20">
        <f t="shared" si="780"/>
        <v>1.3017753000041748E-2</v>
      </c>
      <c r="J392" s="20">
        <f t="shared" si="780"/>
        <v>1.4937292935124986E-2</v>
      </c>
      <c r="K392" s="20">
        <f t="shared" si="780"/>
        <v>-2.3364146551846229E-3</v>
      </c>
      <c r="L392" s="20">
        <f t="shared" si="780"/>
        <v>1.4922514551373891E-2</v>
      </c>
      <c r="M392" s="22">
        <f t="shared" si="780"/>
        <v>-5.0849321452618064E-3</v>
      </c>
      <c r="N392" s="24">
        <f t="shared" ref="N392:R392" si="781">(B392-B391)/B391</f>
        <v>1.6570243615981181E-2</v>
      </c>
      <c r="O392" s="24">
        <f t="shared" si="781"/>
        <v>1.310285281514912E-2</v>
      </c>
      <c r="P392" s="24">
        <f t="shared" si="781"/>
        <v>1.504941185068057E-2</v>
      </c>
      <c r="Q392" s="24">
        <f t="shared" si="781"/>
        <v>-2.3336873629061644E-3</v>
      </c>
      <c r="R392" s="24">
        <f t="shared" si="781"/>
        <v>1.5034411171788985E-2</v>
      </c>
      <c r="S392" s="26">
        <f t="shared" si="779"/>
        <v>-5.0720257630934018E-3</v>
      </c>
      <c r="U392" s="2"/>
    </row>
    <row r="393" spans="1:21" ht="15.75" customHeight="1">
      <c r="A393" s="11">
        <v>42962</v>
      </c>
      <c r="B393" s="12">
        <v>362.32998700000002</v>
      </c>
      <c r="C393" s="12">
        <v>33.892817999999998</v>
      </c>
      <c r="D393" s="12">
        <v>155.92112700000001</v>
      </c>
      <c r="E393" s="12">
        <v>168.5</v>
      </c>
      <c r="F393" s="12">
        <v>70.378692999999998</v>
      </c>
      <c r="G393" s="12">
        <v>59.929099999999998</v>
      </c>
      <c r="H393" s="20">
        <f t="shared" ref="H393:M393" si="782">LN(B393/B392)</f>
        <v>-4.0488701989919726E-3</v>
      </c>
      <c r="I393" s="20">
        <f t="shared" si="782"/>
        <v>-9.4002462008405258E-3</v>
      </c>
      <c r="J393" s="20">
        <f t="shared" si="782"/>
        <v>1.0888203776038545E-2</v>
      </c>
      <c r="K393" s="20">
        <f t="shared" si="782"/>
        <v>-1.4727806710243398E-2</v>
      </c>
      <c r="L393" s="20">
        <f t="shared" si="782"/>
        <v>2.7333029241064752E-4</v>
      </c>
      <c r="M393" s="22">
        <f t="shared" si="782"/>
        <v>2.987985117371941E-3</v>
      </c>
      <c r="N393" s="24">
        <f t="shared" ref="N393:R393" si="783">(B393-B392)/B392</f>
        <v>-4.0406845752836255E-3</v>
      </c>
      <c r="O393" s="24">
        <f t="shared" si="783"/>
        <v>-9.3562020033309389E-3</v>
      </c>
      <c r="P393" s="24">
        <f t="shared" si="783"/>
        <v>1.0947695991837429E-2</v>
      </c>
      <c r="Q393" s="24">
        <f t="shared" si="783"/>
        <v>-1.4619883040935672E-2</v>
      </c>
      <c r="R393" s="24">
        <f t="shared" si="783"/>
        <v>2.7336765053860503E-4</v>
      </c>
      <c r="S393" s="26">
        <f t="shared" si="779"/>
        <v>2.9924535943752772E-3</v>
      </c>
      <c r="U393" s="2"/>
    </row>
    <row r="394" spans="1:21" ht="15.75" customHeight="1">
      <c r="A394" s="11">
        <v>42963</v>
      </c>
      <c r="B394" s="12">
        <v>362.91000400000001</v>
      </c>
      <c r="C394" s="12">
        <v>33.713946999999997</v>
      </c>
      <c r="D394" s="12">
        <v>155.29399100000001</v>
      </c>
      <c r="E394" s="12">
        <v>169.979996</v>
      </c>
      <c r="F394" s="12">
        <v>70.792000000000002</v>
      </c>
      <c r="G394" s="12">
        <v>59.507899999999999</v>
      </c>
      <c r="H394" s="20">
        <f t="shared" ref="H394:M394" si="784">LN(B394/B393)</f>
        <v>1.5995177620103419E-3</v>
      </c>
      <c r="I394" s="20">
        <f t="shared" si="784"/>
        <v>-5.2915242245026436E-3</v>
      </c>
      <c r="J394" s="20">
        <f t="shared" si="784"/>
        <v>-4.0302466853476132E-3</v>
      </c>
      <c r="K394" s="20">
        <f t="shared" si="784"/>
        <v>8.7450097458832698E-3</v>
      </c>
      <c r="L394" s="20">
        <f t="shared" si="784"/>
        <v>5.8554388606984276E-3</v>
      </c>
      <c r="M394" s="22">
        <f t="shared" si="784"/>
        <v>-7.0531199896306188E-3</v>
      </c>
      <c r="N394" s="24">
        <f t="shared" ref="N394:R394" si="785">(B394-B393)/B393</f>
        <v>1.6007976728682905E-3</v>
      </c>
      <c r="O394" s="24">
        <f t="shared" si="785"/>
        <v>-5.277548771542127E-3</v>
      </c>
      <c r="P394" s="24">
        <f t="shared" si="785"/>
        <v>-4.0221361406655763E-3</v>
      </c>
      <c r="Q394" s="24">
        <f t="shared" si="785"/>
        <v>8.7833590504451022E-3</v>
      </c>
      <c r="R394" s="24">
        <f t="shared" si="785"/>
        <v>5.8726154519522433E-3</v>
      </c>
      <c r="S394" s="26">
        <f t="shared" si="779"/>
        <v>-7.0283051138761987E-3</v>
      </c>
      <c r="U394" s="2"/>
    </row>
    <row r="395" spans="1:21" ht="15.75" customHeight="1">
      <c r="A395" s="11">
        <v>42964</v>
      </c>
      <c r="B395" s="12">
        <v>351.92001299999998</v>
      </c>
      <c r="C395" s="12">
        <v>33.111401000000001</v>
      </c>
      <c r="D395" s="12">
        <v>152.31256099999999</v>
      </c>
      <c r="E395" s="12">
        <v>166.08999600000001</v>
      </c>
      <c r="F395" s="12">
        <v>69.590508</v>
      </c>
      <c r="G395" s="12">
        <v>59.271500000000003</v>
      </c>
      <c r="H395" s="20">
        <f t="shared" ref="H395:M395" si="786">LN(B395/B394)</f>
        <v>-3.0750966681205763E-2</v>
      </c>
      <c r="I395" s="20">
        <f t="shared" si="786"/>
        <v>-1.8033945145242588E-2</v>
      </c>
      <c r="J395" s="20">
        <f t="shared" si="786"/>
        <v>-1.9385304675756793E-2</v>
      </c>
      <c r="K395" s="20">
        <f t="shared" si="786"/>
        <v>-2.3150973510720683E-2</v>
      </c>
      <c r="L395" s="20">
        <f t="shared" si="786"/>
        <v>-1.7117821235523693E-2</v>
      </c>
      <c r="M395" s="22">
        <f t="shared" si="786"/>
        <v>-3.9804934548107653E-3</v>
      </c>
      <c r="N395" s="24">
        <f t="shared" ref="N395:R395" si="787">(B395-B394)/B394</f>
        <v>-3.0282965139754127E-2</v>
      </c>
      <c r="O395" s="24">
        <f t="shared" si="787"/>
        <v>-1.7872306674741961E-2</v>
      </c>
      <c r="P395" s="24">
        <f t="shared" si="787"/>
        <v>-1.9198617929782082E-2</v>
      </c>
      <c r="Q395" s="24">
        <f t="shared" si="787"/>
        <v>-2.2885045837981937E-2</v>
      </c>
      <c r="R395" s="24">
        <f t="shared" si="787"/>
        <v>-1.6972143745055963E-2</v>
      </c>
      <c r="S395" s="26">
        <f t="shared" si="779"/>
        <v>-3.9725817916611561E-3</v>
      </c>
      <c r="U395" s="2"/>
    </row>
    <row r="396" spans="1:21" ht="15.75" customHeight="1">
      <c r="A396" s="11">
        <v>42965</v>
      </c>
      <c r="B396" s="12">
        <v>347.459991</v>
      </c>
      <c r="C396" s="12">
        <v>32.960766</v>
      </c>
      <c r="D396" s="12">
        <v>151.96523999999999</v>
      </c>
      <c r="E396" s="12">
        <v>166.53999300000001</v>
      </c>
      <c r="F396" s="12">
        <v>69.677017000000006</v>
      </c>
      <c r="G396" s="12">
        <v>59.3369</v>
      </c>
      <c r="H396" s="20">
        <f t="shared" ref="H396:M396" si="788">LN(B396/B395)</f>
        <v>-1.2754389417186297E-2</v>
      </c>
      <c r="I396" s="20">
        <f t="shared" si="788"/>
        <v>-4.5597191019353788E-3</v>
      </c>
      <c r="J396" s="20">
        <f t="shared" si="788"/>
        <v>-2.2829213942246176E-3</v>
      </c>
      <c r="K396" s="20">
        <f t="shared" si="788"/>
        <v>2.7056927481491255E-3</v>
      </c>
      <c r="L396" s="20">
        <f t="shared" si="788"/>
        <v>1.2423429098293855E-3</v>
      </c>
      <c r="M396" s="22">
        <f t="shared" si="788"/>
        <v>1.1027887844026877E-3</v>
      </c>
      <c r="N396" s="24">
        <f t="shared" ref="N396:R396" si="789">(B396-B395)/B395</f>
        <v>-1.2673396894879011E-2</v>
      </c>
      <c r="O396" s="24">
        <f t="shared" si="789"/>
        <v>-4.5493393650121051E-3</v>
      </c>
      <c r="P396" s="24">
        <f t="shared" si="789"/>
        <v>-2.2803175110422693E-3</v>
      </c>
      <c r="Q396" s="24">
        <f t="shared" si="789"/>
        <v>2.709356438301053E-3</v>
      </c>
      <c r="R396" s="24">
        <f t="shared" si="789"/>
        <v>1.2431149374567952E-3</v>
      </c>
      <c r="S396" s="26">
        <f t="shared" si="779"/>
        <v>1.1033970795406578E-3</v>
      </c>
      <c r="U396" s="2"/>
    </row>
    <row r="397" spans="1:21" ht="15.75" customHeight="1">
      <c r="A397" s="11">
        <v>42968</v>
      </c>
      <c r="B397" s="12">
        <v>337.85998499999999</v>
      </c>
      <c r="C397" s="12">
        <v>32.876033999999997</v>
      </c>
      <c r="D397" s="12">
        <v>151.68542500000001</v>
      </c>
      <c r="E397" s="12">
        <v>166.759995</v>
      </c>
      <c r="F397" s="12">
        <v>69.350211999999999</v>
      </c>
      <c r="G397" s="12">
        <v>59.068100000000001</v>
      </c>
      <c r="H397" s="20">
        <f t="shared" ref="H397:M397" si="790">LN(B397/B396)</f>
        <v>-2.8017960465997423E-2</v>
      </c>
      <c r="I397" s="20">
        <f t="shared" si="790"/>
        <v>-2.574002587688866E-3</v>
      </c>
      <c r="J397" s="20">
        <f t="shared" si="790"/>
        <v>-1.843006529910457E-3</v>
      </c>
      <c r="K397" s="20">
        <f t="shared" si="790"/>
        <v>1.3201442536582605E-3</v>
      </c>
      <c r="L397" s="20">
        <f t="shared" si="790"/>
        <v>-4.7013179257244979E-3</v>
      </c>
      <c r="M397" s="22">
        <f t="shared" si="790"/>
        <v>-4.5403566027146262E-3</v>
      </c>
      <c r="N397" s="24">
        <f t="shared" ref="N397:R397" si="791">(B397-B396)/B396</f>
        <v>-2.762909759011652E-2</v>
      </c>
      <c r="O397" s="24">
        <f t="shared" si="791"/>
        <v>-2.5706926835378304E-3</v>
      </c>
      <c r="P397" s="24">
        <f t="shared" si="791"/>
        <v>-1.8413092362436637E-3</v>
      </c>
      <c r="Q397" s="24">
        <f t="shared" si="791"/>
        <v>1.3210160276636604E-3</v>
      </c>
      <c r="R397" s="24">
        <f t="shared" si="791"/>
        <v>-4.6902840286633871E-3</v>
      </c>
      <c r="S397" s="26">
        <f t="shared" si="779"/>
        <v>-4.5300647657696702E-3</v>
      </c>
      <c r="U397" s="2"/>
    </row>
    <row r="398" spans="1:21" ht="15.75" customHeight="1">
      <c r="A398" s="11">
        <v>42969</v>
      </c>
      <c r="B398" s="12">
        <v>341.35000600000001</v>
      </c>
      <c r="C398" s="12">
        <v>32.621837999999997</v>
      </c>
      <c r="D398" s="12">
        <v>154.16511499999999</v>
      </c>
      <c r="E398" s="12">
        <v>169.33999600000001</v>
      </c>
      <c r="F398" s="12">
        <v>70.321029999999993</v>
      </c>
      <c r="G398" s="12">
        <v>59.041800000000002</v>
      </c>
      <c r="H398" s="20">
        <f t="shared" ref="H398:M398" si="792">LN(B398/B397)</f>
        <v>1.027679734406229E-2</v>
      </c>
      <c r="I398" s="20">
        <f t="shared" si="792"/>
        <v>-7.7620010691674922E-3</v>
      </c>
      <c r="J398" s="20">
        <f t="shared" si="792"/>
        <v>1.6215399415235733E-2</v>
      </c>
      <c r="K398" s="20">
        <f t="shared" si="792"/>
        <v>1.5352881563627328E-2</v>
      </c>
      <c r="L398" s="20">
        <f t="shared" si="792"/>
        <v>1.390169688252766E-2</v>
      </c>
      <c r="M398" s="22">
        <f t="shared" si="792"/>
        <v>-4.453479417843866E-4</v>
      </c>
      <c r="N398" s="24">
        <f t="shared" ref="N398:R398" si="793">(B398-B397)/B397</f>
        <v>1.0329784984747492E-2</v>
      </c>
      <c r="O398" s="24">
        <f t="shared" si="793"/>
        <v>-7.7319545295518408E-3</v>
      </c>
      <c r="P398" s="24">
        <f t="shared" si="793"/>
        <v>1.6347582505042764E-2</v>
      </c>
      <c r="Q398" s="24">
        <f t="shared" si="793"/>
        <v>1.5471342512333428E-2</v>
      </c>
      <c r="R398" s="24">
        <f t="shared" si="793"/>
        <v>1.3998774798265853E-2</v>
      </c>
      <c r="S398" s="26">
        <f t="shared" si="779"/>
        <v>-4.4524878910945365E-4</v>
      </c>
      <c r="U398" s="2"/>
    </row>
    <row r="399" spans="1:21" ht="15.75" customHeight="1">
      <c r="A399" s="11">
        <v>42970</v>
      </c>
      <c r="B399" s="12">
        <v>352.76998900000001</v>
      </c>
      <c r="C399" s="12">
        <v>32.631247999999999</v>
      </c>
      <c r="D399" s="12">
        <v>154.35806299999999</v>
      </c>
      <c r="E399" s="12">
        <v>169.05999800000001</v>
      </c>
      <c r="F399" s="12">
        <v>69.898101999999994</v>
      </c>
      <c r="G399" s="12">
        <v>59.1282</v>
      </c>
      <c r="H399" s="20">
        <f t="shared" ref="H399:M399" si="794">LN(B399/B398)</f>
        <v>3.2907893880087809E-2</v>
      </c>
      <c r="I399" s="20">
        <f t="shared" si="794"/>
        <v>2.8841548015774064E-4</v>
      </c>
      <c r="J399" s="20">
        <f t="shared" si="794"/>
        <v>1.2507846341125682E-3</v>
      </c>
      <c r="K399" s="20">
        <f t="shared" si="794"/>
        <v>-1.6548349223515888E-3</v>
      </c>
      <c r="L399" s="20">
        <f t="shared" si="794"/>
        <v>-6.0324048008673636E-3</v>
      </c>
      <c r="M399" s="22">
        <f t="shared" si="794"/>
        <v>1.4623003367337239E-3</v>
      </c>
      <c r="N399" s="24">
        <f t="shared" ref="N399:R399" si="795">(B399-B398)/B398</f>
        <v>3.3455347295350574E-2</v>
      </c>
      <c r="O399" s="24">
        <f t="shared" si="795"/>
        <v>2.8845707590119797E-4</v>
      </c>
      <c r="P399" s="24">
        <f t="shared" si="795"/>
        <v>1.2515671914492539E-3</v>
      </c>
      <c r="Q399" s="24">
        <f t="shared" si="795"/>
        <v>-1.6534664380174319E-3</v>
      </c>
      <c r="R399" s="24">
        <f t="shared" si="795"/>
        <v>-6.0142463783593456E-3</v>
      </c>
      <c r="S399" s="26">
        <f t="shared" si="779"/>
        <v>1.4633700192066001E-3</v>
      </c>
      <c r="U399" s="2"/>
    </row>
    <row r="400" spans="1:21" ht="15.75" customHeight="1">
      <c r="A400" s="11">
        <v>42971</v>
      </c>
      <c r="B400" s="12">
        <v>352.92999300000002</v>
      </c>
      <c r="C400" s="12">
        <v>32.678317999999997</v>
      </c>
      <c r="D400" s="12">
        <v>153.67301900000001</v>
      </c>
      <c r="E400" s="12">
        <v>168.13000500000001</v>
      </c>
      <c r="F400" s="12">
        <v>69.869254999999995</v>
      </c>
      <c r="G400" s="12">
        <v>59.164900000000003</v>
      </c>
      <c r="H400" s="20">
        <f t="shared" ref="H400:M400" si="796">LN(B400/B399)</f>
        <v>4.5346183030459456E-4</v>
      </c>
      <c r="I400" s="20">
        <f t="shared" si="796"/>
        <v>1.4414429932056098E-3</v>
      </c>
      <c r="J400" s="20">
        <f t="shared" si="796"/>
        <v>-4.4478961340417419E-3</v>
      </c>
      <c r="K400" s="20">
        <f t="shared" si="796"/>
        <v>-5.5161502409331719E-3</v>
      </c>
      <c r="L400" s="20">
        <f t="shared" si="796"/>
        <v>-4.1278594700200051E-4</v>
      </c>
      <c r="M400" s="22">
        <f t="shared" si="796"/>
        <v>6.2049267755249224E-4</v>
      </c>
      <c r="N400" s="24">
        <f t="shared" ref="N400:R400" si="797">(B400-B399)/B399</f>
        <v>4.5356465966274391E-4</v>
      </c>
      <c r="O400" s="24">
        <f t="shared" si="797"/>
        <v>1.4424823714985692E-3</v>
      </c>
      <c r="P400" s="24">
        <f t="shared" si="797"/>
        <v>-4.4380188937715326E-3</v>
      </c>
      <c r="Q400" s="24">
        <f t="shared" si="797"/>
        <v>-5.5009642198150036E-3</v>
      </c>
      <c r="R400" s="24">
        <f t="shared" si="797"/>
        <v>-4.1270076260438313E-4</v>
      </c>
      <c r="S400" s="26">
        <f t="shared" si="779"/>
        <v>6.2068522295621875E-4</v>
      </c>
      <c r="U400" s="2"/>
    </row>
    <row r="401" spans="1:21" ht="15.75" customHeight="1">
      <c r="A401" s="11">
        <v>42972</v>
      </c>
      <c r="B401" s="12">
        <v>348.04998799999998</v>
      </c>
      <c r="C401" s="12">
        <v>32.640663000000004</v>
      </c>
      <c r="D401" s="12">
        <v>154.24229399999999</v>
      </c>
      <c r="E401" s="12">
        <v>165.949997</v>
      </c>
      <c r="F401" s="12">
        <v>69.994193999999993</v>
      </c>
      <c r="G401" s="12">
        <v>59.009</v>
      </c>
      <c r="H401" s="20">
        <f t="shared" ref="H401:M401" si="798">LN(B401/B400)</f>
        <v>-1.3923604015078389E-2</v>
      </c>
      <c r="I401" s="20">
        <f t="shared" si="798"/>
        <v>-1.1529574893784991E-3</v>
      </c>
      <c r="J401" s="20">
        <f t="shared" si="798"/>
        <v>3.6976118080208763E-3</v>
      </c>
      <c r="K401" s="20">
        <f t="shared" si="798"/>
        <v>-1.3050999341479762E-2</v>
      </c>
      <c r="L401" s="20">
        <f t="shared" si="798"/>
        <v>1.7865859039786481E-3</v>
      </c>
      <c r="M401" s="22">
        <f t="shared" si="798"/>
        <v>-2.6384860014417081E-3</v>
      </c>
      <c r="N401" s="24">
        <f t="shared" ref="N401:R401" si="799">(B401-B400)/B400</f>
        <v>-1.3827118966338571E-2</v>
      </c>
      <c r="O401" s="24">
        <f t="shared" si="799"/>
        <v>-1.1522930892585654E-3</v>
      </c>
      <c r="P401" s="24">
        <f t="shared" si="799"/>
        <v>3.7044564081868932E-3</v>
      </c>
      <c r="Q401" s="24">
        <f t="shared" si="799"/>
        <v>-1.2966204336935664E-2</v>
      </c>
      <c r="R401" s="24">
        <f t="shared" si="799"/>
        <v>1.7881827994301314E-3</v>
      </c>
      <c r="S401" s="26">
        <f t="shared" si="779"/>
        <v>-2.6350082565845812E-3</v>
      </c>
      <c r="U401" s="2"/>
    </row>
    <row r="402" spans="1:21" ht="15.75" customHeight="1">
      <c r="A402" s="11">
        <v>42975</v>
      </c>
      <c r="B402" s="12">
        <v>345.66000400000001</v>
      </c>
      <c r="C402" s="12">
        <v>32.621837999999997</v>
      </c>
      <c r="D402" s="12">
        <v>155.795715</v>
      </c>
      <c r="E402" s="12">
        <v>167.11999499999999</v>
      </c>
      <c r="F402" s="12">
        <v>70.003822</v>
      </c>
      <c r="G402" s="12">
        <v>58.494399999999999</v>
      </c>
      <c r="H402" s="20">
        <f t="shared" ref="H402:M402" si="800">LN(B402/B401)</f>
        <v>-6.8904685924581262E-3</v>
      </c>
      <c r="I402" s="20">
        <f t="shared" si="800"/>
        <v>-5.7690098398493767E-4</v>
      </c>
      <c r="J402" s="20">
        <f t="shared" si="800"/>
        <v>1.0020926172239273E-2</v>
      </c>
      <c r="K402" s="20">
        <f t="shared" si="800"/>
        <v>7.0255672414393597E-3</v>
      </c>
      <c r="L402" s="20">
        <f t="shared" si="800"/>
        <v>1.3754480656608559E-4</v>
      </c>
      <c r="M402" s="22">
        <f t="shared" si="800"/>
        <v>-8.7589514851851898E-3</v>
      </c>
      <c r="N402" s="24">
        <f t="shared" ref="N402:R402" si="801">(B402-B401)/B401</f>
        <v>-6.8667837448681945E-3</v>
      </c>
      <c r="O402" s="24">
        <f t="shared" si="801"/>
        <v>-5.7673460860788129E-4</v>
      </c>
      <c r="P402" s="24">
        <f t="shared" si="801"/>
        <v>1.0071303789089226E-2</v>
      </c>
      <c r="Q402" s="24">
        <f t="shared" si="801"/>
        <v>7.0503044359801498E-3</v>
      </c>
      <c r="R402" s="24">
        <f t="shared" si="801"/>
        <v>1.3755426628680672E-4</v>
      </c>
      <c r="S402" s="26">
        <f t="shared" si="779"/>
        <v>-8.7207036214814737E-3</v>
      </c>
      <c r="U402" s="2"/>
    </row>
    <row r="403" spans="1:21" ht="15.75" customHeight="1">
      <c r="A403" s="11">
        <v>42976</v>
      </c>
      <c r="B403" s="12">
        <v>347.35998499999999</v>
      </c>
      <c r="C403" s="12">
        <v>32.697150999999998</v>
      </c>
      <c r="D403" s="12">
        <v>157.185104</v>
      </c>
      <c r="E403" s="12">
        <v>168.80999800000001</v>
      </c>
      <c r="F403" s="12">
        <v>70.215278999999995</v>
      </c>
      <c r="G403" s="12">
        <v>58.7164</v>
      </c>
      <c r="H403" s="20">
        <f t="shared" ref="H403:M403" si="802">LN(B403/B402)</f>
        <v>4.9060184027039924E-3</v>
      </c>
      <c r="I403" s="20">
        <f t="shared" si="802"/>
        <v>2.3060073196825917E-3</v>
      </c>
      <c r="J403" s="20">
        <f t="shared" si="802"/>
        <v>8.8784873863524388E-3</v>
      </c>
      <c r="K403" s="20">
        <f t="shared" si="802"/>
        <v>1.0061722935969346E-2</v>
      </c>
      <c r="L403" s="20">
        <f t="shared" si="802"/>
        <v>3.0160963633496119E-3</v>
      </c>
      <c r="M403" s="22">
        <f t="shared" si="802"/>
        <v>3.7880513649356895E-3</v>
      </c>
      <c r="N403" s="24">
        <f t="shared" ref="N403:R403" si="803">(B403-B402)/B402</f>
        <v>4.918072615656105E-3</v>
      </c>
      <c r="O403" s="24">
        <f t="shared" si="803"/>
        <v>2.3086681995049237E-3</v>
      </c>
      <c r="P403" s="24">
        <f t="shared" si="803"/>
        <v>8.9180180597392827E-3</v>
      </c>
      <c r="Q403" s="24">
        <f t="shared" si="803"/>
        <v>1.0112512270001078E-2</v>
      </c>
      <c r="R403" s="24">
        <f t="shared" si="803"/>
        <v>3.0206493582592645E-3</v>
      </c>
      <c r="S403" s="26">
        <f t="shared" si="779"/>
        <v>3.7952350994283623E-3</v>
      </c>
      <c r="U403" s="2"/>
    </row>
    <row r="404" spans="1:21" ht="15.75" customHeight="1">
      <c r="A404" s="11">
        <v>42977</v>
      </c>
      <c r="B404" s="12">
        <v>353.17999300000002</v>
      </c>
      <c r="C404" s="12">
        <v>32.847794</v>
      </c>
      <c r="D404" s="12">
        <v>157.60966500000001</v>
      </c>
      <c r="E404" s="12">
        <v>174.69000199999999</v>
      </c>
      <c r="F404" s="12">
        <v>71.138023000000004</v>
      </c>
      <c r="G404" s="12">
        <v>58.597799999999999</v>
      </c>
      <c r="H404" s="20">
        <f t="shared" ref="H404:M404" si="804">LN(B404/B403)</f>
        <v>1.6616159217940473E-2</v>
      </c>
      <c r="I404" s="20">
        <f t="shared" si="804"/>
        <v>4.5966402213272828E-3</v>
      </c>
      <c r="J404" s="20">
        <f t="shared" si="804"/>
        <v>2.6973844500022015E-3</v>
      </c>
      <c r="K404" s="20">
        <f t="shared" si="804"/>
        <v>3.4239175700332407E-2</v>
      </c>
      <c r="L404" s="20">
        <f t="shared" si="804"/>
        <v>1.305603893926781E-2</v>
      </c>
      <c r="M404" s="22">
        <f t="shared" si="804"/>
        <v>-2.0219213088390558E-3</v>
      </c>
      <c r="N404" s="24">
        <f t="shared" ref="N404:R404" si="805">(B404-B403)/B403</f>
        <v>1.6754975389580439E-2</v>
      </c>
      <c r="O404" s="24">
        <f t="shared" si="805"/>
        <v>4.6072209777543709E-3</v>
      </c>
      <c r="P404" s="24">
        <f t="shared" si="805"/>
        <v>2.7010256646203021E-3</v>
      </c>
      <c r="Q404" s="24">
        <f t="shared" si="805"/>
        <v>3.4832083820058958E-2</v>
      </c>
      <c r="R404" s="24">
        <f t="shared" si="805"/>
        <v>1.3141641151920919E-2</v>
      </c>
      <c r="S404" s="26">
        <f t="shared" si="779"/>
        <v>-2.01987860291164E-3</v>
      </c>
      <c r="U404" s="2"/>
    </row>
    <row r="405" spans="1:21" ht="15.75" customHeight="1">
      <c r="A405" s="11">
        <v>42978</v>
      </c>
      <c r="B405" s="12">
        <v>355.89999399999999</v>
      </c>
      <c r="C405" s="12">
        <v>33.017254000000001</v>
      </c>
      <c r="D405" s="12">
        <v>158.236786</v>
      </c>
      <c r="E405" s="12">
        <v>174.71000699999999</v>
      </c>
      <c r="F405" s="12">
        <v>71.868545999999995</v>
      </c>
      <c r="G405" s="12">
        <v>58.349200000000003</v>
      </c>
      <c r="H405" s="20">
        <f t="shared" ref="H405:M405" si="806">LN(B405/B404)</f>
        <v>7.6719534924224574E-3</v>
      </c>
      <c r="I405" s="20">
        <f t="shared" si="806"/>
        <v>5.1456843670493989E-3</v>
      </c>
      <c r="J405" s="20">
        <f t="shared" si="806"/>
        <v>3.9710550624713174E-3</v>
      </c>
      <c r="K405" s="20">
        <f t="shared" si="806"/>
        <v>1.145105867577016E-4</v>
      </c>
      <c r="L405" s="20">
        <f t="shared" si="806"/>
        <v>1.0216724441662155E-2</v>
      </c>
      <c r="M405" s="22">
        <f t="shared" si="806"/>
        <v>-4.2515049459965724E-3</v>
      </c>
      <c r="N405" s="24">
        <f t="shared" ref="N405:R405" si="807">(B405-B404)/B404</f>
        <v>7.7014583326071012E-3</v>
      </c>
      <c r="O405" s="24">
        <f t="shared" si="807"/>
        <v>5.1589461380572724E-3</v>
      </c>
      <c r="P405" s="24">
        <f t="shared" si="807"/>
        <v>3.9789501487741139E-3</v>
      </c>
      <c r="Q405" s="24">
        <f t="shared" si="807"/>
        <v>1.1451714334514467E-4</v>
      </c>
      <c r="R405" s="24">
        <f t="shared" si="807"/>
        <v>1.0269093365161285E-2</v>
      </c>
      <c r="S405" s="26">
        <f t="shared" si="779"/>
        <v>-4.2424800931092355E-3</v>
      </c>
      <c r="U405" s="2"/>
    </row>
    <row r="406" spans="1:21" ht="15.75" customHeight="1">
      <c r="A406" s="11">
        <v>42979</v>
      </c>
      <c r="B406" s="12">
        <v>355.39999399999999</v>
      </c>
      <c r="C406" s="12">
        <v>33.036087000000002</v>
      </c>
      <c r="D406" s="12">
        <v>158.285065</v>
      </c>
      <c r="E406" s="12">
        <v>174.740005</v>
      </c>
      <c r="F406" s="12">
        <v>71.070746999999997</v>
      </c>
      <c r="G406" s="12">
        <v>57.785899999999998</v>
      </c>
      <c r="H406" s="20">
        <f t="shared" ref="H406:M406" si="808">LN(B406/B405)</f>
        <v>-1.4058768193139475E-3</v>
      </c>
      <c r="I406" s="20">
        <f t="shared" si="808"/>
        <v>5.7023612205562831E-4</v>
      </c>
      <c r="J406" s="20">
        <f t="shared" si="808"/>
        <v>3.0505950993210549E-4</v>
      </c>
      <c r="K406" s="20">
        <f t="shared" si="808"/>
        <v>1.7168693114078061E-4</v>
      </c>
      <c r="L406" s="20">
        <f t="shared" si="808"/>
        <v>-1.1162882755511439E-2</v>
      </c>
      <c r="M406" s="22">
        <f t="shared" si="808"/>
        <v>-9.7008469877901231E-3</v>
      </c>
      <c r="N406" s="24">
        <f t="shared" ref="N406:R406" si="809">(B406-B405)/B405</f>
        <v>-1.4048890374524705E-3</v>
      </c>
      <c r="O406" s="24">
        <f t="shared" si="809"/>
        <v>5.7039873758128897E-4</v>
      </c>
      <c r="P406" s="24">
        <f t="shared" si="809"/>
        <v>3.0510604531621338E-4</v>
      </c>
      <c r="Q406" s="24">
        <f t="shared" si="809"/>
        <v>1.7170167018541868E-4</v>
      </c>
      <c r="R406" s="24">
        <f t="shared" si="809"/>
        <v>-1.1100808968641133E-2</v>
      </c>
      <c r="S406" s="26">
        <f t="shared" si="779"/>
        <v>-9.653945555380461E-3</v>
      </c>
      <c r="U406" s="2"/>
    </row>
    <row r="407" spans="1:21" ht="15.75" customHeight="1">
      <c r="A407" s="11">
        <v>42983</v>
      </c>
      <c r="B407" s="12">
        <v>349.58999599999999</v>
      </c>
      <c r="C407" s="12">
        <v>32.970184000000003</v>
      </c>
      <c r="D407" s="12">
        <v>156.384277</v>
      </c>
      <c r="E407" s="12">
        <v>174.520004</v>
      </c>
      <c r="F407" s="12">
        <v>70.753555000000006</v>
      </c>
      <c r="G407" s="12">
        <v>57.698700000000002</v>
      </c>
      <c r="H407" s="20">
        <f t="shared" ref="H407:M407" si="810">LN(B407/B406)</f>
        <v>-1.6482871026858116E-2</v>
      </c>
      <c r="I407" s="20">
        <f t="shared" si="810"/>
        <v>-1.9968715366148245E-3</v>
      </c>
      <c r="J407" s="20">
        <f t="shared" si="810"/>
        <v>-1.2081323890818093E-2</v>
      </c>
      <c r="K407" s="20">
        <f t="shared" si="810"/>
        <v>-1.2598123084710839E-3</v>
      </c>
      <c r="L407" s="20">
        <f t="shared" si="810"/>
        <v>-4.4730349367868528E-3</v>
      </c>
      <c r="M407" s="22">
        <f t="shared" si="810"/>
        <v>-1.5101583513679544E-3</v>
      </c>
      <c r="N407" s="24">
        <f t="shared" ref="N407:R407" si="811">(B407-B406)/B406</f>
        <v>-1.634777180103162E-2</v>
      </c>
      <c r="O407" s="24">
        <f t="shared" si="811"/>
        <v>-1.9948791150719123E-3</v>
      </c>
      <c r="P407" s="24">
        <f t="shared" si="811"/>
        <v>-1.2008637706911929E-2</v>
      </c>
      <c r="Q407" s="24">
        <f t="shared" si="811"/>
        <v>-1.2590190780868774E-3</v>
      </c>
      <c r="R407" s="24">
        <f t="shared" si="811"/>
        <v>-4.4630458154603534E-3</v>
      </c>
      <c r="S407" s="26">
        <f t="shared" si="779"/>
        <v>-1.5090186360339208E-3</v>
      </c>
      <c r="U407" s="2"/>
    </row>
    <row r="408" spans="1:21" ht="15.75" customHeight="1">
      <c r="A408" s="11">
        <v>42984</v>
      </c>
      <c r="B408" s="12">
        <v>344.52999899999998</v>
      </c>
      <c r="C408" s="12">
        <v>33.666862000000002</v>
      </c>
      <c r="D408" s="12">
        <v>156.220215</v>
      </c>
      <c r="E408" s="12">
        <v>179.25</v>
      </c>
      <c r="F408" s="12">
        <v>70.551704000000001</v>
      </c>
      <c r="G408" s="12">
        <v>57.4</v>
      </c>
      <c r="H408" s="20">
        <f t="shared" ref="H408:M408" si="812">LN(B408/B407)</f>
        <v>-1.4579861322986854E-2</v>
      </c>
      <c r="I408" s="20">
        <f t="shared" si="812"/>
        <v>2.0910392237390767E-2</v>
      </c>
      <c r="J408" s="20">
        <f t="shared" si="812"/>
        <v>-1.0496459216781716E-3</v>
      </c>
      <c r="K408" s="20">
        <f t="shared" si="812"/>
        <v>2.6742108304312034E-2</v>
      </c>
      <c r="L408" s="20">
        <f t="shared" si="812"/>
        <v>-2.8569515207526762E-3</v>
      </c>
      <c r="M408" s="22">
        <f t="shared" si="812"/>
        <v>-5.1903396054321154E-3</v>
      </c>
      <c r="N408" s="24">
        <f t="shared" ref="N408:R408" si="813">(B408-B407)/B407</f>
        <v>-1.4474089813485424E-2</v>
      </c>
      <c r="O408" s="24">
        <f t="shared" si="813"/>
        <v>2.113054631420918E-2</v>
      </c>
      <c r="P408" s="24">
        <f t="shared" si="813"/>
        <v>-1.0490952360895033E-3</v>
      </c>
      <c r="Q408" s="24">
        <f t="shared" si="813"/>
        <v>2.7102887299956743E-2</v>
      </c>
      <c r="R408" s="24">
        <f t="shared" si="813"/>
        <v>-2.8528743184707095E-3</v>
      </c>
      <c r="S408" s="26">
        <f t="shared" si="779"/>
        <v>-5.1768930669149338E-3</v>
      </c>
      <c r="U408" s="2"/>
    </row>
    <row r="409" spans="1:21" ht="15.75" customHeight="1">
      <c r="A409" s="11">
        <v>42985</v>
      </c>
      <c r="B409" s="12">
        <v>350.60998499999999</v>
      </c>
      <c r="C409" s="12">
        <v>33.459739999999996</v>
      </c>
      <c r="D409" s="12">
        <v>155.59309400000001</v>
      </c>
      <c r="E409" s="12">
        <v>179</v>
      </c>
      <c r="F409" s="12">
        <v>71.455214999999995</v>
      </c>
      <c r="G409" s="12">
        <v>57.020600000000002</v>
      </c>
      <c r="H409" s="20">
        <f t="shared" ref="H409:M409" si="814">LN(B409/B408)</f>
        <v>1.7493285342275639E-2</v>
      </c>
      <c r="I409" s="20">
        <f t="shared" si="814"/>
        <v>-6.1711050802344732E-3</v>
      </c>
      <c r="J409" s="20">
        <f t="shared" si="814"/>
        <v>-4.0224187195306684E-3</v>
      </c>
      <c r="K409" s="20">
        <f t="shared" si="814"/>
        <v>-1.3956736389746914E-3</v>
      </c>
      <c r="L409" s="20">
        <f t="shared" si="814"/>
        <v>1.2725058725881368E-2</v>
      </c>
      <c r="M409" s="22">
        <f t="shared" si="814"/>
        <v>-6.6316972727162825E-3</v>
      </c>
      <c r="N409" s="24">
        <f t="shared" ref="N409:R409" si="815">(B409-B408)/B408</f>
        <v>1.7647188975262556E-2</v>
      </c>
      <c r="O409" s="24">
        <f t="shared" si="815"/>
        <v>-6.1521029194822295E-3</v>
      </c>
      <c r="P409" s="24">
        <f t="shared" si="815"/>
        <v>-4.0143396294774541E-3</v>
      </c>
      <c r="Q409" s="24">
        <f t="shared" si="815"/>
        <v>-1.3947001394700139E-3</v>
      </c>
      <c r="R409" s="24">
        <f t="shared" si="815"/>
        <v>1.2806366802990252E-2</v>
      </c>
      <c r="S409" s="26">
        <f t="shared" si="779"/>
        <v>-6.6097560975608705E-3</v>
      </c>
      <c r="U409" s="2"/>
    </row>
    <row r="410" spans="1:21" ht="15.75" customHeight="1">
      <c r="A410" s="11">
        <v>42986</v>
      </c>
      <c r="B410" s="12">
        <v>343.39999399999999</v>
      </c>
      <c r="C410" s="12">
        <v>33.130222000000003</v>
      </c>
      <c r="D410" s="12">
        <v>153.05552700000001</v>
      </c>
      <c r="E410" s="12">
        <v>176.41999799999999</v>
      </c>
      <c r="F410" s="12">
        <v>71.109200000000001</v>
      </c>
      <c r="G410" s="12">
        <v>57.099400000000003</v>
      </c>
      <c r="H410" s="20">
        <f t="shared" ref="H410:M410" si="816">LN(B410/B409)</f>
        <v>-2.0778520839555968E-2</v>
      </c>
      <c r="I410" s="20">
        <f t="shared" si="816"/>
        <v>-9.8970078915884673E-3</v>
      </c>
      <c r="J410" s="20">
        <f t="shared" si="816"/>
        <v>-1.6443450604956385E-2</v>
      </c>
      <c r="K410" s="20">
        <f t="shared" si="816"/>
        <v>-1.4518301346717326E-2</v>
      </c>
      <c r="L410" s="20">
        <f t="shared" si="816"/>
        <v>-4.8541661595843041E-3</v>
      </c>
      <c r="M410" s="22">
        <f t="shared" si="816"/>
        <v>1.3810026730412632E-3</v>
      </c>
      <c r="N410" s="24">
        <f t="shared" ref="N410:R410" si="817">(B410-B409)/B409</f>
        <v>-2.0564134817780511E-2</v>
      </c>
      <c r="O410" s="24">
        <f t="shared" si="817"/>
        <v>-9.8481936799267762E-3</v>
      </c>
      <c r="P410" s="24">
        <f t="shared" si="817"/>
        <v>-1.6308995050898566E-2</v>
      </c>
      <c r="Q410" s="24">
        <f t="shared" si="817"/>
        <v>-1.441341899441345E-2</v>
      </c>
      <c r="R410" s="24">
        <f t="shared" si="817"/>
        <v>-4.842403734982733E-3</v>
      </c>
      <c r="S410" s="26">
        <f t="shared" si="779"/>
        <v>1.3819566963517715E-3</v>
      </c>
      <c r="U410" s="2"/>
    </row>
    <row r="411" spans="1:21" ht="15.75" customHeight="1">
      <c r="A411" s="11">
        <v>42989</v>
      </c>
      <c r="B411" s="12">
        <v>363.69000199999999</v>
      </c>
      <c r="C411" s="12">
        <v>33.676281000000003</v>
      </c>
      <c r="D411" s="12">
        <v>155.82466099999999</v>
      </c>
      <c r="E411" s="12">
        <v>181.740005</v>
      </c>
      <c r="F411" s="12">
        <v>71.858924999999999</v>
      </c>
      <c r="G411" s="12">
        <v>57.162700000000001</v>
      </c>
      <c r="H411" s="20">
        <f t="shared" ref="H411:M411" si="818">LN(B411/B410)</f>
        <v>5.7405930934750937E-2</v>
      </c>
      <c r="I411" s="20">
        <f t="shared" si="818"/>
        <v>1.6347844497315425E-2</v>
      </c>
      <c r="J411" s="20">
        <f t="shared" si="818"/>
        <v>1.7930630054180548E-2</v>
      </c>
      <c r="K411" s="20">
        <f t="shared" si="818"/>
        <v>2.9709617284993009E-2</v>
      </c>
      <c r="L411" s="20">
        <f t="shared" si="818"/>
        <v>1.0488098273365439E-2</v>
      </c>
      <c r="M411" s="22">
        <f t="shared" si="818"/>
        <v>1.1079790494955605E-3</v>
      </c>
      <c r="N411" s="24">
        <f t="shared" ref="N411:R411" si="819">(B411-B410)/B410</f>
        <v>5.9085638772608716E-2</v>
      </c>
      <c r="O411" s="24">
        <f t="shared" si="819"/>
        <v>1.6482201658654733E-2</v>
      </c>
      <c r="P411" s="24">
        <f t="shared" si="819"/>
        <v>1.8092348929026128E-2</v>
      </c>
      <c r="Q411" s="24">
        <f t="shared" si="819"/>
        <v>3.015535120910728E-2</v>
      </c>
      <c r="R411" s="24">
        <f t="shared" si="819"/>
        <v>1.0543291163449989E-2</v>
      </c>
      <c r="S411" s="26">
        <f t="shared" si="779"/>
        <v>1.1085930850411874E-3</v>
      </c>
      <c r="U411" s="2"/>
    </row>
    <row r="412" spans="1:21" ht="15.75" customHeight="1">
      <c r="A412" s="11">
        <v>42990</v>
      </c>
      <c r="B412" s="12">
        <v>362.75</v>
      </c>
      <c r="C412" s="12">
        <v>33.977550999999998</v>
      </c>
      <c r="D412" s="12">
        <v>155.20716899999999</v>
      </c>
      <c r="E412" s="12">
        <v>185.14999399999999</v>
      </c>
      <c r="F412" s="12">
        <v>71.782036000000005</v>
      </c>
      <c r="G412" s="12">
        <v>57.465499999999999</v>
      </c>
      <c r="H412" s="20">
        <f t="shared" ref="H412:M412" si="820">LN(B412/B411)</f>
        <v>-2.5879701614932634E-3</v>
      </c>
      <c r="I412" s="20">
        <f t="shared" si="820"/>
        <v>8.9062801775343266E-3</v>
      </c>
      <c r="J412" s="20">
        <f t="shared" si="820"/>
        <v>-3.9706084825308829E-3</v>
      </c>
      <c r="K412" s="20">
        <f t="shared" si="820"/>
        <v>1.8589153174433271E-2</v>
      </c>
      <c r="L412" s="20">
        <f t="shared" si="820"/>
        <v>-1.0705721656052158E-3</v>
      </c>
      <c r="M412" s="22">
        <f t="shared" si="820"/>
        <v>5.2831799559309688E-3</v>
      </c>
      <c r="N412" s="24">
        <f t="shared" ref="N412:R412" si="821">(B412-B411)/B411</f>
        <v>-2.5846242537071245E-3</v>
      </c>
      <c r="O412" s="24">
        <f t="shared" si="821"/>
        <v>8.9460590972024259E-3</v>
      </c>
      <c r="P412" s="24">
        <f t="shared" si="821"/>
        <v>-3.9627360395797593E-3</v>
      </c>
      <c r="Q412" s="24">
        <f t="shared" si="821"/>
        <v>1.8763007077060419E-2</v>
      </c>
      <c r="R412" s="24">
        <f t="shared" si="821"/>
        <v>-1.0699993076711655E-3</v>
      </c>
      <c r="S412" s="26">
        <f t="shared" si="779"/>
        <v>5.2971605609950512E-3</v>
      </c>
      <c r="U412" s="2"/>
    </row>
    <row r="413" spans="1:21" ht="15.75" customHeight="1">
      <c r="A413" s="11">
        <v>42991</v>
      </c>
      <c r="B413" s="12">
        <v>366.23001099999999</v>
      </c>
      <c r="C413" s="12">
        <v>34.203502999999998</v>
      </c>
      <c r="D413" s="12">
        <v>154.03967299999999</v>
      </c>
      <c r="E413" s="12">
        <v>183.63999899999999</v>
      </c>
      <c r="F413" s="12">
        <v>72.291472999999996</v>
      </c>
      <c r="G413" s="12">
        <v>57.778399999999998</v>
      </c>
      <c r="H413" s="20">
        <f t="shared" ref="H413:M413" si="822">LN(B413/B412)</f>
        <v>9.547689603172576E-3</v>
      </c>
      <c r="I413" s="20">
        <f t="shared" si="822"/>
        <v>6.6280238843242304E-3</v>
      </c>
      <c r="J413" s="20">
        <f t="shared" si="822"/>
        <v>-7.5506125733948238E-3</v>
      </c>
      <c r="K413" s="20">
        <f t="shared" si="822"/>
        <v>-8.1889610178794894E-3</v>
      </c>
      <c r="L413" s="20">
        <f t="shared" si="822"/>
        <v>7.0719333027703651E-3</v>
      </c>
      <c r="M413" s="22">
        <f t="shared" si="822"/>
        <v>5.4302356807626835E-3</v>
      </c>
      <c r="N413" s="24">
        <f t="shared" ref="N413:R413" si="823">(B413-B412)/B412</f>
        <v>9.5934141971054186E-3</v>
      </c>
      <c r="O413" s="24">
        <f t="shared" si="823"/>
        <v>6.6500378441047593E-3</v>
      </c>
      <c r="P413" s="24">
        <f t="shared" si="823"/>
        <v>-7.5221783086578944E-3</v>
      </c>
      <c r="Q413" s="24">
        <f t="shared" si="823"/>
        <v>-8.1555228135735368E-3</v>
      </c>
      <c r="R413" s="24">
        <f t="shared" si="823"/>
        <v>7.0969984746600285E-3</v>
      </c>
      <c r="S413" s="26">
        <f t="shared" si="779"/>
        <v>5.4450061341151379E-3</v>
      </c>
      <c r="U413" s="2"/>
    </row>
    <row r="414" spans="1:21" ht="15.75" customHeight="1">
      <c r="A414" s="11">
        <v>42992</v>
      </c>
      <c r="B414" s="12">
        <v>377.64001500000001</v>
      </c>
      <c r="C414" s="12">
        <v>34.344726999999999</v>
      </c>
      <c r="D414" s="12">
        <v>152.717804</v>
      </c>
      <c r="E414" s="12">
        <v>182.63000500000001</v>
      </c>
      <c r="F414" s="12">
        <v>71.868545999999995</v>
      </c>
      <c r="G414" s="12">
        <v>57.690600000000003</v>
      </c>
      <c r="H414" s="20">
        <f t="shared" ref="H414:M414" si="824">LN(B414/B413)</f>
        <v>3.067981921721398E-2</v>
      </c>
      <c r="I414" s="20">
        <f t="shared" si="824"/>
        <v>4.1204331551085542E-3</v>
      </c>
      <c r="J414" s="20">
        <f t="shared" si="824"/>
        <v>-8.6183860612600929E-3</v>
      </c>
      <c r="K414" s="20">
        <f t="shared" si="824"/>
        <v>-5.5150383538760794E-3</v>
      </c>
      <c r="L414" s="20">
        <f t="shared" si="824"/>
        <v>-5.8674827637765631E-3</v>
      </c>
      <c r="M414" s="22">
        <f t="shared" si="824"/>
        <v>-1.5207547813043067E-3</v>
      </c>
      <c r="N414" s="24">
        <f t="shared" ref="N414:R414" si="825">(B414-B413)/B413</f>
        <v>3.1155294916560005E-2</v>
      </c>
      <c r="O414" s="24">
        <f t="shared" si="825"/>
        <v>4.1289338112532256E-3</v>
      </c>
      <c r="P414" s="24">
        <f t="shared" si="825"/>
        <v>-8.581354233334372E-3</v>
      </c>
      <c r="Q414" s="24">
        <f t="shared" si="825"/>
        <v>-5.4998584485941851E-3</v>
      </c>
      <c r="R414" s="24">
        <f t="shared" si="825"/>
        <v>-5.8503027044420775E-3</v>
      </c>
      <c r="S414" s="26">
        <f t="shared" si="779"/>
        <v>-1.5195990197027776E-3</v>
      </c>
      <c r="U414" s="2"/>
    </row>
    <row r="415" spans="1:21" ht="15.75" customHeight="1">
      <c r="A415" s="11">
        <v>42993</v>
      </c>
      <c r="B415" s="12">
        <v>379.80999800000001</v>
      </c>
      <c r="C415" s="12">
        <v>34.834285999999999</v>
      </c>
      <c r="D415" s="12">
        <v>154.26159699999999</v>
      </c>
      <c r="E415" s="12">
        <v>182.35000600000001</v>
      </c>
      <c r="F415" s="12">
        <v>72.387573000000003</v>
      </c>
      <c r="G415" s="12">
        <v>57.584899999999998</v>
      </c>
      <c r="H415" s="20">
        <f t="shared" ref="H415:M415" si="826">LN(B415/B414)</f>
        <v>5.7297218282747458E-3</v>
      </c>
      <c r="I415" s="20">
        <f t="shared" si="826"/>
        <v>1.4153632766091703E-2</v>
      </c>
      <c r="J415" s="20">
        <f t="shared" si="826"/>
        <v>1.0058043045678011E-2</v>
      </c>
      <c r="K415" s="20">
        <f t="shared" si="826"/>
        <v>-1.5343254232631214E-3</v>
      </c>
      <c r="L415" s="20">
        <f t="shared" si="826"/>
        <v>7.1959407096923627E-3</v>
      </c>
      <c r="M415" s="22">
        <f t="shared" si="826"/>
        <v>-1.8338680747090948E-3</v>
      </c>
      <c r="N415" s="24">
        <f t="shared" ref="N415:R415" si="827">(B415-B414)/B414</f>
        <v>5.7461680802019929E-3</v>
      </c>
      <c r="O415" s="24">
        <f t="shared" si="827"/>
        <v>1.4254269658337941E-2</v>
      </c>
      <c r="P415" s="24">
        <f t="shared" si="827"/>
        <v>1.0108795173613115E-2</v>
      </c>
      <c r="Q415" s="24">
        <f t="shared" si="827"/>
        <v>-1.5331489477865569E-3</v>
      </c>
      <c r="R415" s="24">
        <f t="shared" si="827"/>
        <v>7.2218937057667533E-3</v>
      </c>
      <c r="S415" s="26">
        <f t="shared" si="779"/>
        <v>-1.8321875660853859E-3</v>
      </c>
      <c r="U415" s="2"/>
    </row>
    <row r="416" spans="1:21" ht="15.75" customHeight="1">
      <c r="A416" s="11">
        <v>42996</v>
      </c>
      <c r="B416" s="12">
        <v>385</v>
      </c>
      <c r="C416" s="12">
        <v>34.834285999999999</v>
      </c>
      <c r="D416" s="12">
        <v>153.09411600000001</v>
      </c>
      <c r="E416" s="12">
        <v>184.61999499999999</v>
      </c>
      <c r="F416" s="12">
        <v>72.243408000000002</v>
      </c>
      <c r="G416" s="12">
        <v>57.781500000000001</v>
      </c>
      <c r="H416" s="20">
        <f t="shared" ref="H416:M416" si="828">LN(B416/B415)</f>
        <v>1.3572211874825863E-2</v>
      </c>
      <c r="I416" s="20">
        <f t="shared" si="828"/>
        <v>0</v>
      </c>
      <c r="J416" s="20">
        <f t="shared" si="828"/>
        <v>-7.5969735756639808E-3</v>
      </c>
      <c r="K416" s="20">
        <f t="shared" si="828"/>
        <v>1.2371681320903574E-2</v>
      </c>
      <c r="L416" s="20">
        <f t="shared" si="828"/>
        <v>-1.9935569370974344E-3</v>
      </c>
      <c r="M416" s="22">
        <f t="shared" si="828"/>
        <v>3.4082746850778362E-3</v>
      </c>
      <c r="N416" s="24">
        <f t="shared" ref="N416:R416" si="829">(B416-B415)/B415</f>
        <v>1.3664732438138694E-2</v>
      </c>
      <c r="O416" s="24">
        <f t="shared" si="829"/>
        <v>0</v>
      </c>
      <c r="P416" s="24">
        <f t="shared" si="829"/>
        <v>-7.5681895086304662E-3</v>
      </c>
      <c r="Q416" s="24">
        <f t="shared" si="829"/>
        <v>1.2448527147292669E-2</v>
      </c>
      <c r="R416" s="24">
        <f t="shared" si="829"/>
        <v>-1.991571122297483E-3</v>
      </c>
      <c r="S416" s="26">
        <f t="shared" si="779"/>
        <v>3.4140894574794522E-3</v>
      </c>
      <c r="U416" s="2"/>
    </row>
    <row r="417" spans="1:21" ht="15.75" customHeight="1">
      <c r="A417" s="11">
        <v>42997</v>
      </c>
      <c r="B417" s="12">
        <v>375.10000600000001</v>
      </c>
      <c r="C417" s="12">
        <v>35.050826999999998</v>
      </c>
      <c r="D417" s="12">
        <v>153.15197800000001</v>
      </c>
      <c r="E417" s="12">
        <v>185.679993</v>
      </c>
      <c r="F417" s="12">
        <v>72.512550000000005</v>
      </c>
      <c r="G417" s="12">
        <v>58.134099999999997</v>
      </c>
      <c r="H417" s="20">
        <f t="shared" ref="H417:M417" si="830">LN(B417/B416)</f>
        <v>-2.6050661204208254E-2</v>
      </c>
      <c r="I417" s="20">
        <f t="shared" si="830"/>
        <v>6.1970764216561225E-3</v>
      </c>
      <c r="J417" s="20">
        <f t="shared" si="830"/>
        <v>3.778791097888795E-4</v>
      </c>
      <c r="K417" s="20">
        <f t="shared" si="830"/>
        <v>5.7250927875645433E-3</v>
      </c>
      <c r="L417" s="20">
        <f t="shared" si="830"/>
        <v>3.71856625252398E-3</v>
      </c>
      <c r="M417" s="22">
        <f t="shared" si="830"/>
        <v>6.0837555521027391E-3</v>
      </c>
      <c r="N417" s="24">
        <f t="shared" ref="N417:R417" si="831">(B417-B416)/B416</f>
        <v>-2.5714270129870109E-2</v>
      </c>
      <c r="O417" s="24">
        <f t="shared" si="831"/>
        <v>6.2163180264409451E-3</v>
      </c>
      <c r="P417" s="24">
        <f t="shared" si="831"/>
        <v>3.7795051509360476E-4</v>
      </c>
      <c r="Q417" s="24">
        <f t="shared" si="831"/>
        <v>5.7415124510213937E-3</v>
      </c>
      <c r="R417" s="24">
        <f t="shared" si="831"/>
        <v>3.7254886978754132E-3</v>
      </c>
      <c r="S417" s="26">
        <f t="shared" si="779"/>
        <v>6.1022991788028946E-3</v>
      </c>
      <c r="U417" s="2"/>
    </row>
    <row r="418" spans="1:21" ht="15.75" customHeight="1">
      <c r="A418" s="11">
        <v>42998</v>
      </c>
      <c r="B418" s="12">
        <v>373.91000400000001</v>
      </c>
      <c r="C418" s="12">
        <v>34.900188</v>
      </c>
      <c r="D418" s="12">
        <v>150.58547999999999</v>
      </c>
      <c r="E418" s="12">
        <v>185.509995</v>
      </c>
      <c r="F418" s="12">
        <v>72.031943999999996</v>
      </c>
      <c r="G418" s="12">
        <v>57.964300000000001</v>
      </c>
      <c r="H418" s="20">
        <f t="shared" ref="H418:M418" si="832">LN(B418/B417)</f>
        <v>-3.1775356413750433E-3</v>
      </c>
      <c r="I418" s="20">
        <f t="shared" si="832"/>
        <v>-4.3069920533671119E-3</v>
      </c>
      <c r="J418" s="20">
        <f t="shared" si="832"/>
        <v>-1.6899852262755366E-2</v>
      </c>
      <c r="K418" s="20">
        <f t="shared" si="832"/>
        <v>-9.1596226935682611E-4</v>
      </c>
      <c r="L418" s="20">
        <f t="shared" si="832"/>
        <v>-6.649963036464787E-3</v>
      </c>
      <c r="M418" s="22">
        <f t="shared" si="832"/>
        <v>-2.9251069966671059E-3</v>
      </c>
      <c r="N418" s="24">
        <f t="shared" ref="N418:R418" si="833">(B418-B417)/B417</f>
        <v>-3.1724926178753319E-3</v>
      </c>
      <c r="O418" s="24">
        <f t="shared" si="833"/>
        <v>-4.2977302646810076E-3</v>
      </c>
      <c r="P418" s="24">
        <f t="shared" si="833"/>
        <v>-1.6757850819269365E-2</v>
      </c>
      <c r="Q418" s="24">
        <f t="shared" si="833"/>
        <v>-9.1554290396807887E-4</v>
      </c>
      <c r="R418" s="24">
        <f t="shared" si="833"/>
        <v>-6.6279009633506024E-3</v>
      </c>
      <c r="S418" s="26">
        <f t="shared" si="779"/>
        <v>-2.9208330394724369E-3</v>
      </c>
      <c r="U418" s="2"/>
    </row>
    <row r="419" spans="1:21" ht="15.75" customHeight="1">
      <c r="A419" s="11">
        <v>42999</v>
      </c>
      <c r="B419" s="12">
        <v>366.48001099999999</v>
      </c>
      <c r="C419" s="12">
        <v>35.022579</v>
      </c>
      <c r="D419" s="12">
        <v>147.99964900000001</v>
      </c>
      <c r="E419" s="12">
        <v>188.779999</v>
      </c>
      <c r="F419" s="12">
        <v>71.330260999999993</v>
      </c>
      <c r="G419" s="12">
        <v>58.075699999999998</v>
      </c>
      <c r="H419" s="20">
        <f t="shared" ref="H419:M419" si="834">LN(B419/B418)</f>
        <v>-2.0071157848434218E-2</v>
      </c>
      <c r="I419" s="20">
        <f t="shared" si="834"/>
        <v>3.5007517650000163E-3</v>
      </c>
      <c r="J419" s="20">
        <f t="shared" si="834"/>
        <v>-1.7320994235321012E-2</v>
      </c>
      <c r="K419" s="20">
        <f t="shared" si="834"/>
        <v>1.7473548602070451E-2</v>
      </c>
      <c r="L419" s="20">
        <f t="shared" si="834"/>
        <v>-9.789031959026466E-3</v>
      </c>
      <c r="M419" s="22">
        <f t="shared" si="834"/>
        <v>1.9200281665472593E-3</v>
      </c>
      <c r="N419" s="24">
        <f t="shared" ref="N419:R419" si="835">(B419-B418)/B418</f>
        <v>-1.9871073040345889E-2</v>
      </c>
      <c r="O419" s="24">
        <f t="shared" si="835"/>
        <v>3.5068865531612714E-3</v>
      </c>
      <c r="P419" s="24">
        <f t="shared" si="835"/>
        <v>-1.7171848175534486E-2</v>
      </c>
      <c r="Q419" s="24">
        <f t="shared" si="835"/>
        <v>1.7627104135278533E-2</v>
      </c>
      <c r="R419" s="24">
        <f t="shared" si="835"/>
        <v>-9.741275343061722E-3</v>
      </c>
      <c r="S419" s="26">
        <f t="shared" si="779"/>
        <v>1.9218726008938258E-3</v>
      </c>
      <c r="U419" s="2"/>
    </row>
    <row r="420" spans="1:21" ht="15.75" customHeight="1">
      <c r="A420" s="11">
        <v>43000</v>
      </c>
      <c r="B420" s="12">
        <v>351.08999599999999</v>
      </c>
      <c r="C420" s="12">
        <v>35.003746</v>
      </c>
      <c r="D420" s="12">
        <v>146.55235300000001</v>
      </c>
      <c r="E420" s="12">
        <v>187.35000600000001</v>
      </c>
      <c r="F420" s="12">
        <v>71.522507000000004</v>
      </c>
      <c r="G420" s="12">
        <v>57.591700000000003</v>
      </c>
      <c r="H420" s="20">
        <f t="shared" ref="H420:M420" si="836">LN(B420/B419)</f>
        <v>-4.2901390132072371E-2</v>
      </c>
      <c r="I420" s="20">
        <f t="shared" si="836"/>
        <v>-5.3788344466349002E-4</v>
      </c>
      <c r="J420" s="20">
        <f t="shared" si="836"/>
        <v>-9.8271791580757037E-3</v>
      </c>
      <c r="K420" s="20">
        <f t="shared" si="836"/>
        <v>-7.6037533343105918E-3</v>
      </c>
      <c r="L420" s="20">
        <f t="shared" si="836"/>
        <v>2.6915280501624084E-3</v>
      </c>
      <c r="M420" s="22">
        <f t="shared" si="836"/>
        <v>-8.3688718664611979E-3</v>
      </c>
      <c r="N420" s="24">
        <f t="shared" ref="N420:R420" si="837">(B420-B419)/B419</f>
        <v>-4.1994145759835198E-2</v>
      </c>
      <c r="O420" s="24">
        <f t="shared" si="837"/>
        <v>-5.3773881129658575E-4</v>
      </c>
      <c r="P420" s="24">
        <f t="shared" si="837"/>
        <v>-9.7790502192339271E-3</v>
      </c>
      <c r="Q420" s="24">
        <f t="shared" si="837"/>
        <v>-7.5749179339703043E-3</v>
      </c>
      <c r="R420" s="24">
        <f t="shared" si="837"/>
        <v>2.6951534636892958E-3</v>
      </c>
      <c r="S420" s="26">
        <f t="shared" si="779"/>
        <v>-8.3339503441197671E-3</v>
      </c>
      <c r="U420" s="2"/>
    </row>
    <row r="421" spans="1:21" ht="15.75" customHeight="1">
      <c r="A421" s="11">
        <v>43003</v>
      </c>
      <c r="B421" s="12">
        <v>344.98998999999998</v>
      </c>
      <c r="C421" s="12">
        <v>34.984921</v>
      </c>
      <c r="D421" s="12">
        <v>145.25945999999999</v>
      </c>
      <c r="E421" s="12">
        <v>178.550003</v>
      </c>
      <c r="F421" s="12">
        <v>70.41713</v>
      </c>
      <c r="G421" s="12">
        <v>57.442100000000003</v>
      </c>
      <c r="H421" s="20">
        <f t="shared" ref="H421:M421" si="838">LN(B421/B420)</f>
        <v>-1.7527187344016759E-2</v>
      </c>
      <c r="I421" s="20">
        <f t="shared" si="838"/>
        <v>-5.3794424900168857E-4</v>
      </c>
      <c r="J421" s="20">
        <f t="shared" si="838"/>
        <v>-8.8612002826122405E-3</v>
      </c>
      <c r="K421" s="20">
        <f t="shared" si="838"/>
        <v>-4.8109866422842817E-2</v>
      </c>
      <c r="L421" s="20">
        <f t="shared" si="838"/>
        <v>-1.5575625953720118E-2</v>
      </c>
      <c r="M421" s="22">
        <f t="shared" si="838"/>
        <v>-2.6009761363694284E-3</v>
      </c>
      <c r="N421" s="24">
        <f t="shared" ref="N421:R421" si="839">(B421-B420)/B420</f>
        <v>-1.7374479676145509E-2</v>
      </c>
      <c r="O421" s="24">
        <f t="shared" si="839"/>
        <v>-5.3779958293605624E-4</v>
      </c>
      <c r="P421" s="24">
        <f t="shared" si="839"/>
        <v>-8.8220555558055115E-3</v>
      </c>
      <c r="Q421" s="24">
        <f t="shared" si="839"/>
        <v>-4.6970924569919699E-2</v>
      </c>
      <c r="R421" s="24">
        <f t="shared" si="839"/>
        <v>-1.5454953221927808E-2</v>
      </c>
      <c r="S421" s="26">
        <f t="shared" si="779"/>
        <v>-2.5975965286664238E-3</v>
      </c>
      <c r="U421" s="2"/>
    </row>
    <row r="422" spans="1:21" ht="15.75" customHeight="1">
      <c r="A422" s="11">
        <v>43004</v>
      </c>
      <c r="B422" s="12">
        <v>345.25</v>
      </c>
      <c r="C422" s="12">
        <v>35.276783000000002</v>
      </c>
      <c r="D422" s="12">
        <v>147.75842299999999</v>
      </c>
      <c r="E422" s="12">
        <v>179.38000500000001</v>
      </c>
      <c r="F422" s="12">
        <v>70.41713</v>
      </c>
      <c r="G422" s="12">
        <v>57.628300000000003</v>
      </c>
      <c r="H422" s="20">
        <f t="shared" ref="H422:M422" si="840">LN(B422/B421)</f>
        <v>7.5339017172400356E-4</v>
      </c>
      <c r="I422" s="20">
        <f t="shared" si="840"/>
        <v>8.3079020890553801E-3</v>
      </c>
      <c r="J422" s="20">
        <f t="shared" si="840"/>
        <v>1.705714042253061E-2</v>
      </c>
      <c r="K422" s="20">
        <f t="shared" si="840"/>
        <v>4.6377977211705867E-3</v>
      </c>
      <c r="L422" s="20">
        <f t="shared" si="840"/>
        <v>0</v>
      </c>
      <c r="M422" s="22">
        <f t="shared" si="840"/>
        <v>3.2362825281593986E-3</v>
      </c>
      <c r="N422" s="24">
        <f t="shared" ref="N422:R422" si="841">(B422-B421)/B421</f>
        <v>7.5367404138312107E-4</v>
      </c>
      <c r="O422" s="24">
        <f t="shared" si="841"/>
        <v>8.342508476723496E-3</v>
      </c>
      <c r="P422" s="24">
        <f t="shared" si="841"/>
        <v>1.7203444099269015E-2</v>
      </c>
      <c r="Q422" s="24">
        <f t="shared" si="841"/>
        <v>4.6485689501781051E-3</v>
      </c>
      <c r="R422" s="24">
        <f t="shared" si="841"/>
        <v>0</v>
      </c>
      <c r="S422" s="26">
        <f t="shared" si="779"/>
        <v>3.2415249442481198E-3</v>
      </c>
      <c r="U422" s="2"/>
    </row>
    <row r="423" spans="1:21" ht="15.75" customHeight="1">
      <c r="A423" s="11">
        <v>43005</v>
      </c>
      <c r="B423" s="12">
        <v>340.97000100000002</v>
      </c>
      <c r="C423" s="12">
        <v>35.342682000000003</v>
      </c>
      <c r="D423" s="12">
        <v>148.81012000000001</v>
      </c>
      <c r="E423" s="12">
        <v>181.970001</v>
      </c>
      <c r="F423" s="12">
        <v>70.984238000000005</v>
      </c>
      <c r="G423" s="12">
        <v>58.126600000000003</v>
      </c>
      <c r="H423" s="20">
        <f t="shared" ref="H423:M423" si="842">LN(B423/B422)</f>
        <v>-1.2474292482827457E-2</v>
      </c>
      <c r="I423" s="20">
        <f t="shared" si="842"/>
        <v>1.8663131794575715E-3</v>
      </c>
      <c r="J423" s="20">
        <f t="shared" si="842"/>
        <v>7.0924677175295114E-3</v>
      </c>
      <c r="K423" s="20">
        <f t="shared" si="842"/>
        <v>1.433535525691838E-2</v>
      </c>
      <c r="L423" s="20">
        <f t="shared" si="842"/>
        <v>8.0212949664849459E-3</v>
      </c>
      <c r="M423" s="22">
        <f t="shared" si="842"/>
        <v>8.6096239219719314E-3</v>
      </c>
      <c r="N423" s="24">
        <f t="shared" ref="N423:R423" si="843">(B423-B422)/B422</f>
        <v>-1.2396811006516946E-2</v>
      </c>
      <c r="O423" s="24">
        <f t="shared" si="843"/>
        <v>1.8680558258388159E-3</v>
      </c>
      <c r="P423" s="24">
        <f t="shared" si="843"/>
        <v>7.1176788344581793E-3</v>
      </c>
      <c r="Q423" s="24">
        <f t="shared" si="843"/>
        <v>1.443859921845796E-2</v>
      </c>
      <c r="R423" s="24">
        <f t="shared" si="843"/>
        <v>8.0535517423104951E-3</v>
      </c>
      <c r="S423" s="26">
        <f t="shared" si="779"/>
        <v>8.6467933289720023E-3</v>
      </c>
      <c r="U423" s="2"/>
    </row>
    <row r="424" spans="1:21" ht="15.75" customHeight="1">
      <c r="A424" s="11">
        <v>43006</v>
      </c>
      <c r="B424" s="12">
        <v>339.60000600000001</v>
      </c>
      <c r="C424" s="12">
        <v>35.615704000000001</v>
      </c>
      <c r="D424" s="12">
        <v>147.89352400000001</v>
      </c>
      <c r="E424" s="12">
        <v>180.699997</v>
      </c>
      <c r="F424" s="12">
        <v>71.003471000000005</v>
      </c>
      <c r="G424" s="12">
        <v>58.179099999999998</v>
      </c>
      <c r="H424" s="20">
        <f t="shared" ref="H424:M424" si="844">LN(B424/B423)</f>
        <v>-4.0260277015373149E-3</v>
      </c>
      <c r="I424" s="20">
        <f t="shared" si="844"/>
        <v>7.6953088338758595E-3</v>
      </c>
      <c r="J424" s="20">
        <f t="shared" si="844"/>
        <v>-6.1785484230720573E-3</v>
      </c>
      <c r="K424" s="20">
        <f t="shared" si="844"/>
        <v>-7.0036628244828916E-3</v>
      </c>
      <c r="L424" s="20">
        <f t="shared" si="844"/>
        <v>2.7091077464507944E-4</v>
      </c>
      <c r="M424" s="22">
        <f t="shared" si="844"/>
        <v>9.027933036088588E-4</v>
      </c>
      <c r="N424" s="24">
        <f t="shared" ref="N424:R424" si="845">(B424-B423)/B423</f>
        <v>-4.0179341173184821E-3</v>
      </c>
      <c r="O424" s="24">
        <f t="shared" si="845"/>
        <v>7.7249938190881327E-3</v>
      </c>
      <c r="P424" s="24">
        <f t="shared" si="845"/>
        <v>-6.1595004425774157E-3</v>
      </c>
      <c r="Q424" s="24">
        <f t="shared" si="845"/>
        <v>-6.9791943343452539E-3</v>
      </c>
      <c r="R424" s="24">
        <f t="shared" si="845"/>
        <v>2.7094747428295043E-4</v>
      </c>
      <c r="S424" s="26">
        <f t="shared" si="779"/>
        <v>9.0320094414586549E-4</v>
      </c>
      <c r="U424" s="2"/>
    </row>
    <row r="425" spans="1:21" ht="15.75" customHeight="1">
      <c r="A425" s="11">
        <v>43007</v>
      </c>
      <c r="B425" s="12">
        <v>341.10000600000001</v>
      </c>
      <c r="C425" s="12">
        <v>35.851073999999997</v>
      </c>
      <c r="D425" s="12">
        <v>148.703979</v>
      </c>
      <c r="E425" s="12">
        <v>181.35000600000001</v>
      </c>
      <c r="F425" s="12">
        <v>71.599402999999995</v>
      </c>
      <c r="G425" s="12">
        <v>57.755499999999998</v>
      </c>
      <c r="H425" s="20">
        <f t="shared" ref="H425:M425" si="846">LN(B425/B424)</f>
        <v>4.4072349097127603E-3</v>
      </c>
      <c r="I425" s="20">
        <f t="shared" si="846"/>
        <v>6.5868605688079243E-3</v>
      </c>
      <c r="J425" s="20">
        <f t="shared" si="846"/>
        <v>5.4650292664346614E-3</v>
      </c>
      <c r="K425" s="20">
        <f t="shared" si="846"/>
        <v>3.5907178180255447E-3</v>
      </c>
      <c r="L425" s="20">
        <f t="shared" si="846"/>
        <v>8.3579727726990072E-3</v>
      </c>
      <c r="M425" s="22">
        <f t="shared" si="846"/>
        <v>-7.3076007517106105E-3</v>
      </c>
      <c r="N425" s="24">
        <f t="shared" ref="N425:R425" si="847">(B425-B424)/B424</f>
        <v>4.4169610527038678E-3</v>
      </c>
      <c r="O425" s="24">
        <f t="shared" si="847"/>
        <v>6.6086016438140901E-3</v>
      </c>
      <c r="P425" s="24">
        <f t="shared" si="847"/>
        <v>5.4799897796741276E-3</v>
      </c>
      <c r="Q425" s="24">
        <f t="shared" si="847"/>
        <v>3.597172168187758E-3</v>
      </c>
      <c r="R425" s="24">
        <f t="shared" si="847"/>
        <v>8.3929981394851878E-3</v>
      </c>
      <c r="S425" s="26">
        <f t="shared" si="779"/>
        <v>-7.2809651575909129E-3</v>
      </c>
      <c r="U425" s="2"/>
    </row>
    <row r="426" spans="1:21" ht="15.75" customHeight="1">
      <c r="A426" s="11">
        <v>43010</v>
      </c>
      <c r="B426" s="12">
        <v>341.52999899999998</v>
      </c>
      <c r="C426" s="12">
        <v>36.754879000000003</v>
      </c>
      <c r="D426" s="12">
        <v>148.40489199999999</v>
      </c>
      <c r="E426" s="12">
        <v>177.009995</v>
      </c>
      <c r="F426" s="12">
        <v>71.714737</v>
      </c>
      <c r="G426" s="12">
        <v>57.871099999999998</v>
      </c>
      <c r="H426" s="20">
        <f t="shared" ref="H426:M426" si="848">LN(B426/B425)</f>
        <v>1.2598129403090989E-3</v>
      </c>
      <c r="I426" s="20">
        <f t="shared" si="848"/>
        <v>2.4897453995637413E-2</v>
      </c>
      <c r="J426" s="20">
        <f t="shared" si="848"/>
        <v>-2.0133165328993959E-3</v>
      </c>
      <c r="K426" s="20">
        <f t="shared" si="848"/>
        <v>-2.4222698908032272E-2</v>
      </c>
      <c r="L426" s="20">
        <f t="shared" si="848"/>
        <v>1.609527502289455E-3</v>
      </c>
      <c r="M426" s="22">
        <f t="shared" si="848"/>
        <v>1.9995405644657803E-3</v>
      </c>
      <c r="N426" s="24">
        <f t="shared" ref="N426:R426" si="849">(B426-B425)/B425</f>
        <v>1.2606068379839538E-3</v>
      </c>
      <c r="O426" s="24">
        <f t="shared" si="849"/>
        <v>2.5209983946366726E-2</v>
      </c>
      <c r="P426" s="24">
        <f t="shared" si="849"/>
        <v>-2.0112911706284221E-3</v>
      </c>
      <c r="Q426" s="24">
        <f t="shared" si="849"/>
        <v>-2.3931683796029231E-2</v>
      </c>
      <c r="R426" s="24">
        <f t="shared" si="849"/>
        <v>1.6108234868942172E-3</v>
      </c>
      <c r="S426" s="26">
        <f t="shared" si="779"/>
        <v>2.0015409787812466E-3</v>
      </c>
      <c r="U426" s="2"/>
    </row>
    <row r="427" spans="1:21" ht="15.75" customHeight="1">
      <c r="A427" s="11">
        <v>43011</v>
      </c>
      <c r="B427" s="12">
        <v>348.14001500000001</v>
      </c>
      <c r="C427" s="12">
        <v>37.074986000000003</v>
      </c>
      <c r="D427" s="12">
        <v>149.05136100000001</v>
      </c>
      <c r="E427" s="12">
        <v>179.19000199999999</v>
      </c>
      <c r="F427" s="12">
        <v>71.378333999999995</v>
      </c>
      <c r="G427" s="12">
        <v>57.976399999999998</v>
      </c>
      <c r="H427" s="20">
        <f t="shared" ref="H427:M427" si="850">LN(B427/B426)</f>
        <v>1.9169220855618483E-2</v>
      </c>
      <c r="I427" s="20">
        <f t="shared" si="850"/>
        <v>8.6715316594518366E-3</v>
      </c>
      <c r="J427" s="20">
        <f t="shared" si="850"/>
        <v>4.3466560969142812E-3</v>
      </c>
      <c r="K427" s="20">
        <f t="shared" si="850"/>
        <v>1.2240506667588203E-2</v>
      </c>
      <c r="L427" s="20">
        <f t="shared" si="850"/>
        <v>-4.7018855267785976E-3</v>
      </c>
      <c r="M427" s="22">
        <f t="shared" si="850"/>
        <v>1.8179076630832152E-3</v>
      </c>
      <c r="N427" s="24">
        <f t="shared" ref="N427:R427" si="851">(B427-B426)/B426</f>
        <v>1.9354130001329781E-2</v>
      </c>
      <c r="O427" s="24">
        <f t="shared" si="851"/>
        <v>8.7092383027570323E-3</v>
      </c>
      <c r="P427" s="24">
        <f t="shared" si="851"/>
        <v>4.3561165086122948E-3</v>
      </c>
      <c r="Q427" s="24">
        <f t="shared" si="851"/>
        <v>1.2315728272858203E-2</v>
      </c>
      <c r="R427" s="24">
        <f t="shared" si="851"/>
        <v>-4.6908489673468962E-3</v>
      </c>
      <c r="S427" s="26">
        <f t="shared" si="779"/>
        <v>1.819561058974184E-3</v>
      </c>
      <c r="U427" s="2"/>
    </row>
    <row r="428" spans="1:21" ht="15.75" customHeight="1">
      <c r="A428" s="11">
        <v>43012</v>
      </c>
      <c r="B428" s="12">
        <v>355.01001000000002</v>
      </c>
      <c r="C428" s="12">
        <v>37.037318999999997</v>
      </c>
      <c r="D428" s="12">
        <v>148.086502</v>
      </c>
      <c r="E428" s="12">
        <v>184.449997</v>
      </c>
      <c r="F428" s="12">
        <v>71.791640999999998</v>
      </c>
      <c r="G428" s="12">
        <v>57.680999999999997</v>
      </c>
      <c r="H428" s="20">
        <f t="shared" ref="H428:M428" si="852">LN(B428/B427)</f>
        <v>1.9541245450304376E-2</v>
      </c>
      <c r="I428" s="20">
        <f t="shared" si="852"/>
        <v>-1.0164844621486579E-3</v>
      </c>
      <c r="J428" s="20">
        <f t="shared" si="852"/>
        <v>-6.4943752471461388E-3</v>
      </c>
      <c r="K428" s="20">
        <f t="shared" si="852"/>
        <v>2.8931701204452785E-2</v>
      </c>
      <c r="L428" s="20">
        <f t="shared" si="852"/>
        <v>5.7736707454368041E-3</v>
      </c>
      <c r="M428" s="22">
        <f t="shared" si="852"/>
        <v>-5.1082013315213387E-3</v>
      </c>
      <c r="N428" s="24">
        <f t="shared" ref="N428:R428" si="853">(B428-B427)/B427</f>
        <v>1.9733425357610836E-2</v>
      </c>
      <c r="O428" s="24">
        <f t="shared" si="853"/>
        <v>-1.0159680168188359E-3</v>
      </c>
      <c r="P428" s="24">
        <f t="shared" si="853"/>
        <v>-6.47333237030971E-3</v>
      </c>
      <c r="Q428" s="24">
        <f t="shared" si="853"/>
        <v>2.9354288416158419E-2</v>
      </c>
      <c r="R428" s="24">
        <f t="shared" si="853"/>
        <v>5.7903705065461917E-3</v>
      </c>
      <c r="S428" s="26">
        <f t="shared" si="779"/>
        <v>-5.0951766580884517E-3</v>
      </c>
      <c r="U428" s="2"/>
    </row>
    <row r="429" spans="1:21" ht="15.75" customHeight="1">
      <c r="A429" s="11">
        <v>43013</v>
      </c>
      <c r="B429" s="12">
        <v>355.32998700000002</v>
      </c>
      <c r="C429" s="12">
        <v>37.216194000000002</v>
      </c>
      <c r="D429" s="12">
        <v>149.92936700000001</v>
      </c>
      <c r="E429" s="12">
        <v>194.38999899999999</v>
      </c>
      <c r="F429" s="12">
        <v>73.021964999999994</v>
      </c>
      <c r="G429" s="12">
        <v>57.511800000000001</v>
      </c>
      <c r="H429" s="20">
        <f t="shared" ref="H429:M429" si="854">LN(B429/B428)</f>
        <v>9.009123039490657E-4</v>
      </c>
      <c r="I429" s="20">
        <f t="shared" si="854"/>
        <v>4.817963185532158E-3</v>
      </c>
      <c r="J429" s="20">
        <f t="shared" si="854"/>
        <v>1.2367720528362144E-2</v>
      </c>
      <c r="K429" s="20">
        <f t="shared" si="854"/>
        <v>5.2488037451609751E-2</v>
      </c>
      <c r="L429" s="20">
        <f t="shared" si="854"/>
        <v>1.6992237636949112E-2</v>
      </c>
      <c r="M429" s="22">
        <f t="shared" si="854"/>
        <v>-2.9376857179084616E-3</v>
      </c>
      <c r="N429" s="24">
        <f t="shared" ref="N429:R429" si="855">(B429-B428)/B428</f>
        <v>9.0131824733616491E-4</v>
      </c>
      <c r="O429" s="24">
        <f t="shared" si="855"/>
        <v>4.8295882323449229E-3</v>
      </c>
      <c r="P429" s="24">
        <f t="shared" si="855"/>
        <v>1.2444517056659341E-2</v>
      </c>
      <c r="Q429" s="24">
        <f t="shared" si="855"/>
        <v>5.3889954793547613E-2</v>
      </c>
      <c r="R429" s="24">
        <f t="shared" si="855"/>
        <v>1.7137426904616875E-2</v>
      </c>
      <c r="S429" s="26">
        <f t="shared" si="779"/>
        <v>-2.9333749414884869E-3</v>
      </c>
      <c r="U429" s="2"/>
    </row>
    <row r="430" spans="1:21" ht="15.75" customHeight="1">
      <c r="A430" s="11">
        <v>43014</v>
      </c>
      <c r="B430" s="12">
        <v>356.88000499999998</v>
      </c>
      <c r="C430" s="12">
        <v>37.310349000000002</v>
      </c>
      <c r="D430" s="12">
        <v>149.84251399999999</v>
      </c>
      <c r="E430" s="12">
        <v>198.020004</v>
      </c>
      <c r="F430" s="12">
        <v>73.050811999999993</v>
      </c>
      <c r="G430" s="12">
        <v>57.965600000000002</v>
      </c>
      <c r="H430" s="20">
        <f t="shared" ref="H430:M430" si="856">LN(B430/B429)</f>
        <v>4.3527062653903039E-3</v>
      </c>
      <c r="I430" s="20">
        <f t="shared" si="856"/>
        <v>2.5267521155300267E-3</v>
      </c>
      <c r="J430" s="20">
        <f t="shared" si="856"/>
        <v>-5.7946063613799337E-4</v>
      </c>
      <c r="K430" s="20">
        <f t="shared" si="856"/>
        <v>1.850161066462434E-2</v>
      </c>
      <c r="L430" s="20">
        <f t="shared" si="856"/>
        <v>3.9496750821699293E-4</v>
      </c>
      <c r="M430" s="22">
        <f t="shared" si="856"/>
        <v>7.8595870023160288E-3</v>
      </c>
      <c r="N430" s="24">
        <f t="shared" ref="N430:R430" si="857">(B430-B429)/B429</f>
        <v>4.3621930507091308E-3</v>
      </c>
      <c r="O430" s="24">
        <f t="shared" si="857"/>
        <v>2.5299470440206932E-3</v>
      </c>
      <c r="P430" s="24">
        <f t="shared" si="857"/>
        <v>-5.7929278124691311E-4</v>
      </c>
      <c r="Q430" s="24">
        <f t="shared" si="857"/>
        <v>1.8673825910148864E-2</v>
      </c>
      <c r="R430" s="24">
        <f t="shared" si="857"/>
        <v>3.9504551815332494E-4</v>
      </c>
      <c r="S430" s="26">
        <f t="shared" si="779"/>
        <v>7.8905546340055643E-3</v>
      </c>
      <c r="U430" s="2"/>
    </row>
    <row r="431" spans="1:21" ht="15.75" customHeight="1">
      <c r="A431" s="11">
        <v>43017</v>
      </c>
      <c r="B431" s="12">
        <v>342.94000199999999</v>
      </c>
      <c r="C431" s="12">
        <v>37.526885999999998</v>
      </c>
      <c r="D431" s="12">
        <v>150.363541</v>
      </c>
      <c r="E431" s="12">
        <v>196.86999499999999</v>
      </c>
      <c r="F431" s="12">
        <v>73.329559000000003</v>
      </c>
      <c r="G431" s="12">
        <v>58.359400000000001</v>
      </c>
      <c r="H431" s="20">
        <f t="shared" ref="H431:M431" si="858">LN(B431/B430)</f>
        <v>-3.9844094247691551E-2</v>
      </c>
      <c r="I431" s="20">
        <f t="shared" si="858"/>
        <v>5.7868948334337143E-3</v>
      </c>
      <c r="J431" s="20">
        <f t="shared" si="858"/>
        <v>3.4711326734839206E-3</v>
      </c>
      <c r="K431" s="20">
        <f t="shared" si="858"/>
        <v>-5.8244688598231269E-3</v>
      </c>
      <c r="L431" s="20">
        <f t="shared" si="858"/>
        <v>3.808534368775947E-3</v>
      </c>
      <c r="M431" s="22">
        <f t="shared" si="858"/>
        <v>6.7707114446247645E-3</v>
      </c>
      <c r="N431" s="24">
        <f t="shared" ref="N431:R431" si="859">(B431-B430)/B430</f>
        <v>-3.9060756569984895E-2</v>
      </c>
      <c r="O431" s="24">
        <f t="shared" si="859"/>
        <v>5.8036712548573399E-3</v>
      </c>
      <c r="P431" s="24">
        <f t="shared" si="859"/>
        <v>3.4771640310306308E-3</v>
      </c>
      <c r="Q431" s="24">
        <f t="shared" si="859"/>
        <v>-5.8075395251482335E-3</v>
      </c>
      <c r="R431" s="24">
        <f t="shared" si="859"/>
        <v>3.8157960516579867E-3</v>
      </c>
      <c r="S431" s="26">
        <f t="shared" si="779"/>
        <v>6.793684530135069E-3</v>
      </c>
      <c r="U431" s="2"/>
    </row>
    <row r="432" spans="1:21" ht="15.75" customHeight="1">
      <c r="A432" s="11">
        <v>43018</v>
      </c>
      <c r="B432" s="12">
        <v>355.58999599999999</v>
      </c>
      <c r="C432" s="12">
        <v>37.329174000000002</v>
      </c>
      <c r="D432" s="12">
        <v>150.42143200000001</v>
      </c>
      <c r="E432" s="12">
        <v>195.08000200000001</v>
      </c>
      <c r="F432" s="12">
        <v>73.329559000000003</v>
      </c>
      <c r="G432" s="12">
        <v>57.974800000000002</v>
      </c>
      <c r="H432" s="20">
        <f t="shared" ref="H432:M432" si="860">LN(B432/B431)</f>
        <v>3.6222859927979134E-2</v>
      </c>
      <c r="I432" s="20">
        <f t="shared" si="860"/>
        <v>-5.2824703772604269E-3</v>
      </c>
      <c r="J432" s="20">
        <f t="shared" si="860"/>
        <v>3.8493279858656324E-4</v>
      </c>
      <c r="K432" s="20">
        <f t="shared" si="860"/>
        <v>-9.1338459404690566E-3</v>
      </c>
      <c r="L432" s="20">
        <f t="shared" si="860"/>
        <v>0</v>
      </c>
      <c r="M432" s="22">
        <f t="shared" si="860"/>
        <v>-6.6120092145254116E-3</v>
      </c>
      <c r="N432" s="24">
        <f t="shared" ref="N432:R432" si="861">(B432-B431)/B431</f>
        <v>3.6886901283682834E-2</v>
      </c>
      <c r="O432" s="24">
        <f t="shared" si="861"/>
        <v>-5.2685426656503198E-3</v>
      </c>
      <c r="P432" s="24">
        <f t="shared" si="861"/>
        <v>3.8500689472331678E-4</v>
      </c>
      <c r="Q432" s="24">
        <f t="shared" si="861"/>
        <v>-9.092259081938725E-3</v>
      </c>
      <c r="R432" s="24">
        <f t="shared" si="861"/>
        <v>0</v>
      </c>
      <c r="S432" s="26">
        <f t="shared" si="779"/>
        <v>-6.59019798010263E-3</v>
      </c>
      <c r="U432" s="2"/>
    </row>
    <row r="433" spans="1:21" ht="15.75" customHeight="1">
      <c r="A433" s="11">
        <v>43019</v>
      </c>
      <c r="B433" s="12">
        <v>354.60000600000001</v>
      </c>
      <c r="C433" s="12">
        <v>36.999659999999999</v>
      </c>
      <c r="D433" s="12">
        <v>151.04861500000001</v>
      </c>
      <c r="E433" s="12">
        <v>194.949997</v>
      </c>
      <c r="F433" s="12">
        <v>73.454505999999995</v>
      </c>
      <c r="G433" s="12">
        <v>57.879300000000001</v>
      </c>
      <c r="H433" s="20">
        <f t="shared" ref="H433:M433" si="862">LN(B433/B432)</f>
        <v>-2.787959950027263E-3</v>
      </c>
      <c r="I433" s="20">
        <f t="shared" si="862"/>
        <v>-8.8664422932501798E-3</v>
      </c>
      <c r="J433" s="20">
        <f t="shared" si="862"/>
        <v>4.1608372777768698E-3</v>
      </c>
      <c r="K433" s="20">
        <f t="shared" si="862"/>
        <v>-6.6664105401102931E-4</v>
      </c>
      <c r="L433" s="20">
        <f t="shared" si="862"/>
        <v>1.7024604159661754E-3</v>
      </c>
      <c r="M433" s="22">
        <f t="shared" si="862"/>
        <v>-1.6486256702262897E-3</v>
      </c>
      <c r="N433" s="24">
        <f t="shared" ref="N433:R433" si="863">(B433-B432)/B432</f>
        <v>-2.7840771988421674E-3</v>
      </c>
      <c r="O433" s="24">
        <f t="shared" si="863"/>
        <v>-8.8272513075162914E-3</v>
      </c>
      <c r="P433" s="24">
        <f t="shared" si="863"/>
        <v>4.1695055794974895E-3</v>
      </c>
      <c r="Q433" s="24">
        <f t="shared" si="863"/>
        <v>-6.6641889823238387E-4</v>
      </c>
      <c r="R433" s="24">
        <f t="shared" si="863"/>
        <v>1.7039104244441412E-3</v>
      </c>
      <c r="S433" s="26">
        <f t="shared" si="779"/>
        <v>-1.6472674334365722E-3</v>
      </c>
      <c r="U433" s="2"/>
    </row>
    <row r="434" spans="1:21" ht="15.75" customHeight="1">
      <c r="A434" s="11">
        <v>43020</v>
      </c>
      <c r="B434" s="12">
        <v>355.67999300000002</v>
      </c>
      <c r="C434" s="12">
        <v>36.896099</v>
      </c>
      <c r="D434" s="12">
        <v>150.51795999999999</v>
      </c>
      <c r="E434" s="12">
        <v>195.86000100000001</v>
      </c>
      <c r="F434" s="12">
        <v>74.127335000000002</v>
      </c>
      <c r="G434" s="12">
        <v>57.706200000000003</v>
      </c>
      <c r="H434" s="20">
        <f t="shared" ref="H434:M434" si="864">LN(B434/B433)</f>
        <v>3.0410199746933111E-3</v>
      </c>
      <c r="I434" s="20">
        <f t="shared" si="864"/>
        <v>-2.8028961120727149E-3</v>
      </c>
      <c r="J434" s="20">
        <f t="shared" si="864"/>
        <v>-3.5193260241728392E-3</v>
      </c>
      <c r="K434" s="20">
        <f t="shared" si="864"/>
        <v>4.6570233582911196E-3</v>
      </c>
      <c r="L434" s="20">
        <f t="shared" si="864"/>
        <v>9.1181090710511295E-3</v>
      </c>
      <c r="M434" s="22">
        <f t="shared" si="864"/>
        <v>-2.995187621437002E-3</v>
      </c>
      <c r="N434" s="24">
        <f t="shared" ref="N434:R434" si="865">(B434-B433)/B433</f>
        <v>3.0456485666275394E-3</v>
      </c>
      <c r="O434" s="24">
        <f t="shared" si="865"/>
        <v>-2.7989716662260985E-3</v>
      </c>
      <c r="P434" s="24">
        <f t="shared" si="865"/>
        <v>-3.5131404548133347E-3</v>
      </c>
      <c r="Q434" s="24">
        <f t="shared" si="865"/>
        <v>4.6678841446712869E-3</v>
      </c>
      <c r="R434" s="24">
        <f t="shared" si="865"/>
        <v>9.1598056625689823E-3</v>
      </c>
      <c r="S434" s="26">
        <f t="shared" si="779"/>
        <v>-2.9907065220208251E-3</v>
      </c>
      <c r="U434" s="2"/>
    </row>
    <row r="435" spans="1:21" ht="15.75" customHeight="1">
      <c r="A435" s="11">
        <v>43021</v>
      </c>
      <c r="B435" s="12">
        <v>355.57000699999998</v>
      </c>
      <c r="C435" s="12">
        <v>37.347999999999999</v>
      </c>
      <c r="D435" s="12">
        <v>151.47316000000001</v>
      </c>
      <c r="E435" s="12">
        <v>199.490005</v>
      </c>
      <c r="F435" s="12">
        <v>74.482979</v>
      </c>
      <c r="G435" s="12">
        <v>57.431800000000003</v>
      </c>
      <c r="H435" s="20">
        <f t="shared" ref="H435:M435" si="866">LN(B435/B434)</f>
        <v>-3.0927522214900131E-4</v>
      </c>
      <c r="I435" s="20">
        <f t="shared" si="866"/>
        <v>1.2173535320937687E-2</v>
      </c>
      <c r="J435" s="20">
        <f t="shared" si="866"/>
        <v>6.3260349210785844E-3</v>
      </c>
      <c r="K435" s="20">
        <f t="shared" si="866"/>
        <v>1.8364011425895867E-2</v>
      </c>
      <c r="L435" s="20">
        <f t="shared" si="866"/>
        <v>4.786271818737085E-3</v>
      </c>
      <c r="M435" s="22">
        <f t="shared" si="866"/>
        <v>-4.7664631921958047E-3</v>
      </c>
      <c r="N435" s="24">
        <f t="shared" ref="N435:R435" si="867">(B435-B434)/B434</f>
        <v>-3.0922740149752807E-4</v>
      </c>
      <c r="O435" s="24">
        <f t="shared" si="867"/>
        <v>1.2247934395449217E-2</v>
      </c>
      <c r="P435" s="24">
        <f t="shared" si="867"/>
        <v>6.3460865401047109E-3</v>
      </c>
      <c r="Q435" s="24">
        <f t="shared" si="867"/>
        <v>1.8533666810304904E-2</v>
      </c>
      <c r="R435" s="24">
        <f t="shared" si="867"/>
        <v>4.7977443138890402E-3</v>
      </c>
      <c r="S435" s="26">
        <f t="shared" si="779"/>
        <v>-4.7551216333773239E-3</v>
      </c>
      <c r="U435" s="2"/>
    </row>
    <row r="436" spans="1:21" ht="15.75" customHeight="1">
      <c r="A436" s="11">
        <v>43024</v>
      </c>
      <c r="B436" s="12">
        <v>350.60000600000001</v>
      </c>
      <c r="C436" s="12">
        <v>37.432735000000001</v>
      </c>
      <c r="D436" s="12">
        <v>154.26159699999999</v>
      </c>
      <c r="E436" s="12">
        <v>202.679993</v>
      </c>
      <c r="F436" s="12">
        <v>74.636780000000002</v>
      </c>
      <c r="G436" s="12">
        <v>57.188499999999998</v>
      </c>
      <c r="H436" s="20">
        <f t="shared" ref="H436:M436" si="868">LN(B436/B435)</f>
        <v>-1.4076165712471899E-2</v>
      </c>
      <c r="I436" s="20">
        <f t="shared" si="868"/>
        <v>2.2662263553585682E-3</v>
      </c>
      <c r="J436" s="20">
        <f t="shared" si="868"/>
        <v>1.8241395565370824E-2</v>
      </c>
      <c r="K436" s="20">
        <f t="shared" si="868"/>
        <v>1.5864211246274816E-2</v>
      </c>
      <c r="L436" s="20">
        <f t="shared" si="868"/>
        <v>2.0627857175702295E-3</v>
      </c>
      <c r="M436" s="22">
        <f t="shared" si="868"/>
        <v>-4.2453276673033854E-3</v>
      </c>
      <c r="N436" s="24">
        <f t="shared" ref="N436:R436" si="869">(B436-B435)/B435</f>
        <v>-1.3977559698953933E-2</v>
      </c>
      <c r="O436" s="24">
        <f t="shared" si="869"/>
        <v>2.2687961872122206E-3</v>
      </c>
      <c r="P436" s="24">
        <f t="shared" si="869"/>
        <v>1.8408786084610551E-2</v>
      </c>
      <c r="Q436" s="24">
        <f t="shared" si="869"/>
        <v>1.5990715925842999E-2</v>
      </c>
      <c r="R436" s="24">
        <f t="shared" si="869"/>
        <v>2.0649147236713157E-3</v>
      </c>
      <c r="S436" s="26">
        <f t="shared" si="779"/>
        <v>-4.2363290023994526E-3</v>
      </c>
      <c r="U436" s="2"/>
    </row>
    <row r="437" spans="1:21" ht="15.75" customHeight="1">
      <c r="A437" s="11">
        <v>43025</v>
      </c>
      <c r="B437" s="12">
        <v>355.75</v>
      </c>
      <c r="C437" s="12">
        <v>37.460979000000002</v>
      </c>
      <c r="D437" s="12">
        <v>154.83085600000001</v>
      </c>
      <c r="E437" s="12">
        <v>199.479996</v>
      </c>
      <c r="F437" s="12">
        <v>74.579109000000003</v>
      </c>
      <c r="G437" s="12">
        <v>57.387500000000003</v>
      </c>
      <c r="H437" s="20">
        <f t="shared" ref="H437:M437" si="870">LN(B437/B436)</f>
        <v>1.4582247369308137E-2</v>
      </c>
      <c r="I437" s="20">
        <f t="shared" si="870"/>
        <v>7.5424224091639569E-4</v>
      </c>
      <c r="J437" s="20">
        <f t="shared" si="870"/>
        <v>3.6834263541496359E-3</v>
      </c>
      <c r="K437" s="20">
        <f t="shared" si="870"/>
        <v>-1.591438544472085E-2</v>
      </c>
      <c r="L437" s="20">
        <f t="shared" si="870"/>
        <v>-7.7298742457087395E-4</v>
      </c>
      <c r="M437" s="22">
        <f t="shared" si="870"/>
        <v>3.4736803536868565E-3</v>
      </c>
      <c r="N437" s="24">
        <f t="shared" ref="N437:R437" si="871">(B437-B436)/B436</f>
        <v>1.4689087027568369E-2</v>
      </c>
      <c r="O437" s="24">
        <f t="shared" si="871"/>
        <v>7.5452675312132078E-4</v>
      </c>
      <c r="P437" s="24">
        <f t="shared" si="871"/>
        <v>3.6902185059060205E-3</v>
      </c>
      <c r="Q437" s="24">
        <f t="shared" si="871"/>
        <v>-1.5788420715013525E-2</v>
      </c>
      <c r="R437" s="24">
        <f t="shared" si="871"/>
        <v>-7.7268874675460466E-4</v>
      </c>
      <c r="S437" s="26">
        <f t="shared" si="779"/>
        <v>3.4797205731922354E-3</v>
      </c>
      <c r="U437" s="2"/>
    </row>
    <row r="438" spans="1:21" ht="15.75" customHeight="1">
      <c r="A438" s="11">
        <v>43026</v>
      </c>
      <c r="B438" s="12">
        <v>359.64999399999999</v>
      </c>
      <c r="C438" s="12">
        <v>37.894047</v>
      </c>
      <c r="D438" s="12">
        <v>154.145813</v>
      </c>
      <c r="E438" s="12">
        <v>195.53999300000001</v>
      </c>
      <c r="F438" s="12">
        <v>74.598327999999995</v>
      </c>
      <c r="G438" s="12">
        <v>57.3583</v>
      </c>
      <c r="H438" s="20">
        <f t="shared" ref="H438:M438" si="872">LN(B438/B437)</f>
        <v>1.0903082660517137E-2</v>
      </c>
      <c r="I438" s="20">
        <f t="shared" si="872"/>
        <v>1.1494197293341677E-2</v>
      </c>
      <c r="J438" s="20">
        <f t="shared" si="872"/>
        <v>-4.4342773498483841E-3</v>
      </c>
      <c r="K438" s="20">
        <f t="shared" si="872"/>
        <v>-1.9949034346563577E-2</v>
      </c>
      <c r="L438" s="20">
        <f t="shared" si="872"/>
        <v>2.5766631325527034E-4</v>
      </c>
      <c r="M438" s="22">
        <f t="shared" si="872"/>
        <v>-5.0895110113509064E-4</v>
      </c>
      <c r="N438" s="24">
        <f t="shared" ref="N438:R438" si="873">(B438-B437)/B437</f>
        <v>1.0962737877723099E-2</v>
      </c>
      <c r="O438" s="24">
        <f t="shared" si="873"/>
        <v>1.1560509403665042E-2</v>
      </c>
      <c r="P438" s="24">
        <f t="shared" si="873"/>
        <v>-4.4244604576752283E-3</v>
      </c>
      <c r="Q438" s="24">
        <f t="shared" si="873"/>
        <v>-1.9751368954308533E-2</v>
      </c>
      <c r="R438" s="24">
        <f t="shared" si="873"/>
        <v>2.5769951207103517E-4</v>
      </c>
      <c r="S438" s="26">
        <f t="shared" si="779"/>
        <v>-5.0882160749299299E-4</v>
      </c>
      <c r="U438" s="2"/>
    </row>
    <row r="439" spans="1:21" ht="15.75" customHeight="1">
      <c r="A439" s="11">
        <v>43027</v>
      </c>
      <c r="B439" s="12">
        <v>351.80999800000001</v>
      </c>
      <c r="C439" s="12">
        <v>37.743416000000003</v>
      </c>
      <c r="D439" s="12">
        <v>150.498627</v>
      </c>
      <c r="E439" s="12">
        <v>195.13000500000001</v>
      </c>
      <c r="F439" s="12">
        <v>74.886696000000001</v>
      </c>
      <c r="G439" s="12">
        <v>57.5276</v>
      </c>
      <c r="H439" s="20">
        <f t="shared" ref="H439:M439" si="874">LN(B439/B438)</f>
        <v>-2.204006817428281E-2</v>
      </c>
      <c r="I439" s="20">
        <f t="shared" si="874"/>
        <v>-3.9829786235854132E-3</v>
      </c>
      <c r="J439" s="20">
        <f t="shared" si="874"/>
        <v>-2.3945030884205579E-2</v>
      </c>
      <c r="K439" s="20">
        <f t="shared" si="874"/>
        <v>-2.098897548372434E-3</v>
      </c>
      <c r="L439" s="20">
        <f t="shared" si="874"/>
        <v>3.8581571583444457E-3</v>
      </c>
      <c r="M439" s="22">
        <f t="shared" si="874"/>
        <v>2.9472741659499844E-3</v>
      </c>
      <c r="N439" s="24">
        <f t="shared" ref="N439:R439" si="875">(B439-B438)/B438</f>
        <v>-2.179896046376685E-2</v>
      </c>
      <c r="O439" s="24">
        <f t="shared" si="875"/>
        <v>-3.9750570848238265E-3</v>
      </c>
      <c r="P439" s="24">
        <f t="shared" si="875"/>
        <v>-2.3660623204861262E-2</v>
      </c>
      <c r="Q439" s="24">
        <f t="shared" si="875"/>
        <v>-2.0966964031751728E-3</v>
      </c>
      <c r="R439" s="24">
        <f t="shared" si="875"/>
        <v>3.8656094276001136E-3</v>
      </c>
      <c r="S439" s="26">
        <f t="shared" si="779"/>
        <v>2.9516216484797297E-3</v>
      </c>
      <c r="U439" s="2"/>
    </row>
    <row r="440" spans="1:21" ht="15.75" customHeight="1">
      <c r="A440" s="11">
        <v>43028</v>
      </c>
      <c r="B440" s="12">
        <v>345.10000600000001</v>
      </c>
      <c r="C440" s="12">
        <v>38.063518999999999</v>
      </c>
      <c r="D440" s="12">
        <v>150.75914</v>
      </c>
      <c r="E440" s="12">
        <v>194.16000399999999</v>
      </c>
      <c r="F440" s="12">
        <v>75.751769999999993</v>
      </c>
      <c r="G440" s="12">
        <v>57.520299999999999</v>
      </c>
      <c r="H440" s="20">
        <f t="shared" ref="H440:M440" si="876">LN(B440/B439)</f>
        <v>-1.9257003965973619E-2</v>
      </c>
      <c r="I440" s="20">
        <f t="shared" si="876"/>
        <v>8.4452669810266435E-3</v>
      </c>
      <c r="J440" s="20">
        <f t="shared" si="876"/>
        <v>1.7295027280526966E-3</v>
      </c>
      <c r="K440" s="20">
        <f t="shared" si="876"/>
        <v>-4.9834467109386733E-3</v>
      </c>
      <c r="L440" s="20">
        <f t="shared" si="876"/>
        <v>1.1485559204868811E-2</v>
      </c>
      <c r="M440" s="22">
        <f t="shared" si="876"/>
        <v>-1.2690366377475309E-4</v>
      </c>
      <c r="N440" s="24">
        <f t="shared" ref="N440:R440" si="877">(B440-B439)/B439</f>
        <v>-1.9072772343439768E-2</v>
      </c>
      <c r="O440" s="24">
        <f t="shared" si="877"/>
        <v>8.4810288501707427E-3</v>
      </c>
      <c r="P440" s="24">
        <f t="shared" si="877"/>
        <v>1.730999180477594E-3</v>
      </c>
      <c r="Q440" s="24">
        <f t="shared" si="877"/>
        <v>-4.971049941806872E-3</v>
      </c>
      <c r="R440" s="24">
        <f t="shared" si="877"/>
        <v>1.1551771492228644E-2</v>
      </c>
      <c r="S440" s="26">
        <f t="shared" si="779"/>
        <v>-1.2689561184542342E-4</v>
      </c>
      <c r="U440" s="2"/>
    </row>
    <row r="441" spans="1:21" ht="15.75" customHeight="1">
      <c r="A441" s="11">
        <v>43031</v>
      </c>
      <c r="B441" s="12">
        <v>337.01998900000001</v>
      </c>
      <c r="C441" s="12">
        <v>38.440109</v>
      </c>
      <c r="D441" s="12">
        <v>150.68197599999999</v>
      </c>
      <c r="E441" s="12">
        <v>192.470001</v>
      </c>
      <c r="F441" s="12">
        <v>75.770988000000003</v>
      </c>
      <c r="G441" s="12">
        <v>57.465299999999999</v>
      </c>
      <c r="H441" s="20">
        <f t="shared" ref="H441:M441" si="878">LN(B441/B440)</f>
        <v>-2.3692004356839151E-2</v>
      </c>
      <c r="I441" s="20">
        <f t="shared" si="878"/>
        <v>9.845102817263373E-3</v>
      </c>
      <c r="J441" s="20">
        <f t="shared" si="878"/>
        <v>-5.119673301996891E-4</v>
      </c>
      <c r="K441" s="20">
        <f t="shared" si="878"/>
        <v>-8.7422793972640796E-3</v>
      </c>
      <c r="L441" s="20">
        <f t="shared" si="878"/>
        <v>2.5366486667373816E-4</v>
      </c>
      <c r="M441" s="22">
        <f t="shared" si="878"/>
        <v>-9.566416002438165E-4</v>
      </c>
      <c r="N441" s="24">
        <f t="shared" ref="N441:R441" si="879">(B441-B440)/B440</f>
        <v>-2.3413552186376949E-2</v>
      </c>
      <c r="O441" s="24">
        <f t="shared" si="879"/>
        <v>9.8937252753745712E-3</v>
      </c>
      <c r="P441" s="24">
        <f t="shared" si="879"/>
        <v>-5.1183629728857863E-4</v>
      </c>
      <c r="Q441" s="24">
        <f t="shared" si="879"/>
        <v>-8.7041767881298054E-3</v>
      </c>
      <c r="R441" s="24">
        <f t="shared" si="879"/>
        <v>2.5369704232665829E-4</v>
      </c>
      <c r="S441" s="26">
        <f t="shared" si="779"/>
        <v>-9.5618416454712474E-4</v>
      </c>
      <c r="U441" s="2"/>
    </row>
    <row r="442" spans="1:21" ht="15.75" customHeight="1">
      <c r="A442" s="11">
        <v>43032</v>
      </c>
      <c r="B442" s="12">
        <v>337.33999599999999</v>
      </c>
      <c r="C442" s="12">
        <v>38.553082000000003</v>
      </c>
      <c r="D442" s="12">
        <v>151.57926900000001</v>
      </c>
      <c r="E442" s="12">
        <v>196.020004</v>
      </c>
      <c r="F442" s="12">
        <v>75.799819999999997</v>
      </c>
      <c r="G442" s="12">
        <v>57.559899999999999</v>
      </c>
      <c r="H442" s="20">
        <f t="shared" ref="H442:M442" si="880">LN(B442/B441)</f>
        <v>9.4906883901186168E-4</v>
      </c>
      <c r="I442" s="20">
        <f t="shared" si="880"/>
        <v>2.9346252469829135E-3</v>
      </c>
      <c r="J442" s="20">
        <f t="shared" si="880"/>
        <v>5.9372192147189203E-3</v>
      </c>
      <c r="K442" s="20">
        <f t="shared" si="880"/>
        <v>1.8276412624467216E-2</v>
      </c>
      <c r="L442" s="20">
        <f t="shared" si="880"/>
        <v>3.8044265552434633E-4</v>
      </c>
      <c r="M442" s="22">
        <f t="shared" si="880"/>
        <v>1.6448573239393868E-3</v>
      </c>
      <c r="N442" s="24">
        <f t="shared" ref="N442:R442" si="881">(B442-B441)/B441</f>
        <v>9.4951934735234796E-4</v>
      </c>
      <c r="O442" s="24">
        <f t="shared" si="881"/>
        <v>2.9389354749229189E-3</v>
      </c>
      <c r="P442" s="24">
        <f t="shared" si="881"/>
        <v>5.9548794342862811E-3</v>
      </c>
      <c r="Q442" s="24">
        <f t="shared" si="881"/>
        <v>1.8444448389648024E-2</v>
      </c>
      <c r="R442" s="24">
        <f t="shared" si="881"/>
        <v>3.8051503300965528E-4</v>
      </c>
      <c r="S442" s="26">
        <f t="shared" si="779"/>
        <v>1.6462108437613754E-3</v>
      </c>
      <c r="U442" s="2"/>
    </row>
    <row r="443" spans="1:21" ht="15.75" customHeight="1">
      <c r="A443" s="11">
        <v>43033</v>
      </c>
      <c r="B443" s="12">
        <v>325.83999599999999</v>
      </c>
      <c r="C443" s="12">
        <v>38.393028000000001</v>
      </c>
      <c r="D443" s="12">
        <v>150.91352800000001</v>
      </c>
      <c r="E443" s="12">
        <v>193.770004</v>
      </c>
      <c r="F443" s="12">
        <v>75.578757999999993</v>
      </c>
      <c r="G443" s="12">
        <v>57.622999999999998</v>
      </c>
      <c r="H443" s="20">
        <f t="shared" ref="H443:M443" si="882">LN(B443/B442)</f>
        <v>-3.4684860908201859E-2</v>
      </c>
      <c r="I443" s="20">
        <f t="shared" si="882"/>
        <v>-4.1601643237683871E-3</v>
      </c>
      <c r="J443" s="20">
        <f t="shared" si="882"/>
        <v>-4.4017053066854024E-3</v>
      </c>
      <c r="K443" s="20">
        <f t="shared" si="882"/>
        <v>-1.1544805891593332E-2</v>
      </c>
      <c r="L443" s="20">
        <f t="shared" si="882"/>
        <v>-2.9206531077623382E-3</v>
      </c>
      <c r="M443" s="22">
        <f t="shared" si="882"/>
        <v>1.0956488560774128E-3</v>
      </c>
      <c r="N443" s="24">
        <f t="shared" ref="N443:R443" si="883">(B443-B442)/B442</f>
        <v>-3.4090235775066528E-2</v>
      </c>
      <c r="O443" s="24">
        <f t="shared" si="883"/>
        <v>-4.1515228276691948E-3</v>
      </c>
      <c r="P443" s="24">
        <f t="shared" si="883"/>
        <v>-4.3920320001015244E-3</v>
      </c>
      <c r="Q443" s="24">
        <f t="shared" si="883"/>
        <v>-1.1478420335100084E-2</v>
      </c>
      <c r="R443" s="24">
        <f t="shared" si="883"/>
        <v>-2.9163921497439363E-3</v>
      </c>
      <c r="S443" s="26">
        <f t="shared" si="779"/>
        <v>1.096249298556673E-3</v>
      </c>
      <c r="U443" s="2"/>
    </row>
    <row r="444" spans="1:21" ht="15.75" customHeight="1">
      <c r="A444" s="11">
        <v>43034</v>
      </c>
      <c r="B444" s="12">
        <v>326.17001299999998</v>
      </c>
      <c r="C444" s="12">
        <v>38.929665</v>
      </c>
      <c r="D444" s="12">
        <v>151.87835699999999</v>
      </c>
      <c r="E444" s="12">
        <v>195.21000699999999</v>
      </c>
      <c r="F444" s="12">
        <v>75.703697000000005</v>
      </c>
      <c r="G444" s="12">
        <v>57.695999999999998</v>
      </c>
      <c r="H444" s="20">
        <f t="shared" ref="H444:M444" si="884">LN(B444/B443)</f>
        <v>1.0123066321899501E-3</v>
      </c>
      <c r="I444" s="20">
        <f t="shared" si="884"/>
        <v>1.3880675787323963E-2</v>
      </c>
      <c r="J444" s="20">
        <f t="shared" si="884"/>
        <v>6.3729070246185638E-3</v>
      </c>
      <c r="K444" s="20">
        <f t="shared" si="884"/>
        <v>7.404028678299107E-3</v>
      </c>
      <c r="L444" s="20">
        <f t="shared" si="884"/>
        <v>1.6517318998436311E-3</v>
      </c>
      <c r="M444" s="22">
        <f t="shared" si="884"/>
        <v>1.2660534647529868E-3</v>
      </c>
      <c r="N444" s="24">
        <f t="shared" ref="N444:R444" si="885">(B444-B443)/B443</f>
        <v>1.0128191874885673E-3</v>
      </c>
      <c r="O444" s="24">
        <f t="shared" si="885"/>
        <v>1.397745965751904E-2</v>
      </c>
      <c r="P444" s="24">
        <f t="shared" si="885"/>
        <v>6.3932572035555373E-3</v>
      </c>
      <c r="Q444" s="24">
        <f t="shared" si="885"/>
        <v>7.4315062717343503E-3</v>
      </c>
      <c r="R444" s="24">
        <f t="shared" si="885"/>
        <v>1.6530967603359122E-3</v>
      </c>
      <c r="S444" s="26">
        <f t="shared" si="779"/>
        <v>1.2668552487722362E-3</v>
      </c>
      <c r="U444" s="2"/>
    </row>
    <row r="445" spans="1:21" ht="15.75" customHeight="1">
      <c r="A445" s="11">
        <v>43035</v>
      </c>
      <c r="B445" s="12">
        <v>320.86999500000002</v>
      </c>
      <c r="C445" s="12">
        <v>41.801139999999997</v>
      </c>
      <c r="D445" s="12">
        <v>157.32015999999999</v>
      </c>
      <c r="E445" s="12">
        <v>199.53999300000001</v>
      </c>
      <c r="F445" s="12">
        <v>80.557732000000001</v>
      </c>
      <c r="G445" s="12">
        <v>58.276899999999998</v>
      </c>
      <c r="H445" s="20">
        <f t="shared" ref="H445:M445" si="886">LN(B445/B444)</f>
        <v>-1.6382716601017484E-2</v>
      </c>
      <c r="I445" s="20">
        <f t="shared" si="886"/>
        <v>7.1167055489550129E-2</v>
      </c>
      <c r="J445" s="20">
        <f t="shared" si="886"/>
        <v>3.5203047044200284E-2</v>
      </c>
      <c r="K445" s="20">
        <f t="shared" si="886"/>
        <v>2.1938744370854628E-2</v>
      </c>
      <c r="L445" s="20">
        <f t="shared" si="886"/>
        <v>6.2147098317109045E-2</v>
      </c>
      <c r="M445" s="22">
        <f t="shared" si="886"/>
        <v>1.001794140201809E-2</v>
      </c>
      <c r="N445" s="24">
        <f t="shared" ref="N445:R445" si="887">(B445-B444)/B444</f>
        <v>-1.6249249743261855E-2</v>
      </c>
      <c r="O445" s="24">
        <f t="shared" si="887"/>
        <v>7.3760588486954534E-2</v>
      </c>
      <c r="P445" s="24">
        <f t="shared" si="887"/>
        <v>3.5830009670173038E-2</v>
      </c>
      <c r="Q445" s="24">
        <f t="shared" si="887"/>
        <v>2.2181168202099494E-2</v>
      </c>
      <c r="R445" s="24">
        <f t="shared" si="887"/>
        <v>6.411886330993842E-2</v>
      </c>
      <c r="S445" s="26">
        <f t="shared" si="779"/>
        <v>1.0068288962839622E-2</v>
      </c>
      <c r="U445" s="2"/>
    </row>
    <row r="446" spans="1:21" ht="15.75" customHeight="1">
      <c r="A446" s="11">
        <v>43038</v>
      </c>
      <c r="B446" s="12">
        <v>320.07998700000002</v>
      </c>
      <c r="C446" s="12">
        <v>41.772896000000003</v>
      </c>
      <c r="D446" s="12">
        <v>160.86123699999999</v>
      </c>
      <c r="E446" s="12">
        <v>198.36999499999999</v>
      </c>
      <c r="F446" s="12">
        <v>80.634636</v>
      </c>
      <c r="G446" s="12">
        <v>57.817500000000003</v>
      </c>
      <c r="H446" s="20">
        <f t="shared" ref="H446:M446" si="888">LN(B446/B445)</f>
        <v>-2.4651171612333242E-3</v>
      </c>
      <c r="I446" s="20">
        <f t="shared" si="888"/>
        <v>-6.7590372386123652E-4</v>
      </c>
      <c r="J446" s="20">
        <f t="shared" si="888"/>
        <v>2.2259146764619868E-2</v>
      </c>
      <c r="K446" s="20">
        <f t="shared" si="888"/>
        <v>-5.8807338700823083E-3</v>
      </c>
      <c r="L446" s="20">
        <f t="shared" si="888"/>
        <v>9.5418916899277998E-4</v>
      </c>
      <c r="M446" s="22">
        <f t="shared" si="888"/>
        <v>-7.9142904035350067E-3</v>
      </c>
      <c r="N446" s="24">
        <f t="shared" ref="N446:R446" si="889">(B446-B445)/B445</f>
        <v>-2.4620812550578317E-3</v>
      </c>
      <c r="O446" s="24">
        <f t="shared" si="889"/>
        <v>-6.7567535239454522E-4</v>
      </c>
      <c r="P446" s="24">
        <f t="shared" si="889"/>
        <v>2.250872996823803E-2</v>
      </c>
      <c r="Q446" s="24">
        <f t="shared" si="889"/>
        <v>-5.8634762004828823E-3</v>
      </c>
      <c r="R446" s="24">
        <f t="shared" si="889"/>
        <v>9.5464455230689677E-4</v>
      </c>
      <c r="S446" s="26">
        <f t="shared" si="779"/>
        <v>-7.8830548639340359E-3</v>
      </c>
      <c r="U446" s="2"/>
    </row>
    <row r="447" spans="1:21" ht="15.75" customHeight="1">
      <c r="A447" s="11">
        <v>43039</v>
      </c>
      <c r="B447" s="12">
        <v>331.52999899999998</v>
      </c>
      <c r="C447" s="12">
        <v>42.827342999999999</v>
      </c>
      <c r="D447" s="12">
        <v>163.09967</v>
      </c>
      <c r="E447" s="12">
        <v>196.429993</v>
      </c>
      <c r="F447" s="12">
        <v>79.952186999999995</v>
      </c>
      <c r="G447" s="12">
        <v>58.290300000000002</v>
      </c>
      <c r="H447" s="20">
        <f t="shared" ref="H447:M447" si="890">LN(B447/B446)</f>
        <v>3.5147376318349619E-2</v>
      </c>
      <c r="I447" s="20">
        <f t="shared" si="890"/>
        <v>2.4929045584636645E-2</v>
      </c>
      <c r="J447" s="20">
        <f t="shared" si="890"/>
        <v>1.3819374963278118E-2</v>
      </c>
      <c r="K447" s="20">
        <f t="shared" si="890"/>
        <v>-9.8278504245127695E-3</v>
      </c>
      <c r="L447" s="20">
        <f t="shared" si="890"/>
        <v>-8.4994907510489836E-3</v>
      </c>
      <c r="M447" s="22">
        <f t="shared" si="890"/>
        <v>8.1442007052155811E-3</v>
      </c>
      <c r="N447" s="24">
        <f t="shared" ref="N447:R447" si="891">(B447-B446)/B446</f>
        <v>3.5772345866784724E-2</v>
      </c>
      <c r="O447" s="24">
        <f t="shared" si="891"/>
        <v>2.5242372470417086E-2</v>
      </c>
      <c r="P447" s="24">
        <f t="shared" si="891"/>
        <v>1.3915303908796965E-2</v>
      </c>
      <c r="Q447" s="24">
        <f t="shared" si="891"/>
        <v>-9.7797149210998007E-3</v>
      </c>
      <c r="R447" s="24">
        <f t="shared" si="891"/>
        <v>-8.4634721982251582E-3</v>
      </c>
      <c r="S447" s="26">
        <f t="shared" si="779"/>
        <v>8.1774549228175175E-3</v>
      </c>
      <c r="U447" s="2"/>
    </row>
    <row r="448" spans="1:21" ht="15.75" customHeight="1">
      <c r="A448" s="11">
        <v>43040</v>
      </c>
      <c r="B448" s="12">
        <v>321.07998700000002</v>
      </c>
      <c r="C448" s="12">
        <v>43.975924999999997</v>
      </c>
      <c r="D448" s="12">
        <v>161.02525299999999</v>
      </c>
      <c r="E448" s="12">
        <v>198</v>
      </c>
      <c r="F448" s="12">
        <v>79.952186999999995</v>
      </c>
      <c r="G448" s="12">
        <v>58.179000000000002</v>
      </c>
      <c r="H448" s="20">
        <f t="shared" ref="H448:M448" si="892">LN(B448/B447)</f>
        <v>-3.2028027477458657E-2</v>
      </c>
      <c r="I448" s="20">
        <f t="shared" si="892"/>
        <v>2.6465571334326282E-2</v>
      </c>
      <c r="J448" s="20">
        <f t="shared" si="892"/>
        <v>-1.2800282710012826E-2</v>
      </c>
      <c r="K448" s="20">
        <f t="shared" si="892"/>
        <v>7.9609325844554671E-3</v>
      </c>
      <c r="L448" s="20">
        <f t="shared" si="892"/>
        <v>0</v>
      </c>
      <c r="M448" s="22">
        <f t="shared" si="892"/>
        <v>-1.9112338423920626E-3</v>
      </c>
      <c r="N448" s="24">
        <f t="shared" ref="N448:R448" si="893">(B448-B447)/B447</f>
        <v>-3.152056233680367E-2</v>
      </c>
      <c r="O448" s="24">
        <f t="shared" si="893"/>
        <v>2.681889464868268E-2</v>
      </c>
      <c r="P448" s="24">
        <f t="shared" si="893"/>
        <v>-1.2718707524055756E-2</v>
      </c>
      <c r="Q448" s="24">
        <f t="shared" si="893"/>
        <v>7.9927050651577639E-3</v>
      </c>
      <c r="R448" s="24">
        <f t="shared" si="893"/>
        <v>0</v>
      </c>
      <c r="S448" s="26">
        <f t="shared" si="779"/>
        <v>-1.9094085980000397E-3</v>
      </c>
      <c r="U448" s="2"/>
    </row>
    <row r="449" spans="1:21" ht="15.75" customHeight="1">
      <c r="A449" s="11">
        <v>43041</v>
      </c>
      <c r="B449" s="12">
        <v>299.26001000000002</v>
      </c>
      <c r="C449" s="12">
        <v>44.343097999999998</v>
      </c>
      <c r="D449" s="12">
        <v>162.20237700000001</v>
      </c>
      <c r="E449" s="12">
        <v>199.320007</v>
      </c>
      <c r="F449" s="12">
        <v>80.788428999999994</v>
      </c>
      <c r="G449" s="12">
        <v>58.2166</v>
      </c>
      <c r="H449" s="20">
        <f t="shared" ref="H449:M449" si="894">LN(B449/B448)</f>
        <v>-7.0377478603991822E-2</v>
      </c>
      <c r="I449" s="20">
        <f t="shared" si="894"/>
        <v>8.3147458588388422E-3</v>
      </c>
      <c r="J449" s="20">
        <f t="shared" si="894"/>
        <v>7.2835927048397683E-3</v>
      </c>
      <c r="K449" s="20">
        <f t="shared" si="894"/>
        <v>6.6445778380739536E-3</v>
      </c>
      <c r="L449" s="20">
        <f t="shared" si="894"/>
        <v>1.0404956324170243E-2</v>
      </c>
      <c r="M449" s="22">
        <f t="shared" si="894"/>
        <v>6.4607255442449224E-4</v>
      </c>
      <c r="N449" s="24">
        <f t="shared" ref="N449:R449" si="895">(B449-B448)/B448</f>
        <v>-6.7958072391475444E-2</v>
      </c>
      <c r="O449" s="24">
        <f t="shared" si="895"/>
        <v>8.3494093643283473E-3</v>
      </c>
      <c r="P449" s="24">
        <f t="shared" si="895"/>
        <v>7.3101825835977449E-3</v>
      </c>
      <c r="Q449" s="24">
        <f t="shared" si="895"/>
        <v>6.6667020202020397E-3</v>
      </c>
      <c r="R449" s="24">
        <f t="shared" si="895"/>
        <v>1.0459276117112327E-2</v>
      </c>
      <c r="S449" s="26">
        <f t="shared" si="779"/>
        <v>6.4628130425070651E-4</v>
      </c>
      <c r="U449" s="2"/>
    </row>
    <row r="450" spans="1:21" ht="15.75" customHeight="1">
      <c r="A450" s="11">
        <v>43042</v>
      </c>
      <c r="B450" s="12">
        <v>306.08999599999999</v>
      </c>
      <c r="C450" s="12">
        <v>43.627589999999998</v>
      </c>
      <c r="D450" s="12">
        <v>166.438095</v>
      </c>
      <c r="E450" s="12">
        <v>200.009995</v>
      </c>
      <c r="F450" s="12">
        <v>80.874931000000004</v>
      </c>
      <c r="G450" s="12">
        <v>58.716799999999999</v>
      </c>
      <c r="H450" s="20">
        <f t="shared" ref="H450:M450" si="896">LN(B450/B449)</f>
        <v>2.2566369116239816E-2</v>
      </c>
      <c r="I450" s="20">
        <f t="shared" si="896"/>
        <v>-1.6267322552237909E-2</v>
      </c>
      <c r="J450" s="20">
        <f t="shared" si="896"/>
        <v>2.5778642162111239E-2</v>
      </c>
      <c r="K450" s="20">
        <f t="shared" si="896"/>
        <v>3.4557317667186934E-3</v>
      </c>
      <c r="L450" s="20">
        <f t="shared" si="896"/>
        <v>1.0701498256046561E-3</v>
      </c>
      <c r="M450" s="22">
        <f t="shared" si="896"/>
        <v>8.5553494718595326E-3</v>
      </c>
      <c r="N450" s="24">
        <f t="shared" ref="N450:R450" si="897">(B450-B449)/B449</f>
        <v>2.2822915764789162E-2</v>
      </c>
      <c r="O450" s="24">
        <f t="shared" si="897"/>
        <v>-1.6135724211240265E-2</v>
      </c>
      <c r="P450" s="24">
        <f t="shared" si="897"/>
        <v>2.6113785003286302E-2</v>
      </c>
      <c r="Q450" s="24">
        <f t="shared" si="897"/>
        <v>3.4617096917922523E-3</v>
      </c>
      <c r="R450" s="24">
        <f t="shared" si="897"/>
        <v>1.0707226402435685E-3</v>
      </c>
      <c r="S450" s="26">
        <f t="shared" si="779"/>
        <v>8.5920510644730275E-3</v>
      </c>
      <c r="U450" s="2"/>
    </row>
    <row r="451" spans="1:21" ht="15.75" customHeight="1">
      <c r="A451" s="88">
        <v>43045</v>
      </c>
      <c r="B451" s="12">
        <v>302.77999899999998</v>
      </c>
      <c r="C451" s="12">
        <v>44.227074000000002</v>
      </c>
      <c r="D451" s="12">
        <v>168.12660199999999</v>
      </c>
      <c r="E451" s="12">
        <v>200.13000500000001</v>
      </c>
      <c r="F451" s="12">
        <v>81.192138999999997</v>
      </c>
      <c r="G451" s="12">
        <v>58.792200000000001</v>
      </c>
      <c r="H451" s="20">
        <f t="shared" ref="H451:M451" si="898">LN(B451/B450)</f>
        <v>-1.0872697406266884E-2</v>
      </c>
      <c r="I451" s="20">
        <f t="shared" si="898"/>
        <v>1.3647387110172431E-2</v>
      </c>
      <c r="J451" s="20">
        <f t="shared" si="898"/>
        <v>1.0093840451971856E-2</v>
      </c>
      <c r="K451" s="20">
        <f t="shared" si="898"/>
        <v>5.9984007396616298E-4</v>
      </c>
      <c r="L451" s="20">
        <f t="shared" si="898"/>
        <v>3.9145324841498748E-3</v>
      </c>
      <c r="M451" s="22">
        <f t="shared" si="898"/>
        <v>1.2833061356638776E-3</v>
      </c>
      <c r="N451" s="24">
        <f t="shared" ref="N451:R451" si="899">(B451-B450)/B450</f>
        <v>-1.08138032711138E-2</v>
      </c>
      <c r="O451" s="24">
        <f t="shared" si="899"/>
        <v>1.3740937787303949E-2</v>
      </c>
      <c r="P451" s="24">
        <f t="shared" si="899"/>
        <v>1.0144955095766911E-2</v>
      </c>
      <c r="Q451" s="24">
        <f t="shared" si="899"/>
        <v>6.0002001399983899E-4</v>
      </c>
      <c r="R451" s="24">
        <f t="shared" si="899"/>
        <v>3.9222042736579733E-3</v>
      </c>
      <c r="S451" s="26">
        <f t="shared" si="779"/>
        <v>1.2841299253365523E-3</v>
      </c>
      <c r="U451" s="2"/>
    </row>
    <row r="452" spans="1:21" ht="15.75" customHeight="1">
      <c r="A452" s="88">
        <v>43046</v>
      </c>
      <c r="B452" s="12">
        <v>306.04998799999998</v>
      </c>
      <c r="C452" s="12">
        <v>44.302833999999997</v>
      </c>
      <c r="D452" s="12">
        <v>168.666901</v>
      </c>
      <c r="E452" s="12">
        <v>195.88999899999999</v>
      </c>
      <c r="F452" s="12">
        <v>80.999877999999995</v>
      </c>
      <c r="G452" s="12">
        <v>59.2883</v>
      </c>
      <c r="H452" s="20">
        <f t="shared" ref="H452:M452" si="900">LN(B452/B451)</f>
        <v>1.0741982206793984E-2</v>
      </c>
      <c r="I452" s="20">
        <f t="shared" si="900"/>
        <v>1.7115124189099708E-3</v>
      </c>
      <c r="J452" s="20">
        <f t="shared" si="900"/>
        <v>3.2084910112120924E-3</v>
      </c>
      <c r="K452" s="20">
        <f t="shared" si="900"/>
        <v>-2.141390828289089E-2</v>
      </c>
      <c r="L452" s="20">
        <f t="shared" si="900"/>
        <v>-2.3707836379158256E-3</v>
      </c>
      <c r="M452" s="22">
        <f t="shared" si="900"/>
        <v>8.4027916379721627E-3</v>
      </c>
      <c r="N452" s="24">
        <f t="shared" ref="N452:R452" si="901">(B452-B451)/B451</f>
        <v>1.0799884440187245E-2</v>
      </c>
      <c r="O452" s="24">
        <f t="shared" si="901"/>
        <v>1.7129778922294382E-3</v>
      </c>
      <c r="P452" s="24">
        <f t="shared" si="901"/>
        <v>3.2136437278379336E-3</v>
      </c>
      <c r="Q452" s="24">
        <f t="shared" si="901"/>
        <v>-2.1186258402382103E-2</v>
      </c>
      <c r="R452" s="24">
        <f t="shared" si="901"/>
        <v>-2.3679755499482779E-3</v>
      </c>
      <c r="S452" s="26">
        <f t="shared" si="779"/>
        <v>8.4381941822213591E-3</v>
      </c>
      <c r="U452" s="2"/>
    </row>
    <row r="453" spans="1:21" ht="15.75" customHeight="1">
      <c r="A453" s="88">
        <v>43047</v>
      </c>
      <c r="B453" s="12">
        <v>304.39001500000001</v>
      </c>
      <c r="C453" s="12">
        <v>44.227074000000002</v>
      </c>
      <c r="D453" s="12">
        <v>170.04669200000001</v>
      </c>
      <c r="E453" s="12">
        <v>196.44000199999999</v>
      </c>
      <c r="F453" s="12">
        <v>81.278625000000005</v>
      </c>
      <c r="G453" s="12">
        <v>59.288899999999998</v>
      </c>
      <c r="H453" s="20">
        <f t="shared" ref="H453:M453" si="902">LN(B453/B452)</f>
        <v>-5.4386248721755232E-3</v>
      </c>
      <c r="I453" s="20">
        <f t="shared" si="902"/>
        <v>-1.7115124189100363E-3</v>
      </c>
      <c r="J453" s="20">
        <f t="shared" si="902"/>
        <v>8.1472882155077444E-3</v>
      </c>
      <c r="K453" s="20">
        <f t="shared" si="902"/>
        <v>2.8037792618664263E-3</v>
      </c>
      <c r="L453" s="20">
        <f t="shared" si="902"/>
        <v>3.4354183579071431E-3</v>
      </c>
      <c r="M453" s="22">
        <f t="shared" si="902"/>
        <v>1.0119989340302793E-5</v>
      </c>
      <c r="N453" s="24">
        <f t="shared" ref="N453:R453" si="903">(B453-B452)/B452</f>
        <v>-5.4238623266993219E-3</v>
      </c>
      <c r="O453" s="24">
        <f t="shared" si="903"/>
        <v>-1.7100486167543004E-3</v>
      </c>
      <c r="P453" s="24">
        <f t="shared" si="903"/>
        <v>8.1805676858912081E-3</v>
      </c>
      <c r="Q453" s="24">
        <f t="shared" si="903"/>
        <v>2.8077135270188234E-3</v>
      </c>
      <c r="R453" s="24">
        <f t="shared" si="903"/>
        <v>3.4413261708864532E-3</v>
      </c>
      <c r="S453" s="26">
        <f t="shared" si="779"/>
        <v>1.0120040547567655E-5</v>
      </c>
      <c r="U453" s="2"/>
    </row>
    <row r="454" spans="1:21" ht="15.75" customHeight="1">
      <c r="A454" s="88">
        <v>43048</v>
      </c>
      <c r="B454" s="12">
        <v>302.98998999999998</v>
      </c>
      <c r="C454" s="12">
        <v>43.848250999999998</v>
      </c>
      <c r="D454" s="12">
        <v>169.69935599999999</v>
      </c>
      <c r="E454" s="12">
        <v>193.89999399999999</v>
      </c>
      <c r="F454" s="12">
        <v>80.826858999999999</v>
      </c>
      <c r="G454" s="12">
        <v>59.221600000000002</v>
      </c>
      <c r="H454" s="20">
        <f t="shared" ref="H454:M454" si="904">LN(B454/B453)</f>
        <v>-4.6100545555950072E-3</v>
      </c>
      <c r="I454" s="20">
        <f t="shared" si="904"/>
        <v>-8.6023034501533906E-3</v>
      </c>
      <c r="J454" s="20">
        <f t="shared" si="904"/>
        <v>-2.0446808612152229E-3</v>
      </c>
      <c r="K454" s="20">
        <f t="shared" si="904"/>
        <v>-1.3014520047449376E-2</v>
      </c>
      <c r="L454" s="20">
        <f t="shared" si="904"/>
        <v>-5.5737432000680272E-3</v>
      </c>
      <c r="M454" s="22">
        <f t="shared" si="904"/>
        <v>-1.1357644636470904E-3</v>
      </c>
      <c r="N454" s="24">
        <f t="shared" ref="N454:R454" si="905">(B454-B453)/B453</f>
        <v>-4.5994445645663766E-3</v>
      </c>
      <c r="O454" s="24">
        <f t="shared" si="905"/>
        <v>-8.5654095045944959E-3</v>
      </c>
      <c r="P454" s="24">
        <f t="shared" si="905"/>
        <v>-2.0425919252813969E-3</v>
      </c>
      <c r="Q454" s="24">
        <f t="shared" si="905"/>
        <v>-1.2930197384135643E-2</v>
      </c>
      <c r="R454" s="24">
        <f t="shared" si="905"/>
        <v>-5.5582387128227904E-3</v>
      </c>
      <c r="S454" s="26">
        <f t="shared" si="779"/>
        <v>-1.1351197273012925E-3</v>
      </c>
      <c r="U454" s="2"/>
    </row>
    <row r="455" spans="1:21" ht="15.75" customHeight="1">
      <c r="A455" s="88">
        <v>43049</v>
      </c>
      <c r="B455" s="12">
        <v>302.98998999999998</v>
      </c>
      <c r="C455" s="12">
        <v>43.166381999999999</v>
      </c>
      <c r="D455" s="12">
        <v>169.13767999999999</v>
      </c>
      <c r="E455" s="12">
        <v>192.020004</v>
      </c>
      <c r="F455" s="12">
        <v>80.615416999999994</v>
      </c>
      <c r="G455" s="12">
        <v>59.398600000000002</v>
      </c>
      <c r="H455" s="20">
        <f t="shared" ref="H455:M455" si="906">LN(B455/B454)</f>
        <v>0</v>
      </c>
      <c r="I455" s="20">
        <f t="shared" si="906"/>
        <v>-1.5672834192667205E-2</v>
      </c>
      <c r="J455" s="20">
        <f t="shared" si="906"/>
        <v>-3.3153194886546091E-3</v>
      </c>
      <c r="K455" s="20">
        <f t="shared" si="906"/>
        <v>-9.7429772041792186E-3</v>
      </c>
      <c r="L455" s="20">
        <f t="shared" si="906"/>
        <v>-2.619414519376737E-3</v>
      </c>
      <c r="M455" s="22">
        <f t="shared" si="906"/>
        <v>2.9843168594497552E-3</v>
      </c>
      <c r="N455" s="24">
        <f t="shared" ref="N455:R455" si="907">(B455-B454)/B454</f>
        <v>0</v>
      </c>
      <c r="O455" s="24">
        <f t="shared" si="907"/>
        <v>-1.5550654460539349E-2</v>
      </c>
      <c r="P455" s="24">
        <f t="shared" si="907"/>
        <v>-3.3098298852707823E-3</v>
      </c>
      <c r="Q455" s="24">
        <f t="shared" si="907"/>
        <v>-9.6956681700567371E-3</v>
      </c>
      <c r="R455" s="24">
        <f t="shared" si="907"/>
        <v>-2.6159868466496422E-3</v>
      </c>
      <c r="S455" s="26">
        <f t="shared" ref="S455:S509" si="908">G455/G454-1</f>
        <v>2.98877436610967E-3</v>
      </c>
      <c r="U455" s="2"/>
    </row>
    <row r="456" spans="1:21" ht="15.75" customHeight="1">
      <c r="A456" s="88">
        <v>43052</v>
      </c>
      <c r="B456" s="12">
        <v>315.39999399999999</v>
      </c>
      <c r="C456" s="12">
        <v>43.327385</v>
      </c>
      <c r="D456" s="12">
        <v>168.459869</v>
      </c>
      <c r="E456" s="12">
        <v>195.08000200000001</v>
      </c>
      <c r="F456" s="12">
        <v>80.673079999999999</v>
      </c>
      <c r="G456" s="12">
        <v>59.767299999999999</v>
      </c>
      <c r="H456" s="20">
        <f t="shared" ref="H456:M456" si="909">LN(B456/B455)</f>
        <v>4.0141886845447498E-2</v>
      </c>
      <c r="I456" s="20">
        <f t="shared" si="909"/>
        <v>3.7228852792765676E-3</v>
      </c>
      <c r="J456" s="20">
        <f t="shared" si="909"/>
        <v>-4.0155025578489309E-3</v>
      </c>
      <c r="K456" s="20">
        <f t="shared" si="909"/>
        <v>1.5810186993415142E-2</v>
      </c>
      <c r="L456" s="20">
        <f t="shared" si="909"/>
        <v>7.1502932359483132E-4</v>
      </c>
      <c r="M456" s="22">
        <f t="shared" si="909"/>
        <v>6.188031584753775E-3</v>
      </c>
      <c r="N456" s="24">
        <f t="shared" ref="N456:R456" si="910">(B456-B455)/B455</f>
        <v>4.0958462027078903E-2</v>
      </c>
      <c r="O456" s="24">
        <f t="shared" si="910"/>
        <v>3.7298238244752803E-3</v>
      </c>
      <c r="P456" s="24">
        <f t="shared" si="910"/>
        <v>-4.0074512077970526E-3</v>
      </c>
      <c r="Q456" s="24">
        <f t="shared" si="910"/>
        <v>1.5935829269121394E-2</v>
      </c>
      <c r="R456" s="24">
        <f t="shared" si="910"/>
        <v>7.152850180010249E-4</v>
      </c>
      <c r="S456" s="26">
        <f t="shared" si="908"/>
        <v>6.207217005114618E-3</v>
      </c>
      <c r="U456" s="2"/>
    </row>
    <row r="457" spans="1:21" ht="15.75" customHeight="1">
      <c r="A457" s="88">
        <v>43053</v>
      </c>
      <c r="B457" s="12">
        <v>308.70001200000002</v>
      </c>
      <c r="C457" s="12">
        <v>43.431548999999997</v>
      </c>
      <c r="D457" s="12">
        <v>165.91313199999999</v>
      </c>
      <c r="E457" s="12">
        <v>195.71000699999999</v>
      </c>
      <c r="F457" s="12">
        <v>80.788428999999994</v>
      </c>
      <c r="G457" s="12">
        <v>60.232100000000003</v>
      </c>
      <c r="H457" s="20">
        <f t="shared" ref="H457:M457" si="911">LN(B457/B456)</f>
        <v>-2.1471685124670698E-2</v>
      </c>
      <c r="I457" s="20">
        <f t="shared" si="911"/>
        <v>2.4012293661872315E-3</v>
      </c>
      <c r="J457" s="20">
        <f t="shared" si="911"/>
        <v>-1.5233205072380863E-2</v>
      </c>
      <c r="K457" s="20">
        <f t="shared" si="911"/>
        <v>3.2242663900275228E-3</v>
      </c>
      <c r="L457" s="20">
        <f t="shared" si="911"/>
        <v>1.4288113661040619E-3</v>
      </c>
      <c r="M457" s="22">
        <f t="shared" si="911"/>
        <v>7.7467441414575851E-3</v>
      </c>
      <c r="N457" s="24">
        <f t="shared" ref="N457:R457" si="912">(B457-B456)/B456</f>
        <v>-2.1242809535373604E-2</v>
      </c>
      <c r="O457" s="24">
        <f t="shared" si="912"/>
        <v>2.4041146263499924E-3</v>
      </c>
      <c r="P457" s="24">
        <f t="shared" si="912"/>
        <v>-1.5117766712735644E-2</v>
      </c>
      <c r="Q457" s="24">
        <f t="shared" si="912"/>
        <v>3.2294699279323508E-3</v>
      </c>
      <c r="R457" s="24">
        <f t="shared" si="912"/>
        <v>1.4298326033913024E-3</v>
      </c>
      <c r="S457" s="26">
        <f t="shared" si="908"/>
        <v>7.7768277971399513E-3</v>
      </c>
      <c r="U457" s="2"/>
    </row>
    <row r="458" spans="1:21" ht="15.75" customHeight="1">
      <c r="A458" s="88">
        <v>43054</v>
      </c>
      <c r="B458" s="12">
        <v>311.29998799999998</v>
      </c>
      <c r="C458" s="12">
        <v>43.052734000000001</v>
      </c>
      <c r="D458" s="12">
        <v>163.724716</v>
      </c>
      <c r="E458" s="12">
        <v>192.11999499999999</v>
      </c>
      <c r="F458" s="12">
        <v>80.160522</v>
      </c>
      <c r="G458" s="12">
        <v>59.882300000000001</v>
      </c>
      <c r="H458" s="20">
        <f t="shared" ref="H458:M458" si="913">LN(B458/B457)</f>
        <v>8.3870685187324573E-3</v>
      </c>
      <c r="I458" s="20">
        <f t="shared" si="913"/>
        <v>-8.7603760940255567E-3</v>
      </c>
      <c r="J458" s="20">
        <f t="shared" si="913"/>
        <v>-1.3277893695221053E-2</v>
      </c>
      <c r="K458" s="20">
        <f t="shared" si="913"/>
        <v>-1.8513856712861185E-2</v>
      </c>
      <c r="L458" s="20">
        <f t="shared" si="913"/>
        <v>-7.8026005352264559E-3</v>
      </c>
      <c r="M458" s="22">
        <f t="shared" si="913"/>
        <v>-5.8244638260706236E-3</v>
      </c>
      <c r="N458" s="24">
        <f t="shared" ref="N458:R458" si="914">(B458-B457)/B457</f>
        <v>8.4223385128989556E-3</v>
      </c>
      <c r="O458" s="24">
        <f t="shared" si="914"/>
        <v>-8.7221158057244497E-3</v>
      </c>
      <c r="P458" s="24">
        <f t="shared" si="914"/>
        <v>-1.3190131327277877E-2</v>
      </c>
      <c r="Q458" s="24">
        <f t="shared" si="914"/>
        <v>-1.834352803431253E-2</v>
      </c>
      <c r="R458" s="24">
        <f t="shared" si="914"/>
        <v>-7.7722392646104475E-3</v>
      </c>
      <c r="S458" s="26">
        <f t="shared" si="908"/>
        <v>-5.8075345206294315E-3</v>
      </c>
      <c r="U458" s="2"/>
    </row>
    <row r="459" spans="1:21" ht="15.75" customHeight="1">
      <c r="A459" s="88">
        <v>43055</v>
      </c>
      <c r="B459" s="12">
        <v>312.5</v>
      </c>
      <c r="C459" s="12">
        <v>43.232674000000003</v>
      </c>
      <c r="D459" s="12">
        <v>165.68077099999999</v>
      </c>
      <c r="E459" s="12">
        <v>195.509995</v>
      </c>
      <c r="F459" s="12">
        <v>80.373031999999995</v>
      </c>
      <c r="G459" s="12">
        <v>59.462699999999998</v>
      </c>
      <c r="H459" s="20">
        <f t="shared" ref="H459:M459" si="915">LN(B459/B458)</f>
        <v>3.8474302769190027E-3</v>
      </c>
      <c r="I459" s="20">
        <f t="shared" si="915"/>
        <v>4.1708155531577744E-3</v>
      </c>
      <c r="J459" s="20">
        <f t="shared" si="915"/>
        <v>1.1876414138870261E-2</v>
      </c>
      <c r="K459" s="20">
        <f t="shared" si="915"/>
        <v>1.749135266703641E-2</v>
      </c>
      <c r="L459" s="20">
        <f t="shared" si="915"/>
        <v>2.6475477411102375E-3</v>
      </c>
      <c r="M459" s="22">
        <f t="shared" si="915"/>
        <v>-7.0317437503055148E-3</v>
      </c>
      <c r="N459" s="24">
        <f t="shared" ref="N459:R459" si="916">(B459-B458)/B458</f>
        <v>3.8548411379958525E-3</v>
      </c>
      <c r="O459" s="24">
        <f t="shared" si="916"/>
        <v>4.1795255093440052E-3</v>
      </c>
      <c r="P459" s="24">
        <f t="shared" si="916"/>
        <v>1.1947218769339579E-2</v>
      </c>
      <c r="Q459" s="24">
        <f t="shared" si="916"/>
        <v>1.7645222195638799E-2</v>
      </c>
      <c r="R459" s="24">
        <f t="shared" si="916"/>
        <v>2.6510555906808422E-3</v>
      </c>
      <c r="S459" s="26">
        <f t="shared" si="908"/>
        <v>-7.0070788864156075E-3</v>
      </c>
      <c r="U459" s="2"/>
    </row>
    <row r="460" spans="1:21" ht="15.75" customHeight="1">
      <c r="A460" s="88">
        <v>43056</v>
      </c>
      <c r="B460" s="12">
        <v>315.04998799999998</v>
      </c>
      <c r="C460" s="12">
        <v>42.266685000000003</v>
      </c>
      <c r="D460" s="12">
        <v>164.76084900000001</v>
      </c>
      <c r="E460" s="12">
        <v>193.199997</v>
      </c>
      <c r="F460" s="12">
        <v>79.600227000000004</v>
      </c>
      <c r="G460" s="12">
        <v>59.350900000000003</v>
      </c>
      <c r="H460" s="20">
        <f t="shared" ref="H460:M460" si="917">LN(B460/B459)</f>
        <v>8.1268491224152709E-3</v>
      </c>
      <c r="I460" s="20">
        <f t="shared" si="917"/>
        <v>-2.259736487087469E-2</v>
      </c>
      <c r="J460" s="20">
        <f t="shared" si="917"/>
        <v>-5.5678481211623963E-3</v>
      </c>
      <c r="K460" s="20">
        <f t="shared" si="917"/>
        <v>-1.188559718779182E-2</v>
      </c>
      <c r="L460" s="20">
        <f t="shared" si="917"/>
        <v>-9.6617524274448773E-3</v>
      </c>
      <c r="M460" s="22">
        <f t="shared" si="917"/>
        <v>-1.8819399967144219E-3</v>
      </c>
      <c r="N460" s="24">
        <f t="shared" ref="N460:R460" si="918">(B460-B459)/B459</f>
        <v>8.1599615999999511E-3</v>
      </c>
      <c r="O460" s="24">
        <f t="shared" si="918"/>
        <v>-2.2343956795270178E-2</v>
      </c>
      <c r="P460" s="24">
        <f t="shared" si="918"/>
        <v>-5.552376382893495E-3</v>
      </c>
      <c r="Q460" s="24">
        <f t="shared" si="918"/>
        <v>-1.1815242489265101E-2</v>
      </c>
      <c r="R460" s="24">
        <f t="shared" si="918"/>
        <v>-9.6152276549675408E-3</v>
      </c>
      <c r="S460" s="26">
        <f t="shared" si="908"/>
        <v>-1.8801702579935853E-3</v>
      </c>
      <c r="U460" s="2"/>
    </row>
    <row r="461" spans="1:21" ht="15.75" customHeight="1">
      <c r="A461" s="88">
        <v>43059</v>
      </c>
      <c r="B461" s="12">
        <v>308.73998999999998</v>
      </c>
      <c r="C461" s="12">
        <v>42.257210000000001</v>
      </c>
      <c r="D461" s="12">
        <v>164.59625199999999</v>
      </c>
      <c r="E461" s="12">
        <v>194.10000600000001</v>
      </c>
      <c r="F461" s="12">
        <v>79.725800000000007</v>
      </c>
      <c r="G461" s="12">
        <v>59.367199999999997</v>
      </c>
      <c r="H461" s="20">
        <f t="shared" ref="H461:M461" si="919">LN(B461/B460)</f>
        <v>-2.0231851934889893E-2</v>
      </c>
      <c r="I461" s="20">
        <f t="shared" si="919"/>
        <v>-2.2419695731456564E-4</v>
      </c>
      <c r="J461" s="20">
        <f t="shared" si="919"/>
        <v>-9.99504872997072E-4</v>
      </c>
      <c r="K461" s="20">
        <f t="shared" si="919"/>
        <v>4.6476148363979964E-3</v>
      </c>
      <c r="L461" s="20">
        <f t="shared" si="919"/>
        <v>1.5763027342826847E-3</v>
      </c>
      <c r="M461" s="22">
        <f t="shared" si="919"/>
        <v>2.7460008376855449E-4</v>
      </c>
      <c r="N461" s="24">
        <f t="shared" ref="N461:R461" si="920">(B461-B460)/B460</f>
        <v>-2.0028561308816833E-2</v>
      </c>
      <c r="O461" s="24">
        <f t="shared" si="920"/>
        <v>-2.2417182705485177E-4</v>
      </c>
      <c r="P461" s="24">
        <f t="shared" si="920"/>
        <v>-9.990055343791944E-4</v>
      </c>
      <c r="Q461" s="24">
        <f t="shared" si="920"/>
        <v>4.658431749354589E-3</v>
      </c>
      <c r="R461" s="24">
        <f t="shared" si="920"/>
        <v>1.5775457524763443E-3</v>
      </c>
      <c r="S461" s="26">
        <f t="shared" si="908"/>
        <v>2.7463778982284026E-4</v>
      </c>
      <c r="U461" s="2"/>
    </row>
    <row r="462" spans="1:21" ht="15.75" customHeight="1">
      <c r="A462" s="88">
        <v>43060</v>
      </c>
      <c r="B462" s="12">
        <v>317.80999800000001</v>
      </c>
      <c r="C462" s="12">
        <v>42.560268000000001</v>
      </c>
      <c r="D462" s="12">
        <v>167.656158</v>
      </c>
      <c r="E462" s="12">
        <v>196.229996</v>
      </c>
      <c r="F462" s="12">
        <v>80.875366</v>
      </c>
      <c r="G462" s="12">
        <v>58.8459</v>
      </c>
      <c r="H462" s="20">
        <f t="shared" ref="H462:M462" si="921">LN(B462/B461)</f>
        <v>2.8954247281537008E-2</v>
      </c>
      <c r="I462" s="20">
        <f t="shared" si="921"/>
        <v>7.1461518744937351E-3</v>
      </c>
      <c r="J462" s="20">
        <f t="shared" si="921"/>
        <v>1.8419685891724959E-2</v>
      </c>
      <c r="K462" s="20">
        <f t="shared" si="921"/>
        <v>1.0913899170122615E-2</v>
      </c>
      <c r="L462" s="20">
        <f t="shared" si="921"/>
        <v>1.4316030973795123E-2</v>
      </c>
      <c r="M462" s="22">
        <f t="shared" si="921"/>
        <v>-8.8197226739610245E-3</v>
      </c>
      <c r="N462" s="24">
        <f t="shared" ref="N462:R462" si="922">(B462-B461)/B461</f>
        <v>2.9377496578917525E-2</v>
      </c>
      <c r="O462" s="24">
        <f t="shared" si="922"/>
        <v>7.1717465492870929E-3</v>
      </c>
      <c r="P462" s="24">
        <f t="shared" si="922"/>
        <v>1.859037470670968E-2</v>
      </c>
      <c r="Q462" s="24">
        <f t="shared" si="922"/>
        <v>1.0973673025028099E-2</v>
      </c>
      <c r="R462" s="24">
        <f t="shared" si="922"/>
        <v>1.4418996109164072E-2</v>
      </c>
      <c r="S462" s="26">
        <f t="shared" si="908"/>
        <v>-8.780943012303033E-3</v>
      </c>
      <c r="U462" s="2"/>
    </row>
    <row r="463" spans="1:21" ht="15.75" customHeight="1">
      <c r="A463" s="88">
        <v>43061</v>
      </c>
      <c r="B463" s="12">
        <v>312.60000600000001</v>
      </c>
      <c r="C463" s="12">
        <v>42.285629</v>
      </c>
      <c r="D463" s="12">
        <v>169.41850299999999</v>
      </c>
      <c r="E463" s="12">
        <v>196.320007</v>
      </c>
      <c r="F463" s="12">
        <v>80.286109999999994</v>
      </c>
      <c r="G463" s="12">
        <v>58.421999999999997</v>
      </c>
      <c r="H463" s="20">
        <f t="shared" ref="H463:M463" si="923">LN(B463/B462)</f>
        <v>-1.652927646428454E-2</v>
      </c>
      <c r="I463" s="20">
        <f t="shared" si="923"/>
        <v>-6.4738536312229297E-3</v>
      </c>
      <c r="J463" s="20">
        <f t="shared" si="923"/>
        <v>1.0456799412486261E-2</v>
      </c>
      <c r="K463" s="20">
        <f t="shared" si="923"/>
        <v>4.585963616844372E-4</v>
      </c>
      <c r="L463" s="20">
        <f t="shared" si="923"/>
        <v>-7.3126486612891698E-3</v>
      </c>
      <c r="M463" s="22">
        <f t="shared" si="923"/>
        <v>-7.2296314055306883E-3</v>
      </c>
      <c r="N463" s="24">
        <f t="shared" ref="N463:R463" si="924">(B463-B462)/B462</f>
        <v>-1.6393417553842972E-2</v>
      </c>
      <c r="O463" s="24">
        <f t="shared" si="924"/>
        <v>-6.4529433884204044E-3</v>
      </c>
      <c r="P463" s="24">
        <f t="shared" si="924"/>
        <v>1.0511662804535828E-2</v>
      </c>
      <c r="Q463" s="24">
        <f t="shared" si="924"/>
        <v>4.5870153307246697E-4</v>
      </c>
      <c r="R463" s="24">
        <f t="shared" si="924"/>
        <v>-7.2859763008677574E-3</v>
      </c>
      <c r="S463" s="26">
        <f t="shared" si="908"/>
        <v>-7.2035604859472802E-3</v>
      </c>
      <c r="U463" s="2"/>
    </row>
    <row r="464" spans="1:21" ht="15.75" customHeight="1">
      <c r="A464" s="88">
        <v>43063</v>
      </c>
      <c r="B464" s="12">
        <v>315.54998799999998</v>
      </c>
      <c r="C464" s="12">
        <v>42.380329000000003</v>
      </c>
      <c r="D464" s="12">
        <v>169.428192</v>
      </c>
      <c r="E464" s="12">
        <v>195.75</v>
      </c>
      <c r="F464" s="12">
        <v>80.430992000000003</v>
      </c>
      <c r="G464" s="12">
        <v>58.4499</v>
      </c>
      <c r="H464" s="20">
        <f t="shared" ref="H464:M464" si="925">LN(B464/B463)</f>
        <v>9.3926728201752466E-3</v>
      </c>
      <c r="I464" s="20">
        <f t="shared" si="925"/>
        <v>2.2370275309990511E-3</v>
      </c>
      <c r="J464" s="20">
        <f t="shared" si="925"/>
        <v>5.7188103916215133E-5</v>
      </c>
      <c r="K464" s="20">
        <f t="shared" si="925"/>
        <v>-2.907681747759976E-3</v>
      </c>
      <c r="L464" s="20">
        <f t="shared" si="925"/>
        <v>1.8029448943927327E-3</v>
      </c>
      <c r="M464" s="22">
        <f t="shared" si="925"/>
        <v>4.7744582795337622E-4</v>
      </c>
      <c r="N464" s="24">
        <f t="shared" ref="N464:R464" si="926">(B464-B463)/B463</f>
        <v>9.4369224036418512E-3</v>
      </c>
      <c r="O464" s="24">
        <f t="shared" si="926"/>
        <v>2.2395315439201133E-3</v>
      </c>
      <c r="P464" s="24">
        <f t="shared" si="926"/>
        <v>5.7189739186921746E-5</v>
      </c>
      <c r="Q464" s="24">
        <f t="shared" si="926"/>
        <v>-2.9034585354308995E-3</v>
      </c>
      <c r="R464" s="24">
        <f t="shared" si="926"/>
        <v>1.8045711767578443E-3</v>
      </c>
      <c r="S464" s="26">
        <f t="shared" si="908"/>
        <v>4.775598233541789E-4</v>
      </c>
      <c r="U464" s="2"/>
    </row>
    <row r="465" spans="1:21" ht="15.75" customHeight="1">
      <c r="A465" s="88">
        <v>43066</v>
      </c>
      <c r="B465" s="12">
        <v>316.80999800000001</v>
      </c>
      <c r="C465" s="12">
        <v>42.134101999999999</v>
      </c>
      <c r="D465" s="12">
        <v>168.576065</v>
      </c>
      <c r="E465" s="12">
        <v>195.050003</v>
      </c>
      <c r="F465" s="12">
        <v>81.020279000000002</v>
      </c>
      <c r="G465" s="12">
        <v>58.2119</v>
      </c>
      <c r="H465" s="20">
        <f t="shared" ref="H465:M465" si="927">LN(B465/B464)</f>
        <v>3.9851087843103322E-3</v>
      </c>
      <c r="I465" s="20">
        <f t="shared" si="927"/>
        <v>-5.8268793567006682E-3</v>
      </c>
      <c r="J465" s="20">
        <f t="shared" si="927"/>
        <v>-5.0421187760281341E-3</v>
      </c>
      <c r="K465" s="20">
        <f t="shared" si="927"/>
        <v>-3.5823835375754271E-3</v>
      </c>
      <c r="L465" s="20">
        <f t="shared" si="927"/>
        <v>7.2999068165429904E-3</v>
      </c>
      <c r="M465" s="22">
        <f t="shared" si="927"/>
        <v>-4.0801758618840261E-3</v>
      </c>
      <c r="N465" s="24">
        <f t="shared" ref="N465:R465" si="928">(B465-B464)/B464</f>
        <v>3.9930598888187011E-3</v>
      </c>
      <c r="O465" s="24">
        <f t="shared" si="928"/>
        <v>-5.8099360200815006E-3</v>
      </c>
      <c r="P465" s="24">
        <f t="shared" si="928"/>
        <v>-5.0294286325146872E-3</v>
      </c>
      <c r="Q465" s="24">
        <f t="shared" si="928"/>
        <v>-3.5759744572158173E-3</v>
      </c>
      <c r="R465" s="24">
        <f t="shared" si="928"/>
        <v>7.3266160884848811E-3</v>
      </c>
      <c r="S465" s="26">
        <f t="shared" si="908"/>
        <v>-4.0718632538293553E-3</v>
      </c>
      <c r="U465" s="2"/>
    </row>
    <row r="466" spans="1:21" ht="15.75" customHeight="1">
      <c r="A466" s="88">
        <v>43067</v>
      </c>
      <c r="B466" s="12">
        <v>317.54998799999998</v>
      </c>
      <c r="C466" s="12">
        <v>42.361384999999999</v>
      </c>
      <c r="D466" s="12">
        <v>167.588379</v>
      </c>
      <c r="E466" s="12">
        <v>199.179993</v>
      </c>
      <c r="F466" s="12">
        <v>81.995956000000007</v>
      </c>
      <c r="G466" s="12">
        <v>58.350700000000003</v>
      </c>
      <c r="H466" s="20">
        <f t="shared" ref="H466:M466" si="929">LN(B466/B465)</f>
        <v>2.3330296739389913E-3</v>
      </c>
      <c r="I466" s="20">
        <f t="shared" si="929"/>
        <v>5.3797795891510746E-3</v>
      </c>
      <c r="J466" s="20">
        <f t="shared" si="929"/>
        <v>-5.8762243282686217E-3</v>
      </c>
      <c r="K466" s="20">
        <f t="shared" si="929"/>
        <v>2.0952952026064928E-2</v>
      </c>
      <c r="L466" s="20">
        <f t="shared" si="929"/>
        <v>1.1970447612166072E-2</v>
      </c>
      <c r="M466" s="22">
        <f t="shared" si="929"/>
        <v>2.3815540422710288E-3</v>
      </c>
      <c r="N466" s="24">
        <f t="shared" ref="N466:R466" si="930">(B466-B465)/B465</f>
        <v>2.3357533053612071E-3</v>
      </c>
      <c r="O466" s="24">
        <f t="shared" si="930"/>
        <v>5.394276588593247E-3</v>
      </c>
      <c r="P466" s="24">
        <f t="shared" si="930"/>
        <v>-5.8589930901518936E-3</v>
      </c>
      <c r="Q466" s="24">
        <f t="shared" si="930"/>
        <v>2.1174006339287225E-2</v>
      </c>
      <c r="R466" s="24">
        <f t="shared" si="930"/>
        <v>1.2042380155220208E-2</v>
      </c>
      <c r="S466" s="26">
        <f t="shared" si="908"/>
        <v>2.3843921947230839E-3</v>
      </c>
      <c r="U466" s="2"/>
    </row>
    <row r="467" spans="1:21" ht="15.75" customHeight="1">
      <c r="A467" s="11">
        <v>43068</v>
      </c>
      <c r="B467" s="12">
        <v>307.540009</v>
      </c>
      <c r="C467" s="12">
        <v>41.622687999999997</v>
      </c>
      <c r="D467" s="12">
        <v>164.112122</v>
      </c>
      <c r="E467" s="12">
        <v>188.14999399999999</v>
      </c>
      <c r="F467" s="12">
        <v>80.508278000000004</v>
      </c>
      <c r="G467" s="12">
        <v>58.394100000000002</v>
      </c>
      <c r="H467" s="20">
        <f t="shared" ref="H467:M467" si="931">LN(B467/B466)</f>
        <v>-3.2030059107626269E-2</v>
      </c>
      <c r="I467" s="20">
        <f t="shared" si="931"/>
        <v>-1.7591812923806169E-2</v>
      </c>
      <c r="J467" s="20">
        <f t="shared" si="931"/>
        <v>-2.0960982975648464E-2</v>
      </c>
      <c r="K467" s="20">
        <f t="shared" si="931"/>
        <v>-5.6969418209406229E-2</v>
      </c>
      <c r="L467" s="20">
        <f t="shared" si="931"/>
        <v>-1.8309917539179574E-2</v>
      </c>
      <c r="M467" s="22">
        <f t="shared" si="931"/>
        <v>7.4350210029515266E-4</v>
      </c>
      <c r="N467" s="24">
        <f t="shared" ref="N467:R467" si="932">(B467-B466)/B466</f>
        <v>-3.1522529926847259E-2</v>
      </c>
      <c r="O467" s="24">
        <f t="shared" si="932"/>
        <v>-1.7437980368205666E-2</v>
      </c>
      <c r="P467" s="24">
        <f t="shared" si="932"/>
        <v>-2.0742828474998282E-2</v>
      </c>
      <c r="Q467" s="24">
        <f t="shared" si="932"/>
        <v>-5.5377042813732825E-2</v>
      </c>
      <c r="R467" s="24">
        <f t="shared" si="932"/>
        <v>-1.8143309409064057E-2</v>
      </c>
      <c r="S467" s="26">
        <f t="shared" si="908"/>
        <v>7.4377856649521235E-4</v>
      </c>
      <c r="U467" s="2"/>
    </row>
    <row r="468" spans="1:21" ht="15.75" customHeight="1">
      <c r="A468" s="11">
        <v>43069</v>
      </c>
      <c r="B468" s="12">
        <v>308.85000600000001</v>
      </c>
      <c r="C468" s="12">
        <v>42.465561000000001</v>
      </c>
      <c r="D468" s="12">
        <v>166.40701300000001</v>
      </c>
      <c r="E468" s="12">
        <v>187.58000200000001</v>
      </c>
      <c r="F468" s="12">
        <v>81.310074</v>
      </c>
      <c r="G468" s="12">
        <v>58.528500000000001</v>
      </c>
      <c r="H468" s="20">
        <f t="shared" ref="H468:M468" si="933">LN(B468/B467)</f>
        <v>4.2505522167820562E-3</v>
      </c>
      <c r="I468" s="20">
        <f t="shared" si="933"/>
        <v>2.0048014809793152E-2</v>
      </c>
      <c r="J468" s="20">
        <f t="shared" si="933"/>
        <v>1.388680797217302E-2</v>
      </c>
      <c r="K468" s="20">
        <f t="shared" si="933"/>
        <v>-3.034053407085846E-3</v>
      </c>
      <c r="L468" s="20">
        <f t="shared" si="933"/>
        <v>9.9099088807149439E-3</v>
      </c>
      <c r="M468" s="22">
        <f t="shared" si="933"/>
        <v>2.2989577582830838E-3</v>
      </c>
      <c r="N468" s="24">
        <f t="shared" ref="N468:R468" si="934">(B468-B467)/B467</f>
        <v>4.2595986267270017E-3</v>
      </c>
      <c r="O468" s="24">
        <f t="shared" si="934"/>
        <v>2.0250325976063931E-2</v>
      </c>
      <c r="P468" s="24">
        <f t="shared" si="934"/>
        <v>1.3983677573799253E-2</v>
      </c>
      <c r="Q468" s="24">
        <f t="shared" si="934"/>
        <v>-3.0294553185050061E-3</v>
      </c>
      <c r="R468" s="24">
        <f t="shared" si="934"/>
        <v>9.9591746329488733E-3</v>
      </c>
      <c r="S468" s="26">
        <f t="shared" si="908"/>
        <v>2.3016023879125491E-3</v>
      </c>
      <c r="U468" s="2"/>
    </row>
    <row r="469" spans="1:21" ht="15.75" customHeight="1">
      <c r="A469" s="11">
        <v>43070</v>
      </c>
      <c r="B469" s="12">
        <v>306.52999899999998</v>
      </c>
      <c r="C469" s="12">
        <v>42.314033999999999</v>
      </c>
      <c r="D469" s="12">
        <v>165.632339</v>
      </c>
      <c r="E469" s="12">
        <v>186.820007</v>
      </c>
      <c r="F469" s="12">
        <v>81.397025999999997</v>
      </c>
      <c r="G469" s="12">
        <v>58.684600000000003</v>
      </c>
      <c r="H469" s="20">
        <f t="shared" ref="H469:M469" si="935">LN(B469/B468)</f>
        <v>-7.5401149625174187E-3</v>
      </c>
      <c r="I469" s="20">
        <f t="shared" si="935"/>
        <v>-3.5746139468881151E-3</v>
      </c>
      <c r="J469" s="20">
        <f t="shared" si="935"/>
        <v>-4.6661662295246729E-3</v>
      </c>
      <c r="K469" s="20">
        <f t="shared" si="935"/>
        <v>-4.0598078289861908E-3</v>
      </c>
      <c r="L469" s="20">
        <f t="shared" si="935"/>
        <v>1.0688163980256784E-3</v>
      </c>
      <c r="M469" s="22">
        <f t="shared" si="935"/>
        <v>2.6635263854629227E-3</v>
      </c>
      <c r="N469" s="24">
        <f t="shared" ref="N469:R469" si="936">(B469-B468)/B468</f>
        <v>-7.5117596079957091E-3</v>
      </c>
      <c r="O469" s="24">
        <f t="shared" si="936"/>
        <v>-3.5682326203108801E-3</v>
      </c>
      <c r="P469" s="24">
        <f t="shared" si="936"/>
        <v>-4.655296588972512E-3</v>
      </c>
      <c r="Q469" s="24">
        <f t="shared" si="936"/>
        <v>-4.0515779501911053E-3</v>
      </c>
      <c r="R469" s="24">
        <f t="shared" si="936"/>
        <v>1.0693877858233972E-3</v>
      </c>
      <c r="S469" s="26">
        <f t="shared" si="908"/>
        <v>2.6670767233056836E-3</v>
      </c>
      <c r="U469" s="2"/>
    </row>
    <row r="470" spans="1:21" ht="15.75" customHeight="1">
      <c r="A470" s="11">
        <v>43073</v>
      </c>
      <c r="B470" s="12">
        <v>305.20001200000002</v>
      </c>
      <c r="C470" s="12">
        <v>42.134101999999999</v>
      </c>
      <c r="D470" s="12">
        <v>164.421921</v>
      </c>
      <c r="E470" s="12">
        <v>184.03999300000001</v>
      </c>
      <c r="F470" s="12">
        <v>78.325080999999997</v>
      </c>
      <c r="G470" s="12">
        <v>58.904499999999999</v>
      </c>
      <c r="H470" s="20">
        <f t="shared" ref="H470:M470" si="937">LN(B470/B469)</f>
        <v>-4.3482878775158796E-3</v>
      </c>
      <c r="I470" s="20">
        <f t="shared" si="937"/>
        <v>-4.2613675282498244E-3</v>
      </c>
      <c r="J470" s="20">
        <f t="shared" si="937"/>
        <v>-7.3346935529539107E-3</v>
      </c>
      <c r="K470" s="20">
        <f t="shared" si="937"/>
        <v>-1.4992536661866186E-2</v>
      </c>
      <c r="L470" s="20">
        <f t="shared" si="937"/>
        <v>-3.8470865724226602E-2</v>
      </c>
      <c r="M470" s="22">
        <f t="shared" si="937"/>
        <v>3.7401469412189723E-3</v>
      </c>
      <c r="N470" s="24">
        <f t="shared" ref="N470:R470" si="938">(B470-B469)/B469</f>
        <v>-4.3388477615202686E-3</v>
      </c>
      <c r="O470" s="24">
        <f t="shared" si="938"/>
        <v>-4.2523007851248797E-3</v>
      </c>
      <c r="P470" s="24">
        <f t="shared" si="938"/>
        <v>-7.3078603327578692E-3</v>
      </c>
      <c r="Q470" s="24">
        <f t="shared" si="938"/>
        <v>-1.4880708145996345E-2</v>
      </c>
      <c r="R470" s="24">
        <f t="shared" si="938"/>
        <v>-3.7740260927960678E-2</v>
      </c>
      <c r="S470" s="26">
        <f t="shared" si="908"/>
        <v>3.747150018914569E-3</v>
      </c>
      <c r="U470" s="2"/>
    </row>
    <row r="471" spans="1:21" ht="15.75" customHeight="1">
      <c r="A471" s="11">
        <v>43074</v>
      </c>
      <c r="B471" s="12">
        <v>303.70001200000002</v>
      </c>
      <c r="C471" s="12">
        <v>41.139698000000003</v>
      </c>
      <c r="D471" s="12">
        <v>164.26698300000001</v>
      </c>
      <c r="E471" s="12">
        <v>184.21000699999999</v>
      </c>
      <c r="F471" s="12">
        <v>78.817734000000002</v>
      </c>
      <c r="G471" s="12">
        <v>58.682200000000002</v>
      </c>
      <c r="H471" s="20">
        <f t="shared" ref="H471:M471" si="939">LN(B471/B470)</f>
        <v>-4.9269271644015265E-3</v>
      </c>
      <c r="I471" s="20">
        <f t="shared" si="939"/>
        <v>-2.3883893138806921E-2</v>
      </c>
      <c r="J471" s="20">
        <f t="shared" si="939"/>
        <v>-9.4276386936246483E-4</v>
      </c>
      <c r="K471" s="20">
        <f t="shared" si="939"/>
        <v>9.2336191217608785E-4</v>
      </c>
      <c r="L471" s="20">
        <f t="shared" si="939"/>
        <v>6.2701513148409275E-3</v>
      </c>
      <c r="M471" s="22">
        <f t="shared" si="939"/>
        <v>-3.7810443670725259E-3</v>
      </c>
      <c r="N471" s="24">
        <f t="shared" ref="N471:R471" si="940">(B471-B470)/B470</f>
        <v>-4.9148097674386717E-3</v>
      </c>
      <c r="O471" s="24">
        <f t="shared" si="940"/>
        <v>-2.3600930191890548E-2</v>
      </c>
      <c r="P471" s="24">
        <f t="shared" si="940"/>
        <v>-9.423196071282195E-4</v>
      </c>
      <c r="Q471" s="24">
        <f t="shared" si="940"/>
        <v>9.2378834202618432E-4</v>
      </c>
      <c r="R471" s="24">
        <f t="shared" si="940"/>
        <v>6.2898498630343481E-3</v>
      </c>
      <c r="S471" s="26">
        <f t="shared" si="908"/>
        <v>-3.7739052194653011E-3</v>
      </c>
      <c r="U471" s="2"/>
    </row>
    <row r="472" spans="1:21" ht="15.75" customHeight="1">
      <c r="A472" s="11">
        <v>43075</v>
      </c>
      <c r="B472" s="12">
        <v>313.26001000000002</v>
      </c>
      <c r="C472" s="12">
        <v>41.149169999999998</v>
      </c>
      <c r="D472" s="12">
        <v>163.65696700000001</v>
      </c>
      <c r="E472" s="12">
        <v>185.300003</v>
      </c>
      <c r="F472" s="12">
        <v>79.967299999999994</v>
      </c>
      <c r="G472" s="12">
        <v>59.062199999999997</v>
      </c>
      <c r="H472" s="20">
        <f t="shared" ref="H472:M472" si="941">LN(B472/B471)</f>
        <v>3.0993137008501117E-2</v>
      </c>
      <c r="I472" s="20">
        <f t="shared" si="941"/>
        <v>2.3021339999054703E-4</v>
      </c>
      <c r="J472" s="20">
        <f t="shared" si="941"/>
        <v>-3.7204766754644161E-3</v>
      </c>
      <c r="K472" s="20">
        <f t="shared" si="941"/>
        <v>5.8997003170426316E-3</v>
      </c>
      <c r="L472" s="20">
        <f t="shared" si="941"/>
        <v>1.447977880769807E-2</v>
      </c>
      <c r="M472" s="22">
        <f t="shared" si="941"/>
        <v>6.4546818247798151E-3</v>
      </c>
      <c r="N472" s="24">
        <f t="shared" ref="N472:R472" si="942">(B472-B471)/B471</f>
        <v>3.1478424834570001E-2</v>
      </c>
      <c r="O472" s="24">
        <f t="shared" si="942"/>
        <v>2.302399011289597E-4</v>
      </c>
      <c r="P472" s="24">
        <f t="shared" si="942"/>
        <v>-3.7135642772473739E-3</v>
      </c>
      <c r="Q472" s="24">
        <f t="shared" si="942"/>
        <v>5.9171378241140481E-3</v>
      </c>
      <c r="R472" s="24">
        <f t="shared" si="942"/>
        <v>1.4585118623176772E-2</v>
      </c>
      <c r="S472" s="26">
        <f t="shared" si="908"/>
        <v>6.4755581760738146E-3</v>
      </c>
      <c r="U472" s="2"/>
    </row>
    <row r="473" spans="1:21" ht="15.75" customHeight="1">
      <c r="A473" s="11">
        <v>43076</v>
      </c>
      <c r="B473" s="12">
        <v>311.23998999999998</v>
      </c>
      <c r="C473" s="12">
        <v>40.798758999999997</v>
      </c>
      <c r="D473" s="12">
        <v>163.95716899999999</v>
      </c>
      <c r="E473" s="12">
        <v>185.199997</v>
      </c>
      <c r="F473" s="12">
        <v>79.687149000000005</v>
      </c>
      <c r="G473" s="12">
        <v>59.240299999999998</v>
      </c>
      <c r="H473" s="20">
        <f t="shared" ref="H473:M473" si="943">LN(B473/B472)</f>
        <v>-6.4692619536978633E-3</v>
      </c>
      <c r="I473" s="20">
        <f t="shared" si="943"/>
        <v>-8.5520925294503142E-3</v>
      </c>
      <c r="J473" s="20">
        <f t="shared" si="943"/>
        <v>1.8326564762288285E-3</v>
      </c>
      <c r="K473" s="20">
        <f t="shared" si="943"/>
        <v>-5.3984346790143497E-4</v>
      </c>
      <c r="L473" s="20">
        <f t="shared" si="943"/>
        <v>-3.5094704756668317E-3</v>
      </c>
      <c r="M473" s="22">
        <f t="shared" si="943"/>
        <v>3.0109276566406482E-3</v>
      </c>
      <c r="N473" s="24">
        <f t="shared" ref="N473:R473" si="944">(B473-B472)/B472</f>
        <v>-6.4483813302567564E-3</v>
      </c>
      <c r="O473" s="24">
        <f t="shared" si="944"/>
        <v>-8.5156274111969008E-3</v>
      </c>
      <c r="P473" s="24">
        <f t="shared" si="944"/>
        <v>1.8343368174480743E-3</v>
      </c>
      <c r="Q473" s="24">
        <f t="shared" si="944"/>
        <v>-5.3969777863418372E-4</v>
      </c>
      <c r="R473" s="24">
        <f t="shared" si="944"/>
        <v>-3.503319481838069E-3</v>
      </c>
      <c r="S473" s="26">
        <f t="shared" si="908"/>
        <v>3.01546505209771E-3</v>
      </c>
      <c r="U473" s="2"/>
    </row>
    <row r="474" spans="1:21" ht="15.75" customHeight="1">
      <c r="A474" s="88">
        <v>43077</v>
      </c>
      <c r="B474" s="12">
        <v>315.13000499999998</v>
      </c>
      <c r="C474" s="12">
        <v>41.054465999999998</v>
      </c>
      <c r="D474" s="12">
        <v>164.005539</v>
      </c>
      <c r="E474" s="12">
        <v>188.53999300000001</v>
      </c>
      <c r="F474" s="12">
        <v>81.300422999999995</v>
      </c>
      <c r="G474" s="12">
        <v>59.267699999999998</v>
      </c>
      <c r="H474" s="20">
        <f t="shared" ref="H474:M474" si="945">LN(B474/B473)</f>
        <v>1.2420981349049795E-2</v>
      </c>
      <c r="I474" s="20">
        <f t="shared" si="945"/>
        <v>6.2479598534007892E-3</v>
      </c>
      <c r="J474" s="20">
        <f t="shared" si="945"/>
        <v>2.9497256347042343E-4</v>
      </c>
      <c r="K474" s="20">
        <f t="shared" si="945"/>
        <v>1.7873842827228925E-2</v>
      </c>
      <c r="L474" s="20">
        <f t="shared" si="945"/>
        <v>2.0042888855096745E-2</v>
      </c>
      <c r="M474" s="22">
        <f t="shared" si="945"/>
        <v>4.62416047663298E-4</v>
      </c>
      <c r="N474" s="24">
        <f t="shared" ref="N474:R474" si="946">(B474-B473)/B473</f>
        <v>1.2498442118572249E-2</v>
      </c>
      <c r="O474" s="24">
        <f t="shared" si="946"/>
        <v>6.2675190684109055E-3</v>
      </c>
      <c r="P474" s="24">
        <f t="shared" si="946"/>
        <v>2.9501607215482952E-4</v>
      </c>
      <c r="Q474" s="24">
        <f t="shared" si="946"/>
        <v>1.8034535929285212E-2</v>
      </c>
      <c r="R474" s="24">
        <f t="shared" si="946"/>
        <v>2.0245096232517867E-2</v>
      </c>
      <c r="S474" s="26">
        <f t="shared" si="908"/>
        <v>4.6252297844540102E-4</v>
      </c>
      <c r="U474" s="2"/>
    </row>
    <row r="475" spans="1:21" ht="15.75" customHeight="1">
      <c r="A475" s="88">
        <v>43080</v>
      </c>
      <c r="B475" s="12">
        <v>328.91000400000001</v>
      </c>
      <c r="C475" s="12">
        <v>41.348049000000003</v>
      </c>
      <c r="D475" s="12">
        <v>167.20103499999999</v>
      </c>
      <c r="E475" s="12">
        <v>186.220001</v>
      </c>
      <c r="F475" s="12">
        <v>82.334061000000005</v>
      </c>
      <c r="G475" s="12">
        <v>59.182899999999997</v>
      </c>
      <c r="H475" s="20">
        <f t="shared" ref="H475:M475" si="947">LN(B475/B474)</f>
        <v>4.2798901304187356E-2</v>
      </c>
      <c r="I475" s="20">
        <f t="shared" si="947"/>
        <v>7.1256136346470236E-3</v>
      </c>
      <c r="J475" s="20">
        <f t="shared" si="947"/>
        <v>1.929668917872919E-2</v>
      </c>
      <c r="K475" s="20">
        <f t="shared" si="947"/>
        <v>-1.2381373010227412E-2</v>
      </c>
      <c r="L475" s="20">
        <f t="shared" si="947"/>
        <v>1.2633666485233203E-2</v>
      </c>
      <c r="M475" s="22">
        <f t="shared" si="947"/>
        <v>-1.4318207672642093E-3</v>
      </c>
      <c r="N475" s="24">
        <f t="shared" ref="N475:R475" si="948">(B475-B474)/B474</f>
        <v>4.3727981408815807E-2</v>
      </c>
      <c r="O475" s="24">
        <f t="shared" si="948"/>
        <v>7.1510612268103858E-3</v>
      </c>
      <c r="P475" s="24">
        <f t="shared" si="948"/>
        <v>1.9484073644610207E-2</v>
      </c>
      <c r="Q475" s="24">
        <f t="shared" si="948"/>
        <v>-1.230503917542849E-2</v>
      </c>
      <c r="R475" s="24">
        <f t="shared" si="948"/>
        <v>1.2713808389410355E-2</v>
      </c>
      <c r="S475" s="26">
        <f t="shared" si="908"/>
        <v>-1.4307962009662001E-3</v>
      </c>
      <c r="U475" s="2"/>
    </row>
    <row r="476" spans="1:21" ht="15.75" customHeight="1">
      <c r="A476" s="88">
        <v>43081</v>
      </c>
      <c r="B476" s="12">
        <v>341.02999899999998</v>
      </c>
      <c r="C476" s="12">
        <v>41.035525999999997</v>
      </c>
      <c r="D476" s="12">
        <v>166.26174900000001</v>
      </c>
      <c r="E476" s="12">
        <v>185.729996</v>
      </c>
      <c r="F476" s="12">
        <v>82.672165000000007</v>
      </c>
      <c r="G476" s="12">
        <v>58.951099999999997</v>
      </c>
      <c r="H476" s="20">
        <f t="shared" ref="H476:M476" si="949">LN(B476/B475)</f>
        <v>3.6186277748684499E-2</v>
      </c>
      <c r="I476" s="20">
        <f t="shared" si="949"/>
        <v>-7.5870584435604902E-3</v>
      </c>
      <c r="J476" s="20">
        <f t="shared" si="949"/>
        <v>-5.6335431072289674E-3</v>
      </c>
      <c r="K476" s="20">
        <f t="shared" si="949"/>
        <v>-2.6347911677652202E-3</v>
      </c>
      <c r="L476" s="20">
        <f t="shared" si="949"/>
        <v>4.0980814043230047E-3</v>
      </c>
      <c r="M476" s="22">
        <f t="shared" si="949"/>
        <v>-3.9243621224800919E-3</v>
      </c>
      <c r="N476" s="24">
        <f t="shared" ref="N476:R476" si="950">(B476-B475)/B475</f>
        <v>3.6848970394953266E-2</v>
      </c>
      <c r="O476" s="24">
        <f t="shared" si="950"/>
        <v>-7.558349367342722E-3</v>
      </c>
      <c r="P476" s="24">
        <f t="shared" si="950"/>
        <v>-5.6177044597838849E-3</v>
      </c>
      <c r="Q476" s="24">
        <f t="shared" si="950"/>
        <v>-2.6313231520173628E-3</v>
      </c>
      <c r="R476" s="24">
        <f t="shared" si="950"/>
        <v>4.1064900223979142E-3</v>
      </c>
      <c r="S476" s="26">
        <f t="shared" si="908"/>
        <v>-3.9166718765049069E-3</v>
      </c>
      <c r="U476" s="2"/>
    </row>
    <row r="477" spans="1:21" ht="15.75" customHeight="1">
      <c r="A477" s="88">
        <v>43082</v>
      </c>
      <c r="B477" s="12">
        <v>339.02999899999998</v>
      </c>
      <c r="C477" s="12">
        <v>41.044998</v>
      </c>
      <c r="D477" s="12">
        <v>166.813705</v>
      </c>
      <c r="E477" s="12">
        <v>187.86000100000001</v>
      </c>
      <c r="F477" s="12">
        <v>82.449982000000006</v>
      </c>
      <c r="G477" s="12">
        <v>58.979900000000001</v>
      </c>
      <c r="H477" s="20">
        <f t="shared" ref="H477:M477" si="951">LN(B477/B476)</f>
        <v>-5.8818509305265422E-3</v>
      </c>
      <c r="I477" s="20">
        <f t="shared" si="951"/>
        <v>2.3079774788100491E-4</v>
      </c>
      <c r="J477" s="20">
        <f t="shared" si="951"/>
        <v>3.3143031023321768E-3</v>
      </c>
      <c r="K477" s="20">
        <f t="shared" si="951"/>
        <v>1.1403025226871318E-2</v>
      </c>
      <c r="L477" s="20">
        <f t="shared" si="951"/>
        <v>-2.6911366903609422E-3</v>
      </c>
      <c r="M477" s="22">
        <f t="shared" si="951"/>
        <v>4.8842120515437261E-4</v>
      </c>
      <c r="N477" s="24">
        <f t="shared" ref="N477:R477" si="952">(B477-B476)/B476</f>
        <v>-5.864586710449482E-3</v>
      </c>
      <c r="O477" s="24">
        <f t="shared" si="952"/>
        <v>2.3082438373038931E-4</v>
      </c>
      <c r="P477" s="24">
        <f t="shared" si="952"/>
        <v>3.3198014776085983E-3</v>
      </c>
      <c r="Q477" s="24">
        <f t="shared" si="952"/>
        <v>1.1468287545755459E-2</v>
      </c>
      <c r="R477" s="24">
        <f t="shared" si="952"/>
        <v>-2.6875188281327957E-3</v>
      </c>
      <c r="S477" s="26">
        <f t="shared" si="908"/>
        <v>4.8854050221280865E-4</v>
      </c>
      <c r="U477" s="2"/>
    </row>
    <row r="478" spans="1:21" ht="15.75" customHeight="1">
      <c r="A478" s="88">
        <v>43083</v>
      </c>
      <c r="B478" s="12">
        <v>337.89001500000001</v>
      </c>
      <c r="C478" s="12">
        <v>40.969226999999997</v>
      </c>
      <c r="D478" s="12">
        <v>166.765289</v>
      </c>
      <c r="E478" s="12">
        <v>189.55999800000001</v>
      </c>
      <c r="F478" s="12">
        <v>81.812400999999994</v>
      </c>
      <c r="G478" s="12">
        <v>58.700400000000002</v>
      </c>
      <c r="H478" s="20">
        <f t="shared" ref="H478:M478" si="953">LN(B478/B477)</f>
        <v>-3.3681529697179849E-3</v>
      </c>
      <c r="I478" s="20">
        <f t="shared" si="953"/>
        <v>-1.8477531564326285E-3</v>
      </c>
      <c r="J478" s="20">
        <f t="shared" si="953"/>
        <v>-2.902820693798576E-4</v>
      </c>
      <c r="K478" s="20">
        <f t="shared" si="953"/>
        <v>9.0085766591560153E-3</v>
      </c>
      <c r="L478" s="20">
        <f t="shared" si="953"/>
        <v>-7.7629971061014998E-3</v>
      </c>
      <c r="M478" s="22">
        <f t="shared" si="953"/>
        <v>-4.7501667748116299E-3</v>
      </c>
      <c r="N478" s="24">
        <f t="shared" ref="N478:R478" si="954">(B478-B477)/B477</f>
        <v>-3.3624871054551428E-3</v>
      </c>
      <c r="O478" s="24">
        <f t="shared" si="954"/>
        <v>-1.8460471115141275E-3</v>
      </c>
      <c r="P478" s="24">
        <f t="shared" si="954"/>
        <v>-2.9023994161632655E-4</v>
      </c>
      <c r="Q478" s="24">
        <f t="shared" si="954"/>
        <v>9.0492760084675827E-3</v>
      </c>
      <c r="R478" s="24">
        <f t="shared" si="954"/>
        <v>-7.7329428646814189E-3</v>
      </c>
      <c r="S478" s="26">
        <f t="shared" si="908"/>
        <v>-4.7389025752840874E-3</v>
      </c>
      <c r="U478" s="2"/>
    </row>
    <row r="479" spans="1:21" ht="15.75" customHeight="1">
      <c r="A479" s="88">
        <v>43084</v>
      </c>
      <c r="B479" s="12">
        <v>343.45001200000002</v>
      </c>
      <c r="C479" s="12">
        <v>42.200389999999999</v>
      </c>
      <c r="D479" s="12">
        <v>168.459869</v>
      </c>
      <c r="E479" s="12">
        <v>190.11999499999999</v>
      </c>
      <c r="F479" s="12">
        <v>83.899017000000001</v>
      </c>
      <c r="G479" s="12">
        <v>58.882100000000001</v>
      </c>
      <c r="H479" s="20">
        <f t="shared" ref="H479:M479" si="955">LN(B479/B478)</f>
        <v>1.632113247861413E-2</v>
      </c>
      <c r="I479" s="20">
        <f t="shared" si="955"/>
        <v>2.9608238788634167E-2</v>
      </c>
      <c r="J479" s="20">
        <f t="shared" si="955"/>
        <v>1.0110186505689804E-2</v>
      </c>
      <c r="K479" s="20">
        <f t="shared" si="955"/>
        <v>2.9498388979904838E-3</v>
      </c>
      <c r="L479" s="20">
        <f t="shared" si="955"/>
        <v>2.5185063490207805E-2</v>
      </c>
      <c r="M479" s="22">
        <f t="shared" si="955"/>
        <v>3.0905984245977332E-3</v>
      </c>
      <c r="N479" s="24">
        <f t="shared" ref="N479:R479" si="956">(B479-B478)/B478</f>
        <v>1.6455049729717553E-2</v>
      </c>
      <c r="O479" s="24">
        <f t="shared" si="956"/>
        <v>3.0050920902168897E-2</v>
      </c>
      <c r="P479" s="24">
        <f t="shared" si="956"/>
        <v>1.0161467114418529E-2</v>
      </c>
      <c r="Q479" s="24">
        <f t="shared" si="956"/>
        <v>2.9541939539373778E-3</v>
      </c>
      <c r="R479" s="24">
        <f t="shared" si="956"/>
        <v>2.5504886478029249E-2</v>
      </c>
      <c r="S479" s="26">
        <f t="shared" si="908"/>
        <v>3.0953792478416453E-3</v>
      </c>
      <c r="U479" s="2"/>
    </row>
    <row r="480" spans="1:21" ht="15.75" customHeight="1">
      <c r="A480" s="88">
        <v>43087</v>
      </c>
      <c r="B480" s="12">
        <v>338.86999500000002</v>
      </c>
      <c r="C480" s="12">
        <v>43.810367999999997</v>
      </c>
      <c r="D480" s="12">
        <v>170.83227500000001</v>
      </c>
      <c r="E480" s="12">
        <v>190.41999799999999</v>
      </c>
      <c r="F480" s="12">
        <v>83.444984000000005</v>
      </c>
      <c r="G480" s="12">
        <v>58.649000000000001</v>
      </c>
      <c r="H480" s="20">
        <f t="shared" ref="H480:M480" si="957">LN(B480/B479)</f>
        <v>-1.3425037347478174E-2</v>
      </c>
      <c r="I480" s="20">
        <f t="shared" si="957"/>
        <v>3.744103899380171E-2</v>
      </c>
      <c r="J480" s="20">
        <f t="shared" si="957"/>
        <v>1.3984671949069757E-2</v>
      </c>
      <c r="K480" s="20">
        <f t="shared" si="957"/>
        <v>1.5767229078180822E-3</v>
      </c>
      <c r="L480" s="20">
        <f t="shared" si="957"/>
        <v>-5.4263566232770708E-3</v>
      </c>
      <c r="M480" s="22">
        <f t="shared" si="957"/>
        <v>-3.9666148897360169E-3</v>
      </c>
      <c r="N480" s="24">
        <f t="shared" ref="N480:R480" si="958">(B480-B479)/B479</f>
        <v>-1.3335323453125976E-2</v>
      </c>
      <c r="O480" s="24">
        <f t="shared" si="958"/>
        <v>3.8150784862414737E-2</v>
      </c>
      <c r="P480" s="24">
        <f t="shared" si="958"/>
        <v>1.4082914904795588E-2</v>
      </c>
      <c r="Q480" s="24">
        <f t="shared" si="958"/>
        <v>1.5779665889429663E-3</v>
      </c>
      <c r="R480" s="24">
        <f t="shared" si="958"/>
        <v>-5.4116605442468468E-3</v>
      </c>
      <c r="S480" s="26">
        <f t="shared" si="908"/>
        <v>-3.9587582643961783E-3</v>
      </c>
      <c r="U480" s="2"/>
    </row>
    <row r="481" spans="1:21" ht="15.75" customHeight="1">
      <c r="A481" s="88">
        <v>43088</v>
      </c>
      <c r="B481" s="12">
        <v>331.10000600000001</v>
      </c>
      <c r="C481" s="12">
        <v>44.549072000000002</v>
      </c>
      <c r="D481" s="12">
        <v>169.01177999999999</v>
      </c>
      <c r="E481" s="12">
        <v>187.020004</v>
      </c>
      <c r="F481" s="12">
        <v>82.913680999999997</v>
      </c>
      <c r="G481" s="12">
        <v>58.646099999999997</v>
      </c>
      <c r="H481" s="20">
        <f t="shared" ref="H481:M481" si="959">LN(B481/B480)</f>
        <v>-2.3196075577381511E-2</v>
      </c>
      <c r="I481" s="20">
        <f t="shared" si="959"/>
        <v>1.672082147313813E-2</v>
      </c>
      <c r="J481" s="20">
        <f t="shared" si="959"/>
        <v>-1.071381056744819E-2</v>
      </c>
      <c r="K481" s="20">
        <f t="shared" si="959"/>
        <v>-1.8016563959059543E-2</v>
      </c>
      <c r="L481" s="20">
        <f t="shared" si="959"/>
        <v>-6.3874617701972867E-3</v>
      </c>
      <c r="M481" s="22">
        <f t="shared" si="959"/>
        <v>-4.9447930912589781E-5</v>
      </c>
      <c r="N481" s="24">
        <f t="shared" ref="N481:R481" si="960">(B481-B480)/B480</f>
        <v>-2.292911474797292E-2</v>
      </c>
      <c r="O481" s="24">
        <f t="shared" si="960"/>
        <v>1.6861396827344742E-2</v>
      </c>
      <c r="P481" s="24">
        <f t="shared" si="960"/>
        <v>-1.0656622116634706E-2</v>
      </c>
      <c r="Q481" s="24">
        <f t="shared" si="960"/>
        <v>-1.7855235982094656E-2</v>
      </c>
      <c r="R481" s="24">
        <f t="shared" si="960"/>
        <v>-6.3671053013804671E-3</v>
      </c>
      <c r="S481" s="26">
        <f t="shared" si="908"/>
        <v>-4.9446708383804605E-5</v>
      </c>
      <c r="U481" s="2"/>
    </row>
    <row r="482" spans="1:21" ht="15.75" customHeight="1">
      <c r="A482" s="88">
        <v>43089</v>
      </c>
      <c r="B482" s="12">
        <v>328.98001099999999</v>
      </c>
      <c r="C482" s="12">
        <v>45.041527000000002</v>
      </c>
      <c r="D482" s="12">
        <v>168.82782</v>
      </c>
      <c r="E482" s="12">
        <v>188.820007</v>
      </c>
      <c r="F482" s="12">
        <v>82.614211999999995</v>
      </c>
      <c r="G482" s="12">
        <v>58.678400000000003</v>
      </c>
      <c r="H482" s="20">
        <f t="shared" ref="H482:M482" si="961">LN(B482/B481)</f>
        <v>-6.4234705939193205E-3</v>
      </c>
      <c r="I482" s="20">
        <f t="shared" si="961"/>
        <v>1.0993563281529853E-2</v>
      </c>
      <c r="J482" s="20">
        <f t="shared" si="961"/>
        <v>-1.0890376272136451E-3</v>
      </c>
      <c r="K482" s="20">
        <f t="shared" si="961"/>
        <v>9.5786329813265653E-3</v>
      </c>
      <c r="L482" s="20">
        <f t="shared" si="961"/>
        <v>-3.6183548440730626E-3</v>
      </c>
      <c r="M482" s="22">
        <f t="shared" si="961"/>
        <v>5.506096478746596E-4</v>
      </c>
      <c r="N482" s="24">
        <f t="shared" ref="N482:R482" si="962">(B482-B481)/B481</f>
        <v>-6.4028842089480882E-3</v>
      </c>
      <c r="O482" s="24">
        <f t="shared" si="962"/>
        <v>1.1054214552437807E-2</v>
      </c>
      <c r="P482" s="24">
        <f t="shared" si="962"/>
        <v>-1.0884448409453165E-3</v>
      </c>
      <c r="Q482" s="24">
        <f t="shared" si="962"/>
        <v>9.62465491124684E-3</v>
      </c>
      <c r="R482" s="24">
        <f t="shared" si="962"/>
        <v>-3.6118164865940761E-3</v>
      </c>
      <c r="S482" s="26">
        <f t="shared" si="908"/>
        <v>5.507612611921342E-4</v>
      </c>
      <c r="U482" s="2"/>
    </row>
    <row r="483" spans="1:21" ht="15.75" customHeight="1">
      <c r="A483" s="88">
        <v>43090</v>
      </c>
      <c r="B483" s="12">
        <v>331.66000400000001</v>
      </c>
      <c r="C483" s="12">
        <v>44.28389</v>
      </c>
      <c r="D483" s="12">
        <v>169.46691899999999</v>
      </c>
      <c r="E483" s="12">
        <v>188.61999499999999</v>
      </c>
      <c r="F483" s="12">
        <v>82.594893999999996</v>
      </c>
      <c r="G483" s="12">
        <v>58.520099999999999</v>
      </c>
      <c r="H483" s="20">
        <f t="shared" ref="H483:M483" si="963">LN(B483/B482)</f>
        <v>8.1133677658020518E-3</v>
      </c>
      <c r="I483" s="20">
        <f t="shared" si="963"/>
        <v>-1.6963932426878634E-2</v>
      </c>
      <c r="J483" s="20">
        <f t="shared" si="963"/>
        <v>3.7783606224810803E-3</v>
      </c>
      <c r="K483" s="20">
        <f t="shared" si="963"/>
        <v>-1.0598347692991382E-3</v>
      </c>
      <c r="L483" s="20">
        <f t="shared" si="963"/>
        <v>-2.3386120239698803E-4</v>
      </c>
      <c r="M483" s="22">
        <f t="shared" si="963"/>
        <v>-2.7014014047466025E-3</v>
      </c>
      <c r="N483" s="24">
        <f t="shared" ref="N483:R483" si="964">(B483-B482)/B482</f>
        <v>8.1463703276489479E-3</v>
      </c>
      <c r="O483" s="24">
        <f t="shared" si="964"/>
        <v>-1.6820855118877355E-2</v>
      </c>
      <c r="P483" s="24">
        <f t="shared" si="964"/>
        <v>3.7855076254611794E-3</v>
      </c>
      <c r="Q483" s="24">
        <f t="shared" si="964"/>
        <v>-1.0592733427873201E-3</v>
      </c>
      <c r="R483" s="24">
        <f t="shared" si="964"/>
        <v>-2.3383385899750995E-4</v>
      </c>
      <c r="S483" s="26">
        <f t="shared" si="908"/>
        <v>-2.6977559033648513E-3</v>
      </c>
      <c r="U483" s="2"/>
    </row>
    <row r="484" spans="1:21" ht="15.75" customHeight="1">
      <c r="A484" s="88">
        <v>43091</v>
      </c>
      <c r="B484" s="12">
        <v>325.20001200000002</v>
      </c>
      <c r="C484" s="12">
        <v>44.227074000000002</v>
      </c>
      <c r="D484" s="12">
        <v>169.46691899999999</v>
      </c>
      <c r="E484" s="12">
        <v>189.94000199999999</v>
      </c>
      <c r="F484" s="12">
        <v>82.604538000000005</v>
      </c>
      <c r="G484" s="12">
        <v>58.308799999999998</v>
      </c>
      <c r="H484" s="20">
        <f t="shared" ref="H484:M484" si="965">LN(B484/B483)</f>
        <v>-1.9669945272472743E-2</v>
      </c>
      <c r="I484" s="20">
        <f t="shared" si="965"/>
        <v>-1.2838185290497744E-3</v>
      </c>
      <c r="J484" s="20">
        <f t="shared" si="965"/>
        <v>0</v>
      </c>
      <c r="K484" s="20">
        <f t="shared" si="965"/>
        <v>6.9738607370325254E-3</v>
      </c>
      <c r="L484" s="20">
        <f t="shared" si="965"/>
        <v>1.1675584951109309E-4</v>
      </c>
      <c r="M484" s="22">
        <f t="shared" si="965"/>
        <v>-3.6172596060969455E-3</v>
      </c>
      <c r="N484" s="24">
        <f t="shared" ref="N484:R484" si="966">(B484-B483)/B483</f>
        <v>-1.9477754091807825E-2</v>
      </c>
      <c r="O484" s="24">
        <f t="shared" si="966"/>
        <v>-1.2829947865916423E-3</v>
      </c>
      <c r="P484" s="24">
        <f t="shared" si="966"/>
        <v>0</v>
      </c>
      <c r="Q484" s="24">
        <f t="shared" si="966"/>
        <v>6.9982347311588252E-3</v>
      </c>
      <c r="R484" s="24">
        <f t="shared" si="966"/>
        <v>1.1676266574067697E-4</v>
      </c>
      <c r="S484" s="26">
        <f t="shared" si="908"/>
        <v>-3.6107252038188875E-3</v>
      </c>
      <c r="U484" s="2"/>
    </row>
    <row r="485" spans="1:21" ht="15.75" customHeight="1">
      <c r="A485" s="88">
        <v>43095</v>
      </c>
      <c r="B485" s="12">
        <v>317.290009</v>
      </c>
      <c r="C485" s="12">
        <v>43.639904000000001</v>
      </c>
      <c r="D485" s="12">
        <v>165.16757200000001</v>
      </c>
      <c r="E485" s="12">
        <v>187.759995</v>
      </c>
      <c r="F485" s="12">
        <v>82.498283000000001</v>
      </c>
      <c r="G485" s="12">
        <v>58.048299999999998</v>
      </c>
      <c r="H485" s="20">
        <f t="shared" ref="H485:M485" si="967">LN(B485/B484)</f>
        <v>-2.4624204031830681E-2</v>
      </c>
      <c r="I485" s="20">
        <f t="shared" si="967"/>
        <v>-1.3365174352195724E-2</v>
      </c>
      <c r="J485" s="20">
        <f t="shared" si="967"/>
        <v>-2.5697193212233342E-2</v>
      </c>
      <c r="K485" s="20">
        <f t="shared" si="967"/>
        <v>-1.1543718431419591E-2</v>
      </c>
      <c r="L485" s="20">
        <f t="shared" si="967"/>
        <v>-1.287137482279528E-3</v>
      </c>
      <c r="M485" s="22">
        <f t="shared" si="967"/>
        <v>-4.4776027458338025E-3</v>
      </c>
      <c r="N485" s="24">
        <f t="shared" ref="N485:R485" si="968">(B485-B484)/B484</f>
        <v>-2.4323501562478471E-2</v>
      </c>
      <c r="O485" s="24">
        <f t="shared" si="968"/>
        <v>-1.3276256982318125E-2</v>
      </c>
      <c r="P485" s="24">
        <f t="shared" si="968"/>
        <v>-2.5369830438706348E-2</v>
      </c>
      <c r="Q485" s="24">
        <f t="shared" si="968"/>
        <v>-1.1477345356666835E-2</v>
      </c>
      <c r="R485" s="24">
        <f t="shared" si="968"/>
        <v>-1.286309476121087E-3</v>
      </c>
      <c r="S485" s="26">
        <f t="shared" si="908"/>
        <v>-4.4675932277803421E-3</v>
      </c>
      <c r="U485" s="2"/>
    </row>
    <row r="486" spans="1:21" ht="15.75" customHeight="1">
      <c r="A486" s="88">
        <v>43096</v>
      </c>
      <c r="B486" s="12">
        <v>311.64001500000001</v>
      </c>
      <c r="C486" s="12">
        <v>43.668312</v>
      </c>
      <c r="D486" s="12">
        <v>165.19662500000001</v>
      </c>
      <c r="E486" s="12">
        <v>186.240005</v>
      </c>
      <c r="F486" s="12">
        <v>82.797745000000006</v>
      </c>
      <c r="G486" s="12">
        <v>57.731099999999998</v>
      </c>
      <c r="H486" s="20">
        <f t="shared" ref="H486:M486" si="969">LN(B486/B485)</f>
        <v>-1.7967486947076408E-2</v>
      </c>
      <c r="I486" s="20">
        <f t="shared" si="969"/>
        <v>6.5075206673597904E-4</v>
      </c>
      <c r="J486" s="20">
        <f t="shared" si="969"/>
        <v>1.7588467720608267E-4</v>
      </c>
      <c r="K486" s="20">
        <f t="shared" si="969"/>
        <v>-8.128333522875961E-3</v>
      </c>
      <c r="L486" s="20">
        <f t="shared" si="969"/>
        <v>3.6233457179888806E-3</v>
      </c>
      <c r="M486" s="22">
        <f t="shared" si="969"/>
        <v>-5.4793995068072344E-3</v>
      </c>
      <c r="N486" s="24">
        <f t="shared" ref="N486:R486" si="970">(B486-B485)/B485</f>
        <v>-1.7807034068948551E-2</v>
      </c>
      <c r="O486" s="24">
        <f t="shared" si="970"/>
        <v>6.509638517994649E-4</v>
      </c>
      <c r="P486" s="24">
        <f t="shared" si="970"/>
        <v>1.759001458228414E-4</v>
      </c>
      <c r="Q486" s="24">
        <f t="shared" si="970"/>
        <v>-8.0953879445938796E-3</v>
      </c>
      <c r="R486" s="24">
        <f t="shared" si="970"/>
        <v>3.6299179705352831E-3</v>
      </c>
      <c r="S486" s="26">
        <f t="shared" si="908"/>
        <v>-5.464414978560983E-3</v>
      </c>
      <c r="U486" s="2"/>
    </row>
    <row r="487" spans="1:21" ht="15.75" customHeight="1">
      <c r="A487" s="88">
        <v>43097</v>
      </c>
      <c r="B487" s="12">
        <v>315.35998499999999</v>
      </c>
      <c r="C487" s="12">
        <v>43.772488000000003</v>
      </c>
      <c r="D487" s="12">
        <v>165.661407</v>
      </c>
      <c r="E487" s="12">
        <v>192.71000699999999</v>
      </c>
      <c r="F487" s="12">
        <v>82.807411000000002</v>
      </c>
      <c r="G487" s="12">
        <v>57.6599</v>
      </c>
      <c r="H487" s="20">
        <f t="shared" ref="H487:M487" si="971">LN(B487/B486)</f>
        <v>1.1866072244604231E-2</v>
      </c>
      <c r="I487" s="20">
        <f t="shared" si="971"/>
        <v>2.3827789610672504E-3</v>
      </c>
      <c r="J487" s="20">
        <f t="shared" si="971"/>
        <v>2.8095573374747841E-3</v>
      </c>
      <c r="K487" s="20">
        <f t="shared" si="971"/>
        <v>3.4150313143686974E-2</v>
      </c>
      <c r="L487" s="20">
        <f t="shared" si="971"/>
        <v>1.1673549597668408E-4</v>
      </c>
      <c r="M487" s="22">
        <f t="shared" si="971"/>
        <v>-1.2340652050155108E-3</v>
      </c>
      <c r="N487" s="24">
        <f t="shared" ref="N487:R487" si="972">(B487-B486)/B486</f>
        <v>1.1936753372316419E-2</v>
      </c>
      <c r="O487" s="24">
        <f t="shared" si="972"/>
        <v>2.385620034958129E-3</v>
      </c>
      <c r="P487" s="24">
        <f t="shared" si="972"/>
        <v>2.8135078425481474E-3</v>
      </c>
      <c r="Q487" s="24">
        <f t="shared" si="972"/>
        <v>3.4740130081074655E-2</v>
      </c>
      <c r="R487" s="24">
        <f t="shared" si="972"/>
        <v>1.1674230982976327E-4</v>
      </c>
      <c r="S487" s="26">
        <f t="shared" si="908"/>
        <v>-1.233304059683582E-3</v>
      </c>
      <c r="U487" s="2"/>
    </row>
    <row r="488" spans="1:21" ht="15.75" customHeight="1">
      <c r="A488" s="11">
        <v>43098</v>
      </c>
      <c r="B488" s="12">
        <v>311.35000600000001</v>
      </c>
      <c r="C488" s="12">
        <v>43.715663999999997</v>
      </c>
      <c r="D488" s="12">
        <v>163.86999499999999</v>
      </c>
      <c r="E488" s="12">
        <v>191.96000699999999</v>
      </c>
      <c r="F488" s="12">
        <v>82.633544999999998</v>
      </c>
      <c r="G488" s="12">
        <v>57.539000000000001</v>
      </c>
      <c r="H488" s="20">
        <f t="shared" ref="H488:M488" si="973">LN(B488/B487)</f>
        <v>-1.2797095250343201E-2</v>
      </c>
      <c r="I488" s="20">
        <f t="shared" si="973"/>
        <v>-1.2990103617810953E-3</v>
      </c>
      <c r="J488" s="20">
        <f t="shared" si="973"/>
        <v>-1.0872588387438386E-2</v>
      </c>
      <c r="K488" s="20">
        <f t="shared" si="973"/>
        <v>-3.8994510778642068E-3</v>
      </c>
      <c r="L488" s="20">
        <f t="shared" si="973"/>
        <v>-2.1018503303184923E-3</v>
      </c>
      <c r="M488" s="22">
        <f t="shared" si="973"/>
        <v>-2.0989791462863142E-3</v>
      </c>
      <c r="N488" s="24">
        <f t="shared" ref="N488:R488" si="974">(B488-B487)/B487</f>
        <v>-1.2715560599738066E-2</v>
      </c>
      <c r="O488" s="24">
        <f t="shared" si="974"/>
        <v>-1.2981670130335287E-3</v>
      </c>
      <c r="P488" s="24">
        <f t="shared" si="974"/>
        <v>-1.0813695431187592E-2</v>
      </c>
      <c r="Q488" s="24">
        <f t="shared" si="974"/>
        <v>-3.8918580912095553E-3</v>
      </c>
      <c r="R488" s="24">
        <f t="shared" si="974"/>
        <v>-2.0996429896836632E-3</v>
      </c>
      <c r="S488" s="26">
        <f t="shared" si="908"/>
        <v>-2.0967778299997297E-3</v>
      </c>
      <c r="U488" s="2"/>
    </row>
    <row r="489" spans="1:21" ht="15.75" customHeight="1">
      <c r="A489" s="11">
        <v>43102</v>
      </c>
      <c r="B489" s="12">
        <v>320.52999899999998</v>
      </c>
      <c r="C489" s="12">
        <v>44.369121999999997</v>
      </c>
      <c r="D489" s="12">
        <v>166.80401599999999</v>
      </c>
      <c r="E489" s="12">
        <v>201.070007</v>
      </c>
      <c r="F489" s="12">
        <v>83.029594000000003</v>
      </c>
      <c r="G489" s="12">
        <v>57.662799999999997</v>
      </c>
      <c r="H489" s="20">
        <f t="shared" ref="H489:M489" si="975">LN(B489/B488)</f>
        <v>2.9058172015106826E-2</v>
      </c>
      <c r="I489" s="20">
        <f t="shared" si="975"/>
        <v>1.4837295238096303E-2</v>
      </c>
      <c r="J489" s="20">
        <f t="shared" si="975"/>
        <v>1.7746166327274354E-2</v>
      </c>
      <c r="K489" s="20">
        <f t="shared" si="975"/>
        <v>4.6366087495327252E-2</v>
      </c>
      <c r="L489" s="20">
        <f t="shared" si="975"/>
        <v>4.7813865766213421E-3</v>
      </c>
      <c r="M489" s="22">
        <f t="shared" si="975"/>
        <v>2.1492728005384322E-3</v>
      </c>
      <c r="N489" s="24">
        <f t="shared" ref="N489:R489" si="976">(B489-B488)/B488</f>
        <v>2.9484479920003494E-2</v>
      </c>
      <c r="O489" s="24">
        <f t="shared" si="976"/>
        <v>1.4947914321969366E-2</v>
      </c>
      <c r="P489" s="24">
        <f t="shared" si="976"/>
        <v>1.790456514018934E-2</v>
      </c>
      <c r="Q489" s="24">
        <f t="shared" si="976"/>
        <v>4.7457801978513237E-2</v>
      </c>
      <c r="R489" s="24">
        <f t="shared" si="976"/>
        <v>4.7928356456207345E-3</v>
      </c>
      <c r="S489" s="26">
        <f t="shared" si="908"/>
        <v>2.1515841429291527E-3</v>
      </c>
      <c r="U489" s="2"/>
    </row>
    <row r="490" spans="1:21" ht="15.75" customHeight="1">
      <c r="A490" s="11">
        <v>43103</v>
      </c>
      <c r="B490" s="12">
        <v>317.25</v>
      </c>
      <c r="C490" s="12">
        <v>42.863326999999998</v>
      </c>
      <c r="D490" s="12">
        <v>166.77496300000001</v>
      </c>
      <c r="E490" s="12">
        <v>205.050003</v>
      </c>
      <c r="F490" s="12">
        <v>83.415993</v>
      </c>
      <c r="G490" s="12">
        <v>57.399299999999997</v>
      </c>
      <c r="H490" s="20">
        <f t="shared" ref="H490:M490" si="977">LN(B490/B489)</f>
        <v>-1.028576600998754E-2</v>
      </c>
      <c r="I490" s="20">
        <f t="shared" si="977"/>
        <v>-3.4527165192095303E-2</v>
      </c>
      <c r="J490" s="20">
        <f t="shared" si="977"/>
        <v>-1.7418963365458973E-4</v>
      </c>
      <c r="K490" s="20">
        <f t="shared" si="977"/>
        <v>1.9600725517344347E-2</v>
      </c>
      <c r="L490" s="20">
        <f t="shared" si="977"/>
        <v>4.6429551074176458E-3</v>
      </c>
      <c r="M490" s="22">
        <f t="shared" si="977"/>
        <v>-4.5801434292520359E-3</v>
      </c>
      <c r="N490" s="24">
        <f t="shared" ref="N490:R490" si="978">(B490-B489)/B489</f>
        <v>-1.0233048420531694E-2</v>
      </c>
      <c r="O490" s="24">
        <f t="shared" si="978"/>
        <v>-3.3937903932378902E-2</v>
      </c>
      <c r="P490" s="24">
        <f t="shared" si="978"/>
        <v>-1.741744635211675E-4</v>
      </c>
      <c r="Q490" s="24">
        <f t="shared" si="978"/>
        <v>1.9794080973996285E-2</v>
      </c>
      <c r="R490" s="24">
        <f t="shared" si="978"/>
        <v>4.6537503242518232E-3</v>
      </c>
      <c r="S490" s="26">
        <f t="shared" si="908"/>
        <v>-4.5696705675062343E-3</v>
      </c>
      <c r="U490" s="2"/>
    </row>
    <row r="491" spans="1:21" ht="15.75" customHeight="1">
      <c r="A491" s="11">
        <v>43104</v>
      </c>
      <c r="B491" s="12">
        <v>314.61999500000002</v>
      </c>
      <c r="C491" s="12">
        <v>42.077274000000003</v>
      </c>
      <c r="D491" s="12">
        <v>167.549622</v>
      </c>
      <c r="E491" s="12">
        <v>205.63000500000001</v>
      </c>
      <c r="F491" s="12">
        <v>84.150192000000004</v>
      </c>
      <c r="G491" s="12">
        <v>57.088000000000001</v>
      </c>
      <c r="H491" s="20">
        <f t="shared" ref="H491:M491" si="979">LN(B491/B490)</f>
        <v>-8.3245610923257905E-3</v>
      </c>
      <c r="I491" s="20">
        <f t="shared" si="979"/>
        <v>-1.8508826895562078E-2</v>
      </c>
      <c r="J491" s="20">
        <f t="shared" si="979"/>
        <v>4.6341813980414742E-3</v>
      </c>
      <c r="K491" s="20">
        <f t="shared" si="979"/>
        <v>2.8245951802988562E-3</v>
      </c>
      <c r="L491" s="20">
        <f t="shared" si="979"/>
        <v>8.763148703606987E-3</v>
      </c>
      <c r="M491" s="22">
        <f t="shared" si="979"/>
        <v>-5.4381711716641433E-3</v>
      </c>
      <c r="N491" s="24">
        <f t="shared" ref="N491:R491" si="980">(B491-B490)/B490</f>
        <v>-8.2900078802205929E-3</v>
      </c>
      <c r="O491" s="24">
        <f t="shared" si="980"/>
        <v>-1.833859046919049E-2</v>
      </c>
      <c r="P491" s="24">
        <f t="shared" si="980"/>
        <v>4.644935822890787E-3</v>
      </c>
      <c r="Q491" s="24">
        <f t="shared" si="980"/>
        <v>2.8285881078480525E-3</v>
      </c>
      <c r="R491" s="24">
        <f t="shared" si="980"/>
        <v>8.8016574951041322E-3</v>
      </c>
      <c r="S491" s="26">
        <f t="shared" si="908"/>
        <v>-5.4234110868947027E-3</v>
      </c>
      <c r="U491" s="2"/>
    </row>
    <row r="492" spans="1:21" ht="15.75" customHeight="1">
      <c r="A492" s="11">
        <v>43105</v>
      </c>
      <c r="B492" s="12">
        <v>316.57998700000002</v>
      </c>
      <c r="C492" s="12">
        <v>42.370857000000001</v>
      </c>
      <c r="D492" s="12">
        <v>169.45721399999999</v>
      </c>
      <c r="E492" s="12">
        <v>209.990005</v>
      </c>
      <c r="F492" s="12">
        <v>85.193496999999994</v>
      </c>
      <c r="G492" s="12">
        <v>57.0122</v>
      </c>
      <c r="H492" s="20">
        <f t="shared" ref="H492:M492" si="981">LN(B492/B491)</f>
        <v>6.2103876915501491E-3</v>
      </c>
      <c r="I492" s="20">
        <f t="shared" si="981"/>
        <v>6.9530060470907951E-3</v>
      </c>
      <c r="J492" s="20">
        <f t="shared" si="981"/>
        <v>1.1320912039444761E-2</v>
      </c>
      <c r="K492" s="20">
        <f t="shared" si="981"/>
        <v>2.0981472697739097E-2</v>
      </c>
      <c r="L492" s="20">
        <f t="shared" si="981"/>
        <v>1.2321902357049679E-2</v>
      </c>
      <c r="M492" s="22">
        <f t="shared" si="981"/>
        <v>-1.3286569375162984E-3</v>
      </c>
      <c r="N492" s="24">
        <f t="shared" ref="N492:R492" si="982">(B492-B491)/B491</f>
        <v>6.2297121325680513E-3</v>
      </c>
      <c r="O492" s="24">
        <f t="shared" si="982"/>
        <v>6.9772343141810498E-3</v>
      </c>
      <c r="P492" s="24">
        <f t="shared" si="982"/>
        <v>1.1385236070541501E-2</v>
      </c>
      <c r="Q492" s="24">
        <f t="shared" si="982"/>
        <v>2.1203131323174286E-2</v>
      </c>
      <c r="R492" s="24">
        <f t="shared" si="982"/>
        <v>1.2398129763031193E-2</v>
      </c>
      <c r="S492" s="26">
        <f t="shared" si="908"/>
        <v>-1.3277746636771726E-3</v>
      </c>
      <c r="U492" s="2"/>
    </row>
    <row r="493" spans="1:21" ht="15.75" customHeight="1">
      <c r="A493" s="11">
        <v>43108</v>
      </c>
      <c r="B493" s="12">
        <v>336.41000400000001</v>
      </c>
      <c r="C493" s="12">
        <v>42.370857000000001</v>
      </c>
      <c r="D493" s="12">
        <v>168.82782</v>
      </c>
      <c r="E493" s="12">
        <v>212.050003</v>
      </c>
      <c r="F493" s="12">
        <v>85.280426000000006</v>
      </c>
      <c r="G493" s="12">
        <v>57.052700000000002</v>
      </c>
      <c r="H493" s="20">
        <f t="shared" ref="H493:M493" si="983">LN(B493/B492)</f>
        <v>6.0754732869552748E-2</v>
      </c>
      <c r="I493" s="20">
        <f t="shared" si="983"/>
        <v>0</v>
      </c>
      <c r="J493" s="20">
        <f t="shared" si="983"/>
        <v>-3.7210911685962777E-3</v>
      </c>
      <c r="K493" s="20">
        <f t="shared" si="983"/>
        <v>9.7621757215222617E-3</v>
      </c>
      <c r="L493" s="20">
        <f t="shared" si="983"/>
        <v>1.0198510834357915E-3</v>
      </c>
      <c r="M493" s="22">
        <f t="shared" si="983"/>
        <v>7.1012207439666492E-4</v>
      </c>
      <c r="N493" s="24">
        <f t="shared" ref="N493:R493" si="984">(B493-B492)/B492</f>
        <v>6.2638251987798571E-2</v>
      </c>
      <c r="O493" s="24">
        <f t="shared" si="984"/>
        <v>0</v>
      </c>
      <c r="P493" s="24">
        <f t="shared" si="984"/>
        <v>-3.7141764882313638E-3</v>
      </c>
      <c r="Q493" s="24">
        <f t="shared" si="984"/>
        <v>9.8099811941049636E-3</v>
      </c>
      <c r="R493" s="24">
        <f t="shared" si="984"/>
        <v>1.0203713083876817E-3</v>
      </c>
      <c r="S493" s="26">
        <f t="shared" si="908"/>
        <v>7.1037427077014215E-4</v>
      </c>
      <c r="U493" s="2"/>
    </row>
    <row r="494" spans="1:21" ht="15.75" customHeight="1">
      <c r="A494" s="88">
        <v>43109</v>
      </c>
      <c r="B494" s="12">
        <v>333.69000199999999</v>
      </c>
      <c r="C494" s="12">
        <v>41.310164999999998</v>
      </c>
      <c r="D494" s="12">
        <v>168.80845600000001</v>
      </c>
      <c r="E494" s="12">
        <v>209.30999800000001</v>
      </c>
      <c r="F494" s="12">
        <v>85.222472999999994</v>
      </c>
      <c r="G494" s="12">
        <v>56.959400000000002</v>
      </c>
      <c r="H494" s="20">
        <f t="shared" ref="H494:M494" si="985">LN(B494/B493)</f>
        <v>-8.1182417976396505E-3</v>
      </c>
      <c r="I494" s="20">
        <f t="shared" si="985"/>
        <v>-2.5352195418355525E-2</v>
      </c>
      <c r="J494" s="20">
        <f t="shared" si="985"/>
        <v>-1.1470331476606188E-4</v>
      </c>
      <c r="K494" s="20">
        <f t="shared" si="985"/>
        <v>-1.3005713004156623E-2</v>
      </c>
      <c r="L494" s="20">
        <f t="shared" si="985"/>
        <v>-6.7978905428174574E-4</v>
      </c>
      <c r="M494" s="22">
        <f t="shared" si="985"/>
        <v>-1.6366687540492341E-3</v>
      </c>
      <c r="N494" s="24">
        <f t="shared" ref="N494:R494" si="986">(B494-B493)/B493</f>
        <v>-8.0853778652790059E-3</v>
      </c>
      <c r="O494" s="24">
        <f t="shared" si="986"/>
        <v>-2.5033527171753996E-2</v>
      </c>
      <c r="P494" s="24">
        <f t="shared" si="986"/>
        <v>-1.1469673659232193E-4</v>
      </c>
      <c r="Q494" s="24">
        <f t="shared" si="986"/>
        <v>-1.2921504179370356E-2</v>
      </c>
      <c r="R494" s="24">
        <f t="shared" si="986"/>
        <v>-6.795580500502179E-4</v>
      </c>
      <c r="S494" s="26">
        <f t="shared" si="908"/>
        <v>-1.6353301421316857E-3</v>
      </c>
      <c r="U494" s="2"/>
    </row>
    <row r="495" spans="1:21" ht="15.75" customHeight="1">
      <c r="A495" s="88">
        <v>43110</v>
      </c>
      <c r="B495" s="12">
        <v>334.79998799999998</v>
      </c>
      <c r="C495" s="12">
        <v>40.249476999999999</v>
      </c>
      <c r="D495" s="12">
        <v>168.76971399999999</v>
      </c>
      <c r="E495" s="12">
        <v>212.520004</v>
      </c>
      <c r="F495" s="12">
        <v>84.836060000000003</v>
      </c>
      <c r="G495" s="12">
        <v>56.891300000000001</v>
      </c>
      <c r="H495" s="20">
        <f t="shared" ref="H495:M495" si="987">LN(B495/B494)</f>
        <v>3.3208785073912872E-3</v>
      </c>
      <c r="I495" s="20">
        <f t="shared" si="987"/>
        <v>-2.6011585599632646E-2</v>
      </c>
      <c r="J495" s="20">
        <f t="shared" si="987"/>
        <v>-2.2952906089926834E-4</v>
      </c>
      <c r="K495" s="20">
        <f t="shared" si="987"/>
        <v>1.5219723340450516E-2</v>
      </c>
      <c r="L495" s="20">
        <f t="shared" si="987"/>
        <v>-4.544478400571394E-3</v>
      </c>
      <c r="M495" s="22">
        <f t="shared" si="987"/>
        <v>-1.1963037227129374E-3</v>
      </c>
      <c r="N495" s="24">
        <f t="shared" ref="N495:R495" si="988">(B495-B494)/B494</f>
        <v>3.3263987333968493E-3</v>
      </c>
      <c r="O495" s="24">
        <f t="shared" si="988"/>
        <v>-2.5676198582116509E-2</v>
      </c>
      <c r="P495" s="24">
        <f t="shared" si="988"/>
        <v>-2.2950272111968949E-4</v>
      </c>
      <c r="Q495" s="24">
        <f t="shared" si="988"/>
        <v>1.5336133154996221E-2</v>
      </c>
      <c r="R495" s="24">
        <f t="shared" si="988"/>
        <v>-4.5341678831590628E-3</v>
      </c>
      <c r="S495" s="26">
        <f t="shared" si="908"/>
        <v>-1.1955884366759983E-3</v>
      </c>
      <c r="U495" s="2"/>
    </row>
    <row r="496" spans="1:21" ht="15.75" customHeight="1">
      <c r="A496" s="88">
        <v>43111</v>
      </c>
      <c r="B496" s="12">
        <v>337.95001200000002</v>
      </c>
      <c r="C496" s="12">
        <v>41.111282000000003</v>
      </c>
      <c r="D496" s="12">
        <v>169.72837799999999</v>
      </c>
      <c r="E496" s="12">
        <v>217.240005</v>
      </c>
      <c r="F496" s="12">
        <v>85.087219000000005</v>
      </c>
      <c r="G496" s="12">
        <v>56.5976</v>
      </c>
      <c r="H496" s="20">
        <f t="shared" ref="H496:M496" si="989">LN(B496/B495)</f>
        <v>9.3646882815481836E-3</v>
      </c>
      <c r="I496" s="20">
        <f t="shared" si="989"/>
        <v>2.11855750588359E-2</v>
      </c>
      <c r="J496" s="20">
        <f t="shared" si="989"/>
        <v>5.6642361405826328E-3</v>
      </c>
      <c r="K496" s="20">
        <f t="shared" si="989"/>
        <v>2.1966635778163199E-2</v>
      </c>
      <c r="L496" s="20">
        <f t="shared" si="989"/>
        <v>2.9561480261048891E-3</v>
      </c>
      <c r="M496" s="22">
        <f t="shared" si="989"/>
        <v>-5.1758481344055963E-3</v>
      </c>
      <c r="N496" s="24">
        <f t="shared" ref="N496:R496" si="990">(B496-B495)/B495</f>
        <v>9.4086741723540049E-3</v>
      </c>
      <c r="O496" s="24">
        <f t="shared" si="990"/>
        <v>2.141158256540834E-2</v>
      </c>
      <c r="P496" s="24">
        <f t="shared" si="990"/>
        <v>5.6803082572030603E-3</v>
      </c>
      <c r="Q496" s="24">
        <f t="shared" si="990"/>
        <v>2.2209678671001702E-2</v>
      </c>
      <c r="R496" s="24">
        <f t="shared" si="990"/>
        <v>2.9605217404014431E-3</v>
      </c>
      <c r="S496" s="26">
        <f t="shared" si="908"/>
        <v>-5.1624765122260108E-3</v>
      </c>
      <c r="U496" s="2"/>
    </row>
    <row r="497" spans="1:21" ht="15.75" customHeight="1">
      <c r="A497" s="88">
        <v>43112</v>
      </c>
      <c r="B497" s="12">
        <v>336.22000100000002</v>
      </c>
      <c r="C497" s="12">
        <v>40.950287000000003</v>
      </c>
      <c r="D497" s="12">
        <v>171.481064</v>
      </c>
      <c r="E497" s="12">
        <v>221.229996</v>
      </c>
      <c r="F497" s="12">
        <v>86.555572999999995</v>
      </c>
      <c r="G497" s="12">
        <v>56.412700000000001</v>
      </c>
      <c r="H497" s="20">
        <f t="shared" ref="H497:M497" si="991">LN(B497/B496)</f>
        <v>-5.1322804754181097E-3</v>
      </c>
      <c r="I497" s="20">
        <f t="shared" si="991"/>
        <v>-3.9237662286410041E-3</v>
      </c>
      <c r="J497" s="20">
        <f t="shared" si="991"/>
        <v>1.0273463742183729E-2</v>
      </c>
      <c r="K497" s="20">
        <f t="shared" si="991"/>
        <v>1.8200110058501306E-2</v>
      </c>
      <c r="L497" s="20">
        <f t="shared" si="991"/>
        <v>1.7109833789066713E-2</v>
      </c>
      <c r="M497" s="22">
        <f t="shared" si="991"/>
        <v>-3.2722710228832454E-3</v>
      </c>
      <c r="N497" s="24">
        <f t="shared" ref="N497:R497" si="992">(B497-B496)/B496</f>
        <v>-5.1191328260701179E-3</v>
      </c>
      <c r="O497" s="24">
        <f t="shared" si="992"/>
        <v>-3.9160783164095868E-3</v>
      </c>
      <c r="P497" s="24">
        <f t="shared" si="992"/>
        <v>1.0326416953092025E-2</v>
      </c>
      <c r="Q497" s="24">
        <f t="shared" si="992"/>
        <v>1.8366741429599966E-2</v>
      </c>
      <c r="R497" s="24">
        <f t="shared" si="992"/>
        <v>1.7257045385394378E-2</v>
      </c>
      <c r="S497" s="26">
        <f t="shared" si="908"/>
        <v>-3.2669229790662779E-3</v>
      </c>
      <c r="U497" s="2"/>
    </row>
    <row r="498" spans="1:21" ht="15.75" customHeight="1">
      <c r="A498" s="88">
        <v>43116</v>
      </c>
      <c r="B498" s="12">
        <v>340.05999800000001</v>
      </c>
      <c r="C498" s="12">
        <v>40.855587</v>
      </c>
      <c r="D498" s="12">
        <v>170.60955799999999</v>
      </c>
      <c r="E498" s="12">
        <v>221.529999</v>
      </c>
      <c r="F498" s="12">
        <v>85.348044999999999</v>
      </c>
      <c r="G498" s="12">
        <v>56.434899999999999</v>
      </c>
      <c r="H498" s="20">
        <f t="shared" ref="H498:M498" si="993">LN(B498/B497)</f>
        <v>1.1356356168869043E-2</v>
      </c>
      <c r="I498" s="20">
        <f t="shared" si="993"/>
        <v>-2.3152382016460669E-3</v>
      </c>
      <c r="J498" s="20">
        <f t="shared" si="993"/>
        <v>-5.0951872362343152E-3</v>
      </c>
      <c r="K498" s="20">
        <f t="shared" si="993"/>
        <v>1.3551497393581074E-3</v>
      </c>
      <c r="L498" s="20">
        <f t="shared" si="993"/>
        <v>-1.4049126779318397E-2</v>
      </c>
      <c r="M498" s="22">
        <f t="shared" si="993"/>
        <v>3.934509956149485E-4</v>
      </c>
      <c r="N498" s="24">
        <f t="shared" ref="N498:R498" si="994">(B498-B497)/B497</f>
        <v>1.1421084375048771E-2</v>
      </c>
      <c r="O498" s="24">
        <f t="shared" si="994"/>
        <v>-2.3125601048901833E-3</v>
      </c>
      <c r="P498" s="24">
        <f t="shared" si="994"/>
        <v>-5.0822287876637548E-3</v>
      </c>
      <c r="Q498" s="24">
        <f t="shared" si="994"/>
        <v>1.3560683696798683E-3</v>
      </c>
      <c r="R498" s="24">
        <f t="shared" si="994"/>
        <v>-1.395089834365716E-2</v>
      </c>
      <c r="S498" s="26">
        <f t="shared" si="908"/>
        <v>3.9352840761019969E-4</v>
      </c>
      <c r="U498" s="2"/>
    </row>
    <row r="499" spans="1:21" ht="15.75" customHeight="1">
      <c r="A499" s="88">
        <v>43117</v>
      </c>
      <c r="B499" s="12">
        <v>347.16000400000001</v>
      </c>
      <c r="C499" s="12">
        <v>42.039394000000001</v>
      </c>
      <c r="D499" s="12">
        <v>173.42739900000001</v>
      </c>
      <c r="E499" s="12">
        <v>217.5</v>
      </c>
      <c r="F499" s="12">
        <v>87.077217000000005</v>
      </c>
      <c r="G499" s="12">
        <v>56.723599999999998</v>
      </c>
      <c r="H499" s="20">
        <f t="shared" ref="H499:M499" si="995">LN(B499/B498)</f>
        <v>2.066371355008418E-2</v>
      </c>
      <c r="I499" s="20">
        <f t="shared" si="995"/>
        <v>2.8563550441967563E-2</v>
      </c>
      <c r="J499" s="20">
        <f t="shared" si="995"/>
        <v>1.638140296522168E-2</v>
      </c>
      <c r="K499" s="20">
        <f t="shared" si="995"/>
        <v>-1.8359165451783992E-2</v>
      </c>
      <c r="L499" s="20">
        <f t="shared" si="995"/>
        <v>2.0057733441964317E-2</v>
      </c>
      <c r="M499" s="22">
        <f t="shared" si="995"/>
        <v>5.1025884293680029E-3</v>
      </c>
      <c r="N499" s="24">
        <f t="shared" ref="N499:R499" si="996">(B499-B498)/B498</f>
        <v>2.0878686237009291E-2</v>
      </c>
      <c r="O499" s="24">
        <f t="shared" si="996"/>
        <v>2.8975400598209532E-2</v>
      </c>
      <c r="P499" s="24">
        <f t="shared" si="996"/>
        <v>1.6516313816369043E-2</v>
      </c>
      <c r="Q499" s="24">
        <f t="shared" si="996"/>
        <v>-1.8191662610895436E-2</v>
      </c>
      <c r="R499" s="24">
        <f t="shared" si="996"/>
        <v>2.0260241461887093E-2</v>
      </c>
      <c r="S499" s="26">
        <f t="shared" si="908"/>
        <v>5.1156288041618314E-3</v>
      </c>
      <c r="U499" s="2"/>
    </row>
    <row r="500" spans="1:21" ht="15.75" customHeight="1">
      <c r="A500" s="88">
        <v>43118</v>
      </c>
      <c r="B500" s="12">
        <v>344.57000699999998</v>
      </c>
      <c r="C500" s="12">
        <v>42.124630000000003</v>
      </c>
      <c r="D500" s="12">
        <v>173.58232100000001</v>
      </c>
      <c r="E500" s="12">
        <v>220.33000200000001</v>
      </c>
      <c r="F500" s="12">
        <v>87.038596999999996</v>
      </c>
      <c r="G500" s="12">
        <v>56.645000000000003</v>
      </c>
      <c r="H500" s="20">
        <f t="shared" ref="H500:M500" si="997">LN(B500/B499)</f>
        <v>-7.4884971367470523E-3</v>
      </c>
      <c r="I500" s="20">
        <f t="shared" si="997"/>
        <v>2.0254741893135208E-3</v>
      </c>
      <c r="J500" s="20">
        <f t="shared" si="997"/>
        <v>8.9289723811105369E-4</v>
      </c>
      <c r="K500" s="20">
        <f t="shared" si="997"/>
        <v>1.2927581024651734E-2</v>
      </c>
      <c r="L500" s="20">
        <f t="shared" si="997"/>
        <v>-4.4361278560660247E-4</v>
      </c>
      <c r="M500" s="22">
        <f t="shared" si="997"/>
        <v>-1.3866275599048821E-3</v>
      </c>
      <c r="N500" s="24">
        <f t="shared" ref="N500:R500" si="998">(B500-B499)/B499</f>
        <v>-7.4605282007083953E-3</v>
      </c>
      <c r="O500" s="24">
        <f t="shared" si="998"/>
        <v>2.0275268477942822E-3</v>
      </c>
      <c r="P500" s="24">
        <f t="shared" si="998"/>
        <v>8.9329598952238862E-4</v>
      </c>
      <c r="Q500" s="24">
        <f t="shared" si="998"/>
        <v>1.3011503448275896E-2</v>
      </c>
      <c r="R500" s="24">
        <f t="shared" si="998"/>
        <v>-4.4351440400315916E-4</v>
      </c>
      <c r="S500" s="26">
        <f t="shared" si="908"/>
        <v>-1.3856666361090619E-3</v>
      </c>
      <c r="U500" s="2"/>
    </row>
    <row r="501" spans="1:21" ht="15.75" customHeight="1">
      <c r="A501" s="88">
        <v>43119</v>
      </c>
      <c r="B501" s="12">
        <v>350.01998900000001</v>
      </c>
      <c r="C501" s="12">
        <v>42.446624999999997</v>
      </c>
      <c r="D501" s="12">
        <v>172.80766299999999</v>
      </c>
      <c r="E501" s="12">
        <v>220.46000699999999</v>
      </c>
      <c r="F501" s="12">
        <v>86.941986</v>
      </c>
      <c r="G501" s="12">
        <v>56.594099999999997</v>
      </c>
      <c r="H501" s="20">
        <f t="shared" ref="H501:M501" si="999">LN(B501/B500)</f>
        <v>1.5692981119873595E-2</v>
      </c>
      <c r="I501" s="20">
        <f t="shared" si="999"/>
        <v>7.6147990451266639E-3</v>
      </c>
      <c r="J501" s="20">
        <f t="shared" si="999"/>
        <v>-4.4727580313376472E-3</v>
      </c>
      <c r="K501" s="20">
        <f t="shared" si="999"/>
        <v>5.8987273356993892E-4</v>
      </c>
      <c r="L501" s="20">
        <f t="shared" si="999"/>
        <v>-1.1105953120086778E-3</v>
      </c>
      <c r="M501" s="22">
        <f t="shared" si="999"/>
        <v>-8.9898283239612164E-4</v>
      </c>
      <c r="N501" s="24">
        <f t="shared" ref="N501:R501" si="1000">(B501-B500)/B500</f>
        <v>1.5816762600582453E-2</v>
      </c>
      <c r="O501" s="24">
        <f t="shared" si="1000"/>
        <v>7.6438653585798617E-3</v>
      </c>
      <c r="P501" s="24">
        <f t="shared" si="1000"/>
        <v>-4.4627701458146559E-3</v>
      </c>
      <c r="Q501" s="24">
        <f t="shared" si="1000"/>
        <v>5.9004674270362342E-4</v>
      </c>
      <c r="R501" s="24">
        <f t="shared" si="1000"/>
        <v>-1.1099788292772664E-3</v>
      </c>
      <c r="S501" s="26">
        <f t="shared" si="908"/>
        <v>-8.9857886839095347E-4</v>
      </c>
      <c r="U501" s="2"/>
    </row>
    <row r="502" spans="1:21" ht="15.75" customHeight="1">
      <c r="A502" s="88">
        <v>43122</v>
      </c>
      <c r="B502" s="12">
        <v>351.55999800000001</v>
      </c>
      <c r="C502" s="12">
        <v>43.327385</v>
      </c>
      <c r="D502" s="12">
        <v>171.39392100000001</v>
      </c>
      <c r="E502" s="12">
        <v>227.58000200000001</v>
      </c>
      <c r="F502" s="12">
        <v>88.497275999999999</v>
      </c>
      <c r="G502" s="12">
        <v>56.5807</v>
      </c>
      <c r="H502" s="20">
        <f t="shared" ref="H502:M502" si="1001">LN(B502/B501)</f>
        <v>4.3901237262798437E-3</v>
      </c>
      <c r="I502" s="20">
        <f t="shared" si="1001"/>
        <v>2.053747883813143E-2</v>
      </c>
      <c r="J502" s="20">
        <f t="shared" si="1001"/>
        <v>-8.2146626612501928E-3</v>
      </c>
      <c r="K502" s="20">
        <f t="shared" si="1001"/>
        <v>3.1785529430020415E-2</v>
      </c>
      <c r="L502" s="20">
        <f t="shared" si="1001"/>
        <v>1.7730703239187778E-2</v>
      </c>
      <c r="M502" s="22">
        <f t="shared" si="1001"/>
        <v>-2.3680183331652321E-4</v>
      </c>
      <c r="N502" s="24">
        <f t="shared" ref="N502:R502" si="1002">(B502-B501)/B501</f>
        <v>4.3997744368822252E-3</v>
      </c>
      <c r="O502" s="24">
        <f t="shared" si="1002"/>
        <v>2.0749824043725554E-2</v>
      </c>
      <c r="P502" s="24">
        <f t="shared" si="1002"/>
        <v>-8.1810145190146163E-3</v>
      </c>
      <c r="Q502" s="24">
        <f t="shared" si="1002"/>
        <v>3.2296084432220928E-2</v>
      </c>
      <c r="R502" s="24">
        <f t="shared" si="1002"/>
        <v>1.7888825313928294E-2</v>
      </c>
      <c r="S502" s="26">
        <f t="shared" si="908"/>
        <v>-2.367737979753759E-4</v>
      </c>
      <c r="U502" s="2"/>
    </row>
    <row r="503" spans="1:21" ht="15.75" customHeight="1">
      <c r="A503" s="88">
        <v>43123</v>
      </c>
      <c r="B503" s="12">
        <v>352.790009</v>
      </c>
      <c r="C503" s="12">
        <v>43.620959999999997</v>
      </c>
      <c r="D503" s="12">
        <v>171.43263200000001</v>
      </c>
      <c r="E503" s="12">
        <v>250.28999300000001</v>
      </c>
      <c r="F503" s="12">
        <v>88.777434999999997</v>
      </c>
      <c r="G503" s="12">
        <v>56.481499999999997</v>
      </c>
      <c r="H503" s="20">
        <f t="shared" ref="H503:M503" si="1003">LN(B503/B502)</f>
        <v>3.4926165631283322E-3</v>
      </c>
      <c r="I503" s="20">
        <f t="shared" si="1003"/>
        <v>6.7528856499794159E-3</v>
      </c>
      <c r="J503" s="20">
        <f t="shared" si="1003"/>
        <v>2.2583431665832278E-4</v>
      </c>
      <c r="K503" s="20">
        <f t="shared" si="1003"/>
        <v>9.5118383897553865E-2</v>
      </c>
      <c r="L503" s="20">
        <f t="shared" si="1003"/>
        <v>3.1607354670924628E-3</v>
      </c>
      <c r="M503" s="22">
        <f t="shared" si="1003"/>
        <v>-1.7547867537578048E-3</v>
      </c>
      <c r="N503" s="24">
        <f t="shared" ref="N503:R503" si="1004">(B503-B502)/B502</f>
        <v>3.4987228552663444E-3</v>
      </c>
      <c r="O503" s="24">
        <f t="shared" si="1004"/>
        <v>6.7757377926223111E-3</v>
      </c>
      <c r="P503" s="24">
        <f t="shared" si="1004"/>
        <v>2.2585981914729857E-4</v>
      </c>
      <c r="Q503" s="24">
        <f t="shared" si="1004"/>
        <v>9.9789044733376894E-2</v>
      </c>
      <c r="R503" s="24">
        <f t="shared" si="1004"/>
        <v>3.1657358583556585E-3</v>
      </c>
      <c r="S503" s="26">
        <f t="shared" si="908"/>
        <v>-1.7532480156662311E-3</v>
      </c>
      <c r="U503" s="2"/>
    </row>
    <row r="504" spans="1:21" ht="15.75" customHeight="1">
      <c r="A504" s="88">
        <v>43124</v>
      </c>
      <c r="B504" s="12">
        <v>345.89001500000001</v>
      </c>
      <c r="C504" s="12">
        <v>43.100079000000001</v>
      </c>
      <c r="D504" s="12">
        <v>168.70195000000001</v>
      </c>
      <c r="E504" s="12">
        <v>261.29998799999998</v>
      </c>
      <c r="F504" s="12">
        <v>88.700134000000006</v>
      </c>
      <c r="G504" s="12">
        <v>56.339700000000001</v>
      </c>
      <c r="H504" s="20">
        <f t="shared" ref="H504:M504" si="1005">LN(B504/B503)</f>
        <v>-1.9752155768659206E-2</v>
      </c>
      <c r="I504" s="20">
        <f t="shared" si="1005"/>
        <v>-1.2012938729741744E-2</v>
      </c>
      <c r="J504" s="20">
        <f t="shared" si="1005"/>
        <v>-1.6056824641363616E-2</v>
      </c>
      <c r="K504" s="20">
        <f t="shared" si="1005"/>
        <v>4.3048908987805848E-2</v>
      </c>
      <c r="L504" s="20">
        <f t="shared" si="1005"/>
        <v>-8.7110732160376205E-4</v>
      </c>
      <c r="M504" s="22">
        <f t="shared" si="1005"/>
        <v>-2.5137132855634569E-3</v>
      </c>
      <c r="N504" s="24">
        <f t="shared" ref="N504:R504" si="1006">(B504-B503)/B503</f>
        <v>-1.9558359998794617E-2</v>
      </c>
      <c r="O504" s="24">
        <f t="shared" si="1006"/>
        <v>-1.1941071448221124E-2</v>
      </c>
      <c r="P504" s="24">
        <f t="shared" si="1006"/>
        <v>-1.592860103787009E-2</v>
      </c>
      <c r="Q504" s="24">
        <f t="shared" si="1006"/>
        <v>4.3988954044998411E-2</v>
      </c>
      <c r="R504" s="24">
        <f t="shared" si="1006"/>
        <v>-8.7072801776703066E-4</v>
      </c>
      <c r="S504" s="26">
        <f t="shared" si="908"/>
        <v>-2.5105565539158547E-3</v>
      </c>
      <c r="U504" s="2"/>
    </row>
    <row r="505" spans="1:21" ht="15.75" customHeight="1">
      <c r="A505" s="88">
        <v>43125</v>
      </c>
      <c r="B505" s="12">
        <v>337.64001500000001</v>
      </c>
      <c r="C505" s="12">
        <v>42.901211000000004</v>
      </c>
      <c r="D505" s="12">
        <v>165.69044500000001</v>
      </c>
      <c r="E505" s="12">
        <v>269.70001200000002</v>
      </c>
      <c r="F505" s="12">
        <v>89.192824999999999</v>
      </c>
      <c r="G505" s="12">
        <v>55.841500000000003</v>
      </c>
      <c r="H505" s="20">
        <f t="shared" ref="H505:M505" si="1007">LN(B505/B504)</f>
        <v>-2.4140565260450168E-2</v>
      </c>
      <c r="I505" s="20">
        <f t="shared" si="1007"/>
        <v>-4.6247760808730901E-3</v>
      </c>
      <c r="J505" s="20">
        <f t="shared" si="1007"/>
        <v>-1.8012290149530284E-2</v>
      </c>
      <c r="K505" s="20">
        <f t="shared" si="1007"/>
        <v>3.1641148037224814E-2</v>
      </c>
      <c r="L505" s="20">
        <f t="shared" si="1007"/>
        <v>5.5391991063339892E-3</v>
      </c>
      <c r="M505" s="22">
        <f t="shared" si="1007"/>
        <v>-8.8821170629072386E-3</v>
      </c>
      <c r="N505" s="24">
        <f t="shared" ref="N505:R505" si="1008">(B505-B504)/B504</f>
        <v>-2.3851512452592771E-2</v>
      </c>
      <c r="O505" s="24">
        <f t="shared" si="1008"/>
        <v>-4.6140982711423192E-3</v>
      </c>
      <c r="P505" s="24">
        <f t="shared" si="1008"/>
        <v>-1.7851038473473482E-2</v>
      </c>
      <c r="Q505" s="24">
        <f t="shared" si="1008"/>
        <v>3.214705084487042E-2</v>
      </c>
      <c r="R505" s="24">
        <f t="shared" si="1008"/>
        <v>5.5545688352623404E-3</v>
      </c>
      <c r="S505" s="26">
        <f t="shared" si="908"/>
        <v>-8.8427875902782338E-3</v>
      </c>
      <c r="U505" s="2"/>
    </row>
    <row r="506" spans="1:21" ht="15.75" customHeight="1">
      <c r="A506" s="88">
        <v>43126</v>
      </c>
      <c r="B506" s="12">
        <v>342.85000600000001</v>
      </c>
      <c r="C506" s="12">
        <v>47.428092999999997</v>
      </c>
      <c r="D506" s="12">
        <v>166.07775899999999</v>
      </c>
      <c r="E506" s="12">
        <v>274.60000600000001</v>
      </c>
      <c r="F506" s="12">
        <v>90.864044000000007</v>
      </c>
      <c r="G506" s="12">
        <v>55.944000000000003</v>
      </c>
      <c r="H506" s="20">
        <f t="shared" ref="H506:M506" si="1009">LN(B506/B505)</f>
        <v>1.5312767689203833E-2</v>
      </c>
      <c r="I506" s="20">
        <f t="shared" si="1009"/>
        <v>0.10031467848711503</v>
      </c>
      <c r="J506" s="20">
        <f t="shared" si="1009"/>
        <v>2.3348480733493921E-3</v>
      </c>
      <c r="K506" s="20">
        <f t="shared" si="1009"/>
        <v>1.8005240544268712E-2</v>
      </c>
      <c r="L506" s="20">
        <f t="shared" si="1009"/>
        <v>1.8563768244156693E-2</v>
      </c>
      <c r="M506" s="22">
        <f t="shared" si="1009"/>
        <v>1.8338698440548543E-3</v>
      </c>
      <c r="N506" s="24">
        <f t="shared" ref="N506:R506" si="1010">(B506-B505)/B505</f>
        <v>1.5430608839417336E-2</v>
      </c>
      <c r="O506" s="24">
        <f t="shared" si="1010"/>
        <v>0.10551874631231256</v>
      </c>
      <c r="P506" s="24">
        <f t="shared" si="1010"/>
        <v>2.3375759537610937E-3</v>
      </c>
      <c r="Q506" s="24">
        <f t="shared" si="1010"/>
        <v>1.8168312131925275E-2</v>
      </c>
      <c r="R506" s="24">
        <f t="shared" si="1010"/>
        <v>1.8737146177397204E-2</v>
      </c>
      <c r="S506" s="26">
        <f t="shared" si="908"/>
        <v>1.8355524117368294E-3</v>
      </c>
      <c r="U506" s="2"/>
    </row>
    <row r="507" spans="1:21" ht="15.75" customHeight="1">
      <c r="A507" s="88">
        <v>43129</v>
      </c>
      <c r="B507" s="12">
        <v>349.52999899999998</v>
      </c>
      <c r="C507" s="12">
        <v>47.333385</v>
      </c>
      <c r="D507" s="12">
        <v>162.64021299999999</v>
      </c>
      <c r="E507" s="12">
        <v>284.58999599999999</v>
      </c>
      <c r="F507" s="12">
        <v>90.728790000000004</v>
      </c>
      <c r="G507" s="12">
        <v>56.351799999999997</v>
      </c>
      <c r="H507" s="20">
        <f t="shared" ref="H507:M507" si="1011">LN(B507/B506)</f>
        <v>1.9296340808236733E-2</v>
      </c>
      <c r="I507" s="20">
        <f t="shared" si="1011"/>
        <v>-1.9988719790488092E-3</v>
      </c>
      <c r="J507" s="20">
        <f t="shared" si="1011"/>
        <v>-2.091562742921757E-2</v>
      </c>
      <c r="K507" s="20">
        <f t="shared" si="1011"/>
        <v>3.5734018764855734E-2</v>
      </c>
      <c r="L507" s="20">
        <f t="shared" si="1011"/>
        <v>-1.4896405549906951E-3</v>
      </c>
      <c r="M507" s="22">
        <f t="shared" si="1011"/>
        <v>7.26299278611335E-3</v>
      </c>
      <c r="N507" s="24">
        <f t="shared" ref="N507:R507" si="1012">(B507-B506)/B506</f>
        <v>1.94837184865033E-2</v>
      </c>
      <c r="O507" s="24">
        <f t="shared" si="1012"/>
        <v>-1.9968755648682129E-3</v>
      </c>
      <c r="P507" s="24">
        <f t="shared" si="1012"/>
        <v>-2.0698412723644699E-2</v>
      </c>
      <c r="Q507" s="24">
        <f t="shared" si="1012"/>
        <v>3.6380152154840001E-2</v>
      </c>
      <c r="R507" s="24">
        <f t="shared" si="1012"/>
        <v>-1.4885315912199913E-3</v>
      </c>
      <c r="S507" s="26">
        <f t="shared" si="908"/>
        <v>7.2894322894321295E-3</v>
      </c>
      <c r="U507" s="2"/>
    </row>
    <row r="508" spans="1:21" ht="15.75" customHeight="1">
      <c r="A508" s="11">
        <v>43130</v>
      </c>
      <c r="B508" s="12">
        <v>345.82000699999998</v>
      </c>
      <c r="C508" s="12">
        <v>46.206394000000003</v>
      </c>
      <c r="D508" s="12">
        <v>161.68158</v>
      </c>
      <c r="E508" s="12">
        <v>278.79998799999998</v>
      </c>
      <c r="F508" s="12">
        <v>89.588881999999998</v>
      </c>
      <c r="G508" s="12">
        <v>56.134799999999998</v>
      </c>
      <c r="H508" s="20">
        <f t="shared" ref="H508:M508" si="1013">LN(B508/B507)</f>
        <v>-1.0670963320587373E-2</v>
      </c>
      <c r="I508" s="20">
        <f t="shared" si="1013"/>
        <v>-2.4097673701916372E-2</v>
      </c>
      <c r="J508" s="20">
        <f t="shared" si="1013"/>
        <v>-5.9116335226361855E-3</v>
      </c>
      <c r="K508" s="20">
        <f t="shared" si="1013"/>
        <v>-2.0554898103928958E-2</v>
      </c>
      <c r="L508" s="20">
        <f t="shared" si="1013"/>
        <v>-1.2643499359854113E-2</v>
      </c>
      <c r="M508" s="22">
        <f t="shared" si="1013"/>
        <v>-3.8582421228665112E-3</v>
      </c>
      <c r="N508" s="24">
        <f t="shared" ref="N508:R508" si="1014">(B508-B507)/B507</f>
        <v>-1.0614230568518384E-2</v>
      </c>
      <c r="O508" s="24">
        <f t="shared" si="1014"/>
        <v>-2.3809643024685363E-2</v>
      </c>
      <c r="P508" s="24">
        <f t="shared" si="1014"/>
        <v>-5.8941941990692786E-3</v>
      </c>
      <c r="Q508" s="24">
        <f t="shared" si="1014"/>
        <v>-2.0345086199024368E-2</v>
      </c>
      <c r="R508" s="24">
        <f t="shared" si="1014"/>
        <v>-1.2563906120648203E-2</v>
      </c>
      <c r="S508" s="26">
        <f t="shared" si="908"/>
        <v>-3.8508086698206823E-3</v>
      </c>
      <c r="U508" s="2"/>
    </row>
    <row r="509" spans="1:21" ht="15.75" customHeight="1">
      <c r="A509" s="11">
        <v>43131</v>
      </c>
      <c r="B509" s="114">
        <v>354.30999800000001</v>
      </c>
      <c r="C509" s="114">
        <v>45.590815999999997</v>
      </c>
      <c r="D509" s="114">
        <v>162.127014</v>
      </c>
      <c r="E509" s="114">
        <v>270.29998799999998</v>
      </c>
      <c r="F509" s="114">
        <v>91.781754000000006</v>
      </c>
      <c r="G509" s="114">
        <v>56.230400000000003</v>
      </c>
      <c r="H509" s="115">
        <f t="shared" ref="H509:M509" si="1015">LN(B509/B508)</f>
        <v>2.4253801778316285E-2</v>
      </c>
      <c r="I509" s="115">
        <f t="shared" si="1015"/>
        <v>-1.3411894052776549E-2</v>
      </c>
      <c r="J509" s="115">
        <f t="shared" si="1015"/>
        <v>2.7512196354198605E-3</v>
      </c>
      <c r="K509" s="115">
        <f t="shared" si="1015"/>
        <v>-3.0962226957476555E-2</v>
      </c>
      <c r="L509" s="115">
        <f t="shared" si="1015"/>
        <v>2.4182292241189531E-2</v>
      </c>
      <c r="M509" s="116">
        <f t="shared" si="1015"/>
        <v>1.701594854401339E-3</v>
      </c>
      <c r="N509" s="117">
        <f t="shared" ref="N509:R509" si="1016">(B509-B508)/B508</f>
        <v>2.45503175876115E-2</v>
      </c>
      <c r="O509" s="118">
        <f t="shared" si="1016"/>
        <v>-1.3322355343288773E-2</v>
      </c>
      <c r="P509" s="118">
        <f t="shared" si="1016"/>
        <v>2.7550077133091221E-3</v>
      </c>
      <c r="Q509" s="118">
        <f t="shared" si="1016"/>
        <v>-3.0487806190292951E-2</v>
      </c>
      <c r="R509" s="118">
        <f t="shared" si="1016"/>
        <v>2.4477055088152663E-2</v>
      </c>
      <c r="S509" s="26">
        <f t="shared" si="908"/>
        <v>1.7030433884150931E-3</v>
      </c>
      <c r="T509" s="2"/>
      <c r="U509" s="2"/>
    </row>
    <row r="510" spans="1:21" ht="15.75" customHeight="1">
      <c r="A510" s="119" t="s">
        <v>113</v>
      </c>
      <c r="H510" s="20">
        <f t="shared" ref="H510:M510" si="1017">AVERAGE(H6:H509)</f>
        <v>1.1652244177017281E-3</v>
      </c>
      <c r="I510" s="20">
        <f t="shared" si="1017"/>
        <v>1.0046045980231324E-3</v>
      </c>
      <c r="J510" s="20">
        <f t="shared" si="1017"/>
        <v>1.1700521729939358E-3</v>
      </c>
      <c r="K510" s="20">
        <f t="shared" si="1017"/>
        <v>2.0938108737720207E-3</v>
      </c>
      <c r="L510" s="20">
        <f t="shared" si="1017"/>
        <v>1.1926372016643507E-3</v>
      </c>
      <c r="M510" s="20">
        <f t="shared" si="1017"/>
        <v>-6.0579673934878361E-4</v>
      </c>
      <c r="N510" s="2"/>
      <c r="O510" s="2"/>
      <c r="P510" s="2"/>
      <c r="Q510" s="2"/>
      <c r="R510" s="2"/>
      <c r="S510" s="3"/>
      <c r="T510" s="2"/>
    </row>
    <row r="511" spans="1:21" ht="15.75" customHeight="1">
      <c r="A511" s="119" t="s">
        <v>71</v>
      </c>
      <c r="H511" s="1">
        <f t="shared" ref="H511:M511" si="1018">STDEV(H6:H509)</f>
        <v>2.3183459074488176E-2</v>
      </c>
      <c r="I511" s="1">
        <f t="shared" si="1018"/>
        <v>1.2693791834032964E-2</v>
      </c>
      <c r="J511" s="1">
        <f t="shared" si="1018"/>
        <v>1.2026577701098709E-2</v>
      </c>
      <c r="K511" s="1">
        <f t="shared" si="1018"/>
        <v>2.2656347014768295E-2</v>
      </c>
      <c r="L511" s="1">
        <f t="shared" si="1018"/>
        <v>1.1388645169906651E-2</v>
      </c>
      <c r="M511" s="1">
        <f t="shared" si="1018"/>
        <v>7.5218358392464199E-3</v>
      </c>
      <c r="N511" s="2"/>
      <c r="O511" s="2"/>
      <c r="P511" s="2"/>
      <c r="Q511" s="2"/>
      <c r="R511" s="2"/>
      <c r="S511" s="3"/>
      <c r="T511" s="2"/>
    </row>
    <row r="512" spans="1:21" ht="15.75" customHeight="1">
      <c r="A512" s="71"/>
      <c r="H512" s="120"/>
      <c r="I512" s="120"/>
      <c r="J512" s="121" t="s">
        <v>114</v>
      </c>
      <c r="K512" s="120"/>
      <c r="L512" s="120"/>
      <c r="M512" s="120"/>
      <c r="N512" s="122"/>
      <c r="O512" s="2"/>
      <c r="P512" s="2"/>
      <c r="Q512" s="2"/>
      <c r="R512" s="2"/>
      <c r="S512" s="3"/>
      <c r="T512" s="2"/>
    </row>
    <row r="513" spans="1:26" ht="15.75" customHeight="1">
      <c r="A513" s="123" t="s">
        <v>115</v>
      </c>
      <c r="H513" s="124">
        <f t="shared" ref="H513:L513" si="1019">_xlfn.T.INV(0.975,503)</f>
        <v>1.9646914053628484</v>
      </c>
      <c r="I513" s="124">
        <f t="shared" si="1019"/>
        <v>1.9646914053628484</v>
      </c>
      <c r="J513" s="124">
        <f t="shared" si="1019"/>
        <v>1.9646914053628484</v>
      </c>
      <c r="K513" s="124">
        <f t="shared" si="1019"/>
        <v>1.9646914053628484</v>
      </c>
      <c r="L513" s="124">
        <f t="shared" si="1019"/>
        <v>1.9646914053628484</v>
      </c>
      <c r="M513" s="124">
        <f>_xlfn.T.INV(0.025,503)</f>
        <v>-1.9646914053628484</v>
      </c>
      <c r="N513" s="270" t="s">
        <v>116</v>
      </c>
      <c r="O513" s="2"/>
      <c r="P513" s="2"/>
      <c r="Q513" s="2"/>
      <c r="R513" s="2"/>
      <c r="S513" s="3"/>
      <c r="T513" s="2"/>
    </row>
    <row r="514" spans="1:26" ht="15.75" customHeight="1">
      <c r="A514" s="123" t="s">
        <v>117</v>
      </c>
      <c r="H514" s="125">
        <f>(H510-0)/(H511/SQRT(COUNT($A$6:$A$509)))</f>
        <v>1.1283572142711293</v>
      </c>
      <c r="I514" s="125">
        <f t="shared" ref="I514:M514" si="1020">(I510-0)/(I511/SQRT(COUNT($A$6:$A$509)))</f>
        <v>1.776720272772621</v>
      </c>
      <c r="J514" s="125">
        <f t="shared" si="1020"/>
        <v>2.1841297490276261</v>
      </c>
      <c r="K514" s="125">
        <f t="shared" si="1020"/>
        <v>2.0747359450091305</v>
      </c>
      <c r="L514" s="125">
        <f t="shared" si="1020"/>
        <v>2.3509942027908828</v>
      </c>
      <c r="M514" s="125">
        <f t="shared" si="1020"/>
        <v>-1.8080829412743737</v>
      </c>
      <c r="N514" s="271"/>
      <c r="O514" s="2"/>
      <c r="P514" s="2"/>
      <c r="Q514" s="2"/>
      <c r="R514" s="2"/>
      <c r="S514" s="3"/>
      <c r="T514" s="2"/>
    </row>
    <row r="515" spans="1:26" ht="78" customHeight="1">
      <c r="A515" s="126" t="s">
        <v>118</v>
      </c>
      <c r="B515" s="127"/>
      <c r="C515" s="127"/>
      <c r="D515" s="127"/>
      <c r="E515" s="127"/>
      <c r="F515" s="127"/>
      <c r="G515" s="127"/>
      <c r="H515" s="128" t="s">
        <v>119</v>
      </c>
      <c r="I515" s="128" t="s">
        <v>119</v>
      </c>
      <c r="J515" s="128" t="s">
        <v>215</v>
      </c>
      <c r="K515" s="128" t="s">
        <v>215</v>
      </c>
      <c r="L515" s="128" t="s">
        <v>215</v>
      </c>
      <c r="M515" s="128" t="s">
        <v>119</v>
      </c>
      <c r="N515" s="272"/>
      <c r="O515" s="2"/>
      <c r="P515" s="2"/>
      <c r="Q515" s="2"/>
      <c r="R515" s="2"/>
      <c r="S515" s="3"/>
      <c r="T515" s="2"/>
    </row>
    <row r="516" spans="1:26" ht="15.75" customHeight="1">
      <c r="A516" s="14"/>
      <c r="H516" s="129"/>
      <c r="I516" s="129"/>
      <c r="J516" s="130" t="s">
        <v>120</v>
      </c>
      <c r="K516" s="129"/>
      <c r="L516" s="129"/>
      <c r="M516" s="131"/>
      <c r="N516" s="2"/>
      <c r="O516" s="2"/>
      <c r="P516" s="2"/>
      <c r="Q516" s="2"/>
      <c r="R516" s="2"/>
      <c r="S516" s="3"/>
      <c r="T516" s="2"/>
    </row>
    <row r="517" spans="1:26" ht="15.75" customHeight="1">
      <c r="A517" s="132" t="s">
        <v>121</v>
      </c>
      <c r="H517" s="20">
        <f t="shared" ref="H517:M517" si="1021">CORREL(H6:H508,H7:H509)</f>
        <v>9.8993834584530468E-2</v>
      </c>
      <c r="I517" s="20">
        <f t="shared" si="1021"/>
        <v>-8.9262951732159614E-3</v>
      </c>
      <c r="J517" s="20">
        <f t="shared" si="1021"/>
        <v>9.5158827695227655E-2</v>
      </c>
      <c r="K517" s="20">
        <f t="shared" si="1021"/>
        <v>4.0704583222307445E-4</v>
      </c>
      <c r="L517" s="20">
        <f t="shared" si="1021"/>
        <v>-7.396506615882871E-2</v>
      </c>
      <c r="M517" s="20">
        <f t="shared" si="1021"/>
        <v>7.9038405592568625E-2</v>
      </c>
      <c r="N517" s="2"/>
      <c r="O517" s="2"/>
      <c r="P517" s="2"/>
      <c r="Q517" s="2"/>
      <c r="R517" s="2"/>
      <c r="S517" s="3"/>
      <c r="T517" s="2"/>
    </row>
    <row r="518" spans="1:26" ht="15.75" customHeight="1">
      <c r="A518" s="133" t="s">
        <v>115</v>
      </c>
      <c r="H518" s="42">
        <f t="shared" ref="H518:M518" si="1022">_xlfn.T.INV(97.5%,503)</f>
        <v>1.9646914053628484</v>
      </c>
      <c r="I518" s="42">
        <f t="shared" si="1022"/>
        <v>1.9646914053628484</v>
      </c>
      <c r="J518" s="42">
        <f t="shared" si="1022"/>
        <v>1.9646914053628484</v>
      </c>
      <c r="K518" s="42">
        <f t="shared" si="1022"/>
        <v>1.9646914053628484</v>
      </c>
      <c r="L518" s="42">
        <f t="shared" si="1022"/>
        <v>1.9646914053628484</v>
      </c>
      <c r="M518" s="14">
        <f t="shared" si="1022"/>
        <v>1.9646914053628484</v>
      </c>
      <c r="N518" s="2"/>
      <c r="O518" s="2"/>
      <c r="P518" s="2"/>
      <c r="Q518" s="2"/>
      <c r="R518" s="2"/>
      <c r="S518" s="3"/>
      <c r="T518" s="2"/>
    </row>
    <row r="519" spans="1:26" ht="15.75" customHeight="1">
      <c r="A519" s="132" t="s">
        <v>122</v>
      </c>
      <c r="H519" s="20">
        <f t="shared" ref="H519:M519" si="1023">0+H511*NORMSINV(1%)</f>
        <v>-5.3932790730848404E-2</v>
      </c>
      <c r="I519" s="20">
        <f t="shared" si="1023"/>
        <v>-2.9530175646619569E-2</v>
      </c>
      <c r="J519" s="20">
        <f>J510+J511*NORMSINV(1%)</f>
        <v>-2.6807951293944025E-2</v>
      </c>
      <c r="K519" s="20">
        <f>K510+K511*NORMSINV(1%)</f>
        <v>-5.0612733837565746E-2</v>
      </c>
      <c r="L519" s="20">
        <f>L510+L511*NORMSINV(1%)</f>
        <v>-2.5301313277553476E-2</v>
      </c>
      <c r="M519" s="20">
        <f t="shared" si="1023"/>
        <v>-1.7498406813515111E-2</v>
      </c>
      <c r="N519" s="2"/>
      <c r="O519" s="2"/>
      <c r="P519" s="2"/>
      <c r="Q519" s="2"/>
      <c r="R519" s="2"/>
      <c r="S519" s="3"/>
      <c r="T519" s="2"/>
    </row>
    <row r="520" spans="1:26" ht="15.75" customHeight="1">
      <c r="A520" s="132" t="s">
        <v>123</v>
      </c>
      <c r="H520" s="20">
        <f t="shared" ref="H520:M520" si="1024">H519*SQRT(10)</f>
        <v>-0.17055045927869816</v>
      </c>
      <c r="I520" s="20">
        <f t="shared" si="1024"/>
        <v>-9.3382614748153389E-2</v>
      </c>
      <c r="J520" s="20">
        <f t="shared" si="1024"/>
        <v>-8.4774185491721193E-2</v>
      </c>
      <c r="K520" s="20">
        <f t="shared" si="1024"/>
        <v>-0.16005151753458238</v>
      </c>
      <c r="L520" s="20">
        <f t="shared" si="1024"/>
        <v>-8.0009777750528963E-2</v>
      </c>
      <c r="M520" s="20">
        <f t="shared" si="1024"/>
        <v>-5.5334820954916993E-2</v>
      </c>
      <c r="N520" s="2"/>
      <c r="O520" s="2"/>
      <c r="P520" s="2"/>
      <c r="Q520" s="2"/>
      <c r="R520" s="2"/>
      <c r="S520" s="3"/>
      <c r="T520" s="2"/>
    </row>
    <row r="521" spans="1:26" ht="15.75" customHeight="1">
      <c r="A521" s="134" t="s">
        <v>124</v>
      </c>
      <c r="H521" s="135">
        <f t="shared" ref="H521:M521" si="1025">-1*H511/SQRT(2*PI())*EXP(-1*(NORMSINV(1%))^2/2)/1%</f>
        <v>-6.1788884802130954E-2</v>
      </c>
      <c r="I521" s="135">
        <f t="shared" si="1025"/>
        <v>-3.383167450617415E-2</v>
      </c>
      <c r="J521" s="135">
        <f t="shared" si="1025"/>
        <v>-3.2053405911062073E-2</v>
      </c>
      <c r="K521" s="135">
        <f t="shared" si="1025"/>
        <v>-6.0384018244849763E-2</v>
      </c>
      <c r="L521" s="135">
        <f t="shared" si="1025"/>
        <v>-3.0353179057307809E-2</v>
      </c>
      <c r="M521" s="135">
        <f t="shared" si="1025"/>
        <v>-2.0047303841866305E-2</v>
      </c>
      <c r="N521" s="2"/>
      <c r="O521" s="2"/>
      <c r="P521" s="2"/>
      <c r="Q521" s="2"/>
      <c r="R521" s="2"/>
      <c r="S521" s="3"/>
      <c r="T521" s="2"/>
    </row>
    <row r="522" spans="1:26" ht="15.75" customHeight="1">
      <c r="A522" s="133" t="s">
        <v>125</v>
      </c>
      <c r="H522" s="20">
        <f t="shared" ref="H522:M522" si="1026">H521*SQRT(10)</f>
        <v>-0.19539361005649622</v>
      </c>
      <c r="I522" s="20">
        <f t="shared" si="1026"/>
        <v>-0.10698514849696261</v>
      </c>
      <c r="J522" s="20">
        <f t="shared" si="1026"/>
        <v>-0.10136176944486068</v>
      </c>
      <c r="K522" s="20">
        <f t="shared" si="1026"/>
        <v>-0.19095103192688825</v>
      </c>
      <c r="L522" s="20">
        <f t="shared" si="1026"/>
        <v>-9.5985180048015192E-2</v>
      </c>
      <c r="M522" s="22">
        <f t="shared" si="1026"/>
        <v>-6.3395141085741541E-2</v>
      </c>
      <c r="N522" s="2"/>
      <c r="O522" s="2"/>
      <c r="P522" s="2"/>
      <c r="Q522" s="2"/>
      <c r="R522" s="2"/>
      <c r="S522" s="3"/>
      <c r="T522" s="2"/>
    </row>
    <row r="523" spans="1:26" ht="15.75" customHeight="1">
      <c r="A523" s="136"/>
      <c r="H523" s="137"/>
      <c r="I523" s="137"/>
      <c r="J523" s="130" t="s">
        <v>126</v>
      </c>
      <c r="K523" s="137"/>
      <c r="L523" s="137"/>
      <c r="M523" s="138"/>
      <c r="N523" s="2"/>
      <c r="O523" s="2"/>
      <c r="P523" s="2"/>
      <c r="Q523" s="2"/>
      <c r="R523" s="2"/>
      <c r="S523" s="3"/>
      <c r="T523" s="2"/>
      <c r="U523" s="2"/>
      <c r="V523" s="2"/>
      <c r="W523" s="2"/>
      <c r="X523" s="2"/>
      <c r="Y523" s="2"/>
      <c r="Z523" s="2"/>
    </row>
    <row r="524" spans="1:26" ht="15.75" customHeight="1">
      <c r="A524" s="139" t="s">
        <v>127</v>
      </c>
      <c r="H524" s="140">
        <f t="shared" ref="H524:M524" si="1027">MAX(H6:H509)</f>
        <v>8.3482110173359408E-2</v>
      </c>
      <c r="I524" s="140">
        <f t="shared" si="1027"/>
        <v>0.10031467848711503</v>
      </c>
      <c r="J524" s="140">
        <f t="shared" si="1027"/>
        <v>6.2940030549145029E-2</v>
      </c>
      <c r="K524" s="140">
        <f t="shared" si="1027"/>
        <v>0.1741890233421271</v>
      </c>
      <c r="L524" s="140">
        <f t="shared" si="1027"/>
        <v>6.2147098317109045E-2</v>
      </c>
      <c r="M524" s="140">
        <f t="shared" si="1027"/>
        <v>3.332608678183771E-2</v>
      </c>
      <c r="N524" s="2"/>
      <c r="O524" s="2"/>
      <c r="P524" s="2"/>
      <c r="Q524" s="2"/>
      <c r="R524" s="2"/>
      <c r="S524" s="3"/>
      <c r="T524" s="2"/>
    </row>
    <row r="525" spans="1:26" ht="15.75" customHeight="1">
      <c r="A525" s="132" t="s">
        <v>128</v>
      </c>
      <c r="H525" s="141">
        <f t="shared" ref="H525:M525" si="1028">MIN(H6:H509)</f>
        <v>-0.110376880801046</v>
      </c>
      <c r="I525" s="141">
        <f t="shared" si="1028"/>
        <v>-6.1171078621498148E-2</v>
      </c>
      <c r="J525" s="141">
        <f t="shared" si="1028"/>
        <v>-6.4621475196972311E-2</v>
      </c>
      <c r="K525" s="141">
        <f t="shared" si="1028"/>
        <v>-0.14071374224188538</v>
      </c>
      <c r="L525" s="141">
        <f t="shared" si="1028"/>
        <v>-7.4411442397984112E-2</v>
      </c>
      <c r="M525" s="141">
        <f t="shared" si="1028"/>
        <v>-3.2325465712902998E-2</v>
      </c>
      <c r="N525" s="2"/>
      <c r="O525" s="2"/>
      <c r="P525" s="2"/>
      <c r="Q525" s="2"/>
      <c r="R525" s="2"/>
      <c r="S525" s="3"/>
      <c r="T525" s="2"/>
    </row>
    <row r="526" spans="1:26" ht="15.75" customHeight="1">
      <c r="A526" s="132" t="s">
        <v>129</v>
      </c>
      <c r="H526" s="20">
        <f t="shared" ref="H526:M526" si="1029">_xlfn.PERCENTILE.EXC(H6:H509,0.05)</f>
        <v>-3.7937673629600849E-2</v>
      </c>
      <c r="I526" s="20">
        <f t="shared" si="1029"/>
        <v>-1.9814500918493391E-2</v>
      </c>
      <c r="J526" s="20">
        <f t="shared" si="1029"/>
        <v>-1.9323595689601285E-2</v>
      </c>
      <c r="K526" s="20">
        <f t="shared" si="1029"/>
        <v>-2.9826240442356405E-2</v>
      </c>
      <c r="L526" s="20">
        <f t="shared" si="1029"/>
        <v>-1.5937101959378863E-2</v>
      </c>
      <c r="M526" s="20">
        <f t="shared" si="1029"/>
        <v>-1.2465298637116725E-2</v>
      </c>
      <c r="N526" s="2"/>
      <c r="O526" s="2"/>
      <c r="P526" s="2"/>
      <c r="Q526" s="2"/>
      <c r="R526" s="2"/>
      <c r="S526" s="3"/>
      <c r="T526" s="2"/>
    </row>
    <row r="527" spans="1:26" ht="15.75" customHeight="1">
      <c r="A527" s="132" t="s">
        <v>130</v>
      </c>
      <c r="H527" s="20">
        <f t="shared" ref="H527:M527" si="1030">_xlfn.PERCENTILE.EXC(H6:H509,0.95)</f>
        <v>3.6235063882015653E-2</v>
      </c>
      <c r="I527" s="20">
        <f t="shared" si="1030"/>
        <v>2.1381514759438013E-2</v>
      </c>
      <c r="J527" s="20">
        <f t="shared" si="1030"/>
        <v>1.8375113310136425E-2</v>
      </c>
      <c r="K527" s="20">
        <f t="shared" si="1030"/>
        <v>3.3560113615168488E-2</v>
      </c>
      <c r="L527" s="20">
        <f t="shared" si="1030"/>
        <v>1.878915893002962E-2</v>
      </c>
      <c r="M527" s="20">
        <f t="shared" si="1030"/>
        <v>1.138360496441947E-2</v>
      </c>
      <c r="N527" s="2"/>
      <c r="O527" s="2"/>
      <c r="P527" s="2"/>
      <c r="Q527" s="2"/>
      <c r="R527" s="2"/>
      <c r="S527" s="3"/>
      <c r="T527" s="2"/>
    </row>
    <row r="528" spans="1:26" ht="15.75" customHeight="1">
      <c r="A528" s="139" t="s">
        <v>131</v>
      </c>
      <c r="H528" s="142">
        <f t="shared" ref="H528:M528" si="1031">SKEW(H6:H509)</f>
        <v>-0.46461016026934099</v>
      </c>
      <c r="I528" s="142">
        <f t="shared" si="1031"/>
        <v>0.81534402853469212</v>
      </c>
      <c r="J528" s="142">
        <f t="shared" si="1031"/>
        <v>0.13945850195936429</v>
      </c>
      <c r="K528" s="142">
        <f t="shared" si="1031"/>
        <v>0.26977560092336833</v>
      </c>
      <c r="L528" s="142">
        <f t="shared" si="1031"/>
        <v>-0.26083877029208463</v>
      </c>
      <c r="M528" s="142">
        <f t="shared" si="1031"/>
        <v>2.1544000961427726E-2</v>
      </c>
      <c r="N528" s="143"/>
      <c r="O528" s="2"/>
      <c r="P528" s="2"/>
      <c r="Q528" s="2"/>
      <c r="R528" s="2"/>
      <c r="S528" s="3"/>
      <c r="T528" s="2"/>
    </row>
    <row r="529" spans="1:20" ht="15.75" customHeight="1">
      <c r="A529" s="133" t="s">
        <v>132</v>
      </c>
      <c r="H529" s="144">
        <f t="shared" ref="H529:M529" si="1032">KURT(H6:H509)</f>
        <v>2.1468265079388722</v>
      </c>
      <c r="I529" s="144">
        <f t="shared" si="1032"/>
        <v>10.246756995122844</v>
      </c>
      <c r="J529" s="144">
        <f t="shared" si="1032"/>
        <v>4.6141790416922488</v>
      </c>
      <c r="K529" s="144">
        <f t="shared" si="1032"/>
        <v>14.199036518359652</v>
      </c>
      <c r="L529" s="144">
        <f t="shared" si="1032"/>
        <v>6.5399309572912303</v>
      </c>
      <c r="M529" s="144">
        <f t="shared" si="1032"/>
        <v>2.5629775199365783</v>
      </c>
      <c r="N529" s="145"/>
      <c r="O529" s="2"/>
      <c r="P529" s="2"/>
      <c r="Q529" s="2"/>
      <c r="R529" s="2"/>
      <c r="S529" s="3"/>
      <c r="T529" s="2"/>
    </row>
    <row r="530" spans="1:20" ht="15.75" customHeight="1">
      <c r="A530" s="136"/>
      <c r="B530" s="2"/>
      <c r="C530" s="2"/>
      <c r="D530" s="2"/>
      <c r="E530" s="2"/>
      <c r="F530" s="2"/>
      <c r="G530" s="2"/>
      <c r="H530" s="273" t="s">
        <v>126</v>
      </c>
      <c r="I530" s="274"/>
      <c r="J530" s="274"/>
      <c r="K530" s="274"/>
      <c r="L530" s="274"/>
      <c r="M530" s="274"/>
      <c r="N530" s="145"/>
      <c r="O530" s="2"/>
      <c r="P530" s="2"/>
      <c r="Q530" s="2"/>
      <c r="R530" s="2"/>
      <c r="S530" s="3"/>
      <c r="T530" s="2"/>
    </row>
    <row r="531" spans="1:20" ht="15.75" customHeight="1">
      <c r="A531" s="132" t="s">
        <v>133</v>
      </c>
      <c r="H531" s="2" t="s">
        <v>78</v>
      </c>
      <c r="I531" s="2" t="s">
        <v>79</v>
      </c>
      <c r="J531" s="2" t="s">
        <v>80</v>
      </c>
      <c r="K531" s="2" t="s">
        <v>81</v>
      </c>
      <c r="L531" s="2" t="s">
        <v>82</v>
      </c>
      <c r="M531" s="2" t="s">
        <v>83</v>
      </c>
      <c r="N531" s="146"/>
      <c r="O531" s="2"/>
      <c r="P531" s="2"/>
      <c r="Q531" s="2"/>
      <c r="R531" s="2"/>
      <c r="S531" s="3"/>
      <c r="T531" s="2"/>
    </row>
    <row r="532" spans="1:20" ht="15.75" customHeight="1">
      <c r="A532" s="2" t="s">
        <v>78</v>
      </c>
      <c r="H532" s="147">
        <f t="array" ref="H532:M537">MMULT(TRANSPOSE(H6:M509),H6:M509)/(COUNT(A6:A509)-1)</f>
        <v>5.3883322190216316E-4</v>
      </c>
      <c r="I532" s="147">
        <v>6.0763902878046139E-5</v>
      </c>
      <c r="J532" s="147">
        <v>6.9711036337671625E-5</v>
      </c>
      <c r="K532" s="147">
        <v>1.4195308684012721E-4</v>
      </c>
      <c r="L532" s="147">
        <v>6.7253095813733305E-5</v>
      </c>
      <c r="M532" s="147">
        <v>-1.7643358416599633E-5</v>
      </c>
      <c r="N532" s="276" t="s">
        <v>134</v>
      </c>
      <c r="O532" s="2"/>
      <c r="P532" s="2"/>
      <c r="Q532" s="2"/>
      <c r="R532" s="2"/>
      <c r="S532" s="3"/>
      <c r="T532" s="2"/>
    </row>
    <row r="533" spans="1:20" ht="15.75" customHeight="1">
      <c r="A533" s="2" t="s">
        <v>79</v>
      </c>
      <c r="H533" s="147">
        <v>6.0763902878046139E-5</v>
      </c>
      <c r="I533" s="147">
        <v>1.6214358794639432E-4</v>
      </c>
      <c r="J533" s="147">
        <v>5.4818128215648896E-5</v>
      </c>
      <c r="K533" s="147">
        <v>8.2894115334504448E-5</v>
      </c>
      <c r="L533" s="147">
        <v>7.2713419780968849E-5</v>
      </c>
      <c r="M533" s="147">
        <v>-4.4792058603380668E-6</v>
      </c>
      <c r="N533" s="277"/>
      <c r="O533" s="2"/>
      <c r="P533" s="2"/>
      <c r="Q533" s="2"/>
      <c r="R533" s="2"/>
      <c r="S533" s="3"/>
      <c r="T533" s="2"/>
    </row>
    <row r="534" spans="1:20" ht="15.75" customHeight="1">
      <c r="A534" s="2" t="s">
        <v>80</v>
      </c>
      <c r="H534" s="147">
        <v>6.9711036337671625E-5</v>
      </c>
      <c r="I534" s="147">
        <v>5.4818128215648896E-5</v>
      </c>
      <c r="J534" s="147">
        <v>1.4601031500198426E-4</v>
      </c>
      <c r="K534" s="147">
        <v>8.4868121082457335E-5</v>
      </c>
      <c r="L534" s="147">
        <v>5.8290440169872962E-5</v>
      </c>
      <c r="M534" s="147">
        <v>-2.1294215803316996E-6</v>
      </c>
      <c r="N534" s="277"/>
      <c r="O534" s="2"/>
      <c r="P534" s="2"/>
      <c r="Q534" s="2"/>
      <c r="R534" s="2"/>
      <c r="S534" s="3"/>
      <c r="T534" s="2"/>
    </row>
    <row r="535" spans="1:20" ht="15.75" customHeight="1">
      <c r="A535" s="2" t="s">
        <v>81</v>
      </c>
      <c r="H535" s="147">
        <v>1.4195308684012721E-4</v>
      </c>
      <c r="I535" s="147">
        <v>8.2894115334504448E-5</v>
      </c>
      <c r="J535" s="147">
        <v>8.4868121082457335E-5</v>
      </c>
      <c r="K535" s="147">
        <v>5.1770281982191726E-4</v>
      </c>
      <c r="L535" s="147">
        <v>1.002817731226183E-4</v>
      </c>
      <c r="M535" s="147">
        <v>-2.2905059962003395E-5</v>
      </c>
      <c r="N535" s="277"/>
      <c r="O535" s="2"/>
      <c r="P535" s="2"/>
      <c r="Q535" s="2"/>
      <c r="R535" s="2"/>
      <c r="S535" s="3"/>
      <c r="T535" s="2"/>
    </row>
    <row r="536" spans="1:20" ht="20.25" customHeight="1">
      <c r="A536" s="2" t="s">
        <v>82</v>
      </c>
      <c r="H536" s="147">
        <v>6.7253095813733305E-5</v>
      </c>
      <c r="I536" s="147">
        <v>7.2713419780968849E-5</v>
      </c>
      <c r="J536" s="147">
        <v>5.8290440169872962E-5</v>
      </c>
      <c r="K536" s="147">
        <v>1.002817731226183E-4</v>
      </c>
      <c r="L536" s="147">
        <v>1.311264501010203E-4</v>
      </c>
      <c r="M536" s="147">
        <v>-3.8767990112881689E-6</v>
      </c>
      <c r="N536" s="277"/>
      <c r="O536" s="2"/>
      <c r="P536" s="2"/>
      <c r="Q536" s="2"/>
      <c r="R536" s="2"/>
      <c r="S536" s="3"/>
      <c r="T536" s="2"/>
    </row>
    <row r="537" spans="1:20" ht="18.75" customHeight="1">
      <c r="A537" s="2" t="s">
        <v>83</v>
      </c>
      <c r="H537" s="147">
        <v>-1.7643358416599633E-5</v>
      </c>
      <c r="I537" s="147">
        <v>-4.4792058603380668E-6</v>
      </c>
      <c r="J537" s="147">
        <v>-2.1294215803316996E-6</v>
      </c>
      <c r="K537" s="147">
        <v>-2.2905059962003395E-5</v>
      </c>
      <c r="L537" s="147">
        <v>-3.8767990112881689E-6</v>
      </c>
      <c r="M537" s="147">
        <v>5.6945733683745706E-5</v>
      </c>
      <c r="N537" s="274"/>
      <c r="O537" s="2"/>
      <c r="P537" s="2"/>
      <c r="Q537" s="2"/>
      <c r="R537" s="2"/>
      <c r="S537" s="3"/>
      <c r="T537" s="2"/>
    </row>
    <row r="538" spans="1:20" ht="19.5" customHeight="1">
      <c r="A538" s="132" t="s">
        <v>135</v>
      </c>
      <c r="N538" s="2"/>
      <c r="O538" s="2"/>
      <c r="P538" s="2"/>
      <c r="Q538" s="2"/>
      <c r="R538" s="2"/>
      <c r="S538" s="3"/>
      <c r="T538" s="2"/>
    </row>
    <row r="539" spans="1:20" ht="18.75" customHeight="1">
      <c r="A539" s="2" t="s">
        <v>78</v>
      </c>
      <c r="H539" s="2" t="s">
        <v>78</v>
      </c>
      <c r="I539" s="2" t="s">
        <v>79</v>
      </c>
      <c r="J539" s="2" t="s">
        <v>80</v>
      </c>
      <c r="K539" s="2" t="s">
        <v>81</v>
      </c>
      <c r="L539" s="2" t="s">
        <v>82</v>
      </c>
      <c r="M539" s="2" t="s">
        <v>83</v>
      </c>
      <c r="N539" s="2"/>
      <c r="O539" s="2"/>
      <c r="P539" s="2"/>
      <c r="Q539" s="2"/>
      <c r="R539" s="2"/>
      <c r="S539" s="3"/>
      <c r="T539" s="2"/>
    </row>
    <row r="540" spans="1:20" ht="18.75" customHeight="1">
      <c r="A540" s="2" t="s">
        <v>79</v>
      </c>
      <c r="H540" s="148">
        <f t="shared" ref="H540:M540" si="1033">CORREL($H$6:$H$509,H6:H509)</f>
        <v>1.0000000000000002</v>
      </c>
      <c r="I540" s="148">
        <f t="shared" si="1033"/>
        <v>0.20249344225825675</v>
      </c>
      <c r="J540" s="136">
        <f t="shared" si="1033"/>
        <v>0.24512417744706283</v>
      </c>
      <c r="K540" s="136">
        <f t="shared" si="1033"/>
        <v>0.265602693020216</v>
      </c>
      <c r="L540" s="136">
        <f t="shared" si="1033"/>
        <v>0.24944549753834372</v>
      </c>
      <c r="M540" s="136">
        <f t="shared" si="1033"/>
        <v>-9.7120397003895284E-2</v>
      </c>
      <c r="N540" s="275" t="s">
        <v>136</v>
      </c>
      <c r="O540" s="2"/>
      <c r="P540" s="2"/>
      <c r="Q540" s="2"/>
      <c r="R540" s="2"/>
      <c r="S540" s="3"/>
      <c r="T540" s="2"/>
    </row>
    <row r="541" spans="1:20" ht="18.75" customHeight="1">
      <c r="A541" s="2" t="s">
        <v>80</v>
      </c>
      <c r="H541" s="148"/>
      <c r="I541" s="148">
        <v>1</v>
      </c>
      <c r="J541" s="148">
        <f t="shared" ref="J541:M541" si="1034">CORREL($I$6:$I$509,J6:J509)</f>
        <v>0.35136474392459027</v>
      </c>
      <c r="K541" s="148">
        <f t="shared" si="1034"/>
        <v>0.28090368319976844</v>
      </c>
      <c r="L541" s="148">
        <f t="shared" si="1034"/>
        <v>0.4946761937821238</v>
      </c>
      <c r="M541" s="148">
        <f t="shared" si="1034"/>
        <v>-4.0525604299152307E-2</v>
      </c>
      <c r="N541" s="271"/>
      <c r="O541" s="2"/>
      <c r="P541" s="2"/>
      <c r="Q541" s="2"/>
      <c r="R541" s="2"/>
      <c r="S541" s="3"/>
      <c r="T541" s="2"/>
    </row>
    <row r="542" spans="1:20" ht="15.75" customHeight="1">
      <c r="A542" s="2" t="s">
        <v>81</v>
      </c>
      <c r="H542" s="149"/>
      <c r="I542" s="149"/>
      <c r="J542" s="149">
        <v>1</v>
      </c>
      <c r="K542" s="148">
        <f t="shared" ref="K542:M542" si="1035">CORREL($J$6:$J$509,K6:K509)</f>
        <v>0.30245849751819476</v>
      </c>
      <c r="L542" s="148">
        <f t="shared" si="1035"/>
        <v>0.41537345912285367</v>
      </c>
      <c r="M542" s="148">
        <f t="shared" si="1035"/>
        <v>-1.5688349892747627E-2</v>
      </c>
      <c r="N542" s="271"/>
      <c r="O542" s="2"/>
      <c r="P542" s="2"/>
      <c r="Q542" s="2"/>
      <c r="R542" s="2"/>
      <c r="S542" s="3"/>
      <c r="T542" s="2"/>
    </row>
    <row r="543" spans="1:20" ht="19.5" customHeight="1">
      <c r="A543" s="2" t="s">
        <v>82</v>
      </c>
      <c r="H543" s="149"/>
      <c r="I543" s="149"/>
      <c r="J543" s="149"/>
      <c r="K543" s="149">
        <v>1</v>
      </c>
      <c r="L543" s="148">
        <f t="shared" ref="L543:M543" si="1036">CORREL($K$6:$K$509,L6:L509)</f>
        <v>0.37895403583916748</v>
      </c>
      <c r="M543" s="148">
        <f t="shared" si="1036"/>
        <v>-0.12694785992721877</v>
      </c>
      <c r="N543" s="271"/>
      <c r="O543" s="2"/>
      <c r="P543" s="2"/>
      <c r="Q543" s="2"/>
      <c r="R543" s="2"/>
      <c r="S543" s="3"/>
      <c r="T543" s="2"/>
    </row>
    <row r="544" spans="1:20" ht="21.75" customHeight="1">
      <c r="A544" s="2" t="s">
        <v>83</v>
      </c>
      <c r="H544" s="149"/>
      <c r="I544" s="149"/>
      <c r="J544" s="149"/>
      <c r="K544" s="149"/>
      <c r="L544" s="149">
        <v>1</v>
      </c>
      <c r="M544" s="148">
        <f>CORREL($L$6:$L$509,M6:M509)</f>
        <v>-3.6805246062501386E-2</v>
      </c>
      <c r="N544" s="271"/>
      <c r="O544" s="2"/>
      <c r="P544" s="2"/>
      <c r="Q544" s="2"/>
      <c r="R544" s="2"/>
      <c r="S544" s="3"/>
      <c r="T544" s="2"/>
    </row>
    <row r="545" spans="8:20" ht="20.25" customHeight="1">
      <c r="H545" s="149"/>
      <c r="I545" s="149"/>
      <c r="J545" s="149"/>
      <c r="K545" s="149"/>
      <c r="L545" s="149"/>
      <c r="M545" s="149">
        <v>1</v>
      </c>
      <c r="N545" s="272"/>
      <c r="O545" s="2"/>
      <c r="P545" s="2"/>
      <c r="Q545" s="2"/>
      <c r="R545" s="2"/>
      <c r="S545" s="3"/>
      <c r="T545" s="2"/>
    </row>
    <row r="546" spans="8:20" ht="21.75" customHeight="1">
      <c r="N546" s="2"/>
      <c r="O546" s="2"/>
      <c r="P546" s="2"/>
      <c r="Q546" s="2"/>
      <c r="R546" s="2"/>
      <c r="S546" s="3"/>
      <c r="T546" s="2"/>
    </row>
    <row r="547" spans="8:20" ht="21" customHeight="1">
      <c r="N547" s="2"/>
      <c r="O547" s="2"/>
      <c r="P547" s="2"/>
      <c r="Q547" s="2"/>
      <c r="R547" s="2"/>
      <c r="S547" s="3"/>
      <c r="T547" s="2"/>
    </row>
    <row r="548" spans="8:20" ht="20.25" customHeight="1">
      <c r="N548" s="2"/>
      <c r="O548" s="2"/>
      <c r="P548" s="2"/>
      <c r="Q548" s="2"/>
      <c r="R548" s="2"/>
      <c r="S548" s="3"/>
      <c r="T548" s="2"/>
    </row>
    <row r="549" spans="8:20" ht="22.5" customHeight="1">
      <c r="N549" s="2"/>
      <c r="O549" s="2"/>
      <c r="P549" s="2"/>
      <c r="Q549" s="2"/>
      <c r="R549" s="2"/>
      <c r="S549" s="3"/>
      <c r="T549" s="2"/>
    </row>
    <row r="550" spans="8:20" ht="15.75" customHeight="1">
      <c r="N550" s="2"/>
      <c r="O550" s="2"/>
      <c r="P550" s="2"/>
      <c r="Q550" s="2"/>
      <c r="R550" s="2"/>
      <c r="S550" s="3"/>
      <c r="T550" s="2"/>
    </row>
    <row r="551" spans="8:20" ht="15.75" customHeight="1">
      <c r="N551" s="2"/>
      <c r="O551" s="2"/>
      <c r="P551" s="2"/>
      <c r="Q551" s="2"/>
      <c r="R551" s="2"/>
      <c r="S551" s="3"/>
      <c r="T551" s="2"/>
    </row>
    <row r="552" spans="8:20" ht="15.75" customHeight="1">
      <c r="N552" s="2"/>
      <c r="O552" s="2"/>
      <c r="P552" s="2"/>
      <c r="Q552" s="2"/>
      <c r="R552" s="2"/>
      <c r="S552" s="3"/>
      <c r="T552" s="2"/>
    </row>
    <row r="553" spans="8:20" ht="15.75" customHeight="1">
      <c r="N553" s="2"/>
      <c r="O553" s="2"/>
      <c r="P553" s="2"/>
      <c r="Q553" s="2"/>
      <c r="R553" s="2"/>
      <c r="S553" s="3"/>
      <c r="T553" s="2"/>
    </row>
    <row r="554" spans="8:20" ht="15.75" customHeight="1">
      <c r="N554" s="2"/>
      <c r="O554" s="2"/>
      <c r="P554" s="2"/>
      <c r="Q554" s="2"/>
      <c r="R554" s="2"/>
      <c r="S554" s="3"/>
      <c r="T554" s="2"/>
    </row>
    <row r="555" spans="8:20" ht="15.75" customHeight="1">
      <c r="N555" s="2"/>
      <c r="O555" s="2"/>
      <c r="P555" s="2"/>
      <c r="Q555" s="2"/>
      <c r="R555" s="2"/>
      <c r="S555" s="3"/>
      <c r="T555" s="2"/>
    </row>
    <row r="556" spans="8:20" ht="15.75" customHeight="1">
      <c r="N556" s="2"/>
      <c r="O556" s="2"/>
      <c r="P556" s="2"/>
      <c r="Q556" s="2"/>
      <c r="R556" s="2"/>
      <c r="S556" s="3"/>
      <c r="T556" s="2"/>
    </row>
    <row r="557" spans="8:20" ht="15.75" customHeight="1">
      <c r="N557" s="2"/>
      <c r="O557" s="2"/>
      <c r="P557" s="2"/>
      <c r="Q557" s="2"/>
      <c r="R557" s="2"/>
      <c r="S557" s="3"/>
      <c r="T557" s="2"/>
    </row>
    <row r="558" spans="8:20" ht="15.75" customHeight="1">
      <c r="N558" s="2"/>
      <c r="O558" s="2"/>
      <c r="P558" s="2"/>
      <c r="Q558" s="2"/>
      <c r="R558" s="2"/>
      <c r="S558" s="3"/>
      <c r="T558" s="2"/>
    </row>
    <row r="559" spans="8:20" ht="15.75" customHeight="1">
      <c r="N559" s="2"/>
      <c r="O559" s="2"/>
      <c r="P559" s="2"/>
      <c r="Q559" s="2"/>
      <c r="R559" s="2"/>
      <c r="S559" s="3"/>
      <c r="T559" s="2"/>
    </row>
    <row r="560" spans="8:20" ht="15.75" customHeight="1">
      <c r="N560" s="2"/>
      <c r="O560" s="2"/>
      <c r="P560" s="2"/>
      <c r="Q560" s="2"/>
      <c r="R560" s="2"/>
      <c r="S560" s="3"/>
      <c r="T560" s="2"/>
    </row>
    <row r="561" spans="14:20" ht="15.75" customHeight="1">
      <c r="N561" s="2"/>
      <c r="O561" s="2"/>
      <c r="P561" s="2"/>
      <c r="Q561" s="2"/>
      <c r="R561" s="2"/>
      <c r="S561" s="3"/>
      <c r="T561" s="2"/>
    </row>
    <row r="562" spans="14:20" ht="15.75" customHeight="1">
      <c r="N562" s="2"/>
      <c r="O562" s="2"/>
      <c r="P562" s="2"/>
      <c r="Q562" s="2"/>
      <c r="R562" s="2"/>
      <c r="S562" s="3"/>
      <c r="T562" s="2"/>
    </row>
    <row r="563" spans="14:20" ht="15.75" customHeight="1">
      <c r="N563" s="2"/>
      <c r="O563" s="2"/>
      <c r="P563" s="2"/>
      <c r="Q563" s="2"/>
      <c r="R563" s="2"/>
      <c r="S563" s="3"/>
      <c r="T563" s="2"/>
    </row>
    <row r="564" spans="14:20" ht="15.75" customHeight="1">
      <c r="N564" s="2"/>
      <c r="O564" s="2"/>
      <c r="P564" s="2"/>
      <c r="Q564" s="2"/>
      <c r="R564" s="2"/>
      <c r="S564" s="3"/>
      <c r="T564" s="2"/>
    </row>
    <row r="565" spans="14:20" ht="15.75" customHeight="1">
      <c r="N565" s="2"/>
      <c r="O565" s="2"/>
      <c r="P565" s="2"/>
      <c r="Q565" s="2"/>
      <c r="R565" s="2"/>
      <c r="S565" s="3"/>
      <c r="T565" s="2"/>
    </row>
    <row r="566" spans="14:20" ht="15.75" customHeight="1">
      <c r="N566" s="2"/>
      <c r="O566" s="2"/>
      <c r="P566" s="2"/>
      <c r="Q566" s="2"/>
      <c r="R566" s="2"/>
      <c r="S566" s="3"/>
      <c r="T566" s="2"/>
    </row>
    <row r="567" spans="14:20" ht="15.75" customHeight="1">
      <c r="N567" s="2"/>
      <c r="O567" s="2"/>
      <c r="P567" s="2"/>
      <c r="Q567" s="2"/>
      <c r="R567" s="2"/>
      <c r="S567" s="3"/>
      <c r="T567" s="2"/>
    </row>
    <row r="568" spans="14:20" ht="15.75" customHeight="1">
      <c r="N568" s="2"/>
      <c r="O568" s="2"/>
      <c r="P568" s="2"/>
      <c r="Q568" s="2"/>
      <c r="R568" s="2"/>
      <c r="S568" s="3"/>
      <c r="T568" s="2"/>
    </row>
    <row r="569" spans="14:20" ht="15.75" customHeight="1">
      <c r="N569" s="2"/>
      <c r="O569" s="2"/>
      <c r="P569" s="2"/>
      <c r="Q569" s="2"/>
      <c r="R569" s="2"/>
      <c r="S569" s="3"/>
      <c r="T569" s="2"/>
    </row>
    <row r="570" spans="14:20" ht="15.75" customHeight="1">
      <c r="N570" s="2"/>
      <c r="O570" s="2"/>
      <c r="P570" s="2"/>
      <c r="Q570" s="2"/>
      <c r="R570" s="2"/>
      <c r="S570" s="3"/>
      <c r="T570" s="2"/>
    </row>
    <row r="571" spans="14:20" ht="15.75" customHeight="1">
      <c r="N571" s="2"/>
      <c r="O571" s="2"/>
      <c r="P571" s="2"/>
      <c r="Q571" s="2"/>
      <c r="R571" s="2"/>
      <c r="S571" s="3"/>
      <c r="T571" s="2"/>
    </row>
    <row r="572" spans="14:20" ht="15.75" customHeight="1">
      <c r="N572" s="2"/>
      <c r="O572" s="2"/>
      <c r="P572" s="2"/>
      <c r="Q572" s="2"/>
      <c r="R572" s="2"/>
      <c r="S572" s="3"/>
      <c r="T572" s="2"/>
    </row>
    <row r="573" spans="14:20" ht="15.75" customHeight="1">
      <c r="N573" s="2"/>
      <c r="O573" s="2"/>
      <c r="P573" s="2"/>
      <c r="Q573" s="2"/>
      <c r="R573" s="2"/>
      <c r="S573" s="3"/>
      <c r="T573" s="2"/>
    </row>
    <row r="574" spans="14:20" ht="15.75" customHeight="1">
      <c r="N574" s="2"/>
      <c r="O574" s="2"/>
      <c r="P574" s="2"/>
      <c r="Q574" s="2"/>
      <c r="R574" s="2"/>
      <c r="S574" s="3"/>
      <c r="T574" s="2"/>
    </row>
    <row r="575" spans="14:20" ht="15.75" customHeight="1">
      <c r="N575" s="2"/>
      <c r="O575" s="2"/>
      <c r="P575" s="2"/>
      <c r="Q575" s="2"/>
      <c r="R575" s="2"/>
      <c r="S575" s="3"/>
      <c r="T575" s="2"/>
    </row>
    <row r="576" spans="14:20" ht="15.75" customHeight="1">
      <c r="N576" s="2"/>
      <c r="O576" s="2"/>
      <c r="P576" s="2"/>
      <c r="Q576" s="2"/>
      <c r="R576" s="2"/>
      <c r="S576" s="3"/>
      <c r="T576" s="2"/>
    </row>
    <row r="577" spans="14:20" ht="15.75" customHeight="1">
      <c r="N577" s="2"/>
      <c r="O577" s="2"/>
      <c r="P577" s="2"/>
      <c r="Q577" s="2"/>
      <c r="R577" s="2"/>
      <c r="S577" s="3"/>
      <c r="T577" s="2"/>
    </row>
    <row r="578" spans="14:20" ht="15.75" customHeight="1">
      <c r="N578" s="2"/>
      <c r="O578" s="2"/>
      <c r="P578" s="2"/>
      <c r="Q578" s="2"/>
      <c r="R578" s="2"/>
      <c r="S578" s="3"/>
      <c r="T578" s="2"/>
    </row>
    <row r="579" spans="14:20" ht="15.75" customHeight="1">
      <c r="N579" s="2"/>
      <c r="O579" s="2"/>
      <c r="P579" s="2"/>
      <c r="Q579" s="2"/>
      <c r="R579" s="2"/>
      <c r="S579" s="3"/>
      <c r="T579" s="2"/>
    </row>
    <row r="580" spans="14:20" ht="15.75" customHeight="1">
      <c r="N580" s="2"/>
      <c r="O580" s="2"/>
      <c r="P580" s="2"/>
      <c r="Q580" s="2"/>
      <c r="R580" s="2"/>
      <c r="S580" s="3"/>
      <c r="T580" s="2"/>
    </row>
    <row r="581" spans="14:20" ht="15.75" customHeight="1">
      <c r="N581" s="2"/>
      <c r="O581" s="2"/>
      <c r="P581" s="2"/>
      <c r="Q581" s="2"/>
      <c r="R581" s="2"/>
      <c r="S581" s="3"/>
      <c r="T581" s="2"/>
    </row>
    <row r="582" spans="14:20" ht="15.75" customHeight="1">
      <c r="N582" s="2"/>
      <c r="O582" s="2"/>
      <c r="P582" s="2"/>
      <c r="Q582" s="2"/>
      <c r="R582" s="2"/>
      <c r="S582" s="3"/>
      <c r="T582" s="2"/>
    </row>
    <row r="583" spans="14:20" ht="15.75" customHeight="1">
      <c r="N583" s="2"/>
      <c r="O583" s="2"/>
      <c r="P583" s="2"/>
      <c r="Q583" s="2"/>
      <c r="R583" s="2"/>
      <c r="S583" s="3"/>
      <c r="T583" s="2"/>
    </row>
    <row r="584" spans="14:20" ht="15.75" customHeight="1">
      <c r="N584" s="2"/>
      <c r="O584" s="2"/>
      <c r="P584" s="2"/>
      <c r="Q584" s="2"/>
      <c r="R584" s="2"/>
      <c r="S584" s="3"/>
      <c r="T584" s="2"/>
    </row>
    <row r="585" spans="14:20" ht="15.75" customHeight="1">
      <c r="N585" s="2"/>
      <c r="O585" s="2"/>
      <c r="P585" s="2"/>
      <c r="Q585" s="2"/>
      <c r="R585" s="2"/>
      <c r="S585" s="3"/>
      <c r="T585" s="2"/>
    </row>
    <row r="586" spans="14:20" ht="15.75" customHeight="1">
      <c r="N586" s="2"/>
      <c r="O586" s="2"/>
      <c r="P586" s="2"/>
      <c r="Q586" s="2"/>
      <c r="R586" s="2"/>
      <c r="S586" s="3"/>
      <c r="T586" s="2"/>
    </row>
    <row r="587" spans="14:20" ht="15.75" customHeight="1">
      <c r="N587" s="2"/>
      <c r="O587" s="2"/>
      <c r="P587" s="2"/>
      <c r="Q587" s="2"/>
      <c r="R587" s="2"/>
      <c r="S587" s="3"/>
      <c r="T587" s="2"/>
    </row>
    <row r="588" spans="14:20" ht="15.75" customHeight="1">
      <c r="N588" s="2"/>
      <c r="O588" s="2"/>
      <c r="P588" s="2"/>
      <c r="Q588" s="2"/>
      <c r="R588" s="2"/>
      <c r="S588" s="3"/>
      <c r="T588" s="2"/>
    </row>
    <row r="589" spans="14:20" ht="15.75" customHeight="1">
      <c r="N589" s="2"/>
      <c r="O589" s="2"/>
      <c r="P589" s="2"/>
      <c r="Q589" s="2"/>
      <c r="R589" s="2"/>
      <c r="S589" s="3"/>
      <c r="T589" s="2"/>
    </row>
    <row r="590" spans="14:20" ht="15.75" customHeight="1">
      <c r="N590" s="2"/>
      <c r="O590" s="2"/>
      <c r="P590" s="2"/>
      <c r="Q590" s="2"/>
      <c r="R590" s="2"/>
      <c r="S590" s="3"/>
      <c r="T590" s="2"/>
    </row>
    <row r="591" spans="14:20" ht="15.75" customHeight="1">
      <c r="N591" s="2"/>
      <c r="O591" s="2"/>
      <c r="P591" s="2"/>
      <c r="Q591" s="2"/>
      <c r="R591" s="2"/>
      <c r="S591" s="3"/>
      <c r="T591" s="2"/>
    </row>
    <row r="592" spans="14:20" ht="15.75" customHeight="1">
      <c r="N592" s="2"/>
      <c r="O592" s="2"/>
      <c r="P592" s="2"/>
      <c r="Q592" s="2"/>
      <c r="R592" s="2"/>
      <c r="S592" s="3"/>
      <c r="T592" s="2"/>
    </row>
    <row r="593" spans="14:20" ht="15.75" customHeight="1">
      <c r="N593" s="2"/>
      <c r="O593" s="2"/>
      <c r="P593" s="2"/>
      <c r="Q593" s="2"/>
      <c r="R593" s="2"/>
      <c r="S593" s="3"/>
      <c r="T593" s="2"/>
    </row>
    <row r="594" spans="14:20" ht="15.75" customHeight="1">
      <c r="N594" s="2"/>
      <c r="O594" s="2"/>
      <c r="P594" s="2"/>
      <c r="Q594" s="2"/>
      <c r="R594" s="2"/>
      <c r="S594" s="3"/>
      <c r="T594" s="2"/>
    </row>
    <row r="595" spans="14:20" ht="15.75" customHeight="1">
      <c r="N595" s="2"/>
      <c r="O595" s="2"/>
      <c r="P595" s="2"/>
      <c r="Q595" s="2"/>
      <c r="R595" s="2"/>
      <c r="S595" s="3"/>
      <c r="T595" s="2"/>
    </row>
    <row r="596" spans="14:20" ht="15.75" customHeight="1">
      <c r="N596" s="2"/>
      <c r="O596" s="2"/>
      <c r="P596" s="2"/>
      <c r="Q596" s="2"/>
      <c r="R596" s="2"/>
      <c r="S596" s="3"/>
      <c r="T596" s="2"/>
    </row>
    <row r="597" spans="14:20" ht="15.75" customHeight="1">
      <c r="N597" s="2"/>
      <c r="O597" s="2"/>
      <c r="P597" s="2"/>
      <c r="Q597" s="2"/>
      <c r="R597" s="2"/>
      <c r="S597" s="3"/>
      <c r="T597" s="2"/>
    </row>
    <row r="598" spans="14:20" ht="15.75" customHeight="1">
      <c r="N598" s="2"/>
      <c r="O598" s="2"/>
      <c r="P598" s="2"/>
      <c r="Q598" s="2"/>
      <c r="R598" s="2"/>
      <c r="S598" s="3"/>
      <c r="T598" s="2"/>
    </row>
    <row r="599" spans="14:20" ht="15.75" customHeight="1">
      <c r="N599" s="2"/>
      <c r="O599" s="2"/>
      <c r="P599" s="2"/>
      <c r="Q599" s="2"/>
      <c r="R599" s="2"/>
      <c r="S599" s="3"/>
      <c r="T599" s="2"/>
    </row>
    <row r="600" spans="14:20" ht="15.75" customHeight="1">
      <c r="N600" s="2"/>
      <c r="O600" s="2"/>
      <c r="P600" s="2"/>
      <c r="Q600" s="2"/>
      <c r="R600" s="2"/>
      <c r="S600" s="3"/>
      <c r="T600" s="2"/>
    </row>
    <row r="601" spans="14:20" ht="15.75" customHeight="1">
      <c r="N601" s="2"/>
      <c r="O601" s="2"/>
      <c r="P601" s="2"/>
      <c r="Q601" s="2"/>
      <c r="R601" s="2"/>
      <c r="S601" s="3"/>
      <c r="T601" s="2"/>
    </row>
    <row r="602" spans="14:20" ht="15.75" customHeight="1">
      <c r="N602" s="2"/>
      <c r="O602" s="2"/>
      <c r="P602" s="2"/>
      <c r="Q602" s="2"/>
      <c r="R602" s="2"/>
      <c r="S602" s="3"/>
      <c r="T602" s="2"/>
    </row>
    <row r="603" spans="14:20" ht="15.75" customHeight="1">
      <c r="N603" s="2"/>
      <c r="O603" s="2"/>
      <c r="P603" s="2"/>
      <c r="Q603" s="2"/>
      <c r="R603" s="2"/>
      <c r="S603" s="3"/>
      <c r="T603" s="2"/>
    </row>
    <row r="604" spans="14:20" ht="15.75" customHeight="1">
      <c r="N604" s="2"/>
      <c r="O604" s="2"/>
      <c r="P604" s="2"/>
      <c r="Q604" s="2"/>
      <c r="R604" s="2"/>
      <c r="S604" s="3"/>
      <c r="T604" s="2"/>
    </row>
    <row r="605" spans="14:20" ht="15.75" customHeight="1">
      <c r="N605" s="2"/>
      <c r="O605" s="2"/>
      <c r="P605" s="2"/>
      <c r="Q605" s="2"/>
      <c r="R605" s="2"/>
      <c r="S605" s="3"/>
      <c r="T605" s="2"/>
    </row>
    <row r="606" spans="14:20" ht="15.75" customHeight="1">
      <c r="N606" s="2"/>
      <c r="O606" s="2"/>
      <c r="P606" s="2"/>
      <c r="Q606" s="2"/>
      <c r="R606" s="2"/>
      <c r="S606" s="3"/>
      <c r="T606" s="2"/>
    </row>
    <row r="607" spans="14:20" ht="15.75" customHeight="1">
      <c r="N607" s="2"/>
      <c r="O607" s="2"/>
      <c r="P607" s="2"/>
      <c r="Q607" s="2"/>
      <c r="R607" s="2"/>
      <c r="S607" s="3"/>
      <c r="T607" s="2"/>
    </row>
    <row r="608" spans="14:20" ht="15.75" customHeight="1">
      <c r="N608" s="2"/>
      <c r="O608" s="2"/>
      <c r="P608" s="2"/>
      <c r="Q608" s="2"/>
      <c r="R608" s="2"/>
      <c r="S608" s="3"/>
      <c r="T608" s="2"/>
    </row>
    <row r="609" spans="14:20" ht="15.75" customHeight="1">
      <c r="N609" s="2"/>
      <c r="O609" s="2"/>
      <c r="P609" s="2"/>
      <c r="Q609" s="2"/>
      <c r="R609" s="2"/>
      <c r="S609" s="3"/>
      <c r="T609" s="2"/>
    </row>
    <row r="610" spans="14:20" ht="15.75" customHeight="1">
      <c r="N610" s="2"/>
      <c r="O610" s="2"/>
      <c r="P610" s="2"/>
      <c r="Q610" s="2"/>
      <c r="R610" s="2"/>
      <c r="S610" s="3"/>
      <c r="T610" s="2"/>
    </row>
    <row r="611" spans="14:20" ht="15.75" customHeight="1">
      <c r="N611" s="2"/>
      <c r="O611" s="2"/>
      <c r="P611" s="2"/>
      <c r="Q611" s="2"/>
      <c r="R611" s="2"/>
      <c r="S611" s="3"/>
      <c r="T611" s="2"/>
    </row>
    <row r="612" spans="14:20" ht="15.75" customHeight="1">
      <c r="N612" s="2"/>
      <c r="O612" s="2"/>
      <c r="P612" s="2"/>
      <c r="Q612" s="2"/>
      <c r="R612" s="2"/>
      <c r="S612" s="3"/>
      <c r="T612" s="2"/>
    </row>
    <row r="613" spans="14:20" ht="15.75" customHeight="1">
      <c r="N613" s="2"/>
      <c r="O613" s="2"/>
      <c r="P613" s="2"/>
      <c r="Q613" s="2"/>
      <c r="R613" s="2"/>
      <c r="S613" s="3"/>
      <c r="T613" s="2"/>
    </row>
    <row r="614" spans="14:20" ht="15.75" customHeight="1">
      <c r="N614" s="2"/>
      <c r="O614" s="2"/>
      <c r="P614" s="2"/>
      <c r="Q614" s="2"/>
      <c r="R614" s="2"/>
      <c r="S614" s="3"/>
      <c r="T614" s="2"/>
    </row>
    <row r="615" spans="14:20" ht="15.75" customHeight="1">
      <c r="N615" s="2"/>
      <c r="O615" s="2"/>
      <c r="P615" s="2"/>
      <c r="Q615" s="2"/>
      <c r="R615" s="2"/>
      <c r="S615" s="3"/>
      <c r="T615" s="2"/>
    </row>
    <row r="616" spans="14:20" ht="15.75" customHeight="1">
      <c r="N616" s="2"/>
      <c r="O616" s="2"/>
      <c r="P616" s="2"/>
      <c r="Q616" s="2"/>
      <c r="R616" s="2"/>
      <c r="S616" s="3"/>
      <c r="T616" s="2"/>
    </row>
    <row r="617" spans="14:20" ht="15.75" customHeight="1">
      <c r="N617" s="2"/>
      <c r="O617" s="2"/>
      <c r="P617" s="2"/>
      <c r="Q617" s="2"/>
      <c r="R617" s="2"/>
      <c r="S617" s="3"/>
      <c r="T617" s="2"/>
    </row>
    <row r="618" spans="14:20" ht="15.75" customHeight="1">
      <c r="N618" s="2"/>
      <c r="O618" s="2"/>
      <c r="P618" s="2"/>
      <c r="Q618" s="2"/>
      <c r="R618" s="2"/>
      <c r="S618" s="3"/>
      <c r="T618" s="2"/>
    </row>
    <row r="619" spans="14:20" ht="15.75" customHeight="1">
      <c r="N619" s="2"/>
      <c r="O619" s="2"/>
      <c r="P619" s="2"/>
      <c r="Q619" s="2"/>
      <c r="R619" s="2"/>
      <c r="S619" s="3"/>
      <c r="T619" s="2"/>
    </row>
    <row r="620" spans="14:20" ht="15.75" customHeight="1">
      <c r="N620" s="2"/>
      <c r="O620" s="2"/>
      <c r="P620" s="2"/>
      <c r="Q620" s="2"/>
      <c r="R620" s="2"/>
      <c r="S620" s="3"/>
      <c r="T620" s="2"/>
    </row>
    <row r="621" spans="14:20" ht="15.75" customHeight="1">
      <c r="N621" s="2"/>
      <c r="O621" s="2"/>
      <c r="P621" s="2"/>
      <c r="Q621" s="2"/>
      <c r="R621" s="2"/>
      <c r="S621" s="3"/>
      <c r="T621" s="2"/>
    </row>
    <row r="622" spans="14:20" ht="15.75" customHeight="1">
      <c r="N622" s="2"/>
      <c r="O622" s="2"/>
      <c r="P622" s="2"/>
      <c r="Q622" s="2"/>
      <c r="R622" s="2"/>
      <c r="S622" s="3"/>
      <c r="T622" s="2"/>
    </row>
    <row r="623" spans="14:20" ht="15.75" customHeight="1">
      <c r="N623" s="2"/>
      <c r="O623" s="2"/>
      <c r="P623" s="2"/>
      <c r="Q623" s="2"/>
      <c r="R623" s="2"/>
      <c r="S623" s="3"/>
      <c r="T623" s="2"/>
    </row>
    <row r="624" spans="14:20" ht="15.75" customHeight="1">
      <c r="N624" s="2"/>
      <c r="O624" s="2"/>
      <c r="P624" s="2"/>
      <c r="Q624" s="2"/>
      <c r="R624" s="2"/>
      <c r="S624" s="3"/>
      <c r="T624" s="2"/>
    </row>
    <row r="625" spans="14:20" ht="15.75" customHeight="1">
      <c r="N625" s="2"/>
      <c r="O625" s="2"/>
      <c r="P625" s="2"/>
      <c r="Q625" s="2"/>
      <c r="R625" s="2"/>
      <c r="S625" s="3"/>
      <c r="T625" s="2"/>
    </row>
    <row r="626" spans="14:20" ht="15.75" customHeight="1">
      <c r="N626" s="2"/>
      <c r="O626" s="2"/>
      <c r="P626" s="2"/>
      <c r="Q626" s="2"/>
      <c r="R626" s="2"/>
      <c r="S626" s="3"/>
      <c r="T626" s="2"/>
    </row>
    <row r="627" spans="14:20" ht="15.75" customHeight="1">
      <c r="N627" s="2"/>
      <c r="O627" s="2"/>
      <c r="P627" s="2"/>
      <c r="Q627" s="2"/>
      <c r="R627" s="2"/>
      <c r="S627" s="3"/>
      <c r="T627" s="2"/>
    </row>
    <row r="628" spans="14:20" ht="15.75" customHeight="1">
      <c r="N628" s="2"/>
      <c r="O628" s="2"/>
      <c r="P628" s="2"/>
      <c r="Q628" s="2"/>
      <c r="R628" s="2"/>
      <c r="S628" s="3"/>
      <c r="T628" s="2"/>
    </row>
    <row r="629" spans="14:20" ht="15.75" customHeight="1">
      <c r="N629" s="2"/>
      <c r="O629" s="2"/>
      <c r="P629" s="2"/>
      <c r="Q629" s="2"/>
      <c r="R629" s="2"/>
      <c r="S629" s="3"/>
      <c r="T629" s="2"/>
    </row>
    <row r="630" spans="14:20" ht="15.75" customHeight="1">
      <c r="N630" s="2"/>
      <c r="O630" s="2"/>
      <c r="P630" s="2"/>
      <c r="Q630" s="2"/>
      <c r="R630" s="2"/>
      <c r="S630" s="3"/>
      <c r="T630" s="2"/>
    </row>
    <row r="631" spans="14:20" ht="15.75" customHeight="1">
      <c r="N631" s="2"/>
      <c r="O631" s="2"/>
      <c r="P631" s="2"/>
      <c r="Q631" s="2"/>
      <c r="R631" s="2"/>
      <c r="S631" s="3"/>
      <c r="T631" s="2"/>
    </row>
    <row r="632" spans="14:20" ht="15.75" customHeight="1">
      <c r="N632" s="2"/>
      <c r="O632" s="2"/>
      <c r="P632" s="2"/>
      <c r="Q632" s="2"/>
      <c r="R632" s="2"/>
      <c r="S632" s="3"/>
      <c r="T632" s="2"/>
    </row>
    <row r="633" spans="14:20" ht="15.75" customHeight="1">
      <c r="N633" s="2"/>
      <c r="O633" s="2"/>
      <c r="P633" s="2"/>
      <c r="Q633" s="2"/>
      <c r="R633" s="2"/>
      <c r="S633" s="3"/>
      <c r="T633" s="2"/>
    </row>
    <row r="634" spans="14:20" ht="15.75" customHeight="1">
      <c r="N634" s="2"/>
      <c r="O634" s="2"/>
      <c r="P634" s="2"/>
      <c r="Q634" s="2"/>
      <c r="R634" s="2"/>
      <c r="S634" s="3"/>
      <c r="T634" s="2"/>
    </row>
    <row r="635" spans="14:20" ht="15.75" customHeight="1">
      <c r="N635" s="2"/>
      <c r="O635" s="2"/>
      <c r="P635" s="2"/>
      <c r="Q635" s="2"/>
      <c r="R635" s="2"/>
      <c r="S635" s="3"/>
      <c r="T635" s="2"/>
    </row>
    <row r="636" spans="14:20" ht="15.75" customHeight="1">
      <c r="N636" s="2"/>
      <c r="O636" s="2"/>
      <c r="P636" s="2"/>
      <c r="Q636" s="2"/>
      <c r="R636" s="2"/>
      <c r="S636" s="3"/>
      <c r="T636" s="2"/>
    </row>
    <row r="637" spans="14:20" ht="15.75" customHeight="1">
      <c r="N637" s="2"/>
      <c r="O637" s="2"/>
      <c r="P637" s="2"/>
      <c r="Q637" s="2"/>
      <c r="R637" s="2"/>
      <c r="S637" s="3"/>
      <c r="T637" s="2"/>
    </row>
    <row r="638" spans="14:20" ht="15.75" customHeight="1">
      <c r="N638" s="2"/>
      <c r="O638" s="2"/>
      <c r="P638" s="2"/>
      <c r="Q638" s="2"/>
      <c r="R638" s="2"/>
      <c r="S638" s="3"/>
      <c r="T638" s="2"/>
    </row>
    <row r="639" spans="14:20" ht="15.75" customHeight="1">
      <c r="N639" s="2"/>
      <c r="O639" s="2"/>
      <c r="P639" s="2"/>
      <c r="Q639" s="2"/>
      <c r="R639" s="2"/>
      <c r="S639" s="3"/>
      <c r="T639" s="2"/>
    </row>
    <row r="640" spans="14:20" ht="15.75" customHeight="1">
      <c r="N640" s="2"/>
      <c r="O640" s="2"/>
      <c r="P640" s="2"/>
      <c r="Q640" s="2"/>
      <c r="R640" s="2"/>
      <c r="S640" s="3"/>
      <c r="T640" s="2"/>
    </row>
    <row r="641" spans="14:20" ht="15.75" customHeight="1">
      <c r="N641" s="2"/>
      <c r="O641" s="2"/>
      <c r="P641" s="2"/>
      <c r="Q641" s="2"/>
      <c r="R641" s="2"/>
      <c r="S641" s="3"/>
      <c r="T641" s="2"/>
    </row>
    <row r="642" spans="14:20" ht="15.75" customHeight="1">
      <c r="N642" s="2"/>
      <c r="O642" s="2"/>
      <c r="P642" s="2"/>
      <c r="Q642" s="2"/>
      <c r="R642" s="2"/>
      <c r="S642" s="3"/>
      <c r="T642" s="2"/>
    </row>
    <row r="643" spans="14:20" ht="15.75" customHeight="1">
      <c r="N643" s="2"/>
      <c r="O643" s="2"/>
      <c r="P643" s="2"/>
      <c r="Q643" s="2"/>
      <c r="R643" s="2"/>
      <c r="S643" s="3"/>
      <c r="T643" s="2"/>
    </row>
    <row r="644" spans="14:20" ht="15.75" customHeight="1">
      <c r="N644" s="2"/>
      <c r="O644" s="2"/>
      <c r="P644" s="2"/>
      <c r="Q644" s="2"/>
      <c r="R644" s="2"/>
      <c r="S644" s="3"/>
      <c r="T644" s="2"/>
    </row>
    <row r="645" spans="14:20" ht="15.75" customHeight="1">
      <c r="N645" s="2"/>
      <c r="O645" s="2"/>
      <c r="P645" s="2"/>
      <c r="Q645" s="2"/>
      <c r="R645" s="2"/>
      <c r="S645" s="3"/>
      <c r="T645" s="2"/>
    </row>
    <row r="646" spans="14:20" ht="15.75" customHeight="1">
      <c r="N646" s="2"/>
      <c r="O646" s="2"/>
      <c r="P646" s="2"/>
      <c r="Q646" s="2"/>
      <c r="R646" s="2"/>
      <c r="S646" s="3"/>
      <c r="T646" s="2"/>
    </row>
    <row r="647" spans="14:20" ht="15.75" customHeight="1">
      <c r="N647" s="2"/>
      <c r="O647" s="2"/>
      <c r="P647" s="2"/>
      <c r="Q647" s="2"/>
      <c r="R647" s="2"/>
      <c r="S647" s="3"/>
      <c r="T647" s="2"/>
    </row>
    <row r="648" spans="14:20" ht="15.75" customHeight="1">
      <c r="N648" s="2"/>
      <c r="O648" s="2"/>
      <c r="P648" s="2"/>
      <c r="Q648" s="2"/>
      <c r="R648" s="2"/>
      <c r="S648" s="3"/>
      <c r="T648" s="2"/>
    </row>
    <row r="649" spans="14:20" ht="15.75" customHeight="1">
      <c r="N649" s="2"/>
      <c r="O649" s="2"/>
      <c r="P649" s="2"/>
      <c r="Q649" s="2"/>
      <c r="R649" s="2"/>
      <c r="S649" s="3"/>
      <c r="T649" s="2"/>
    </row>
    <row r="650" spans="14:20" ht="15.75" customHeight="1">
      <c r="N650" s="2"/>
      <c r="O650" s="2"/>
      <c r="P650" s="2"/>
      <c r="Q650" s="2"/>
      <c r="R650" s="2"/>
      <c r="S650" s="3"/>
      <c r="T650" s="2"/>
    </row>
    <row r="651" spans="14:20" ht="15.75" customHeight="1">
      <c r="N651" s="2"/>
      <c r="O651" s="2"/>
      <c r="P651" s="2"/>
      <c r="Q651" s="2"/>
      <c r="R651" s="2"/>
      <c r="S651" s="3"/>
      <c r="T651" s="2"/>
    </row>
    <row r="652" spans="14:20" ht="15.75" customHeight="1">
      <c r="N652" s="2"/>
      <c r="O652" s="2"/>
      <c r="P652" s="2"/>
      <c r="Q652" s="2"/>
      <c r="R652" s="2"/>
      <c r="S652" s="3"/>
      <c r="T652" s="2"/>
    </row>
    <row r="653" spans="14:20" ht="15.75" customHeight="1">
      <c r="N653" s="2"/>
      <c r="O653" s="2"/>
      <c r="P653" s="2"/>
      <c r="Q653" s="2"/>
      <c r="R653" s="2"/>
      <c r="S653" s="3"/>
      <c r="T653" s="2"/>
    </row>
    <row r="654" spans="14:20" ht="15.75" customHeight="1">
      <c r="N654" s="2"/>
      <c r="O654" s="2"/>
      <c r="P654" s="2"/>
      <c r="Q654" s="2"/>
      <c r="R654" s="2"/>
      <c r="S654" s="3"/>
      <c r="T654" s="2"/>
    </row>
    <row r="655" spans="14:20" ht="15.75" customHeight="1">
      <c r="N655" s="2"/>
      <c r="O655" s="2"/>
      <c r="P655" s="2"/>
      <c r="Q655" s="2"/>
      <c r="R655" s="2"/>
      <c r="S655" s="3"/>
      <c r="T655" s="2"/>
    </row>
    <row r="656" spans="14:20" ht="15.75" customHeight="1">
      <c r="N656" s="2"/>
      <c r="O656" s="2"/>
      <c r="P656" s="2"/>
      <c r="Q656" s="2"/>
      <c r="R656" s="2"/>
      <c r="S656" s="3"/>
      <c r="T656" s="2"/>
    </row>
    <row r="657" spans="14:20" ht="15.75" customHeight="1">
      <c r="N657" s="2"/>
      <c r="O657" s="2"/>
      <c r="P657" s="2"/>
      <c r="Q657" s="2"/>
      <c r="R657" s="2"/>
      <c r="S657" s="3"/>
      <c r="T657" s="2"/>
    </row>
    <row r="658" spans="14:20" ht="15.75" customHeight="1">
      <c r="N658" s="2"/>
      <c r="O658" s="2"/>
      <c r="P658" s="2"/>
      <c r="Q658" s="2"/>
      <c r="R658" s="2"/>
      <c r="S658" s="3"/>
      <c r="T658" s="2"/>
    </row>
    <row r="659" spans="14:20" ht="15.75" customHeight="1">
      <c r="N659" s="2"/>
      <c r="O659" s="2"/>
      <c r="P659" s="2"/>
      <c r="Q659" s="2"/>
      <c r="R659" s="2"/>
      <c r="S659" s="3"/>
      <c r="T659" s="2"/>
    </row>
    <row r="660" spans="14:20" ht="15.75" customHeight="1">
      <c r="N660" s="2"/>
      <c r="O660" s="2"/>
      <c r="P660" s="2"/>
      <c r="Q660" s="2"/>
      <c r="R660" s="2"/>
      <c r="S660" s="3"/>
      <c r="T660" s="2"/>
    </row>
    <row r="661" spans="14:20" ht="15.75" customHeight="1">
      <c r="N661" s="2"/>
      <c r="O661" s="2"/>
      <c r="P661" s="2"/>
      <c r="Q661" s="2"/>
      <c r="R661" s="2"/>
      <c r="S661" s="3"/>
      <c r="T661" s="2"/>
    </row>
    <row r="662" spans="14:20" ht="15.75" customHeight="1">
      <c r="N662" s="2"/>
      <c r="O662" s="2"/>
      <c r="P662" s="2"/>
      <c r="Q662" s="2"/>
      <c r="R662" s="2"/>
      <c r="S662" s="3"/>
      <c r="T662" s="2"/>
    </row>
    <row r="663" spans="14:20" ht="15.75" customHeight="1">
      <c r="N663" s="2"/>
      <c r="O663" s="2"/>
      <c r="P663" s="2"/>
      <c r="Q663" s="2"/>
      <c r="R663" s="2"/>
      <c r="S663" s="3"/>
      <c r="T663" s="2"/>
    </row>
    <row r="664" spans="14:20" ht="15.75" customHeight="1">
      <c r="N664" s="2"/>
      <c r="O664" s="2"/>
      <c r="P664" s="2"/>
      <c r="Q664" s="2"/>
      <c r="R664" s="2"/>
      <c r="S664" s="3"/>
      <c r="T664" s="2"/>
    </row>
    <row r="665" spans="14:20" ht="15.75" customHeight="1">
      <c r="N665" s="2"/>
      <c r="O665" s="2"/>
      <c r="P665" s="2"/>
      <c r="Q665" s="2"/>
      <c r="R665" s="2"/>
      <c r="S665" s="3"/>
      <c r="T665" s="2"/>
    </row>
    <row r="666" spans="14:20" ht="15.75" customHeight="1">
      <c r="N666" s="2"/>
      <c r="O666" s="2"/>
      <c r="P666" s="2"/>
      <c r="Q666" s="2"/>
      <c r="R666" s="2"/>
      <c r="S666" s="3"/>
      <c r="T666" s="2"/>
    </row>
    <row r="667" spans="14:20" ht="15.75" customHeight="1">
      <c r="N667" s="2"/>
      <c r="O667" s="2"/>
      <c r="P667" s="2"/>
      <c r="Q667" s="2"/>
      <c r="R667" s="2"/>
      <c r="S667" s="3"/>
      <c r="T667" s="2"/>
    </row>
    <row r="668" spans="14:20" ht="15.75" customHeight="1">
      <c r="N668" s="2"/>
      <c r="O668" s="2"/>
      <c r="P668" s="2"/>
      <c r="Q668" s="2"/>
      <c r="R668" s="2"/>
      <c r="S668" s="3"/>
      <c r="T668" s="2"/>
    </row>
    <row r="669" spans="14:20" ht="15.75" customHeight="1">
      <c r="N669" s="2"/>
      <c r="O669" s="2"/>
      <c r="P669" s="2"/>
      <c r="Q669" s="2"/>
      <c r="R669" s="2"/>
      <c r="S669" s="3"/>
      <c r="T669" s="2"/>
    </row>
    <row r="670" spans="14:20" ht="15.75" customHeight="1">
      <c r="N670" s="2"/>
      <c r="O670" s="2"/>
      <c r="P670" s="2"/>
      <c r="Q670" s="2"/>
      <c r="R670" s="2"/>
      <c r="S670" s="3"/>
      <c r="T670" s="2"/>
    </row>
    <row r="671" spans="14:20" ht="15.75" customHeight="1">
      <c r="N671" s="2"/>
      <c r="O671" s="2"/>
      <c r="P671" s="2"/>
      <c r="Q671" s="2"/>
      <c r="R671" s="2"/>
      <c r="S671" s="3"/>
      <c r="T671" s="2"/>
    </row>
    <row r="672" spans="14:20" ht="15.75" customHeight="1">
      <c r="N672" s="2"/>
      <c r="O672" s="2"/>
      <c r="P672" s="2"/>
      <c r="Q672" s="2"/>
      <c r="R672" s="2"/>
      <c r="S672" s="3"/>
      <c r="T672" s="2"/>
    </row>
    <row r="673" spans="14:20" ht="15.75" customHeight="1">
      <c r="N673" s="2"/>
      <c r="O673" s="2"/>
      <c r="P673" s="2"/>
      <c r="Q673" s="2"/>
      <c r="R673" s="2"/>
      <c r="S673" s="3"/>
      <c r="T673" s="2"/>
    </row>
    <row r="674" spans="14:20" ht="15.75" customHeight="1">
      <c r="N674" s="2"/>
      <c r="O674" s="2"/>
      <c r="P674" s="2"/>
      <c r="Q674" s="2"/>
      <c r="R674" s="2"/>
      <c r="S674" s="3"/>
      <c r="T674" s="2"/>
    </row>
    <row r="675" spans="14:20" ht="15.75" customHeight="1">
      <c r="N675" s="2"/>
      <c r="O675" s="2"/>
      <c r="P675" s="2"/>
      <c r="Q675" s="2"/>
      <c r="R675" s="2"/>
      <c r="S675" s="3"/>
      <c r="T675" s="2"/>
    </row>
    <row r="676" spans="14:20" ht="15.75" customHeight="1">
      <c r="N676" s="2"/>
      <c r="O676" s="2"/>
      <c r="P676" s="2"/>
      <c r="Q676" s="2"/>
      <c r="R676" s="2"/>
      <c r="S676" s="3"/>
      <c r="T676" s="2"/>
    </row>
    <row r="677" spans="14:20" ht="15.75" customHeight="1">
      <c r="N677" s="2"/>
      <c r="O677" s="2"/>
      <c r="P677" s="2"/>
      <c r="Q677" s="2"/>
      <c r="R677" s="2"/>
      <c r="S677" s="3"/>
      <c r="T677" s="2"/>
    </row>
    <row r="678" spans="14:20" ht="15.75" customHeight="1">
      <c r="N678" s="2"/>
      <c r="O678" s="2"/>
      <c r="P678" s="2"/>
      <c r="Q678" s="2"/>
      <c r="R678" s="2"/>
      <c r="S678" s="3"/>
      <c r="T678" s="2"/>
    </row>
    <row r="679" spans="14:20" ht="15.75" customHeight="1">
      <c r="N679" s="2"/>
      <c r="O679" s="2"/>
      <c r="P679" s="2"/>
      <c r="Q679" s="2"/>
      <c r="R679" s="2"/>
      <c r="S679" s="3"/>
      <c r="T679" s="2"/>
    </row>
    <row r="680" spans="14:20" ht="15.75" customHeight="1">
      <c r="N680" s="2"/>
      <c r="O680" s="2"/>
      <c r="P680" s="2"/>
      <c r="Q680" s="2"/>
      <c r="R680" s="2"/>
      <c r="S680" s="3"/>
      <c r="T680" s="2"/>
    </row>
    <row r="681" spans="14:20" ht="15.75" customHeight="1">
      <c r="N681" s="2"/>
      <c r="O681" s="2"/>
      <c r="P681" s="2"/>
      <c r="Q681" s="2"/>
      <c r="R681" s="2"/>
      <c r="S681" s="3"/>
      <c r="T681" s="2"/>
    </row>
    <row r="682" spans="14:20" ht="15.75" customHeight="1">
      <c r="N682" s="2"/>
      <c r="O682" s="2"/>
      <c r="P682" s="2"/>
      <c r="Q682" s="2"/>
      <c r="R682" s="2"/>
      <c r="S682" s="3"/>
      <c r="T682" s="2"/>
    </row>
    <row r="683" spans="14:20" ht="15.75" customHeight="1">
      <c r="N683" s="2"/>
      <c r="O683" s="2"/>
      <c r="P683" s="2"/>
      <c r="Q683" s="2"/>
      <c r="R683" s="2"/>
      <c r="S683" s="3"/>
      <c r="T683" s="2"/>
    </row>
    <row r="684" spans="14:20" ht="15.75" customHeight="1">
      <c r="N684" s="2"/>
      <c r="O684" s="2"/>
      <c r="P684" s="2"/>
      <c r="Q684" s="2"/>
      <c r="R684" s="2"/>
      <c r="S684" s="3"/>
      <c r="T684" s="2"/>
    </row>
    <row r="685" spans="14:20" ht="15.75" customHeight="1">
      <c r="N685" s="2"/>
      <c r="O685" s="2"/>
      <c r="P685" s="2"/>
      <c r="Q685" s="2"/>
      <c r="R685" s="2"/>
      <c r="S685" s="3"/>
      <c r="T685" s="2"/>
    </row>
    <row r="686" spans="14:20" ht="15.75" customHeight="1">
      <c r="N686" s="2"/>
      <c r="O686" s="2"/>
      <c r="P686" s="2"/>
      <c r="Q686" s="2"/>
      <c r="R686" s="2"/>
      <c r="S686" s="3"/>
      <c r="T686" s="2"/>
    </row>
    <row r="687" spans="14:20" ht="15.75" customHeight="1">
      <c r="N687" s="2"/>
      <c r="O687" s="2"/>
      <c r="P687" s="2"/>
      <c r="Q687" s="2"/>
      <c r="R687" s="2"/>
      <c r="S687" s="3"/>
      <c r="T687" s="2"/>
    </row>
    <row r="688" spans="14:20" ht="15.75" customHeight="1">
      <c r="N688" s="2"/>
      <c r="O688" s="2"/>
      <c r="P688" s="2"/>
      <c r="Q688" s="2"/>
      <c r="R688" s="2"/>
      <c r="S688" s="3"/>
      <c r="T688" s="2"/>
    </row>
    <row r="689" spans="14:20" ht="15.75" customHeight="1">
      <c r="N689" s="2"/>
      <c r="O689" s="2"/>
      <c r="P689" s="2"/>
      <c r="Q689" s="2"/>
      <c r="R689" s="2"/>
      <c r="S689" s="3"/>
      <c r="T689" s="2"/>
    </row>
    <row r="690" spans="14:20" ht="15.75" customHeight="1">
      <c r="N690" s="2"/>
      <c r="O690" s="2"/>
      <c r="P690" s="2"/>
      <c r="Q690" s="2"/>
      <c r="R690" s="2"/>
      <c r="S690" s="3"/>
      <c r="T690" s="2"/>
    </row>
    <row r="691" spans="14:20" ht="15.75" customHeight="1">
      <c r="N691" s="2"/>
      <c r="O691" s="2"/>
      <c r="P691" s="2"/>
      <c r="Q691" s="2"/>
      <c r="R691" s="2"/>
      <c r="S691" s="3"/>
      <c r="T691" s="2"/>
    </row>
    <row r="692" spans="14:20" ht="15.75" customHeight="1">
      <c r="N692" s="2"/>
      <c r="O692" s="2"/>
      <c r="P692" s="2"/>
      <c r="Q692" s="2"/>
      <c r="R692" s="2"/>
      <c r="S692" s="3"/>
      <c r="T692" s="2"/>
    </row>
    <row r="693" spans="14:20" ht="15.75" customHeight="1">
      <c r="N693" s="2"/>
      <c r="O693" s="2"/>
      <c r="P693" s="2"/>
      <c r="Q693" s="2"/>
      <c r="R693" s="2"/>
      <c r="S693" s="3"/>
      <c r="T693" s="2"/>
    </row>
    <row r="694" spans="14:20" ht="15.75" customHeight="1">
      <c r="N694" s="2"/>
      <c r="O694" s="2"/>
      <c r="P694" s="2"/>
      <c r="Q694" s="2"/>
      <c r="R694" s="2"/>
      <c r="S694" s="3"/>
      <c r="T694" s="2"/>
    </row>
    <row r="695" spans="14:20" ht="15.75" customHeight="1">
      <c r="N695" s="2"/>
      <c r="O695" s="2"/>
      <c r="P695" s="2"/>
      <c r="Q695" s="2"/>
      <c r="R695" s="2"/>
      <c r="S695" s="3"/>
      <c r="T695" s="2"/>
    </row>
    <row r="696" spans="14:20" ht="15.75" customHeight="1">
      <c r="N696" s="2"/>
      <c r="O696" s="2"/>
      <c r="P696" s="2"/>
      <c r="Q696" s="2"/>
      <c r="R696" s="2"/>
      <c r="S696" s="3"/>
      <c r="T696" s="2"/>
    </row>
    <row r="697" spans="14:20" ht="15.75" customHeight="1">
      <c r="N697" s="2"/>
      <c r="O697" s="2"/>
      <c r="P697" s="2"/>
      <c r="Q697" s="2"/>
      <c r="R697" s="2"/>
      <c r="S697" s="3"/>
      <c r="T697" s="2"/>
    </row>
    <row r="698" spans="14:20" ht="15.75" customHeight="1">
      <c r="N698" s="2"/>
      <c r="O698" s="2"/>
      <c r="P698" s="2"/>
      <c r="Q698" s="2"/>
      <c r="R698" s="2"/>
      <c r="S698" s="3"/>
      <c r="T698" s="2"/>
    </row>
    <row r="699" spans="14:20" ht="15.75" customHeight="1">
      <c r="N699" s="2"/>
      <c r="O699" s="2"/>
      <c r="P699" s="2"/>
      <c r="Q699" s="2"/>
      <c r="R699" s="2"/>
      <c r="S699" s="3"/>
      <c r="T699" s="2"/>
    </row>
    <row r="700" spans="14:20" ht="15.75" customHeight="1">
      <c r="N700" s="2"/>
      <c r="O700" s="2"/>
      <c r="P700" s="2"/>
      <c r="Q700" s="2"/>
      <c r="R700" s="2"/>
      <c r="S700" s="3"/>
      <c r="T700" s="2"/>
    </row>
    <row r="701" spans="14:20" ht="15.75" customHeight="1">
      <c r="N701" s="2"/>
      <c r="O701" s="2"/>
      <c r="P701" s="2"/>
      <c r="Q701" s="2"/>
      <c r="R701" s="2"/>
      <c r="S701" s="3"/>
      <c r="T701" s="2"/>
    </row>
    <row r="702" spans="14:20" ht="15.75" customHeight="1">
      <c r="N702" s="2"/>
      <c r="O702" s="2"/>
      <c r="P702" s="2"/>
      <c r="Q702" s="2"/>
      <c r="R702" s="2"/>
      <c r="S702" s="3"/>
      <c r="T702" s="2"/>
    </row>
    <row r="703" spans="14:20" ht="15.75" customHeight="1">
      <c r="N703" s="2"/>
      <c r="O703" s="2"/>
      <c r="P703" s="2"/>
      <c r="Q703" s="2"/>
      <c r="R703" s="2"/>
      <c r="S703" s="3"/>
      <c r="T703" s="2"/>
    </row>
    <row r="704" spans="14:20" ht="15.75" customHeight="1">
      <c r="N704" s="2"/>
      <c r="O704" s="2"/>
      <c r="P704" s="2"/>
      <c r="Q704" s="2"/>
      <c r="R704" s="2"/>
      <c r="S704" s="3"/>
      <c r="T704" s="2"/>
    </row>
    <row r="705" spans="14:20" ht="15.75" customHeight="1">
      <c r="N705" s="2"/>
      <c r="O705" s="2"/>
      <c r="P705" s="2"/>
      <c r="Q705" s="2"/>
      <c r="R705" s="2"/>
      <c r="S705" s="3"/>
      <c r="T705" s="2"/>
    </row>
    <row r="706" spans="14:20" ht="15.75" customHeight="1">
      <c r="N706" s="2"/>
      <c r="O706" s="2"/>
      <c r="P706" s="2"/>
      <c r="Q706" s="2"/>
      <c r="R706" s="2"/>
      <c r="S706" s="3"/>
      <c r="T706" s="2"/>
    </row>
    <row r="707" spans="14:20" ht="15.75" customHeight="1">
      <c r="N707" s="2"/>
      <c r="O707" s="2"/>
      <c r="P707" s="2"/>
      <c r="Q707" s="2"/>
      <c r="R707" s="2"/>
      <c r="S707" s="3"/>
      <c r="T707" s="2"/>
    </row>
    <row r="708" spans="14:20" ht="15.75" customHeight="1">
      <c r="N708" s="2"/>
      <c r="O708" s="2"/>
      <c r="P708" s="2"/>
      <c r="Q708" s="2"/>
      <c r="R708" s="2"/>
      <c r="S708" s="3"/>
      <c r="T708" s="2"/>
    </row>
    <row r="709" spans="14:20" ht="15.75" customHeight="1">
      <c r="N709" s="2"/>
      <c r="O709" s="2"/>
      <c r="P709" s="2"/>
      <c r="Q709" s="2"/>
      <c r="R709" s="2"/>
      <c r="S709" s="3"/>
      <c r="T709" s="2"/>
    </row>
    <row r="710" spans="14:20" ht="15.75" customHeight="1">
      <c r="N710" s="2"/>
      <c r="O710" s="2"/>
      <c r="P710" s="2"/>
      <c r="Q710" s="2"/>
      <c r="R710" s="2"/>
      <c r="S710" s="3"/>
      <c r="T710" s="2"/>
    </row>
    <row r="711" spans="14:20" ht="15.75" customHeight="1">
      <c r="N711" s="2"/>
      <c r="O711" s="2"/>
      <c r="P711" s="2"/>
      <c r="Q711" s="2"/>
      <c r="R711" s="2"/>
      <c r="S711" s="3"/>
      <c r="T711" s="2"/>
    </row>
    <row r="712" spans="14:20" ht="15.75" customHeight="1">
      <c r="N712" s="2"/>
      <c r="O712" s="2"/>
      <c r="P712" s="2"/>
      <c r="Q712" s="2"/>
      <c r="R712" s="2"/>
      <c r="S712" s="3"/>
      <c r="T712" s="2"/>
    </row>
    <row r="713" spans="14:20" ht="15.75" customHeight="1">
      <c r="N713" s="2"/>
      <c r="O713" s="2"/>
      <c r="P713" s="2"/>
      <c r="Q713" s="2"/>
      <c r="R713" s="2"/>
      <c r="S713" s="3"/>
      <c r="T713" s="2"/>
    </row>
    <row r="714" spans="14:20" ht="15.75" customHeight="1">
      <c r="N714" s="2"/>
      <c r="O714" s="2"/>
      <c r="P714" s="2"/>
      <c r="Q714" s="2"/>
      <c r="R714" s="2"/>
      <c r="S714" s="3"/>
      <c r="T714" s="2"/>
    </row>
    <row r="715" spans="14:20" ht="15.75" customHeight="1">
      <c r="N715" s="2"/>
      <c r="O715" s="2"/>
      <c r="P715" s="2"/>
      <c r="Q715" s="2"/>
      <c r="R715" s="2"/>
      <c r="S715" s="3"/>
      <c r="T715" s="2"/>
    </row>
    <row r="716" spans="14:20" ht="15.75" customHeight="1">
      <c r="N716" s="2"/>
      <c r="O716" s="2"/>
      <c r="P716" s="2"/>
      <c r="Q716" s="2"/>
      <c r="R716" s="2"/>
      <c r="S716" s="3"/>
      <c r="T716" s="2"/>
    </row>
    <row r="717" spans="14:20" ht="15.75" customHeight="1">
      <c r="N717" s="2"/>
      <c r="O717" s="2"/>
      <c r="P717" s="2"/>
      <c r="Q717" s="2"/>
      <c r="R717" s="2"/>
      <c r="S717" s="3"/>
      <c r="T717" s="2"/>
    </row>
    <row r="718" spans="14:20" ht="15.75" customHeight="1">
      <c r="N718" s="2"/>
      <c r="O718" s="2"/>
      <c r="P718" s="2"/>
      <c r="Q718" s="2"/>
      <c r="R718" s="2"/>
      <c r="S718" s="3"/>
      <c r="T718" s="2"/>
    </row>
    <row r="719" spans="14:20" ht="15.75" customHeight="1">
      <c r="N719" s="2"/>
      <c r="O719" s="2"/>
      <c r="P719" s="2"/>
      <c r="Q719" s="2"/>
      <c r="R719" s="2"/>
      <c r="S719" s="3"/>
      <c r="T719" s="2"/>
    </row>
    <row r="720" spans="14:20" ht="15.75" customHeight="1">
      <c r="N720" s="2"/>
      <c r="O720" s="2"/>
      <c r="P720" s="2"/>
      <c r="Q720" s="2"/>
      <c r="R720" s="2"/>
      <c r="S720" s="3"/>
      <c r="T720" s="2"/>
    </row>
    <row r="721" spans="14:20" ht="15.75" customHeight="1">
      <c r="N721" s="2"/>
      <c r="O721" s="2"/>
      <c r="P721" s="2"/>
      <c r="Q721" s="2"/>
      <c r="R721" s="2"/>
      <c r="S721" s="3"/>
      <c r="T721" s="2"/>
    </row>
    <row r="722" spans="14:20" ht="15.75" customHeight="1">
      <c r="N722" s="2"/>
      <c r="O722" s="2"/>
      <c r="P722" s="2"/>
      <c r="Q722" s="2"/>
      <c r="R722" s="2"/>
      <c r="S722" s="3"/>
      <c r="T722" s="2"/>
    </row>
    <row r="723" spans="14:20" ht="15.75" customHeight="1">
      <c r="N723" s="2"/>
      <c r="O723" s="2"/>
      <c r="P723" s="2"/>
      <c r="Q723" s="2"/>
      <c r="R723" s="2"/>
      <c r="S723" s="3"/>
      <c r="T723" s="2"/>
    </row>
    <row r="724" spans="14:20" ht="15.75" customHeight="1">
      <c r="N724" s="2"/>
      <c r="O724" s="2"/>
      <c r="P724" s="2"/>
      <c r="Q724" s="2"/>
      <c r="R724" s="2"/>
      <c r="S724" s="3"/>
      <c r="T724" s="2"/>
    </row>
    <row r="725" spans="14:20" ht="15.75" customHeight="1">
      <c r="N725" s="2"/>
      <c r="O725" s="2"/>
      <c r="P725" s="2"/>
      <c r="Q725" s="2"/>
      <c r="R725" s="2"/>
      <c r="S725" s="3"/>
      <c r="T725" s="2"/>
    </row>
    <row r="726" spans="14:20" ht="15.75" customHeight="1">
      <c r="N726" s="2"/>
      <c r="O726" s="2"/>
      <c r="P726" s="2"/>
      <c r="Q726" s="2"/>
      <c r="R726" s="2"/>
      <c r="S726" s="3"/>
      <c r="T726" s="2"/>
    </row>
    <row r="727" spans="14:20" ht="15.75" customHeight="1">
      <c r="N727" s="2"/>
      <c r="O727" s="2"/>
      <c r="P727" s="2"/>
      <c r="Q727" s="2"/>
      <c r="R727" s="2"/>
      <c r="S727" s="3"/>
      <c r="T727" s="2"/>
    </row>
    <row r="728" spans="14:20" ht="15.75" customHeight="1">
      <c r="N728" s="2"/>
      <c r="O728" s="2"/>
      <c r="P728" s="2"/>
      <c r="Q728" s="2"/>
      <c r="R728" s="2"/>
      <c r="S728" s="3"/>
      <c r="T728" s="2"/>
    </row>
    <row r="729" spans="14:20" ht="15.75" customHeight="1">
      <c r="N729" s="2"/>
      <c r="O729" s="2"/>
      <c r="P729" s="2"/>
      <c r="Q729" s="2"/>
      <c r="R729" s="2"/>
      <c r="S729" s="3"/>
      <c r="T729" s="2"/>
    </row>
    <row r="730" spans="14:20" ht="15.75" customHeight="1">
      <c r="N730" s="2"/>
      <c r="O730" s="2"/>
      <c r="P730" s="2"/>
      <c r="Q730" s="2"/>
      <c r="R730" s="2"/>
      <c r="S730" s="3"/>
      <c r="T730" s="2"/>
    </row>
    <row r="731" spans="14:20" ht="15.75" customHeight="1">
      <c r="N731" s="2"/>
      <c r="O731" s="2"/>
      <c r="P731" s="2"/>
      <c r="Q731" s="2"/>
      <c r="R731" s="2"/>
      <c r="S731" s="3"/>
      <c r="T731" s="2"/>
    </row>
    <row r="732" spans="14:20" ht="15.75" customHeight="1">
      <c r="N732" s="2"/>
      <c r="O732" s="2"/>
      <c r="P732" s="2"/>
      <c r="Q732" s="2"/>
      <c r="R732" s="2"/>
      <c r="S732" s="3"/>
      <c r="T732" s="2"/>
    </row>
    <row r="733" spans="14:20" ht="15.75" customHeight="1">
      <c r="N733" s="2"/>
      <c r="O733" s="2"/>
      <c r="P733" s="2"/>
      <c r="Q733" s="2"/>
      <c r="R733" s="2"/>
      <c r="S733" s="3"/>
      <c r="T733" s="2"/>
    </row>
    <row r="734" spans="14:20" ht="15.75" customHeight="1">
      <c r="N734" s="2"/>
      <c r="O734" s="2"/>
      <c r="P734" s="2"/>
      <c r="Q734" s="2"/>
      <c r="R734" s="2"/>
      <c r="S734" s="3"/>
      <c r="T734" s="2"/>
    </row>
    <row r="735" spans="14:20" ht="15.75" customHeight="1">
      <c r="N735" s="2"/>
      <c r="O735" s="2"/>
      <c r="P735" s="2"/>
      <c r="Q735" s="2"/>
      <c r="R735" s="2"/>
      <c r="S735" s="3"/>
      <c r="T735" s="2"/>
    </row>
    <row r="736" spans="14:20" ht="15.75" customHeight="1">
      <c r="N736" s="2"/>
      <c r="O736" s="2"/>
      <c r="P736" s="2"/>
      <c r="Q736" s="2"/>
      <c r="R736" s="2"/>
      <c r="S736" s="3"/>
      <c r="T736" s="2"/>
    </row>
    <row r="737" spans="14:20" ht="15.75" customHeight="1">
      <c r="N737" s="2"/>
      <c r="O737" s="2"/>
      <c r="P737" s="2"/>
      <c r="Q737" s="2"/>
      <c r="R737" s="2"/>
      <c r="S737" s="3"/>
      <c r="T737" s="2"/>
    </row>
    <row r="738" spans="14:20" ht="15.75" customHeight="1">
      <c r="N738" s="2"/>
      <c r="O738" s="2"/>
      <c r="P738" s="2"/>
      <c r="Q738" s="2"/>
      <c r="R738" s="2"/>
      <c r="S738" s="3"/>
      <c r="T738" s="2"/>
    </row>
    <row r="739" spans="14:20" ht="15.75" customHeight="1">
      <c r="N739" s="2"/>
      <c r="O739" s="2"/>
      <c r="P739" s="2"/>
      <c r="Q739" s="2"/>
      <c r="R739" s="2"/>
      <c r="S739" s="3"/>
      <c r="T739" s="2"/>
    </row>
    <row r="740" spans="14:20" ht="15.75" customHeight="1">
      <c r="N740" s="2"/>
      <c r="O740" s="2"/>
      <c r="P740" s="2"/>
      <c r="Q740" s="2"/>
      <c r="R740" s="2"/>
      <c r="S740" s="3"/>
      <c r="T740" s="2"/>
    </row>
    <row r="741" spans="14:20" ht="15.75" customHeight="1">
      <c r="N741" s="2"/>
      <c r="O741" s="2"/>
      <c r="P741" s="2"/>
      <c r="Q741" s="2"/>
      <c r="R741" s="2"/>
      <c r="S741" s="3"/>
      <c r="T741" s="2"/>
    </row>
    <row r="742" spans="14:20" ht="15.75" customHeight="1">
      <c r="N742" s="2"/>
      <c r="O742" s="2"/>
      <c r="P742" s="2"/>
      <c r="Q742" s="2"/>
      <c r="R742" s="2"/>
      <c r="S742" s="3"/>
      <c r="T742" s="2"/>
    </row>
    <row r="743" spans="14:20" ht="15.75" customHeight="1">
      <c r="N743" s="2"/>
      <c r="O743" s="2"/>
      <c r="P743" s="2"/>
      <c r="Q743" s="2"/>
      <c r="R743" s="2"/>
      <c r="S743" s="3"/>
      <c r="T743" s="2"/>
    </row>
    <row r="744" spans="14:20" ht="15.75" customHeight="1">
      <c r="N744" s="2"/>
      <c r="O744" s="2"/>
      <c r="P744" s="2"/>
      <c r="Q744" s="2"/>
      <c r="R744" s="2"/>
      <c r="S744" s="3"/>
      <c r="T744" s="2"/>
    </row>
    <row r="745" spans="14:20" ht="15.75" customHeight="1">
      <c r="N745" s="2"/>
      <c r="O745" s="2"/>
      <c r="P745" s="2"/>
      <c r="Q745" s="2"/>
      <c r="R745" s="2"/>
      <c r="S745" s="3"/>
      <c r="T745" s="2"/>
    </row>
    <row r="746" spans="14:20" ht="15.75" customHeight="1">
      <c r="N746" s="2"/>
      <c r="O746" s="2"/>
      <c r="P746" s="2"/>
      <c r="Q746" s="2"/>
      <c r="R746" s="2"/>
      <c r="S746" s="3"/>
      <c r="T746" s="2"/>
    </row>
    <row r="747" spans="14:20" ht="15.75" customHeight="1">
      <c r="N747" s="2"/>
      <c r="O747" s="2"/>
      <c r="P747" s="2"/>
      <c r="Q747" s="2"/>
      <c r="R747" s="2"/>
      <c r="S747" s="3"/>
      <c r="T747" s="2"/>
    </row>
    <row r="748" spans="14:20" ht="15.75" customHeight="1">
      <c r="N748" s="2"/>
      <c r="O748" s="2"/>
      <c r="P748" s="2"/>
      <c r="Q748" s="2"/>
      <c r="R748" s="2"/>
      <c r="S748" s="3"/>
      <c r="T748" s="2"/>
    </row>
    <row r="749" spans="14:20" ht="15.75" customHeight="1">
      <c r="N749" s="2"/>
      <c r="O749" s="2"/>
      <c r="P749" s="2"/>
      <c r="Q749" s="2"/>
      <c r="R749" s="2"/>
      <c r="S749" s="3"/>
      <c r="T749" s="2"/>
    </row>
    <row r="750" spans="14:20" ht="15.75" customHeight="1">
      <c r="N750" s="2"/>
      <c r="S750" s="3"/>
    </row>
    <row r="751" spans="14:20" ht="15.75" customHeight="1">
      <c r="N751" s="2"/>
      <c r="S751" s="3"/>
    </row>
    <row r="752" spans="14:20" ht="15.75" customHeight="1">
      <c r="N752" s="2"/>
      <c r="S752" s="3"/>
    </row>
    <row r="753" spans="14:19" ht="15.75" customHeight="1">
      <c r="N753" s="2"/>
      <c r="S753" s="3"/>
    </row>
    <row r="754" spans="14:19" ht="15.75" customHeight="1">
      <c r="N754" s="2"/>
      <c r="S754" s="3"/>
    </row>
    <row r="755" spans="14:19" ht="15.75" customHeight="1">
      <c r="N755" s="2"/>
      <c r="S755" s="3"/>
    </row>
    <row r="756" spans="14:19" ht="15.75" customHeight="1">
      <c r="N756" s="2"/>
      <c r="S756" s="3"/>
    </row>
    <row r="757" spans="14:19" ht="15.75" customHeight="1">
      <c r="N757" s="2"/>
      <c r="S757" s="3"/>
    </row>
    <row r="758" spans="14:19" ht="15.75" customHeight="1">
      <c r="N758" s="2"/>
      <c r="S758" s="3"/>
    </row>
    <row r="759" spans="14:19" ht="15.75" customHeight="1">
      <c r="N759" s="2"/>
      <c r="S759" s="3"/>
    </row>
    <row r="760" spans="14:19" ht="15.75" customHeight="1">
      <c r="N760" s="2"/>
      <c r="S760" s="3"/>
    </row>
    <row r="761" spans="14:19" ht="15.75" customHeight="1">
      <c r="N761" s="2"/>
      <c r="S761" s="3"/>
    </row>
    <row r="762" spans="14:19" ht="15.75" customHeight="1">
      <c r="N762" s="2"/>
      <c r="S762" s="3"/>
    </row>
    <row r="763" spans="14:19" ht="15.75" customHeight="1">
      <c r="N763" s="2"/>
      <c r="S763" s="3"/>
    </row>
    <row r="764" spans="14:19" ht="15.75" customHeight="1">
      <c r="N764" s="2"/>
      <c r="S764" s="3"/>
    </row>
    <row r="765" spans="14:19" ht="15.75" customHeight="1">
      <c r="N765" s="2"/>
      <c r="S765" s="3"/>
    </row>
    <row r="766" spans="14:19" ht="15.75" customHeight="1">
      <c r="N766" s="2"/>
      <c r="S766" s="3"/>
    </row>
    <row r="767" spans="14:19" ht="15.75" customHeight="1">
      <c r="N767" s="2"/>
      <c r="S767" s="3"/>
    </row>
    <row r="768" spans="14:19" ht="15.75" customHeight="1">
      <c r="N768" s="2"/>
      <c r="S768" s="3"/>
    </row>
    <row r="769" spans="14:19" ht="15.75" customHeight="1">
      <c r="N769" s="2"/>
      <c r="S769" s="3"/>
    </row>
    <row r="770" spans="14:19" ht="15.75" customHeight="1">
      <c r="N770" s="2"/>
      <c r="S770" s="3"/>
    </row>
    <row r="771" spans="14:19" ht="15.75" customHeight="1">
      <c r="N771" s="2"/>
      <c r="S771" s="3"/>
    </row>
    <row r="772" spans="14:19" ht="15.75" customHeight="1">
      <c r="N772" s="2"/>
      <c r="S772" s="3"/>
    </row>
    <row r="773" spans="14:19" ht="15.75" customHeight="1">
      <c r="N773" s="2"/>
      <c r="S773" s="3"/>
    </row>
    <row r="774" spans="14:19" ht="15.75" customHeight="1">
      <c r="N774" s="2"/>
      <c r="S774" s="3"/>
    </row>
    <row r="775" spans="14:19" ht="15.75" customHeight="1">
      <c r="N775" s="2"/>
      <c r="S775" s="3"/>
    </row>
    <row r="776" spans="14:19" ht="15.75" customHeight="1">
      <c r="N776" s="2"/>
      <c r="S776" s="3"/>
    </row>
    <row r="777" spans="14:19" ht="15.75" customHeight="1">
      <c r="N777" s="2"/>
      <c r="S777" s="3"/>
    </row>
    <row r="778" spans="14:19" ht="15.75" customHeight="1">
      <c r="N778" s="2"/>
      <c r="S778" s="3"/>
    </row>
    <row r="779" spans="14:19" ht="15.75" customHeight="1">
      <c r="N779" s="2"/>
      <c r="S779" s="3"/>
    </row>
    <row r="780" spans="14:19" ht="15.75" customHeight="1">
      <c r="N780" s="2"/>
      <c r="S780" s="3"/>
    </row>
    <row r="781" spans="14:19" ht="15.75" customHeight="1">
      <c r="N781" s="2"/>
      <c r="S781" s="3"/>
    </row>
    <row r="782" spans="14:19" ht="15.75" customHeight="1">
      <c r="N782" s="2"/>
      <c r="S782" s="3"/>
    </row>
    <row r="783" spans="14:19" ht="15.75" customHeight="1">
      <c r="N783" s="2"/>
      <c r="S783" s="3"/>
    </row>
    <row r="784" spans="14:19" ht="15.75" customHeight="1">
      <c r="N784" s="2"/>
      <c r="S784" s="3"/>
    </row>
    <row r="785" spans="14:19" ht="15.75" customHeight="1">
      <c r="N785" s="2"/>
      <c r="S785" s="3"/>
    </row>
    <row r="786" spans="14:19" ht="15.75" customHeight="1">
      <c r="N786" s="2"/>
      <c r="S786" s="3"/>
    </row>
    <row r="787" spans="14:19" ht="15.75" customHeight="1">
      <c r="N787" s="2"/>
      <c r="S787" s="3"/>
    </row>
    <row r="788" spans="14:19" ht="15.75" customHeight="1">
      <c r="N788" s="2"/>
      <c r="S788" s="3"/>
    </row>
    <row r="789" spans="14:19" ht="15.75" customHeight="1">
      <c r="N789" s="2"/>
      <c r="S789" s="3"/>
    </row>
    <row r="790" spans="14:19" ht="15.75" customHeight="1">
      <c r="N790" s="2"/>
      <c r="S790" s="3"/>
    </row>
    <row r="791" spans="14:19" ht="15.75" customHeight="1">
      <c r="N791" s="2"/>
      <c r="S791" s="3"/>
    </row>
    <row r="792" spans="14:19" ht="15.75" customHeight="1">
      <c r="N792" s="2"/>
      <c r="S792" s="3"/>
    </row>
    <row r="793" spans="14:19" ht="15.75" customHeight="1">
      <c r="N793" s="2"/>
      <c r="S793" s="3"/>
    </row>
    <row r="794" spans="14:19" ht="15.75" customHeight="1">
      <c r="N794" s="2"/>
      <c r="S794" s="3"/>
    </row>
    <row r="795" spans="14:19" ht="15.75" customHeight="1">
      <c r="N795" s="2"/>
      <c r="S795" s="3"/>
    </row>
    <row r="796" spans="14:19" ht="15.75" customHeight="1">
      <c r="N796" s="2"/>
      <c r="S796" s="3"/>
    </row>
    <row r="797" spans="14:19" ht="15.75" customHeight="1">
      <c r="N797" s="2"/>
      <c r="S797" s="3"/>
    </row>
    <row r="798" spans="14:19" ht="15.75" customHeight="1">
      <c r="N798" s="2"/>
      <c r="S798" s="3"/>
    </row>
    <row r="799" spans="14:19" ht="15.75" customHeight="1">
      <c r="N799" s="2"/>
      <c r="S799" s="3"/>
    </row>
    <row r="800" spans="14:19" ht="15.75" customHeight="1">
      <c r="N800" s="2"/>
      <c r="S800" s="3"/>
    </row>
    <row r="801" spans="14:19" ht="15.75" customHeight="1">
      <c r="N801" s="2"/>
      <c r="S801" s="3"/>
    </row>
    <row r="802" spans="14:19" ht="15.75" customHeight="1">
      <c r="N802" s="2"/>
      <c r="S802" s="3"/>
    </row>
    <row r="803" spans="14:19" ht="15.75" customHeight="1">
      <c r="N803" s="2"/>
      <c r="S803" s="3"/>
    </row>
    <row r="804" spans="14:19" ht="15.75" customHeight="1">
      <c r="N804" s="2"/>
      <c r="S804" s="3"/>
    </row>
    <row r="805" spans="14:19" ht="15.75" customHeight="1">
      <c r="N805" s="2"/>
      <c r="S805" s="3"/>
    </row>
    <row r="806" spans="14:19" ht="15.75" customHeight="1">
      <c r="N806" s="2"/>
      <c r="S806" s="3"/>
    </row>
    <row r="807" spans="14:19" ht="15.75" customHeight="1">
      <c r="N807" s="2"/>
      <c r="S807" s="3"/>
    </row>
    <row r="808" spans="14:19" ht="15.75" customHeight="1">
      <c r="N808" s="2"/>
      <c r="S808" s="3"/>
    </row>
    <row r="809" spans="14:19" ht="15.75" customHeight="1">
      <c r="N809" s="2"/>
      <c r="S809" s="3"/>
    </row>
    <row r="810" spans="14:19" ht="15.75" customHeight="1">
      <c r="N810" s="2"/>
      <c r="S810" s="3"/>
    </row>
    <row r="811" spans="14:19" ht="15.75" customHeight="1">
      <c r="N811" s="2"/>
      <c r="S811" s="3"/>
    </row>
    <row r="812" spans="14:19" ht="15.75" customHeight="1">
      <c r="N812" s="2"/>
      <c r="S812" s="3"/>
    </row>
    <row r="813" spans="14:19" ht="15.75" customHeight="1">
      <c r="N813" s="2"/>
      <c r="S813" s="3"/>
    </row>
    <row r="814" spans="14:19" ht="15.75" customHeight="1">
      <c r="N814" s="2"/>
      <c r="S814" s="3"/>
    </row>
    <row r="815" spans="14:19" ht="15.75" customHeight="1">
      <c r="N815" s="2"/>
      <c r="S815" s="3"/>
    </row>
    <row r="816" spans="14:19" ht="15.75" customHeight="1">
      <c r="N816" s="2"/>
      <c r="S816" s="3"/>
    </row>
    <row r="817" spans="14:19" ht="15.75" customHeight="1">
      <c r="N817" s="2"/>
      <c r="S817" s="3"/>
    </row>
    <row r="818" spans="14:19" ht="15.75" customHeight="1">
      <c r="N818" s="2"/>
      <c r="S818" s="3"/>
    </row>
    <row r="819" spans="14:19" ht="15.75" customHeight="1">
      <c r="N819" s="2"/>
      <c r="S819" s="3"/>
    </row>
    <row r="820" spans="14:19" ht="15.75" customHeight="1">
      <c r="N820" s="2"/>
      <c r="S820" s="3"/>
    </row>
    <row r="821" spans="14:19" ht="15.75" customHeight="1">
      <c r="N821" s="2"/>
      <c r="S821" s="3"/>
    </row>
    <row r="822" spans="14:19" ht="15.75" customHeight="1">
      <c r="N822" s="2"/>
      <c r="S822" s="3"/>
    </row>
    <row r="823" spans="14:19" ht="15.75" customHeight="1">
      <c r="N823" s="2"/>
      <c r="S823" s="3"/>
    </row>
    <row r="824" spans="14:19" ht="15.75" customHeight="1">
      <c r="N824" s="2"/>
      <c r="S824" s="3"/>
    </row>
    <row r="825" spans="14:19" ht="15.75" customHeight="1">
      <c r="N825" s="2"/>
      <c r="S825" s="3"/>
    </row>
    <row r="826" spans="14:19" ht="15.75" customHeight="1">
      <c r="N826" s="2"/>
      <c r="S826" s="3"/>
    </row>
    <row r="827" spans="14:19" ht="15.75" customHeight="1">
      <c r="N827" s="2"/>
      <c r="S827" s="3"/>
    </row>
    <row r="828" spans="14:19" ht="15.75" customHeight="1">
      <c r="N828" s="2"/>
      <c r="S828" s="3"/>
    </row>
    <row r="829" spans="14:19" ht="15.75" customHeight="1">
      <c r="N829" s="2"/>
      <c r="S829" s="3"/>
    </row>
    <row r="830" spans="14:19" ht="15.75" customHeight="1">
      <c r="N830" s="2"/>
      <c r="S830" s="3"/>
    </row>
    <row r="831" spans="14:19" ht="15.75" customHeight="1">
      <c r="N831" s="2"/>
      <c r="S831" s="3"/>
    </row>
    <row r="832" spans="14:19" ht="15.75" customHeight="1">
      <c r="N832" s="2"/>
      <c r="S832" s="3"/>
    </row>
    <row r="833" spans="14:19" ht="15.75" customHeight="1">
      <c r="N833" s="2"/>
      <c r="S833" s="3"/>
    </row>
    <row r="834" spans="14:19" ht="15.75" customHeight="1">
      <c r="N834" s="2"/>
      <c r="S834" s="3"/>
    </row>
    <row r="835" spans="14:19" ht="15.75" customHeight="1">
      <c r="N835" s="2"/>
      <c r="S835" s="3"/>
    </row>
    <row r="836" spans="14:19" ht="15.75" customHeight="1">
      <c r="N836" s="2"/>
      <c r="S836" s="3"/>
    </row>
    <row r="837" spans="14:19" ht="15.75" customHeight="1">
      <c r="N837" s="2"/>
      <c r="S837" s="3"/>
    </row>
    <row r="838" spans="14:19" ht="15.75" customHeight="1">
      <c r="N838" s="2"/>
      <c r="S838" s="3"/>
    </row>
    <row r="839" spans="14:19" ht="15.75" customHeight="1">
      <c r="N839" s="2"/>
      <c r="S839" s="3"/>
    </row>
    <row r="840" spans="14:19" ht="15.75" customHeight="1">
      <c r="N840" s="2"/>
      <c r="S840" s="3"/>
    </row>
    <row r="841" spans="14:19" ht="15.75" customHeight="1">
      <c r="N841" s="2"/>
      <c r="S841" s="3"/>
    </row>
    <row r="842" spans="14:19" ht="15.75" customHeight="1">
      <c r="N842" s="2"/>
      <c r="S842" s="3"/>
    </row>
    <row r="843" spans="14:19" ht="15.75" customHeight="1">
      <c r="N843" s="2"/>
      <c r="S843" s="3"/>
    </row>
    <row r="844" spans="14:19" ht="15.75" customHeight="1">
      <c r="N844" s="2"/>
      <c r="S844" s="3"/>
    </row>
    <row r="845" spans="14:19" ht="15.75" customHeight="1">
      <c r="N845" s="2"/>
      <c r="S845" s="3"/>
    </row>
    <row r="846" spans="14:19" ht="15.75" customHeight="1">
      <c r="N846" s="2"/>
      <c r="S846" s="3"/>
    </row>
    <row r="847" spans="14:19" ht="15.75" customHeight="1">
      <c r="N847" s="2"/>
      <c r="S847" s="3"/>
    </row>
    <row r="848" spans="14:19" ht="15.75" customHeight="1">
      <c r="N848" s="2"/>
      <c r="S848" s="3"/>
    </row>
    <row r="849" spans="14:19" ht="15.75" customHeight="1">
      <c r="N849" s="2"/>
      <c r="S849" s="3"/>
    </row>
    <row r="850" spans="14:19" ht="15.75" customHeight="1">
      <c r="N850" s="2"/>
      <c r="S850" s="3"/>
    </row>
    <row r="851" spans="14:19" ht="15.75" customHeight="1">
      <c r="N851" s="2"/>
      <c r="S851" s="3"/>
    </row>
    <row r="852" spans="14:19" ht="15.75" customHeight="1">
      <c r="N852" s="2"/>
      <c r="S852" s="3"/>
    </row>
    <row r="853" spans="14:19" ht="15.75" customHeight="1">
      <c r="N853" s="2"/>
      <c r="S853" s="3"/>
    </row>
    <row r="854" spans="14:19" ht="15.75" customHeight="1">
      <c r="N854" s="2"/>
      <c r="S854" s="3"/>
    </row>
    <row r="855" spans="14:19" ht="15.75" customHeight="1">
      <c r="N855" s="2"/>
      <c r="S855" s="3"/>
    </row>
    <row r="856" spans="14:19" ht="15.75" customHeight="1">
      <c r="N856" s="2"/>
      <c r="S856" s="3"/>
    </row>
    <row r="857" spans="14:19" ht="15.75" customHeight="1">
      <c r="N857" s="2"/>
      <c r="S857" s="3"/>
    </row>
    <row r="858" spans="14:19" ht="15.75" customHeight="1">
      <c r="N858" s="2"/>
      <c r="S858" s="3"/>
    </row>
    <row r="859" spans="14:19" ht="15.75" customHeight="1">
      <c r="N859" s="2"/>
      <c r="S859" s="3"/>
    </row>
    <row r="860" spans="14:19" ht="15.75" customHeight="1">
      <c r="N860" s="2"/>
      <c r="S860" s="3"/>
    </row>
    <row r="861" spans="14:19" ht="15.75" customHeight="1">
      <c r="N861" s="2"/>
      <c r="S861" s="3"/>
    </row>
    <row r="862" spans="14:19" ht="15.75" customHeight="1">
      <c r="N862" s="2"/>
      <c r="S862" s="3"/>
    </row>
    <row r="863" spans="14:19" ht="15.75" customHeight="1">
      <c r="N863" s="2"/>
      <c r="S863" s="3"/>
    </row>
    <row r="864" spans="14:19" ht="15.75" customHeight="1">
      <c r="N864" s="2"/>
      <c r="S864" s="3"/>
    </row>
    <row r="865" spans="14:19" ht="15.75" customHeight="1">
      <c r="N865" s="2"/>
      <c r="S865" s="3"/>
    </row>
    <row r="866" spans="14:19" ht="15.75" customHeight="1">
      <c r="N866" s="2"/>
      <c r="S866" s="3"/>
    </row>
    <row r="867" spans="14:19" ht="15.75" customHeight="1">
      <c r="N867" s="2"/>
      <c r="S867" s="3"/>
    </row>
    <row r="868" spans="14:19" ht="15.75" customHeight="1">
      <c r="N868" s="2"/>
      <c r="S868" s="3"/>
    </row>
    <row r="869" spans="14:19" ht="15.75" customHeight="1">
      <c r="N869" s="2"/>
      <c r="S869" s="3"/>
    </row>
    <row r="870" spans="14:19" ht="15.75" customHeight="1">
      <c r="N870" s="2"/>
      <c r="S870" s="3"/>
    </row>
    <row r="871" spans="14:19" ht="15.75" customHeight="1">
      <c r="N871" s="2"/>
      <c r="S871" s="3"/>
    </row>
    <row r="872" spans="14:19" ht="15.75" customHeight="1">
      <c r="N872" s="2"/>
      <c r="S872" s="3"/>
    </row>
    <row r="873" spans="14:19" ht="15.75" customHeight="1">
      <c r="N873" s="2"/>
      <c r="S873" s="3"/>
    </row>
    <row r="874" spans="14:19" ht="15.75" customHeight="1">
      <c r="N874" s="2"/>
      <c r="S874" s="3"/>
    </row>
    <row r="875" spans="14:19" ht="15.75" customHeight="1">
      <c r="N875" s="2"/>
      <c r="S875" s="3"/>
    </row>
    <row r="876" spans="14:19" ht="15.75" customHeight="1">
      <c r="N876" s="2"/>
      <c r="S876" s="3"/>
    </row>
    <row r="877" spans="14:19" ht="15.75" customHeight="1">
      <c r="N877" s="2"/>
      <c r="S877" s="3"/>
    </row>
    <row r="878" spans="14:19" ht="15.75" customHeight="1">
      <c r="N878" s="2"/>
      <c r="S878" s="3"/>
    </row>
    <row r="879" spans="14:19" ht="15.75" customHeight="1">
      <c r="N879" s="2"/>
      <c r="S879" s="3"/>
    </row>
    <row r="880" spans="14:19" ht="15.75" customHeight="1">
      <c r="N880" s="2"/>
      <c r="S880" s="3"/>
    </row>
    <row r="881" spans="14:19" ht="15.75" customHeight="1">
      <c r="N881" s="2"/>
      <c r="S881" s="3"/>
    </row>
    <row r="882" spans="14:19" ht="15.75" customHeight="1">
      <c r="N882" s="2"/>
      <c r="S882" s="3"/>
    </row>
    <row r="883" spans="14:19" ht="15.75" customHeight="1">
      <c r="N883" s="2"/>
      <c r="S883" s="3"/>
    </row>
    <row r="884" spans="14:19" ht="15.75" customHeight="1">
      <c r="N884" s="2"/>
      <c r="S884" s="3"/>
    </row>
    <row r="885" spans="14:19" ht="15.75" customHeight="1">
      <c r="N885" s="2"/>
      <c r="S885" s="3"/>
    </row>
    <row r="886" spans="14:19" ht="15.75" customHeight="1">
      <c r="N886" s="2"/>
      <c r="S886" s="3"/>
    </row>
    <row r="887" spans="14:19" ht="15.75" customHeight="1">
      <c r="N887" s="2"/>
      <c r="S887" s="3"/>
    </row>
    <row r="888" spans="14:19" ht="15.75" customHeight="1">
      <c r="N888" s="2"/>
      <c r="S888" s="3"/>
    </row>
    <row r="889" spans="14:19" ht="15.75" customHeight="1">
      <c r="N889" s="2"/>
      <c r="S889" s="3"/>
    </row>
    <row r="890" spans="14:19" ht="15.75" customHeight="1">
      <c r="N890" s="2"/>
      <c r="S890" s="3"/>
    </row>
    <row r="891" spans="14:19" ht="15.75" customHeight="1">
      <c r="N891" s="2"/>
      <c r="S891" s="3"/>
    </row>
    <row r="892" spans="14:19" ht="15.75" customHeight="1">
      <c r="N892" s="2"/>
      <c r="S892" s="3"/>
    </row>
    <row r="893" spans="14:19" ht="15.75" customHeight="1">
      <c r="N893" s="2"/>
      <c r="S893" s="3"/>
    </row>
    <row r="894" spans="14:19" ht="15.75" customHeight="1">
      <c r="N894" s="2"/>
      <c r="S894" s="3"/>
    </row>
    <row r="895" spans="14:19" ht="15.75" customHeight="1">
      <c r="N895" s="2"/>
      <c r="S895" s="3"/>
    </row>
    <row r="896" spans="14:19" ht="15.75" customHeight="1">
      <c r="N896" s="2"/>
      <c r="S896" s="3"/>
    </row>
    <row r="897" spans="14:19" ht="15.75" customHeight="1">
      <c r="N897" s="2"/>
      <c r="S897" s="3"/>
    </row>
    <row r="898" spans="14:19" ht="15.75" customHeight="1">
      <c r="N898" s="2"/>
      <c r="S898" s="3"/>
    </row>
    <row r="899" spans="14:19" ht="15.75" customHeight="1">
      <c r="N899" s="2"/>
      <c r="S899" s="3"/>
    </row>
    <row r="900" spans="14:19" ht="15.75" customHeight="1">
      <c r="N900" s="2"/>
      <c r="S900" s="3"/>
    </row>
    <row r="901" spans="14:19" ht="15.75" customHeight="1">
      <c r="N901" s="2"/>
      <c r="S901" s="3"/>
    </row>
    <row r="902" spans="14:19" ht="15.75" customHeight="1">
      <c r="N902" s="2"/>
      <c r="S902" s="3"/>
    </row>
    <row r="903" spans="14:19" ht="15.75" customHeight="1">
      <c r="N903" s="2"/>
      <c r="S903" s="3"/>
    </row>
    <row r="904" spans="14:19" ht="15.75" customHeight="1">
      <c r="N904" s="2"/>
      <c r="S904" s="3"/>
    </row>
    <row r="905" spans="14:19" ht="15.75" customHeight="1">
      <c r="N905" s="2"/>
      <c r="S905" s="3"/>
    </row>
    <row r="906" spans="14:19" ht="15.75" customHeight="1">
      <c r="N906" s="2"/>
      <c r="S906" s="3"/>
    </row>
    <row r="907" spans="14:19" ht="15.75" customHeight="1">
      <c r="N907" s="2"/>
      <c r="S907" s="3"/>
    </row>
    <row r="908" spans="14:19" ht="15.75" customHeight="1">
      <c r="N908" s="2"/>
      <c r="S908" s="3"/>
    </row>
    <row r="909" spans="14:19" ht="15.75" customHeight="1">
      <c r="N909" s="2"/>
      <c r="S909" s="3"/>
    </row>
    <row r="910" spans="14:19" ht="15.75" customHeight="1">
      <c r="N910" s="2"/>
      <c r="S910" s="3"/>
    </row>
    <row r="911" spans="14:19" ht="15.75" customHeight="1">
      <c r="N911" s="2"/>
      <c r="S911" s="3"/>
    </row>
    <row r="912" spans="14:19" ht="15.75" customHeight="1">
      <c r="N912" s="2"/>
      <c r="S912" s="3"/>
    </row>
    <row r="913" spans="14:19" ht="15.75" customHeight="1">
      <c r="N913" s="2"/>
      <c r="S913" s="3"/>
    </row>
    <row r="914" spans="14:19" ht="15.75" customHeight="1">
      <c r="N914" s="2"/>
      <c r="S914" s="3"/>
    </row>
    <row r="915" spans="14:19" ht="15.75" customHeight="1">
      <c r="N915" s="2"/>
      <c r="S915" s="3"/>
    </row>
    <row r="916" spans="14:19" ht="15.75" customHeight="1">
      <c r="N916" s="2"/>
      <c r="S916" s="3"/>
    </row>
    <row r="917" spans="14:19" ht="15.75" customHeight="1">
      <c r="N917" s="2"/>
      <c r="S917" s="3"/>
    </row>
    <row r="918" spans="14:19" ht="15.75" customHeight="1">
      <c r="N918" s="2"/>
      <c r="S918" s="3"/>
    </row>
    <row r="919" spans="14:19" ht="15.75" customHeight="1">
      <c r="N919" s="2"/>
      <c r="S919" s="3"/>
    </row>
    <row r="920" spans="14:19" ht="15.75" customHeight="1">
      <c r="N920" s="2"/>
      <c r="S920" s="3"/>
    </row>
    <row r="921" spans="14:19" ht="15.75" customHeight="1">
      <c r="N921" s="2"/>
      <c r="S921" s="3"/>
    </row>
    <row r="922" spans="14:19" ht="15.75" customHeight="1">
      <c r="N922" s="2"/>
      <c r="S922" s="3"/>
    </row>
    <row r="923" spans="14:19" ht="15.75" customHeight="1">
      <c r="N923" s="2"/>
      <c r="S923" s="3"/>
    </row>
    <row r="924" spans="14:19" ht="15.75" customHeight="1">
      <c r="N924" s="2"/>
      <c r="S924" s="3"/>
    </row>
    <row r="925" spans="14:19" ht="15.75" customHeight="1">
      <c r="N925" s="2"/>
      <c r="S925" s="3"/>
    </row>
    <row r="926" spans="14:19" ht="15.75" customHeight="1">
      <c r="N926" s="2"/>
      <c r="S926" s="3"/>
    </row>
    <row r="927" spans="14:19" ht="15.75" customHeight="1">
      <c r="N927" s="2"/>
      <c r="S927" s="3"/>
    </row>
    <row r="928" spans="14:19" ht="15.75" customHeight="1">
      <c r="N928" s="2"/>
      <c r="S928" s="3"/>
    </row>
    <row r="929" spans="14:19" ht="15.75" customHeight="1">
      <c r="N929" s="2"/>
      <c r="S929" s="3"/>
    </row>
    <row r="930" spans="14:19" ht="15.75" customHeight="1">
      <c r="N930" s="2"/>
      <c r="S930" s="3"/>
    </row>
    <row r="931" spans="14:19" ht="15.75" customHeight="1">
      <c r="N931" s="2"/>
      <c r="S931" s="3"/>
    </row>
    <row r="932" spans="14:19" ht="15.75" customHeight="1">
      <c r="N932" s="2"/>
      <c r="S932" s="3"/>
    </row>
    <row r="933" spans="14:19" ht="15.75" customHeight="1">
      <c r="N933" s="2"/>
      <c r="S933" s="3"/>
    </row>
    <row r="934" spans="14:19" ht="15.75" customHeight="1">
      <c r="N934" s="2"/>
      <c r="S934" s="3"/>
    </row>
    <row r="935" spans="14:19" ht="15.75" customHeight="1">
      <c r="N935" s="2"/>
      <c r="S935" s="3"/>
    </row>
    <row r="936" spans="14:19" ht="15.75" customHeight="1">
      <c r="N936" s="2"/>
      <c r="S936" s="3"/>
    </row>
    <row r="937" spans="14:19" ht="15.75" customHeight="1">
      <c r="N937" s="2"/>
      <c r="S937" s="3"/>
    </row>
    <row r="938" spans="14:19" ht="15.75" customHeight="1">
      <c r="N938" s="2"/>
      <c r="S938" s="3"/>
    </row>
    <row r="939" spans="14:19" ht="15.75" customHeight="1">
      <c r="N939" s="2"/>
      <c r="S939" s="3"/>
    </row>
    <row r="940" spans="14:19" ht="15.75" customHeight="1">
      <c r="N940" s="2"/>
      <c r="S940" s="3"/>
    </row>
    <row r="941" spans="14:19" ht="15.75" customHeight="1">
      <c r="N941" s="2"/>
      <c r="S941" s="3"/>
    </row>
    <row r="942" spans="14:19" ht="15.75" customHeight="1">
      <c r="N942" s="2"/>
      <c r="S942" s="3"/>
    </row>
    <row r="943" spans="14:19" ht="15.75" customHeight="1">
      <c r="N943" s="2"/>
      <c r="S943" s="3"/>
    </row>
    <row r="944" spans="14:19" ht="15.75" customHeight="1">
      <c r="N944" s="2"/>
      <c r="S944" s="3"/>
    </row>
    <row r="945" spans="14:19" ht="15.75" customHeight="1">
      <c r="N945" s="2"/>
      <c r="S945" s="3"/>
    </row>
    <row r="946" spans="14:19" ht="15.75" customHeight="1">
      <c r="N946" s="2"/>
      <c r="S946" s="3"/>
    </row>
    <row r="947" spans="14:19" ht="15.75" customHeight="1">
      <c r="N947" s="2"/>
      <c r="S947" s="3"/>
    </row>
    <row r="948" spans="14:19" ht="15.75" customHeight="1">
      <c r="N948" s="2"/>
      <c r="S948" s="3"/>
    </row>
    <row r="949" spans="14:19" ht="15.75" customHeight="1">
      <c r="N949" s="2"/>
      <c r="S949" s="3"/>
    </row>
    <row r="950" spans="14:19" ht="15.75" customHeight="1">
      <c r="N950" s="2"/>
      <c r="S950" s="3"/>
    </row>
    <row r="951" spans="14:19" ht="15.75" customHeight="1">
      <c r="N951" s="2"/>
      <c r="S951" s="3"/>
    </row>
    <row r="952" spans="14:19" ht="15.75" customHeight="1">
      <c r="N952" s="2"/>
      <c r="S952" s="3"/>
    </row>
    <row r="953" spans="14:19" ht="15.75" customHeight="1">
      <c r="N953" s="2"/>
      <c r="S953" s="3"/>
    </row>
    <row r="954" spans="14:19" ht="15.75" customHeight="1">
      <c r="N954" s="2"/>
      <c r="S954" s="3"/>
    </row>
    <row r="955" spans="14:19" ht="15.75" customHeight="1">
      <c r="N955" s="2"/>
      <c r="S955" s="3"/>
    </row>
    <row r="956" spans="14:19" ht="15.75" customHeight="1">
      <c r="N956" s="2"/>
      <c r="S956" s="3"/>
    </row>
    <row r="957" spans="14:19" ht="15.75" customHeight="1">
      <c r="N957" s="2"/>
      <c r="S957" s="3"/>
    </row>
    <row r="958" spans="14:19" ht="15.75" customHeight="1">
      <c r="N958" s="2"/>
      <c r="S958" s="3"/>
    </row>
    <row r="959" spans="14:19" ht="15.75" customHeight="1">
      <c r="N959" s="2"/>
      <c r="S959" s="3"/>
    </row>
    <row r="960" spans="14:19" ht="15.75" customHeight="1">
      <c r="N960" s="2"/>
      <c r="S960" s="3"/>
    </row>
    <row r="961" spans="14:19" ht="15.75" customHeight="1">
      <c r="N961" s="2"/>
      <c r="S961" s="3"/>
    </row>
    <row r="962" spans="14:19" ht="15.75" customHeight="1">
      <c r="N962" s="2"/>
      <c r="S962" s="3"/>
    </row>
    <row r="963" spans="14:19" ht="15.75" customHeight="1">
      <c r="N963" s="2"/>
      <c r="S963" s="3"/>
    </row>
    <row r="964" spans="14:19" ht="15.75" customHeight="1">
      <c r="N964" s="2"/>
      <c r="S964" s="3"/>
    </row>
    <row r="965" spans="14:19" ht="15.75" customHeight="1">
      <c r="N965" s="2"/>
      <c r="S965" s="3"/>
    </row>
    <row r="966" spans="14:19" ht="15.75" customHeight="1">
      <c r="N966" s="2"/>
      <c r="S966" s="3"/>
    </row>
    <row r="967" spans="14:19" ht="15.75" customHeight="1">
      <c r="N967" s="2"/>
      <c r="S967" s="3"/>
    </row>
    <row r="968" spans="14:19" ht="15.75" customHeight="1">
      <c r="N968" s="2"/>
      <c r="S968" s="3"/>
    </row>
    <row r="969" spans="14:19" ht="15.75" customHeight="1">
      <c r="N969" s="2"/>
      <c r="S969" s="3"/>
    </row>
    <row r="970" spans="14:19" ht="15.75" customHeight="1">
      <c r="N970" s="2"/>
      <c r="S970" s="3"/>
    </row>
    <row r="971" spans="14:19" ht="15.75" customHeight="1">
      <c r="N971" s="2"/>
      <c r="S971" s="3"/>
    </row>
    <row r="972" spans="14:19" ht="15.75" customHeight="1">
      <c r="N972" s="2"/>
      <c r="S972" s="3"/>
    </row>
    <row r="973" spans="14:19" ht="15.75" customHeight="1">
      <c r="N973" s="2"/>
      <c r="S973" s="3"/>
    </row>
    <row r="974" spans="14:19" ht="15.75" customHeight="1">
      <c r="N974" s="2"/>
      <c r="S974" s="3"/>
    </row>
    <row r="975" spans="14:19" ht="15.75" customHeight="1">
      <c r="N975" s="2"/>
      <c r="S975" s="3"/>
    </row>
    <row r="976" spans="14:19" ht="15.75" customHeight="1">
      <c r="N976" s="2"/>
      <c r="S976" s="3"/>
    </row>
    <row r="977" spans="14:19" ht="15.75" customHeight="1">
      <c r="N977" s="2"/>
      <c r="S977" s="3"/>
    </row>
    <row r="978" spans="14:19" ht="15.75" customHeight="1">
      <c r="N978" s="2"/>
      <c r="S978" s="3"/>
    </row>
    <row r="979" spans="14:19" ht="15.75" customHeight="1">
      <c r="N979" s="2"/>
      <c r="S979" s="3"/>
    </row>
    <row r="980" spans="14:19" ht="15.75" customHeight="1">
      <c r="N980" s="2"/>
      <c r="S980" s="3"/>
    </row>
    <row r="981" spans="14:19" ht="15.75" customHeight="1">
      <c r="N981" s="2"/>
      <c r="S981" s="3"/>
    </row>
    <row r="982" spans="14:19" ht="15.75" customHeight="1">
      <c r="N982" s="2"/>
      <c r="S982" s="3"/>
    </row>
    <row r="983" spans="14:19" ht="15.75" customHeight="1">
      <c r="N983" s="2"/>
      <c r="S983" s="3"/>
    </row>
    <row r="984" spans="14:19" ht="15.75" customHeight="1">
      <c r="N984" s="2"/>
      <c r="S984" s="3"/>
    </row>
    <row r="985" spans="14:19" ht="15.75" customHeight="1">
      <c r="N985" s="2"/>
      <c r="S985" s="3"/>
    </row>
    <row r="986" spans="14:19" ht="15.75" customHeight="1">
      <c r="N986" s="2"/>
      <c r="S986" s="3"/>
    </row>
    <row r="987" spans="14:19" ht="15.75" customHeight="1">
      <c r="N987" s="2"/>
      <c r="S987" s="3"/>
    </row>
    <row r="988" spans="14:19" ht="15.75" customHeight="1">
      <c r="N988" s="2"/>
      <c r="S988" s="3"/>
    </row>
    <row r="989" spans="14:19" ht="15.75" customHeight="1">
      <c r="N989" s="2"/>
      <c r="S989" s="3"/>
    </row>
    <row r="990" spans="14:19" ht="15.75" customHeight="1">
      <c r="N990" s="2"/>
      <c r="S990" s="3"/>
    </row>
    <row r="991" spans="14:19" ht="15.75" customHeight="1">
      <c r="N991" s="2"/>
      <c r="S991" s="3"/>
    </row>
    <row r="992" spans="14:19" ht="15.75" customHeight="1">
      <c r="N992" s="2"/>
      <c r="S992" s="3"/>
    </row>
    <row r="993" spans="14:19" ht="15.75" customHeight="1">
      <c r="N993" s="2"/>
      <c r="S993" s="3"/>
    </row>
    <row r="994" spans="14:19" ht="15.75" customHeight="1">
      <c r="N994" s="2"/>
      <c r="S994" s="3"/>
    </row>
    <row r="995" spans="14:19" ht="15.75" customHeight="1">
      <c r="N995" s="2"/>
      <c r="S995" s="3"/>
    </row>
    <row r="996" spans="14:19" ht="15.75" customHeight="1">
      <c r="N996" s="2"/>
      <c r="S996" s="3"/>
    </row>
    <row r="997" spans="14:19" ht="15.75" customHeight="1">
      <c r="N997" s="2"/>
      <c r="S997" s="3"/>
    </row>
    <row r="998" spans="14:19" ht="15.75" customHeight="1">
      <c r="N998" s="2"/>
      <c r="S998" s="3"/>
    </row>
    <row r="999" spans="14:19" ht="15.75" customHeight="1">
      <c r="N999" s="2"/>
      <c r="S999" s="3"/>
    </row>
    <row r="1000" spans="14:19" ht="15.75" customHeight="1">
      <c r="N1000" s="2"/>
      <c r="S1000" s="3"/>
    </row>
    <row r="1001" spans="14:19" ht="15.75" customHeight="1">
      <c r="N1001" s="2"/>
      <c r="S1001" s="3"/>
    </row>
    <row r="1002" spans="14:19" ht="15.75" customHeight="1">
      <c r="N1002" s="2"/>
      <c r="S1002" s="3"/>
    </row>
    <row r="1003" spans="14:19" ht="15.75" customHeight="1">
      <c r="N1003" s="2"/>
      <c r="S1003" s="3"/>
    </row>
    <row r="1004" spans="14:19" ht="15.75" customHeight="1">
      <c r="N1004" s="2"/>
      <c r="S1004" s="3"/>
    </row>
    <row r="1005" spans="14:19" ht="15.75" customHeight="1">
      <c r="N1005" s="2"/>
      <c r="S1005" s="3"/>
    </row>
    <row r="1006" spans="14:19" ht="15.75" customHeight="1">
      <c r="N1006" s="2"/>
      <c r="S1006" s="3"/>
    </row>
    <row r="1007" spans="14:19" ht="15.75" customHeight="1">
      <c r="S1007" s="3"/>
    </row>
    <row r="1008" spans="14:19" ht="15.75" customHeight="1">
      <c r="S1008" s="3"/>
    </row>
    <row r="1009" spans="19:19" ht="15.75" customHeight="1">
      <c r="S1009" s="3"/>
    </row>
    <row r="1010" spans="19:19" ht="15.75" customHeight="1">
      <c r="S1010" s="3"/>
    </row>
  </sheetData>
  <autoFilter ref="A4:M533" xr:uid="{00000000-0009-0000-0000-000001000000}">
    <sortState xmlns:xlrd2="http://schemas.microsoft.com/office/spreadsheetml/2017/richdata2" ref="A4:M533">
      <sortCondition ref="A4:A533"/>
    </sortState>
  </autoFilter>
  <mergeCells count="6">
    <mergeCell ref="H3:M3"/>
    <mergeCell ref="N3:S3"/>
    <mergeCell ref="N513:N515"/>
    <mergeCell ref="H530:M530"/>
    <mergeCell ref="N540:N545"/>
    <mergeCell ref="N532:N537"/>
  </mergeCells>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A1:Q1006"/>
  <sheetViews>
    <sheetView topLeftCell="F22" workbookViewId="0">
      <selection activeCell="J27" sqref="J27"/>
    </sheetView>
  </sheetViews>
  <sheetFormatPr defaultColWidth="14.42578125" defaultRowHeight="15" customHeight="1"/>
  <cols>
    <col min="1" max="6" width="11.42578125" customWidth="1"/>
    <col min="7" max="7" width="19.7109375" customWidth="1"/>
    <col min="8" max="8" width="15" customWidth="1"/>
    <col min="9" max="9" width="21.140625" customWidth="1"/>
    <col min="10" max="10" width="17" customWidth="1"/>
    <col min="11" max="11" width="21.85546875" customWidth="1"/>
    <col min="12" max="12" width="13.28515625" customWidth="1"/>
    <col min="13" max="13" width="13.7109375" customWidth="1"/>
    <col min="14" max="16" width="11.42578125" customWidth="1"/>
    <col min="17" max="17" width="16.42578125" customWidth="1"/>
  </cols>
  <sheetData>
    <row r="1" spans="1:11" ht="12.75" customHeight="1">
      <c r="A1" s="281" t="s">
        <v>3</v>
      </c>
      <c r="B1" s="277"/>
      <c r="C1" s="277"/>
      <c r="D1" s="277"/>
      <c r="E1" s="277"/>
      <c r="F1" s="4"/>
    </row>
    <row r="2" spans="1:11" ht="12.75" customHeight="1">
      <c r="A2" s="4"/>
      <c r="B2" s="4"/>
    </row>
    <row r="3" spans="1:11" ht="12.75" customHeight="1">
      <c r="A3" s="279" t="s">
        <v>7</v>
      </c>
      <c r="B3" s="269"/>
    </row>
    <row r="4" spans="1:11" ht="12.75" customHeight="1">
      <c r="A4" s="5">
        <f t="shared" ref="A4:A8" si="0">1/5</f>
        <v>0.2</v>
      </c>
      <c r="B4" s="6" t="s">
        <v>14</v>
      </c>
      <c r="D4" s="290" t="s">
        <v>15</v>
      </c>
      <c r="E4" s="268"/>
      <c r="F4" s="268"/>
      <c r="G4" s="268"/>
      <c r="H4" s="269"/>
    </row>
    <row r="5" spans="1:11" ht="12.75" customHeight="1">
      <c r="A5" s="5">
        <f t="shared" si="0"/>
        <v>0.2</v>
      </c>
      <c r="B5" s="6" t="s">
        <v>16</v>
      </c>
      <c r="D5" s="288" t="s">
        <v>31</v>
      </c>
      <c r="E5" s="289"/>
      <c r="F5" s="289"/>
      <c r="G5" s="289"/>
      <c r="H5" s="283"/>
    </row>
    <row r="6" spans="1:11" ht="12.75" customHeight="1">
      <c r="A6" s="5">
        <f t="shared" si="0"/>
        <v>0.2</v>
      </c>
      <c r="B6" s="6" t="s">
        <v>17</v>
      </c>
      <c r="D6" s="284"/>
      <c r="E6" s="277"/>
      <c r="F6" s="277"/>
      <c r="G6" s="277"/>
      <c r="H6" s="285"/>
    </row>
    <row r="7" spans="1:11" ht="12.75" customHeight="1">
      <c r="A7" s="5">
        <f t="shared" si="0"/>
        <v>0.2</v>
      </c>
      <c r="B7" s="6" t="s">
        <v>18</v>
      </c>
      <c r="D7" s="284"/>
      <c r="E7" s="277"/>
      <c r="F7" s="277"/>
      <c r="G7" s="277"/>
      <c r="H7" s="285"/>
    </row>
    <row r="8" spans="1:11" ht="12.75" customHeight="1">
      <c r="A8" s="15">
        <f t="shared" si="0"/>
        <v>0.2</v>
      </c>
      <c r="B8" s="16" t="s">
        <v>19</v>
      </c>
      <c r="D8" s="284"/>
      <c r="E8" s="277"/>
      <c r="F8" s="277"/>
      <c r="G8" s="277"/>
      <c r="H8" s="285"/>
    </row>
    <row r="9" spans="1:11" ht="15.75" customHeight="1">
      <c r="A9" s="18"/>
      <c r="B9" s="21"/>
      <c r="D9" s="284"/>
      <c r="E9" s="277"/>
      <c r="F9" s="277"/>
      <c r="G9" s="277"/>
      <c r="H9" s="285"/>
    </row>
    <row r="10" spans="1:11" ht="12.75" customHeight="1">
      <c r="D10" s="284"/>
      <c r="E10" s="277"/>
      <c r="F10" s="277"/>
      <c r="G10" s="277"/>
      <c r="H10" s="285"/>
    </row>
    <row r="11" spans="1:11" ht="12.75" customHeight="1">
      <c r="A11" s="23" t="s">
        <v>51</v>
      </c>
      <c r="B11" s="25">
        <v>0.01</v>
      </c>
      <c r="D11" s="284"/>
      <c r="E11" s="277"/>
      <c r="F11" s="277"/>
      <c r="G11" s="277"/>
      <c r="H11" s="285"/>
    </row>
    <row r="12" spans="1:11" ht="21" customHeight="1">
      <c r="D12" s="286"/>
      <c r="E12" s="274"/>
      <c r="F12" s="274"/>
      <c r="G12" s="274"/>
      <c r="H12" s="287"/>
    </row>
    <row r="13" spans="1:11" ht="12.75" customHeight="1">
      <c r="A13" s="27"/>
      <c r="B13" s="27"/>
      <c r="C13" s="27"/>
      <c r="D13" s="27"/>
      <c r="E13" s="27"/>
      <c r="F13" s="27"/>
      <c r="J13" s="282" t="s">
        <v>52</v>
      </c>
      <c r="K13" s="283"/>
    </row>
    <row r="14" spans="1:11" ht="12.75" customHeight="1">
      <c r="A14" s="27"/>
      <c r="B14" s="27"/>
      <c r="C14" s="27"/>
      <c r="D14" s="27"/>
      <c r="E14" s="27"/>
      <c r="F14" s="27"/>
      <c r="G14" s="282" t="s">
        <v>53</v>
      </c>
      <c r="H14" s="283"/>
      <c r="J14" s="284"/>
      <c r="K14" s="285"/>
    </row>
    <row r="15" spans="1:11" ht="12.75" customHeight="1">
      <c r="A15" s="27"/>
      <c r="B15" s="27"/>
      <c r="C15" s="27"/>
      <c r="D15" s="27"/>
      <c r="E15" s="27"/>
      <c r="F15" s="27"/>
      <c r="G15" s="284"/>
      <c r="H15" s="285"/>
      <c r="J15" s="284"/>
      <c r="K15" s="285"/>
    </row>
    <row r="16" spans="1:11" ht="27" customHeight="1">
      <c r="A16" s="27"/>
      <c r="B16" s="27"/>
      <c r="C16" s="27"/>
      <c r="D16" s="27"/>
      <c r="E16" s="27"/>
      <c r="F16" s="27"/>
      <c r="G16" s="286"/>
      <c r="H16" s="287"/>
      <c r="J16" s="286"/>
      <c r="K16" s="287"/>
    </row>
    <row r="17" spans="1:17" ht="12.75" customHeight="1">
      <c r="A17" s="29"/>
      <c r="B17" s="29"/>
      <c r="C17" s="29"/>
      <c r="D17" s="29"/>
      <c r="E17" s="29"/>
      <c r="F17" s="29"/>
    </row>
    <row r="18" spans="1:17" ht="12.75" customHeight="1">
      <c r="A18" s="29"/>
      <c r="B18" s="29"/>
      <c r="C18" s="29"/>
      <c r="D18" s="29"/>
      <c r="E18" s="29"/>
      <c r="F18" s="29"/>
    </row>
    <row r="19" spans="1:17" ht="12.75" customHeight="1">
      <c r="A19" s="29"/>
      <c r="B19" s="29"/>
      <c r="C19" s="29"/>
      <c r="D19" s="29"/>
      <c r="E19" s="29"/>
      <c r="F19" s="29"/>
      <c r="I19" s="278" t="s">
        <v>54</v>
      </c>
      <c r="J19" s="291" t="s">
        <v>55</v>
      </c>
      <c r="K19" s="278" t="s">
        <v>56</v>
      </c>
      <c r="Q19" s="278" t="s">
        <v>57</v>
      </c>
    </row>
    <row r="20" spans="1:17" ht="12.75" customHeight="1">
      <c r="A20" s="29"/>
      <c r="B20" s="29"/>
      <c r="C20" s="29"/>
      <c r="D20" s="29"/>
      <c r="E20" s="29"/>
      <c r="F20" s="29"/>
      <c r="G20" s="280" t="s">
        <v>58</v>
      </c>
      <c r="I20" s="271"/>
      <c r="J20" s="271"/>
      <c r="K20" s="271"/>
      <c r="Q20" s="271"/>
    </row>
    <row r="21" spans="1:17" ht="12.75" customHeight="1">
      <c r="A21" s="29"/>
      <c r="B21" s="29"/>
      <c r="C21" s="29"/>
      <c r="D21" s="29"/>
      <c r="E21" s="29"/>
      <c r="F21" s="29"/>
      <c r="G21" s="271"/>
      <c r="I21" s="271"/>
      <c r="J21" s="271"/>
      <c r="K21" s="271"/>
      <c r="Q21" s="271"/>
    </row>
    <row r="22" spans="1:17" ht="12.75" customHeight="1">
      <c r="G22" s="271"/>
      <c r="I22" s="271"/>
      <c r="J22" s="271"/>
      <c r="K22" s="271"/>
      <c r="Q22" s="271"/>
    </row>
    <row r="23" spans="1:17" ht="12.75" customHeight="1">
      <c r="G23" s="271"/>
      <c r="I23" s="271"/>
      <c r="J23" s="271"/>
      <c r="K23" s="271"/>
      <c r="Q23" s="271"/>
    </row>
    <row r="24" spans="1:17" ht="12.75" customHeight="1">
      <c r="G24" s="271"/>
      <c r="I24" s="271"/>
      <c r="J24" s="271"/>
      <c r="K24" s="271"/>
      <c r="Q24" s="271"/>
    </row>
    <row r="25" spans="1:17" ht="12.75" customHeight="1">
      <c r="B25" s="279" t="s">
        <v>59</v>
      </c>
      <c r="C25" s="268"/>
      <c r="D25" s="268"/>
      <c r="E25" s="268"/>
      <c r="F25" s="268"/>
      <c r="G25" s="272"/>
      <c r="I25" s="272"/>
      <c r="J25" s="272"/>
      <c r="K25" s="272"/>
      <c r="L25" s="279" t="s">
        <v>60</v>
      </c>
      <c r="M25" s="268"/>
      <c r="N25" s="268"/>
      <c r="O25" s="268"/>
      <c r="P25" s="269"/>
      <c r="Q25" s="272"/>
    </row>
    <row r="26" spans="1:17" ht="30.75" customHeight="1">
      <c r="A26" s="30" t="str">
        <f>Stocks!A4</f>
        <v>Date</v>
      </c>
      <c r="B26" s="30" t="str">
        <f>Stocks!H4</f>
        <v>r tesla</v>
      </c>
      <c r="C26" s="30" t="str">
        <f>Stocks!I4</f>
        <v>r intel</v>
      </c>
      <c r="D26" s="30" t="str">
        <f>Stocks!J4</f>
        <v>r apple</v>
      </c>
      <c r="E26" s="30" t="str">
        <f>Stocks!K4</f>
        <v>r netflix</v>
      </c>
      <c r="F26" s="30" t="str">
        <f>Stocks!L4</f>
        <v>r microsoft</v>
      </c>
      <c r="G26" s="31" t="s">
        <v>61</v>
      </c>
      <c r="H26" s="32" t="s">
        <v>62</v>
      </c>
      <c r="I26" s="31" t="s">
        <v>63</v>
      </c>
      <c r="J26" s="33" t="s">
        <v>64</v>
      </c>
      <c r="K26" s="34" t="s">
        <v>65</v>
      </c>
      <c r="L26" s="35" t="str">
        <f t="shared" ref="L26:P26" si="1">B26</f>
        <v>r tesla</v>
      </c>
      <c r="M26" s="30" t="str">
        <f t="shared" si="1"/>
        <v>r intel</v>
      </c>
      <c r="N26" s="30" t="str">
        <f t="shared" si="1"/>
        <v>r apple</v>
      </c>
      <c r="O26" s="30" t="str">
        <f t="shared" si="1"/>
        <v>r netflix</v>
      </c>
      <c r="P26" s="30" t="str">
        <f t="shared" si="1"/>
        <v>r microsoft</v>
      </c>
      <c r="Q26" s="36" t="s">
        <v>66</v>
      </c>
    </row>
    <row r="27" spans="1:17" ht="12.75" customHeight="1">
      <c r="A27" s="37">
        <f>Stocks!A509</f>
        <v>43131</v>
      </c>
      <c r="B27" s="38"/>
      <c r="C27" s="38"/>
      <c r="D27" s="38"/>
      <c r="E27" s="38"/>
      <c r="F27" s="38"/>
      <c r="G27" s="20" cm="1">
        <f t="array" ref="G27">SQRT(MMULT(MMULT(TRANSPOSE($A$4:$A$8),MMULT(TRANSPOSE(EXP(B28:F279)-1),EXP(B28:F279)-1)/COUNTA(F28:F279)),$A$4:$A$8))*NORMSINV($B$11)</f>
        <v>-2.3064156615196948E-2</v>
      </c>
      <c r="H27" s="39">
        <f>IF(Q27&lt;G27,1,0)</f>
        <v>0</v>
      </c>
      <c r="I27" s="20">
        <f>G27*SQRT(10)</f>
        <v>-7.2935267214862057E-2</v>
      </c>
      <c r="J27" s="20">
        <f t="array" ref="J27">SQRT(MMULT(MMULT(TRANSPOSE($A$4:$A$8),MMULT(TRANSPOSE(EXP(B28:F279)-1),EXP(B28:F279)-1)/COUNTA(F28:F279)),$A$4:$A$8))*(-1/SQRT(2*PI())*EXP(-1*(NORMSINV($B$11))^2/2)/$B$11)</f>
        <v>-2.6423785916562612E-2</v>
      </c>
      <c r="K27" s="40">
        <f>J27*SQRT(10)</f>
        <v>-8.3559347901017794E-2</v>
      </c>
      <c r="L27" s="20">
        <v>2.45503175876115E-2</v>
      </c>
      <c r="M27" s="20">
        <v>-1.3322355343288773E-2</v>
      </c>
      <c r="N27" s="20">
        <v>2.7550077133091221E-3</v>
      </c>
      <c r="O27" s="20">
        <v>-3.0487806190292951E-2</v>
      </c>
      <c r="P27" s="20">
        <v>2.4477055088152663E-2</v>
      </c>
      <c r="Q27" s="41">
        <f t="shared" ref="Q27:Q279" si="2">MMULT(L27:P27,$A$4:$A$8)</f>
        <v>1.5944437710983124E-3</v>
      </c>
    </row>
    <row r="28" spans="1:17" ht="12.75" customHeight="1">
      <c r="A28" s="43">
        <f>Stocks!A508</f>
        <v>43130</v>
      </c>
      <c r="B28" s="45">
        <f>Stocks!H508</f>
        <v>-1.0670963320587373E-2</v>
      </c>
      <c r="C28" s="45">
        <f>Stocks!I508</f>
        <v>-2.4097673701916372E-2</v>
      </c>
      <c r="D28" s="45">
        <f>Stocks!J508</f>
        <v>-5.9116335226361855E-3</v>
      </c>
      <c r="E28" s="45">
        <f>Stocks!K508</f>
        <v>-2.0554898103928958E-2</v>
      </c>
      <c r="F28" s="45">
        <f>Stocks!L508</f>
        <v>-1.2643499359854113E-2</v>
      </c>
      <c r="G28" s="20">
        <f t="array" ref="G28">SQRT(MMULT(MMULT(TRANSPOSE($A$4:$A$8),MMULT(TRANSPOSE(EXP(B29:F280)-1),EXP(B29:F280)-1)/COUNTA(F29:F280)),$A$4:$A$8))*NORMSINV($B$11)</f>
        <v>-2.3002020385097553E-2</v>
      </c>
      <c r="H28" s="14">
        <f>IF(Q28&lt;G28,1,0)</f>
        <v>0</v>
      </c>
      <c r="I28" s="20">
        <f>G28*SQRT(10)</f>
        <v>-7.273877520253165E-2</v>
      </c>
      <c r="J28" s="20">
        <f t="array" ref="J28">SQRT(MMULT(MMULT(TRANSPOSE($A$4:$A$8),MMULT(TRANSPOSE(EXP(B29:F280)-1),EXP(B29:F280)-1)/COUNTA(F29:F280)),$A$4:$A$8))*(-1/SQRT(2*PI())*EXP(-1*(NORMSINV($B$11))^2/2)/$B$11)</f>
        <v>-2.6352598642334392E-2</v>
      </c>
      <c r="K28" s="40">
        <f>J28*SQRT(10)</f>
        <v>-8.3334233974037622E-2</v>
      </c>
      <c r="L28" s="20">
        <v>-1.0614230568518384E-2</v>
      </c>
      <c r="M28" s="20">
        <v>-2.3809643024685363E-2</v>
      </c>
      <c r="N28" s="20">
        <v>-5.8941941990692786E-3</v>
      </c>
      <c r="O28" s="20">
        <v>-2.0345086199024368E-2</v>
      </c>
      <c r="P28" s="20">
        <v>-1.2563906120648203E-2</v>
      </c>
      <c r="Q28" s="41">
        <f t="shared" si="2"/>
        <v>-1.4645412022389122E-2</v>
      </c>
    </row>
    <row r="29" spans="1:17" ht="12.75" customHeight="1">
      <c r="A29" s="43">
        <f>Stocks!A507</f>
        <v>43129</v>
      </c>
      <c r="B29" s="45">
        <f>Stocks!H507</f>
        <v>1.9296340808236733E-2</v>
      </c>
      <c r="C29" s="45">
        <f>Stocks!I507</f>
        <v>-1.9988719790488092E-3</v>
      </c>
      <c r="D29" s="45">
        <f>Stocks!J507</f>
        <v>-2.091562742921757E-2</v>
      </c>
      <c r="E29" s="45">
        <f>Stocks!K507</f>
        <v>3.5734018764855734E-2</v>
      </c>
      <c r="F29" s="45">
        <f>Stocks!L507</f>
        <v>-1.4896405549906951E-3</v>
      </c>
      <c r="G29" s="20">
        <f t="array" ref="G29">SQRT(MMULT(MMULT(TRANSPOSE($A$4:$A$8),MMULT(TRANSPOSE(EXP(B30:F281)-1),EXP(B30:F281)-1)/COUNTA(F30:F281)),$A$4:$A$8))*NORMSINV($B$11)</f>
        <v>-2.3054114100966527E-2</v>
      </c>
      <c r="H29" s="14">
        <f>IF(Q29&lt;G29,1,0)</f>
        <v>0</v>
      </c>
      <c r="I29" s="20">
        <f>G29*SQRT(10)</f>
        <v>-7.2903509996459281E-2</v>
      </c>
      <c r="J29" s="20">
        <f t="array" ref="J29">SQRT(MMULT(MMULT(TRANSPOSE($A$4:$A$8),MMULT(TRANSPOSE(EXP(B30:F281)-1),EXP(B30:F281)-1)/COUNTA(F30:F281)),$A$4:$A$8))*(-1/SQRT(2*PI())*EXP(-1*(NORMSINV($B$11))^2/2)/$B$11)</f>
        <v>-2.6412280564317745E-2</v>
      </c>
      <c r="K29" s="40">
        <f>J29*SQRT(10)</f>
        <v>-8.3522964782641484E-2</v>
      </c>
      <c r="L29" s="20">
        <v>1.94837184865033E-2</v>
      </c>
      <c r="M29" s="20">
        <v>-1.9968755648682129E-3</v>
      </c>
      <c r="N29" s="20">
        <v>-2.0698412723644699E-2</v>
      </c>
      <c r="O29" s="20">
        <v>3.6380152154840001E-2</v>
      </c>
      <c r="P29" s="20">
        <v>-1.4885315912199913E-3</v>
      </c>
      <c r="Q29" s="41">
        <f t="shared" si="2"/>
        <v>6.336010152322079E-3</v>
      </c>
    </row>
    <row r="30" spans="1:17" ht="12.75" customHeight="1">
      <c r="A30" s="43">
        <f>Stocks!A506</f>
        <v>43126</v>
      </c>
      <c r="B30" s="45">
        <f>Stocks!H506</f>
        <v>1.5312767689203833E-2</v>
      </c>
      <c r="C30" s="45">
        <f>Stocks!I506</f>
        <v>0.10031467848711503</v>
      </c>
      <c r="D30" s="45">
        <f>Stocks!J506</f>
        <v>2.3348480733493921E-3</v>
      </c>
      <c r="E30" s="45">
        <f>Stocks!K506</f>
        <v>1.8005240544268712E-2</v>
      </c>
      <c r="F30" s="45">
        <f>Stocks!L506</f>
        <v>1.8563768244156693E-2</v>
      </c>
      <c r="G30" s="20">
        <f t="array" ref="G30">SQRT(MMULT(MMULT(TRANSPOSE($A$4:$A$8),MMULT(TRANSPOSE(EXP(B31:F282)-1),EXP(B31:F282)-1)/COUNTA(F31:F282)),$A$4:$A$8))*NORMSINV($B$11)</f>
        <v>-2.2572269691417735E-2</v>
      </c>
      <c r="H30" s="14">
        <f>IF(Q30&lt;G30,1,0)</f>
        <v>0</v>
      </c>
      <c r="I30" s="20">
        <f>G30*SQRT(10)</f>
        <v>-7.1379784184466097E-2</v>
      </c>
      <c r="J30" s="20">
        <f t="array" ref="J30">SQRT(MMULT(MMULT(TRANSPOSE($A$4:$A$8),MMULT(TRANSPOSE(EXP(B31:F282)-1),EXP(B31:F282)-1)/COUNTA(F31:F282)),$A$4:$A$8))*(-1/SQRT(2*PI())*EXP(-1*(NORMSINV($B$11))^2/2)/$B$11)</f>
        <v>-2.5860248520162242E-2</v>
      </c>
      <c r="K30" s="40">
        <f>J30*SQRT(10)</f>
        <v>-8.1777286181711456E-2</v>
      </c>
      <c r="L30" s="20">
        <v>1.5430608839417336E-2</v>
      </c>
      <c r="M30" s="20">
        <v>0.10551874631231256</v>
      </c>
      <c r="N30" s="20">
        <v>2.3375759537610937E-3</v>
      </c>
      <c r="O30" s="20">
        <v>1.8168312131925275E-2</v>
      </c>
      <c r="P30" s="20">
        <v>1.8737146177397204E-2</v>
      </c>
      <c r="Q30" s="41">
        <f t="shared" si="2"/>
        <v>3.2038477882962699E-2</v>
      </c>
    </row>
    <row r="31" spans="1:17" ht="12.75" customHeight="1">
      <c r="A31" s="43">
        <f>Stocks!A505</f>
        <v>43125</v>
      </c>
      <c r="B31" s="45">
        <f>Stocks!H505</f>
        <v>-2.4140565260450168E-2</v>
      </c>
      <c r="C31" s="45">
        <f>Stocks!I505</f>
        <v>-4.6247760808730901E-3</v>
      </c>
      <c r="D31" s="45">
        <f>Stocks!J505</f>
        <v>-1.8012290149530284E-2</v>
      </c>
      <c r="E31" s="45">
        <f>Stocks!K505</f>
        <v>3.1641148037224814E-2</v>
      </c>
      <c r="F31" s="45">
        <f>Stocks!L505</f>
        <v>5.5391991063339892E-3</v>
      </c>
      <c r="G31" s="20">
        <f t="array" ref="G31">SQRT(MMULT(MMULT(TRANSPOSE($A$4:$A$8),MMULT(TRANSPOSE(EXP(B32:F283)-1),EXP(B32:F283)-1)/COUNTA(F32:F283)),$A$4:$A$8))*NORMSINV($B$11)</f>
        <v>-2.2577343509170917E-2</v>
      </c>
      <c r="H31" s="14">
        <f>IF(Q31&lt;G31,1,0)</f>
        <v>0</v>
      </c>
      <c r="I31" s="20">
        <f>G31*SQRT(10)</f>
        <v>-7.1395829004998759E-2</v>
      </c>
      <c r="J31" s="20">
        <f t="array" ref="J31">SQRT(MMULT(MMULT(TRANSPOSE($A$4:$A$8),MMULT(TRANSPOSE(EXP(B32:F283)-1),EXP(B32:F283)-1)/COUNTA(F32:F283)),$A$4:$A$8))*(-1/SQRT(2*PI())*EXP(-1*(NORMSINV($B$11))^2/2)/$B$11)</f>
        <v>-2.5866061413142748E-2</v>
      </c>
      <c r="K31" s="40">
        <f>J31*SQRT(10)</f>
        <v>-8.1795668163324661E-2</v>
      </c>
      <c r="L31" s="20">
        <v>-2.3851512452592771E-2</v>
      </c>
      <c r="M31" s="20">
        <v>-4.6140982711423192E-3</v>
      </c>
      <c r="N31" s="20">
        <v>-1.7851038473473482E-2</v>
      </c>
      <c r="O31" s="20">
        <v>3.214705084487042E-2</v>
      </c>
      <c r="P31" s="20">
        <v>5.5545688352623404E-3</v>
      </c>
      <c r="Q31" s="41">
        <f t="shared" si="2"/>
        <v>-1.723005903415162E-3</v>
      </c>
    </row>
    <row r="32" spans="1:17" ht="12.75" customHeight="1">
      <c r="A32" s="43">
        <f>Stocks!A504</f>
        <v>43124</v>
      </c>
      <c r="B32" s="45">
        <f>Stocks!H504</f>
        <v>-1.9752155768659206E-2</v>
      </c>
      <c r="C32" s="45">
        <f>Stocks!I504</f>
        <v>-1.2012938729741744E-2</v>
      </c>
      <c r="D32" s="45">
        <f>Stocks!J504</f>
        <v>-1.6056824641363616E-2</v>
      </c>
      <c r="E32" s="45">
        <f>Stocks!K504</f>
        <v>4.3048908987805848E-2</v>
      </c>
      <c r="F32" s="45">
        <f>Stocks!L504</f>
        <v>-8.7110732160376205E-4</v>
      </c>
      <c r="G32" s="20">
        <f t="array" ref="G32">SQRT(MMULT(MMULT(TRANSPOSE($A$4:$A$8),MMULT(TRANSPOSE(EXP(B33:F284)-1),EXP(B33:F284)-1)/COUNTA(F33:F284)),$A$4:$A$8))*NORMSINV($B$11)</f>
        <v>-2.2680233606293107E-2</v>
      </c>
      <c r="H32" s="14">
        <f>IF(Q32&lt;G32,1,0)</f>
        <v>0</v>
      </c>
      <c r="I32" s="20">
        <f>G32*SQRT(10)</f>
        <v>-7.1721196060580819E-2</v>
      </c>
      <c r="J32" s="20">
        <f t="array" ref="J32">SQRT(MMULT(MMULT(TRANSPOSE($A$4:$A$8),MMULT(TRANSPOSE(EXP(B33:F284)-1),EXP(B33:F284)-1)/COUNTA(F33:F284)),$A$4:$A$8))*(-1/SQRT(2*PI())*EXP(-1*(NORMSINV($B$11))^2/2)/$B$11)</f>
        <v>-2.5983938946869678E-2</v>
      </c>
      <c r="K32" s="40">
        <f>J32*SQRT(10)</f>
        <v>-8.2168429654865066E-2</v>
      </c>
      <c r="L32" s="20">
        <v>-1.9558359998794617E-2</v>
      </c>
      <c r="M32" s="20">
        <v>-1.1941071448221124E-2</v>
      </c>
      <c r="N32" s="20">
        <v>-1.592860103787009E-2</v>
      </c>
      <c r="O32" s="20">
        <v>4.3988954044998411E-2</v>
      </c>
      <c r="P32" s="20">
        <v>-8.7072801776703066E-4</v>
      </c>
      <c r="Q32" s="41">
        <f t="shared" si="2"/>
        <v>-8.6196129153088977E-4</v>
      </c>
    </row>
    <row r="33" spans="1:17" ht="12.75" customHeight="1">
      <c r="A33" s="43">
        <f>Stocks!A503</f>
        <v>43123</v>
      </c>
      <c r="B33" s="45">
        <f>Stocks!H503</f>
        <v>3.4926165631283322E-3</v>
      </c>
      <c r="C33" s="45">
        <f>Stocks!I503</f>
        <v>6.7528856499794159E-3</v>
      </c>
      <c r="D33" s="45">
        <f>Stocks!J503</f>
        <v>2.2583431665832278E-4</v>
      </c>
      <c r="E33" s="45">
        <f>Stocks!K503</f>
        <v>9.5118383897553865E-2</v>
      </c>
      <c r="F33" s="45">
        <f>Stocks!L503</f>
        <v>3.1607354670924628E-3</v>
      </c>
      <c r="G33" s="20">
        <f t="array" ref="G33">SQRT(MMULT(MMULT(TRANSPOSE($A$4:$A$8),MMULT(TRANSPOSE(EXP(B34:F285)-1),EXP(B34:F285)-1)/COUNTA(F34:F285)),$A$4:$A$8))*NORMSINV($B$11)</f>
        <v>-2.2436353481193428E-2</v>
      </c>
      <c r="H33" s="14">
        <f>IF(Q33&lt;G33,1,0)</f>
        <v>0</v>
      </c>
      <c r="I33" s="20">
        <f>G33*SQRT(10)</f>
        <v>-7.0949979389219028E-2</v>
      </c>
      <c r="J33" s="20">
        <f t="array" ref="J33">SQRT(MMULT(MMULT(TRANSPOSE($A$4:$A$8),MMULT(TRANSPOSE(EXP(B34:F285)-1),EXP(B34:F285)-1)/COUNTA(F34:F285)),$A$4:$A$8))*(-1/SQRT(2*PI())*EXP(-1*(NORMSINV($B$11))^2/2)/$B$11)</f>
        <v>-2.5704534140422418E-2</v>
      </c>
      <c r="K33" s="40">
        <f>J33*SQRT(10)</f>
        <v>-8.1284874077293234E-2</v>
      </c>
      <c r="L33" s="20">
        <v>3.4987228552663444E-3</v>
      </c>
      <c r="M33" s="20">
        <v>6.7757377926223111E-3</v>
      </c>
      <c r="N33" s="20">
        <v>2.2585981914729857E-4</v>
      </c>
      <c r="O33" s="20">
        <v>9.9789044733376894E-2</v>
      </c>
      <c r="P33" s="20">
        <v>3.1657358583556585E-3</v>
      </c>
      <c r="Q33" s="41">
        <f t="shared" si="2"/>
        <v>2.2691020211753704E-2</v>
      </c>
    </row>
    <row r="34" spans="1:17" ht="12.75" customHeight="1">
      <c r="A34" s="43">
        <f>Stocks!A502</f>
        <v>43122</v>
      </c>
      <c r="B34" s="45">
        <f>Stocks!H502</f>
        <v>4.3901237262798437E-3</v>
      </c>
      <c r="C34" s="45">
        <f>Stocks!I502</f>
        <v>2.053747883813143E-2</v>
      </c>
      <c r="D34" s="45">
        <f>Stocks!J502</f>
        <v>-8.2146626612501928E-3</v>
      </c>
      <c r="E34" s="45">
        <f>Stocks!K502</f>
        <v>3.1785529430020415E-2</v>
      </c>
      <c r="F34" s="45">
        <f>Stocks!L502</f>
        <v>1.7730703239187778E-2</v>
      </c>
      <c r="G34" s="20">
        <f t="array" ref="G34">SQRT(MMULT(MMULT(TRANSPOSE($A$4:$A$8),MMULT(TRANSPOSE(EXP(B35:F286)-1),EXP(B35:F286)-1)/COUNTA(F35:F286)),$A$4:$A$8))*NORMSINV($B$11)</f>
        <v>-2.2361265766530348E-2</v>
      </c>
      <c r="H34" s="14">
        <f>IF(Q34&lt;G34,1,0)</f>
        <v>0</v>
      </c>
      <c r="I34" s="20">
        <f>G34*SQRT(10)</f>
        <v>-7.071253118658688E-2</v>
      </c>
      <c r="J34" s="20">
        <f t="array" ref="J34">SQRT(MMULT(MMULT(TRANSPOSE($A$4:$A$8),MMULT(TRANSPOSE(EXP(B35:F286)-1),EXP(B35:F286)-1)/COUNTA(F35:F286)),$A$4:$A$8))*(-1/SQRT(2*PI())*EXP(-1*(NORMSINV($B$11))^2/2)/$B$11)</f>
        <v>-2.5618508809848922E-2</v>
      </c>
      <c r="K34" s="40">
        <f>J34*SQRT(10)</f>
        <v>-8.101283809621207E-2</v>
      </c>
      <c r="L34" s="20">
        <v>4.3997744368822252E-3</v>
      </c>
      <c r="M34" s="20">
        <v>2.0749824043725554E-2</v>
      </c>
      <c r="N34" s="20">
        <v>-8.1810145190146163E-3</v>
      </c>
      <c r="O34" s="20">
        <v>3.2296084432220928E-2</v>
      </c>
      <c r="P34" s="20">
        <v>1.7888825313928294E-2</v>
      </c>
      <c r="Q34" s="41">
        <f t="shared" si="2"/>
        <v>1.3430698741548477E-2</v>
      </c>
    </row>
    <row r="35" spans="1:17" ht="12.75" customHeight="1">
      <c r="A35" s="43">
        <f>Stocks!A501</f>
        <v>43119</v>
      </c>
      <c r="B35" s="45">
        <f>Stocks!H501</f>
        <v>1.5692981119873595E-2</v>
      </c>
      <c r="C35" s="45">
        <f>Stocks!I501</f>
        <v>7.6147990451266639E-3</v>
      </c>
      <c r="D35" s="45">
        <f>Stocks!J501</f>
        <v>-4.4727580313376472E-3</v>
      </c>
      <c r="E35" s="45">
        <f>Stocks!K501</f>
        <v>5.8987273356993892E-4</v>
      </c>
      <c r="F35" s="45">
        <f>Stocks!L501</f>
        <v>-1.1105953120086778E-3</v>
      </c>
      <c r="G35" s="20">
        <f t="array" ref="G35">SQRT(MMULT(MMULT(TRANSPOSE($A$4:$A$8),MMULT(TRANSPOSE(EXP(B36:F287)-1),EXP(B36:F287)-1)/COUNTA(F36:F287)),$A$4:$A$8))*NORMSINV($B$11)</f>
        <v>-2.2404982549338957E-2</v>
      </c>
      <c r="H35" s="14">
        <f>IF(Q35&lt;G35,1,0)</f>
        <v>0</v>
      </c>
      <c r="I35" s="20">
        <f>G35*SQRT(10)</f>
        <v>-7.0850775792236975E-2</v>
      </c>
      <c r="J35" s="20">
        <f t="array" ref="J35">SQRT(MMULT(MMULT(TRANSPOSE($A$4:$A$8),MMULT(TRANSPOSE(EXP(B36:F287)-1),EXP(B36:F287)-1)/COUNTA(F36:F287)),$A$4:$A$8))*(-1/SQRT(2*PI())*EXP(-1*(NORMSINV($B$11))^2/2)/$B$11)</f>
        <v>-2.5668593576839031E-2</v>
      </c>
      <c r="K35" s="40">
        <f>J35*SQRT(10)</f>
        <v>-8.1171220035979624E-2</v>
      </c>
      <c r="L35" s="20">
        <v>1.5816762600582453E-2</v>
      </c>
      <c r="M35" s="20">
        <v>7.6438653585798617E-3</v>
      </c>
      <c r="N35" s="20">
        <v>-4.4627701458146559E-3</v>
      </c>
      <c r="O35" s="20">
        <v>5.9004674270362342E-4</v>
      </c>
      <c r="P35" s="20">
        <v>-1.1099788292772664E-3</v>
      </c>
      <c r="Q35" s="41">
        <f t="shared" si="2"/>
        <v>3.6955851453548036E-3</v>
      </c>
    </row>
    <row r="36" spans="1:17" ht="12.75" customHeight="1">
      <c r="A36" s="43">
        <f>Stocks!A500</f>
        <v>43118</v>
      </c>
      <c r="B36" s="45">
        <f>Stocks!H500</f>
        <v>-7.4884971367470523E-3</v>
      </c>
      <c r="C36" s="45">
        <f>Stocks!I500</f>
        <v>2.0254741893135208E-3</v>
      </c>
      <c r="D36" s="45">
        <f>Stocks!J500</f>
        <v>8.9289723811105369E-4</v>
      </c>
      <c r="E36" s="45">
        <f>Stocks!K500</f>
        <v>1.2927581024651734E-2</v>
      </c>
      <c r="F36" s="45">
        <f>Stocks!L500</f>
        <v>-4.4361278560660247E-4</v>
      </c>
      <c r="G36" s="20">
        <f t="array" ref="G36">SQRT(MMULT(MMULT(TRANSPOSE($A$4:$A$8),MMULT(TRANSPOSE(EXP(B37:F288)-1),EXP(B37:F288)-1)/COUNTA(F37:F288)),$A$4:$A$8))*NORMSINV($B$11)</f>
        <v>-2.2406954337639052E-2</v>
      </c>
      <c r="H36" s="14">
        <f>IF(Q36&lt;G36,1,0)</f>
        <v>0</v>
      </c>
      <c r="I36" s="20">
        <f>G36*SQRT(10)</f>
        <v>-7.0857011134328948E-2</v>
      </c>
      <c r="J36" s="20">
        <f t="array" ref="J36">SQRT(MMULT(MMULT(TRANSPOSE($A$4:$A$8),MMULT(TRANSPOSE(EXP(B37:F288)-1),EXP(B37:F288)-1)/COUNTA(F37:F288)),$A$4:$A$8))*(-1/SQRT(2*PI())*EXP(-1*(NORMSINV($B$11))^2/2)/$B$11)</f>
        <v>-2.5670852584735299E-2</v>
      </c>
      <c r="K36" s="40">
        <f>J36*SQRT(10)</f>
        <v>-8.1178363646184137E-2</v>
      </c>
      <c r="L36" s="20">
        <v>-7.4605282007083953E-3</v>
      </c>
      <c r="M36" s="20">
        <v>2.0275268477942822E-3</v>
      </c>
      <c r="N36" s="20">
        <v>8.9329598952238862E-4</v>
      </c>
      <c r="O36" s="20">
        <v>1.3011503448275896E-2</v>
      </c>
      <c r="P36" s="20">
        <v>-4.4351440400315916E-4</v>
      </c>
      <c r="Q36" s="41">
        <f t="shared" si="2"/>
        <v>1.6056567361762027E-3</v>
      </c>
    </row>
    <row r="37" spans="1:17" ht="12.75" customHeight="1">
      <c r="A37" s="43">
        <f>Stocks!A499</f>
        <v>43117</v>
      </c>
      <c r="B37" s="45">
        <f>Stocks!H499</f>
        <v>2.066371355008418E-2</v>
      </c>
      <c r="C37" s="45">
        <f>Stocks!I499</f>
        <v>2.8563550441967563E-2</v>
      </c>
      <c r="D37" s="45">
        <f>Stocks!J499</f>
        <v>1.638140296522168E-2</v>
      </c>
      <c r="E37" s="45">
        <f>Stocks!K499</f>
        <v>-1.8359165451783992E-2</v>
      </c>
      <c r="F37" s="45">
        <f>Stocks!L499</f>
        <v>2.0057733441964317E-2</v>
      </c>
      <c r="G37" s="20">
        <f t="array" ref="G37">SQRT(MMULT(MMULT(TRANSPOSE($A$4:$A$8),MMULT(TRANSPOSE(EXP(B38:F289)-1),EXP(B38:F289)-1)/COUNTA(F38:F289)),$A$4:$A$8))*NORMSINV($B$11)</f>
        <v>-2.2318748034215997E-2</v>
      </c>
      <c r="H37" s="14">
        <f>IF(Q37&lt;G37,1,0)</f>
        <v>0</v>
      </c>
      <c r="I37" s="20">
        <f>G37*SQRT(10)</f>
        <v>-7.0578078311528181E-2</v>
      </c>
      <c r="J37" s="20">
        <f t="array" ref="J37">SQRT(MMULT(MMULT(TRANSPOSE($A$4:$A$8),MMULT(TRANSPOSE(EXP(B38:F289)-1),EXP(B38:F289)-1)/COUNTA(F38:F289)),$A$4:$A$8))*(-1/SQRT(2*PI())*EXP(-1*(NORMSINV($B$11))^2/2)/$B$11)</f>
        <v>-2.5569797752467708E-2</v>
      </c>
      <c r="K37" s="40">
        <f>J37*SQRT(10)</f>
        <v>-8.0858800207652279E-2</v>
      </c>
      <c r="L37" s="20">
        <v>2.0878686237009291E-2</v>
      </c>
      <c r="M37" s="20">
        <v>2.8975400598209532E-2</v>
      </c>
      <c r="N37" s="20">
        <v>1.6516313816369043E-2</v>
      </c>
      <c r="O37" s="20">
        <v>-1.8191662610895436E-2</v>
      </c>
      <c r="P37" s="20">
        <v>2.0260241461887093E-2</v>
      </c>
      <c r="Q37" s="41">
        <f t="shared" si="2"/>
        <v>1.3687795900515904E-2</v>
      </c>
    </row>
    <row r="38" spans="1:17" ht="12.75" customHeight="1">
      <c r="A38" s="43">
        <f>Stocks!A498</f>
        <v>43116</v>
      </c>
      <c r="B38" s="45">
        <f>Stocks!H498</f>
        <v>1.1356356168869043E-2</v>
      </c>
      <c r="C38" s="45">
        <f>Stocks!I498</f>
        <v>-2.3152382016460669E-3</v>
      </c>
      <c r="D38" s="45">
        <f>Stocks!J498</f>
        <v>-5.0951872362343152E-3</v>
      </c>
      <c r="E38" s="45">
        <f>Stocks!K498</f>
        <v>1.3551497393581074E-3</v>
      </c>
      <c r="F38" s="45">
        <f>Stocks!L498</f>
        <v>-1.4049126779318397E-2</v>
      </c>
      <c r="G38" s="20">
        <f t="array" ref="G38">SQRT(MMULT(MMULT(TRANSPOSE($A$4:$A$8),MMULT(TRANSPOSE(EXP(B39:F290)-1),EXP(B39:F290)-1)/COUNTA(F39:F290)),$A$4:$A$8))*NORMSINV($B$11)</f>
        <v>-2.2417955497427498E-2</v>
      </c>
      <c r="H38" s="14">
        <f>IF(Q38&lt;G38,1,0)</f>
        <v>0</v>
      </c>
      <c r="I38" s="20">
        <f>G38*SQRT(10)</f>
        <v>-7.0891799856163895E-2</v>
      </c>
      <c r="J38" s="20">
        <f t="array" ref="J38">SQRT(MMULT(MMULT(TRANSPOSE($A$4:$A$8),MMULT(TRANSPOSE(EXP(B39:F290)-1),EXP(B39:F290)-1)/COUNTA(F39:F290)),$A$4:$A$8))*(-1/SQRT(2*PI())*EXP(-1*(NORMSINV($B$11))^2/2)/$B$11)</f>
        <v>-2.5683456223183205E-2</v>
      </c>
      <c r="K38" s="40">
        <f>J38*SQRT(10)</f>
        <v>-8.1218219850484788E-2</v>
      </c>
      <c r="L38" s="20">
        <v>1.1421084375048771E-2</v>
      </c>
      <c r="M38" s="20">
        <v>-2.3125601048901833E-3</v>
      </c>
      <c r="N38" s="20">
        <v>-5.0822287876637548E-3</v>
      </c>
      <c r="O38" s="20">
        <v>1.3560683696798683E-3</v>
      </c>
      <c r="P38" s="20">
        <v>-1.395089834365716E-2</v>
      </c>
      <c r="Q38" s="41">
        <f t="shared" si="2"/>
        <v>-1.7137068982964918E-3</v>
      </c>
    </row>
    <row r="39" spans="1:17" ht="12.75" customHeight="1">
      <c r="A39" s="43">
        <f>Stocks!A497</f>
        <v>43112</v>
      </c>
      <c r="B39" s="45">
        <f>Stocks!H497</f>
        <v>-5.1322804754181097E-3</v>
      </c>
      <c r="C39" s="45">
        <f>Stocks!I497</f>
        <v>-3.9237662286410041E-3</v>
      </c>
      <c r="D39" s="45">
        <f>Stocks!J497</f>
        <v>1.0273463742183729E-2</v>
      </c>
      <c r="E39" s="45">
        <f>Stocks!K497</f>
        <v>1.8200110058501306E-2</v>
      </c>
      <c r="F39" s="45">
        <f>Stocks!L497</f>
        <v>1.7109833789066713E-2</v>
      </c>
      <c r="G39" s="20">
        <f t="array" ref="G39">SQRT(MMULT(MMULT(TRANSPOSE($A$4:$A$8),MMULT(TRANSPOSE(EXP(B40:F291)-1),EXP(B40:F291)-1)/COUNTA(F40:F291)),$A$4:$A$8))*NORMSINV($B$11)</f>
        <v>-2.2409754650957962E-2</v>
      </c>
      <c r="H39" s="14">
        <f>IF(Q39&lt;G39,1,0)</f>
        <v>0</v>
      </c>
      <c r="I39" s="20">
        <f>G39*SQRT(10)</f>
        <v>-7.0865866502578798E-2</v>
      </c>
      <c r="J39" s="20">
        <f t="array" ref="J39">SQRT(MMULT(MMULT(TRANSPOSE($A$4:$A$8),MMULT(TRANSPOSE(EXP(B40:F291)-1),EXP(B40:F291)-1)/COUNTA(F40:F291)),$A$4:$A$8))*(-1/SQRT(2*PI())*EXP(-1*(NORMSINV($B$11))^2/2)/$B$11)</f>
        <v>-2.5674060804349513E-2</v>
      </c>
      <c r="K39" s="40">
        <f>J39*SQRT(10)</f>
        <v>-8.1188508927399081E-2</v>
      </c>
      <c r="L39" s="20">
        <v>-5.1191328260701179E-3</v>
      </c>
      <c r="M39" s="20">
        <v>-3.9160783164095868E-3</v>
      </c>
      <c r="N39" s="20">
        <v>1.0326416953092025E-2</v>
      </c>
      <c r="O39" s="20">
        <v>1.8366741429599966E-2</v>
      </c>
      <c r="P39" s="20">
        <v>1.7257045385394378E-2</v>
      </c>
      <c r="Q39" s="41">
        <f t="shared" si="2"/>
        <v>7.3829985251213336E-3</v>
      </c>
    </row>
    <row r="40" spans="1:17" ht="12.75" customHeight="1">
      <c r="A40" s="43">
        <f>Stocks!A496</f>
        <v>43111</v>
      </c>
      <c r="B40" s="45">
        <f>Stocks!H496</f>
        <v>9.3646882815481836E-3</v>
      </c>
      <c r="C40" s="45">
        <f>Stocks!I496</f>
        <v>2.11855750588359E-2</v>
      </c>
      <c r="D40" s="45">
        <f>Stocks!J496</f>
        <v>5.6642361405826328E-3</v>
      </c>
      <c r="E40" s="45">
        <f>Stocks!K496</f>
        <v>2.1966635778163199E-2</v>
      </c>
      <c r="F40" s="45">
        <f>Stocks!L496</f>
        <v>2.9561480261048891E-3</v>
      </c>
      <c r="G40" s="20">
        <f t="array" ref="G40">SQRT(MMULT(MMULT(TRANSPOSE($A$4:$A$8),MMULT(TRANSPOSE(EXP(B41:F292)-1),EXP(B41:F292)-1)/COUNTA(F41:F292)),$A$4:$A$8))*NORMSINV($B$11)</f>
        <v>-2.2353790866475053E-2</v>
      </c>
      <c r="H40" s="14">
        <f>IF(Q40&lt;G40,1,0)</f>
        <v>0</v>
      </c>
      <c r="I40" s="20">
        <f>G40*SQRT(10)</f>
        <v>-7.0688893477130019E-2</v>
      </c>
      <c r="J40" s="20">
        <f t="array" ref="J40">SQRT(MMULT(MMULT(TRANSPOSE($A$4:$A$8),MMULT(TRANSPOSE(EXP(B41:F292)-1),EXP(B41:F292)-1)/COUNTA(F41:F292)),$A$4:$A$8))*(-1/SQRT(2*PI())*EXP(-1*(NORMSINV($B$11))^2/2)/$B$11)</f>
        <v>-2.5609945082065412E-2</v>
      </c>
      <c r="K40" s="40">
        <f>J40*SQRT(10)</f>
        <v>-8.0985757211154516E-2</v>
      </c>
      <c r="L40" s="20">
        <v>9.4086741723540049E-3</v>
      </c>
      <c r="M40" s="20">
        <v>2.141158256540834E-2</v>
      </c>
      <c r="N40" s="20">
        <v>5.6803082572030603E-3</v>
      </c>
      <c r="O40" s="20">
        <v>2.2209678671001702E-2</v>
      </c>
      <c r="P40" s="20">
        <v>2.9605217404014431E-3</v>
      </c>
      <c r="Q40" s="41">
        <f t="shared" si="2"/>
        <v>1.2334153081273709E-2</v>
      </c>
    </row>
    <row r="41" spans="1:17" ht="12.75" customHeight="1">
      <c r="A41" s="43">
        <f>Stocks!A495</f>
        <v>43110</v>
      </c>
      <c r="B41" s="45">
        <f>Stocks!H495</f>
        <v>3.3208785073912872E-3</v>
      </c>
      <c r="C41" s="45">
        <f>Stocks!I495</f>
        <v>-2.6011585599632646E-2</v>
      </c>
      <c r="D41" s="45">
        <f>Stocks!J495</f>
        <v>-2.2952906089926834E-4</v>
      </c>
      <c r="E41" s="45">
        <f>Stocks!K495</f>
        <v>1.5219723340450516E-2</v>
      </c>
      <c r="F41" s="45">
        <f>Stocks!L495</f>
        <v>-4.544478400571394E-3</v>
      </c>
      <c r="G41" s="20">
        <f t="array" ref="G41">SQRT(MMULT(MMULT(TRANSPOSE($A$4:$A$8),MMULT(TRANSPOSE(EXP(B42:F293)-1),EXP(B42:F293)-1)/COUNTA(F42:F293)),$A$4:$A$8))*NORMSINV($B$11)</f>
        <v>-2.2355690753578975E-2</v>
      </c>
      <c r="H41" s="14">
        <f>IF(Q41&lt;G41,1,0)</f>
        <v>0</v>
      </c>
      <c r="I41" s="20">
        <f>G41*SQRT(10)</f>
        <v>-7.0694901447675595E-2</v>
      </c>
      <c r="J41" s="20">
        <f t="array" ref="J41">SQRT(MMULT(MMULT(TRANSPOSE($A$4:$A$8),MMULT(TRANSPOSE(EXP(B42:F293)-1),EXP(B42:F293)-1)/COUNTA(F42:F293)),$A$4:$A$8))*(-1/SQRT(2*PI())*EXP(-1*(NORMSINV($B$11))^2/2)/$B$11)</f>
        <v>-2.561212171531228E-2</v>
      </c>
      <c r="K41" s="40">
        <f>J41*SQRT(10)</f>
        <v>-8.0992640329845461E-2</v>
      </c>
      <c r="L41" s="20">
        <v>3.3263987333968493E-3</v>
      </c>
      <c r="M41" s="20">
        <v>-2.5676198582116509E-2</v>
      </c>
      <c r="N41" s="20">
        <v>-2.2950272111968949E-4</v>
      </c>
      <c r="O41" s="20">
        <v>1.5336133154996221E-2</v>
      </c>
      <c r="P41" s="20">
        <v>-4.5341678831590628E-3</v>
      </c>
      <c r="Q41" s="41">
        <f t="shared" si="2"/>
        <v>-2.3554674596004393E-3</v>
      </c>
    </row>
    <row r="42" spans="1:17" ht="12.75" customHeight="1">
      <c r="A42" s="43">
        <f>Stocks!A494</f>
        <v>43109</v>
      </c>
      <c r="B42" s="45">
        <f>Stocks!H494</f>
        <v>-8.1182417976396505E-3</v>
      </c>
      <c r="C42" s="45">
        <f>Stocks!I494</f>
        <v>-2.5352195418355525E-2</v>
      </c>
      <c r="D42" s="45">
        <f>Stocks!J494</f>
        <v>-1.1470331476606188E-4</v>
      </c>
      <c r="E42" s="45">
        <f>Stocks!K494</f>
        <v>-1.3005713004156623E-2</v>
      </c>
      <c r="F42" s="45">
        <f>Stocks!L494</f>
        <v>-6.7978905428174574E-4</v>
      </c>
      <c r="G42" s="20">
        <f t="array" ref="G42">SQRT(MMULT(MMULT(TRANSPOSE($A$4:$A$8),MMULT(TRANSPOSE(EXP(B43:F294)-1),EXP(B43:F294)-1)/COUNTA(F43:F294)),$A$4:$A$8))*NORMSINV($B$11)</f>
        <v>-2.2320121178992791E-2</v>
      </c>
      <c r="H42" s="14">
        <f>IF(Q42&lt;G42,1,0)</f>
        <v>0</v>
      </c>
      <c r="I42" s="20">
        <f>G42*SQRT(10)</f>
        <v>-7.0582420576580013E-2</v>
      </c>
      <c r="J42" s="20">
        <f t="array" ref="J42">SQRT(MMULT(MMULT(TRANSPOSE($A$4:$A$8),MMULT(TRANSPOSE(EXP(B43:F294)-1),EXP(B43:F294)-1)/COUNTA(F43:F294)),$A$4:$A$8))*(-1/SQRT(2*PI())*EXP(-1*(NORMSINV($B$11))^2/2)/$B$11)</f>
        <v>-2.5571370915719236E-2</v>
      </c>
      <c r="K42" s="40">
        <f>J42*SQRT(10)</f>
        <v>-8.0863774986658379E-2</v>
      </c>
      <c r="L42" s="20">
        <v>-8.0853778652790059E-3</v>
      </c>
      <c r="M42" s="20">
        <v>-2.5033527171753996E-2</v>
      </c>
      <c r="N42" s="20">
        <v>-1.1469673659232193E-4</v>
      </c>
      <c r="O42" s="20">
        <v>-1.2921504179370356E-2</v>
      </c>
      <c r="P42" s="20">
        <v>-6.795580500502179E-4</v>
      </c>
      <c r="Q42" s="41">
        <f t="shared" si="2"/>
        <v>-9.3669328006091793E-3</v>
      </c>
    </row>
    <row r="43" spans="1:17" ht="12.75" customHeight="1">
      <c r="A43" s="43">
        <f>Stocks!A493</f>
        <v>43108</v>
      </c>
      <c r="B43" s="45">
        <f>Stocks!H493</f>
        <v>6.0754732869552748E-2</v>
      </c>
      <c r="C43" s="45">
        <f>Stocks!I493</f>
        <v>0</v>
      </c>
      <c r="D43" s="45">
        <f>Stocks!J493</f>
        <v>-3.7210911685962777E-3</v>
      </c>
      <c r="E43" s="45">
        <f>Stocks!K493</f>
        <v>9.7621757215222617E-3</v>
      </c>
      <c r="F43" s="45">
        <f>Stocks!L493</f>
        <v>1.0198510834357915E-3</v>
      </c>
      <c r="G43" s="20">
        <f t="array" ref="G43">SQRT(MMULT(MMULT(TRANSPOSE($A$4:$A$8),MMULT(TRANSPOSE(EXP(B44:F295)-1),EXP(B44:F295)-1)/COUNTA(F44:F295)),$A$4:$A$8))*NORMSINV($B$11)</f>
        <v>-2.2241163445147254E-2</v>
      </c>
      <c r="H43" s="14">
        <f>IF(Q43&lt;G43,1,0)</f>
        <v>0</v>
      </c>
      <c r="I43" s="20">
        <f>G43*SQRT(10)</f>
        <v>-7.0332734298742747E-2</v>
      </c>
      <c r="J43" s="20">
        <f t="array" ref="J43">SQRT(MMULT(MMULT(TRANSPOSE($A$4:$A$8),MMULT(TRANSPOSE(EXP(B44:F295)-1),EXP(B44:F295)-1)/COUNTA(F44:F295)),$A$4:$A$8))*(-1/SQRT(2*PI())*EXP(-1*(NORMSINV($B$11))^2/2)/$B$11)</f>
        <v>-2.548091184147688E-2</v>
      </c>
      <c r="K43" s="40">
        <f>J43*SQRT(10)</f>
        <v>-8.0577718277022259E-2</v>
      </c>
      <c r="L43" s="20">
        <v>6.2638251987798571E-2</v>
      </c>
      <c r="M43" s="20">
        <v>0</v>
      </c>
      <c r="N43" s="20">
        <v>-3.7141764882313638E-3</v>
      </c>
      <c r="O43" s="20">
        <v>9.8099811941049636E-3</v>
      </c>
      <c r="P43" s="20">
        <v>1.0203713083876817E-3</v>
      </c>
      <c r="Q43" s="41">
        <f t="shared" si="2"/>
        <v>1.3950885600411972E-2</v>
      </c>
    </row>
    <row r="44" spans="1:17" ht="12.75" customHeight="1">
      <c r="A44" s="43">
        <f>Stocks!A492</f>
        <v>43105</v>
      </c>
      <c r="B44" s="45">
        <f>Stocks!H492</f>
        <v>6.2103876915501491E-3</v>
      </c>
      <c r="C44" s="45">
        <f>Stocks!I492</f>
        <v>6.9530060470907951E-3</v>
      </c>
      <c r="D44" s="45">
        <f>Stocks!J492</f>
        <v>1.1320912039444761E-2</v>
      </c>
      <c r="E44" s="45">
        <f>Stocks!K492</f>
        <v>2.0981472697739097E-2</v>
      </c>
      <c r="F44" s="45">
        <f>Stocks!L492</f>
        <v>1.2321902357049679E-2</v>
      </c>
      <c r="G44" s="20">
        <f t="array" ref="G44">SQRT(MMULT(MMULT(TRANSPOSE($A$4:$A$8),MMULT(TRANSPOSE(EXP(B45:F296)-1),EXP(B45:F296)-1)/COUNTA(F45:F296)),$A$4:$A$8))*NORMSINV($B$11)</f>
        <v>-2.2184147772179877E-2</v>
      </c>
      <c r="H44" s="14">
        <f>IF(Q44&lt;G44,1,0)</f>
        <v>0</v>
      </c>
      <c r="I44" s="20">
        <f>G44*SQRT(10)</f>
        <v>-7.0152434909838551E-2</v>
      </c>
      <c r="J44" s="20">
        <f t="array" ref="J44">SQRT(MMULT(MMULT(TRANSPOSE($A$4:$A$8),MMULT(TRANSPOSE(EXP(B45:F296)-1),EXP(B45:F296)-1)/COUNTA(F45:F296)),$A$4:$A$8))*(-1/SQRT(2*PI())*EXP(-1*(NORMSINV($B$11))^2/2)/$B$11)</f>
        <v>-2.5415591007877179E-2</v>
      </c>
      <c r="K44" s="40">
        <f>J44*SQRT(10)</f>
        <v>-8.0371155664186358E-2</v>
      </c>
      <c r="L44" s="20">
        <v>6.2297121325680513E-3</v>
      </c>
      <c r="M44" s="20">
        <v>6.9772343141810498E-3</v>
      </c>
      <c r="N44" s="20">
        <v>1.1385236070541501E-2</v>
      </c>
      <c r="O44" s="20">
        <v>2.1203131323174286E-2</v>
      </c>
      <c r="P44" s="20">
        <v>1.2398129763031193E-2</v>
      </c>
      <c r="Q44" s="41">
        <f t="shared" si="2"/>
        <v>1.1638688720699217E-2</v>
      </c>
    </row>
    <row r="45" spans="1:17" ht="12.75" customHeight="1">
      <c r="A45" s="43">
        <f>Stocks!A491</f>
        <v>43104</v>
      </c>
      <c r="B45" s="45">
        <f>Stocks!H491</f>
        <v>-8.3245610923257905E-3</v>
      </c>
      <c r="C45" s="45">
        <f>Stocks!I491</f>
        <v>-1.8508826895562078E-2</v>
      </c>
      <c r="D45" s="45">
        <f>Stocks!J491</f>
        <v>4.6341813980414742E-3</v>
      </c>
      <c r="E45" s="45">
        <f>Stocks!K491</f>
        <v>2.8245951802988562E-3</v>
      </c>
      <c r="F45" s="45">
        <f>Stocks!L491</f>
        <v>8.763148703606987E-3</v>
      </c>
      <c r="G45" s="20">
        <f t="array" ref="G45">SQRT(MMULT(MMULT(TRANSPOSE($A$4:$A$8),MMULT(TRANSPOSE(EXP(B46:F297)-1),EXP(B46:F297)-1)/COUNTA(F46:F297)),$A$4:$A$8))*NORMSINV($B$11)</f>
        <v>-2.2231126367298681E-2</v>
      </c>
      <c r="H45" s="14">
        <f>IF(Q45&lt;G45,1,0)</f>
        <v>0</v>
      </c>
      <c r="I45" s="20">
        <f>G45*SQRT(10)</f>
        <v>-7.0300994271688844E-2</v>
      </c>
      <c r="J45" s="20">
        <f t="array" ref="J45">SQRT(MMULT(MMULT(TRANSPOSE($A$4:$A$8),MMULT(TRANSPOSE(EXP(B46:F297)-1),EXP(B46:F297)-1)/COUNTA(F46:F297)),$A$4:$A$8))*(-1/SQRT(2*PI())*EXP(-1*(NORMSINV($B$11))^2/2)/$B$11)</f>
        <v>-2.5469412717501808E-2</v>
      </c>
      <c r="K45" s="40">
        <f>J45*SQRT(10)</f>
        <v>-8.0541354854164388E-2</v>
      </c>
      <c r="L45" s="20">
        <v>-8.2900078802205929E-3</v>
      </c>
      <c r="M45" s="20">
        <v>-1.833859046919049E-2</v>
      </c>
      <c r="N45" s="20">
        <v>4.644935822890787E-3</v>
      </c>
      <c r="O45" s="20">
        <v>2.8285881078480525E-3</v>
      </c>
      <c r="P45" s="20">
        <v>8.8016574951041322E-3</v>
      </c>
      <c r="Q45" s="41">
        <f t="shared" si="2"/>
        <v>-2.0706833847136223E-3</v>
      </c>
    </row>
    <row r="46" spans="1:17" ht="12.75" customHeight="1">
      <c r="A46" s="43">
        <f>Stocks!A490</f>
        <v>43103</v>
      </c>
      <c r="B46" s="45">
        <f>Stocks!H490</f>
        <v>-1.028576600998754E-2</v>
      </c>
      <c r="C46" s="45">
        <f>Stocks!I490</f>
        <v>-3.4527165192095303E-2</v>
      </c>
      <c r="D46" s="45">
        <f>Stocks!J490</f>
        <v>-1.7418963365458973E-4</v>
      </c>
      <c r="E46" s="45">
        <f>Stocks!K490</f>
        <v>1.9600725517344347E-2</v>
      </c>
      <c r="F46" s="45">
        <f>Stocks!L490</f>
        <v>4.6429551074176458E-3</v>
      </c>
      <c r="G46" s="20">
        <f t="array" ref="G46">SQRT(MMULT(MMULT(TRANSPOSE($A$4:$A$8),MMULT(TRANSPOSE(EXP(B47:F298)-1),EXP(B47:F298)-1)/COUNTA(F47:F298)),$A$4:$A$8))*NORMSINV($B$11)</f>
        <v>-2.2303184728333515E-2</v>
      </c>
      <c r="H46" s="14">
        <f>IF(Q46&lt;G46,1,0)</f>
        <v>0</v>
      </c>
      <c r="I46" s="20">
        <f>G46*SQRT(10)</f>
        <v>-7.0528862817017646E-2</v>
      </c>
      <c r="J46" s="20">
        <f t="array" ref="J46">SQRT(MMULT(MMULT(TRANSPOSE($A$4:$A$8),MMULT(TRANSPOSE(EXP(B47:F298)-1),EXP(B47:F298)-1)/COUNTA(F47:F298)),$A$4:$A$8))*(-1/SQRT(2*PI())*EXP(-1*(NORMSINV($B$11))^2/2)/$B$11)</f>
        <v>-2.5551967425105047E-2</v>
      </c>
      <c r="K46" s="40">
        <f>J46*SQRT(10)</f>
        <v>-8.0802415761759838E-2</v>
      </c>
      <c r="L46" s="20">
        <v>-1.0233048420531694E-2</v>
      </c>
      <c r="M46" s="20">
        <v>-3.3937903932378902E-2</v>
      </c>
      <c r="N46" s="20">
        <v>-1.741744635211675E-4</v>
      </c>
      <c r="O46" s="20">
        <v>1.9794080973996285E-2</v>
      </c>
      <c r="P46" s="20">
        <v>4.6537503242518232E-3</v>
      </c>
      <c r="Q46" s="41">
        <f t="shared" si="2"/>
        <v>-3.9794591036367314E-3</v>
      </c>
    </row>
    <row r="47" spans="1:17" ht="12.75" customHeight="1">
      <c r="A47" s="43">
        <f>Stocks!A489</f>
        <v>43102</v>
      </c>
      <c r="B47" s="45">
        <f>Stocks!H489</f>
        <v>2.9058172015106826E-2</v>
      </c>
      <c r="C47" s="45">
        <f>Stocks!I489</f>
        <v>1.4837295238096303E-2</v>
      </c>
      <c r="D47" s="45">
        <f>Stocks!J489</f>
        <v>1.7746166327274354E-2</v>
      </c>
      <c r="E47" s="45">
        <f>Stocks!K489</f>
        <v>4.6366087495327252E-2</v>
      </c>
      <c r="F47" s="45">
        <f>Stocks!L489</f>
        <v>4.7813865766213421E-3</v>
      </c>
      <c r="G47" s="20">
        <f t="array" ref="G47">SQRT(MMULT(MMULT(TRANSPOSE($A$4:$A$8),MMULT(TRANSPOSE(EXP(B48:F299)-1),EXP(B48:F299)-1)/COUNTA(F48:F299)),$A$4:$A$8))*NORMSINV($B$11)</f>
        <v>-2.2092477295386083E-2</v>
      </c>
      <c r="H47" s="14">
        <f>IF(Q47&lt;G47,1,0)</f>
        <v>0</v>
      </c>
      <c r="I47" s="20">
        <f>G47*SQRT(10)</f>
        <v>-6.9862547408976558E-2</v>
      </c>
      <c r="J47" s="20">
        <f t="array" ref="J47">SQRT(MMULT(MMULT(TRANSPOSE($A$4:$A$8),MMULT(TRANSPOSE(EXP(B48:F299)-1),EXP(B48:F299)-1)/COUNTA(F48:F299)),$A$4:$A$8))*(-1/SQRT(2*PI())*EXP(-1*(NORMSINV($B$11))^2/2)/$B$11)</f>
        <v>-2.5310567395087784E-2</v>
      </c>
      <c r="K47" s="40">
        <f>J47*SQRT(10)</f>
        <v>-8.0039041839672281E-2</v>
      </c>
      <c r="L47" s="20">
        <v>2.9484479920003494E-2</v>
      </c>
      <c r="M47" s="20">
        <v>1.4947914321969366E-2</v>
      </c>
      <c r="N47" s="20">
        <v>1.790456514018934E-2</v>
      </c>
      <c r="O47" s="20">
        <v>4.7457801978513237E-2</v>
      </c>
      <c r="P47" s="20">
        <v>4.7928356456207345E-3</v>
      </c>
      <c r="Q47" s="41">
        <f t="shared" si="2"/>
        <v>2.2917519401259235E-2</v>
      </c>
    </row>
    <row r="48" spans="1:17" ht="12.75" customHeight="1">
      <c r="A48" s="43">
        <f>Stocks!A488</f>
        <v>43098</v>
      </c>
      <c r="B48" s="45">
        <f>Stocks!H488</f>
        <v>-1.2797095250343201E-2</v>
      </c>
      <c r="C48" s="45">
        <f>Stocks!I488</f>
        <v>-1.2990103617810953E-3</v>
      </c>
      <c r="D48" s="45">
        <f>Stocks!J488</f>
        <v>-1.0872588387438386E-2</v>
      </c>
      <c r="E48" s="45">
        <f>Stocks!K488</f>
        <v>-3.8994510778642068E-3</v>
      </c>
      <c r="F48" s="45">
        <f>Stocks!L488</f>
        <v>-2.1018503303184923E-3</v>
      </c>
      <c r="G48" s="20">
        <f t="array" ref="G48">SQRT(MMULT(MMULT(TRANSPOSE($A$4:$A$8),MMULT(TRANSPOSE(EXP(B49:F300)-1),EXP(B49:F300)-1)/COUNTA(F49:F300)),$A$4:$A$8))*NORMSINV($B$11)</f>
        <v>-2.2089628493970719E-2</v>
      </c>
      <c r="H48" s="14">
        <f>IF(Q48&lt;G48,1,0)</f>
        <v>0</v>
      </c>
      <c r="I48" s="20">
        <f>G48*SQRT(10)</f>
        <v>-6.9853538707902493E-2</v>
      </c>
      <c r="J48" s="20">
        <f t="array" ref="J48">SQRT(MMULT(MMULT(TRANSPOSE($A$4:$A$8),MMULT(TRANSPOSE(EXP(B49:F300)-1),EXP(B49:F300)-1)/COUNTA(F49:F300)),$A$4:$A$8))*(-1/SQRT(2*PI())*EXP(-1*(NORMSINV($B$11))^2/2)/$B$11)</f>
        <v>-2.530730362438182E-2</v>
      </c>
      <c r="K48" s="40">
        <f>J48*SQRT(10)</f>
        <v>-8.0028720890480895E-2</v>
      </c>
      <c r="L48" s="20">
        <v>-1.2715560599738066E-2</v>
      </c>
      <c r="M48" s="20">
        <v>-1.2981670130335287E-3</v>
      </c>
      <c r="N48" s="20">
        <v>-1.0813695431187592E-2</v>
      </c>
      <c r="O48" s="20">
        <v>-3.8918580912095553E-3</v>
      </c>
      <c r="P48" s="20">
        <v>-2.0996429896836632E-3</v>
      </c>
      <c r="Q48" s="41">
        <f t="shared" si="2"/>
        <v>-6.1637848249704811E-3</v>
      </c>
    </row>
    <row r="49" spans="1:17" ht="12.75" customHeight="1">
      <c r="A49" s="43">
        <f>Stocks!A487</f>
        <v>43097</v>
      </c>
      <c r="B49" s="45">
        <f>Stocks!H487</f>
        <v>1.1866072244604231E-2</v>
      </c>
      <c r="C49" s="45">
        <f>Stocks!I487</f>
        <v>2.3827789610672504E-3</v>
      </c>
      <c r="D49" s="45">
        <f>Stocks!J487</f>
        <v>2.8095573374747841E-3</v>
      </c>
      <c r="E49" s="45">
        <f>Stocks!K487</f>
        <v>3.4150313143686974E-2</v>
      </c>
      <c r="F49" s="45">
        <f>Stocks!L487</f>
        <v>1.1673549597668408E-4</v>
      </c>
      <c r="G49" s="20">
        <f t="array" ref="G49">SQRT(MMULT(MMULT(TRANSPOSE($A$4:$A$8),MMULT(TRANSPOSE(EXP(B50:F301)-1),EXP(B50:F301)-1)/COUNTA(F50:F301)),$A$4:$A$8))*NORMSINV($B$11)</f>
        <v>-2.2066516073705057E-2</v>
      </c>
      <c r="H49" s="14">
        <f>IF(Q49&lt;G49,1,0)</f>
        <v>0</v>
      </c>
      <c r="I49" s="20">
        <f>G49*SQRT(10)</f>
        <v>-6.9780450817623962E-2</v>
      </c>
      <c r="J49" s="20">
        <f t="array" ref="J49">SQRT(MMULT(MMULT(TRANSPOSE($A$4:$A$8),MMULT(TRANSPOSE(EXP(B50:F301)-1),EXP(B50:F301)-1)/COUNTA(F50:F301)),$A$4:$A$8))*(-1/SQRT(2*PI())*EXP(-1*(NORMSINV($B$11))^2/2)/$B$11)</f>
        <v>-2.528082454451332E-2</v>
      </c>
      <c r="K49" s="40">
        <f>J49*SQRT(10)</f>
        <v>-7.9944986687750921E-2</v>
      </c>
      <c r="L49" s="20">
        <v>1.1936753372316419E-2</v>
      </c>
      <c r="M49" s="20">
        <v>2.385620034958129E-3</v>
      </c>
      <c r="N49" s="20">
        <v>2.8135078425481474E-3</v>
      </c>
      <c r="O49" s="20">
        <v>3.4740130081074655E-2</v>
      </c>
      <c r="P49" s="20">
        <v>1.1674230982976327E-4</v>
      </c>
      <c r="Q49" s="41">
        <f t="shared" si="2"/>
        <v>1.0398550728145424E-2</v>
      </c>
    </row>
    <row r="50" spans="1:17" ht="12.75" customHeight="1">
      <c r="A50" s="43">
        <f>Stocks!A486</f>
        <v>43096</v>
      </c>
      <c r="B50" s="45">
        <f>Stocks!H486</f>
        <v>-1.7967486947076408E-2</v>
      </c>
      <c r="C50" s="45">
        <f>Stocks!I486</f>
        <v>6.5075206673597904E-4</v>
      </c>
      <c r="D50" s="45">
        <f>Stocks!J486</f>
        <v>1.7588467720608267E-4</v>
      </c>
      <c r="E50" s="45">
        <f>Stocks!K486</f>
        <v>-8.128333522875961E-3</v>
      </c>
      <c r="F50" s="45">
        <f>Stocks!L486</f>
        <v>3.6233457179888806E-3</v>
      </c>
      <c r="G50" s="20">
        <f t="array" ref="G50">SQRT(MMULT(MMULT(TRANSPOSE($A$4:$A$8),MMULT(TRANSPOSE(EXP(B51:F302)-1),EXP(B51:F302)-1)/COUNTA(F51:F302)),$A$4:$A$8))*NORMSINV($B$11)</f>
        <v>-2.2129143030055014E-2</v>
      </c>
      <c r="H50" s="14">
        <f>IF(Q50&lt;G50,1,0)</f>
        <v>0</v>
      </c>
      <c r="I50" s="20">
        <f>G50*SQRT(10)</f>
        <v>-6.997849464261377E-2</v>
      </c>
      <c r="J50" s="20">
        <f t="array" ref="J50">SQRT(MMULT(MMULT(TRANSPOSE($A$4:$A$8),MMULT(TRANSPOSE(EXP(B51:F302)-1),EXP(B51:F302)-1)/COUNTA(F51:F302)),$A$4:$A$8))*(-1/SQRT(2*PI())*EXP(-1*(NORMSINV($B$11))^2/2)/$B$11)</f>
        <v>-2.5352574026395815E-2</v>
      </c>
      <c r="K50" s="40">
        <f>J50*SQRT(10)</f>
        <v>-8.0171878471436586E-2</v>
      </c>
      <c r="L50" s="20">
        <v>-1.7807034068948551E-2</v>
      </c>
      <c r="M50" s="20">
        <v>6.509638517994649E-4</v>
      </c>
      <c r="N50" s="20">
        <v>1.759001458228414E-4</v>
      </c>
      <c r="O50" s="20">
        <v>-8.0953879445938796E-3</v>
      </c>
      <c r="P50" s="20">
        <v>3.6299179705352831E-3</v>
      </c>
      <c r="Q50" s="41">
        <f t="shared" si="2"/>
        <v>-4.2891280090769689E-3</v>
      </c>
    </row>
    <row r="51" spans="1:17" ht="12.75" customHeight="1">
      <c r="A51" s="43">
        <f>Stocks!A485</f>
        <v>43095</v>
      </c>
      <c r="B51" s="45">
        <f>Stocks!H485</f>
        <v>-2.4624204031830681E-2</v>
      </c>
      <c r="C51" s="45">
        <f>Stocks!I485</f>
        <v>-1.3365174352195724E-2</v>
      </c>
      <c r="D51" s="45">
        <f>Stocks!J485</f>
        <v>-2.5697193212233342E-2</v>
      </c>
      <c r="E51" s="45">
        <f>Stocks!K485</f>
        <v>-1.1543718431419591E-2</v>
      </c>
      <c r="F51" s="45">
        <f>Stocks!L485</f>
        <v>-1.287137482279528E-3</v>
      </c>
      <c r="G51" s="20">
        <f t="array" ref="G51">SQRT(MMULT(MMULT(TRANSPOSE($A$4:$A$8),MMULT(TRANSPOSE(EXP(B52:F303)-1),EXP(B52:F303)-1)/COUNTA(F52:F303)),$A$4:$A$8))*NORMSINV($B$11)</f>
        <v>-2.2026740113689512E-2</v>
      </c>
      <c r="H51" s="14">
        <f>IF(Q51&lt;G51,1,0)</f>
        <v>0</v>
      </c>
      <c r="I51" s="20">
        <f>G51*SQRT(10)</f>
        <v>-6.9654668187855054E-2</v>
      </c>
      <c r="J51" s="20">
        <f t="array" ref="J51">SQRT(MMULT(MMULT(TRANSPOSE($A$4:$A$8),MMULT(TRANSPOSE(EXP(B52:F303)-1),EXP(B52:F303)-1)/COUNTA(F52:F303)),$A$4:$A$8))*(-1/SQRT(2*PI())*EXP(-1*(NORMSINV($B$11))^2/2)/$B$11)</f>
        <v>-2.5235254638376628E-2</v>
      </c>
      <c r="K51" s="40">
        <f>J51*SQRT(10)</f>
        <v>-7.980088199159889E-2</v>
      </c>
      <c r="L51" s="20">
        <v>-2.4323501562478471E-2</v>
      </c>
      <c r="M51" s="20">
        <v>-1.3276256982318125E-2</v>
      </c>
      <c r="N51" s="20">
        <v>-2.5369830438706348E-2</v>
      </c>
      <c r="O51" s="20">
        <v>-1.1477345356666835E-2</v>
      </c>
      <c r="P51" s="20">
        <v>-1.286309476121087E-3</v>
      </c>
      <c r="Q51" s="41">
        <f t="shared" si="2"/>
        <v>-1.5146648763258176E-2</v>
      </c>
    </row>
    <row r="52" spans="1:17" ht="12.75" customHeight="1">
      <c r="A52" s="43">
        <f>Stocks!A484</f>
        <v>43091</v>
      </c>
      <c r="B52" s="45">
        <f>Stocks!H484</f>
        <v>-1.9669945272472743E-2</v>
      </c>
      <c r="C52" s="45">
        <f>Stocks!I484</f>
        <v>-1.2838185290497744E-3</v>
      </c>
      <c r="D52" s="45">
        <f>Stocks!J484</f>
        <v>0</v>
      </c>
      <c r="E52" s="45">
        <f>Stocks!K484</f>
        <v>6.9738607370325254E-3</v>
      </c>
      <c r="F52" s="45">
        <f>Stocks!L484</f>
        <v>1.1675584951109309E-4</v>
      </c>
      <c r="G52" s="20">
        <f t="array" ref="G52">SQRT(MMULT(MMULT(TRANSPOSE($A$4:$A$8),MMULT(TRANSPOSE(EXP(B53:F304)-1),EXP(B53:F304)-1)/COUNTA(F53:F304)),$A$4:$A$8))*NORMSINV($B$11)</f>
        <v>-2.2025658418243787E-2</v>
      </c>
      <c r="H52" s="14">
        <f>IF(Q52&lt;G52,1,0)</f>
        <v>0</v>
      </c>
      <c r="I52" s="20">
        <f>G52*SQRT(10)</f>
        <v>-6.9651247566511934E-2</v>
      </c>
      <c r="J52" s="20">
        <f t="array" ref="J52">SQRT(MMULT(MMULT(TRANSPOSE($A$4:$A$8),MMULT(TRANSPOSE(EXP(B53:F304)-1),EXP(B53:F304)-1)/COUNTA(F53:F304)),$A$4:$A$8))*(-1/SQRT(2*PI())*EXP(-1*(NORMSINV($B$11))^2/2)/$B$11)</f>
        <v>-2.5234015378283067E-2</v>
      </c>
      <c r="K52" s="40">
        <f>J52*SQRT(10)</f>
        <v>-7.9796963107089877E-2</v>
      </c>
      <c r="L52" s="20">
        <v>-1.9477754091807825E-2</v>
      </c>
      <c r="M52" s="20">
        <v>-1.2829947865916423E-3</v>
      </c>
      <c r="N52" s="20">
        <v>0</v>
      </c>
      <c r="O52" s="20">
        <v>6.9982347311588252E-3</v>
      </c>
      <c r="P52" s="20">
        <v>1.1676266574067697E-4</v>
      </c>
      <c r="Q52" s="41">
        <f t="shared" si="2"/>
        <v>-2.7291502962999933E-3</v>
      </c>
    </row>
    <row r="53" spans="1:17" ht="12.75" customHeight="1">
      <c r="A53" s="43">
        <f>Stocks!A483</f>
        <v>43090</v>
      </c>
      <c r="B53" s="45">
        <f>Stocks!H483</f>
        <v>8.1133677658020518E-3</v>
      </c>
      <c r="C53" s="45">
        <f>Stocks!I483</f>
        <v>-1.6963932426878634E-2</v>
      </c>
      <c r="D53" s="45">
        <f>Stocks!J483</f>
        <v>3.7783606224810803E-3</v>
      </c>
      <c r="E53" s="45">
        <f>Stocks!K483</f>
        <v>-1.0598347692991382E-3</v>
      </c>
      <c r="F53" s="45">
        <f>Stocks!L483</f>
        <v>-2.3386120239698803E-4</v>
      </c>
      <c r="G53" s="20">
        <f t="array" ref="G53">SQRT(MMULT(MMULT(TRANSPOSE($A$4:$A$8),MMULT(TRANSPOSE(EXP(B54:F305)-1),EXP(B54:F305)-1)/COUNTA(F54:F305)),$A$4:$A$8))*NORMSINV($B$11)</f>
        <v>-2.2024919420318645E-2</v>
      </c>
      <c r="H53" s="14">
        <f>IF(Q53&lt;G53,1,0)</f>
        <v>0</v>
      </c>
      <c r="I53" s="20">
        <f>G53*SQRT(10)</f>
        <v>-6.9648910649882351E-2</v>
      </c>
      <c r="J53" s="20">
        <f t="array" ref="J53">SQRT(MMULT(MMULT(TRANSPOSE($A$4:$A$8),MMULT(TRANSPOSE(EXP(B54:F305)-1),EXP(B54:F305)-1)/COUNTA(F54:F305)),$A$4:$A$8))*(-1/SQRT(2*PI())*EXP(-1*(NORMSINV($B$11))^2/2)/$B$11)</f>
        <v>-2.5233168734579915E-2</v>
      </c>
      <c r="K53" s="40">
        <f>J53*SQRT(10)</f>
        <v>-7.9794285784621277E-2</v>
      </c>
      <c r="L53" s="20">
        <v>8.1463703276489479E-3</v>
      </c>
      <c r="M53" s="20">
        <v>-1.6820855118877355E-2</v>
      </c>
      <c r="N53" s="20">
        <v>3.7855076254611794E-3</v>
      </c>
      <c r="O53" s="20">
        <v>-1.0592733427873201E-3</v>
      </c>
      <c r="P53" s="20">
        <v>-2.3383385899750995E-4</v>
      </c>
      <c r="Q53" s="41">
        <f t="shared" si="2"/>
        <v>-1.2364168735104115E-3</v>
      </c>
    </row>
    <row r="54" spans="1:17" ht="12.75" customHeight="1">
      <c r="A54" s="43">
        <f>Stocks!A482</f>
        <v>43089</v>
      </c>
      <c r="B54" s="45">
        <f>Stocks!H482</f>
        <v>-6.4234705939193205E-3</v>
      </c>
      <c r="C54" s="45">
        <f>Stocks!I482</f>
        <v>1.0993563281529853E-2</v>
      </c>
      <c r="D54" s="45">
        <f>Stocks!J482</f>
        <v>-1.0890376272136451E-3</v>
      </c>
      <c r="E54" s="45">
        <f>Stocks!K482</f>
        <v>9.5786329813265653E-3</v>
      </c>
      <c r="F54" s="45">
        <f>Stocks!L482</f>
        <v>-3.6183548440730626E-3</v>
      </c>
      <c r="G54" s="20">
        <f t="array" ref="G54">SQRT(MMULT(MMULT(TRANSPOSE($A$4:$A$8),MMULT(TRANSPOSE(EXP(B55:F306)-1),EXP(B55:F306)-1)/COUNTA(F55:F306)),$A$4:$A$8))*NORMSINV($B$11)</f>
        <v>-2.2050301718559647E-2</v>
      </c>
      <c r="H54" s="14">
        <f>IF(Q54&lt;G54,1,0)</f>
        <v>0</v>
      </c>
      <c r="I54" s="20">
        <f>G54*SQRT(10)</f>
        <v>-6.9729176524573597E-2</v>
      </c>
      <c r="J54" s="20">
        <f t="array" ref="J54">SQRT(MMULT(MMULT(TRANSPOSE($A$4:$A$8),MMULT(TRANSPOSE(EXP(B55:F306)-1),EXP(B55:F306)-1)/COUNTA(F55:F306)),$A$4:$A$8))*(-1/SQRT(2*PI())*EXP(-1*(NORMSINV($B$11))^2/2)/$B$11)</f>
        <v>-2.5262248333109381E-2</v>
      </c>
      <c r="K54" s="40">
        <f>J54*SQRT(10)</f>
        <v>-7.9886243549417674E-2</v>
      </c>
      <c r="L54" s="20">
        <v>-6.4028842089480882E-3</v>
      </c>
      <c r="M54" s="20">
        <v>1.1054214552437807E-2</v>
      </c>
      <c r="N54" s="20">
        <v>-1.0884448409453165E-3</v>
      </c>
      <c r="O54" s="20">
        <v>9.62465491124684E-3</v>
      </c>
      <c r="P54" s="20">
        <v>-3.6118164865940761E-3</v>
      </c>
      <c r="Q54" s="41">
        <f t="shared" si="2"/>
        <v>1.9151447854394332E-3</v>
      </c>
    </row>
    <row r="55" spans="1:17" ht="12.75" customHeight="1">
      <c r="A55" s="43">
        <f>Stocks!A481</f>
        <v>43088</v>
      </c>
      <c r="B55" s="45">
        <f>Stocks!H481</f>
        <v>-2.3196075577381511E-2</v>
      </c>
      <c r="C55" s="45">
        <f>Stocks!I481</f>
        <v>1.672082147313813E-2</v>
      </c>
      <c r="D55" s="45">
        <f>Stocks!J481</f>
        <v>-1.071381056744819E-2</v>
      </c>
      <c r="E55" s="45">
        <f>Stocks!K481</f>
        <v>-1.8016563959059543E-2</v>
      </c>
      <c r="F55" s="45">
        <f>Stocks!L481</f>
        <v>-6.3874617701972867E-3</v>
      </c>
      <c r="G55" s="20">
        <f t="array" ref="G55">SQRT(MMULT(MMULT(TRANSPOSE($A$4:$A$8),MMULT(TRANSPOSE(EXP(B56:F307)-1),EXP(B56:F307)-1)/COUNTA(F56:F307)),$A$4:$A$8))*NORMSINV($B$11)</f>
        <v>-2.2074483692857756E-2</v>
      </c>
      <c r="H55" s="14">
        <f>IF(Q55&lt;G55,1,0)</f>
        <v>0</v>
      </c>
      <c r="I55" s="20">
        <f>G55*SQRT(10)</f>
        <v>-6.9805646641675281E-2</v>
      </c>
      <c r="J55" s="20">
        <f t="array" ref="J55">SQRT(MMULT(MMULT(TRANSPOSE($A$4:$A$8),MMULT(TRANSPOSE(EXP(B56:F307)-1),EXP(B56:F307)-1)/COUNTA(F56:F307)),$A$4:$A$8))*(-1/SQRT(2*PI())*EXP(-1*(NORMSINV($B$11))^2/2)/$B$11)</f>
        <v>-2.5289952763085027E-2</v>
      </c>
      <c r="K55" s="40">
        <f>J55*SQRT(10)</f>
        <v>-7.9973852649417365E-2</v>
      </c>
      <c r="L55" s="20">
        <v>-2.292911474797292E-2</v>
      </c>
      <c r="M55" s="20">
        <v>1.6861396827344742E-2</v>
      </c>
      <c r="N55" s="20">
        <v>-1.0656622116634706E-2</v>
      </c>
      <c r="O55" s="20">
        <v>-1.7855235982094656E-2</v>
      </c>
      <c r="P55" s="20">
        <v>-6.3671053013804671E-3</v>
      </c>
      <c r="Q55" s="41">
        <f t="shared" si="2"/>
        <v>-8.1893362641476015E-3</v>
      </c>
    </row>
    <row r="56" spans="1:17" ht="12.75" customHeight="1">
      <c r="A56" s="43">
        <f>Stocks!A480</f>
        <v>43087</v>
      </c>
      <c r="B56" s="45">
        <f>Stocks!H480</f>
        <v>-1.3425037347478174E-2</v>
      </c>
      <c r="C56" s="45">
        <f>Stocks!I480</f>
        <v>3.744103899380171E-2</v>
      </c>
      <c r="D56" s="45">
        <f>Stocks!J480</f>
        <v>1.3984671949069757E-2</v>
      </c>
      <c r="E56" s="45">
        <f>Stocks!K480</f>
        <v>1.5767229078180822E-3</v>
      </c>
      <c r="F56" s="45">
        <f>Stocks!L480</f>
        <v>-5.4263566232770708E-3</v>
      </c>
      <c r="G56" s="20">
        <f t="array" ref="G56">SQRT(MMULT(MMULT(TRANSPOSE($A$4:$A$8),MMULT(TRANSPOSE(EXP(B57:F308)-1),EXP(B57:F308)-1)/COUNTA(F57:F308)),$A$4:$A$8))*NORMSINV($B$11)</f>
        <v>-2.2050657785704527E-2</v>
      </c>
      <c r="H56" s="14">
        <f>IF(Q56&lt;G56,1,0)</f>
        <v>0</v>
      </c>
      <c r="I56" s="20">
        <f>G56*SQRT(10)</f>
        <v>-6.9730302507751377E-2</v>
      </c>
      <c r="J56" s="20">
        <f t="array" ref="J56">SQRT(MMULT(MMULT(TRANSPOSE($A$4:$A$8),MMULT(TRANSPOSE(EXP(B57:F308)-1),EXP(B57:F308)-1)/COUNTA(F57:F308)),$A$4:$A$8))*(-1/SQRT(2*PI())*EXP(-1*(NORMSINV($B$11))^2/2)/$B$11)</f>
        <v>-2.526265626660399E-2</v>
      </c>
      <c r="K56" s="40">
        <f>J56*SQRT(10)</f>
        <v>-7.9887533548394521E-2</v>
      </c>
      <c r="L56" s="20">
        <v>-1.3335323453125976E-2</v>
      </c>
      <c r="M56" s="20">
        <v>3.8150784862414737E-2</v>
      </c>
      <c r="N56" s="20">
        <v>1.4082914904795588E-2</v>
      </c>
      <c r="O56" s="20">
        <v>1.5779665889429663E-3</v>
      </c>
      <c r="P56" s="20">
        <v>-5.4116605442468468E-3</v>
      </c>
      <c r="Q56" s="41">
        <f t="shared" si="2"/>
        <v>7.0129364717560925E-3</v>
      </c>
    </row>
    <row r="57" spans="1:17" ht="12.75" customHeight="1">
      <c r="A57" s="43">
        <f>Stocks!A479</f>
        <v>43084</v>
      </c>
      <c r="B57" s="45">
        <f>Stocks!H479</f>
        <v>1.632113247861413E-2</v>
      </c>
      <c r="C57" s="45">
        <f>Stocks!I479</f>
        <v>2.9608238788634167E-2</v>
      </c>
      <c r="D57" s="45">
        <f>Stocks!J479</f>
        <v>1.0110186505689804E-2</v>
      </c>
      <c r="E57" s="45">
        <f>Stocks!K479</f>
        <v>2.9498388979904838E-3</v>
      </c>
      <c r="F57" s="45">
        <f>Stocks!L479</f>
        <v>2.5185063490207805E-2</v>
      </c>
      <c r="G57" s="20">
        <f t="array" ref="G57">SQRT(MMULT(MMULT(TRANSPOSE($A$4:$A$8),MMULT(TRANSPOSE(EXP(B58:F309)-1),EXP(B58:F309)-1)/COUNTA(F58:F309)),$A$4:$A$8))*NORMSINV($B$11)</f>
        <v>-2.1915048136082145E-2</v>
      </c>
      <c r="H57" s="14">
        <f>IF(Q57&lt;G57,1,0)</f>
        <v>0</v>
      </c>
      <c r="I57" s="20">
        <f>G57*SQRT(10)</f>
        <v>-6.9301467142247247E-2</v>
      </c>
      <c r="J57" s="20">
        <f t="array" ref="J57">SQRT(MMULT(MMULT(TRANSPOSE($A$4:$A$8),MMULT(TRANSPOSE(EXP(B58:F309)-1),EXP(B58:F309)-1)/COUNTA(F58:F309)),$A$4:$A$8))*(-1/SQRT(2*PI())*EXP(-1*(NORMSINV($B$11))^2/2)/$B$11)</f>
        <v>-2.5107293102469001E-2</v>
      </c>
      <c r="K57" s="40">
        <f>J57*SQRT(10)</f>
        <v>-7.939623208523737E-2</v>
      </c>
      <c r="L57" s="20">
        <v>1.6455049729717553E-2</v>
      </c>
      <c r="M57" s="20">
        <v>3.0050920902168897E-2</v>
      </c>
      <c r="N57" s="20">
        <v>1.0161467114418529E-2</v>
      </c>
      <c r="O57" s="20">
        <v>2.9541939539373778E-3</v>
      </c>
      <c r="P57" s="20">
        <v>2.5504886478029249E-2</v>
      </c>
      <c r="Q57" s="41">
        <f t="shared" si="2"/>
        <v>1.7025303635654323E-2</v>
      </c>
    </row>
    <row r="58" spans="1:17" ht="12.75" customHeight="1">
      <c r="A58" s="43">
        <f>Stocks!A478</f>
        <v>43083</v>
      </c>
      <c r="B58" s="45">
        <f>Stocks!H478</f>
        <v>-3.3681529697179849E-3</v>
      </c>
      <c r="C58" s="45">
        <f>Stocks!I478</f>
        <v>-1.8477531564326285E-3</v>
      </c>
      <c r="D58" s="45">
        <f>Stocks!J478</f>
        <v>-2.902820693798576E-4</v>
      </c>
      <c r="E58" s="45">
        <f>Stocks!K478</f>
        <v>9.0085766591560153E-3</v>
      </c>
      <c r="F58" s="45">
        <f>Stocks!L478</f>
        <v>-7.7629971061014998E-3</v>
      </c>
      <c r="G58" s="20">
        <f t="array" ref="G58">SQRT(MMULT(MMULT(TRANSPOSE($A$4:$A$8),MMULT(TRANSPOSE(EXP(B59:F310)-1),EXP(B59:F310)-1)/COUNTA(F59:F310)),$A$4:$A$8))*NORMSINV($B$11)</f>
        <v>-2.1917332635535525E-2</v>
      </c>
      <c r="H58" s="14">
        <f>IF(Q58&lt;G58,1,0)</f>
        <v>0</v>
      </c>
      <c r="I58" s="20">
        <f>G58*SQRT(10)</f>
        <v>-6.9308691363833344E-2</v>
      </c>
      <c r="J58" s="20">
        <f t="array" ref="J58">SQRT(MMULT(MMULT(TRANSPOSE($A$4:$A$8),MMULT(TRANSPOSE(EXP(B59:F310)-1),EXP(B59:F310)-1)/COUNTA(F59:F310)),$A$4:$A$8))*(-1/SQRT(2*PI())*EXP(-1*(NORMSINV($B$11))^2/2)/$B$11)</f>
        <v>-2.5109910372438579E-2</v>
      </c>
      <c r="K58" s="40">
        <f>J58*SQRT(10)</f>
        <v>-7.9404508619592792E-2</v>
      </c>
      <c r="L58" s="20">
        <v>-3.3624871054551428E-3</v>
      </c>
      <c r="M58" s="20">
        <v>-1.8460471115141275E-3</v>
      </c>
      <c r="N58" s="20">
        <v>-2.9023994161632655E-4</v>
      </c>
      <c r="O58" s="20">
        <v>9.0492760084675827E-3</v>
      </c>
      <c r="P58" s="20">
        <v>-7.7329428646814189E-3</v>
      </c>
      <c r="Q58" s="41">
        <f t="shared" si="2"/>
        <v>-8.3648820295988678E-4</v>
      </c>
    </row>
    <row r="59" spans="1:17" ht="12.75" customHeight="1">
      <c r="A59" s="43">
        <f>Stocks!A477</f>
        <v>43082</v>
      </c>
      <c r="B59" s="45">
        <f>Stocks!H477</f>
        <v>-5.8818509305265422E-3</v>
      </c>
      <c r="C59" s="45">
        <f>Stocks!I477</f>
        <v>2.3079774788100491E-4</v>
      </c>
      <c r="D59" s="45">
        <f>Stocks!J477</f>
        <v>3.3143031023321768E-3</v>
      </c>
      <c r="E59" s="45">
        <f>Stocks!K477</f>
        <v>1.1403025226871318E-2</v>
      </c>
      <c r="F59" s="45">
        <f>Stocks!L477</f>
        <v>-2.6911366903609422E-3</v>
      </c>
      <c r="G59" s="20">
        <f t="array" ref="G59">SQRT(MMULT(MMULT(TRANSPOSE($A$4:$A$8),MMULT(TRANSPOSE(EXP(B60:F311)-1),EXP(B60:F311)-1)/COUNTA(F60:F311)),$A$4:$A$8))*NORMSINV($B$11)</f>
        <v>-2.2075541357828236E-2</v>
      </c>
      <c r="H59" s="14">
        <f>IF(Q59&lt;G59,1,0)</f>
        <v>0</v>
      </c>
      <c r="I59" s="20">
        <f>G59*SQRT(10)</f>
        <v>-6.9808991271983367E-2</v>
      </c>
      <c r="J59" s="20">
        <f t="array" ref="J59">SQRT(MMULT(MMULT(TRANSPOSE($A$4:$A$8),MMULT(TRANSPOSE(EXP(B60:F311)-1),EXP(B60:F311)-1)/COUNTA(F60:F311)),$A$4:$A$8))*(-1/SQRT(2*PI())*EXP(-1*(NORMSINV($B$11))^2/2)/$B$11)</f>
        <v>-2.52911644923157E-2</v>
      </c>
      <c r="K59" s="40">
        <f>J59*SQRT(10)</f>
        <v>-7.9977684473693689E-2</v>
      </c>
      <c r="L59" s="20">
        <v>-5.864586710449482E-3</v>
      </c>
      <c r="M59" s="20">
        <v>2.3082438373038931E-4</v>
      </c>
      <c r="N59" s="20">
        <v>3.3198014776085983E-3</v>
      </c>
      <c r="O59" s="20">
        <v>1.1468287545755459E-2</v>
      </c>
      <c r="P59" s="20">
        <v>-2.6875188281327957E-3</v>
      </c>
      <c r="Q59" s="41">
        <f t="shared" si="2"/>
        <v>1.2933615737024339E-3</v>
      </c>
    </row>
    <row r="60" spans="1:17" ht="12.75" customHeight="1">
      <c r="A60" s="43">
        <f>Stocks!A476</f>
        <v>43081</v>
      </c>
      <c r="B60" s="45">
        <f>Stocks!H476</f>
        <v>3.6186277748684499E-2</v>
      </c>
      <c r="C60" s="45">
        <f>Stocks!I476</f>
        <v>-7.5870584435604902E-3</v>
      </c>
      <c r="D60" s="45">
        <f>Stocks!J476</f>
        <v>-5.6335431072289674E-3</v>
      </c>
      <c r="E60" s="45">
        <f>Stocks!K476</f>
        <v>-2.6347911677652202E-3</v>
      </c>
      <c r="F60" s="45">
        <f>Stocks!L476</f>
        <v>4.0980814043230047E-3</v>
      </c>
      <c r="G60" s="20">
        <f t="array" ref="G60">SQRT(MMULT(MMULT(TRANSPOSE($A$4:$A$8),MMULT(TRANSPOSE(EXP(B61:F312)-1),EXP(B61:F312)-1)/COUNTA(F61:F312)),$A$4:$A$8))*NORMSINV($B$11)</f>
        <v>-2.2063591247041398E-2</v>
      </c>
      <c r="H60" s="14">
        <f>IF(Q60&lt;G60,1,0)</f>
        <v>0</v>
      </c>
      <c r="I60" s="20">
        <f>G60*SQRT(10)</f>
        <v>-6.9771201703605609E-2</v>
      </c>
      <c r="J60" s="20">
        <f t="array" ref="J60">SQRT(MMULT(MMULT(TRANSPOSE($A$4:$A$8),MMULT(TRANSPOSE(EXP(B61:F312)-1),EXP(B61:F312)-1)/COUNTA(F61:F312)),$A$4:$A$8))*(-1/SQRT(2*PI())*EXP(-1*(NORMSINV($B$11))^2/2)/$B$11)</f>
        <v>-2.5277473674377764E-2</v>
      </c>
      <c r="K60" s="40">
        <f>J60*SQRT(10)</f>
        <v>-7.9934390305979125E-2</v>
      </c>
      <c r="L60" s="20">
        <v>3.6848970394953266E-2</v>
      </c>
      <c r="M60" s="20">
        <v>-7.558349367342722E-3</v>
      </c>
      <c r="N60" s="20">
        <v>-5.6177044597838849E-3</v>
      </c>
      <c r="O60" s="20">
        <v>-2.6313231520173628E-3</v>
      </c>
      <c r="P60" s="20">
        <v>4.1064900223979142E-3</v>
      </c>
      <c r="Q60" s="41">
        <f t="shared" si="2"/>
        <v>5.0296166876414427E-3</v>
      </c>
    </row>
    <row r="61" spans="1:17" ht="12.75" customHeight="1">
      <c r="A61" s="43">
        <f>Stocks!A475</f>
        <v>43080</v>
      </c>
      <c r="B61" s="45">
        <f>Stocks!H475</f>
        <v>4.2798901304187356E-2</v>
      </c>
      <c r="C61" s="45">
        <f>Stocks!I475</f>
        <v>7.1256136346470236E-3</v>
      </c>
      <c r="D61" s="45">
        <f>Stocks!J475</f>
        <v>1.929668917872919E-2</v>
      </c>
      <c r="E61" s="45">
        <f>Stocks!K475</f>
        <v>-1.2381373010227412E-2</v>
      </c>
      <c r="F61" s="45">
        <f>Stocks!L475</f>
        <v>1.2633666485233203E-2</v>
      </c>
      <c r="G61" s="20">
        <f t="array" ref="G61">SQRT(MMULT(MMULT(TRANSPOSE($A$4:$A$8),MMULT(TRANSPOSE(EXP(B62:F313)-1),EXP(B62:F313)-1)/COUNTA(F62:F313)),$A$4:$A$8))*NORMSINV($B$11)</f>
        <v>-2.1983749739798251E-2</v>
      </c>
      <c r="H61" s="14">
        <f>IF(Q61&lt;G61,1,0)</f>
        <v>0</v>
      </c>
      <c r="I61" s="20">
        <f>G61*SQRT(10)</f>
        <v>-6.9518720688896432E-2</v>
      </c>
      <c r="J61" s="20">
        <f t="array" ref="J61">SQRT(MMULT(MMULT(TRANSPOSE($A$4:$A$8),MMULT(TRANSPOSE(EXP(B62:F313)-1),EXP(B62:F313)-1)/COUNTA(F62:F313)),$A$4:$A$8))*(-1/SQRT(2*PI())*EXP(-1*(NORMSINV($B$11))^2/2)/$B$11)</f>
        <v>-2.5186002092310096E-2</v>
      </c>
      <c r="K61" s="40">
        <f>J61*SQRT(10)</f>
        <v>-7.9645131765466282E-2</v>
      </c>
      <c r="L61" s="20">
        <v>4.3727981408815807E-2</v>
      </c>
      <c r="M61" s="20">
        <v>7.1510612268103858E-3</v>
      </c>
      <c r="N61" s="20">
        <v>1.9484073644610207E-2</v>
      </c>
      <c r="O61" s="20">
        <v>-1.230503917542849E-2</v>
      </c>
      <c r="P61" s="20">
        <v>1.2713808389410355E-2</v>
      </c>
      <c r="Q61" s="41">
        <f t="shared" si="2"/>
        <v>1.4154377098843651E-2</v>
      </c>
    </row>
    <row r="62" spans="1:17" ht="12.75" customHeight="1">
      <c r="A62" s="43">
        <f>Stocks!A474</f>
        <v>43077</v>
      </c>
      <c r="B62" s="45">
        <f>Stocks!H474</f>
        <v>1.2420981349049795E-2</v>
      </c>
      <c r="C62" s="45">
        <f>Stocks!I474</f>
        <v>6.2479598534007892E-3</v>
      </c>
      <c r="D62" s="45">
        <f>Stocks!J474</f>
        <v>2.9497256347042343E-4</v>
      </c>
      <c r="E62" s="45">
        <f>Stocks!K474</f>
        <v>1.7873842827228925E-2</v>
      </c>
      <c r="F62" s="45">
        <f>Stocks!L474</f>
        <v>2.0042888855096745E-2</v>
      </c>
      <c r="G62" s="20">
        <f t="array" ref="G62">SQRT(MMULT(MMULT(TRANSPOSE($A$4:$A$8),MMULT(TRANSPOSE(EXP(B63:F314)-1),EXP(B63:F314)-1)/COUNTA(F63:F314)),$A$4:$A$8))*NORMSINV($B$11)</f>
        <v>-2.1922244530222096E-2</v>
      </c>
      <c r="H62" s="14">
        <f>IF(Q62&lt;G62,1,0)</f>
        <v>0</v>
      </c>
      <c r="I62" s="20">
        <f>G62*SQRT(10)</f>
        <v>-6.9324224138669788E-2</v>
      </c>
      <c r="J62" s="20">
        <f t="array" ref="J62">SQRT(MMULT(MMULT(TRANSPOSE($A$4:$A$8),MMULT(TRANSPOSE(EXP(B63:F314)-1),EXP(B63:F314)-1)/COUNTA(F63:F314)),$A$4:$A$8))*(-1/SQRT(2*PI())*EXP(-1*(NORMSINV($B$11))^2/2)/$B$11)</f>
        <v>-2.5115537755906709E-2</v>
      </c>
      <c r="K62" s="40">
        <f>J62*SQRT(10)</f>
        <v>-7.9422303968619268E-2</v>
      </c>
      <c r="L62" s="20">
        <v>1.2498442118572249E-2</v>
      </c>
      <c r="M62" s="20">
        <v>6.2675190684109055E-3</v>
      </c>
      <c r="N62" s="20">
        <v>2.9501607215482952E-4</v>
      </c>
      <c r="O62" s="20">
        <v>1.8034535929285212E-2</v>
      </c>
      <c r="P62" s="20">
        <v>2.0245096232517867E-2</v>
      </c>
      <c r="Q62" s="41">
        <f t="shared" si="2"/>
        <v>1.1468121884188213E-2</v>
      </c>
    </row>
    <row r="63" spans="1:17" ht="12.75" customHeight="1">
      <c r="A63" s="43">
        <f>Stocks!A473</f>
        <v>43076</v>
      </c>
      <c r="B63" s="45">
        <f>Stocks!H473</f>
        <v>-6.4692619536978633E-3</v>
      </c>
      <c r="C63" s="45">
        <f>Stocks!I473</f>
        <v>-8.5520925294503142E-3</v>
      </c>
      <c r="D63" s="45">
        <f>Stocks!J473</f>
        <v>1.8326564762288285E-3</v>
      </c>
      <c r="E63" s="45">
        <f>Stocks!K473</f>
        <v>-5.3984346790143497E-4</v>
      </c>
      <c r="F63" s="45">
        <f>Stocks!L473</f>
        <v>-3.5094704756668317E-3</v>
      </c>
      <c r="G63" s="20">
        <f t="array" ref="G63">SQRT(MMULT(MMULT(TRANSPOSE($A$4:$A$8),MMULT(TRANSPOSE(EXP(B64:F315)-1),EXP(B64:F315)-1)/COUNTA(F64:F315)),$A$4:$A$8))*NORMSINV($B$11)</f>
        <v>-2.2118774291457817E-2</v>
      </c>
      <c r="H63" s="14">
        <f>IF(Q63&lt;G63,1,0)</f>
        <v>0</v>
      </c>
      <c r="I63" s="20">
        <f>G63*SQRT(10)</f>
        <v>-6.9945705812183734E-2</v>
      </c>
      <c r="J63" s="20">
        <f t="array" ref="J63">SQRT(MMULT(MMULT(TRANSPOSE($A$4:$A$8),MMULT(TRANSPOSE(EXP(B64:F315)-1),EXP(B64:F315)-1)/COUNTA(F64:F315)),$A$4:$A$8))*(-1/SQRT(2*PI())*EXP(-1*(NORMSINV($B$11))^2/2)/$B$11)</f>
        <v>-2.534069493046839E-2</v>
      </c>
      <c r="K63" s="40">
        <f>J63*SQRT(10)</f>
        <v>-8.0134313471762295E-2</v>
      </c>
      <c r="L63" s="20">
        <v>-6.4483813302567564E-3</v>
      </c>
      <c r="M63" s="20">
        <v>-8.5156274111969008E-3</v>
      </c>
      <c r="N63" s="20">
        <v>1.8343368174480743E-3</v>
      </c>
      <c r="O63" s="20">
        <v>-5.3969777863418372E-4</v>
      </c>
      <c r="P63" s="20">
        <v>-3.503319481838069E-3</v>
      </c>
      <c r="Q63" s="41">
        <f t="shared" si="2"/>
        <v>-3.4345378368955664E-3</v>
      </c>
    </row>
    <row r="64" spans="1:17" ht="12.75" customHeight="1">
      <c r="A64" s="43">
        <f>Stocks!A472</f>
        <v>43075</v>
      </c>
      <c r="B64" s="45">
        <f>Stocks!H472</f>
        <v>3.0993137008501117E-2</v>
      </c>
      <c r="C64" s="45">
        <f>Stocks!I472</f>
        <v>2.3021339999054703E-4</v>
      </c>
      <c r="D64" s="45">
        <f>Stocks!J472</f>
        <v>-3.7204766754644161E-3</v>
      </c>
      <c r="E64" s="45">
        <f>Stocks!K472</f>
        <v>5.8997003170426316E-3</v>
      </c>
      <c r="F64" s="45">
        <f>Stocks!L472</f>
        <v>1.447977880769807E-2</v>
      </c>
      <c r="G64" s="20">
        <f t="array" ref="G64">SQRT(MMULT(MMULT(TRANSPOSE($A$4:$A$8),MMULT(TRANSPOSE(EXP(B65:F316)-1),EXP(B65:F316)-1)/COUNTA(F65:F316)),$A$4:$A$8))*NORMSINV($B$11)</f>
        <v>-2.2127906925789281E-2</v>
      </c>
      <c r="H64" s="14">
        <f>IF(Q64&lt;G64,1,0)</f>
        <v>0</v>
      </c>
      <c r="I64" s="20">
        <f>G64*SQRT(10)</f>
        <v>-6.9974585737708608E-2</v>
      </c>
      <c r="J64" s="20">
        <f t="array" ref="J64">SQRT(MMULT(MMULT(TRANSPOSE($A$4:$A$8),MMULT(TRANSPOSE(EXP(B65:F316)-1),EXP(B65:F316)-1)/COUNTA(F65:F316)),$A$4:$A$8))*(-1/SQRT(2*PI())*EXP(-1*(NORMSINV($B$11))^2/2)/$B$11)</f>
        <v>-2.5351157865595608E-2</v>
      </c>
      <c r="K64" s="40">
        <f>J64*SQRT(10)</f>
        <v>-8.0167400177774892E-2</v>
      </c>
      <c r="L64" s="20">
        <v>3.1478424834570001E-2</v>
      </c>
      <c r="M64" s="20">
        <v>2.302399011289597E-4</v>
      </c>
      <c r="N64" s="20">
        <v>-3.7135642772473739E-3</v>
      </c>
      <c r="O64" s="20">
        <v>5.9171378241140481E-3</v>
      </c>
      <c r="P64" s="20">
        <v>1.4585118623176772E-2</v>
      </c>
      <c r="Q64" s="41">
        <f t="shared" si="2"/>
        <v>9.699471381148482E-3</v>
      </c>
    </row>
    <row r="65" spans="1:17" ht="12.75" customHeight="1">
      <c r="A65" s="43">
        <f>Stocks!A471</f>
        <v>43074</v>
      </c>
      <c r="B65" s="45">
        <f>Stocks!H471</f>
        <v>-4.9269271644015265E-3</v>
      </c>
      <c r="C65" s="45">
        <f>Stocks!I471</f>
        <v>-2.3883893138806921E-2</v>
      </c>
      <c r="D65" s="45">
        <f>Stocks!J471</f>
        <v>-9.4276386936246483E-4</v>
      </c>
      <c r="E65" s="45">
        <f>Stocks!K471</f>
        <v>9.2336191217608785E-4</v>
      </c>
      <c r="F65" s="45">
        <f>Stocks!L471</f>
        <v>6.2701513148409275E-3</v>
      </c>
      <c r="G65" s="20">
        <f t="array" ref="G65">SQRT(MMULT(MMULT(TRANSPOSE($A$4:$A$8),MMULT(TRANSPOSE(EXP(B66:F317)-1),EXP(B66:F317)-1)/COUNTA(F66:F317)),$A$4:$A$8))*NORMSINV($B$11)</f>
        <v>-2.213771901857433E-2</v>
      </c>
      <c r="H65" s="14">
        <f>IF(Q65&lt;G65,1,0)</f>
        <v>0</v>
      </c>
      <c r="I65" s="20">
        <f>G65*SQRT(10)</f>
        <v>-7.0005614299522262E-2</v>
      </c>
      <c r="J65" s="20">
        <f t="array" ref="J65">SQRT(MMULT(MMULT(TRANSPOSE($A$4:$A$8),MMULT(TRANSPOSE(EXP(B66:F317)-1),EXP(B66:F317)-1)/COUNTA(F66:F317)),$A$4:$A$8))*(-1/SQRT(2*PI())*EXP(-1*(NORMSINV($B$11))^2/2)/$B$11)</f>
        <v>-2.5362399232165878E-2</v>
      </c>
      <c r="K65" s="40">
        <f>J65*SQRT(10)</f>
        <v>-8.020294850014982E-2</v>
      </c>
      <c r="L65" s="20">
        <v>-4.9148097674386717E-3</v>
      </c>
      <c r="M65" s="20">
        <v>-2.3600930191890548E-2</v>
      </c>
      <c r="N65" s="20">
        <v>-9.423196071282195E-4</v>
      </c>
      <c r="O65" s="20">
        <v>9.2378834202618432E-4</v>
      </c>
      <c r="P65" s="20">
        <v>6.2898498630343481E-3</v>
      </c>
      <c r="Q65" s="41">
        <f t="shared" si="2"/>
        <v>-4.4488842722793815E-3</v>
      </c>
    </row>
    <row r="66" spans="1:17" ht="12.75" customHeight="1">
      <c r="A66" s="43">
        <f>Stocks!A470</f>
        <v>43073</v>
      </c>
      <c r="B66" s="45">
        <f>Stocks!H470</f>
        <v>-4.3482878775158796E-3</v>
      </c>
      <c r="C66" s="45">
        <f>Stocks!I470</f>
        <v>-4.2613675282498244E-3</v>
      </c>
      <c r="D66" s="45">
        <f>Stocks!J470</f>
        <v>-7.3346935529539107E-3</v>
      </c>
      <c r="E66" s="45">
        <f>Stocks!K470</f>
        <v>-1.4992536661866186E-2</v>
      </c>
      <c r="F66" s="45">
        <f>Stocks!L470</f>
        <v>-3.8470865724226602E-2</v>
      </c>
      <c r="G66" s="20">
        <f t="array" ref="G66">SQRT(MMULT(MMULT(TRANSPOSE($A$4:$A$8),MMULT(TRANSPOSE(EXP(B67:F318)-1),EXP(B67:F318)-1)/COUNTA(F67:F318)),$A$4:$A$8))*NORMSINV($B$11)</f>
        <v>-2.2085522825597573E-2</v>
      </c>
      <c r="H66" s="14">
        <f>IF(Q66&lt;G66,1,0)</f>
        <v>0</v>
      </c>
      <c r="I66" s="20">
        <f>G66*SQRT(10)</f>
        <v>-6.9840555444526026E-2</v>
      </c>
      <c r="J66" s="20">
        <f t="array" ref="J66">SQRT(MMULT(MMULT(TRANSPOSE($A$4:$A$8),MMULT(TRANSPOSE(EXP(B67:F318)-1),EXP(B67:F318)-1)/COUNTA(F67:F318)),$A$4:$A$8))*(-1/SQRT(2*PI())*EXP(-1*(NORMSINV($B$11))^2/2)/$B$11)</f>
        <v>-2.5302599905796037E-2</v>
      </c>
      <c r="K66" s="40">
        <f>J66*SQRT(10)</f>
        <v>-8.001384642627736E-2</v>
      </c>
      <c r="L66" s="20">
        <v>-4.3388477615202686E-3</v>
      </c>
      <c r="M66" s="20">
        <v>-4.2523007851248797E-3</v>
      </c>
      <c r="N66" s="20">
        <v>-7.3078603327578692E-3</v>
      </c>
      <c r="O66" s="20">
        <v>-1.4880708145996345E-2</v>
      </c>
      <c r="P66" s="20">
        <v>-3.7740260927960678E-2</v>
      </c>
      <c r="Q66" s="41">
        <f t="shared" si="2"/>
        <v>-1.3703995590672008E-2</v>
      </c>
    </row>
    <row r="67" spans="1:17" ht="12.75" customHeight="1">
      <c r="A67" s="43">
        <f>Stocks!A469</f>
        <v>43070</v>
      </c>
      <c r="B67" s="45">
        <f>Stocks!H469</f>
        <v>-7.5401149625174187E-3</v>
      </c>
      <c r="C67" s="45">
        <f>Stocks!I469</f>
        <v>-3.5746139468881151E-3</v>
      </c>
      <c r="D67" s="45">
        <f>Stocks!J469</f>
        <v>-4.6661662295246729E-3</v>
      </c>
      <c r="E67" s="45">
        <f>Stocks!K469</f>
        <v>-4.0598078289861908E-3</v>
      </c>
      <c r="F67" s="45">
        <f>Stocks!L469</f>
        <v>1.0688163980256784E-3</v>
      </c>
      <c r="G67" s="20">
        <f t="array" ref="G67">SQRT(MMULT(MMULT(TRANSPOSE($A$4:$A$8),MMULT(TRANSPOSE(EXP(B68:F319)-1),EXP(B68:F319)-1)/COUNTA(F68:F319)),$A$4:$A$8))*NORMSINV($B$11)</f>
        <v>-2.2242128816407136E-2</v>
      </c>
      <c r="H67" s="14">
        <f>IF(Q67&lt;G67,1,0)</f>
        <v>0</v>
      </c>
      <c r="I67" s="20">
        <f>G67*SQRT(10)</f>
        <v>-7.0335787070711642E-2</v>
      </c>
      <c r="J67" s="20">
        <f t="array" ref="J67">SQRT(MMULT(MMULT(TRANSPOSE($A$4:$A$8),MMULT(TRANSPOSE(EXP(B68:F319)-1),EXP(B68:F319)-1)/COUNTA(F68:F319)),$A$4:$A$8))*(-1/SQRT(2*PI())*EXP(-1*(NORMSINV($B$11))^2/2)/$B$11)</f>
        <v>-2.5482017833077904E-2</v>
      </c>
      <c r="K67" s="40">
        <f>J67*SQRT(10)</f>
        <v>-8.0581215729554512E-2</v>
      </c>
      <c r="L67" s="20">
        <v>-7.5117596079957091E-3</v>
      </c>
      <c r="M67" s="20">
        <v>-3.5682326203108801E-3</v>
      </c>
      <c r="N67" s="20">
        <v>-4.655296588972512E-3</v>
      </c>
      <c r="O67" s="20">
        <v>-4.0515779501911053E-3</v>
      </c>
      <c r="P67" s="20">
        <v>1.0693877858233972E-3</v>
      </c>
      <c r="Q67" s="41">
        <f t="shared" si="2"/>
        <v>-3.7434957963293622E-3</v>
      </c>
    </row>
    <row r="68" spans="1:17" ht="12.75" customHeight="1">
      <c r="A68" s="43">
        <f>Stocks!A468</f>
        <v>43069</v>
      </c>
      <c r="B68" s="45">
        <f>Stocks!H468</f>
        <v>4.2505522167820562E-3</v>
      </c>
      <c r="C68" s="45">
        <f>Stocks!I468</f>
        <v>2.0048014809793152E-2</v>
      </c>
      <c r="D68" s="45">
        <f>Stocks!J468</f>
        <v>1.388680797217302E-2</v>
      </c>
      <c r="E68" s="45">
        <f>Stocks!K468</f>
        <v>-3.034053407085846E-3</v>
      </c>
      <c r="F68" s="45">
        <f>Stocks!L468</f>
        <v>9.9099088807149439E-3</v>
      </c>
      <c r="G68" s="20">
        <f t="array" ref="G68">SQRT(MMULT(MMULT(TRANSPOSE($A$4:$A$8),MMULT(TRANSPOSE(EXP(B69:F320)-1),EXP(B69:F320)-1)/COUNTA(F69:F320)),$A$4:$A$8))*NORMSINV($B$11)</f>
        <v>-2.2240581906362935E-2</v>
      </c>
      <c r="H68" s="14">
        <f>IF(Q68&lt;G68,1,0)</f>
        <v>0</v>
      </c>
      <c r="I68" s="20">
        <f>G68*SQRT(10)</f>
        <v>-7.0330895311636582E-2</v>
      </c>
      <c r="J68" s="20">
        <f t="array" ref="J68">SQRT(MMULT(MMULT(TRANSPOSE($A$4:$A$8),MMULT(TRANSPOSE(EXP(B69:F320)-1),EXP(B69:F320)-1)/COUNTA(F69:F320)),$A$4:$A$8))*(-1/SQRT(2*PI())*EXP(-1*(NORMSINV($B$11))^2/2)/$B$11)</f>
        <v>-2.5480245593124711E-2</v>
      </c>
      <c r="K68" s="40">
        <f>J68*SQRT(10)</f>
        <v>-8.0575611414742079E-2</v>
      </c>
      <c r="L68" s="20">
        <v>4.2595986267270017E-3</v>
      </c>
      <c r="M68" s="20">
        <v>2.0250325976063931E-2</v>
      </c>
      <c r="N68" s="20">
        <v>1.3983677573799253E-2</v>
      </c>
      <c r="O68" s="20">
        <v>-3.0294553185050061E-3</v>
      </c>
      <c r="P68" s="20">
        <v>9.9591746329488733E-3</v>
      </c>
      <c r="Q68" s="41">
        <f t="shared" si="2"/>
        <v>9.0846642982068109E-3</v>
      </c>
    </row>
    <row r="69" spans="1:17" ht="12.75" customHeight="1">
      <c r="A69" s="43">
        <f>Stocks!A467</f>
        <v>43068</v>
      </c>
      <c r="B69" s="45">
        <f>Stocks!H467</f>
        <v>-3.2030059107626269E-2</v>
      </c>
      <c r="C69" s="45">
        <f>Stocks!I467</f>
        <v>-1.7591812923806169E-2</v>
      </c>
      <c r="D69" s="45">
        <f>Stocks!J467</f>
        <v>-2.0960982975648464E-2</v>
      </c>
      <c r="E69" s="45">
        <f>Stocks!K467</f>
        <v>-5.6969418209406229E-2</v>
      </c>
      <c r="F69" s="45">
        <f>Stocks!L467</f>
        <v>-1.8309917539179574E-2</v>
      </c>
      <c r="G69" s="20">
        <f t="array" ref="G69">SQRT(MMULT(MMULT(TRANSPOSE($A$4:$A$8),MMULT(TRANSPOSE(EXP(B70:F321)-1),EXP(B70:F321)-1)/COUNTA(F70:F321)),$A$4:$A$8))*NORMSINV($B$11)</f>
        <v>-2.1855313286920447E-2</v>
      </c>
      <c r="H69" s="14">
        <f>IF(Q69&lt;G69,1,0)</f>
        <v>1</v>
      </c>
      <c r="I69" s="20">
        <f>G69*SQRT(10)</f>
        <v>-6.9112568963209692E-2</v>
      </c>
      <c r="J69" s="20">
        <f t="array" ref="J69">SQRT(MMULT(MMULT(TRANSPOSE($A$4:$A$8),MMULT(TRANSPOSE(EXP(B70:F321)-1),EXP(B70:F321)-1)/COUNTA(F70:F321)),$A$4:$A$8))*(-1/SQRT(2*PI())*EXP(-1*(NORMSINV($B$11))^2/2)/$B$11)</f>
        <v>-2.5038857005179979E-2</v>
      </c>
      <c r="K69" s="40">
        <f>J69*SQRT(10)</f>
        <v>-7.9179818143631189E-2</v>
      </c>
      <c r="L69" s="20">
        <v>-3.1522529926847259E-2</v>
      </c>
      <c r="M69" s="20">
        <v>-1.7437980368205666E-2</v>
      </c>
      <c r="N69" s="20">
        <v>-2.0742828474998282E-2</v>
      </c>
      <c r="O69" s="20">
        <v>-5.5377042813732825E-2</v>
      </c>
      <c r="P69" s="20">
        <v>-1.8143309409064057E-2</v>
      </c>
      <c r="Q69" s="41">
        <f t="shared" si="2"/>
        <v>-2.8644738198569619E-2</v>
      </c>
    </row>
    <row r="70" spans="1:17" ht="12.75" customHeight="1">
      <c r="A70" s="43">
        <f>Stocks!A466</f>
        <v>43067</v>
      </c>
      <c r="B70" s="45">
        <f>Stocks!H466</f>
        <v>2.3330296739389913E-3</v>
      </c>
      <c r="C70" s="45">
        <f>Stocks!I466</f>
        <v>5.3797795891510746E-3</v>
      </c>
      <c r="D70" s="45">
        <f>Stocks!J466</f>
        <v>-5.8762243282686217E-3</v>
      </c>
      <c r="E70" s="45">
        <f>Stocks!K466</f>
        <v>2.0952952026064928E-2</v>
      </c>
      <c r="F70" s="45">
        <f>Stocks!L466</f>
        <v>1.1970447612166072E-2</v>
      </c>
      <c r="G70" s="20">
        <f t="array" ref="G70">SQRT(MMULT(MMULT(TRANSPOSE($A$4:$A$8),MMULT(TRANSPOSE(EXP(B71:F322)-1),EXP(B71:F322)-1)/COUNTA(F71:F322)),$A$4:$A$8))*NORMSINV($B$11)</f>
        <v>-2.1831690234771783E-2</v>
      </c>
      <c r="H70" s="14">
        <f>IF(Q70&lt;G70,1,0)</f>
        <v>0</v>
      </c>
      <c r="I70" s="20">
        <f>G70*SQRT(10)</f>
        <v>-6.903786631313498E-2</v>
      </c>
      <c r="J70" s="20">
        <f t="array" ref="J70">SQRT(MMULT(MMULT(TRANSPOSE($A$4:$A$8),MMULT(TRANSPOSE(EXP(B71:F322)-1),EXP(B71:F322)-1)/COUNTA(F71:F322)),$A$4:$A$8))*(-1/SQRT(2*PI())*EXP(-1*(NORMSINV($B$11))^2/2)/$B$11)</f>
        <v>-2.5011792912480367E-2</v>
      </c>
      <c r="K70" s="40">
        <f>J70*SQRT(10)</f>
        <v>-7.9094233967894473E-2</v>
      </c>
      <c r="L70" s="20">
        <v>2.3357533053612071E-3</v>
      </c>
      <c r="M70" s="20">
        <v>5.394276588593247E-3</v>
      </c>
      <c r="N70" s="20">
        <v>-5.8589930901518936E-3</v>
      </c>
      <c r="O70" s="20">
        <v>2.1174006339287225E-2</v>
      </c>
      <c r="P70" s="20">
        <v>1.2042380155220208E-2</v>
      </c>
      <c r="Q70" s="41">
        <f t="shared" si="2"/>
        <v>7.0174846596619996E-3</v>
      </c>
    </row>
    <row r="71" spans="1:17" ht="12.75" customHeight="1">
      <c r="A71" s="43">
        <f>Stocks!A465</f>
        <v>43066</v>
      </c>
      <c r="B71" s="45">
        <f>Stocks!H465</f>
        <v>3.9851087843103322E-3</v>
      </c>
      <c r="C71" s="45">
        <f>Stocks!I465</f>
        <v>-5.8268793567006682E-3</v>
      </c>
      <c r="D71" s="45">
        <f>Stocks!J465</f>
        <v>-5.0421187760281341E-3</v>
      </c>
      <c r="E71" s="45">
        <f>Stocks!K465</f>
        <v>-3.5823835375754271E-3</v>
      </c>
      <c r="F71" s="45">
        <f>Stocks!L465</f>
        <v>7.2999068165429904E-3</v>
      </c>
      <c r="G71" s="20">
        <f t="array" ref="G71">SQRT(MMULT(MMULT(TRANSPOSE($A$4:$A$8),MMULT(TRANSPOSE(EXP(B72:F323)-1),EXP(B72:F323)-1)/COUNTA(F72:F323)),$A$4:$A$8))*NORMSINV($B$11)</f>
        <v>-2.1848964609217477E-2</v>
      </c>
      <c r="H71" s="14">
        <f>IF(Q71&lt;G71,1,0)</f>
        <v>0</v>
      </c>
      <c r="I71" s="20">
        <f>G71*SQRT(10)</f>
        <v>-6.909249268153797E-2</v>
      </c>
      <c r="J71" s="20">
        <f t="array" ref="J71">SQRT(MMULT(MMULT(TRANSPOSE($A$4:$A$8),MMULT(TRANSPOSE(EXP(B72:F323)-1),EXP(B72:F323)-1)/COUNTA(F72:F323)),$A$4:$A$8))*(-1/SQRT(2*PI())*EXP(-1*(NORMSINV($B$11))^2/2)/$B$11)</f>
        <v>-2.50315835503871E-2</v>
      </c>
      <c r="K71" s="40">
        <f>J71*SQRT(10)</f>
        <v>-7.9156817460027423E-2</v>
      </c>
      <c r="L71" s="20">
        <v>3.9930598888187011E-3</v>
      </c>
      <c r="M71" s="20">
        <v>-5.8099360200815006E-3</v>
      </c>
      <c r="N71" s="20">
        <v>-5.0294286325146872E-3</v>
      </c>
      <c r="O71" s="20">
        <v>-3.5759744572158173E-3</v>
      </c>
      <c r="P71" s="20">
        <v>7.3266160884848811E-3</v>
      </c>
      <c r="Q71" s="41">
        <f t="shared" si="2"/>
        <v>-6.1913262650168462E-4</v>
      </c>
    </row>
    <row r="72" spans="1:17" ht="12.75" customHeight="1">
      <c r="A72" s="43">
        <f>Stocks!A464</f>
        <v>43063</v>
      </c>
      <c r="B72" s="45">
        <f>Stocks!H464</f>
        <v>9.3926728201752466E-3</v>
      </c>
      <c r="C72" s="45">
        <f>Stocks!I464</f>
        <v>2.2370275309990511E-3</v>
      </c>
      <c r="D72" s="45">
        <f>Stocks!J464</f>
        <v>5.7188103916215133E-5</v>
      </c>
      <c r="E72" s="45">
        <f>Stocks!K464</f>
        <v>-2.907681747759976E-3</v>
      </c>
      <c r="F72" s="45">
        <f>Stocks!L464</f>
        <v>1.8029448943927327E-3</v>
      </c>
      <c r="G72" s="20">
        <f t="array" ref="G72">SQRT(MMULT(MMULT(TRANSPOSE($A$4:$A$8),MMULT(TRANSPOSE(EXP(B73:F324)-1),EXP(B73:F324)-1)/COUNTA(F73:F324)),$A$4:$A$8))*NORMSINV($B$11)</f>
        <v>-2.1852713052182709E-2</v>
      </c>
      <c r="H72" s="14">
        <f>IF(Q72&lt;G72,1,0)</f>
        <v>0</v>
      </c>
      <c r="I72" s="20">
        <f>G72*SQRT(10)</f>
        <v>-6.9104346298987346E-2</v>
      </c>
      <c r="J72" s="20">
        <f t="array" ref="J72">SQRT(MMULT(MMULT(TRANSPOSE($A$4:$A$8),MMULT(TRANSPOSE(EXP(B73:F324)-1),EXP(B73:F324)-1)/COUNTA(F73:F324)),$A$4:$A$8))*(-1/SQRT(2*PI())*EXP(-1*(NORMSINV($B$11))^2/2)/$B$11)</f>
        <v>-2.5035878008497416E-2</v>
      </c>
      <c r="K72" s="40">
        <f>J72*SQRT(10)</f>
        <v>-7.9170397728972192E-2</v>
      </c>
      <c r="L72" s="20">
        <v>9.4369224036418512E-3</v>
      </c>
      <c r="M72" s="20">
        <v>2.2395315439201133E-3</v>
      </c>
      <c r="N72" s="20">
        <v>5.7189739186921746E-5</v>
      </c>
      <c r="O72" s="20">
        <v>-2.9034585354308995E-3</v>
      </c>
      <c r="P72" s="20">
        <v>1.8045711767578443E-3</v>
      </c>
      <c r="Q72" s="41">
        <f t="shared" si="2"/>
        <v>2.1269512656151663E-3</v>
      </c>
    </row>
    <row r="73" spans="1:17" ht="12.75" customHeight="1">
      <c r="A73" s="43">
        <f>Stocks!A463</f>
        <v>43061</v>
      </c>
      <c r="B73" s="45">
        <f>Stocks!H463</f>
        <v>-1.652927646428454E-2</v>
      </c>
      <c r="C73" s="45">
        <f>Stocks!I463</f>
        <v>-6.4738536312229297E-3</v>
      </c>
      <c r="D73" s="45">
        <f>Stocks!J463</f>
        <v>1.0456799412486261E-2</v>
      </c>
      <c r="E73" s="45">
        <f>Stocks!K463</f>
        <v>4.585963616844372E-4</v>
      </c>
      <c r="F73" s="45">
        <f>Stocks!L463</f>
        <v>-7.3126486612891698E-3</v>
      </c>
      <c r="G73" s="20">
        <f t="array" ref="G73">SQRT(MMULT(MMULT(TRANSPOSE($A$4:$A$8),MMULT(TRANSPOSE(EXP(B74:F325)-1),EXP(B74:F325)-1)/COUNTA(F74:F325)),$A$4:$A$8))*NORMSINV($B$11)</f>
        <v>-2.1906868348941969E-2</v>
      </c>
      <c r="H73" s="14">
        <f>IF(Q73&lt;G73,1,0)</f>
        <v>0</v>
      </c>
      <c r="I73" s="20">
        <f>G73*SQRT(10)</f>
        <v>-6.9275600384108946E-2</v>
      </c>
      <c r="J73" s="20">
        <f t="array" ref="J73">SQRT(MMULT(MMULT(TRANSPOSE($A$4:$A$8),MMULT(TRANSPOSE(EXP(B74:F325)-1),EXP(B74:F325)-1)/COUNTA(F74:F325)),$A$4:$A$8))*(-1/SQRT(2*PI())*EXP(-1*(NORMSINV($B$11))^2/2)/$B$11)</f>
        <v>-2.5097921810561773E-2</v>
      </c>
      <c r="K73" s="40">
        <f>J73*SQRT(10)</f>
        <v>-7.9366597458192217E-2</v>
      </c>
      <c r="L73" s="20">
        <v>-1.6393417553842972E-2</v>
      </c>
      <c r="M73" s="20">
        <v>-6.4529433884204044E-3</v>
      </c>
      <c r="N73" s="20">
        <v>1.0511662804535828E-2</v>
      </c>
      <c r="O73" s="20">
        <v>4.5870153307246697E-4</v>
      </c>
      <c r="P73" s="20">
        <v>-7.2859763008677574E-3</v>
      </c>
      <c r="Q73" s="41">
        <f t="shared" si="2"/>
        <v>-3.8323945811045679E-3</v>
      </c>
    </row>
    <row r="74" spans="1:17" ht="12.75" customHeight="1">
      <c r="A74" s="43">
        <f>Stocks!A462</f>
        <v>43060</v>
      </c>
      <c r="B74" s="45">
        <f>Stocks!H462</f>
        <v>2.8954247281537008E-2</v>
      </c>
      <c r="C74" s="45">
        <f>Stocks!I462</f>
        <v>7.1461518744937351E-3</v>
      </c>
      <c r="D74" s="45">
        <f>Stocks!J462</f>
        <v>1.8419685891724959E-2</v>
      </c>
      <c r="E74" s="45">
        <f>Stocks!K462</f>
        <v>1.0913899170122615E-2</v>
      </c>
      <c r="F74" s="45">
        <f>Stocks!L462</f>
        <v>1.4316030973795123E-2</v>
      </c>
      <c r="G74" s="20">
        <f t="array" ref="G74">SQRT(MMULT(MMULT(TRANSPOSE($A$4:$A$8),MMULT(TRANSPOSE(EXP(B75:F326)-1),EXP(B75:F326)-1)/COUNTA(F75:F326)),$A$4:$A$8))*NORMSINV($B$11)</f>
        <v>-2.1820398455576831E-2</v>
      </c>
      <c r="H74" s="14">
        <f>IF(Q74&lt;G74,1,0)</f>
        <v>0</v>
      </c>
      <c r="I74" s="20">
        <f>G74*SQRT(10)</f>
        <v>-6.9002158572043226E-2</v>
      </c>
      <c r="J74" s="20">
        <f t="array" ref="J74">SQRT(MMULT(MMULT(TRANSPOSE($A$4:$A$8),MMULT(TRANSPOSE(EXP(B75:F326)-1),EXP(B75:F326)-1)/COUNTA(F75:F326)),$A$4:$A$8))*(-1/SQRT(2*PI())*EXP(-1*(NORMSINV($B$11))^2/2)/$B$11)</f>
        <v>-2.4998856321689619E-2</v>
      </c>
      <c r="K74" s="40">
        <f>J74*SQRT(10)</f>
        <v>-7.9053324875838146E-2</v>
      </c>
      <c r="L74" s="20">
        <v>2.9377496578917525E-2</v>
      </c>
      <c r="M74" s="20">
        <v>7.1717465492870929E-3</v>
      </c>
      <c r="N74" s="20">
        <v>1.859037470670968E-2</v>
      </c>
      <c r="O74" s="20">
        <v>1.0973673025028099E-2</v>
      </c>
      <c r="P74" s="20">
        <v>1.4418996109164072E-2</v>
      </c>
      <c r="Q74" s="41">
        <f t="shared" si="2"/>
        <v>1.6106457393821296E-2</v>
      </c>
    </row>
    <row r="75" spans="1:17" ht="12.75" customHeight="1">
      <c r="A75" s="43">
        <f>Stocks!A461</f>
        <v>43059</v>
      </c>
      <c r="B75" s="45">
        <f>Stocks!H461</f>
        <v>-2.0231851934889893E-2</v>
      </c>
      <c r="C75" s="45">
        <f>Stocks!I461</f>
        <v>-2.2419695731456564E-4</v>
      </c>
      <c r="D75" s="45">
        <f>Stocks!J461</f>
        <v>-9.99504872997072E-4</v>
      </c>
      <c r="E75" s="45">
        <f>Stocks!K461</f>
        <v>4.6476148363979964E-3</v>
      </c>
      <c r="F75" s="45">
        <f>Stocks!L461</f>
        <v>1.5763027342826847E-3</v>
      </c>
      <c r="G75" s="20">
        <f t="array" ref="G75">SQRT(MMULT(MMULT(TRANSPOSE($A$4:$A$8),MMULT(TRANSPOSE(EXP(B76:F327)-1),EXP(B76:F327)-1)/COUNTA(F76:F327)),$A$4:$A$8))*NORMSINV($B$11)</f>
        <v>-2.18268387812036E-2</v>
      </c>
      <c r="H75" s="14">
        <f>IF(Q75&lt;G75,1,0)</f>
        <v>0</v>
      </c>
      <c r="I75" s="20">
        <f>G75*SQRT(10)</f>
        <v>-6.9022524669896959E-2</v>
      </c>
      <c r="J75" s="20">
        <f t="array" ref="J75">SQRT(MMULT(MMULT(TRANSPOSE($A$4:$A$8),MMULT(TRANSPOSE(EXP(B76:F327)-1),EXP(B76:F327)-1)/COUNTA(F76:F327)),$A$4:$A$8))*(-1/SQRT(2*PI())*EXP(-1*(NORMSINV($B$11))^2/2)/$B$11)</f>
        <v>-2.5006234774257119E-2</v>
      </c>
      <c r="K75" s="40">
        <f>J75*SQRT(10)</f>
        <v>-7.9076657591558963E-2</v>
      </c>
      <c r="L75" s="20">
        <v>-2.0028561308816833E-2</v>
      </c>
      <c r="M75" s="20">
        <v>-2.2417182705485177E-4</v>
      </c>
      <c r="N75" s="20">
        <v>-9.990055343791944E-4</v>
      </c>
      <c r="O75" s="20">
        <v>4.658431749354589E-3</v>
      </c>
      <c r="P75" s="20">
        <v>1.5775457524763443E-3</v>
      </c>
      <c r="Q75" s="41">
        <f t="shared" si="2"/>
        <v>-3.0031522336839895E-3</v>
      </c>
    </row>
    <row r="76" spans="1:17" ht="12.75" customHeight="1">
      <c r="A76" s="43">
        <f>Stocks!A460</f>
        <v>43056</v>
      </c>
      <c r="B76" s="45">
        <f>Stocks!H460</f>
        <v>8.1268491224152709E-3</v>
      </c>
      <c r="C76" s="45">
        <f>Stocks!I460</f>
        <v>-2.259736487087469E-2</v>
      </c>
      <c r="D76" s="45">
        <f>Stocks!J460</f>
        <v>-5.5678481211623963E-3</v>
      </c>
      <c r="E76" s="45">
        <f>Stocks!K460</f>
        <v>-1.188559718779182E-2</v>
      </c>
      <c r="F76" s="45">
        <f>Stocks!L460</f>
        <v>-9.6617524274448773E-3</v>
      </c>
      <c r="G76" s="20">
        <f t="array" ref="G76">SQRT(MMULT(MMULT(TRANSPOSE($A$4:$A$8),MMULT(TRANSPOSE(EXP(B77:F328)-1),EXP(B77:F328)-1)/COUNTA(F77:F328)),$A$4:$A$8))*NORMSINV($B$11)</f>
        <v>-2.183463467457928E-2</v>
      </c>
      <c r="H76" s="14">
        <f>IF(Q76&lt;G76,1,0)</f>
        <v>0</v>
      </c>
      <c r="I76" s="20">
        <f>G76*SQRT(10)</f>
        <v>-6.9047177449359926E-2</v>
      </c>
      <c r="J76" s="20">
        <f t="array" ref="J76">SQRT(MMULT(MMULT(TRANSPOSE($A$4:$A$8),MMULT(TRANSPOSE(EXP(B77:F328)-1),EXP(B77:F328)-1)/COUNTA(F77:F328)),$A$4:$A$8))*(-1/SQRT(2*PI())*EXP(-1*(NORMSINV($B$11))^2/2)/$B$11)</f>
        <v>-2.5015166252698937E-2</v>
      </c>
      <c r="K76" s="40">
        <f>J76*SQRT(10)</f>
        <v>-7.9104901406307798E-2</v>
      </c>
      <c r="L76" s="20">
        <v>8.1599615999999511E-3</v>
      </c>
      <c r="M76" s="20">
        <v>-2.2343956795270178E-2</v>
      </c>
      <c r="N76" s="20">
        <v>-5.552376382893495E-3</v>
      </c>
      <c r="O76" s="20">
        <v>-1.1815242489265101E-2</v>
      </c>
      <c r="P76" s="20">
        <v>-9.6152276549675408E-3</v>
      </c>
      <c r="Q76" s="41">
        <f t="shared" si="2"/>
        <v>-8.2333683444792728E-3</v>
      </c>
    </row>
    <row r="77" spans="1:17" ht="12.75" customHeight="1">
      <c r="A77" s="43">
        <f>Stocks!A459</f>
        <v>43055</v>
      </c>
      <c r="B77" s="45">
        <f>Stocks!H459</f>
        <v>3.8474302769190027E-3</v>
      </c>
      <c r="C77" s="45">
        <f>Stocks!I459</f>
        <v>4.1708155531577744E-3</v>
      </c>
      <c r="D77" s="45">
        <f>Stocks!J459</f>
        <v>1.1876414138870261E-2</v>
      </c>
      <c r="E77" s="45">
        <f>Stocks!K459</f>
        <v>1.749135266703641E-2</v>
      </c>
      <c r="F77" s="45">
        <f>Stocks!L459</f>
        <v>2.6475477411102375E-3</v>
      </c>
      <c r="G77" s="20">
        <f t="array" ref="G77">SQRT(MMULT(MMULT(TRANSPOSE($A$4:$A$8),MMULT(TRANSPOSE(EXP(B78:F329)-1),EXP(B78:F329)-1)/COUNTA(F78:F329)),$A$4:$A$8))*NORMSINV($B$11)</f>
        <v>-2.1858151357893506E-2</v>
      </c>
      <c r="H77" s="14">
        <f>IF(Q77&lt;G77,1,0)</f>
        <v>0</v>
      </c>
      <c r="I77" s="20">
        <f>G77*SQRT(10)</f>
        <v>-6.9121543731645765E-2</v>
      </c>
      <c r="J77" s="20">
        <f t="array" ref="J77">SQRT(MMULT(MMULT(TRANSPOSE($A$4:$A$8),MMULT(TRANSPOSE(EXP(B78:F329)-1),EXP(B78:F329)-1)/COUNTA(F78:F329)),$A$4:$A$8))*(-1/SQRT(2*PI())*EXP(-1*(NORMSINV($B$11))^2/2)/$B$11)</f>
        <v>-2.5042108482398909E-2</v>
      </c>
      <c r="K77" s="40">
        <f>J77*SQRT(10)</f>
        <v>-7.919010021740315E-2</v>
      </c>
      <c r="L77" s="20">
        <v>3.8548411379958525E-3</v>
      </c>
      <c r="M77" s="20">
        <v>4.1795255093440052E-3</v>
      </c>
      <c r="N77" s="20">
        <v>1.1947218769339579E-2</v>
      </c>
      <c r="O77" s="20">
        <v>1.7645222195638799E-2</v>
      </c>
      <c r="P77" s="20">
        <v>2.6510555906808422E-3</v>
      </c>
      <c r="Q77" s="41">
        <f t="shared" si="2"/>
        <v>8.0555726405998167E-3</v>
      </c>
    </row>
    <row r="78" spans="1:17" ht="12.75" customHeight="1">
      <c r="A78" s="43">
        <f>Stocks!A458</f>
        <v>43054</v>
      </c>
      <c r="B78" s="45">
        <f>Stocks!H458</f>
        <v>8.3870685187324573E-3</v>
      </c>
      <c r="C78" s="45">
        <f>Stocks!I458</f>
        <v>-8.7603760940255567E-3</v>
      </c>
      <c r="D78" s="45">
        <f>Stocks!J458</f>
        <v>-1.3277893695221053E-2</v>
      </c>
      <c r="E78" s="45">
        <f>Stocks!K458</f>
        <v>-1.8513856712861185E-2</v>
      </c>
      <c r="F78" s="45">
        <f>Stocks!L458</f>
        <v>-7.8026005352264559E-3</v>
      </c>
      <c r="G78" s="20">
        <f t="array" ref="G78">SQRT(MMULT(MMULT(TRANSPOSE($A$4:$A$8),MMULT(TRANSPOSE(EXP(B79:F330)-1),EXP(B79:F330)-1)/COUNTA(F79:F330)),$A$4:$A$8))*NORMSINV($B$11)</f>
        <v>-2.1898267936083828E-2</v>
      </c>
      <c r="H78" s="14">
        <f>IF(Q78&lt;G78,1,0)</f>
        <v>0</v>
      </c>
      <c r="I78" s="20">
        <f>G78*SQRT(10)</f>
        <v>-6.9248403490659416E-2</v>
      </c>
      <c r="J78" s="20">
        <f t="array" ref="J78">SQRT(MMULT(MMULT(TRANSPOSE($A$4:$A$8),MMULT(TRANSPOSE(EXP(B79:F330)-1),EXP(B79:F330)-1)/COUNTA(F79:F330)),$A$4:$A$8))*(-1/SQRT(2*PI())*EXP(-1*(NORMSINV($B$11))^2/2)/$B$11)</f>
        <v>-2.5088068622693291E-2</v>
      </c>
      <c r="K78" s="40">
        <f>J78*SQRT(10)</f>
        <v>-7.9335438942314276E-2</v>
      </c>
      <c r="L78" s="20">
        <v>8.4223385128989556E-3</v>
      </c>
      <c r="M78" s="20">
        <v>-8.7221158057244497E-3</v>
      </c>
      <c r="N78" s="20">
        <v>-1.3190131327277877E-2</v>
      </c>
      <c r="O78" s="20">
        <v>-1.834352803431253E-2</v>
      </c>
      <c r="P78" s="20">
        <v>-7.7722392646104475E-3</v>
      </c>
      <c r="Q78" s="41">
        <f t="shared" si="2"/>
        <v>-7.9211351838052706E-3</v>
      </c>
    </row>
    <row r="79" spans="1:17" ht="12.75" customHeight="1">
      <c r="A79" s="43">
        <f>Stocks!A457</f>
        <v>43053</v>
      </c>
      <c r="B79" s="45">
        <f>Stocks!H457</f>
        <v>-2.1471685124670698E-2</v>
      </c>
      <c r="C79" s="45">
        <f>Stocks!I457</f>
        <v>2.4012293661872315E-3</v>
      </c>
      <c r="D79" s="45">
        <f>Stocks!J457</f>
        <v>-1.5233205072380863E-2</v>
      </c>
      <c r="E79" s="45">
        <f>Stocks!K457</f>
        <v>3.2242663900275228E-3</v>
      </c>
      <c r="F79" s="45">
        <f>Stocks!L457</f>
        <v>1.4288113661040619E-3</v>
      </c>
      <c r="G79" s="20">
        <f t="array" ref="G79">SQRT(MMULT(MMULT(TRANSPOSE($A$4:$A$8),MMULT(TRANSPOSE(EXP(B80:F331)-1),EXP(B80:F331)-1)/COUNTA(F80:F331)),$A$4:$A$8))*NORMSINV($B$11)</f>
        <v>-2.2054168330387348E-2</v>
      </c>
      <c r="H79" s="14">
        <f>IF(Q79&lt;G79,1,0)</f>
        <v>0</v>
      </c>
      <c r="I79" s="20">
        <f>G79*SQRT(10)</f>
        <v>-6.9741403824776879E-2</v>
      </c>
      <c r="J79" s="20">
        <f t="array" ref="J79">SQRT(MMULT(MMULT(TRANSPOSE($A$4:$A$8),MMULT(TRANSPOSE(EXP(B80:F331)-1),EXP(B80:F331)-1)/COUNTA(F80:F331)),$A$4:$A$8))*(-1/SQRT(2*PI())*EXP(-1*(NORMSINV($B$11))^2/2)/$B$11)</f>
        <v>-2.5266678173092791E-2</v>
      </c>
      <c r="K79" s="40">
        <f>J79*SQRT(10)</f>
        <v>-7.9900251933435334E-2</v>
      </c>
      <c r="L79" s="20">
        <v>-2.1242809535373604E-2</v>
      </c>
      <c r="M79" s="20">
        <v>2.4041146263499924E-3</v>
      </c>
      <c r="N79" s="20">
        <v>-1.5117766712735644E-2</v>
      </c>
      <c r="O79" s="20">
        <v>3.2294699279323508E-3</v>
      </c>
      <c r="P79" s="20">
        <v>1.4298326033913024E-3</v>
      </c>
      <c r="Q79" s="41">
        <f t="shared" si="2"/>
        <v>-5.8594318180871215E-3</v>
      </c>
    </row>
    <row r="80" spans="1:17" ht="12.75" customHeight="1">
      <c r="A80" s="43">
        <f>Stocks!A456</f>
        <v>43052</v>
      </c>
      <c r="B80" s="45">
        <f>Stocks!H456</f>
        <v>4.0141886845447498E-2</v>
      </c>
      <c r="C80" s="45">
        <f>Stocks!I456</f>
        <v>3.7228852792765676E-3</v>
      </c>
      <c r="D80" s="45">
        <f>Stocks!J456</f>
        <v>-4.0155025578489309E-3</v>
      </c>
      <c r="E80" s="45">
        <f>Stocks!K456</f>
        <v>1.5810186993415142E-2</v>
      </c>
      <c r="F80" s="45">
        <f>Stocks!L456</f>
        <v>7.1502932359483132E-4</v>
      </c>
      <c r="G80" s="20">
        <f t="array" ref="G80">SQRT(MMULT(MMULT(TRANSPOSE($A$4:$A$8),MMULT(TRANSPOSE(EXP(B81:F332)-1),EXP(B81:F332)-1)/COUNTA(F81:F332)),$A$4:$A$8))*NORMSINV($B$11)</f>
        <v>-2.2003618578308841E-2</v>
      </c>
      <c r="H80" s="14">
        <f>IF(Q80&lt;G80,1,0)</f>
        <v>0</v>
      </c>
      <c r="I80" s="20">
        <f>G80*SQRT(10)</f>
        <v>-6.9581551473051964E-2</v>
      </c>
      <c r="J80" s="20">
        <f t="array" ref="J80">SQRT(MMULT(MMULT(TRANSPOSE($A$4:$A$8),MMULT(TRANSPOSE(EXP(B81:F332)-1),EXP(B81:F332)-1)/COUNTA(F81:F332)),$A$4:$A$8))*(-1/SQRT(2*PI())*EXP(-1*(NORMSINV($B$11))^2/2)/$B$11)</f>
        <v>-2.5208765115644259E-2</v>
      </c>
      <c r="K80" s="40">
        <f>J80*SQRT(10)</f>
        <v>-7.9717114765633798E-2</v>
      </c>
      <c r="L80" s="20">
        <v>4.0958462027078903E-2</v>
      </c>
      <c r="M80" s="20">
        <v>3.7298238244752803E-3</v>
      </c>
      <c r="N80" s="20">
        <v>-4.0074512077970526E-3</v>
      </c>
      <c r="O80" s="20">
        <v>1.5935829269121394E-2</v>
      </c>
      <c r="P80" s="20">
        <v>7.152850180010249E-4</v>
      </c>
      <c r="Q80" s="41">
        <f t="shared" si="2"/>
        <v>1.1466389786175911E-2</v>
      </c>
    </row>
    <row r="81" spans="1:17" ht="12.75" customHeight="1">
      <c r="A81" s="43">
        <f>Stocks!A455</f>
        <v>43049</v>
      </c>
      <c r="B81" s="45">
        <f>Stocks!H455</f>
        <v>0</v>
      </c>
      <c r="C81" s="45">
        <f>Stocks!I455</f>
        <v>-1.5672834192667205E-2</v>
      </c>
      <c r="D81" s="45">
        <f>Stocks!J455</f>
        <v>-3.3153194886546091E-3</v>
      </c>
      <c r="E81" s="45">
        <f>Stocks!K455</f>
        <v>-9.7429772041792186E-3</v>
      </c>
      <c r="F81" s="45">
        <f>Stocks!L455</f>
        <v>-2.619414519376737E-3</v>
      </c>
      <c r="G81" s="20">
        <f t="array" ref="G81">SQRT(MMULT(MMULT(TRANSPOSE($A$4:$A$8),MMULT(TRANSPOSE(EXP(B82:F333)-1),EXP(B82:F333)-1)/COUNTA(F82:F333)),$A$4:$A$8))*NORMSINV($B$11)</f>
        <v>-2.2362571781073426E-2</v>
      </c>
      <c r="H81" s="14">
        <f>IF(Q81&lt;G81,1,0)</f>
        <v>0</v>
      </c>
      <c r="I81" s="20">
        <f>G81*SQRT(10)</f>
        <v>-7.0716661167200309E-2</v>
      </c>
      <c r="J81" s="20">
        <f t="array" ref="J81">SQRT(MMULT(MMULT(TRANSPOSE($A$4:$A$8),MMULT(TRANSPOSE(EXP(B82:F333)-1),EXP(B82:F333)-1)/COUNTA(F82:F333)),$A$4:$A$8))*(-1/SQRT(2*PI())*EXP(-1*(NORMSINV($B$11))^2/2)/$B$11)</f>
        <v>-2.5620005064373463E-2</v>
      </c>
      <c r="K81" s="40">
        <f>J81*SQRT(10)</f>
        <v>-8.1017569668468944E-2</v>
      </c>
      <c r="L81" s="20">
        <v>0</v>
      </c>
      <c r="M81" s="20">
        <v>-1.5550654460539349E-2</v>
      </c>
      <c r="N81" s="20">
        <v>-3.3098298852707823E-3</v>
      </c>
      <c r="O81" s="20">
        <v>-9.6956681700567371E-3</v>
      </c>
      <c r="P81" s="20">
        <v>-2.6159868466496422E-3</v>
      </c>
      <c r="Q81" s="41">
        <f t="shared" si="2"/>
        <v>-6.2344278725033021E-3</v>
      </c>
    </row>
    <row r="82" spans="1:17" ht="12.75" customHeight="1">
      <c r="A82" s="43">
        <f>Stocks!A454</f>
        <v>43048</v>
      </c>
      <c r="B82" s="45">
        <f>Stocks!H454</f>
        <v>-4.6100545555950072E-3</v>
      </c>
      <c r="C82" s="45">
        <f>Stocks!I454</f>
        <v>-8.6023034501533906E-3</v>
      </c>
      <c r="D82" s="45">
        <f>Stocks!J454</f>
        <v>-2.0446808612152229E-3</v>
      </c>
      <c r="E82" s="45">
        <f>Stocks!K454</f>
        <v>-1.3014520047449376E-2</v>
      </c>
      <c r="F82" s="45">
        <f>Stocks!L454</f>
        <v>-5.5737432000680272E-3</v>
      </c>
      <c r="G82" s="20">
        <f t="array" ref="G82">SQRT(MMULT(MMULT(TRANSPOSE($A$4:$A$8),MMULT(TRANSPOSE(EXP(B83:F334)-1),EXP(B83:F334)-1)/COUNTA(F83:F334)),$A$4:$A$8))*NORMSINV($B$11)</f>
        <v>-2.2386152631771558E-2</v>
      </c>
      <c r="H82" s="14">
        <f>IF(Q82&lt;G82,1,0)</f>
        <v>0</v>
      </c>
      <c r="I82" s="20">
        <f>G82*SQRT(10)</f>
        <v>-7.0791230364570773E-2</v>
      </c>
      <c r="J82" s="20">
        <f t="array" ref="J82">SQRT(MMULT(MMULT(TRANSPOSE($A$4:$A$8),MMULT(TRANSPOSE(EXP(B83:F334)-1),EXP(B83:F334)-1)/COUNTA(F83:F334)),$A$4:$A$8))*(-1/SQRT(2*PI())*EXP(-1*(NORMSINV($B$11))^2/2)/$B$11)</f>
        <v>-2.5647020808368514E-2</v>
      </c>
      <c r="K82" s="40">
        <f>J82*SQRT(10)</f>
        <v>-8.1103000952177332E-2</v>
      </c>
      <c r="L82" s="20">
        <v>-4.5994445645663766E-3</v>
      </c>
      <c r="M82" s="20">
        <v>-8.5654095045944959E-3</v>
      </c>
      <c r="N82" s="20">
        <v>-2.0425919252813969E-3</v>
      </c>
      <c r="O82" s="20">
        <v>-1.2930197384135643E-2</v>
      </c>
      <c r="P82" s="20">
        <v>-5.5582387128227904E-3</v>
      </c>
      <c r="Q82" s="41">
        <f t="shared" si="2"/>
        <v>-6.7391764182801401E-3</v>
      </c>
    </row>
    <row r="83" spans="1:17" ht="12.75" customHeight="1">
      <c r="A83" s="43">
        <f>Stocks!A453</f>
        <v>43047</v>
      </c>
      <c r="B83" s="45">
        <f>Stocks!H453</f>
        <v>-5.4386248721755232E-3</v>
      </c>
      <c r="C83" s="45">
        <f>Stocks!I453</f>
        <v>-1.7115124189100363E-3</v>
      </c>
      <c r="D83" s="45">
        <f>Stocks!J453</f>
        <v>8.1472882155077444E-3</v>
      </c>
      <c r="E83" s="45">
        <f>Stocks!K453</f>
        <v>2.8037792618664263E-3</v>
      </c>
      <c r="F83" s="45">
        <f>Stocks!L453</f>
        <v>3.4354183579071431E-3</v>
      </c>
      <c r="G83" s="20">
        <f t="array" ref="G83">SQRT(MMULT(MMULT(TRANSPOSE($A$4:$A$8),MMULT(TRANSPOSE(EXP(B84:F335)-1),EXP(B84:F335)-1)/COUNTA(F84:F335)),$A$4:$A$8))*NORMSINV($B$11)</f>
        <v>-2.2389554476563728E-2</v>
      </c>
      <c r="H83" s="14">
        <f>IF(Q83&lt;G83,1,0)</f>
        <v>0</v>
      </c>
      <c r="I83" s="20">
        <f>G83*SQRT(10)</f>
        <v>-7.0801987942360409E-2</v>
      </c>
      <c r="J83" s="20">
        <f t="array" ref="J83">SQRT(MMULT(MMULT(TRANSPOSE($A$4:$A$8),MMULT(TRANSPOSE(EXP(B84:F335)-1),EXP(B84:F335)-1)/COUNTA(F84:F335)),$A$4:$A$8))*(-1/SQRT(2*PI())*EXP(-1*(NORMSINV($B$11))^2/2)/$B$11)</f>
        <v>-2.5650918181249274E-2</v>
      </c>
      <c r="K83" s="40">
        <f>J83*SQRT(10)</f>
        <v>-8.1115325527371496E-2</v>
      </c>
      <c r="L83" s="20">
        <v>-5.4238623266993219E-3</v>
      </c>
      <c r="M83" s="20">
        <v>-1.7100486167543004E-3</v>
      </c>
      <c r="N83" s="20">
        <v>8.1805676858912081E-3</v>
      </c>
      <c r="O83" s="20">
        <v>2.8077135270188234E-3</v>
      </c>
      <c r="P83" s="20">
        <v>3.4413261708864532E-3</v>
      </c>
      <c r="Q83" s="41">
        <f t="shared" si="2"/>
        <v>1.4591392880685726E-3</v>
      </c>
    </row>
    <row r="84" spans="1:17" ht="12.75" customHeight="1">
      <c r="A84" s="43">
        <f>Stocks!A452</f>
        <v>43046</v>
      </c>
      <c r="B84" s="45">
        <f>Stocks!H452</f>
        <v>1.0741982206793984E-2</v>
      </c>
      <c r="C84" s="45">
        <f>Stocks!I452</f>
        <v>1.7115124189099708E-3</v>
      </c>
      <c r="D84" s="45">
        <f>Stocks!J452</f>
        <v>3.2084910112120924E-3</v>
      </c>
      <c r="E84" s="45">
        <f>Stocks!K452</f>
        <v>-2.141390828289089E-2</v>
      </c>
      <c r="F84" s="45">
        <f>Stocks!L452</f>
        <v>-2.3707836379158256E-3</v>
      </c>
      <c r="G84" s="20">
        <f t="array" ref="G84">SQRT(MMULT(MMULT(TRANSPOSE($A$4:$A$8),MMULT(TRANSPOSE(EXP(B85:F336)-1),EXP(B85:F336)-1)/COUNTA(F85:F336)),$A$4:$A$8))*NORMSINV($B$11)</f>
        <v>-2.2621362863693938E-2</v>
      </c>
      <c r="H84" s="14">
        <f>IF(Q84&lt;G84,1,0)</f>
        <v>0</v>
      </c>
      <c r="I84" s="20">
        <f>G84*SQRT(10)</f>
        <v>-7.1535030426421939E-2</v>
      </c>
      <c r="J84" s="20">
        <f t="array" ref="J84">SQRT(MMULT(MMULT(TRANSPOSE($A$4:$A$8),MMULT(TRANSPOSE(EXP(B85:F336)-1),EXP(B85:F336)-1)/COUNTA(F85:F336)),$A$4:$A$8))*(-1/SQRT(2*PI())*EXP(-1*(NORMSINV($B$11))^2/2)/$B$11)</f>
        <v>-2.5916492825810801E-2</v>
      </c>
      <c r="K84" s="40">
        <f>J84*SQRT(10)</f>
        <v>-8.1955146292975581E-2</v>
      </c>
      <c r="L84" s="20">
        <v>1.0799884440187245E-2</v>
      </c>
      <c r="M84" s="20">
        <v>1.7129778922294382E-3</v>
      </c>
      <c r="N84" s="20">
        <v>3.2136437278379336E-3</v>
      </c>
      <c r="O84" s="20">
        <v>-2.1186258402382103E-2</v>
      </c>
      <c r="P84" s="20">
        <v>-2.3679755499482779E-3</v>
      </c>
      <c r="Q84" s="41">
        <f t="shared" si="2"/>
        <v>-1.5655455784151528E-3</v>
      </c>
    </row>
    <row r="85" spans="1:17" ht="12.75" customHeight="1">
      <c r="A85" s="43">
        <f>Stocks!A451</f>
        <v>43045</v>
      </c>
      <c r="B85" s="45">
        <f>Stocks!H451</f>
        <v>-1.0872697406266884E-2</v>
      </c>
      <c r="C85" s="45">
        <f>Stocks!I451</f>
        <v>1.3647387110172431E-2</v>
      </c>
      <c r="D85" s="45">
        <f>Stocks!J451</f>
        <v>1.0093840451971856E-2</v>
      </c>
      <c r="E85" s="45">
        <f>Stocks!K451</f>
        <v>5.9984007396616298E-4</v>
      </c>
      <c r="F85" s="45">
        <f>Stocks!L451</f>
        <v>3.9145324841498748E-3</v>
      </c>
      <c r="G85" s="20">
        <f t="array" ref="G85">SQRT(MMULT(MMULT(TRANSPOSE($A$4:$A$8),MMULT(TRANSPOSE(EXP(B86:F337)-1),EXP(B86:F337)-1)/COUNTA(F86:F337)),$A$4:$A$8))*NORMSINV($B$11)</f>
        <v>-2.2617797674375332E-2</v>
      </c>
      <c r="H85" s="14">
        <f>IF(Q85&lt;G85,1,0)</f>
        <v>0</v>
      </c>
      <c r="I85" s="20">
        <f>G85*SQRT(10)</f>
        <v>-7.1523756307885447E-2</v>
      </c>
      <c r="J85" s="20">
        <f t="array" ref="J85">SQRT(MMULT(MMULT(TRANSPOSE($A$4:$A$8),MMULT(TRANSPOSE(EXP(B86:F337)-1),EXP(B86:F337)-1)/COUNTA(F86:F337)),$A$4:$A$8))*(-1/SQRT(2*PI())*EXP(-1*(NORMSINV($B$11))^2/2)/$B$11)</f>
        <v>-2.5912408314901575E-2</v>
      </c>
      <c r="K85" s="40">
        <f>J85*SQRT(10)</f>
        <v>-8.1942229935374616E-2</v>
      </c>
      <c r="L85" s="20">
        <v>-1.08138032711138E-2</v>
      </c>
      <c r="M85" s="20">
        <v>1.3740937787303949E-2</v>
      </c>
      <c r="N85" s="20">
        <v>1.0144955095766911E-2</v>
      </c>
      <c r="O85" s="20">
        <v>6.0002001399983899E-4</v>
      </c>
      <c r="P85" s="20">
        <v>3.9222042736579733E-3</v>
      </c>
      <c r="Q85" s="41">
        <f t="shared" si="2"/>
        <v>3.5188627799229745E-3</v>
      </c>
    </row>
    <row r="86" spans="1:17" ht="12.75" customHeight="1">
      <c r="A86" s="43">
        <f>Stocks!A450</f>
        <v>43042</v>
      </c>
      <c r="B86" s="45">
        <f>Stocks!H450</f>
        <v>2.2566369116239816E-2</v>
      </c>
      <c r="C86" s="45">
        <f>Stocks!I450</f>
        <v>-1.6267322552237909E-2</v>
      </c>
      <c r="D86" s="45">
        <f>Stocks!J450</f>
        <v>2.5778642162111239E-2</v>
      </c>
      <c r="E86" s="45">
        <f>Stocks!K450</f>
        <v>3.4557317667186934E-3</v>
      </c>
      <c r="F86" s="45">
        <f>Stocks!L450</f>
        <v>1.0701498256046561E-3</v>
      </c>
      <c r="G86" s="20">
        <f t="array" ref="G86">SQRT(MMULT(MMULT(TRANSPOSE($A$4:$A$8),MMULT(TRANSPOSE(EXP(B87:F338)-1),EXP(B87:F338)-1)/COUNTA(F87:F338)),$A$4:$A$8))*NORMSINV($B$11)</f>
        <v>-2.260979670610317E-2</v>
      </c>
      <c r="H86" s="14">
        <f>IF(Q86&lt;G86,1,0)</f>
        <v>0</v>
      </c>
      <c r="I86" s="20">
        <f>G86*SQRT(10)</f>
        <v>-7.1498455024658666E-2</v>
      </c>
      <c r="J86" s="20">
        <f t="array" ref="J86">SQRT(MMULT(MMULT(TRANSPOSE($A$4:$A$8),MMULT(TRANSPOSE(EXP(B87:F338)-1),EXP(B87:F338)-1)/COUNTA(F87:F338)),$A$4:$A$8))*(-1/SQRT(2*PI())*EXP(-1*(NORMSINV($B$11))^2/2)/$B$11)</f>
        <v>-2.5903241889426928E-2</v>
      </c>
      <c r="K86" s="40">
        <f>J86*SQRT(10)</f>
        <v>-8.1913243152872545E-2</v>
      </c>
      <c r="L86" s="20">
        <v>2.2822915764789162E-2</v>
      </c>
      <c r="M86" s="20">
        <v>-1.6135724211240265E-2</v>
      </c>
      <c r="N86" s="20">
        <v>2.6113785003286302E-2</v>
      </c>
      <c r="O86" s="20">
        <v>3.4617096917922523E-3</v>
      </c>
      <c r="P86" s="20">
        <v>1.0707226402435685E-3</v>
      </c>
      <c r="Q86" s="41">
        <f t="shared" si="2"/>
        <v>7.4666817777742037E-3</v>
      </c>
    </row>
    <row r="87" spans="1:17" ht="12.75" customHeight="1">
      <c r="A87" s="43">
        <f>Stocks!A449</f>
        <v>43041</v>
      </c>
      <c r="B87" s="45">
        <f>Stocks!H449</f>
        <v>-7.0377478603991822E-2</v>
      </c>
      <c r="C87" s="45">
        <f>Stocks!I449</f>
        <v>8.3147458588388422E-3</v>
      </c>
      <c r="D87" s="45">
        <f>Stocks!J449</f>
        <v>7.2835927048397683E-3</v>
      </c>
      <c r="E87" s="45">
        <f>Stocks!K449</f>
        <v>6.6445778380739536E-3</v>
      </c>
      <c r="F87" s="45">
        <f>Stocks!L449</f>
        <v>1.0404956324170243E-2</v>
      </c>
      <c r="G87" s="20">
        <f t="array" ref="G87">SQRT(MMULT(MMULT(TRANSPOSE($A$4:$A$8),MMULT(TRANSPOSE(EXP(B88:F339)-1),EXP(B88:F339)-1)/COUNTA(F88:F339)),$A$4:$A$8))*NORMSINV($B$11)</f>
        <v>-2.2598430841520741E-2</v>
      </c>
      <c r="H87" s="14">
        <f>IF(Q87&lt;G87,1,0)</f>
        <v>0</v>
      </c>
      <c r="I87" s="20">
        <f>G87*SQRT(10)</f>
        <v>-7.1462513005001158E-2</v>
      </c>
      <c r="J87" s="20">
        <f t="array" ref="J87">SQRT(MMULT(MMULT(TRANSPOSE($A$4:$A$8),MMULT(TRANSPOSE(EXP(B88:F339)-1),EXP(B88:F339)-1)/COUNTA(F88:F339)),$A$4:$A$8))*(-1/SQRT(2*PI())*EXP(-1*(NORMSINV($B$11))^2/2)/$B$11)</f>
        <v>-2.5890220421636297E-2</v>
      </c>
      <c r="K87" s="40">
        <f>J87*SQRT(10)</f>
        <v>-8.1872065656175622E-2</v>
      </c>
      <c r="L87" s="20">
        <v>-6.7958072391475444E-2</v>
      </c>
      <c r="M87" s="20">
        <v>8.3494093643283473E-3</v>
      </c>
      <c r="N87" s="20">
        <v>7.3101825835977449E-3</v>
      </c>
      <c r="O87" s="20">
        <v>6.6667020202020397E-3</v>
      </c>
      <c r="P87" s="20">
        <v>1.0459276117112327E-2</v>
      </c>
      <c r="Q87" s="41">
        <f t="shared" si="2"/>
        <v>-7.0345004612469971E-3</v>
      </c>
    </row>
    <row r="88" spans="1:17" ht="12.75" customHeight="1">
      <c r="A88" s="43">
        <f>Stocks!A448</f>
        <v>43040</v>
      </c>
      <c r="B88" s="45">
        <f>Stocks!H448</f>
        <v>-3.2028027477458657E-2</v>
      </c>
      <c r="C88" s="45">
        <f>Stocks!I448</f>
        <v>2.6465571334326282E-2</v>
      </c>
      <c r="D88" s="45">
        <f>Stocks!J448</f>
        <v>-1.2800282710012826E-2</v>
      </c>
      <c r="E88" s="45">
        <f>Stocks!K448</f>
        <v>7.9609325844554671E-3</v>
      </c>
      <c r="F88" s="45">
        <f>Stocks!L448</f>
        <v>0</v>
      </c>
      <c r="G88" s="20">
        <f t="array" ref="G88">SQRT(MMULT(MMULT(TRANSPOSE($A$4:$A$8),MMULT(TRANSPOSE(EXP(B89:F340)-1),EXP(B89:F340)-1)/COUNTA(F89:F340)),$A$4:$A$8))*NORMSINV($B$11)</f>
        <v>-2.2711402840964189E-2</v>
      </c>
      <c r="H88" s="14">
        <f>IF(Q88&lt;G88,1,0)</f>
        <v>0</v>
      </c>
      <c r="I88" s="20">
        <f>G88*SQRT(10)</f>
        <v>-7.1819761835065721E-2</v>
      </c>
      <c r="J88" s="20">
        <f t="array" ref="J88">SQRT(MMULT(MMULT(TRANSPOSE($A$4:$A$8),MMULT(TRANSPOSE(EXP(B89:F340)-1),EXP(B89:F340)-1)/COUNTA(F89:F340)),$A$4:$A$8))*(-1/SQRT(2*PI())*EXP(-1*(NORMSINV($B$11))^2/2)/$B$11)</f>
        <v>-2.6019648433146282E-2</v>
      </c>
      <c r="K88" s="40">
        <f>J88*SQRT(10)</f>
        <v>-8.2281352965573665E-2</v>
      </c>
      <c r="L88" s="20">
        <v>-3.152056233680367E-2</v>
      </c>
      <c r="M88" s="20">
        <v>2.681889464868268E-2</v>
      </c>
      <c r="N88" s="20">
        <v>-1.2718707524055756E-2</v>
      </c>
      <c r="O88" s="20">
        <v>7.9927050651577639E-3</v>
      </c>
      <c r="P88" s="20">
        <v>0</v>
      </c>
      <c r="Q88" s="41">
        <f t="shared" si="2"/>
        <v>-1.8855340294037964E-3</v>
      </c>
    </row>
    <row r="89" spans="1:17" ht="12.75" customHeight="1">
      <c r="A89" s="43">
        <f>Stocks!A447</f>
        <v>43039</v>
      </c>
      <c r="B89" s="45">
        <f>Stocks!H447</f>
        <v>3.5147376318349619E-2</v>
      </c>
      <c r="C89" s="45">
        <f>Stocks!I447</f>
        <v>2.4929045584636645E-2</v>
      </c>
      <c r="D89" s="45">
        <f>Stocks!J447</f>
        <v>1.3819374963278118E-2</v>
      </c>
      <c r="E89" s="45">
        <f>Stocks!K447</f>
        <v>-9.8278504245127695E-3</v>
      </c>
      <c r="F89" s="45">
        <f>Stocks!L447</f>
        <v>-8.4994907510489836E-3</v>
      </c>
      <c r="G89" s="20">
        <f t="array" ref="G89">SQRT(MMULT(MMULT(TRANSPOSE($A$4:$A$8),MMULT(TRANSPOSE(EXP(B90:F341)-1),EXP(B90:F341)-1)/COUNTA(F90:F341)),$A$4:$A$8))*NORMSINV($B$11)</f>
        <v>-2.265942730911805E-2</v>
      </c>
      <c r="H89" s="14">
        <f>IF(Q89&lt;G89,1,0)</f>
        <v>0</v>
      </c>
      <c r="I89" s="20">
        <f>G89*SQRT(10)</f>
        <v>-7.1655400771833314E-2</v>
      </c>
      <c r="J89" s="20">
        <f t="array" ref="J89">SQRT(MMULT(MMULT(TRANSPOSE($A$4:$A$8),MMULT(TRANSPOSE(EXP(B90:F341)-1),EXP(B90:F341)-1)/COUNTA(F90:F341)),$A$4:$A$8))*(-1/SQRT(2*PI())*EXP(-1*(NORMSINV($B$11))^2/2)/$B$11)</f>
        <v>-2.5960101910404716E-2</v>
      </c>
      <c r="K89" s="40">
        <f>J89*SQRT(10)</f>
        <v>-8.2093050326967301E-2</v>
      </c>
      <c r="L89" s="20">
        <v>3.5772345866784724E-2</v>
      </c>
      <c r="M89" s="20">
        <v>2.5242372470417086E-2</v>
      </c>
      <c r="N89" s="20">
        <v>1.3915303908796965E-2</v>
      </c>
      <c r="O89" s="20">
        <v>-9.7797149210998007E-3</v>
      </c>
      <c r="P89" s="20">
        <v>-8.4634721982251582E-3</v>
      </c>
      <c r="Q89" s="41">
        <f t="shared" si="2"/>
        <v>1.1337367025334765E-2</v>
      </c>
    </row>
    <row r="90" spans="1:17" ht="12.75" customHeight="1">
      <c r="A90" s="43">
        <f>Stocks!A446</f>
        <v>43038</v>
      </c>
      <c r="B90" s="45">
        <f>Stocks!H446</f>
        <v>-2.4651171612333242E-3</v>
      </c>
      <c r="C90" s="45">
        <f>Stocks!I446</f>
        <v>-6.7590372386123652E-4</v>
      </c>
      <c r="D90" s="45">
        <f>Stocks!J446</f>
        <v>2.2259146764619868E-2</v>
      </c>
      <c r="E90" s="45">
        <f>Stocks!K446</f>
        <v>-5.8807338700823083E-3</v>
      </c>
      <c r="F90" s="45">
        <f>Stocks!L446</f>
        <v>9.5418916899277998E-4</v>
      </c>
      <c r="G90" s="20">
        <f t="array" ref="G90">SQRT(MMULT(MMULT(TRANSPOSE($A$4:$A$8),MMULT(TRANSPOSE(EXP(B91:F342)-1),EXP(B91:F342)-1)/COUNTA(F91:F342)),$A$4:$A$8))*NORMSINV($B$11)</f>
        <v>-2.2674252972001561E-2</v>
      </c>
      <c r="H90" s="14">
        <f>IF(Q90&lt;G90,1,0)</f>
        <v>0</v>
      </c>
      <c r="I90" s="20">
        <f>G90*SQRT(10)</f>
        <v>-7.1702283634367023E-2</v>
      </c>
      <c r="J90" s="20">
        <f t="array" ref="J90">SQRT(MMULT(MMULT(TRANSPOSE($A$4:$A$8),MMULT(TRANSPOSE(EXP(B91:F342)-1),EXP(B91:F342)-1)/COUNTA(F91:F342)),$A$4:$A$8))*(-1/SQRT(2*PI())*EXP(-1*(NORMSINV($B$11))^2/2)/$B$11)</f>
        <v>-2.5977087146355066E-2</v>
      </c>
      <c r="K90" s="40">
        <f>J90*SQRT(10)</f>
        <v>-8.2146762359165792E-2</v>
      </c>
      <c r="L90" s="20">
        <v>-2.4620812550578317E-3</v>
      </c>
      <c r="M90" s="20">
        <v>-6.7567535239454522E-4</v>
      </c>
      <c r="N90" s="20">
        <v>2.250872996823803E-2</v>
      </c>
      <c r="O90" s="20">
        <v>-5.8634762004828823E-3</v>
      </c>
      <c r="P90" s="20">
        <v>9.5464455230689677E-4</v>
      </c>
      <c r="Q90" s="41">
        <f t="shared" si="2"/>
        <v>2.892428342521933E-3</v>
      </c>
    </row>
    <row r="91" spans="1:17" ht="12.75" customHeight="1">
      <c r="A91" s="43">
        <f>Stocks!A445</f>
        <v>43035</v>
      </c>
      <c r="B91" s="45">
        <f>Stocks!H445</f>
        <v>-1.6382716601017484E-2</v>
      </c>
      <c r="C91" s="45">
        <f>Stocks!I445</f>
        <v>7.1167055489550129E-2</v>
      </c>
      <c r="D91" s="45">
        <f>Stocks!J445</f>
        <v>3.5203047044200284E-2</v>
      </c>
      <c r="E91" s="45">
        <f>Stocks!K445</f>
        <v>2.1938744370854628E-2</v>
      </c>
      <c r="F91" s="45">
        <f>Stocks!L445</f>
        <v>6.2147098317109045E-2</v>
      </c>
      <c r="G91" s="20">
        <f t="array" ref="G91">SQRT(MMULT(MMULT(TRANSPOSE($A$4:$A$8),MMULT(TRANSPOSE(EXP(B92:F343)-1),EXP(B92:F343)-1)/COUNTA(F92:F343)),$A$4:$A$8))*NORMSINV($B$11)</f>
        <v>-2.2059894688432072E-2</v>
      </c>
      <c r="H91" s="14">
        <f>IF(Q91&lt;G91,1,0)</f>
        <v>0</v>
      </c>
      <c r="I91" s="20">
        <f>G91*SQRT(10)</f>
        <v>-6.9759512158895837E-2</v>
      </c>
      <c r="J91" s="20">
        <f t="array" ref="J91">SQRT(MMULT(MMULT(TRANSPOSE($A$4:$A$8),MMULT(TRANSPOSE(EXP(B92:F343)-1),EXP(B92:F343)-1)/COUNTA(F92:F343)),$A$4:$A$8))*(-1/SQRT(2*PI())*EXP(-1*(NORMSINV($B$11))^2/2)/$B$11)</f>
        <v>-2.5273238658333152E-2</v>
      </c>
      <c r="K91" s="40">
        <f>J91*SQRT(10)</f>
        <v>-7.9920998009350791E-2</v>
      </c>
      <c r="L91" s="20">
        <v>-1.6249249743261855E-2</v>
      </c>
      <c r="M91" s="20">
        <v>7.3760588486954534E-2</v>
      </c>
      <c r="N91" s="20">
        <v>3.5830009670173038E-2</v>
      </c>
      <c r="O91" s="20">
        <v>2.2181168202099494E-2</v>
      </c>
      <c r="P91" s="20">
        <v>6.411886330993842E-2</v>
      </c>
      <c r="Q91" s="41">
        <f t="shared" si="2"/>
        <v>3.5928275985180724E-2</v>
      </c>
    </row>
    <row r="92" spans="1:17" ht="12.75" customHeight="1">
      <c r="A92" s="43">
        <f>Stocks!A444</f>
        <v>43034</v>
      </c>
      <c r="B92" s="45">
        <f>Stocks!H444</f>
        <v>1.0123066321899501E-3</v>
      </c>
      <c r="C92" s="45">
        <f>Stocks!I444</f>
        <v>1.3880675787323963E-2</v>
      </c>
      <c r="D92" s="45">
        <f>Stocks!J444</f>
        <v>6.3729070246185638E-3</v>
      </c>
      <c r="E92" s="45">
        <f>Stocks!K444</f>
        <v>7.404028678299107E-3</v>
      </c>
      <c r="F92" s="45">
        <f>Stocks!L444</f>
        <v>1.6517318998436311E-3</v>
      </c>
      <c r="G92" s="20">
        <f t="array" ref="G92">SQRT(MMULT(MMULT(TRANSPOSE($A$4:$A$8),MMULT(TRANSPOSE(EXP(B93:F344)-1),EXP(B93:F344)-1)/COUNTA(F93:F344)),$A$4:$A$8))*NORMSINV($B$11)</f>
        <v>-2.2059794546989444E-2</v>
      </c>
      <c r="H92" s="14">
        <f>IF(Q92&lt;G92,1,0)</f>
        <v>0</v>
      </c>
      <c r="I92" s="20">
        <f>G92*SQRT(10)</f>
        <v>-6.9759195483848957E-2</v>
      </c>
      <c r="J92" s="20">
        <f t="array" ref="J92">SQRT(MMULT(MMULT(TRANSPOSE($A$4:$A$8),MMULT(TRANSPOSE(EXP(B93:F344)-1),EXP(B93:F344)-1)/COUNTA(F93:F344)),$A$4:$A$8))*(-1/SQRT(2*PI())*EXP(-1*(NORMSINV($B$11))^2/2)/$B$11)</f>
        <v>-2.5273123929835353E-2</v>
      </c>
      <c r="K92" s="40">
        <f>J92*SQRT(10)</f>
        <v>-7.9920635205985219E-2</v>
      </c>
      <c r="L92" s="20">
        <v>1.0128191874885673E-3</v>
      </c>
      <c r="M92" s="20">
        <v>1.397745965751904E-2</v>
      </c>
      <c r="N92" s="20">
        <v>6.3932572035555373E-3</v>
      </c>
      <c r="O92" s="20">
        <v>7.4315062717343503E-3</v>
      </c>
      <c r="P92" s="20">
        <v>1.6530967603359122E-3</v>
      </c>
      <c r="Q92" s="41">
        <f t="shared" si="2"/>
        <v>6.0936278161266818E-3</v>
      </c>
    </row>
    <row r="93" spans="1:17" ht="12.75" customHeight="1">
      <c r="A93" s="43">
        <f>Stocks!A443</f>
        <v>43033</v>
      </c>
      <c r="B93" s="45">
        <f>Stocks!H443</f>
        <v>-3.4684860908201859E-2</v>
      </c>
      <c r="C93" s="45">
        <f>Stocks!I443</f>
        <v>-4.1601643237683871E-3</v>
      </c>
      <c r="D93" s="45">
        <f>Stocks!J443</f>
        <v>-4.4017053066854024E-3</v>
      </c>
      <c r="E93" s="45">
        <f>Stocks!K443</f>
        <v>-1.1544805891593332E-2</v>
      </c>
      <c r="F93" s="45">
        <f>Stocks!L443</f>
        <v>-2.9206531077623382E-3</v>
      </c>
      <c r="G93" s="20">
        <f t="array" ref="G93">SQRT(MMULT(MMULT(TRANSPOSE($A$4:$A$8),MMULT(TRANSPOSE(EXP(B94:F345)-1),EXP(B94:F345)-1)/COUNTA(F94:F345)),$A$4:$A$8))*NORMSINV($B$11)</f>
        <v>-2.1997665505062866E-2</v>
      </c>
      <c r="H93" s="14">
        <f>IF(Q93&lt;G93,1,0)</f>
        <v>0</v>
      </c>
      <c r="I93" s="20">
        <f>G93*SQRT(10)</f>
        <v>-6.956272620251687E-2</v>
      </c>
      <c r="J93" s="20">
        <f t="array" ref="J93">SQRT(MMULT(MMULT(TRANSPOSE($A$4:$A$8),MMULT(TRANSPOSE(EXP(B94:F345)-1),EXP(B94:F345)-1)/COUNTA(F94:F345)),$A$4:$A$8))*(-1/SQRT(2*PI())*EXP(-1*(NORMSINV($B$11))^2/2)/$B$11)</f>
        <v>-2.5201944890841693E-2</v>
      </c>
      <c r="K93" s="40">
        <f>J93*SQRT(10)</f>
        <v>-7.9695547321103316E-2</v>
      </c>
      <c r="L93" s="20">
        <v>-3.4090235775066528E-2</v>
      </c>
      <c r="M93" s="20">
        <v>-4.1515228276691948E-3</v>
      </c>
      <c r="N93" s="20">
        <v>-4.3920320001015244E-3</v>
      </c>
      <c r="O93" s="20">
        <v>-1.1478420335100084E-2</v>
      </c>
      <c r="P93" s="20">
        <v>-2.9163921497439363E-3</v>
      </c>
      <c r="Q93" s="41">
        <f t="shared" si="2"/>
        <v>-1.1405720617536254E-2</v>
      </c>
    </row>
    <row r="94" spans="1:17" ht="12.75" customHeight="1">
      <c r="A94" s="43">
        <f>Stocks!A442</f>
        <v>43032</v>
      </c>
      <c r="B94" s="45">
        <f>Stocks!H442</f>
        <v>9.4906883901186168E-4</v>
      </c>
      <c r="C94" s="45">
        <f>Stocks!I442</f>
        <v>2.9346252469829135E-3</v>
      </c>
      <c r="D94" s="45">
        <f>Stocks!J442</f>
        <v>5.9372192147189203E-3</v>
      </c>
      <c r="E94" s="45">
        <f>Stocks!K442</f>
        <v>1.8276412624467216E-2</v>
      </c>
      <c r="F94" s="45">
        <f>Stocks!L442</f>
        <v>3.8044265552434633E-4</v>
      </c>
      <c r="G94" s="20">
        <f t="array" ref="G94">SQRT(MMULT(MMULT(TRANSPOSE($A$4:$A$8),MMULT(TRANSPOSE(EXP(B95:F346)-1),EXP(B95:F346)-1)/COUNTA(F95:F346)),$A$4:$A$8))*NORMSINV($B$11)</f>
        <v>-2.2024013459104767E-2</v>
      </c>
      <c r="H94" s="14">
        <f>IF(Q94&lt;G94,1,0)</f>
        <v>0</v>
      </c>
      <c r="I94" s="20">
        <f>G94*SQRT(10)</f>
        <v>-6.9646045748974719E-2</v>
      </c>
      <c r="J94" s="20">
        <f t="array" ref="J94">SQRT(MMULT(MMULT(TRANSPOSE($A$4:$A$8),MMULT(TRANSPOSE(EXP(B95:F346)-1),EXP(B95:F346)-1)/COUNTA(F95:F346)),$A$4:$A$8))*(-1/SQRT(2*PI())*EXP(-1*(NORMSINV($B$11))^2/2)/$B$11)</f>
        <v>-2.5232130806960729E-2</v>
      </c>
      <c r="K94" s="40">
        <f>J94*SQRT(10)</f>
        <v>-7.9791003569298261E-2</v>
      </c>
      <c r="L94" s="20">
        <v>9.4951934735234796E-4</v>
      </c>
      <c r="M94" s="20">
        <v>2.9389354749229189E-3</v>
      </c>
      <c r="N94" s="20">
        <v>5.9548794342862811E-3</v>
      </c>
      <c r="O94" s="20">
        <v>1.8444448389648024E-2</v>
      </c>
      <c r="P94" s="20">
        <v>3.8051503300965528E-4</v>
      </c>
      <c r="Q94" s="41">
        <f t="shared" si="2"/>
        <v>5.7336595358438462E-3</v>
      </c>
    </row>
    <row r="95" spans="1:17" ht="12.75" customHeight="1">
      <c r="A95" s="43">
        <f>Stocks!A441</f>
        <v>43031</v>
      </c>
      <c r="B95" s="45">
        <f>Stocks!H441</f>
        <v>-2.3692004356839151E-2</v>
      </c>
      <c r="C95" s="45">
        <f>Stocks!I441</f>
        <v>9.845102817263373E-3</v>
      </c>
      <c r="D95" s="45">
        <f>Stocks!J441</f>
        <v>-5.119673301996891E-4</v>
      </c>
      <c r="E95" s="45">
        <f>Stocks!K441</f>
        <v>-8.7422793972640796E-3</v>
      </c>
      <c r="F95" s="45">
        <f>Stocks!L441</f>
        <v>2.5366486667373816E-4</v>
      </c>
      <c r="G95" s="20">
        <f t="array" ref="G95">SQRT(MMULT(MMULT(TRANSPOSE($A$4:$A$8),MMULT(TRANSPOSE(EXP(B96:F347)-1),EXP(B96:F347)-1)/COUNTA(F96:F347)),$A$4:$A$8))*NORMSINV($B$11)</f>
        <v>-2.2106528792941688E-2</v>
      </c>
      <c r="H95" s="14">
        <f>IF(Q95&lt;G95,1,0)</f>
        <v>0</v>
      </c>
      <c r="I95" s="20">
        <f>G95*SQRT(10)</f>
        <v>-6.9906982145788554E-2</v>
      </c>
      <c r="J95" s="20">
        <f t="array" ref="J95">SQRT(MMULT(MMULT(TRANSPOSE($A$4:$A$8),MMULT(TRANSPOSE(EXP(B96:F347)-1),EXP(B96:F347)-1)/COUNTA(F96:F347)),$A$4:$A$8))*(-1/SQRT(2*PI())*EXP(-1*(NORMSINV($B$11))^2/2)/$B$11)</f>
        <v>-2.5326665697289381E-2</v>
      </c>
      <c r="K95" s="40">
        <f>J95*SQRT(10)</f>
        <v>-8.0089949141091021E-2</v>
      </c>
      <c r="L95" s="20">
        <v>-2.3413552186376949E-2</v>
      </c>
      <c r="M95" s="20">
        <v>9.8937252753745712E-3</v>
      </c>
      <c r="N95" s="20">
        <v>-5.1183629728857863E-4</v>
      </c>
      <c r="O95" s="20">
        <v>-8.7041767881298054E-3</v>
      </c>
      <c r="P95" s="20">
        <v>2.5369704232665829E-4</v>
      </c>
      <c r="Q95" s="41">
        <f t="shared" si="2"/>
        <v>-4.4964285908188203E-3</v>
      </c>
    </row>
    <row r="96" spans="1:17" ht="12.75" customHeight="1">
      <c r="A96" s="43">
        <f>Stocks!A440</f>
        <v>43028</v>
      </c>
      <c r="B96" s="45">
        <f>Stocks!H440</f>
        <v>-1.9257003965973619E-2</v>
      </c>
      <c r="C96" s="45">
        <f>Stocks!I440</f>
        <v>8.4452669810266435E-3</v>
      </c>
      <c r="D96" s="45">
        <f>Stocks!J440</f>
        <v>1.7295027280526966E-3</v>
      </c>
      <c r="E96" s="45">
        <f>Stocks!K440</f>
        <v>-4.9834467109386733E-3</v>
      </c>
      <c r="F96" s="45">
        <f>Stocks!L440</f>
        <v>1.1485559204868811E-2</v>
      </c>
      <c r="G96" s="20">
        <f t="array" ref="G96">SQRT(MMULT(MMULT(TRANSPOSE($A$4:$A$8),MMULT(TRANSPOSE(EXP(B97:F348)-1),EXP(B97:F348)-1)/COUNTA(F97:F348)),$A$4:$A$8))*NORMSINV($B$11)</f>
        <v>-2.2112308054072091E-2</v>
      </c>
      <c r="H96" s="14">
        <f>IF(Q96&lt;G96,1,0)</f>
        <v>0</v>
      </c>
      <c r="I96" s="20">
        <f>G96*SQRT(10)</f>
        <v>-6.992525777415351E-2</v>
      </c>
      <c r="J96" s="20">
        <f t="array" ref="J96">SQRT(MMULT(MMULT(TRANSPOSE($A$4:$A$8),MMULT(TRANSPOSE(EXP(B97:F348)-1),EXP(B97:F348)-1)/COUNTA(F97:F348)),$A$4:$A$8))*(-1/SQRT(2*PI())*EXP(-1*(NORMSINV($B$11))^2/2)/$B$11)</f>
        <v>-2.5333286791717997E-2</v>
      </c>
      <c r="K96" s="40">
        <f>J96*SQRT(10)</f>
        <v>-8.0110886880088494E-2</v>
      </c>
      <c r="L96" s="20">
        <v>-1.9072772343439768E-2</v>
      </c>
      <c r="M96" s="20">
        <v>8.4810288501707427E-3</v>
      </c>
      <c r="N96" s="20">
        <v>1.730999180477594E-3</v>
      </c>
      <c r="O96" s="20">
        <v>-4.971049941806872E-3</v>
      </c>
      <c r="P96" s="20">
        <v>1.1551771492228644E-2</v>
      </c>
      <c r="Q96" s="41">
        <f t="shared" si="2"/>
        <v>-4.5600455247393236E-4</v>
      </c>
    </row>
    <row r="97" spans="1:17" ht="12.75" customHeight="1">
      <c r="A97" s="43">
        <f>Stocks!A439</f>
        <v>43027</v>
      </c>
      <c r="B97" s="45">
        <f>Stocks!H439</f>
        <v>-2.204006817428281E-2</v>
      </c>
      <c r="C97" s="45">
        <f>Stocks!I439</f>
        <v>-3.9829786235854132E-3</v>
      </c>
      <c r="D97" s="45">
        <f>Stocks!J439</f>
        <v>-2.3945030884205579E-2</v>
      </c>
      <c r="E97" s="45">
        <f>Stocks!K439</f>
        <v>-2.098897548372434E-3</v>
      </c>
      <c r="F97" s="45">
        <f>Stocks!L439</f>
        <v>3.8581571583444457E-3</v>
      </c>
      <c r="G97" s="20">
        <f t="array" ref="G97">SQRT(MMULT(MMULT(TRANSPOSE($A$4:$A$8),MMULT(TRANSPOSE(EXP(B98:F349)-1),EXP(B98:F349)-1)/COUNTA(F98:F349)),$A$4:$A$8))*NORMSINV($B$11)</f>
        <v>-2.2073265982996328E-2</v>
      </c>
      <c r="H97" s="14">
        <f>IF(Q97&lt;G97,1,0)</f>
        <v>0</v>
      </c>
      <c r="I97" s="20">
        <f>G97*SQRT(10)</f>
        <v>-6.9801795904983921E-2</v>
      </c>
      <c r="J97" s="20">
        <f t="array" ref="J97">SQRT(MMULT(MMULT(TRANSPOSE($A$4:$A$8),MMULT(TRANSPOSE(EXP(B98:F349)-1),EXP(B98:F349)-1)/COUNTA(F98:F349)),$A$4:$A$8))*(-1/SQRT(2*PI())*EXP(-1*(NORMSINV($B$11))^2/2)/$B$11)</f>
        <v>-2.5288557676101196E-2</v>
      </c>
      <c r="K97" s="40">
        <f>J97*SQRT(10)</f>
        <v>-7.9969440997014404E-2</v>
      </c>
      <c r="L97" s="20">
        <v>-2.179896046376685E-2</v>
      </c>
      <c r="M97" s="20">
        <v>-3.9750570848238265E-3</v>
      </c>
      <c r="N97" s="20">
        <v>-2.3660623204861262E-2</v>
      </c>
      <c r="O97" s="20">
        <v>-2.0966964031751728E-3</v>
      </c>
      <c r="P97" s="20">
        <v>3.8656094276001136E-3</v>
      </c>
      <c r="Q97" s="41">
        <f t="shared" si="2"/>
        <v>-9.533145545805399E-3</v>
      </c>
    </row>
    <row r="98" spans="1:17" ht="12.75" customHeight="1">
      <c r="A98" s="43">
        <f>Stocks!A438</f>
        <v>43026</v>
      </c>
      <c r="B98" s="45">
        <f>Stocks!H438</f>
        <v>1.0903082660517137E-2</v>
      </c>
      <c r="C98" s="45">
        <f>Stocks!I438</f>
        <v>1.1494197293341677E-2</v>
      </c>
      <c r="D98" s="45">
        <f>Stocks!J438</f>
        <v>-4.4342773498483841E-3</v>
      </c>
      <c r="E98" s="45">
        <f>Stocks!K438</f>
        <v>-1.9949034346563577E-2</v>
      </c>
      <c r="F98" s="45">
        <f>Stocks!L438</f>
        <v>2.5766631325527034E-4</v>
      </c>
      <c r="G98" s="20">
        <f t="array" ref="G98">SQRT(MMULT(MMULT(TRANSPOSE($A$4:$A$8),MMULT(TRANSPOSE(EXP(B99:F350)-1),EXP(B99:F350)-1)/COUNTA(F99:F350)),$A$4:$A$8))*NORMSINV($B$11)</f>
        <v>-2.3132723613834345E-2</v>
      </c>
      <c r="H98" s="14">
        <f>IF(Q98&lt;G98,1,0)</f>
        <v>0</v>
      </c>
      <c r="I98" s="20">
        <f>G98*SQRT(10)</f>
        <v>-7.3152095102877901E-2</v>
      </c>
      <c r="J98" s="20">
        <f t="array" ref="J98">SQRT(MMULT(MMULT(TRANSPOSE($A$4:$A$8),MMULT(TRANSPOSE(EXP(B99:F350)-1),EXP(B99:F350)-1)/COUNTA(F99:F350)),$A$4:$A$8))*(-1/SQRT(2*PI())*EXP(-1*(NORMSINV($B$11))^2/2)/$B$11)</f>
        <v>-2.6502340694140824E-2</v>
      </c>
      <c r="K98" s="40">
        <f>J98*SQRT(10)</f>
        <v>-8.3807759919252878E-2</v>
      </c>
      <c r="L98" s="20">
        <v>1.0962737877723099E-2</v>
      </c>
      <c r="M98" s="20">
        <v>1.1560509403665042E-2</v>
      </c>
      <c r="N98" s="20">
        <v>-4.4244604576752283E-3</v>
      </c>
      <c r="O98" s="20">
        <v>-1.9751368954308533E-2</v>
      </c>
      <c r="P98" s="20">
        <v>2.5769951207103517E-4</v>
      </c>
      <c r="Q98" s="41">
        <f t="shared" si="2"/>
        <v>-2.7897652370491722E-4</v>
      </c>
    </row>
    <row r="99" spans="1:17" ht="12.75" customHeight="1">
      <c r="A99" s="43">
        <f>Stocks!A437</f>
        <v>43025</v>
      </c>
      <c r="B99" s="45">
        <f>Stocks!H437</f>
        <v>1.4582247369308137E-2</v>
      </c>
      <c r="C99" s="45">
        <f>Stocks!I437</f>
        <v>7.5424224091639569E-4</v>
      </c>
      <c r="D99" s="45">
        <f>Stocks!J437</f>
        <v>3.6834263541496359E-3</v>
      </c>
      <c r="E99" s="45">
        <f>Stocks!K437</f>
        <v>-1.591438544472085E-2</v>
      </c>
      <c r="F99" s="45">
        <f>Stocks!L437</f>
        <v>-7.7298742457087395E-4</v>
      </c>
      <c r="G99" s="20">
        <f t="array" ref="G99">SQRT(MMULT(MMULT(TRANSPOSE($A$4:$A$8),MMULT(TRANSPOSE(EXP(B100:F351)-1),EXP(B100:F351)-1)/COUNTA(F100:F351)),$A$4:$A$8))*NORMSINV($B$11)</f>
        <v>-2.3159213747909215E-2</v>
      </c>
      <c r="H99" s="14">
        <f>IF(Q99&lt;G99,1,0)</f>
        <v>0</v>
      </c>
      <c r="I99" s="20">
        <f>G99*SQRT(10)</f>
        <v>-7.3235864262077718E-2</v>
      </c>
      <c r="J99" s="20">
        <f t="array" ref="J99">SQRT(MMULT(MMULT(TRANSPOSE($A$4:$A$8),MMULT(TRANSPOSE(EXP(B100:F351)-1),EXP(B100:F351)-1)/COUNTA(F100:F351)),$A$4:$A$8))*(-1/SQRT(2*PI())*EXP(-1*(NORMSINV($B$11))^2/2)/$B$11)</f>
        <v>-2.6532689500879076E-2</v>
      </c>
      <c r="K99" s="40">
        <f>J99*SQRT(10)</f>
        <v>-8.3903731272814017E-2</v>
      </c>
      <c r="L99" s="20">
        <v>1.4689087027568369E-2</v>
      </c>
      <c r="M99" s="20">
        <v>7.5452675312132078E-4</v>
      </c>
      <c r="N99" s="20">
        <v>3.6902185059060205E-3</v>
      </c>
      <c r="O99" s="20">
        <v>-1.5788420715013525E-2</v>
      </c>
      <c r="P99" s="20">
        <v>-7.7268874675460466E-4</v>
      </c>
      <c r="Q99" s="41">
        <f t="shared" si="2"/>
        <v>5.1454456496551624E-4</v>
      </c>
    </row>
    <row r="100" spans="1:17" ht="12.75" customHeight="1">
      <c r="A100" s="43">
        <f>Stocks!A436</f>
        <v>43024</v>
      </c>
      <c r="B100" s="45">
        <f>Stocks!H436</f>
        <v>-1.4076165712471899E-2</v>
      </c>
      <c r="C100" s="45">
        <f>Stocks!I436</f>
        <v>2.2662263553585682E-3</v>
      </c>
      <c r="D100" s="45">
        <f>Stocks!J436</f>
        <v>1.8241395565370824E-2</v>
      </c>
      <c r="E100" s="45">
        <f>Stocks!K436</f>
        <v>1.5864211246274816E-2</v>
      </c>
      <c r="F100" s="45">
        <f>Stocks!L436</f>
        <v>2.0627857175702295E-3</v>
      </c>
      <c r="G100" s="20">
        <f t="array" ref="G100">SQRT(MMULT(MMULT(TRANSPOSE($A$4:$A$8),MMULT(TRANSPOSE(EXP(B101:F352)-1),EXP(B101:F352)-1)/COUNTA(F101:F352)),$A$4:$A$8))*NORMSINV($B$11)</f>
        <v>-2.3156079235781227E-2</v>
      </c>
      <c r="H100" s="14">
        <f>IF(Q100&lt;G100,1,0)</f>
        <v>0</v>
      </c>
      <c r="I100" s="20">
        <f>G100*SQRT(10)</f>
        <v>-7.3225952064399857E-2</v>
      </c>
      <c r="J100" s="20">
        <f t="array" ref="J100">SQRT(MMULT(MMULT(TRANSPOSE($A$4:$A$8),MMULT(TRANSPOSE(EXP(B101:F352)-1),EXP(B101:F352)-1)/COUNTA(F101:F352)),$A$4:$A$8))*(-1/SQRT(2*PI())*EXP(-1*(NORMSINV($B$11))^2/2)/$B$11)</f>
        <v>-2.6529098401546693E-2</v>
      </c>
      <c r="K100" s="40">
        <f>J100*SQRT(10)</f>
        <v>-8.3892375219619772E-2</v>
      </c>
      <c r="L100" s="20">
        <v>-1.3977559698953933E-2</v>
      </c>
      <c r="M100" s="20">
        <v>2.2687961872122206E-3</v>
      </c>
      <c r="N100" s="20">
        <v>1.8408786084610551E-2</v>
      </c>
      <c r="O100" s="20">
        <v>1.5990715925842999E-2</v>
      </c>
      <c r="P100" s="20">
        <v>2.0649147236713157E-3</v>
      </c>
      <c r="Q100" s="41">
        <f t="shared" si="2"/>
        <v>4.9511306444766307E-3</v>
      </c>
    </row>
    <row r="101" spans="1:17" ht="12.75" customHeight="1">
      <c r="A101" s="43">
        <f>Stocks!A435</f>
        <v>43021</v>
      </c>
      <c r="B101" s="45">
        <f>Stocks!H435</f>
        <v>-3.0927522214900131E-4</v>
      </c>
      <c r="C101" s="45">
        <f>Stocks!I435</f>
        <v>1.2173535320937687E-2</v>
      </c>
      <c r="D101" s="45">
        <f>Stocks!J435</f>
        <v>6.3260349210785844E-3</v>
      </c>
      <c r="E101" s="45">
        <f>Stocks!K435</f>
        <v>1.8364011425895867E-2</v>
      </c>
      <c r="F101" s="45">
        <f>Stocks!L435</f>
        <v>4.786271818737085E-3</v>
      </c>
      <c r="G101" s="20">
        <f t="array" ref="G101">SQRT(MMULT(MMULT(TRANSPOSE($A$4:$A$8),MMULT(TRANSPOSE(EXP(B102:F353)-1),EXP(B102:F353)-1)/COUNTA(F102:F353)),$A$4:$A$8))*NORMSINV($B$11)</f>
        <v>-2.3125668901857861E-2</v>
      </c>
      <c r="H101" s="14">
        <f>IF(Q101&lt;G101,1,0)</f>
        <v>0</v>
      </c>
      <c r="I101" s="20">
        <f>G101*SQRT(10)</f>
        <v>-7.3129786144795733E-2</v>
      </c>
      <c r="J101" s="20">
        <f t="array" ref="J101">SQRT(MMULT(MMULT(TRANSPOSE($A$4:$A$8),MMULT(TRANSPOSE(EXP(B102:F353)-1),EXP(B102:F353)-1)/COUNTA(F102:F353)),$A$4:$A$8))*(-1/SQRT(2*PI())*EXP(-1*(NORMSINV($B$11))^2/2)/$B$11)</f>
        <v>-2.6494258360930913E-2</v>
      </c>
      <c r="K101" s="40">
        <f>J101*SQRT(10)</f>
        <v>-8.3782201337501139E-2</v>
      </c>
      <c r="L101" s="20">
        <v>-3.0922740149752807E-4</v>
      </c>
      <c r="M101" s="20">
        <v>1.2247934395449217E-2</v>
      </c>
      <c r="N101" s="20">
        <v>6.3460865401047109E-3</v>
      </c>
      <c r="O101" s="20">
        <v>1.8533666810304904E-2</v>
      </c>
      <c r="P101" s="20">
        <v>4.7977443138890402E-3</v>
      </c>
      <c r="Q101" s="41">
        <f t="shared" si="2"/>
        <v>8.3232409316500704E-3</v>
      </c>
    </row>
    <row r="102" spans="1:17" ht="12.75" customHeight="1">
      <c r="A102" s="43">
        <f>Stocks!A434</f>
        <v>43020</v>
      </c>
      <c r="B102" s="45">
        <f>Stocks!H434</f>
        <v>3.0410199746933111E-3</v>
      </c>
      <c r="C102" s="45">
        <f>Stocks!I434</f>
        <v>-2.8028961120727149E-3</v>
      </c>
      <c r="D102" s="45">
        <f>Stocks!J434</f>
        <v>-3.5193260241728392E-3</v>
      </c>
      <c r="E102" s="45">
        <f>Stocks!K434</f>
        <v>4.6570233582911196E-3</v>
      </c>
      <c r="F102" s="45">
        <f>Stocks!L434</f>
        <v>9.1181090710511295E-3</v>
      </c>
      <c r="G102" s="20">
        <f t="array" ref="G102">SQRT(MMULT(MMULT(TRANSPOSE($A$4:$A$8),MMULT(TRANSPOSE(EXP(B103:F354)-1),EXP(B103:F354)-1)/COUNTA(F103:F354)),$A$4:$A$8))*NORMSINV($B$11)</f>
        <v>-2.3123597174513216E-2</v>
      </c>
      <c r="H102" s="14">
        <f>IF(Q102&lt;G102,1,0)</f>
        <v>0</v>
      </c>
      <c r="I102" s="20">
        <f>G102*SQRT(10)</f>
        <v>-7.3123234767695805E-2</v>
      </c>
      <c r="J102" s="20">
        <f t="array" ref="J102">SQRT(MMULT(MMULT(TRANSPOSE($A$4:$A$8),MMULT(TRANSPOSE(EXP(B103:F354)-1),EXP(B103:F354)-1)/COUNTA(F103:F354)),$A$4:$A$8))*(-1/SQRT(2*PI())*EXP(-1*(NORMSINV($B$11))^2/2)/$B$11)</f>
        <v>-2.6491884856417146E-2</v>
      </c>
      <c r="K102" s="40">
        <f>J102*SQRT(10)</f>
        <v>-8.3774695657200943E-2</v>
      </c>
      <c r="L102" s="20">
        <v>3.0456485666275394E-3</v>
      </c>
      <c r="M102" s="20">
        <v>-2.7989716662260985E-3</v>
      </c>
      <c r="N102" s="20">
        <v>-3.5131404548133347E-3</v>
      </c>
      <c r="O102" s="20">
        <v>4.6678841446712869E-3</v>
      </c>
      <c r="P102" s="20">
        <v>9.1598056625689823E-3</v>
      </c>
      <c r="Q102" s="41">
        <f t="shared" si="2"/>
        <v>2.1122452505656754E-3</v>
      </c>
    </row>
    <row r="103" spans="1:17" ht="12.75" customHeight="1">
      <c r="A103" s="43">
        <f>Stocks!A433</f>
        <v>43019</v>
      </c>
      <c r="B103" s="45">
        <f>Stocks!H433</f>
        <v>-2.787959950027263E-3</v>
      </c>
      <c r="C103" s="45">
        <f>Stocks!I433</f>
        <v>-8.8664422932501798E-3</v>
      </c>
      <c r="D103" s="45">
        <f>Stocks!J433</f>
        <v>4.1608372777768698E-3</v>
      </c>
      <c r="E103" s="45">
        <f>Stocks!K433</f>
        <v>-6.6664105401102931E-4</v>
      </c>
      <c r="F103" s="45">
        <f>Stocks!L433</f>
        <v>1.7024604159661754E-3</v>
      </c>
      <c r="G103" s="20">
        <f t="array" ref="G103">SQRT(MMULT(MMULT(TRANSPOSE($A$4:$A$8),MMULT(TRANSPOSE(EXP(B104:F355)-1),EXP(B104:F355)-1)/COUNTA(F104:F355)),$A$4:$A$8))*NORMSINV($B$11)</f>
        <v>-2.3196360861641913E-2</v>
      </c>
      <c r="H103" s="14">
        <f>IF(Q103&lt;G103,1,0)</f>
        <v>0</v>
      </c>
      <c r="I103" s="20">
        <f>G103*SQRT(10)</f>
        <v>-7.3353333749974367E-2</v>
      </c>
      <c r="J103" s="20">
        <f t="array" ref="J103">SQRT(MMULT(MMULT(TRANSPOSE($A$4:$A$8),MMULT(TRANSPOSE(EXP(B104:F355)-1),EXP(B104:F355)-1)/COUNTA(F104:F355)),$A$4:$A$8))*(-1/SQRT(2*PI())*EXP(-1*(NORMSINV($B$11))^2/2)/$B$11)</f>
        <v>-2.6575247631101112E-2</v>
      </c>
      <c r="K103" s="40">
        <f>J103*SQRT(10)</f>
        <v>-8.403831189727369E-2</v>
      </c>
      <c r="L103" s="20">
        <v>-2.7840771988421674E-3</v>
      </c>
      <c r="M103" s="20">
        <v>-8.8272513075162914E-3</v>
      </c>
      <c r="N103" s="20">
        <v>4.1695055794974895E-3</v>
      </c>
      <c r="O103" s="20">
        <v>-6.6641889823238387E-4</v>
      </c>
      <c r="P103" s="20">
        <v>1.7039104244441412E-3</v>
      </c>
      <c r="Q103" s="41">
        <f t="shared" si="2"/>
        <v>-1.2808662801298424E-3</v>
      </c>
    </row>
    <row r="104" spans="1:17" ht="12.75" customHeight="1">
      <c r="A104" s="43">
        <f>Stocks!A432</f>
        <v>43018</v>
      </c>
      <c r="B104" s="45">
        <f>Stocks!H432</f>
        <v>3.6222859927979134E-2</v>
      </c>
      <c r="C104" s="45">
        <f>Stocks!I432</f>
        <v>-5.2824703772604269E-3</v>
      </c>
      <c r="D104" s="45">
        <f>Stocks!J432</f>
        <v>3.8493279858656324E-4</v>
      </c>
      <c r="E104" s="45">
        <f>Stocks!K432</f>
        <v>-9.1338459404690566E-3</v>
      </c>
      <c r="F104" s="45">
        <f>Stocks!L432</f>
        <v>0</v>
      </c>
      <c r="G104" s="20">
        <f t="array" ref="G104">SQRT(MMULT(MMULT(TRANSPOSE($A$4:$A$8),MMULT(TRANSPOSE(EXP(B105:F356)-1),EXP(B105:F356)-1)/COUNTA(F105:F356)),$A$4:$A$8))*NORMSINV($B$11)</f>
        <v>-2.3200500487805992E-2</v>
      </c>
      <c r="H104" s="14">
        <f>IF(Q104&lt;G104,1,0)</f>
        <v>0</v>
      </c>
      <c r="I104" s="20">
        <f>G104*SQRT(10)</f>
        <v>-7.3366424397314486E-2</v>
      </c>
      <c r="J104" s="20">
        <f t="array" ref="J104">SQRT(MMULT(MMULT(TRANSPOSE($A$4:$A$8),MMULT(TRANSPOSE(EXP(B105:F356)-1),EXP(B105:F356)-1)/COUNTA(F105:F356)),$A$4:$A$8))*(-1/SQRT(2*PI())*EXP(-1*(NORMSINV($B$11))^2/2)/$B$11)</f>
        <v>-2.6579990253923151E-2</v>
      </c>
      <c r="K104" s="40">
        <f>J104*SQRT(10)</f>
        <v>-8.4053309387474434E-2</v>
      </c>
      <c r="L104" s="20">
        <v>3.6886901283682834E-2</v>
      </c>
      <c r="M104" s="20">
        <v>-5.2685426656503198E-3</v>
      </c>
      <c r="N104" s="20">
        <v>3.8500689472331678E-4</v>
      </c>
      <c r="O104" s="20">
        <v>-9.092259081938725E-3</v>
      </c>
      <c r="P104" s="20">
        <v>0</v>
      </c>
      <c r="Q104" s="41">
        <f t="shared" si="2"/>
        <v>4.5822212861634211E-3</v>
      </c>
    </row>
    <row r="105" spans="1:17" ht="12.75" customHeight="1">
      <c r="A105" s="43">
        <f>Stocks!A431</f>
        <v>43017</v>
      </c>
      <c r="B105" s="45">
        <f>Stocks!H431</f>
        <v>-3.9844094247691551E-2</v>
      </c>
      <c r="C105" s="45">
        <f>Stocks!I431</f>
        <v>5.7868948334337143E-3</v>
      </c>
      <c r="D105" s="45">
        <f>Stocks!J431</f>
        <v>3.4711326734839206E-3</v>
      </c>
      <c r="E105" s="45">
        <f>Stocks!K431</f>
        <v>-5.8244688598231269E-3</v>
      </c>
      <c r="F105" s="45">
        <f>Stocks!L431</f>
        <v>3.808534368775947E-3</v>
      </c>
      <c r="G105" s="20">
        <f t="array" ref="G105">SQRT(MMULT(MMULT(TRANSPOSE($A$4:$A$8),MMULT(TRANSPOSE(EXP(B106:F357)-1),EXP(B106:F357)-1)/COUNTA(F106:F357)),$A$4:$A$8))*NORMSINV($B$11)</f>
        <v>-2.3189897190656953E-2</v>
      </c>
      <c r="H105" s="14">
        <f>IF(Q105&lt;G105,1,0)</f>
        <v>0</v>
      </c>
      <c r="I105" s="20">
        <f>G105*SQRT(10)</f>
        <v>-7.3332893827615944E-2</v>
      </c>
      <c r="J105" s="20">
        <f t="array" ref="J105">SQRT(MMULT(MMULT(TRANSPOSE($A$4:$A$8),MMULT(TRANSPOSE(EXP(B106:F357)-1),EXP(B106:F357)-1)/COUNTA(F106:F357)),$A$4:$A$8))*(-1/SQRT(2*PI())*EXP(-1*(NORMSINV($B$11))^2/2)/$B$11)</f>
        <v>-2.6567842432585028E-2</v>
      </c>
      <c r="K105" s="40">
        <f>J105*SQRT(10)</f>
        <v>-8.4014894603437168E-2</v>
      </c>
      <c r="L105" s="20">
        <v>-3.9060756569984895E-2</v>
      </c>
      <c r="M105" s="20">
        <v>5.8036712548573399E-3</v>
      </c>
      <c r="N105" s="20">
        <v>3.4771640310306308E-3</v>
      </c>
      <c r="O105" s="20">
        <v>-5.8075395251482335E-3</v>
      </c>
      <c r="P105" s="20">
        <v>3.8157960516579867E-3</v>
      </c>
      <c r="Q105" s="41">
        <f t="shared" si="2"/>
        <v>-6.354332951517435E-3</v>
      </c>
    </row>
    <row r="106" spans="1:17" ht="12.75" customHeight="1">
      <c r="A106" s="43">
        <f>Stocks!A430</f>
        <v>43014</v>
      </c>
      <c r="B106" s="45">
        <f>Stocks!H430</f>
        <v>4.3527062653903039E-3</v>
      </c>
      <c r="C106" s="45">
        <f>Stocks!I430</f>
        <v>2.5267521155300267E-3</v>
      </c>
      <c r="D106" s="45">
        <f>Stocks!J430</f>
        <v>-5.7946063613799337E-4</v>
      </c>
      <c r="E106" s="45">
        <f>Stocks!K430</f>
        <v>1.850161066462434E-2</v>
      </c>
      <c r="F106" s="45">
        <f>Stocks!L430</f>
        <v>3.9496750821699293E-4</v>
      </c>
      <c r="G106" s="20">
        <f t="array" ref="G106">SQRT(MMULT(MMULT(TRANSPOSE($A$4:$A$8),MMULT(TRANSPOSE(EXP(B107:F358)-1),EXP(B107:F358)-1)/COUNTA(F107:F358)),$A$4:$A$8))*NORMSINV($B$11)</f>
        <v>-2.3201832981175407E-2</v>
      </c>
      <c r="H106" s="14">
        <f>IF(Q106&lt;G106,1,0)</f>
        <v>0</v>
      </c>
      <c r="I106" s="20">
        <f>G106*SQRT(10)</f>
        <v>-7.3370638111328906E-2</v>
      </c>
      <c r="J106" s="20">
        <f t="array" ref="J106">SQRT(MMULT(MMULT(TRANSPOSE($A$4:$A$8),MMULT(TRANSPOSE(EXP(B107:F358)-1),EXP(B107:F358)-1)/COUNTA(F107:F358)),$A$4:$A$8))*(-1/SQRT(2*PI())*EXP(-1*(NORMSINV($B$11))^2/2)/$B$11)</f>
        <v>-2.6581516844299557E-2</v>
      </c>
      <c r="K106" s="40">
        <f>J106*SQRT(10)</f>
        <v>-8.4058136890117971E-2</v>
      </c>
      <c r="L106" s="20">
        <v>4.3621930507091308E-3</v>
      </c>
      <c r="M106" s="20">
        <v>2.5299470440206932E-3</v>
      </c>
      <c r="N106" s="20">
        <v>-5.7929278124691311E-4</v>
      </c>
      <c r="O106" s="20">
        <v>1.8673825910148864E-2</v>
      </c>
      <c r="P106" s="20">
        <v>3.9504551815332494E-4</v>
      </c>
      <c r="Q106" s="41">
        <f t="shared" si="2"/>
        <v>5.0763437483570201E-3</v>
      </c>
    </row>
    <row r="107" spans="1:17" ht="12.75" customHeight="1">
      <c r="A107" s="43">
        <f>Stocks!A429</f>
        <v>43013</v>
      </c>
      <c r="B107" s="45">
        <f>Stocks!H429</f>
        <v>9.009123039490657E-4</v>
      </c>
      <c r="C107" s="45">
        <f>Stocks!I429</f>
        <v>4.817963185532158E-3</v>
      </c>
      <c r="D107" s="45">
        <f>Stocks!J429</f>
        <v>1.2367720528362144E-2</v>
      </c>
      <c r="E107" s="45">
        <f>Stocks!K429</f>
        <v>5.2488037451609751E-2</v>
      </c>
      <c r="F107" s="45">
        <f>Stocks!L429</f>
        <v>1.6992237636949112E-2</v>
      </c>
      <c r="G107" s="20">
        <f t="array" ref="G107">SQRT(MMULT(MMULT(TRANSPOSE($A$4:$A$8),MMULT(TRANSPOSE(EXP(B108:F359)-1),EXP(B108:F359)-1)/COUNTA(F108:F359)),$A$4:$A$8))*NORMSINV($B$11)</f>
        <v>-2.3090039280392098E-2</v>
      </c>
      <c r="H107" s="14">
        <f>IF(Q107&lt;G107,1,0)</f>
        <v>0</v>
      </c>
      <c r="I107" s="20">
        <f>G107*SQRT(10)</f>
        <v>-7.3017115388794296E-2</v>
      </c>
      <c r="J107" s="20">
        <f t="array" ref="J107">SQRT(MMULT(MMULT(TRANSPOSE($A$4:$A$8),MMULT(TRANSPOSE(EXP(B108:F359)-1),EXP(B108:F359)-1)/COUNTA(F108:F359)),$A$4:$A$8))*(-1/SQRT(2*PI())*EXP(-1*(NORMSINV($B$11))^2/2)/$B$11)</f>
        <v>-2.6453438767758401E-2</v>
      </c>
      <c r="K107" s="40">
        <f>J107*SQRT(10)</f>
        <v>-8.3653118449914535E-2</v>
      </c>
      <c r="L107" s="20">
        <v>9.0131824733616491E-4</v>
      </c>
      <c r="M107" s="20">
        <v>4.8295882323449229E-3</v>
      </c>
      <c r="N107" s="20">
        <v>1.2444517056659341E-2</v>
      </c>
      <c r="O107" s="20">
        <v>5.3889954793547613E-2</v>
      </c>
      <c r="P107" s="20">
        <v>1.7137426904616875E-2</v>
      </c>
      <c r="Q107" s="41">
        <f t="shared" si="2"/>
        <v>1.7840561046900984E-2</v>
      </c>
    </row>
    <row r="108" spans="1:17" ht="12.75" customHeight="1">
      <c r="A108" s="43">
        <f>Stocks!A428</f>
        <v>43012</v>
      </c>
      <c r="B108" s="45">
        <f>Stocks!H428</f>
        <v>1.9541245450304376E-2</v>
      </c>
      <c r="C108" s="45">
        <f>Stocks!I428</f>
        <v>-1.0164844621486579E-3</v>
      </c>
      <c r="D108" s="45">
        <f>Stocks!J428</f>
        <v>-6.4943752471461388E-3</v>
      </c>
      <c r="E108" s="45">
        <f>Stocks!K428</f>
        <v>2.8931701204452785E-2</v>
      </c>
      <c r="F108" s="45">
        <f>Stocks!L428</f>
        <v>5.7736707454368041E-3</v>
      </c>
      <c r="G108" s="20">
        <f t="array" ref="G108">SQRT(MMULT(MMULT(TRANSPOSE($A$4:$A$8),MMULT(TRANSPOSE(EXP(B109:F360)-1),EXP(B109:F360)-1)/COUNTA(F109:F360)),$A$4:$A$8))*NORMSINV($B$11)</f>
        <v>-2.305276031565107E-2</v>
      </c>
      <c r="H108" s="14">
        <f>IF(Q108&lt;G108,1,0)</f>
        <v>0</v>
      </c>
      <c r="I108" s="20">
        <f>G108*SQRT(10)</f>
        <v>-7.2899228951399539E-2</v>
      </c>
      <c r="J108" s="20">
        <f t="array" ref="J108">SQRT(MMULT(MMULT(TRANSPOSE($A$4:$A$8),MMULT(TRANSPOSE(EXP(B109:F360)-1),EXP(B109:F360)-1)/COUNTA(F109:F360)),$A$4:$A$8))*(-1/SQRT(2*PI())*EXP(-1*(NORMSINV($B$11))^2/2)/$B$11)</f>
        <v>-2.6410729580514197E-2</v>
      </c>
      <c r="K108" s="40">
        <f>J108*SQRT(10)</f>
        <v>-8.3518060141208245E-2</v>
      </c>
      <c r="L108" s="20">
        <v>1.9733425357610836E-2</v>
      </c>
      <c r="M108" s="20">
        <v>-1.0159680168188359E-3</v>
      </c>
      <c r="N108" s="20">
        <v>-6.47333237030971E-3</v>
      </c>
      <c r="O108" s="20">
        <v>2.9354288416158419E-2</v>
      </c>
      <c r="P108" s="20">
        <v>5.7903705065461917E-3</v>
      </c>
      <c r="Q108" s="41">
        <f t="shared" si="2"/>
        <v>9.4777567786373824E-3</v>
      </c>
    </row>
    <row r="109" spans="1:17" ht="12.75" customHeight="1">
      <c r="A109" s="43">
        <f>Stocks!A427</f>
        <v>43011</v>
      </c>
      <c r="B109" s="45">
        <f>Stocks!H427</f>
        <v>1.9169220855618483E-2</v>
      </c>
      <c r="C109" s="45">
        <f>Stocks!I427</f>
        <v>8.6715316594518366E-3</v>
      </c>
      <c r="D109" s="45">
        <f>Stocks!J427</f>
        <v>4.3466560969142812E-3</v>
      </c>
      <c r="E109" s="45">
        <f>Stocks!K427</f>
        <v>1.2240506667588203E-2</v>
      </c>
      <c r="F109" s="45">
        <f>Stocks!L427</f>
        <v>-4.7018855267785976E-3</v>
      </c>
      <c r="G109" s="20">
        <f t="array" ref="G109">SQRT(MMULT(MMULT(TRANSPOSE($A$4:$A$8),MMULT(TRANSPOSE(EXP(B110:F361)-1),EXP(B110:F361)-1)/COUNTA(F110:F361)),$A$4:$A$8))*NORMSINV($B$11)</f>
        <v>-2.3137826858853214E-2</v>
      </c>
      <c r="H109" s="14">
        <f>IF(Q109&lt;G109,1,0)</f>
        <v>0</v>
      </c>
      <c r="I109" s="20">
        <f>G109*SQRT(10)</f>
        <v>-7.3168232980595424E-2</v>
      </c>
      <c r="J109" s="20">
        <f t="array" ref="J109">SQRT(MMULT(MMULT(TRANSPOSE($A$4:$A$8),MMULT(TRANSPOSE(EXP(B110:F361)-1),EXP(B110:F361)-1)/COUNTA(F110:F361)),$A$4:$A$8))*(-1/SQRT(2*PI())*EXP(-1*(NORMSINV($B$11))^2/2)/$B$11)</f>
        <v>-2.6508187300895547E-2</v>
      </c>
      <c r="K109" s="40">
        <f>J109*SQRT(10)</f>
        <v>-8.3826248513181129E-2</v>
      </c>
      <c r="L109" s="20">
        <v>1.9354130001329781E-2</v>
      </c>
      <c r="M109" s="20">
        <v>8.7092383027570323E-3</v>
      </c>
      <c r="N109" s="20">
        <v>4.3561165086122948E-3</v>
      </c>
      <c r="O109" s="20">
        <v>1.2315728272858203E-2</v>
      </c>
      <c r="P109" s="20">
        <v>-4.6908489673468962E-3</v>
      </c>
      <c r="Q109" s="41">
        <f t="shared" si="2"/>
        <v>8.0088728236420818E-3</v>
      </c>
    </row>
    <row r="110" spans="1:17" ht="12.75" customHeight="1">
      <c r="A110" s="43">
        <f>Stocks!A426</f>
        <v>43010</v>
      </c>
      <c r="B110" s="45">
        <f>Stocks!H426</f>
        <v>1.2598129403090989E-3</v>
      </c>
      <c r="C110" s="45">
        <f>Stocks!I426</f>
        <v>2.4897453995637413E-2</v>
      </c>
      <c r="D110" s="45">
        <f>Stocks!J426</f>
        <v>-2.0133165328993959E-3</v>
      </c>
      <c r="E110" s="45">
        <f>Stocks!K426</f>
        <v>-2.4222698908032272E-2</v>
      </c>
      <c r="F110" s="45">
        <f>Stocks!L426</f>
        <v>1.609527502289455E-3</v>
      </c>
      <c r="G110" s="20">
        <f t="array" ref="G110">SQRT(MMULT(MMULT(TRANSPOSE($A$4:$A$8),MMULT(TRANSPOSE(EXP(B111:F362)-1),EXP(B111:F362)-1)/COUNTA(F111:F362)),$A$4:$A$8))*NORMSINV($B$11)</f>
        <v>-2.3201837228462353E-2</v>
      </c>
      <c r="H110" s="14">
        <f>IF(Q110&lt;G110,1,0)</f>
        <v>0</v>
      </c>
      <c r="I110" s="20">
        <f>G110*SQRT(10)</f>
        <v>-7.3370651542429527E-2</v>
      </c>
      <c r="J110" s="20">
        <f t="array" ref="J110">SQRT(MMULT(MMULT(TRANSPOSE($A$4:$A$8),MMULT(TRANSPOSE(EXP(B111:F362)-1),EXP(B111:F362)-1)/COUNTA(F111:F362)),$A$4:$A$8))*(-1/SQRT(2*PI())*EXP(-1*(NORMSINV($B$11))^2/2)/$B$11)</f>
        <v>-2.6581521710265513E-2</v>
      </c>
      <c r="K110" s="40">
        <f>J110*SQRT(10)</f>
        <v>-8.4058152277653411E-2</v>
      </c>
      <c r="L110" s="20">
        <v>1.2606068379839538E-3</v>
      </c>
      <c r="M110" s="20">
        <v>2.5209983946366726E-2</v>
      </c>
      <c r="N110" s="20">
        <v>-2.0112911706284221E-3</v>
      </c>
      <c r="O110" s="20">
        <v>-2.3931683796029231E-2</v>
      </c>
      <c r="P110" s="20">
        <v>1.6108234868942172E-3</v>
      </c>
      <c r="Q110" s="41">
        <f t="shared" si="2"/>
        <v>4.2768786091744947E-4</v>
      </c>
    </row>
    <row r="111" spans="1:17" ht="12.75" customHeight="1">
      <c r="A111" s="43">
        <f>Stocks!A425</f>
        <v>43007</v>
      </c>
      <c r="B111" s="45">
        <f>Stocks!H425</f>
        <v>4.4072349097127603E-3</v>
      </c>
      <c r="C111" s="45">
        <f>Stocks!I425</f>
        <v>6.5868605688079243E-3</v>
      </c>
      <c r="D111" s="45">
        <f>Stocks!J425</f>
        <v>5.4650292664346614E-3</v>
      </c>
      <c r="E111" s="45">
        <f>Stocks!K425</f>
        <v>3.5907178180255447E-3</v>
      </c>
      <c r="F111" s="45">
        <f>Stocks!L425</f>
        <v>8.3579727726990072E-3</v>
      </c>
      <c r="G111" s="20">
        <f t="array" ref="G111">SQRT(MMULT(MMULT(TRANSPOSE($A$4:$A$8),MMULT(TRANSPOSE(EXP(B112:F363)-1),EXP(B112:F363)-1)/COUNTA(F112:F363)),$A$4:$A$8))*NORMSINV($B$11)</f>
        <v>-2.32647103795867E-2</v>
      </c>
      <c r="H111" s="14">
        <f>IF(Q111&lt;G111,1,0)</f>
        <v>0</v>
      </c>
      <c r="I111" s="20">
        <f>G111*SQRT(10)</f>
        <v>-7.3569473903654439E-2</v>
      </c>
      <c r="J111" s="20">
        <f t="array" ref="J111">SQRT(MMULT(MMULT(TRANSPOSE($A$4:$A$8),MMULT(TRANSPOSE(EXP(B112:F363)-1),EXP(B112:F363)-1)/COUNTA(F112:F363)),$A$4:$A$8))*(-1/SQRT(2*PI())*EXP(-1*(NORMSINV($B$11))^2/2)/$B$11)</f>
        <v>-2.6653553248766025E-2</v>
      </c>
      <c r="K111" s="40">
        <f>J111*SQRT(10)</f>
        <v>-8.4285936002681139E-2</v>
      </c>
      <c r="L111" s="20">
        <v>4.4169610527038678E-3</v>
      </c>
      <c r="M111" s="20">
        <v>6.6086016438140901E-3</v>
      </c>
      <c r="N111" s="20">
        <v>5.4799897796741276E-3</v>
      </c>
      <c r="O111" s="20">
        <v>3.597172168187758E-3</v>
      </c>
      <c r="P111" s="20">
        <v>8.3929981394851878E-3</v>
      </c>
      <c r="Q111" s="41">
        <f t="shared" si="2"/>
        <v>5.6991445567730068E-3</v>
      </c>
    </row>
    <row r="112" spans="1:17" ht="12.75" customHeight="1">
      <c r="A112" s="43">
        <f>Stocks!A424</f>
        <v>43006</v>
      </c>
      <c r="B112" s="45">
        <f>Stocks!H424</f>
        <v>-4.0260277015373149E-3</v>
      </c>
      <c r="C112" s="45">
        <f>Stocks!I424</f>
        <v>7.6953088338758595E-3</v>
      </c>
      <c r="D112" s="45">
        <f>Stocks!J424</f>
        <v>-6.1785484230720573E-3</v>
      </c>
      <c r="E112" s="45">
        <f>Stocks!K424</f>
        <v>-7.0036628244828916E-3</v>
      </c>
      <c r="F112" s="45">
        <f>Stocks!L424</f>
        <v>2.7091077464507944E-4</v>
      </c>
      <c r="G112" s="20">
        <f t="array" ref="G112">SQRT(MMULT(MMULT(TRANSPOSE($A$4:$A$8),MMULT(TRANSPOSE(EXP(B113:F364)-1),EXP(B113:F364)-1)/COUNTA(F113:F364)),$A$4:$A$8))*NORMSINV($B$11)</f>
        <v>-2.3272453584655774E-2</v>
      </c>
      <c r="H112" s="14">
        <f>IF(Q112&lt;G112,1,0)</f>
        <v>0</v>
      </c>
      <c r="I112" s="20">
        <f>G112*SQRT(10)</f>
        <v>-7.3593960068062472E-2</v>
      </c>
      <c r="J112" s="20">
        <f t="array" ref="J112">SQRT(MMULT(MMULT(TRANSPOSE($A$4:$A$8),MMULT(TRANSPOSE(EXP(B113:F364)-1),EXP(B113:F364)-1)/COUNTA(F113:F364)),$A$4:$A$8))*(-1/SQRT(2*PI())*EXP(-1*(NORMSINV($B$11))^2/2)/$B$11)</f>
        <v>-2.666242436408435E-2</v>
      </c>
      <c r="K112" s="40">
        <f>J112*SQRT(10)</f>
        <v>-8.431398893247305E-2</v>
      </c>
      <c r="L112" s="20">
        <v>-4.0179341173184821E-3</v>
      </c>
      <c r="M112" s="20">
        <v>7.7249938190881327E-3</v>
      </c>
      <c r="N112" s="20">
        <v>-6.1595004425774157E-3</v>
      </c>
      <c r="O112" s="20">
        <v>-6.9791943343452539E-3</v>
      </c>
      <c r="P112" s="20">
        <v>2.7094747428295043E-4</v>
      </c>
      <c r="Q112" s="41">
        <f t="shared" si="2"/>
        <v>-1.8321375201740141E-3</v>
      </c>
    </row>
    <row r="113" spans="1:17" ht="12.75" customHeight="1">
      <c r="A113" s="43">
        <f>Stocks!A423</f>
        <v>43005</v>
      </c>
      <c r="B113" s="45">
        <f>Stocks!H423</f>
        <v>-1.2474292482827457E-2</v>
      </c>
      <c r="C113" s="45">
        <f>Stocks!I423</f>
        <v>1.8663131794575715E-3</v>
      </c>
      <c r="D113" s="45">
        <f>Stocks!J423</f>
        <v>7.0924677175295114E-3</v>
      </c>
      <c r="E113" s="45">
        <f>Stocks!K423</f>
        <v>1.433535525691838E-2</v>
      </c>
      <c r="F113" s="45">
        <f>Stocks!L423</f>
        <v>8.0212949664849459E-3</v>
      </c>
      <c r="G113" s="20">
        <f t="array" ref="G113">SQRT(MMULT(MMULT(TRANSPOSE($A$4:$A$8),MMULT(TRANSPOSE(EXP(B114:F365)-1),EXP(B114:F365)-1)/COUNTA(F114:F365)),$A$4:$A$8))*NORMSINV($B$11)</f>
        <v>-2.3304938916781308E-2</v>
      </c>
      <c r="H113" s="14">
        <f>IF(Q113&lt;G113,1,0)</f>
        <v>0</v>
      </c>
      <c r="I113" s="20">
        <f>G113*SQRT(10)</f>
        <v>-7.3696687708126207E-2</v>
      </c>
      <c r="J113" s="20">
        <f t="array" ref="J113">SQRT(MMULT(MMULT(TRANSPOSE($A$4:$A$8),MMULT(TRANSPOSE(EXP(B114:F365)-1),EXP(B114:F365)-1)/COUNTA(F114:F365)),$A$4:$A$8))*(-1/SQRT(2*PI())*EXP(-1*(NORMSINV($B$11))^2/2)/$B$11)</f>
        <v>-2.6699641656519314E-2</v>
      </c>
      <c r="K113" s="40">
        <f>J113*SQRT(10)</f>
        <v>-8.4431680344912094E-2</v>
      </c>
      <c r="L113" s="20">
        <v>-1.2396811006516946E-2</v>
      </c>
      <c r="M113" s="20">
        <v>1.8680558258388159E-3</v>
      </c>
      <c r="N113" s="20">
        <v>7.1176788344581793E-3</v>
      </c>
      <c r="O113" s="20">
        <v>1.443859921845796E-2</v>
      </c>
      <c r="P113" s="20">
        <v>8.0535517423104951E-3</v>
      </c>
      <c r="Q113" s="41">
        <f t="shared" si="2"/>
        <v>3.816214922909701E-3</v>
      </c>
    </row>
    <row r="114" spans="1:17" ht="12.75" customHeight="1">
      <c r="A114" s="43">
        <f>Stocks!A422</f>
        <v>43004</v>
      </c>
      <c r="B114" s="45">
        <f>Stocks!H422</f>
        <v>7.5339017172400356E-4</v>
      </c>
      <c r="C114" s="45">
        <f>Stocks!I422</f>
        <v>8.3079020890553801E-3</v>
      </c>
      <c r="D114" s="45">
        <f>Stocks!J422</f>
        <v>1.705714042253061E-2</v>
      </c>
      <c r="E114" s="45">
        <f>Stocks!K422</f>
        <v>4.6377977211705867E-3</v>
      </c>
      <c r="F114" s="45">
        <f>Stocks!L422</f>
        <v>0</v>
      </c>
      <c r="G114" s="20">
        <f t="array" ref="G114">SQRT(MMULT(MMULT(TRANSPOSE($A$4:$A$8),MMULT(TRANSPOSE(EXP(B115:F366)-1),EXP(B115:F366)-1)/COUNTA(F115:F366)),$A$4:$A$8))*NORMSINV($B$11)</f>
        <v>-2.3303001257782882E-2</v>
      </c>
      <c r="H114" s="14">
        <f>IF(Q114&lt;G114,1,0)</f>
        <v>0</v>
      </c>
      <c r="I114" s="20">
        <f>G114*SQRT(10)</f>
        <v>-7.3690560292362456E-2</v>
      </c>
      <c r="J114" s="20">
        <f t="array" ref="J114">SQRT(MMULT(MMULT(TRANSPOSE($A$4:$A$8),MMULT(TRANSPOSE(EXP(B115:F366)-1),EXP(B115:F366)-1)/COUNTA(F115:F366)),$A$4:$A$8))*(-1/SQRT(2*PI())*EXP(-1*(NORMSINV($B$11))^2/2)/$B$11)</f>
        <v>-2.6697421749353054E-2</v>
      </c>
      <c r="K114" s="40">
        <f>J114*SQRT(10)</f>
        <v>-8.4424660382072581E-2</v>
      </c>
      <c r="L114" s="20">
        <v>7.5367404138312107E-4</v>
      </c>
      <c r="M114" s="20">
        <v>8.342508476723496E-3</v>
      </c>
      <c r="N114" s="20">
        <v>1.7203444099269015E-2</v>
      </c>
      <c r="O114" s="20">
        <v>4.6485689501781051E-3</v>
      </c>
      <c r="P114" s="20">
        <v>0</v>
      </c>
      <c r="Q114" s="41">
        <f t="shared" si="2"/>
        <v>6.1896391135107479E-3</v>
      </c>
    </row>
    <row r="115" spans="1:17" ht="12.75" customHeight="1">
      <c r="A115" s="43">
        <f>Stocks!A421</f>
        <v>43003</v>
      </c>
      <c r="B115" s="45">
        <f>Stocks!H421</f>
        <v>-1.7527187344016759E-2</v>
      </c>
      <c r="C115" s="45">
        <f>Stocks!I421</f>
        <v>-5.3794424900168857E-4</v>
      </c>
      <c r="D115" s="45">
        <f>Stocks!J421</f>
        <v>-8.8612002826122405E-3</v>
      </c>
      <c r="E115" s="45">
        <f>Stocks!K421</f>
        <v>-4.8109866422842817E-2</v>
      </c>
      <c r="F115" s="45">
        <f>Stocks!L421</f>
        <v>-1.5575625953720118E-2</v>
      </c>
      <c r="G115" s="20">
        <f t="array" ref="G115">SQRT(MMULT(MMULT(TRANSPOSE($A$4:$A$8),MMULT(TRANSPOSE(EXP(B116:F367)-1),EXP(B116:F367)-1)/COUNTA(F116:F367)),$A$4:$A$8))*NORMSINV($B$11)</f>
        <v>-2.3169439298412111E-2</v>
      </c>
      <c r="H115" s="14">
        <f>IF(Q115&lt;G115,1,0)</f>
        <v>0</v>
      </c>
      <c r="I115" s="20">
        <f>G115*SQRT(10)</f>
        <v>-7.3268200291995947E-2</v>
      </c>
      <c r="J115" s="20">
        <f t="array" ref="J115">SQRT(MMULT(MMULT(TRANSPOSE($A$4:$A$8),MMULT(TRANSPOSE(EXP(B116:F367)-1),EXP(B116:F367)-1)/COUNTA(F116:F367)),$A$4:$A$8))*(-1/SQRT(2*PI())*EXP(-1*(NORMSINV($B$11))^2/2)/$B$11)</f>
        <v>-2.6544404551287183E-2</v>
      </c>
      <c r="K115" s="40">
        <f>J115*SQRT(10)</f>
        <v>-8.3940777515007323E-2</v>
      </c>
      <c r="L115" s="20">
        <v>-1.7374479676145509E-2</v>
      </c>
      <c r="M115" s="20">
        <v>-5.3779958293605624E-4</v>
      </c>
      <c r="N115" s="20">
        <v>-8.8220555558055115E-3</v>
      </c>
      <c r="O115" s="20">
        <v>-4.6970924569919699E-2</v>
      </c>
      <c r="P115" s="20">
        <v>-1.5454953221927808E-2</v>
      </c>
      <c r="Q115" s="41">
        <f t="shared" si="2"/>
        <v>-1.7832042521346916E-2</v>
      </c>
    </row>
    <row r="116" spans="1:17" ht="12.75" customHeight="1">
      <c r="A116" s="43">
        <f>Stocks!A420</f>
        <v>43000</v>
      </c>
      <c r="B116" s="45">
        <f>Stocks!H420</f>
        <v>-4.2901390132072371E-2</v>
      </c>
      <c r="C116" s="45">
        <f>Stocks!I420</f>
        <v>-5.3788344466349002E-4</v>
      </c>
      <c r="D116" s="45">
        <f>Stocks!J420</f>
        <v>-9.8271791580757037E-3</v>
      </c>
      <c r="E116" s="45">
        <f>Stocks!K420</f>
        <v>-7.6037533343105918E-3</v>
      </c>
      <c r="F116" s="45">
        <f>Stocks!L420</f>
        <v>2.6915280501624084E-3</v>
      </c>
      <c r="G116" s="20">
        <f t="array" ref="G116">SQRT(MMULT(MMULT(TRANSPOSE($A$4:$A$8),MMULT(TRANSPOSE(EXP(B117:F368)-1),EXP(B117:F368)-1)/COUNTA(F117:F368)),$A$4:$A$8))*NORMSINV($B$11)</f>
        <v>-2.3124396625125068E-2</v>
      </c>
      <c r="H116" s="14">
        <f>IF(Q116&lt;G116,1,0)</f>
        <v>0</v>
      </c>
      <c r="I116" s="20">
        <f>G116*SQRT(10)</f>
        <v>-7.3125762852506077E-2</v>
      </c>
      <c r="J116" s="20">
        <f t="array" ref="J116">SQRT(MMULT(MMULT(TRANSPOSE($A$4:$A$8),MMULT(TRANSPOSE(EXP(B117:F368)-1),EXP(B117:F368)-1)/COUNTA(F117:F368)),$A$4:$A$8))*(-1/SQRT(2*PI())*EXP(-1*(NORMSINV($B$11))^2/2)/$B$11)</f>
        <v>-2.6492800758618599E-2</v>
      </c>
      <c r="K116" s="40">
        <f>J116*SQRT(10)</f>
        <v>-8.3777591994271497E-2</v>
      </c>
      <c r="L116" s="20">
        <v>-4.1994145759835198E-2</v>
      </c>
      <c r="M116" s="20">
        <v>-5.3773881129658575E-4</v>
      </c>
      <c r="N116" s="20">
        <v>-9.7790502192339271E-3</v>
      </c>
      <c r="O116" s="20">
        <v>-7.5749179339703043E-3</v>
      </c>
      <c r="P116" s="20">
        <v>2.6951534636892958E-3</v>
      </c>
      <c r="Q116" s="41">
        <f t="shared" si="2"/>
        <v>-1.1438139852129344E-2</v>
      </c>
    </row>
    <row r="117" spans="1:17" ht="12.75" customHeight="1">
      <c r="A117" s="43">
        <f>Stocks!A419</f>
        <v>42999</v>
      </c>
      <c r="B117" s="45">
        <f>Stocks!H419</f>
        <v>-2.0071157848434218E-2</v>
      </c>
      <c r="C117" s="45">
        <f>Stocks!I419</f>
        <v>3.5007517650000163E-3</v>
      </c>
      <c r="D117" s="45">
        <f>Stocks!J419</f>
        <v>-1.7320994235321012E-2</v>
      </c>
      <c r="E117" s="45">
        <f>Stocks!K419</f>
        <v>1.7473548602070451E-2</v>
      </c>
      <c r="F117" s="45">
        <f>Stocks!L419</f>
        <v>-9.789031959026466E-3</v>
      </c>
      <c r="G117" s="20">
        <f t="array" ref="G117">SQRT(MMULT(MMULT(TRANSPOSE($A$4:$A$8),MMULT(TRANSPOSE(EXP(B118:F369)-1),EXP(B118:F369)-1)/COUNTA(F118:F369)),$A$4:$A$8))*NORMSINV($B$11)</f>
        <v>-2.3112975773616339E-2</v>
      </c>
      <c r="H117" s="14">
        <f>IF(Q117&lt;G117,1,0)</f>
        <v>0</v>
      </c>
      <c r="I117" s="20">
        <f>G117*SQRT(10)</f>
        <v>-7.3089646948919923E-2</v>
      </c>
      <c r="J117" s="20">
        <f t="array" ref="J117">SQRT(MMULT(MMULT(TRANSPOSE($A$4:$A$8),MMULT(TRANSPOSE(EXP(B118:F369)-1),EXP(B118:F369)-1)/COUNTA(F118:F369)),$A$4:$A$8))*(-1/SQRT(2*PI())*EXP(-1*(NORMSINV($B$11))^2/2)/$B$11)</f>
        <v>-2.6479716294257449E-2</v>
      </c>
      <c r="K117" s="40">
        <f>J117*SQRT(10)</f>
        <v>-8.373621528492696E-2</v>
      </c>
      <c r="L117" s="20">
        <v>-1.9871073040345889E-2</v>
      </c>
      <c r="M117" s="20">
        <v>3.5068865531612714E-3</v>
      </c>
      <c r="N117" s="20">
        <v>-1.7171848175534486E-2</v>
      </c>
      <c r="O117" s="20">
        <v>1.7627104135278533E-2</v>
      </c>
      <c r="P117" s="20">
        <v>-9.741275343061722E-3</v>
      </c>
      <c r="Q117" s="41">
        <f t="shared" si="2"/>
        <v>-5.1300411741004581E-3</v>
      </c>
    </row>
    <row r="118" spans="1:17" ht="12.75" customHeight="1">
      <c r="A118" s="43">
        <f>Stocks!A418</f>
        <v>42998</v>
      </c>
      <c r="B118" s="45">
        <f>Stocks!H418</f>
        <v>-3.1775356413750433E-3</v>
      </c>
      <c r="C118" s="45">
        <f>Stocks!I418</f>
        <v>-4.3069920533671119E-3</v>
      </c>
      <c r="D118" s="45">
        <f>Stocks!J418</f>
        <v>-1.6899852262755366E-2</v>
      </c>
      <c r="E118" s="45">
        <f>Stocks!K418</f>
        <v>-9.1596226935682611E-4</v>
      </c>
      <c r="F118" s="45">
        <f>Stocks!L418</f>
        <v>-6.649963036464787E-3</v>
      </c>
      <c r="G118" s="20">
        <f t="array" ref="G118">SQRT(MMULT(MMULT(TRANSPOSE($A$4:$A$8),MMULT(TRANSPOSE(EXP(B119:F370)-1),EXP(B119:F370)-1)/COUNTA(F119:F370)),$A$4:$A$8))*NORMSINV($B$11)</f>
        <v>-2.309572790373185E-2</v>
      </c>
      <c r="H118" s="14">
        <f>IF(Q118&lt;G118,1,0)</f>
        <v>0</v>
      </c>
      <c r="I118" s="20">
        <f>G118*SQRT(10)</f>
        <v>-7.30351043952987E-2</v>
      </c>
      <c r="J118" s="20">
        <f t="array" ref="J118">SQRT(MMULT(MMULT(TRANSPOSE($A$4:$A$8),MMULT(TRANSPOSE(EXP(B119:F370)-1),EXP(B119:F370)-1)/COUNTA(F119:F370)),$A$4:$A$8))*(-1/SQRT(2*PI())*EXP(-1*(NORMSINV($B$11))^2/2)/$B$11)</f>
        <v>-2.6459956021686101E-2</v>
      </c>
      <c r="K118" s="40">
        <f>J118*SQRT(10)</f>
        <v>-8.3673727816415744E-2</v>
      </c>
      <c r="L118" s="20">
        <v>-3.1724926178753319E-3</v>
      </c>
      <c r="M118" s="20">
        <v>-4.2977302646810076E-3</v>
      </c>
      <c r="N118" s="20">
        <v>-1.6757850819269365E-2</v>
      </c>
      <c r="O118" s="20">
        <v>-9.1554290396807887E-4</v>
      </c>
      <c r="P118" s="20">
        <v>-6.6279009633506024E-3</v>
      </c>
      <c r="Q118" s="41">
        <f t="shared" si="2"/>
        <v>-6.3543035138288774E-3</v>
      </c>
    </row>
    <row r="119" spans="1:17" ht="12.75" customHeight="1">
      <c r="A119" s="43">
        <f>Stocks!A417</f>
        <v>42997</v>
      </c>
      <c r="B119" s="45">
        <f>Stocks!H417</f>
        <v>-2.6050661204208254E-2</v>
      </c>
      <c r="C119" s="45">
        <f>Stocks!I417</f>
        <v>6.1970764216561225E-3</v>
      </c>
      <c r="D119" s="45">
        <f>Stocks!J417</f>
        <v>3.778791097888795E-4</v>
      </c>
      <c r="E119" s="45">
        <f>Stocks!K417</f>
        <v>5.7250927875645433E-3</v>
      </c>
      <c r="F119" s="45">
        <f>Stocks!L417</f>
        <v>3.71856625252398E-3</v>
      </c>
      <c r="G119" s="20">
        <f t="array" ref="G119">SQRT(MMULT(MMULT(TRANSPOSE($A$4:$A$8),MMULT(TRANSPOSE(EXP(B120:F371)-1),EXP(B120:F371)-1)/COUNTA(F120:F371)),$A$4:$A$8))*NORMSINV($B$11)</f>
        <v>-2.3124460235078654E-2</v>
      </c>
      <c r="H119" s="14">
        <f>IF(Q119&lt;G119,1,0)</f>
        <v>0</v>
      </c>
      <c r="I119" s="20">
        <f>G119*SQRT(10)</f>
        <v>-7.3125964004841268E-2</v>
      </c>
      <c r="J119" s="20">
        <f t="array" ref="J119">SQRT(MMULT(MMULT(TRANSPOSE($A$4:$A$8),MMULT(TRANSPOSE(EXP(B120:F371)-1),EXP(B120:F371)-1)/COUNTA(F120:F371)),$A$4:$A$8))*(-1/SQRT(2*PI())*EXP(-1*(NORMSINV($B$11))^2/2)/$B$11)</f>
        <v>-2.6492873634285534E-2</v>
      </c>
      <c r="K119" s="40">
        <f>J119*SQRT(10)</f>
        <v>-8.3777822447365008E-2</v>
      </c>
      <c r="L119" s="20">
        <v>-2.5714270129870109E-2</v>
      </c>
      <c r="M119" s="20">
        <v>6.2163180264409451E-3</v>
      </c>
      <c r="N119" s="20">
        <v>3.7795051509360476E-4</v>
      </c>
      <c r="O119" s="20">
        <v>5.7415124510213937E-3</v>
      </c>
      <c r="P119" s="20">
        <v>3.7254886978754132E-3</v>
      </c>
      <c r="Q119" s="41">
        <f t="shared" si="2"/>
        <v>-1.9306000878877502E-3</v>
      </c>
    </row>
    <row r="120" spans="1:17" ht="12.75" customHeight="1">
      <c r="A120" s="43">
        <f>Stocks!A416</f>
        <v>42996</v>
      </c>
      <c r="B120" s="45">
        <f>Stocks!H416</f>
        <v>1.3572211874825863E-2</v>
      </c>
      <c r="C120" s="45">
        <f>Stocks!I416</f>
        <v>0</v>
      </c>
      <c r="D120" s="45">
        <f>Stocks!J416</f>
        <v>-7.5969735756639808E-3</v>
      </c>
      <c r="E120" s="45">
        <f>Stocks!K416</f>
        <v>1.2371681320903574E-2</v>
      </c>
      <c r="F120" s="45">
        <f>Stocks!L416</f>
        <v>-1.9935569370974344E-3</v>
      </c>
      <c r="G120" s="20">
        <f t="array" ref="G120">SQRT(MMULT(MMULT(TRANSPOSE($A$4:$A$8),MMULT(TRANSPOSE(EXP(B121:F372)-1),EXP(B121:F372)-1)/COUNTA(F121:F372)),$A$4:$A$8))*NORMSINV($B$11)</f>
        <v>-2.3217135007520474E-2</v>
      </c>
      <c r="H120" s="14">
        <f>IF(Q120&lt;G120,1,0)</f>
        <v>0</v>
      </c>
      <c r="I120" s="20">
        <f>G120*SQRT(10)</f>
        <v>-7.3419027367395209E-2</v>
      </c>
      <c r="J120" s="20">
        <f t="array" ref="J120">SQRT(MMULT(MMULT(TRANSPOSE($A$4:$A$8),MMULT(TRANSPOSE(EXP(B121:F372)-1),EXP(B121:F372)-1)/COUNTA(F121:F372)),$A$4:$A$8))*(-1/SQRT(2*PI())*EXP(-1*(NORMSINV($B$11))^2/2)/$B$11)</f>
        <v>-2.6599047832966412E-2</v>
      </c>
      <c r="K120" s="40">
        <f>J120*SQRT(10)</f>
        <v>-8.4113574743939837E-2</v>
      </c>
      <c r="L120" s="20">
        <v>1.3664732438138694E-2</v>
      </c>
      <c r="M120" s="20">
        <v>0</v>
      </c>
      <c r="N120" s="20">
        <v>-7.5681895086304662E-3</v>
      </c>
      <c r="O120" s="20">
        <v>1.2448527147292669E-2</v>
      </c>
      <c r="P120" s="20">
        <v>-1.991571122297483E-3</v>
      </c>
      <c r="Q120" s="41">
        <f t="shared" si="2"/>
        <v>3.3106997909006829E-3</v>
      </c>
    </row>
    <row r="121" spans="1:17" ht="12.75" customHeight="1">
      <c r="A121" s="43">
        <f>Stocks!A415</f>
        <v>42993</v>
      </c>
      <c r="B121" s="45">
        <f>Stocks!H415</f>
        <v>5.7297218282747458E-3</v>
      </c>
      <c r="C121" s="45">
        <f>Stocks!I415</f>
        <v>1.4153632766091703E-2</v>
      </c>
      <c r="D121" s="45">
        <f>Stocks!J415</f>
        <v>1.0058043045678011E-2</v>
      </c>
      <c r="E121" s="45">
        <f>Stocks!K415</f>
        <v>-1.5343254232631214E-3</v>
      </c>
      <c r="F121" s="45">
        <f>Stocks!L415</f>
        <v>7.1959407096923627E-3</v>
      </c>
      <c r="G121" s="20">
        <f t="array" ref="G121">SQRT(MMULT(MMULT(TRANSPOSE($A$4:$A$8),MMULT(TRANSPOSE(EXP(B122:F373)-1),EXP(B122:F373)-1)/COUNTA(F122:F373)),$A$4:$A$8))*NORMSINV($B$11)</f>
        <v>-2.3380586060607476E-2</v>
      </c>
      <c r="H121" s="14">
        <f>IF(Q121&lt;G121,1,0)</f>
        <v>0</v>
      </c>
      <c r="I121" s="20">
        <f>G121*SQRT(10)</f>
        <v>-7.3935904981103237E-2</v>
      </c>
      <c r="J121" s="20">
        <f t="array" ref="J121">SQRT(MMULT(MMULT(TRANSPOSE($A$4:$A$8),MMULT(TRANSPOSE(EXP(B122:F373)-1),EXP(B122:F373)-1)/COUNTA(F122:F373)),$A$4:$A$8))*(-1/SQRT(2*PI())*EXP(-1*(NORMSINV($B$11))^2/2)/$B$11)</f>
        <v>-2.6786307905236381E-2</v>
      </c>
      <c r="K121" s="40">
        <f>J121*SQRT(10)</f>
        <v>-8.4705743087120672E-2</v>
      </c>
      <c r="L121" s="20">
        <v>5.7461680802019929E-3</v>
      </c>
      <c r="M121" s="20">
        <v>1.4254269658337941E-2</v>
      </c>
      <c r="N121" s="20">
        <v>1.0108795173613115E-2</v>
      </c>
      <c r="O121" s="20">
        <v>-1.5331489477865569E-3</v>
      </c>
      <c r="P121" s="20">
        <v>7.2218937057667533E-3</v>
      </c>
      <c r="Q121" s="41">
        <f t="shared" si="2"/>
        <v>7.1595955340266497E-3</v>
      </c>
    </row>
    <row r="122" spans="1:17" ht="12.75" customHeight="1">
      <c r="A122" s="43">
        <f>Stocks!A414</f>
        <v>42992</v>
      </c>
      <c r="B122" s="45">
        <f>Stocks!H414</f>
        <v>3.067981921721398E-2</v>
      </c>
      <c r="C122" s="45">
        <f>Stocks!I414</f>
        <v>4.1204331551085542E-3</v>
      </c>
      <c r="D122" s="45">
        <f>Stocks!J414</f>
        <v>-8.6183860612600929E-3</v>
      </c>
      <c r="E122" s="45">
        <f>Stocks!K414</f>
        <v>-5.5150383538760794E-3</v>
      </c>
      <c r="F122" s="45">
        <f>Stocks!L414</f>
        <v>-5.8674827637765631E-3</v>
      </c>
      <c r="G122" s="20">
        <f t="array" ref="G122">SQRT(MMULT(MMULT(TRANSPOSE($A$4:$A$8),MMULT(TRANSPOSE(EXP(B123:F374)-1),EXP(B123:F374)-1)/COUNTA(F123:F374)),$A$4:$A$8))*NORMSINV($B$11)</f>
        <v>-2.3409111671432201E-2</v>
      </c>
      <c r="H122" s="14">
        <f>IF(Q122&lt;G122,1,0)</f>
        <v>0</v>
      </c>
      <c r="I122" s="20">
        <f>G122*SQRT(10)</f>
        <v>-7.4026110882956922E-2</v>
      </c>
      <c r="J122" s="20">
        <f t="array" ref="J122">SQRT(MMULT(MMULT(TRANSPOSE($A$4:$A$8),MMULT(TRANSPOSE(EXP(B123:F374)-1),EXP(B123:F374)-1)/COUNTA(F123:F374)),$A$4:$A$8))*(-1/SQRT(2*PI())*EXP(-1*(NORMSINV($B$11))^2/2)/$B$11)</f>
        <v>-2.6818988685468125E-2</v>
      </c>
      <c r="K122" s="40">
        <f>J122*SQRT(10)</f>
        <v>-8.4809088788364392E-2</v>
      </c>
      <c r="L122" s="20">
        <v>3.1155294916560005E-2</v>
      </c>
      <c r="M122" s="20">
        <v>4.1289338112532256E-3</v>
      </c>
      <c r="N122" s="20">
        <v>-8.581354233334372E-3</v>
      </c>
      <c r="O122" s="20">
        <v>-5.4998584485941851E-3</v>
      </c>
      <c r="P122" s="20">
        <v>-5.8503027044420775E-3</v>
      </c>
      <c r="Q122" s="41">
        <f t="shared" si="2"/>
        <v>3.0705426682885199E-3</v>
      </c>
    </row>
    <row r="123" spans="1:17" ht="12.75" customHeight="1">
      <c r="A123" s="43">
        <f>Stocks!A413</f>
        <v>42991</v>
      </c>
      <c r="B123" s="45">
        <f>Stocks!H413</f>
        <v>9.547689603172576E-3</v>
      </c>
      <c r="C123" s="45">
        <f>Stocks!I413</f>
        <v>6.6280238843242304E-3</v>
      </c>
      <c r="D123" s="45">
        <f>Stocks!J413</f>
        <v>-7.5506125733948238E-3</v>
      </c>
      <c r="E123" s="45">
        <f>Stocks!K413</f>
        <v>-8.1889610178794894E-3</v>
      </c>
      <c r="F123" s="45">
        <f>Stocks!L413</f>
        <v>7.0719333027703651E-3</v>
      </c>
      <c r="G123" s="20">
        <f t="array" ref="G123">SQRT(MMULT(MMULT(TRANSPOSE($A$4:$A$8),MMULT(TRANSPOSE(EXP(B124:F375)-1),EXP(B124:F375)-1)/COUNTA(F124:F375)),$A$4:$A$8))*NORMSINV($B$11)</f>
        <v>-2.3436742815894262E-2</v>
      </c>
      <c r="H123" s="14">
        <f>IF(Q123&lt;G123,1,0)</f>
        <v>0</v>
      </c>
      <c r="I123" s="20">
        <f>G123*SQRT(10)</f>
        <v>-7.4113488233814181E-2</v>
      </c>
      <c r="J123" s="20">
        <f t="array" ref="J123">SQRT(MMULT(MMULT(TRANSPOSE($A$4:$A$8),MMULT(TRANSPOSE(EXP(B124:F375)-1),EXP(B124:F375)-1)/COUNTA(F124:F375)),$A$4:$A$8))*(-1/SQRT(2*PI())*EXP(-1*(NORMSINV($B$11))^2/2)/$B$11)</f>
        <v>-2.6850644707323873E-2</v>
      </c>
      <c r="K123" s="40">
        <f>J123*SQRT(10)</f>
        <v>-8.4909193919088619E-2</v>
      </c>
      <c r="L123" s="20">
        <v>9.5934141971054186E-3</v>
      </c>
      <c r="M123" s="20">
        <v>6.6500378441047593E-3</v>
      </c>
      <c r="N123" s="20">
        <v>-7.5221783086578944E-3</v>
      </c>
      <c r="O123" s="20">
        <v>-8.1555228135735368E-3</v>
      </c>
      <c r="P123" s="20">
        <v>7.0969984746600285E-3</v>
      </c>
      <c r="Q123" s="41">
        <f t="shared" si="2"/>
        <v>1.5325498787277553E-3</v>
      </c>
    </row>
    <row r="124" spans="1:17" ht="12.75" customHeight="1">
      <c r="A124" s="43">
        <f>Stocks!A412</f>
        <v>42990</v>
      </c>
      <c r="B124" s="45">
        <f>Stocks!H412</f>
        <v>-2.5879701614932634E-3</v>
      </c>
      <c r="C124" s="45">
        <f>Stocks!I412</f>
        <v>8.9062801775343266E-3</v>
      </c>
      <c r="D124" s="45">
        <f>Stocks!J412</f>
        <v>-3.9706084825308829E-3</v>
      </c>
      <c r="E124" s="45">
        <f>Stocks!K412</f>
        <v>1.8589153174433271E-2</v>
      </c>
      <c r="F124" s="45">
        <f>Stocks!L412</f>
        <v>-1.0705721656052158E-3</v>
      </c>
      <c r="G124" s="20">
        <f t="array" ref="G124">SQRT(MMULT(MMULT(TRANSPOSE($A$4:$A$8),MMULT(TRANSPOSE(EXP(B125:F376)-1),EXP(B125:F376)-1)/COUNTA(F125:F376)),$A$4:$A$8))*NORMSINV($B$11)</f>
        <v>-2.3617531763143736E-2</v>
      </c>
      <c r="H124" s="14">
        <f>IF(Q124&lt;G124,1,0)</f>
        <v>0</v>
      </c>
      <c r="I124" s="20">
        <f>G124*SQRT(10)</f>
        <v>-7.4685193082906554E-2</v>
      </c>
      <c r="J124" s="20">
        <f t="array" ref="J124">SQRT(MMULT(MMULT(TRANSPOSE($A$4:$A$8),MMULT(TRANSPOSE(EXP(B125:F376)-1),EXP(B125:F376)-1)/COUNTA(F125:F376)),$A$4:$A$8))*(-1/SQRT(2*PI())*EXP(-1*(NORMSINV($B$11))^2/2)/$B$11)</f>
        <v>-2.7057768189786405E-2</v>
      </c>
      <c r="K124" s="40">
        <f>J124*SQRT(10)</f>
        <v>-8.556417588057616E-2</v>
      </c>
      <c r="L124" s="20">
        <v>-2.5846242537071245E-3</v>
      </c>
      <c r="M124" s="20">
        <v>8.9460590972024259E-3</v>
      </c>
      <c r="N124" s="20">
        <v>-3.9627360395797593E-3</v>
      </c>
      <c r="O124" s="20">
        <v>1.8763007077060419E-2</v>
      </c>
      <c r="P124" s="20">
        <v>-1.0699993076711655E-3</v>
      </c>
      <c r="Q124" s="41">
        <f t="shared" si="2"/>
        <v>4.0183413146609595E-3</v>
      </c>
    </row>
    <row r="125" spans="1:17" ht="12.75" customHeight="1">
      <c r="A125" s="43">
        <f>Stocks!A411</f>
        <v>42989</v>
      </c>
      <c r="B125" s="45">
        <f>Stocks!H411</f>
        <v>5.7405930934750937E-2</v>
      </c>
      <c r="C125" s="45">
        <f>Stocks!I411</f>
        <v>1.6347844497315425E-2</v>
      </c>
      <c r="D125" s="45">
        <f>Stocks!J411</f>
        <v>1.7930630054180548E-2</v>
      </c>
      <c r="E125" s="45">
        <f>Stocks!K411</f>
        <v>2.9709617284993009E-2</v>
      </c>
      <c r="F125" s="45">
        <f>Stocks!L411</f>
        <v>1.0488098273365439E-2</v>
      </c>
      <c r="G125" s="20">
        <f t="array" ref="G125">SQRT(MMULT(MMULT(TRANSPOSE($A$4:$A$8),MMULT(TRANSPOSE(EXP(B126:F377)-1),EXP(B126:F377)-1)/COUNTA(F126:F377)),$A$4:$A$8))*NORMSINV($B$11)</f>
        <v>-2.3540984599080255E-2</v>
      </c>
      <c r="H125" s="14">
        <f>IF(Q125&lt;G125,1,0)</f>
        <v>0</v>
      </c>
      <c r="I125" s="20">
        <f>G125*SQRT(10)</f>
        <v>-7.4443129696039362E-2</v>
      </c>
      <c r="J125" s="20">
        <f t="array" ref="J125">SQRT(MMULT(MMULT(TRANSPOSE($A$4:$A$8),MMULT(TRANSPOSE(EXP(B126:F377)-1),EXP(B126:F377)-1)/COUNTA(F126:F377)),$A$4:$A$8))*(-1/SQRT(2*PI())*EXP(-1*(NORMSINV($B$11))^2/2)/$B$11)</f>
        <v>-2.697007081981621E-2</v>
      </c>
      <c r="K125" s="40">
        <f>J125*SQRT(10)</f>
        <v>-8.5286852446663897E-2</v>
      </c>
      <c r="L125" s="20">
        <v>5.9085638772608716E-2</v>
      </c>
      <c r="M125" s="20">
        <v>1.6482201658654733E-2</v>
      </c>
      <c r="N125" s="20">
        <v>1.8092348929026128E-2</v>
      </c>
      <c r="O125" s="20">
        <v>3.015535120910728E-2</v>
      </c>
      <c r="P125" s="20">
        <v>1.0543291163449989E-2</v>
      </c>
      <c r="Q125" s="41">
        <f t="shared" si="2"/>
        <v>2.6871766346569369E-2</v>
      </c>
    </row>
    <row r="126" spans="1:17" ht="12.75" customHeight="1">
      <c r="A126" s="43">
        <f>Stocks!A410</f>
        <v>42986</v>
      </c>
      <c r="B126" s="45">
        <f>Stocks!H410</f>
        <v>-2.0778520839555968E-2</v>
      </c>
      <c r="C126" s="45">
        <f>Stocks!I410</f>
        <v>-9.8970078915884673E-3</v>
      </c>
      <c r="D126" s="45">
        <f>Stocks!J410</f>
        <v>-1.6443450604956385E-2</v>
      </c>
      <c r="E126" s="45">
        <f>Stocks!K410</f>
        <v>-1.4518301346717326E-2</v>
      </c>
      <c r="F126" s="45">
        <f>Stocks!L410</f>
        <v>-4.8541661595843041E-3</v>
      </c>
      <c r="G126" s="20">
        <f t="array" ref="G126">SQRT(MMULT(MMULT(TRANSPOSE($A$4:$A$8),MMULT(TRANSPOSE(EXP(B127:F378)-1),EXP(B127:F378)-1)/COUNTA(F127:F378)),$A$4:$A$8))*NORMSINV($B$11)</f>
        <v>-2.3502123686342222E-2</v>
      </c>
      <c r="H126" s="14">
        <f>IF(Q126&lt;G126,1,0)</f>
        <v>0</v>
      </c>
      <c r="I126" s="20">
        <f>G126*SQRT(10)</f>
        <v>-7.4320240699834131E-2</v>
      </c>
      <c r="J126" s="20">
        <f t="array" ref="J126">SQRT(MMULT(MMULT(TRANSPOSE($A$4:$A$8),MMULT(TRANSPOSE(EXP(B127:F378)-1),EXP(B127:F378)-1)/COUNTA(F127:F378)),$A$4:$A$8))*(-1/SQRT(2*PI())*EXP(-1*(NORMSINV($B$11))^2/2)/$B$11)</f>
        <v>-2.6925549250879435E-2</v>
      </c>
      <c r="K126" s="40">
        <f>J126*SQRT(10)</f>
        <v>-8.5146062883819484E-2</v>
      </c>
      <c r="L126" s="20">
        <v>-2.0564134817780511E-2</v>
      </c>
      <c r="M126" s="20">
        <v>-9.8481936799267762E-3</v>
      </c>
      <c r="N126" s="20">
        <v>-1.6308995050898566E-2</v>
      </c>
      <c r="O126" s="20">
        <v>-1.441341899441345E-2</v>
      </c>
      <c r="P126" s="20">
        <v>-4.842403734982733E-3</v>
      </c>
      <c r="Q126" s="41">
        <f t="shared" si="2"/>
        <v>-1.3195429255600407E-2</v>
      </c>
    </row>
    <row r="127" spans="1:17" ht="12.75" customHeight="1">
      <c r="A127" s="43">
        <f>Stocks!A409</f>
        <v>42985</v>
      </c>
      <c r="B127" s="45">
        <f>Stocks!H409</f>
        <v>1.7493285342275639E-2</v>
      </c>
      <c r="C127" s="45">
        <f>Stocks!I409</f>
        <v>-6.1711050802344732E-3</v>
      </c>
      <c r="D127" s="45">
        <f>Stocks!J409</f>
        <v>-4.0224187195306684E-3</v>
      </c>
      <c r="E127" s="45">
        <f>Stocks!K409</f>
        <v>-1.3956736389746914E-3</v>
      </c>
      <c r="F127" s="45">
        <f>Stocks!L409</f>
        <v>1.2725058725881368E-2</v>
      </c>
      <c r="G127" s="20">
        <f t="array" ref="G127">SQRT(MMULT(MMULT(TRANSPOSE($A$4:$A$8),MMULT(TRANSPOSE(EXP(B128:F379)-1),EXP(B128:F379)-1)/COUNTA(F128:F379)),$A$4:$A$8))*NORMSINV($B$11)</f>
        <v>-2.349778191531679E-2</v>
      </c>
      <c r="H127" s="14">
        <f>IF(Q127&lt;G127,1,0)</f>
        <v>0</v>
      </c>
      <c r="I127" s="20">
        <f>G127*SQRT(10)</f>
        <v>-7.4306510814314844E-2</v>
      </c>
      <c r="J127" s="20">
        <f t="array" ref="J127">SQRT(MMULT(MMULT(TRANSPOSE($A$4:$A$8),MMULT(TRANSPOSE(EXP(B128:F379)-1),EXP(B128:F379)-1)/COUNTA(F128:F379)),$A$4:$A$8))*(-1/SQRT(2*PI())*EXP(-1*(NORMSINV($B$11))^2/2)/$B$11)</f>
        <v>-2.6920575037861862E-2</v>
      </c>
      <c r="K127" s="40">
        <f>J127*SQRT(10)</f>
        <v>-8.5130333041117098E-2</v>
      </c>
      <c r="L127" s="20">
        <v>1.7647188975262556E-2</v>
      </c>
      <c r="M127" s="20">
        <v>-6.1521029194822295E-3</v>
      </c>
      <c r="N127" s="20">
        <v>-4.0143396294774541E-3</v>
      </c>
      <c r="O127" s="20">
        <v>-1.3947001394700139E-3</v>
      </c>
      <c r="P127" s="20">
        <v>1.2806366802990252E-2</v>
      </c>
      <c r="Q127" s="41">
        <f t="shared" si="2"/>
        <v>3.7784826179646223E-3</v>
      </c>
    </row>
    <row r="128" spans="1:17" ht="12.75" customHeight="1">
      <c r="A128" s="43">
        <f>Stocks!A408</f>
        <v>42984</v>
      </c>
      <c r="B128" s="45">
        <f>Stocks!H408</f>
        <v>-1.4579861322986854E-2</v>
      </c>
      <c r="C128" s="45">
        <f>Stocks!I408</f>
        <v>2.0910392237390767E-2</v>
      </c>
      <c r="D128" s="45">
        <f>Stocks!J408</f>
        <v>-1.0496459216781716E-3</v>
      </c>
      <c r="E128" s="45">
        <f>Stocks!K408</f>
        <v>2.6742108304312034E-2</v>
      </c>
      <c r="F128" s="45">
        <f>Stocks!L408</f>
        <v>-2.8569515207526762E-3</v>
      </c>
      <c r="G128" s="20">
        <f t="array" ref="G128">SQRT(MMULT(MMULT(TRANSPOSE($A$4:$A$8),MMULT(TRANSPOSE(EXP(B129:F380)-1),EXP(B129:F380)-1)/COUNTA(F129:F380)),$A$4:$A$8))*NORMSINV($B$11)</f>
        <v>-2.3560124580135771E-2</v>
      </c>
      <c r="H128" s="14">
        <f>IF(Q128&lt;G128,1,0)</f>
        <v>0</v>
      </c>
      <c r="I128" s="20">
        <f>G128*SQRT(10)</f>
        <v>-7.4503655630547269E-2</v>
      </c>
      <c r="J128" s="20">
        <f t="array" ref="J128">SQRT(MMULT(MMULT(TRANSPOSE($A$4:$A$8),MMULT(TRANSPOSE(EXP(B129:F380)-1),EXP(B129:F380)-1)/COUNTA(F129:F380)),$A$4:$A$8))*(-1/SQRT(2*PI())*EXP(-1*(NORMSINV($B$11))^2/2)/$B$11)</f>
        <v>-2.6991998817023997E-2</v>
      </c>
      <c r="K128" s="40">
        <f>J128*SQRT(10)</f>
        <v>-8.5356194862366314E-2</v>
      </c>
      <c r="L128" s="20">
        <v>-1.4474089813485424E-2</v>
      </c>
      <c r="M128" s="20">
        <v>2.113054631420918E-2</v>
      </c>
      <c r="N128" s="20">
        <v>-1.0490952360895033E-3</v>
      </c>
      <c r="O128" s="20">
        <v>2.7102887299956743E-2</v>
      </c>
      <c r="P128" s="20">
        <v>-2.8528743184707095E-3</v>
      </c>
      <c r="Q128" s="41">
        <f t="shared" si="2"/>
        <v>5.9714748492240574E-3</v>
      </c>
    </row>
    <row r="129" spans="1:17" ht="12.75" customHeight="1">
      <c r="A129" s="43">
        <f>Stocks!A407</f>
        <v>42983</v>
      </c>
      <c r="B129" s="45">
        <f>Stocks!H407</f>
        <v>-1.6482871026858116E-2</v>
      </c>
      <c r="C129" s="45">
        <f>Stocks!I407</f>
        <v>-1.9968715366148245E-3</v>
      </c>
      <c r="D129" s="45">
        <f>Stocks!J407</f>
        <v>-1.2081323890818093E-2</v>
      </c>
      <c r="E129" s="45">
        <f>Stocks!K407</f>
        <v>-1.2598123084710839E-3</v>
      </c>
      <c r="F129" s="45">
        <f>Stocks!L407</f>
        <v>-4.4730349367868528E-3</v>
      </c>
      <c r="G129" s="20">
        <f t="array" ref="G129">SQRT(MMULT(MMULT(TRANSPOSE($A$4:$A$8),MMULT(TRANSPOSE(EXP(B130:F381)-1),EXP(B130:F381)-1)/COUNTA(F130:F381)),$A$4:$A$8))*NORMSINV($B$11)</f>
        <v>-2.3536500550423368E-2</v>
      </c>
      <c r="H129" s="14">
        <f>IF(Q129&lt;G129,1,0)</f>
        <v>0</v>
      </c>
      <c r="I129" s="20">
        <f>G129*SQRT(10)</f>
        <v>-7.4428949889144586E-2</v>
      </c>
      <c r="J129" s="20">
        <f t="array" ref="J129">SQRT(MMULT(MMULT(TRANSPOSE($A$4:$A$8),MMULT(TRANSPOSE(EXP(B130:F381)-1),EXP(B130:F381)-1)/COUNTA(F130:F381)),$A$4:$A$8))*(-1/SQRT(2*PI())*EXP(-1*(NORMSINV($B$11))^2/2)/$B$11)</f>
        <v>-2.6964933604364295E-2</v>
      </c>
      <c r="K129" s="40">
        <f>J129*SQRT(10)</f>
        <v>-8.5270607145004826E-2</v>
      </c>
      <c r="L129" s="20">
        <v>-1.634777180103162E-2</v>
      </c>
      <c r="M129" s="20">
        <v>-1.9948791150719123E-3</v>
      </c>
      <c r="N129" s="20">
        <v>-1.2008637706911929E-2</v>
      </c>
      <c r="O129" s="20">
        <v>-1.2590190780868774E-3</v>
      </c>
      <c r="P129" s="20">
        <v>-4.4630458154603534E-3</v>
      </c>
      <c r="Q129" s="41">
        <f t="shared" si="2"/>
        <v>-7.2146707033125396E-3</v>
      </c>
    </row>
    <row r="130" spans="1:17" ht="12.75" customHeight="1">
      <c r="A130" s="43">
        <f>Stocks!A406</f>
        <v>42979</v>
      </c>
      <c r="B130" s="45">
        <f>Stocks!H406</f>
        <v>-1.4058768193139475E-3</v>
      </c>
      <c r="C130" s="45">
        <f>Stocks!I406</f>
        <v>5.7023612205562831E-4</v>
      </c>
      <c r="D130" s="45">
        <f>Stocks!J406</f>
        <v>3.0505950993210549E-4</v>
      </c>
      <c r="E130" s="45">
        <f>Stocks!K406</f>
        <v>1.7168693114078061E-4</v>
      </c>
      <c r="F130" s="45">
        <f>Stocks!L406</f>
        <v>-1.1162882755511439E-2</v>
      </c>
      <c r="G130" s="20">
        <f t="array" ref="G130">SQRT(MMULT(MMULT(TRANSPOSE($A$4:$A$8),MMULT(TRANSPOSE(EXP(B131:F382)-1),EXP(B131:F382)-1)/COUNTA(F131:F382)),$A$4:$A$8))*NORMSINV($B$11)</f>
        <v>-2.3566142622471357E-2</v>
      </c>
      <c r="H130" s="14">
        <f>IF(Q130&lt;G130,1,0)</f>
        <v>0</v>
      </c>
      <c r="I130" s="20">
        <f>G130*SQRT(10)</f>
        <v>-7.4522686351383038E-2</v>
      </c>
      <c r="J130" s="20">
        <f t="array" ref="J130">SQRT(MMULT(MMULT(TRANSPOSE($A$4:$A$8),MMULT(TRANSPOSE(EXP(B131:F382)-1),EXP(B131:F382)-1)/COUNTA(F131:F382)),$A$4:$A$8))*(-1/SQRT(2*PI())*EXP(-1*(NORMSINV($B$11))^2/2)/$B$11)</f>
        <v>-2.6998893474607429E-2</v>
      </c>
      <c r="K130" s="40">
        <f>J130*SQRT(10)</f>
        <v>-8.537799768401691E-2</v>
      </c>
      <c r="L130" s="20">
        <v>-1.4048890374524705E-3</v>
      </c>
      <c r="M130" s="20">
        <v>5.7039873758128897E-4</v>
      </c>
      <c r="N130" s="20">
        <v>3.0510604531621338E-4</v>
      </c>
      <c r="O130" s="20">
        <v>1.7170167018541868E-4</v>
      </c>
      <c r="P130" s="20">
        <v>-1.1100808968641133E-2</v>
      </c>
      <c r="Q130" s="41">
        <f t="shared" si="2"/>
        <v>-2.2916983106021369E-3</v>
      </c>
    </row>
    <row r="131" spans="1:17" ht="12.75" customHeight="1">
      <c r="A131" s="43">
        <f>Stocks!A405</f>
        <v>42978</v>
      </c>
      <c r="B131" s="45">
        <f>Stocks!H405</f>
        <v>7.6719534924224574E-3</v>
      </c>
      <c r="C131" s="45">
        <f>Stocks!I405</f>
        <v>5.1456843670493989E-3</v>
      </c>
      <c r="D131" s="45">
        <f>Stocks!J405</f>
        <v>3.9710550624713174E-3</v>
      </c>
      <c r="E131" s="45">
        <f>Stocks!K405</f>
        <v>1.145105867577016E-4</v>
      </c>
      <c r="F131" s="45">
        <f>Stocks!L405</f>
        <v>1.0216724441662155E-2</v>
      </c>
      <c r="G131" s="20">
        <f t="array" ref="G131">SQRT(MMULT(MMULT(TRANSPOSE($A$4:$A$8),MMULT(TRANSPOSE(EXP(B132:F383)-1),EXP(B132:F383)-1)/COUNTA(F132:F383)),$A$4:$A$8))*NORMSINV($B$11)</f>
        <v>-2.3552705198231973E-2</v>
      </c>
      <c r="H131" s="14">
        <f>IF(Q131&lt;G131,1,0)</f>
        <v>0</v>
      </c>
      <c r="I131" s="20">
        <f>G131*SQRT(10)</f>
        <v>-7.4480193484900634E-2</v>
      </c>
      <c r="J131" s="20">
        <f t="array" ref="J131">SQRT(MMULT(MMULT(TRANSPOSE($A$4:$A$8),MMULT(TRANSPOSE(EXP(B132:F383)-1),EXP(B132:F383)-1)/COUNTA(F132:F383)),$A$4:$A$8))*(-1/SQRT(2*PI())*EXP(-1*(NORMSINV($B$11))^2/2)/$B$11)</f>
        <v>-2.6983498694416869E-2</v>
      </c>
      <c r="K131" s="40">
        <f>J131*SQRT(10)</f>
        <v>-8.5329315114537105E-2</v>
      </c>
      <c r="L131" s="20">
        <v>7.7014583326071012E-3</v>
      </c>
      <c r="M131" s="20">
        <v>5.1589461380572724E-3</v>
      </c>
      <c r="N131" s="20">
        <v>3.9789501487741139E-3</v>
      </c>
      <c r="O131" s="20">
        <v>1.1451714334514467E-4</v>
      </c>
      <c r="P131" s="20">
        <v>1.0269093365161285E-2</v>
      </c>
      <c r="Q131" s="41">
        <f t="shared" si="2"/>
        <v>5.4445930255889834E-3</v>
      </c>
    </row>
    <row r="132" spans="1:17" ht="12.75" customHeight="1">
      <c r="A132" s="43">
        <f>Stocks!A404</f>
        <v>42977</v>
      </c>
      <c r="B132" s="45">
        <f>Stocks!H404</f>
        <v>1.6616159217940473E-2</v>
      </c>
      <c r="C132" s="45">
        <f>Stocks!I404</f>
        <v>4.5966402213272828E-3</v>
      </c>
      <c r="D132" s="45">
        <f>Stocks!J404</f>
        <v>2.6973844500022015E-3</v>
      </c>
      <c r="E132" s="45">
        <f>Stocks!K404</f>
        <v>3.4239175700332407E-2</v>
      </c>
      <c r="F132" s="45">
        <f>Stocks!L404</f>
        <v>1.305603893926781E-2</v>
      </c>
      <c r="G132" s="20">
        <f t="array" ref="G132">SQRT(MMULT(MMULT(TRANSPOSE($A$4:$A$8),MMULT(TRANSPOSE(EXP(B133:F384)-1),EXP(B133:F384)-1)/COUNTA(F133:F384)),$A$4:$A$8))*NORMSINV($B$11)</f>
        <v>-2.3467960717742105E-2</v>
      </c>
      <c r="H132" s="14">
        <f>IF(Q132&lt;G132,1,0)</f>
        <v>0</v>
      </c>
      <c r="I132" s="20">
        <f>G132*SQRT(10)</f>
        <v>-7.4212207907424943E-2</v>
      </c>
      <c r="J132" s="20">
        <f t="array" ref="J132">SQRT(MMULT(MMULT(TRANSPOSE($A$4:$A$8),MMULT(TRANSPOSE(EXP(B133:F384)-1),EXP(B133:F384)-1)/COUNTA(F133:F384)),$A$4:$A$8))*(-1/SQRT(2*PI())*EXP(-1*(NORMSINV($B$11))^2/2)/$B$11)</f>
        <v>-2.6886409949858175E-2</v>
      </c>
      <c r="K132" s="40">
        <f>J132*SQRT(10)</f>
        <v>-8.5022293546565347E-2</v>
      </c>
      <c r="L132" s="20">
        <v>1.6754975389580439E-2</v>
      </c>
      <c r="M132" s="20">
        <v>4.6072209777543709E-3</v>
      </c>
      <c r="N132" s="20">
        <v>2.7010256646203021E-3</v>
      </c>
      <c r="O132" s="20">
        <v>3.4832083820058958E-2</v>
      </c>
      <c r="P132" s="20">
        <v>1.3141641151920919E-2</v>
      </c>
      <c r="Q132" s="41">
        <f t="shared" si="2"/>
        <v>1.4407389400786997E-2</v>
      </c>
    </row>
    <row r="133" spans="1:17" ht="12.75" customHeight="1">
      <c r="A133" s="43">
        <f>Stocks!A403</f>
        <v>42976</v>
      </c>
      <c r="B133" s="45">
        <f>Stocks!H403</f>
        <v>4.9060184027039924E-3</v>
      </c>
      <c r="C133" s="45">
        <f>Stocks!I403</f>
        <v>2.3060073196825917E-3</v>
      </c>
      <c r="D133" s="45">
        <f>Stocks!J403</f>
        <v>8.8784873863524388E-3</v>
      </c>
      <c r="E133" s="45">
        <f>Stocks!K403</f>
        <v>1.0061722935969346E-2</v>
      </c>
      <c r="F133" s="45">
        <f>Stocks!L403</f>
        <v>3.0160963633496119E-3</v>
      </c>
      <c r="G133" s="20">
        <f t="array" ref="G133">SQRT(MMULT(MMULT(TRANSPOSE($A$4:$A$8),MMULT(TRANSPOSE(EXP(B134:F385)-1),EXP(B134:F385)-1)/COUNTA(F134:F385)),$A$4:$A$8))*NORMSINV($B$11)</f>
        <v>-2.3457152949086291E-2</v>
      </c>
      <c r="H133" s="14">
        <f>IF(Q133&lt;G133,1,0)</f>
        <v>0</v>
      </c>
      <c r="I133" s="20">
        <f>G133*SQRT(10)</f>
        <v>-7.4178030742048401E-2</v>
      </c>
      <c r="J133" s="20">
        <f t="array" ref="J133">SQRT(MMULT(MMULT(TRANSPOSE($A$4:$A$8),MMULT(TRANSPOSE(EXP(B134:F385)-1),EXP(B134:F385)-1)/COUNTA(F134:F385)),$A$4:$A$8))*(-1/SQRT(2*PI())*EXP(-1*(NORMSINV($B$11))^2/2)/$B$11)</f>
        <v>-2.68740278727694E-2</v>
      </c>
      <c r="K133" s="40">
        <f>J133*SQRT(10)</f>
        <v>-8.4983137980801038E-2</v>
      </c>
      <c r="L133" s="20">
        <v>4.918072615656105E-3</v>
      </c>
      <c r="M133" s="20">
        <v>2.3086681995049237E-3</v>
      </c>
      <c r="N133" s="20">
        <v>8.9180180597392827E-3</v>
      </c>
      <c r="O133" s="20">
        <v>1.0112512270001078E-2</v>
      </c>
      <c r="P133" s="20">
        <v>3.0206493582592645E-3</v>
      </c>
      <c r="Q133" s="41">
        <f t="shared" si="2"/>
        <v>5.8555841006321316E-3</v>
      </c>
    </row>
    <row r="134" spans="1:17" ht="12.75" customHeight="1">
      <c r="A134" s="43">
        <f>Stocks!A402</f>
        <v>42975</v>
      </c>
      <c r="B134" s="45">
        <f>Stocks!H402</f>
        <v>-6.8904685924581262E-3</v>
      </c>
      <c r="C134" s="45">
        <f>Stocks!I402</f>
        <v>-5.7690098398493767E-4</v>
      </c>
      <c r="D134" s="45">
        <f>Stocks!J402</f>
        <v>1.0020926172239273E-2</v>
      </c>
      <c r="E134" s="45">
        <f>Stocks!K402</f>
        <v>7.0255672414393597E-3</v>
      </c>
      <c r="F134" s="45">
        <f>Stocks!L402</f>
        <v>1.3754480656608559E-4</v>
      </c>
      <c r="G134" s="20">
        <f t="array" ref="G134">SQRT(MMULT(MMULT(TRANSPOSE($A$4:$A$8),MMULT(TRANSPOSE(EXP(B135:F386)-1),EXP(B135:F386)-1)/COUNTA(F135:F386)),$A$4:$A$8))*NORMSINV($B$11)</f>
        <v>-2.3455872009321532E-2</v>
      </c>
      <c r="H134" s="14">
        <f>IF(Q134&lt;G134,1,0)</f>
        <v>0</v>
      </c>
      <c r="I134" s="20">
        <f>G134*SQRT(10)</f>
        <v>-7.4173980054846281E-2</v>
      </c>
      <c r="J134" s="20">
        <f t="array" ref="J134">SQRT(MMULT(MMULT(TRANSPOSE($A$4:$A$8),MMULT(TRANSPOSE(EXP(B135:F386)-1),EXP(B135:F386)-1)/COUNTA(F135:F386)),$A$4:$A$8))*(-1/SQRT(2*PI())*EXP(-1*(NORMSINV($B$11))^2/2)/$B$11)</f>
        <v>-2.6872560345528724E-2</v>
      </c>
      <c r="K134" s="40">
        <f>J134*SQRT(10)</f>
        <v>-8.4978497252192156E-2</v>
      </c>
      <c r="L134" s="20">
        <v>-6.8667837448681945E-3</v>
      </c>
      <c r="M134" s="20">
        <v>-5.7673460860788129E-4</v>
      </c>
      <c r="N134" s="20">
        <v>1.0071303789089226E-2</v>
      </c>
      <c r="O134" s="20">
        <v>7.0503044359801498E-3</v>
      </c>
      <c r="P134" s="20">
        <v>1.3755426628680672E-4</v>
      </c>
      <c r="Q134" s="41">
        <f t="shared" si="2"/>
        <v>1.9631288275760213E-3</v>
      </c>
    </row>
    <row r="135" spans="1:17" ht="12.75" customHeight="1">
      <c r="A135" s="43">
        <f>Stocks!A401</f>
        <v>42972</v>
      </c>
      <c r="B135" s="45">
        <f>Stocks!H401</f>
        <v>-1.3923604015078389E-2</v>
      </c>
      <c r="C135" s="45">
        <f>Stocks!I401</f>
        <v>-1.1529574893784991E-3</v>
      </c>
      <c r="D135" s="45">
        <f>Stocks!J401</f>
        <v>3.6976118080208763E-3</v>
      </c>
      <c r="E135" s="45">
        <f>Stocks!K401</f>
        <v>-1.3050999341479762E-2</v>
      </c>
      <c r="F135" s="45">
        <f>Stocks!L401</f>
        <v>1.7865859039786481E-3</v>
      </c>
      <c r="G135" s="20">
        <f t="array" ref="G135">SQRT(MMULT(MMULT(TRANSPOSE($A$4:$A$8),MMULT(TRANSPOSE(EXP(B136:F387)-1),EXP(B136:F387)-1)/COUNTA(F136:F387)),$A$4:$A$8))*NORMSINV($B$11)</f>
        <v>-2.3449667304650257E-2</v>
      </c>
      <c r="H135" s="14">
        <f>IF(Q135&lt;G135,1,0)</f>
        <v>0</v>
      </c>
      <c r="I135" s="20">
        <f>G135*SQRT(10)</f>
        <v>-7.4154359055876362E-2</v>
      </c>
      <c r="J135" s="20">
        <f t="array" ref="J135">SQRT(MMULT(MMULT(TRANSPOSE($A$4:$A$8),MMULT(TRANSPOSE(EXP(B136:F387)-1),EXP(B136:F387)-1)/COUNTA(F136:F387)),$A$4:$A$8))*(-1/SQRT(2*PI())*EXP(-1*(NORMSINV($B$11))^2/2)/$B$11)</f>
        <v>-2.6865451835530085E-2</v>
      </c>
      <c r="K135" s="40">
        <f>J135*SQRT(10)</f>
        <v>-8.4956018169826369E-2</v>
      </c>
      <c r="L135" s="20">
        <v>-1.3827118966338571E-2</v>
      </c>
      <c r="M135" s="20">
        <v>-1.1522930892585654E-3</v>
      </c>
      <c r="N135" s="20">
        <v>3.7044564081868932E-3</v>
      </c>
      <c r="O135" s="20">
        <v>-1.2966204336935664E-2</v>
      </c>
      <c r="P135" s="20">
        <v>1.7881827994301314E-3</v>
      </c>
      <c r="Q135" s="41">
        <f t="shared" si="2"/>
        <v>-4.4905954369831554E-3</v>
      </c>
    </row>
    <row r="136" spans="1:17" ht="12.75" customHeight="1">
      <c r="A136" s="43">
        <f>Stocks!A400</f>
        <v>42971</v>
      </c>
      <c r="B136" s="45">
        <f>Stocks!H400</f>
        <v>4.5346183030459456E-4</v>
      </c>
      <c r="C136" s="45">
        <f>Stocks!I400</f>
        <v>1.4414429932056098E-3</v>
      </c>
      <c r="D136" s="45">
        <f>Stocks!J400</f>
        <v>-4.4478961340417419E-3</v>
      </c>
      <c r="E136" s="45">
        <f>Stocks!K400</f>
        <v>-5.5161502409331719E-3</v>
      </c>
      <c r="F136" s="45">
        <f>Stocks!L400</f>
        <v>-4.1278594700200051E-4</v>
      </c>
      <c r="G136" s="20">
        <f t="array" ref="G136">SQRT(MMULT(MMULT(TRANSPOSE($A$4:$A$8),MMULT(TRANSPOSE(EXP(B137:F388)-1),EXP(B137:F388)-1)/COUNTA(F137:F388)),$A$4:$A$8))*NORMSINV($B$11)</f>
        <v>-2.3466358439985728E-2</v>
      </c>
      <c r="H136" s="14">
        <f>IF(Q136&lt;G136,1,0)</f>
        <v>0</v>
      </c>
      <c r="I136" s="20">
        <f>G136*SQRT(10)</f>
        <v>-7.4207141060270571E-2</v>
      </c>
      <c r="J136" s="20">
        <f t="array" ref="J136">SQRT(MMULT(MMULT(TRANSPOSE($A$4:$A$8),MMULT(TRANSPOSE(EXP(B137:F388)-1),EXP(B137:F388)-1)/COUNTA(F137:F388)),$A$4:$A$8))*(-1/SQRT(2*PI())*EXP(-1*(NORMSINV($B$11))^2/2)/$B$11)</f>
        <v>-2.6884574277081588E-2</v>
      </c>
      <c r="K136" s="40">
        <f>J136*SQRT(10)</f>
        <v>-8.5016488639552565E-2</v>
      </c>
      <c r="L136" s="20">
        <v>4.5356465966274391E-4</v>
      </c>
      <c r="M136" s="20">
        <v>1.4424823714985692E-3</v>
      </c>
      <c r="N136" s="20">
        <v>-4.4380188937715326E-3</v>
      </c>
      <c r="O136" s="20">
        <v>-5.5009642198150036E-3</v>
      </c>
      <c r="P136" s="20">
        <v>-4.1270076260438313E-4</v>
      </c>
      <c r="Q136" s="41">
        <f t="shared" si="2"/>
        <v>-1.6911273690059213E-3</v>
      </c>
    </row>
    <row r="137" spans="1:17" ht="12.75" customHeight="1">
      <c r="A137" s="43">
        <f>Stocks!A399</f>
        <v>42970</v>
      </c>
      <c r="B137" s="45">
        <f>Stocks!H399</f>
        <v>3.2907893880087809E-2</v>
      </c>
      <c r="C137" s="45">
        <f>Stocks!I399</f>
        <v>2.8841548015774064E-4</v>
      </c>
      <c r="D137" s="45">
        <f>Stocks!J399</f>
        <v>1.2507846341125682E-3</v>
      </c>
      <c r="E137" s="45">
        <f>Stocks!K399</f>
        <v>-1.6548349223515888E-3</v>
      </c>
      <c r="F137" s="45">
        <f>Stocks!L399</f>
        <v>-6.0324048008673636E-3</v>
      </c>
      <c r="G137" s="20">
        <f t="array" ref="G137">SQRT(MMULT(MMULT(TRANSPOSE($A$4:$A$8),MMULT(TRANSPOSE(EXP(B138:F389)-1),EXP(B138:F389)-1)/COUNTA(F138:F389)),$A$4:$A$8))*NORMSINV($B$11)</f>
        <v>-2.34630443064874E-2</v>
      </c>
      <c r="H137" s="14">
        <f>IF(Q137&lt;G137,1,0)</f>
        <v>0</v>
      </c>
      <c r="I137" s="20">
        <f>G137*SQRT(10)</f>
        <v>-7.4196660849946E-2</v>
      </c>
      <c r="J137" s="20">
        <f t="array" ref="J137">SQRT(MMULT(MMULT(TRANSPOSE($A$4:$A$8),MMULT(TRANSPOSE(EXP(B138:F389)-1),EXP(B138:F389)-1)/COUNTA(F138:F389)),$A$4:$A$8))*(-1/SQRT(2*PI())*EXP(-1*(NORMSINV($B$11))^2/2)/$B$11)</f>
        <v>-2.6880777391918187E-2</v>
      </c>
      <c r="K137" s="40">
        <f>J137*SQRT(10)</f>
        <v>-8.5004481834422121E-2</v>
      </c>
      <c r="L137" s="20">
        <v>3.3455347295350574E-2</v>
      </c>
      <c r="M137" s="20">
        <v>2.8845707590119797E-4</v>
      </c>
      <c r="N137" s="20">
        <v>1.2515671914492539E-3</v>
      </c>
      <c r="O137" s="20">
        <v>-1.6534664380174319E-3</v>
      </c>
      <c r="P137" s="20">
        <v>-6.0142463783593456E-3</v>
      </c>
      <c r="Q137" s="41">
        <f t="shared" si="2"/>
        <v>5.4655317492648507E-3</v>
      </c>
    </row>
    <row r="138" spans="1:17" ht="12.75" customHeight="1">
      <c r="A138" s="43">
        <f>Stocks!A398</f>
        <v>42969</v>
      </c>
      <c r="B138" s="45">
        <f>Stocks!H398</f>
        <v>1.027679734406229E-2</v>
      </c>
      <c r="C138" s="45">
        <f>Stocks!I398</f>
        <v>-7.7620010691674922E-3</v>
      </c>
      <c r="D138" s="45">
        <f>Stocks!J398</f>
        <v>1.6215399415235733E-2</v>
      </c>
      <c r="E138" s="45">
        <f>Stocks!K398</f>
        <v>1.5352881563627328E-2</v>
      </c>
      <c r="F138" s="45">
        <f>Stocks!L398</f>
        <v>1.390169688252766E-2</v>
      </c>
      <c r="G138" s="20">
        <f t="array" ref="G138">SQRT(MMULT(MMULT(TRANSPOSE($A$4:$A$8),MMULT(TRANSPOSE(EXP(B139:F390)-1),EXP(B139:F390)-1)/COUNTA(F139:F390)),$A$4:$A$8))*NORMSINV($B$11)</f>
        <v>-2.3426757721358896E-2</v>
      </c>
      <c r="H138" s="14">
        <f>IF(Q138&lt;G138,1,0)</f>
        <v>0</v>
      </c>
      <c r="I138" s="20">
        <f>G138*SQRT(10)</f>
        <v>-7.4081912592430327E-2</v>
      </c>
      <c r="J138" s="20">
        <f t="array" ref="J138">SQRT(MMULT(MMULT(TRANSPOSE($A$4:$A$8),MMULT(TRANSPOSE(EXP(B139:F390)-1),EXP(B139:F390)-1)/COUNTA(F139:F390)),$A$4:$A$8))*(-1/SQRT(2*PI())*EXP(-1*(NORMSINV($B$11))^2/2)/$B$11)</f>
        <v>-2.6839205138786373E-2</v>
      </c>
      <c r="K138" s="40">
        <f>J138*SQRT(10)</f>
        <v>-8.4873018827060512E-2</v>
      </c>
      <c r="L138" s="20">
        <v>1.0329784984747492E-2</v>
      </c>
      <c r="M138" s="20">
        <v>-7.7319545295518408E-3</v>
      </c>
      <c r="N138" s="20">
        <v>1.6347582505042764E-2</v>
      </c>
      <c r="O138" s="20">
        <v>1.5471342512333428E-2</v>
      </c>
      <c r="P138" s="20">
        <v>1.3998774798265853E-2</v>
      </c>
      <c r="Q138" s="41">
        <f t="shared" si="2"/>
        <v>9.6831060541675389E-3</v>
      </c>
    </row>
    <row r="139" spans="1:17" ht="12.75" customHeight="1">
      <c r="A139" s="43">
        <f>Stocks!A397</f>
        <v>42968</v>
      </c>
      <c r="B139" s="45">
        <f>Stocks!H397</f>
        <v>-2.8017960465997423E-2</v>
      </c>
      <c r="C139" s="45">
        <f>Stocks!I397</f>
        <v>-2.574002587688866E-3</v>
      </c>
      <c r="D139" s="45">
        <f>Stocks!J397</f>
        <v>-1.843006529910457E-3</v>
      </c>
      <c r="E139" s="45">
        <f>Stocks!K397</f>
        <v>1.3201442536582605E-3</v>
      </c>
      <c r="F139" s="45">
        <f>Stocks!L397</f>
        <v>-4.7013179257244979E-3</v>
      </c>
      <c r="G139" s="20">
        <f t="array" ref="G139">SQRT(MMULT(MMULT(TRANSPOSE($A$4:$A$8),MMULT(TRANSPOSE(EXP(B140:F391)-1),EXP(B140:F391)-1)/COUNTA(F140:F391)),$A$4:$A$8))*NORMSINV($B$11)</f>
        <v>-2.3407502071105191E-2</v>
      </c>
      <c r="H139" s="14">
        <f>IF(Q139&lt;G139,1,0)</f>
        <v>0</v>
      </c>
      <c r="I139" s="20">
        <f>G139*SQRT(10)</f>
        <v>-7.4021020879801017E-2</v>
      </c>
      <c r="J139" s="20">
        <f t="array" ref="J139">SQRT(MMULT(MMULT(TRANSPOSE($A$4:$A$8),MMULT(TRANSPOSE(EXP(B140:F391)-1),EXP(B140:F391)-1)/COUNTA(F140:F391)),$A$4:$A$8))*(-1/SQRT(2*PI())*EXP(-1*(NORMSINV($B$11))^2/2)/$B$11)</f>
        <v>-2.681714462348217E-2</v>
      </c>
      <c r="K139" s="40">
        <f>J139*SQRT(10)</f>
        <v>-8.4803257352342232E-2</v>
      </c>
      <c r="L139" s="20">
        <v>-2.762909759011652E-2</v>
      </c>
      <c r="M139" s="20">
        <v>-2.5706926835378304E-3</v>
      </c>
      <c r="N139" s="20">
        <v>-1.8413092362436637E-3</v>
      </c>
      <c r="O139" s="20">
        <v>1.3210160276636604E-3</v>
      </c>
      <c r="P139" s="20">
        <v>-4.6902840286633871E-3</v>
      </c>
      <c r="Q139" s="41">
        <f t="shared" si="2"/>
        <v>-7.0820735021795483E-3</v>
      </c>
    </row>
    <row r="140" spans="1:17" ht="12.75" customHeight="1">
      <c r="A140" s="43">
        <f>Stocks!A396</f>
        <v>42965</v>
      </c>
      <c r="B140" s="45">
        <f>Stocks!H396</f>
        <v>-1.2754389417186297E-2</v>
      </c>
      <c r="C140" s="45">
        <f>Stocks!I396</f>
        <v>-4.5597191019353788E-3</v>
      </c>
      <c r="D140" s="45">
        <f>Stocks!J396</f>
        <v>-2.2829213942246176E-3</v>
      </c>
      <c r="E140" s="45">
        <f>Stocks!K396</f>
        <v>2.7056927481491255E-3</v>
      </c>
      <c r="F140" s="45">
        <f>Stocks!L396</f>
        <v>1.2423429098293855E-3</v>
      </c>
      <c r="G140" s="20">
        <f t="array" ref="G140">SQRT(MMULT(MMULT(TRANSPOSE($A$4:$A$8),MMULT(TRANSPOSE(EXP(B141:F392)-1),EXP(B141:F392)-1)/COUNTA(F141:F392)),$A$4:$A$8))*NORMSINV($B$11)</f>
        <v>-2.3403227773529746E-2</v>
      </c>
      <c r="H140" s="14">
        <f>IF(Q140&lt;G140,1,0)</f>
        <v>0</v>
      </c>
      <c r="I140" s="20">
        <f>G140*SQRT(10)</f>
        <v>-7.400750436406528E-2</v>
      </c>
      <c r="J140" s="20">
        <f t="array" ref="J140">SQRT(MMULT(MMULT(TRANSPOSE($A$4:$A$8),MMULT(TRANSPOSE(EXP(B141:F392)-1),EXP(B141:F392)-1)/COUNTA(F141:F392)),$A$4:$A$8))*(-1/SQRT(2*PI())*EXP(-1*(NORMSINV($B$11))^2/2)/$B$11)</f>
        <v>-2.681224771240228E-2</v>
      </c>
      <c r="K140" s="40">
        <f>J140*SQRT(10)</f>
        <v>-8.4787771959830463E-2</v>
      </c>
      <c r="L140" s="20">
        <v>-1.2673396894879011E-2</v>
      </c>
      <c r="M140" s="20">
        <v>-4.5493393650121051E-3</v>
      </c>
      <c r="N140" s="20">
        <v>-2.2803175110422693E-3</v>
      </c>
      <c r="O140" s="20">
        <v>2.709356438301053E-3</v>
      </c>
      <c r="P140" s="20">
        <v>1.2431149374567952E-3</v>
      </c>
      <c r="Q140" s="41">
        <f t="shared" si="2"/>
        <v>-3.1101164790351076E-3</v>
      </c>
    </row>
    <row r="141" spans="1:17" ht="12.75" customHeight="1">
      <c r="A141" s="43">
        <f>Stocks!A395</f>
        <v>42964</v>
      </c>
      <c r="B141" s="45">
        <f>Stocks!H395</f>
        <v>-3.0750966681205763E-2</v>
      </c>
      <c r="C141" s="45">
        <f>Stocks!I395</f>
        <v>-1.8033945145242588E-2</v>
      </c>
      <c r="D141" s="45">
        <f>Stocks!J395</f>
        <v>-1.9385304675756793E-2</v>
      </c>
      <c r="E141" s="45">
        <f>Stocks!K395</f>
        <v>-2.3150973510720683E-2</v>
      </c>
      <c r="F141" s="45">
        <f>Stocks!L395</f>
        <v>-1.7117821235523693E-2</v>
      </c>
      <c r="G141" s="20">
        <f t="array" ref="G141">SQRT(MMULT(MMULT(TRANSPOSE($A$4:$A$8),MMULT(TRANSPOSE(EXP(B142:F393)-1),EXP(B142:F393)-1)/COUNTA(F142:F393)),$A$4:$A$8))*NORMSINV($B$11)</f>
        <v>-2.3192152519789094E-2</v>
      </c>
      <c r="H141" s="14">
        <f>IF(Q141&lt;G141,1,0)</f>
        <v>0</v>
      </c>
      <c r="I141" s="20">
        <f>G141*SQRT(10)</f>
        <v>-7.3340025804546849E-2</v>
      </c>
      <c r="J141" s="20">
        <f t="array" ref="J141">SQRT(MMULT(MMULT(TRANSPOSE($A$4:$A$8),MMULT(TRANSPOSE(EXP(B142:F393)-1),EXP(B142:F393)-1)/COUNTA(F142:F393)),$A$4:$A$8))*(-1/SQRT(2*PI())*EXP(-1*(NORMSINV($B$11))^2/2)/$B$11)</f>
        <v>-2.6570426283152527E-2</v>
      </c>
      <c r="K141" s="40">
        <f>J141*SQRT(10)</f>
        <v>-8.4023065456363982E-2</v>
      </c>
      <c r="L141" s="20">
        <v>-3.0282965139754127E-2</v>
      </c>
      <c r="M141" s="20">
        <v>-1.7872306674741961E-2</v>
      </c>
      <c r="N141" s="20">
        <v>-1.9198617929782082E-2</v>
      </c>
      <c r="O141" s="20">
        <v>-2.2885045837981937E-2</v>
      </c>
      <c r="P141" s="20">
        <v>-1.6972143745055963E-2</v>
      </c>
      <c r="Q141" s="41">
        <f t="shared" si="2"/>
        <v>-2.1442215865463216E-2</v>
      </c>
    </row>
    <row r="142" spans="1:17" ht="12.75" customHeight="1">
      <c r="A142" s="43">
        <f>Stocks!A394</f>
        <v>42963</v>
      </c>
      <c r="B142" s="45">
        <f>Stocks!H394</f>
        <v>1.5995177620103419E-3</v>
      </c>
      <c r="C142" s="45">
        <f>Stocks!I394</f>
        <v>-5.2915242245026436E-3</v>
      </c>
      <c r="D142" s="45">
        <f>Stocks!J394</f>
        <v>-4.0302466853476132E-3</v>
      </c>
      <c r="E142" s="45">
        <f>Stocks!K394</f>
        <v>8.7450097458832698E-3</v>
      </c>
      <c r="F142" s="45">
        <f>Stocks!L394</f>
        <v>5.8554388606984276E-3</v>
      </c>
      <c r="G142" s="20">
        <f t="array" ref="G142">SQRT(MMULT(MMULT(TRANSPOSE($A$4:$A$8),MMULT(TRANSPOSE(EXP(B143:F394)-1),EXP(B143:F394)-1)/COUNTA(F143:F394)),$A$4:$A$8))*NORMSINV($B$11)</f>
        <v>-2.3192635757516674E-2</v>
      </c>
      <c r="H142" s="14">
        <f>IF(Q142&lt;G142,1,0)</f>
        <v>0</v>
      </c>
      <c r="I142" s="20">
        <f>G142*SQRT(10)</f>
        <v>-7.3341553936417322E-2</v>
      </c>
      <c r="J142" s="20">
        <f t="array" ref="J142">SQRT(MMULT(MMULT(TRANSPOSE($A$4:$A$8),MMULT(TRANSPOSE(EXP(B143:F394)-1),EXP(B143:F394)-1)/COUNTA(F143:F394)),$A$4:$A$8))*(-1/SQRT(2*PI())*EXP(-1*(NORMSINV($B$11))^2/2)/$B$11)</f>
        <v>-2.6570979911471712E-2</v>
      </c>
      <c r="K142" s="40">
        <f>J142*SQRT(10)</f>
        <v>-8.4024816182829781E-2</v>
      </c>
      <c r="L142" s="20">
        <v>1.6007976728682905E-3</v>
      </c>
      <c r="M142" s="20">
        <v>-5.277548771542127E-3</v>
      </c>
      <c r="N142" s="20">
        <v>-4.0221361406655763E-3</v>
      </c>
      <c r="O142" s="20">
        <v>8.7833590504451022E-3</v>
      </c>
      <c r="P142" s="20">
        <v>5.8726154519522433E-3</v>
      </c>
      <c r="Q142" s="41">
        <f t="shared" si="2"/>
        <v>1.3914174526115869E-3</v>
      </c>
    </row>
    <row r="143" spans="1:17" ht="12.75" customHeight="1">
      <c r="A143" s="43">
        <f>Stocks!A393</f>
        <v>42962</v>
      </c>
      <c r="B143" s="45">
        <f>Stocks!H393</f>
        <v>-4.0488701989919726E-3</v>
      </c>
      <c r="C143" s="45">
        <f>Stocks!I393</f>
        <v>-9.4002462008405258E-3</v>
      </c>
      <c r="D143" s="45">
        <f>Stocks!J393</f>
        <v>1.0888203776038545E-2</v>
      </c>
      <c r="E143" s="45">
        <f>Stocks!K393</f>
        <v>-1.4727806710243398E-2</v>
      </c>
      <c r="F143" s="45">
        <f>Stocks!L393</f>
        <v>2.7333029241064752E-4</v>
      </c>
      <c r="G143" s="20">
        <f t="array" ref="G143">SQRT(MMULT(MMULT(TRANSPOSE($A$4:$A$8),MMULT(TRANSPOSE(EXP(B144:F395)-1),EXP(B144:F395)-1)/COUNTA(F144:F395)),$A$4:$A$8))*NORMSINV($B$11)</f>
        <v>-2.3189911254761386E-2</v>
      </c>
      <c r="H143" s="14">
        <f>IF(Q143&lt;G143,1,0)</f>
        <v>0</v>
      </c>
      <c r="I143" s="20">
        <f>G143*SQRT(10)</f>
        <v>-7.3332938302219208E-2</v>
      </c>
      <c r="J143" s="20">
        <f t="array" ref="J143">SQRT(MMULT(MMULT(TRANSPOSE($A$4:$A$8),MMULT(TRANSPOSE(EXP(B144:F395)-1),EXP(B144:F395)-1)/COUNTA(F144:F395)),$A$4:$A$8))*(-1/SQRT(2*PI())*EXP(-1*(NORMSINV($B$11))^2/2)/$B$11)</f>
        <v>-2.6567858545330478E-2</v>
      </c>
      <c r="K143" s="40">
        <f>J143*SQRT(10)</f>
        <v>-8.4014945556412146E-2</v>
      </c>
      <c r="L143" s="20">
        <v>-4.0406845752836255E-3</v>
      </c>
      <c r="M143" s="20">
        <v>-9.3562020033309389E-3</v>
      </c>
      <c r="N143" s="20">
        <v>1.0947695991837429E-2</v>
      </c>
      <c r="O143" s="20">
        <v>-1.4619883040935672E-2</v>
      </c>
      <c r="P143" s="20">
        <v>2.7336765053860503E-4</v>
      </c>
      <c r="Q143" s="41">
        <f t="shared" si="2"/>
        <v>-3.3591411954348406E-3</v>
      </c>
    </row>
    <row r="144" spans="1:17" ht="12.75" customHeight="1">
      <c r="A144" s="43">
        <f>Stocks!A392</f>
        <v>42961</v>
      </c>
      <c r="B144" s="45">
        <f>Stocks!H392</f>
        <v>1.6434455108454392E-2</v>
      </c>
      <c r="C144" s="45">
        <f>Stocks!I392</f>
        <v>1.3017753000041748E-2</v>
      </c>
      <c r="D144" s="45">
        <f>Stocks!J392</f>
        <v>1.4937292935124986E-2</v>
      </c>
      <c r="E144" s="45">
        <f>Stocks!K392</f>
        <v>-2.3364146551846229E-3</v>
      </c>
      <c r="F144" s="45">
        <f>Stocks!L392</f>
        <v>1.4922514551373891E-2</v>
      </c>
      <c r="G144" s="20">
        <f t="array" ref="G144">SQRT(MMULT(MMULT(TRANSPOSE($A$4:$A$8),MMULT(TRANSPOSE(EXP(B145:F396)-1),EXP(B145:F396)-1)/COUNTA(F145:F396)),$A$4:$A$8))*NORMSINV($B$11)</f>
        <v>-2.3128969240174997E-2</v>
      </c>
      <c r="H144" s="14">
        <f>IF(Q144&lt;G144,1,0)</f>
        <v>0</v>
      </c>
      <c r="I144" s="20">
        <f>G144*SQRT(10)</f>
        <v>-7.3140222730927018E-2</v>
      </c>
      <c r="J144" s="20">
        <f t="array" ref="J144">SQRT(MMULT(MMULT(TRANSPOSE($A$4:$A$8),MMULT(TRANSPOSE(EXP(B145:F396)-1),EXP(B145:F396)-1)/COUNTA(F145:F396)),$A$4:$A$8))*(-1/SQRT(2*PI())*EXP(-1*(NORMSINV($B$11))^2/2)/$B$11)</f>
        <v>-2.649803944144468E-2</v>
      </c>
      <c r="K144" s="40">
        <f>J144*SQRT(10)</f>
        <v>-8.3794158163941118E-2</v>
      </c>
      <c r="L144" s="20">
        <v>1.6570243615981181E-2</v>
      </c>
      <c r="M144" s="20">
        <v>1.310285281514912E-2</v>
      </c>
      <c r="N144" s="20">
        <v>1.504941185068057E-2</v>
      </c>
      <c r="O144" s="20">
        <v>-2.3336873629061644E-3</v>
      </c>
      <c r="P144" s="20">
        <v>1.5034411171788985E-2</v>
      </c>
      <c r="Q144" s="41">
        <f t="shared" si="2"/>
        <v>1.148464641813874E-2</v>
      </c>
    </row>
    <row r="145" spans="1:17" ht="12.75" customHeight="1">
      <c r="A145" s="43">
        <f>Stocks!A391</f>
        <v>42958</v>
      </c>
      <c r="B145" s="45">
        <f>Stocks!H391</f>
        <v>6.9258791522453242E-3</v>
      </c>
      <c r="C145" s="45">
        <f>Stocks!I391</f>
        <v>-7.4989886054025109E-3</v>
      </c>
      <c r="D145" s="45">
        <f>Stocks!J391</f>
        <v>1.3811036923157816E-2</v>
      </c>
      <c r="E145" s="45">
        <f>Stocks!K391</f>
        <v>1.3273202716030358E-2</v>
      </c>
      <c r="F145" s="45">
        <f>Stocks!L391</f>
        <v>1.514879331930615E-2</v>
      </c>
      <c r="G145" s="20">
        <f t="array" ref="G145">SQRT(MMULT(MMULT(TRANSPOSE($A$4:$A$8),MMULT(TRANSPOSE(EXP(B146:F397)-1),EXP(B146:F397)-1)/COUNTA(F146:F397)),$A$4:$A$8))*NORMSINV($B$11)</f>
        <v>-2.3108842819921697E-2</v>
      </c>
      <c r="H145" s="14">
        <f>IF(Q145&lt;G145,1,0)</f>
        <v>0</v>
      </c>
      <c r="I145" s="20">
        <f>G145*SQRT(10)</f>
        <v>-7.3076577401780848E-2</v>
      </c>
      <c r="J145" s="20">
        <f t="array" ref="J145">SQRT(MMULT(MMULT(TRANSPOSE($A$4:$A$8),MMULT(TRANSPOSE(EXP(B146:F397)-1),EXP(B146:F397)-1)/COUNTA(F146:F397)),$A$4:$A$8))*(-1/SQRT(2*PI())*EXP(-1*(NORMSINV($B$11))^2/2)/$B$11)</f>
        <v>-2.6474981315846906E-2</v>
      </c>
      <c r="K145" s="40">
        <f>J145*SQRT(10)</f>
        <v>-8.3721241968477925E-2</v>
      </c>
      <c r="L145" s="20">
        <v>6.9499185191320648E-3</v>
      </c>
      <c r="M145" s="20">
        <v>-7.4709413428414358E-3</v>
      </c>
      <c r="N145" s="20">
        <v>1.390684987755935E-2</v>
      </c>
      <c r="O145" s="20">
        <v>1.3361682708771942E-2</v>
      </c>
      <c r="P145" s="20">
        <v>1.5264117895654919E-2</v>
      </c>
      <c r="Q145" s="41">
        <f t="shared" si="2"/>
        <v>8.4023255316553677E-3</v>
      </c>
    </row>
    <row r="146" spans="1:17" ht="12.75" customHeight="1">
      <c r="A146" s="43">
        <f>Stocks!A390</f>
        <v>42957</v>
      </c>
      <c r="B146" s="45">
        <f>Stocks!H390</f>
        <v>-2.2617922928219163E-2</v>
      </c>
      <c r="C146" s="45">
        <f>Stocks!I390</f>
        <v>-1.2374453441828677E-2</v>
      </c>
      <c r="D146" s="45">
        <f>Stocks!J390</f>
        <v>-3.237005525452448E-2</v>
      </c>
      <c r="E146" s="45">
        <f>Stocks!K390</f>
        <v>-3.8506439005755781E-2</v>
      </c>
      <c r="F146" s="45">
        <f>Stocks!L390</f>
        <v>-1.4734972691603253E-2</v>
      </c>
      <c r="G146" s="20">
        <f t="array" ref="G146">SQRT(MMULT(MMULT(TRANSPOSE($A$4:$A$8),MMULT(TRANSPOSE(EXP(B147:F398)-1),EXP(B147:F398)-1)/COUNTA(F147:F398)),$A$4:$A$8))*NORMSINV($B$11)</f>
        <v>-2.2870666071584153E-2</v>
      </c>
      <c r="H146" s="14">
        <f>IF(Q146&lt;G146,1,0)</f>
        <v>1</v>
      </c>
      <c r="I146" s="20">
        <f>G146*SQRT(10)</f>
        <v>-7.2323396391341485E-2</v>
      </c>
      <c r="J146" s="20">
        <f t="array" ref="J146">SQRT(MMULT(MMULT(TRANSPOSE($A$4:$A$8),MMULT(TRANSPOSE(EXP(B147:F398)-1),EXP(B147:F398)-1)/COUNTA(F147:F398)),$A$4:$A$8))*(-1/SQRT(2*PI())*EXP(-1*(NORMSINV($B$11))^2/2)/$B$11)</f>
        <v>-2.6202110665799919E-2</v>
      </c>
      <c r="K146" s="40">
        <f>J146*SQRT(10)</f>
        <v>-8.2858349207718715E-2</v>
      </c>
      <c r="L146" s="20">
        <v>-2.2364055297675677E-2</v>
      </c>
      <c r="M146" s="20">
        <v>-1.2298204728944292E-2</v>
      </c>
      <c r="N146" s="20">
        <v>-3.1851752564644197E-2</v>
      </c>
      <c r="O146" s="20">
        <v>-3.7774491055720248E-2</v>
      </c>
      <c r="P146" s="20">
        <v>-1.4626944231185948E-2</v>
      </c>
      <c r="Q146" s="41">
        <f t="shared" si="2"/>
        <v>-2.3783089575634072E-2</v>
      </c>
    </row>
    <row r="147" spans="1:17" ht="12.75" customHeight="1">
      <c r="A147" s="43">
        <f>Stocks!A389</f>
        <v>42956</v>
      </c>
      <c r="B147" s="45">
        <f>Stocks!H389</f>
        <v>-4.6380927055799104E-3</v>
      </c>
      <c r="C147" s="45">
        <f>Stocks!I389</f>
        <v>4.9313980488117038E-3</v>
      </c>
      <c r="D147" s="45">
        <f>Stocks!J389</f>
        <v>6.1031811572385538E-3</v>
      </c>
      <c r="E147" s="45">
        <f>Stocks!K389</f>
        <v>-1.4570777918344342E-2</v>
      </c>
      <c r="F147" s="45">
        <f>Stocks!L389</f>
        <v>-4.4058238498586415E-3</v>
      </c>
      <c r="G147" s="20">
        <f t="array" ref="G147">SQRT(MMULT(MMULT(TRANSPOSE($A$4:$A$8),MMULT(TRANSPOSE(EXP(B148:F399)-1),EXP(B148:F399)-1)/COUNTA(F148:F399)),$A$4:$A$8))*NORMSINV($B$11)</f>
        <v>-2.2868095897678832E-2</v>
      </c>
      <c r="H147" s="14">
        <f>IF(Q147&lt;G147,1,0)</f>
        <v>0</v>
      </c>
      <c r="I147" s="20">
        <f>G147*SQRT(10)</f>
        <v>-7.2315268787817938E-2</v>
      </c>
      <c r="J147" s="20">
        <f t="array" ref="J147">SQRT(MMULT(MMULT(TRANSPOSE($A$4:$A$8),MMULT(TRANSPOSE(EXP(B148:F399)-1),EXP(B148:F399)-1)/COUNTA(F148:F399)),$A$4:$A$8))*(-1/SQRT(2*PI())*EXP(-1*(NORMSINV($B$11))^2/2)/$B$11)</f>
        <v>-2.6199166108746497E-2</v>
      </c>
      <c r="K147" s="40">
        <f>J147*SQRT(10)</f>
        <v>-8.2849037700729586E-2</v>
      </c>
      <c r="L147" s="20">
        <v>-4.6273533633774053E-3</v>
      </c>
      <c r="M147" s="20">
        <v>4.9435774043562093E-3</v>
      </c>
      <c r="N147" s="20">
        <v>6.1218435146227455E-3</v>
      </c>
      <c r="O147" s="20">
        <v>-1.4465137842200434E-2</v>
      </c>
      <c r="P147" s="20">
        <v>-4.3961324460574146E-3</v>
      </c>
      <c r="Q147" s="41">
        <f t="shared" si="2"/>
        <v>-2.4846405465312597E-3</v>
      </c>
    </row>
    <row r="148" spans="1:17" ht="12.75" customHeight="1">
      <c r="A148" s="43">
        <f>Stocks!A388</f>
        <v>42955</v>
      </c>
      <c r="B148" s="45">
        <f>Stocks!H388</f>
        <v>2.7903329778119424E-2</v>
      </c>
      <c r="C148" s="45">
        <f>Stocks!I388</f>
        <v>-5.493720674441063E-4</v>
      </c>
      <c r="D148" s="45">
        <f>Stocks!J388</f>
        <v>7.9650979944326499E-3</v>
      </c>
      <c r="E148" s="45">
        <f>Stocks!K388</f>
        <v>-1.6514601329634532E-2</v>
      </c>
      <c r="F148" s="45">
        <f>Stocks!L388</f>
        <v>5.3721777378385703E-3</v>
      </c>
      <c r="G148" s="20">
        <f t="array" ref="G148">SQRT(MMULT(MMULT(TRANSPOSE($A$4:$A$8),MMULT(TRANSPOSE(EXP(B149:F400)-1),EXP(B149:F400)-1)/COUNTA(F149:F400)),$A$4:$A$8))*NORMSINV($B$11)</f>
        <v>-2.2868224856713523E-2</v>
      </c>
      <c r="H148" s="14">
        <f>IF(Q148&lt;G148,1,0)</f>
        <v>0</v>
      </c>
      <c r="I148" s="20">
        <f>G148*SQRT(10)</f>
        <v>-7.2315676592092412E-2</v>
      </c>
      <c r="J148" s="20">
        <f t="array" ref="J148">SQRT(MMULT(MMULT(TRANSPOSE($A$4:$A$8),MMULT(TRANSPOSE(EXP(B149:F400)-1),EXP(B149:F400)-1)/COUNTA(F149:F400)),$A$4:$A$8))*(-1/SQRT(2*PI())*EXP(-1*(NORMSINV($B$11))^2/2)/$B$11)</f>
        <v>-2.6199313852537071E-2</v>
      </c>
      <c r="K148" s="40">
        <f>J148*SQRT(10)</f>
        <v>-8.2849504907617944E-2</v>
      </c>
      <c r="L148" s="20">
        <v>2.8296273987522821E-2</v>
      </c>
      <c r="M148" s="20">
        <v>-5.4922119024042293E-4</v>
      </c>
      <c r="N148" s="20">
        <v>7.9969037767731888E-3</v>
      </c>
      <c r="O148" s="20">
        <v>-1.6378982888887832E-2</v>
      </c>
      <c r="P148" s="20">
        <v>5.3866337598421216E-3</v>
      </c>
      <c r="Q148" s="41">
        <f t="shared" si="2"/>
        <v>4.9503214890019758E-3</v>
      </c>
    </row>
    <row r="149" spans="1:17" ht="12.75" customHeight="1">
      <c r="A149" s="43">
        <f>Stocks!A387</f>
        <v>42954</v>
      </c>
      <c r="B149" s="45">
        <f>Stocks!H387</f>
        <v>-4.8870756700071689E-3</v>
      </c>
      <c r="C149" s="45">
        <f>Stocks!I387</f>
        <v>3.5748767536555935E-3</v>
      </c>
      <c r="D149" s="45">
        <f>Stocks!J387</f>
        <v>1.5355709007369722E-2</v>
      </c>
      <c r="E149" s="45">
        <f>Stocks!K387</f>
        <v>5.8628374926638811E-3</v>
      </c>
      <c r="F149" s="45">
        <f>Stocks!L387</f>
        <v>-3.8599402404802217E-3</v>
      </c>
      <c r="G149" s="20">
        <f t="array" ref="G149">SQRT(MMULT(MMULT(TRANSPOSE($A$4:$A$8),MMULT(TRANSPOSE(EXP(B150:F401)-1),EXP(B150:F401)-1)/COUNTA(F150:F401)),$A$4:$A$8))*NORMSINV($B$11)</f>
        <v>-2.2962126456021588E-2</v>
      </c>
      <c r="H149" s="14">
        <f>IF(Q149&lt;G149,1,0)</f>
        <v>0</v>
      </c>
      <c r="I149" s="20">
        <f>G149*SQRT(10)</f>
        <v>-7.2612619521838395E-2</v>
      </c>
      <c r="J149" s="20">
        <f t="array" ref="J149">SQRT(MMULT(MMULT(TRANSPOSE($A$4:$A$8),MMULT(TRANSPOSE(EXP(B150:F401)-1),EXP(B150:F401)-1)/COUNTA(F150:F401)),$A$4:$A$8))*(-1/SQRT(2*PI())*EXP(-1*(NORMSINV($B$11))^2/2)/$B$11)</f>
        <v>-2.6306893583230722E-2</v>
      </c>
      <c r="K149" s="40">
        <f>J149*SQRT(10)</f>
        <v>-8.3189701886677403E-2</v>
      </c>
      <c r="L149" s="20">
        <v>-4.8751533453795593E-3</v>
      </c>
      <c r="M149" s="20">
        <v>3.5812742467022894E-3</v>
      </c>
      <c r="N149" s="20">
        <v>1.5474213704485396E-2</v>
      </c>
      <c r="O149" s="20">
        <v>5.8800575607687198E-3</v>
      </c>
      <c r="P149" s="20">
        <v>-3.8525002468721057E-3</v>
      </c>
      <c r="Q149" s="41">
        <f t="shared" si="2"/>
        <v>3.2415783839409482E-3</v>
      </c>
    </row>
    <row r="150" spans="1:17" ht="12.75" customHeight="1">
      <c r="A150" s="43">
        <f>Stocks!A386</f>
        <v>42951</v>
      </c>
      <c r="B150" s="45">
        <f>Stocks!H386</f>
        <v>2.7899559576689274E-2</v>
      </c>
      <c r="C150" s="45">
        <f>Stocks!I386</f>
        <v>-5.2202820504970437E-3</v>
      </c>
      <c r="D150" s="45">
        <f>Stocks!J386</f>
        <v>5.2570750094692647E-3</v>
      </c>
      <c r="E150" s="45">
        <f>Stocks!K386</f>
        <v>5.785874277071377E-3</v>
      </c>
      <c r="F150" s="45">
        <f>Stocks!L386</f>
        <v>7.3190088938762778E-3</v>
      </c>
      <c r="G150" s="20">
        <f t="array" ref="G150">SQRT(MMULT(MMULT(TRANSPOSE($A$4:$A$8),MMULT(TRANSPOSE(EXP(B151:F402)-1),EXP(B151:F402)-1)/COUNTA(F151:F402)),$A$4:$A$8))*NORMSINV($B$11)</f>
        <v>-2.297332901297015E-2</v>
      </c>
      <c r="H150" s="14">
        <f>IF(Q150&lt;G150,1,0)</f>
        <v>0</v>
      </c>
      <c r="I150" s="20">
        <f>G150*SQRT(10)</f>
        <v>-7.2648045117413587E-2</v>
      </c>
      <c r="J150" s="20">
        <f t="array" ref="J150">SQRT(MMULT(MMULT(TRANSPOSE($A$4:$A$8),MMULT(TRANSPOSE(EXP(B151:F402)-1),EXP(B151:F402)-1)/COUNTA(F151:F402)),$A$4:$A$8))*(-1/SQRT(2*PI())*EXP(-1*(NORMSINV($B$11))^2/2)/$B$11)</f>
        <v>-2.631972795525939E-2</v>
      </c>
      <c r="K150" s="40">
        <f>J150*SQRT(10)</f>
        <v>-8.3230287734625957E-2</v>
      </c>
      <c r="L150" s="20">
        <v>2.8292397110748276E-2</v>
      </c>
      <c r="M150" s="20">
        <v>-5.2066800571937194E-3</v>
      </c>
      <c r="N150" s="20">
        <v>5.2709176749765156E-3</v>
      </c>
      <c r="O150" s="20">
        <v>5.8026447760451899E-3</v>
      </c>
      <c r="P150" s="20">
        <v>7.3458583031877391E-3</v>
      </c>
      <c r="Q150" s="41">
        <f t="shared" si="2"/>
        <v>8.3010275615528015E-3</v>
      </c>
    </row>
    <row r="151" spans="1:17" ht="12.75" customHeight="1">
      <c r="A151" s="43">
        <f>Stocks!A385</f>
        <v>42950</v>
      </c>
      <c r="B151" s="45">
        <f>Stocks!H385</f>
        <v>6.3024153645593287E-2</v>
      </c>
      <c r="C151" s="45">
        <f>Stocks!I385</f>
        <v>3.3765253429207725E-3</v>
      </c>
      <c r="D151" s="45">
        <f>Stocks!J385</f>
        <v>-1.0041293563601856E-2</v>
      </c>
      <c r="E151" s="45">
        <f>Stocks!K385</f>
        <v>-8.389687212043832E-3</v>
      </c>
      <c r="F151" s="45">
        <f>Stocks!L385</f>
        <v>-1.5234390431541154E-3</v>
      </c>
      <c r="G151" s="20">
        <f t="array" ref="G151">SQRT(MMULT(MMULT(TRANSPOSE($A$4:$A$8),MMULT(TRANSPOSE(EXP(B152:F403)-1),EXP(B152:F403)-1)/COUNTA(F152:F403)),$A$4:$A$8))*NORMSINV($B$11)</f>
        <v>-2.2930066062397097E-2</v>
      </c>
      <c r="H151" s="14">
        <f>IF(Q151&lt;G151,1,0)</f>
        <v>0</v>
      </c>
      <c r="I151" s="20">
        <f>G151*SQRT(10)</f>
        <v>-7.2511235655303458E-2</v>
      </c>
      <c r="J151" s="20">
        <f t="array" ref="J151">SQRT(MMULT(MMULT(TRANSPOSE($A$4:$A$8),MMULT(TRANSPOSE(EXP(B152:F403)-1),EXP(B152:F403)-1)/COUNTA(F152:F403)),$A$4:$A$8))*(-1/SQRT(2*PI())*EXP(-1*(NORMSINV($B$11))^2/2)/$B$11)</f>
        <v>-2.6270163127759566E-2</v>
      </c>
      <c r="K151" s="40">
        <f>J151*SQRT(10)</f>
        <v>-8.3073549987893153E-2</v>
      </c>
      <c r="L151" s="20">
        <v>6.5052563822797643E-2</v>
      </c>
      <c r="M151" s="20">
        <v>3.3822322259538084E-3</v>
      </c>
      <c r="N151" s="20">
        <v>-9.9910480925266155E-3</v>
      </c>
      <c r="O151" s="20">
        <v>-8.3545920008135256E-3</v>
      </c>
      <c r="P151" s="20">
        <v>-1.5222791989537984E-3</v>
      </c>
      <c r="Q151" s="41">
        <f t="shared" si="2"/>
        <v>9.7133753512915026E-3</v>
      </c>
    </row>
    <row r="152" spans="1:17" ht="12.75" customHeight="1">
      <c r="A152" s="43">
        <f>Stocks!A384</f>
        <v>42949</v>
      </c>
      <c r="B152" s="45">
        <f>Stocks!H384</f>
        <v>1.9583583084997126E-2</v>
      </c>
      <c r="C152" s="45">
        <f>Stocks!I384</f>
        <v>7.9463891543372512E-3</v>
      </c>
      <c r="D152" s="45">
        <f>Stocks!J384</f>
        <v>4.6168444236496964E-2</v>
      </c>
      <c r="E152" s="45">
        <f>Stocks!K384</f>
        <v>-7.1119410263503933E-3</v>
      </c>
      <c r="F152" s="45">
        <f>Stocks!L384</f>
        <v>-4.4188159586316085E-3</v>
      </c>
      <c r="G152" s="20">
        <f t="array" ref="G152">SQRT(MMULT(MMULT(TRANSPOSE($A$4:$A$8),MMULT(TRANSPOSE(EXP(B153:F404)-1),EXP(B153:F404)-1)/COUNTA(F153:F404)),$A$4:$A$8))*NORMSINV($B$11)</f>
        <v>-2.2890620214129059E-2</v>
      </c>
      <c r="H152" s="14">
        <f>IF(Q152&lt;G152,1,0)</f>
        <v>0</v>
      </c>
      <c r="I152" s="20">
        <f>G152*SQRT(10)</f>
        <v>-7.2386496930539057E-2</v>
      </c>
      <c r="J152" s="20">
        <f t="array" ref="J152">SQRT(MMULT(MMULT(TRANSPOSE($A$4:$A$8),MMULT(TRANSPOSE(EXP(B153:F404)-1),EXP(B153:F404)-1)/COUNTA(F153:F404)),$A$4:$A$8))*(-1/SQRT(2*PI())*EXP(-1*(NORMSINV($B$11))^2/2)/$B$11)</f>
        <v>-2.6224971418939608E-2</v>
      </c>
      <c r="K152" s="40">
        <f>J152*SQRT(10)</f>
        <v>-8.2930641256666979E-2</v>
      </c>
      <c r="L152" s="20">
        <v>1.9776599372794176E-2</v>
      </c>
      <c r="M152" s="20">
        <v>7.9780455002925205E-3</v>
      </c>
      <c r="N152" s="20">
        <v>4.7250799462042851E-2</v>
      </c>
      <c r="O152" s="20">
        <v>-7.0867110206379071E-3</v>
      </c>
      <c r="P152" s="20">
        <v>-4.4090673557733552E-3</v>
      </c>
      <c r="Q152" s="41">
        <f t="shared" si="2"/>
        <v>1.2701933191743658E-2</v>
      </c>
    </row>
    <row r="153" spans="1:17" ht="12.75" customHeight="1">
      <c r="A153" s="43">
        <f>Stocks!A383</f>
        <v>42948</v>
      </c>
      <c r="B153" s="45">
        <f>Stocks!H383</f>
        <v>-1.2130012972393491E-2</v>
      </c>
      <c r="C153" s="45">
        <f>Stocks!I383</f>
        <v>2.4506843304880919E-2</v>
      </c>
      <c r="D153" s="45">
        <f>Stocks!J383</f>
        <v>8.8360917632816279E-3</v>
      </c>
      <c r="E153" s="45">
        <f>Stocks!K383</f>
        <v>2.0346730709835787E-3</v>
      </c>
      <c r="F153" s="45">
        <f>Stocks!L383</f>
        <v>-1.6517507592447985E-3</v>
      </c>
      <c r="G153" s="20">
        <f t="array" ref="G153">SQRT(MMULT(MMULT(TRANSPOSE($A$4:$A$8),MMULT(TRANSPOSE(EXP(B154:F405)-1),EXP(B154:F405)-1)/COUNTA(F154:F405)),$A$4:$A$8))*NORMSINV($B$11)</f>
        <v>-2.2897786627837098E-2</v>
      </c>
      <c r="H153" s="14">
        <f>IF(Q153&lt;G153,1,0)</f>
        <v>0</v>
      </c>
      <c r="I153" s="20">
        <f>G153*SQRT(10)</f>
        <v>-7.2409159120511504E-2</v>
      </c>
      <c r="J153" s="20">
        <f t="array" ref="J153">SQRT(MMULT(MMULT(TRANSPOSE($A$4:$A$8),MMULT(TRANSPOSE(EXP(B154:F405)-1),EXP(B154:F405)-1)/COUNTA(F154:F405)),$A$4:$A$8))*(-1/SQRT(2*PI())*EXP(-1*(NORMSINV($B$11))^2/2)/$B$11)</f>
        <v>-2.623318172486018E-2</v>
      </c>
      <c r="K153" s="40">
        <f>J153*SQRT(10)</f>
        <v>-8.2956604523662741E-2</v>
      </c>
      <c r="L153" s="20">
        <v>-1.2056740927886073E-2</v>
      </c>
      <c r="M153" s="20">
        <v>2.4809604167768614E-2</v>
      </c>
      <c r="N153" s="20">
        <v>8.8752452584325067E-3</v>
      </c>
      <c r="O153" s="20">
        <v>2.0367444228395876E-3</v>
      </c>
      <c r="P153" s="20">
        <v>-1.6503873697226393E-3</v>
      </c>
      <c r="Q153" s="41">
        <f t="shared" si="2"/>
        <v>4.4028931102863995E-3</v>
      </c>
    </row>
    <row r="154" spans="1:17" ht="12.75" customHeight="1">
      <c r="A154" s="43">
        <f>Stocks!A382</f>
        <v>42947</v>
      </c>
      <c r="B154" s="45">
        <f>Stocks!H382</f>
        <v>-3.5233109083036472E-2</v>
      </c>
      <c r="C154" s="45">
        <f>Stocks!I382</f>
        <v>4.521077463583132E-3</v>
      </c>
      <c r="D154" s="45">
        <f>Stocks!J382</f>
        <v>-5.1638184429472775E-3</v>
      </c>
      <c r="E154" s="45">
        <f>Stocks!K382</f>
        <v>-1.3016257158833632E-2</v>
      </c>
      <c r="F154" s="45">
        <f>Stocks!L382</f>
        <v>-4.6657188512514132E-3</v>
      </c>
      <c r="G154" s="20">
        <f t="array" ref="G154">SQRT(MMULT(MMULT(TRANSPOSE($A$4:$A$8),MMULT(TRANSPOSE(EXP(B155:F406)-1),EXP(B155:F406)-1)/COUNTA(F155:F406)),$A$4:$A$8))*NORMSINV($B$11)</f>
        <v>-2.2855731928835551E-2</v>
      </c>
      <c r="H154" s="14">
        <f>IF(Q154&lt;G154,1,0)</f>
        <v>0</v>
      </c>
      <c r="I154" s="20">
        <f>G154*SQRT(10)</f>
        <v>-7.2276170485353813E-2</v>
      </c>
      <c r="J154" s="20">
        <f t="array" ref="J154">SQRT(MMULT(MMULT(TRANSPOSE($A$4:$A$8),MMULT(TRANSPOSE(EXP(B155:F406)-1),EXP(B155:F406)-1)/COUNTA(F155:F406)),$A$4:$A$8))*(-1/SQRT(2*PI())*EXP(-1*(NORMSINV($B$11))^2/2)/$B$11)</f>
        <v>-2.6185001148317004E-2</v>
      </c>
      <c r="K154" s="40">
        <f>J154*SQRT(10)</f>
        <v>-8.2804244162806226E-2</v>
      </c>
      <c r="L154" s="20">
        <v>-3.4619648902206729E-2</v>
      </c>
      <c r="M154" s="20">
        <v>4.5313129536336027E-3</v>
      </c>
      <c r="N154" s="20">
        <v>-5.1505088517837605E-3</v>
      </c>
      <c r="O154" s="20">
        <v>-1.2931912032837466E-2</v>
      </c>
      <c r="P154" s="20">
        <v>-4.654851293278103E-3</v>
      </c>
      <c r="Q154" s="41">
        <f t="shared" si="2"/>
        <v>-1.0565121625294492E-2</v>
      </c>
    </row>
    <row r="155" spans="1:17" ht="12.75" customHeight="1">
      <c r="A155" s="43">
        <f>Stocks!A381</f>
        <v>42944</v>
      </c>
      <c r="B155" s="45">
        <f>Stocks!H381</f>
        <v>1.822222068072779E-3</v>
      </c>
      <c r="C155" s="45">
        <f>Stocks!I381</f>
        <v>9.6756951694586309E-3</v>
      </c>
      <c r="D155" s="45">
        <f>Stocks!J381</f>
        <v>-7.0653076291467875E-3</v>
      </c>
      <c r="E155" s="45">
        <f>Stocks!K381</f>
        <v>7.4171372536308289E-3</v>
      </c>
      <c r="F155" s="45">
        <f>Stocks!L381</f>
        <v>-1.6417861857979824E-3</v>
      </c>
      <c r="G155" s="20">
        <f t="array" ref="G155">SQRT(MMULT(MMULT(TRANSPOSE($A$4:$A$8),MMULT(TRANSPOSE(EXP(B156:F407)-1),EXP(B156:F407)-1)/COUNTA(F156:F407)),$A$4:$A$8))*NORMSINV($B$11)</f>
        <v>-2.2859277765931746E-2</v>
      </c>
      <c r="H155" s="14">
        <f>IF(Q155&lt;G155,1,0)</f>
        <v>0</v>
      </c>
      <c r="I155" s="20">
        <f>G155*SQRT(10)</f>
        <v>-7.228738340678971E-2</v>
      </c>
      <c r="J155" s="20">
        <f t="array" ref="J155">SQRT(MMULT(MMULT(TRANSPOSE($A$4:$A$8),MMULT(TRANSPOSE(EXP(B156:F407)-1),EXP(B156:F407)-1)/COUNTA(F156:F407)),$A$4:$A$8))*(-1/SQRT(2*PI())*EXP(-1*(NORMSINV($B$11))^2/2)/$B$11)</f>
        <v>-2.618906348807163E-2</v>
      </c>
      <c r="K155" s="40">
        <f>J155*SQRT(10)</f>
        <v>-8.2817090409060296E-2</v>
      </c>
      <c r="L155" s="20">
        <v>1.8238833236109643E-3</v>
      </c>
      <c r="M155" s="20">
        <v>9.7226560454698845E-3</v>
      </c>
      <c r="N155" s="20">
        <v>-7.0404070211961857E-3</v>
      </c>
      <c r="O155" s="20">
        <v>7.4447123500821118E-3</v>
      </c>
      <c r="P155" s="20">
        <v>-1.6404391921174611E-3</v>
      </c>
      <c r="Q155" s="41">
        <f t="shared" si="2"/>
        <v>2.0620811011698627E-3</v>
      </c>
    </row>
    <row r="156" spans="1:17" ht="12.75" customHeight="1">
      <c r="A156" s="43">
        <f>Stocks!A380</f>
        <v>42943</v>
      </c>
      <c r="B156" s="45">
        <f>Stocks!H380</f>
        <v>-2.7688269171385199E-2</v>
      </c>
      <c r="C156" s="45">
        <f>Stocks!I380</f>
        <v>6.3110246721983813E-3</v>
      </c>
      <c r="D156" s="45">
        <f>Stocks!J380</f>
        <v>-1.9078340376296576E-2</v>
      </c>
      <c r="E156" s="45">
        <f>Stocks!K380</f>
        <v>-3.4434266504142413E-2</v>
      </c>
      <c r="F156" s="45">
        <f>Stocks!L380</f>
        <v>-1.2091607151406758E-2</v>
      </c>
      <c r="G156" s="20">
        <f t="array" ref="G156">SQRT(MMULT(MMULT(TRANSPOSE($A$4:$A$8),MMULT(TRANSPOSE(EXP(B157:F408)-1),EXP(B157:F408)-1)/COUNTA(F157:F408)),$A$4:$A$8))*NORMSINV($B$11)</f>
        <v>-2.2767857495128815E-2</v>
      </c>
      <c r="H156" s="14">
        <f>IF(Q156&lt;G156,1,0)</f>
        <v>0</v>
      </c>
      <c r="I156" s="20">
        <f>G156*SQRT(10)</f>
        <v>-7.1998287126743055E-2</v>
      </c>
      <c r="J156" s="20">
        <f t="array" ref="J156">SQRT(MMULT(MMULT(TRANSPOSE($A$4:$A$8),MMULT(TRANSPOSE(EXP(B157:F408)-1),EXP(B157:F408)-1)/COUNTA(F157:F408)),$A$4:$A$8))*(-1/SQRT(2*PI())*EXP(-1*(NORMSINV($B$11))^2/2)/$B$11)</f>
        <v>-2.6084326527408646E-2</v>
      </c>
      <c r="K156" s="40">
        <f>J156*SQRT(10)</f>
        <v>-8.2485883058161805E-2</v>
      </c>
      <c r="L156" s="20">
        <v>-2.7308462516065814E-2</v>
      </c>
      <c r="M156" s="20">
        <v>6.3309811482542477E-3</v>
      </c>
      <c r="N156" s="20">
        <v>-1.8897500706871049E-2</v>
      </c>
      <c r="O156" s="20">
        <v>-3.3848153862405875E-2</v>
      </c>
      <c r="P156" s="20">
        <v>-1.2018797427312161E-2</v>
      </c>
      <c r="Q156" s="41">
        <f t="shared" si="2"/>
        <v>-1.7148386672880132E-2</v>
      </c>
    </row>
    <row r="157" spans="1:17" ht="12.75" customHeight="1">
      <c r="A157" s="43">
        <f>Stocks!A379</f>
        <v>42942</v>
      </c>
      <c r="B157" s="45">
        <f>Stocks!H379</f>
        <v>1.2437061110277625E-2</v>
      </c>
      <c r="C157" s="45">
        <f>Stocks!I379</f>
        <v>2.3048374601683619E-3</v>
      </c>
      <c r="D157" s="45">
        <f>Stocks!J379</f>
        <v>4.7029547943259649E-3</v>
      </c>
      <c r="E157" s="45">
        <f>Stocks!K379</f>
        <v>1.1222034976934601E-2</v>
      </c>
      <c r="F157" s="45">
        <f>Stocks!L379</f>
        <v>-1.8890957996488824E-3</v>
      </c>
      <c r="G157" s="20">
        <f t="array" ref="G157">SQRT(MMULT(MMULT(TRANSPOSE($A$4:$A$8),MMULT(TRANSPOSE(EXP(B158:F409)-1),EXP(B158:F409)-1)/COUNTA(F158:F409)),$A$4:$A$8))*NORMSINV($B$11)</f>
        <v>-2.2791592277294801E-2</v>
      </c>
      <c r="H157" s="14">
        <f>IF(Q157&lt;G157,1,0)</f>
        <v>0</v>
      </c>
      <c r="I157" s="20">
        <f>G157*SQRT(10)</f>
        <v>-7.207334309815551E-2</v>
      </c>
      <c r="J157" s="20">
        <f t="array" ref="J157">SQRT(MMULT(MMULT(TRANSPOSE($A$4:$A$8),MMULT(TRANSPOSE(EXP(B158:F409)-1),EXP(B158:F409)-1)/COUNTA(F158:F409)),$A$4:$A$8))*(-1/SQRT(2*PI())*EXP(-1*(NORMSINV($B$11))^2/2)/$B$11)</f>
        <v>-2.6111518625224917E-2</v>
      </c>
      <c r="K157" s="40">
        <f>J157*SQRT(10)</f>
        <v>-8.2571872021619308E-2</v>
      </c>
      <c r="L157" s="20">
        <v>1.251472298266096E-2</v>
      </c>
      <c r="M157" s="20">
        <v>2.3074956398588821E-3</v>
      </c>
      <c r="N157" s="20">
        <v>4.7140310431166574E-3</v>
      </c>
      <c r="O157" s="20">
        <v>1.1285238213161325E-2</v>
      </c>
      <c r="P157" s="20">
        <v>-1.8873125812456442E-3</v>
      </c>
      <c r="Q157" s="41">
        <f t="shared" si="2"/>
        <v>5.7868350595104362E-3</v>
      </c>
    </row>
    <row r="158" spans="1:17" ht="12.75" customHeight="1">
      <c r="A158" s="43">
        <f>Stocks!A378</f>
        <v>42941</v>
      </c>
      <c r="B158" s="45">
        <f>Stocks!H378</f>
        <v>-8.5615459380411936E-3</v>
      </c>
      <c r="C158" s="45">
        <f>Stocks!I378</f>
        <v>4.9152839837607555E-3</v>
      </c>
      <c r="D158" s="45">
        <f>Stocks!J378</f>
        <v>4.2645088001581561E-3</v>
      </c>
      <c r="E158" s="45">
        <f>Stocks!K378</f>
        <v>-5.0149645622127549E-3</v>
      </c>
      <c r="F158" s="45">
        <f>Stocks!L378</f>
        <v>7.9844920834341616E-3</v>
      </c>
      <c r="G158" s="20">
        <f t="array" ref="G158">SQRT(MMULT(MMULT(TRANSPOSE($A$4:$A$8),MMULT(TRANSPOSE(EXP(B159:F410)-1),EXP(B159:F410)-1)/COUNTA(F159:F410)),$A$4:$A$8))*NORMSINV($B$11)</f>
        <v>-2.2830737039410135E-2</v>
      </c>
      <c r="H158" s="14">
        <f>IF(Q158&lt;G158,1,0)</f>
        <v>0</v>
      </c>
      <c r="I158" s="20">
        <f>G158*SQRT(10)</f>
        <v>-7.2197129704905438E-2</v>
      </c>
      <c r="J158" s="20">
        <f t="array" ref="J158">SQRT(MMULT(MMULT(TRANSPOSE($A$4:$A$8),MMULT(TRANSPOSE(EXP(B159:F410)-1),EXP(B159:F410)-1)/COUNTA(F159:F410)),$A$4:$A$8))*(-1/SQRT(2*PI())*EXP(-1*(NORMSINV($B$11))^2/2)/$B$11)</f>
        <v>-2.6156365390322272E-2</v>
      </c>
      <c r="K158" s="40">
        <f>J158*SQRT(10)</f>
        <v>-8.2713689945017502E-2</v>
      </c>
      <c r="L158" s="20">
        <v>-8.5250002737796478E-3</v>
      </c>
      <c r="M158" s="20">
        <v>4.9273838086501534E-3</v>
      </c>
      <c r="N158" s="20">
        <v>4.2736147573550938E-3</v>
      </c>
      <c r="O158" s="20">
        <v>-5.002410622054961E-3</v>
      </c>
      <c r="P158" s="20">
        <v>8.0164531480086051E-3</v>
      </c>
      <c r="Q158" s="41">
        <f t="shared" si="2"/>
        <v>7.3800816363584864E-4</v>
      </c>
    </row>
    <row r="159" spans="1:17" ht="12.75" customHeight="1">
      <c r="A159" s="43">
        <f>Stocks!A377</f>
        <v>42940</v>
      </c>
      <c r="B159" s="45">
        <f>Stocks!H377</f>
        <v>4.2097658735206822E-2</v>
      </c>
      <c r="C159" s="45">
        <f>Stocks!I377</f>
        <v>-6.64441761671925E-3</v>
      </c>
      <c r="D159" s="45">
        <f>Stocks!J377</f>
        <v>1.2039004847647286E-2</v>
      </c>
      <c r="E159" s="45">
        <f>Stocks!K377</f>
        <v>-3.3470027527564856E-3</v>
      </c>
      <c r="F159" s="45">
        <f>Stocks!L377</f>
        <v>-2.5781503978157031E-3</v>
      </c>
      <c r="G159" s="20">
        <f t="array" ref="G159">SQRT(MMULT(MMULT(TRANSPOSE($A$4:$A$8),MMULT(TRANSPOSE(EXP(B160:F411)-1),EXP(B160:F411)-1)/COUNTA(F160:F411)),$A$4:$A$8))*NORMSINV($B$11)</f>
        <v>-2.2807741604279445E-2</v>
      </c>
      <c r="H159" s="14">
        <f>IF(Q159&lt;G159,1,0)</f>
        <v>0</v>
      </c>
      <c r="I159" s="20">
        <f>G159*SQRT(10)</f>
        <v>-7.2124411754105805E-2</v>
      </c>
      <c r="J159" s="20">
        <f t="array" ref="J159">SQRT(MMULT(MMULT(TRANSPOSE($A$4:$A$8),MMULT(TRANSPOSE(EXP(B160:F411)-1),EXP(B160:F411)-1)/COUNTA(F160:F411)),$A$4:$A$8))*(-1/SQRT(2*PI())*EXP(-1*(NORMSINV($B$11))^2/2)/$B$11)</f>
        <v>-2.6130020336172267E-2</v>
      </c>
      <c r="K159" s="40">
        <f>J159*SQRT(10)</f>
        <v>-8.2630379568823006E-2</v>
      </c>
      <c r="L159" s="20">
        <v>4.2996331479835587E-2</v>
      </c>
      <c r="M159" s="20">
        <v>-6.6223922828240476E-3</v>
      </c>
      <c r="N159" s="20">
        <v>1.2111765361395454E-2</v>
      </c>
      <c r="O159" s="20">
        <v>-3.3414077829101393E-3</v>
      </c>
      <c r="P159" s="20">
        <v>-2.5748298223394867E-3</v>
      </c>
      <c r="Q159" s="41">
        <f t="shared" si="2"/>
        <v>8.5138933906314749E-3</v>
      </c>
    </row>
    <row r="160" spans="1:17" ht="12.75" customHeight="1">
      <c r="A160" s="43">
        <f>Stocks!A376</f>
        <v>42937</v>
      </c>
      <c r="B160" s="45">
        <f>Stocks!H376</f>
        <v>-4.6178809242150625E-3</v>
      </c>
      <c r="C160" s="45">
        <f>Stocks!I376</f>
        <v>-5.7570382720982592E-4</v>
      </c>
      <c r="D160" s="45">
        <f>Stocks!J376</f>
        <v>-4.6572040898423665E-4</v>
      </c>
      <c r="E160" s="45">
        <f>Stocks!K376</f>
        <v>2.6550637974475558E-2</v>
      </c>
      <c r="F160" s="45">
        <f>Stocks!L376</f>
        <v>-5.8104575728234057E-3</v>
      </c>
      <c r="G160" s="20">
        <f t="array" ref="G160">SQRT(MMULT(MMULT(TRANSPOSE($A$4:$A$8),MMULT(TRANSPOSE(EXP(B161:F412)-1),EXP(B161:F412)-1)/COUNTA(F161:F412)),$A$4:$A$8))*NORMSINV($B$11)</f>
        <v>-2.3003416450354058E-2</v>
      </c>
      <c r="H160" s="14">
        <f>IF(Q160&lt;G160,1,0)</f>
        <v>0</v>
      </c>
      <c r="I160" s="20">
        <f>G160*SQRT(10)</f>
        <v>-7.2743189948504441E-2</v>
      </c>
      <c r="J160" s="20">
        <f t="array" ref="J160">SQRT(MMULT(MMULT(TRANSPOSE($A$4:$A$8),MMULT(TRANSPOSE(EXP(B161:F412)-1),EXP(B161:F412)-1)/COUNTA(F161:F412)),$A$4:$A$8))*(-1/SQRT(2*PI())*EXP(-1*(NORMSINV($B$11))^2/2)/$B$11)</f>
        <v>-2.6354198064766302E-2</v>
      </c>
      <c r="K160" s="40">
        <f>J160*SQRT(10)</f>
        <v>-8.3339291791863224E-2</v>
      </c>
      <c r="L160" s="20">
        <v>-4.6072349057527185E-3</v>
      </c>
      <c r="M160" s="20">
        <v>-5.7553814155826522E-4</v>
      </c>
      <c r="N160" s="20">
        <v>-4.65611978068099E-4</v>
      </c>
      <c r="O160" s="20">
        <v>2.6906246397399365E-2</v>
      </c>
      <c r="P160" s="20">
        <v>-5.7936095116630617E-3</v>
      </c>
      <c r="Q160" s="41">
        <f t="shared" si="2"/>
        <v>3.0928503720714447E-3</v>
      </c>
    </row>
    <row r="161" spans="1:17" ht="12.75" customHeight="1">
      <c r="A161" s="43">
        <f>Stocks!A375</f>
        <v>42936</v>
      </c>
      <c r="B161" s="45">
        <f>Stocks!H375</f>
        <v>1.4225346987149537E-2</v>
      </c>
      <c r="C161" s="45">
        <f>Stocks!I375</f>
        <v>5.4824441392393487E-3</v>
      </c>
      <c r="D161" s="45">
        <f>Stocks!J375</f>
        <v>-4.512970074662964E-3</v>
      </c>
      <c r="E161" s="45">
        <f>Stocks!K375</f>
        <v>-1.415093008401383E-3</v>
      </c>
      <c r="F161" s="45">
        <f>Stocks!L375</f>
        <v>4.8622983865369779E-3</v>
      </c>
      <c r="G161" s="20">
        <f t="array" ref="G161">SQRT(MMULT(MMULT(TRANSPOSE($A$4:$A$8),MMULT(TRANSPOSE(EXP(B162:F413)-1),EXP(B162:F413)-1)/COUNTA(F162:F413)),$A$4:$A$8))*NORMSINV($B$11)</f>
        <v>-2.3210700532228085E-2</v>
      </c>
      <c r="H161" s="14">
        <f>IF(Q161&lt;G161,1,0)</f>
        <v>0</v>
      </c>
      <c r="I161" s="20">
        <f>G161*SQRT(10)</f>
        <v>-7.3398679769923189E-2</v>
      </c>
      <c r="J161" s="20">
        <f t="array" ref="J161">SQRT(MMULT(MMULT(TRANSPOSE($A$4:$A$8),MMULT(TRANSPOSE(EXP(B162:F413)-1),EXP(B162:F413)-1)/COUNTA(F162:F413)),$A$4:$A$8))*(-1/SQRT(2*PI())*EXP(-1*(NORMSINV($B$11))^2/2)/$B$11)</f>
        <v>-2.6591676082919437E-2</v>
      </c>
      <c r="K161" s="40">
        <f>J161*SQRT(10)</f>
        <v>-8.4090263223449938E-2</v>
      </c>
      <c r="L161" s="20">
        <v>1.4327008721422471E-2</v>
      </c>
      <c r="M161" s="20">
        <v>5.4975002382745691E-3</v>
      </c>
      <c r="N161" s="20">
        <v>-4.5028019271482105E-3</v>
      </c>
      <c r="O161" s="20">
        <v>-1.4140922364076541E-3</v>
      </c>
      <c r="P161" s="20">
        <v>4.8741385416810638E-3</v>
      </c>
      <c r="Q161" s="41">
        <f t="shared" si="2"/>
        <v>3.7563506675644476E-3</v>
      </c>
    </row>
    <row r="162" spans="1:17" ht="12.75" customHeight="1">
      <c r="A162" s="43">
        <f>Stocks!A374</f>
        <v>42935</v>
      </c>
      <c r="B162" s="45">
        <f>Stocks!H374</f>
        <v>-9.1201244234806259E-3</v>
      </c>
      <c r="C162" s="45">
        <f>Stocks!I374</f>
        <v>8.6856968324851595E-4</v>
      </c>
      <c r="D162" s="45">
        <f>Stocks!J374</f>
        <v>6.2437425202400724E-3</v>
      </c>
      <c r="E162" s="45">
        <f>Stocks!K374</f>
        <v>1.4150930084013227E-3</v>
      </c>
      <c r="F162" s="45">
        <f>Stocks!L374</f>
        <v>7.6107939324657212E-3</v>
      </c>
      <c r="G162" s="20">
        <f t="array" ref="G162">SQRT(MMULT(MMULT(TRANSPOSE($A$4:$A$8),MMULT(TRANSPOSE(EXP(B163:F414)-1),EXP(B163:F414)-1)/COUNTA(F163:F414)),$A$4:$A$8))*NORMSINV($B$11)</f>
        <v>-2.3614371539101248E-2</v>
      </c>
      <c r="H162" s="14">
        <f>IF(Q162&lt;G162,1,0)</f>
        <v>0</v>
      </c>
      <c r="I162" s="20">
        <f>G162*SQRT(10)</f>
        <v>-7.4675199577015877E-2</v>
      </c>
      <c r="J162" s="20">
        <f t="array" ref="J162">SQRT(MMULT(MMULT(TRANSPOSE($A$4:$A$8),MMULT(TRANSPOSE(EXP(B163:F414)-1),EXP(B163:F414)-1)/COUNTA(F163:F414)),$A$4:$A$8))*(-1/SQRT(2*PI())*EXP(-1*(NORMSINV($B$11))^2/2)/$B$11)</f>
        <v>-2.7054147633225837E-2</v>
      </c>
      <c r="K162" s="40">
        <f>J162*SQRT(10)</f>
        <v>-8.5552726675447305E-2</v>
      </c>
      <c r="L162" s="20">
        <v>-9.0786622312532834E-3</v>
      </c>
      <c r="M162" s="20">
        <v>8.6894699912960012E-4</v>
      </c>
      <c r="N162" s="20">
        <v>6.2632753119829139E-3</v>
      </c>
      <c r="O162" s="20">
        <v>1.4160947249642439E-3</v>
      </c>
      <c r="P162" s="20">
        <v>7.6398296394587914E-3</v>
      </c>
      <c r="Q162" s="41">
        <f t="shared" si="2"/>
        <v>1.421896888856453E-3</v>
      </c>
    </row>
    <row r="163" spans="1:17" ht="12.75" customHeight="1">
      <c r="A163" s="43">
        <f>Stocks!A373</f>
        <v>42934</v>
      </c>
      <c r="B163" s="45">
        <f>Stocks!H373</f>
        <v>2.676865361184529E-2</v>
      </c>
      <c r="C163" s="45">
        <f>Stocks!I373</f>
        <v>1.7391885679738268E-3</v>
      </c>
      <c r="D163" s="45">
        <f>Stocks!J373</f>
        <v>3.470995909489199E-3</v>
      </c>
      <c r="E163" s="45">
        <f>Stocks!K373</f>
        <v>0.12701676283594285</v>
      </c>
      <c r="F163" s="45">
        <f>Stocks!L373</f>
        <v>-6.8190936229443335E-4</v>
      </c>
      <c r="G163" s="20">
        <f t="array" ref="G163">SQRT(MMULT(MMULT(TRANSPOSE($A$4:$A$8),MMULT(TRANSPOSE(EXP(B164:F415)-1),EXP(B164:F415)-1)/COUNTA(F164:F415)),$A$4:$A$8))*NORMSINV($B$11)</f>
        <v>-2.3139722462521561E-2</v>
      </c>
      <c r="H163" s="14">
        <f>IF(Q163&lt;G163,1,0)</f>
        <v>0</v>
      </c>
      <c r="I163" s="20">
        <f>G163*SQRT(10)</f>
        <v>-7.3174227405728376E-2</v>
      </c>
      <c r="J163" s="20">
        <f t="array" ref="J163">SQRT(MMULT(MMULT(TRANSPOSE($A$4:$A$8),MMULT(TRANSPOSE(EXP(B164:F415)-1),EXP(B164:F415)-1)/COUNTA(F164:F415)),$A$4:$A$8))*(-1/SQRT(2*PI())*EXP(-1*(NORMSINV($B$11))^2/2)/$B$11)</f>
        <v>-2.6510359026762253E-2</v>
      </c>
      <c r="K163" s="40">
        <f>J163*SQRT(10)</f>
        <v>-8.3833116113373421E-2</v>
      </c>
      <c r="L163" s="20">
        <v>2.7130152423847469E-2</v>
      </c>
      <c r="M163" s="20">
        <v>1.7407018335688868E-3</v>
      </c>
      <c r="N163" s="20">
        <v>3.4770267914945694E-3</v>
      </c>
      <c r="O163" s="20">
        <v>0.13543605075020509</v>
      </c>
      <c r="P163" s="20">
        <v>-6.8167691494423494E-4</v>
      </c>
      <c r="Q163" s="41">
        <f t="shared" si="2"/>
        <v>3.3420450976834354E-2</v>
      </c>
    </row>
    <row r="164" spans="1:17" ht="12.75" customHeight="1">
      <c r="A164" s="43">
        <f>Stocks!A372</f>
        <v>42933</v>
      </c>
      <c r="B164" s="45">
        <f>Stocks!H372</f>
        <v>-2.5366284528282729E-2</v>
      </c>
      <c r="C164" s="45">
        <f>Stocks!I372</f>
        <v>-6.0740495863787422E-3</v>
      </c>
      <c r="D164" s="45">
        <f>Stocks!J372</f>
        <v>3.4827575772363572E-3</v>
      </c>
      <c r="E164" s="45">
        <f>Stocks!K372</f>
        <v>3.5933500927042201E-3</v>
      </c>
      <c r="F164" s="45">
        <f>Stocks!L372</f>
        <v>7.8011617719977496E-3</v>
      </c>
      <c r="G164" s="20">
        <f t="array" ref="G164">SQRT(MMULT(MMULT(TRANSPOSE($A$4:$A$8),MMULT(TRANSPOSE(EXP(B165:F416)-1),EXP(B165:F416)-1)/COUNTA(F165:F416)),$A$4:$A$8))*NORMSINV($B$11)</f>
        <v>-2.313549964384852E-2</v>
      </c>
      <c r="H164" s="14">
        <f>IF(Q164&lt;G164,1,0)</f>
        <v>0</v>
      </c>
      <c r="I164" s="20">
        <f>G164*SQRT(10)</f>
        <v>-7.316087368057568E-2</v>
      </c>
      <c r="J164" s="20">
        <f t="array" ref="J164">SQRT(MMULT(MMULT(TRANSPOSE($A$4:$A$8),MMULT(TRANSPOSE(EXP(B165:F416)-1),EXP(B165:F416)-1)/COUNTA(F165:F416)),$A$4:$A$8))*(-1/SQRT(2*PI())*EXP(-1*(NORMSINV($B$11))^2/2)/$B$11)</f>
        <v>-2.6505521093234376E-2</v>
      </c>
      <c r="K164" s="40">
        <f>J164*SQRT(10)</f>
        <v>-8.3817817224256824E-2</v>
      </c>
      <c r="L164" s="20">
        <v>-2.5047263484798535E-2</v>
      </c>
      <c r="M164" s="20">
        <v>-6.0556398399534191E-3</v>
      </c>
      <c r="N164" s="20">
        <v>3.4888294242848114E-3</v>
      </c>
      <c r="O164" s="20">
        <v>3.5998139150886115E-3</v>
      </c>
      <c r="P164" s="20">
        <v>7.8316701164029071E-3</v>
      </c>
      <c r="Q164" s="41">
        <f t="shared" si="2"/>
        <v>-3.2365179737951257E-3</v>
      </c>
    </row>
    <row r="165" spans="1:17" ht="12.75" customHeight="1">
      <c r="A165" s="43">
        <f>Stocks!A371</f>
        <v>42930</v>
      </c>
      <c r="B165" s="45">
        <f>Stocks!H371</f>
        <v>1.342176809221215E-2</v>
      </c>
      <c r="C165" s="45">
        <f>Stocks!I371</f>
        <v>1.276881538106602E-2</v>
      </c>
      <c r="D165" s="45">
        <f>Stocks!J371</f>
        <v>8.5575308590809928E-3</v>
      </c>
      <c r="E165" s="45">
        <f>Stocks!K371</f>
        <v>1.822608923151859E-2</v>
      </c>
      <c r="F165" s="45">
        <f>Stocks!L371</f>
        <v>1.397483477809822E-2</v>
      </c>
      <c r="G165" s="20">
        <f t="array" ref="G165">SQRT(MMULT(MMULT(TRANSPOSE($A$4:$A$8),MMULT(TRANSPOSE(EXP(B166:F417)-1),EXP(B166:F417)-1)/COUNTA(F166:F417)),$A$4:$A$8))*NORMSINV($B$11)</f>
        <v>-2.3083081164203153E-2</v>
      </c>
      <c r="H165" s="14">
        <f>IF(Q165&lt;G165,1,0)</f>
        <v>0</v>
      </c>
      <c r="I165" s="20">
        <f>G165*SQRT(10)</f>
        <v>-7.2995111893413137E-2</v>
      </c>
      <c r="J165" s="20">
        <f t="array" ref="J165">SQRT(MMULT(MMULT(TRANSPOSE($A$4:$A$8),MMULT(TRANSPOSE(EXP(B166:F417)-1),EXP(B166:F417)-1)/COUNTA(F166:F417)),$A$4:$A$8))*(-1/SQRT(2*PI())*EXP(-1*(NORMSINV($B$11))^2/2)/$B$11)</f>
        <v>-2.6445467100915044E-2</v>
      </c>
      <c r="K165" s="40">
        <f>J165*SQRT(10)</f>
        <v>-8.3627909825941482E-2</v>
      </c>
      <c r="L165" s="20">
        <v>1.3512244352218492E-2</v>
      </c>
      <c r="M165" s="20">
        <v>1.2850684791547797E-2</v>
      </c>
      <c r="N165" s="20">
        <v>8.5942511966845131E-3</v>
      </c>
      <c r="O165" s="20">
        <v>1.8393198099030478E-2</v>
      </c>
      <c r="P165" s="20">
        <v>1.4072939246848666E-2</v>
      </c>
      <c r="Q165" s="41">
        <f t="shared" si="2"/>
        <v>1.348466353726599E-2</v>
      </c>
    </row>
    <row r="166" spans="1:17" ht="12.75" customHeight="1">
      <c r="A166" s="43">
        <f>Stocks!A370</f>
        <v>42929</v>
      </c>
      <c r="B166" s="45">
        <f>Stocks!H370</f>
        <v>-1.8716136253293724E-2</v>
      </c>
      <c r="C166" s="45">
        <f>Stocks!I370</f>
        <v>-2.9212205347052908E-4</v>
      </c>
      <c r="D166" s="45">
        <f>Stocks!J370</f>
        <v>1.3833029135265131E-2</v>
      </c>
      <c r="E166" s="45">
        <f>Stocks!K370</f>
        <v>-3.4073290668386633E-3</v>
      </c>
      <c r="F166" s="45">
        <f>Stocks!L370</f>
        <v>8.6759944654972079E-3</v>
      </c>
      <c r="G166" s="20">
        <f t="array" ref="G166">SQRT(MMULT(MMULT(TRANSPOSE($A$4:$A$8),MMULT(TRANSPOSE(EXP(B167:F418)-1),EXP(B167:F418)-1)/COUNTA(F167:F418)),$A$4:$A$8))*NORMSINV($B$11)</f>
        <v>-2.308320855764397E-2</v>
      </c>
      <c r="H166" s="14">
        <f>IF(Q166&lt;G166,1,0)</f>
        <v>0</v>
      </c>
      <c r="I166" s="20">
        <f>G166*SQRT(10)</f>
        <v>-7.2995514746845083E-2</v>
      </c>
      <c r="J166" s="20">
        <f t="array" ref="J166">SQRT(MMULT(MMULT(TRANSPOSE($A$4:$A$8),MMULT(TRANSPOSE(EXP(B167:F418)-1),EXP(B167:F418)-1)/COUNTA(F167:F418)),$A$4:$A$8))*(-1/SQRT(2*PI())*EXP(-1*(NORMSINV($B$11))^2/2)/$B$11)</f>
        <v>-2.6445613051060263E-2</v>
      </c>
      <c r="K166" s="40">
        <f>J166*SQRT(10)</f>
        <v>-8.362837136082521E-2</v>
      </c>
      <c r="L166" s="20">
        <v>-1.854207697245339E-2</v>
      </c>
      <c r="M166" s="20">
        <v>-2.9207938997784618E-4</v>
      </c>
      <c r="N166" s="20">
        <v>1.3929148177252592E-2</v>
      </c>
      <c r="O166" s="20">
        <v>-3.4015307086614787E-3</v>
      </c>
      <c r="P166" s="20">
        <v>8.7137399864887742E-3</v>
      </c>
      <c r="Q166" s="41">
        <f t="shared" si="2"/>
        <v>8.1440218529730667E-5</v>
      </c>
    </row>
    <row r="167" spans="1:17" ht="12.75" customHeight="1">
      <c r="A167" s="43">
        <f>Stocks!A369</f>
        <v>42928</v>
      </c>
      <c r="B167" s="45">
        <f>Stocks!H369</f>
        <v>7.0042861349574864E-3</v>
      </c>
      <c r="C167" s="45">
        <f>Stocks!I369</f>
        <v>9.681775422146913E-3</v>
      </c>
      <c r="D167" s="45">
        <f>Stocks!J369</f>
        <v>1.4419633361161387E-3</v>
      </c>
      <c r="E167" s="45">
        <f>Stocks!K369</f>
        <v>2.8237457900817699E-2</v>
      </c>
      <c r="F167" s="45">
        <f>Stocks!L369</f>
        <v>1.6438290699486855E-2</v>
      </c>
      <c r="G167" s="20">
        <f t="array" ref="G167">SQRT(MMULT(MMULT(TRANSPOSE($A$4:$A$8),MMULT(TRANSPOSE(EXP(B168:F419)-1),EXP(B168:F419)-1)/COUNTA(F168:F419)),$A$4:$A$8))*NORMSINV($B$11)</f>
        <v>-2.3047329894714023E-2</v>
      </c>
      <c r="H167" s="14">
        <f>IF(Q167&lt;G167,1,0)</f>
        <v>0</v>
      </c>
      <c r="I167" s="20">
        <f>G167*SQRT(10)</f>
        <v>-7.2882056452585012E-2</v>
      </c>
      <c r="J167" s="20">
        <f t="array" ref="J167">SQRT(MMULT(MMULT(TRANSPOSE($A$4:$A$8),MMULT(TRANSPOSE(EXP(B168:F419)-1),EXP(B168:F419)-1)/COUNTA(F168:F419)),$A$4:$A$8))*(-1/SQRT(2*PI())*EXP(-1*(NORMSINV($B$11))^2/2)/$B$11)</f>
        <v>-2.6404508139918237E-2</v>
      </c>
      <c r="K167" s="40">
        <f>J167*SQRT(10)</f>
        <v>-8.3498386218597578E-2</v>
      </c>
      <c r="L167" s="20">
        <v>7.0288735192564978E-3</v>
      </c>
      <c r="M167" s="20">
        <v>9.7287954330283651E-3</v>
      </c>
      <c r="N167" s="20">
        <v>1.4430034651299879E-3</v>
      </c>
      <c r="O167" s="20">
        <v>2.863991409784335E-2</v>
      </c>
      <c r="P167" s="20">
        <v>1.6574142771169142E-2</v>
      </c>
      <c r="Q167" s="41">
        <f t="shared" si="2"/>
        <v>1.2682945857285469E-2</v>
      </c>
    </row>
    <row r="168" spans="1:17" ht="12.75" customHeight="1">
      <c r="A168" s="43">
        <f>Stocks!A368</f>
        <v>42927</v>
      </c>
      <c r="B168" s="45">
        <f>Stocks!H368</f>
        <v>3.473233966134745E-2</v>
      </c>
      <c r="C168" s="45">
        <f>Stocks!I368</f>
        <v>7.99178152547181E-3</v>
      </c>
      <c r="D168" s="45">
        <f>Stocks!J368</f>
        <v>3.2349971475194787E-3</v>
      </c>
      <c r="E168" s="45">
        <f>Stocks!K368</f>
        <v>1.0814463703283039E-2</v>
      </c>
      <c r="F168" s="45">
        <f>Stocks!L368</f>
        <v>1.4263357679557205E-4</v>
      </c>
      <c r="G168" s="20">
        <f t="array" ref="G168">SQRT(MMULT(MMULT(TRANSPOSE($A$4:$A$8),MMULT(TRANSPOSE(EXP(B169:F420)-1),EXP(B169:F420)-1)/COUNTA(F169:F420)),$A$4:$A$8))*NORMSINV($B$11)</f>
        <v>-2.3004620147927948E-2</v>
      </c>
      <c r="H168" s="14">
        <f>IF(Q168&lt;G168,1,0)</f>
        <v>0</v>
      </c>
      <c r="I168" s="20">
        <f>G168*SQRT(10)</f>
        <v>-7.274699637445195E-2</v>
      </c>
      <c r="J168" s="20">
        <f t="array" ref="J168">SQRT(MMULT(MMULT(TRANSPOSE($A$4:$A$8),MMULT(TRANSPOSE(EXP(B169:F420)-1),EXP(B169:F420)-1)/COUNTA(F169:F420)),$A$4:$A$8))*(-1/SQRT(2*PI())*EXP(-1*(NORMSINV($B$11))^2/2)/$B$11)</f>
        <v>-2.6355577098369457E-2</v>
      </c>
      <c r="K168" s="40">
        <f>J168*SQRT(10)</f>
        <v>-8.3343652679019095E-2</v>
      </c>
      <c r="L168" s="20">
        <v>3.5342551571304094E-2</v>
      </c>
      <c r="M168" s="20">
        <v>8.0238010522979512E-3</v>
      </c>
      <c r="N168" s="20">
        <v>3.2402353978436666E-3</v>
      </c>
      <c r="O168" s="20">
        <v>1.0873151383679294E-2</v>
      </c>
      <c r="P168" s="20">
        <v>1.4264374944782828E-4</v>
      </c>
      <c r="Q168" s="41">
        <f t="shared" si="2"/>
        <v>1.1524476630914568E-2</v>
      </c>
    </row>
    <row r="169" spans="1:17" ht="12.75" customHeight="1">
      <c r="A169" s="43">
        <f>Stocks!A367</f>
        <v>42926</v>
      </c>
      <c r="B169" s="45">
        <f>Stocks!H367</f>
        <v>8.9945687186990548E-3</v>
      </c>
      <c r="C169" s="45">
        <f>Stocks!I367</f>
        <v>-6.8117171318183905E-3</v>
      </c>
      <c r="D169" s="45">
        <f>Stocks!J367</f>
        <v>6.084670601538663E-3</v>
      </c>
      <c r="E169" s="45">
        <f>Stocks!K367</f>
        <v>1.6444188107697367E-2</v>
      </c>
      <c r="F169" s="45">
        <f>Stocks!L367</f>
        <v>7.4585075278742301E-3</v>
      </c>
      <c r="G169" s="20">
        <f t="array" ref="G169">SQRT(MMULT(MMULT(TRANSPOSE($A$4:$A$8),MMULT(TRANSPOSE(EXP(B170:F421)-1),EXP(B170:F421)-1)/COUNTA(F170:F421)),$A$4:$A$8))*NORMSINV($B$11)</f>
        <v>-2.308768719052012E-2</v>
      </c>
      <c r="H169" s="14">
        <f>IF(Q169&lt;G169,1,0)</f>
        <v>0</v>
      </c>
      <c r="I169" s="20">
        <f>G169*SQRT(10)</f>
        <v>-7.3009677427537431E-2</v>
      </c>
      <c r="J169" s="20">
        <f t="array" ref="J169">SQRT(MMULT(MMULT(TRANSPOSE($A$4:$A$8),MMULT(TRANSPOSE(EXP(B170:F421)-1),EXP(B170:F421)-1)/COUNTA(F170:F421)),$A$4:$A$8))*(-1/SQRT(2*PI())*EXP(-1*(NORMSINV($B$11))^2/2)/$B$11)</f>
        <v>-2.6450744061844344E-2</v>
      </c>
      <c r="K169" s="40">
        <f>J169*SQRT(10)</f>
        <v>-8.3644597041601793E-2</v>
      </c>
      <c r="L169" s="20">
        <v>9.0351414052896317E-3</v>
      </c>
      <c r="M169" s="20">
        <v>-6.7885699737942843E-3</v>
      </c>
      <c r="N169" s="20">
        <v>6.1032198125653917E-3</v>
      </c>
      <c r="O169" s="20">
        <v>1.6580137941543231E-2</v>
      </c>
      <c r="P169" s="20">
        <v>7.4863914762495288E-3</v>
      </c>
      <c r="Q169" s="41">
        <f t="shared" si="2"/>
        <v>6.4832641323707002E-3</v>
      </c>
    </row>
    <row r="170" spans="1:17" ht="12.75" customHeight="1">
      <c r="A170" s="43">
        <f>Stocks!A366</f>
        <v>42923</v>
      </c>
      <c r="B170" s="45">
        <f>Stocks!H366</f>
        <v>1.411490063438125E-2</v>
      </c>
      <c r="C170" s="45">
        <f>Stocks!I366</f>
        <v>7.4061504655056412E-3</v>
      </c>
      <c r="D170" s="45">
        <f>Stocks!J366</f>
        <v>1.010776767622408E-2</v>
      </c>
      <c r="E170" s="45">
        <f>Stocks!K366</f>
        <v>2.6517041949036983E-2</v>
      </c>
      <c r="F170" s="45">
        <f>Stocks!L366</f>
        <v>1.2895929350948764E-2</v>
      </c>
      <c r="G170" s="20">
        <f t="array" ref="G170">SQRT(MMULT(MMULT(TRANSPOSE($A$4:$A$8),MMULT(TRANSPOSE(EXP(B171:F422)-1),EXP(B171:F422)-1)/COUNTA(F171:F422)),$A$4:$A$8))*NORMSINV($B$11)</f>
        <v>-2.300231581806985E-2</v>
      </c>
      <c r="H170" s="14">
        <f>IF(Q170&lt;G170,1,0)</f>
        <v>0</v>
      </c>
      <c r="I170" s="20">
        <f>G170*SQRT(10)</f>
        <v>-7.2739709443620029E-2</v>
      </c>
      <c r="J170" s="20">
        <f t="array" ref="J170">SQRT(MMULT(MMULT(TRANSPOSE($A$4:$A$8),MMULT(TRANSPOSE(EXP(B171:F422)-1),EXP(B171:F422)-1)/COUNTA(F171:F422)),$A$4:$A$8))*(-1/SQRT(2*PI())*EXP(-1*(NORMSINV($B$11))^2/2)/$B$11)</f>
        <v>-2.6352937109408777E-2</v>
      </c>
      <c r="K170" s="40">
        <f>J170*SQRT(10)</f>
        <v>-8.3335304300905647E-2</v>
      </c>
      <c r="L170" s="20">
        <v>1.4214986189148814E-2</v>
      </c>
      <c r="M170" s="20">
        <v>7.4336438292835691E-3</v>
      </c>
      <c r="N170" s="20">
        <v>1.0159023709051859E-2</v>
      </c>
      <c r="O170" s="20">
        <v>2.687174700854698E-2</v>
      </c>
      <c r="P170" s="20">
        <v>1.2979440446137858E-2</v>
      </c>
      <c r="Q170" s="41">
        <f t="shared" si="2"/>
        <v>1.4331768236433815E-2</v>
      </c>
    </row>
    <row r="171" spans="1:17" ht="12.75" customHeight="1">
      <c r="A171" s="43">
        <f>Stocks!A365</f>
        <v>42922</v>
      </c>
      <c r="B171" s="45">
        <f>Stocks!H365</f>
        <v>-5.7444428560799177E-2</v>
      </c>
      <c r="C171" s="45">
        <f>Stocks!I365</f>
        <v>-2.0892352030876731E-2</v>
      </c>
      <c r="D171" s="45">
        <f>Stocks!J365</f>
        <v>-9.4833212617850375E-3</v>
      </c>
      <c r="E171" s="45">
        <f>Stocks!K365</f>
        <v>-9.2561812115483835E-3</v>
      </c>
      <c r="F171" s="45">
        <f>Stocks!L365</f>
        <v>-7.4100041005069443E-3</v>
      </c>
      <c r="G171" s="20">
        <f t="array" ref="G171">SQRT(MMULT(MMULT(TRANSPOSE($A$4:$A$8),MMULT(TRANSPOSE(EXP(B172:F423)-1),EXP(B172:F423)-1)/COUNTA(F172:F423)),$A$4:$A$8))*NORMSINV($B$11)</f>
        <v>-2.2808333219428378E-2</v>
      </c>
      <c r="H171" s="14">
        <f>IF(Q171&lt;G171,1,0)</f>
        <v>0</v>
      </c>
      <c r="I171" s="20">
        <f>G171*SQRT(10)</f>
        <v>-7.2126282605474698E-2</v>
      </c>
      <c r="J171" s="20">
        <f t="array" ref="J171">SQRT(MMULT(MMULT(TRANSPOSE($A$4:$A$8),MMULT(TRANSPOSE(EXP(B172:F423)-1),EXP(B172:F423)-1)/COUNTA(F172:F423)),$A$4:$A$8))*(-1/SQRT(2*PI())*EXP(-1*(NORMSINV($B$11))^2/2)/$B$11)</f>
        <v>-2.6130698128657866E-2</v>
      </c>
      <c r="K171" s="40">
        <f>J171*SQRT(10)</f>
        <v>-8.2632522936858452E-2</v>
      </c>
      <c r="L171" s="20">
        <v>-5.5825641943509544E-2</v>
      </c>
      <c r="M171" s="20">
        <v>-2.067561882383746E-2</v>
      </c>
      <c r="N171" s="20">
        <v>-9.4384963788714232E-3</v>
      </c>
      <c r="O171" s="20">
        <v>-9.2134746344186471E-3</v>
      </c>
      <c r="P171" s="20">
        <v>-7.3826177063031203E-3</v>
      </c>
      <c r="Q171" s="41">
        <f t="shared" si="2"/>
        <v>-2.0507169897388038E-2</v>
      </c>
    </row>
    <row r="172" spans="1:17" ht="12.75" customHeight="1">
      <c r="A172" s="43">
        <f>Stocks!A364</f>
        <v>42921</v>
      </c>
      <c r="B172" s="45">
        <f>Stocks!H364</f>
        <v>-7.5155625515694144E-2</v>
      </c>
      <c r="C172" s="45">
        <f>Stocks!I364</f>
        <v>2.5960376451348875E-2</v>
      </c>
      <c r="D172" s="45">
        <f>Stocks!J364</f>
        <v>4.1032373988134415E-3</v>
      </c>
      <c r="E172" s="45">
        <f>Stocks!K364</f>
        <v>9.8033531050112799E-3</v>
      </c>
      <c r="F172" s="45">
        <f>Stocks!L364</f>
        <v>1.32606267084719E-2</v>
      </c>
      <c r="G172" s="20">
        <f t="array" ref="G172">SQRT(MMULT(MMULT(TRANSPOSE($A$4:$A$8),MMULT(TRANSPOSE(EXP(B173:F424)-1),EXP(B173:F424)-1)/COUNTA(F173:F424)),$A$4:$A$8))*NORMSINV($B$11)</f>
        <v>-2.2803621421641891E-2</v>
      </c>
      <c r="H172" s="14">
        <f>IF(Q172&lt;G172,1,0)</f>
        <v>0</v>
      </c>
      <c r="I172" s="20">
        <f>G172*SQRT(10)</f>
        <v>-7.2111382592595252E-2</v>
      </c>
      <c r="J172" s="20">
        <f t="array" ref="J172">SQRT(MMULT(MMULT(TRANSPOSE($A$4:$A$8),MMULT(TRANSPOSE(EXP(B173:F424)-1),EXP(B173:F424)-1)/COUNTA(F173:F424)),$A$4:$A$8))*(-1/SQRT(2*PI())*EXP(-1*(NORMSINV($B$11))^2/2)/$B$11)</f>
        <v>-2.6125299989108716E-2</v>
      </c>
      <c r="K172" s="40">
        <f>J172*SQRT(10)</f>
        <v>-8.2615452520755708E-2</v>
      </c>
      <c r="L172" s="20">
        <v>-7.2400882995872176E-2</v>
      </c>
      <c r="M172" s="20">
        <v>2.6300282008617865E-2</v>
      </c>
      <c r="N172" s="20">
        <v>4.111667203275023E-3</v>
      </c>
      <c r="O172" s="20">
        <v>9.8515633830686556E-3</v>
      </c>
      <c r="P172" s="20">
        <v>1.3348938744725062E-2</v>
      </c>
      <c r="Q172" s="41">
        <f t="shared" si="2"/>
        <v>-3.7576863312371138E-3</v>
      </c>
    </row>
    <row r="173" spans="1:17" ht="12.75" customHeight="1">
      <c r="A173" s="43">
        <f>Stocks!A363</f>
        <v>42919</v>
      </c>
      <c r="B173" s="45">
        <f>Stocks!H363</f>
        <v>-2.5175265848690745E-2</v>
      </c>
      <c r="C173" s="45">
        <f>Stocks!I363</f>
        <v>-8.3334242913915193E-3</v>
      </c>
      <c r="D173" s="45">
        <f>Stocks!J363</f>
        <v>-3.6173112093375644E-3</v>
      </c>
      <c r="E173" s="45">
        <f>Stocks!K363</f>
        <v>-2.1923917416459743E-2</v>
      </c>
      <c r="F173" s="45">
        <f>Stocks!L363</f>
        <v>-1.1086947908740097E-2</v>
      </c>
      <c r="G173" s="20">
        <f t="array" ref="G173">SQRT(MMULT(MMULT(TRANSPOSE($A$4:$A$8),MMULT(TRANSPOSE(EXP(B174:F425)-1),EXP(B174:F425)-1)/COUNTA(F174:F425)),$A$4:$A$8))*NORMSINV($B$11)</f>
        <v>-2.282705702620989E-2</v>
      </c>
      <c r="H173" s="14">
        <f>IF(Q173&lt;G173,1,0)</f>
        <v>0</v>
      </c>
      <c r="I173" s="20">
        <f>G173*SQRT(10)</f>
        <v>-7.2185492481373181E-2</v>
      </c>
      <c r="J173" s="20">
        <f t="array" ref="J173">SQRT(MMULT(MMULT(TRANSPOSE($A$4:$A$8),MMULT(TRANSPOSE(EXP(B174:F425)-1),EXP(B174:F425)-1)/COUNTA(F174:F425)),$A$4:$A$8))*(-1/SQRT(2*PI())*EXP(-1*(NORMSINV($B$11))^2/2)/$B$11)</f>
        <v>-2.6152149329765808E-2</v>
      </c>
      <c r="K173" s="40">
        <f>J173*SQRT(10)</f>
        <v>-8.2700357590905868E-2</v>
      </c>
      <c r="L173" s="20">
        <v>-2.486101151216822E-2</v>
      </c>
      <c r="M173" s="20">
        <v>-8.2987975643437975E-3</v>
      </c>
      <c r="N173" s="20">
        <v>-3.6107766207330487E-3</v>
      </c>
      <c r="O173" s="20">
        <v>-2.1685335073011538E-2</v>
      </c>
      <c r="P173" s="20">
        <v>-1.1025714208979416E-2</v>
      </c>
      <c r="Q173" s="41">
        <f t="shared" si="2"/>
        <v>-1.3896326995847206E-2</v>
      </c>
    </row>
    <row r="174" spans="1:17" ht="12.75" customHeight="1">
      <c r="A174" s="43">
        <f>Stocks!A362</f>
        <v>42916</v>
      </c>
      <c r="B174" s="45">
        <f>Stocks!H362</f>
        <v>2.3810438677543755E-3</v>
      </c>
      <c r="C174" s="45">
        <f>Stocks!I362</f>
        <v>5.9452736856674786E-3</v>
      </c>
      <c r="D174" s="45">
        <f>Stocks!J362</f>
        <v>2.3635619897859352E-3</v>
      </c>
      <c r="E174" s="45">
        <f>Stocks!K362</f>
        <v>-4.5408558825840674E-3</v>
      </c>
      <c r="F174" s="45">
        <f>Stocks!L362</f>
        <v>6.4036352340090773E-3</v>
      </c>
      <c r="G174" s="20">
        <f t="array" ref="G174">SQRT(MMULT(MMULT(TRANSPOSE($A$4:$A$8),MMULT(TRANSPOSE(EXP(B175:F426)-1),EXP(B175:F426)-1)/COUNTA(F175:F426)),$A$4:$A$8))*NORMSINV($B$11)</f>
        <v>-2.2908337121516121E-2</v>
      </c>
      <c r="H174" s="14">
        <f>IF(Q174&lt;G174,1,0)</f>
        <v>0</v>
      </c>
      <c r="I174" s="20">
        <f>G174*SQRT(10)</f>
        <v>-7.2442522710976426E-2</v>
      </c>
      <c r="J174" s="20">
        <f t="array" ref="J174">SQRT(MMULT(MMULT(TRANSPOSE($A$4:$A$8),MMULT(TRANSPOSE(EXP(B175:F426)-1),EXP(B175:F426)-1)/COUNTA(F175:F426)),$A$4:$A$8))*(-1/SQRT(2*PI())*EXP(-1*(NORMSINV($B$11))^2/2)/$B$11)</f>
        <v>-2.624526905113618E-2</v>
      </c>
      <c r="K174" s="40">
        <f>J174*SQRT(10)</f>
        <v>-8.2994828005516511E-2</v>
      </c>
      <c r="L174" s="20">
        <v>2.3838808038807893E-3</v>
      </c>
      <c r="M174" s="20">
        <v>5.9629819012688001E-3</v>
      </c>
      <c r="N174" s="20">
        <v>2.3663574043705188E-3</v>
      </c>
      <c r="O174" s="20">
        <v>-4.5305617837449134E-3</v>
      </c>
      <c r="P174" s="20">
        <v>6.4241823414267138E-3</v>
      </c>
      <c r="Q174" s="41">
        <f t="shared" si="2"/>
        <v>2.5213681334403824E-3</v>
      </c>
    </row>
    <row r="175" spans="1:17" ht="12.75" customHeight="1">
      <c r="A175" s="43">
        <f>Stocks!A361</f>
        <v>42915</v>
      </c>
      <c r="B175" s="45">
        <f>Stocks!H361</f>
        <v>-2.8663529136458869E-2</v>
      </c>
      <c r="C175" s="45">
        <f>Stocks!I361</f>
        <v>-1.9487088124933216E-2</v>
      </c>
      <c r="D175" s="45">
        <f>Stocks!J361</f>
        <v>-1.4853051628622252E-2</v>
      </c>
      <c r="E175" s="45">
        <f>Stocks!K361</f>
        <v>-2.1879014413054367E-2</v>
      </c>
      <c r="F175" s="45">
        <f>Stocks!L361</f>
        <v>-1.8946287169094855E-2</v>
      </c>
      <c r="G175" s="20">
        <f t="array" ref="G175">SQRT(MMULT(MMULT(TRANSPOSE($A$4:$A$8),MMULT(TRANSPOSE(EXP(B176:F427)-1),EXP(B176:F427)-1)/COUNTA(F176:F427)),$A$4:$A$8))*NORMSINV($B$11)</f>
        <v>-2.3033847861202422E-2</v>
      </c>
      <c r="H175" s="14">
        <f>IF(Q175&lt;G175,1,0)</f>
        <v>0</v>
      </c>
      <c r="I175" s="20">
        <f>G175*SQRT(10)</f>
        <v>-7.283942251919763E-2</v>
      </c>
      <c r="J175" s="20">
        <f t="array" ref="J175">SQRT(MMULT(MMULT(TRANSPOSE($A$4:$A$8),MMULT(TRANSPOSE(EXP(B176:F427)-1),EXP(B176:F427)-1)/COUNTA(F176:F427)),$A$4:$A$8))*(-1/SQRT(2*PI())*EXP(-1*(NORMSINV($B$11))^2/2)/$B$11)</f>
        <v>-2.6389062252467243E-2</v>
      </c>
      <c r="K175" s="40">
        <f>J175*SQRT(10)</f>
        <v>-8.3449542033769822E-2</v>
      </c>
      <c r="L175" s="20">
        <v>-2.8256627202257974E-2</v>
      </c>
      <c r="M175" s="20">
        <v>-1.9298442197090825E-2</v>
      </c>
      <c r="N175" s="20">
        <v>-1.4743289165100091E-2</v>
      </c>
      <c r="O175" s="20">
        <v>-2.1641404819987966E-2</v>
      </c>
      <c r="P175" s="20">
        <v>-1.876793442061225E-2</v>
      </c>
      <c r="Q175" s="41">
        <f t="shared" si="2"/>
        <v>-2.0541539561009819E-2</v>
      </c>
    </row>
    <row r="176" spans="1:17" ht="12.75" customHeight="1">
      <c r="A176" s="43">
        <f>Stocks!A360</f>
        <v>42914</v>
      </c>
      <c r="B176" s="45">
        <f>Stocks!H360</f>
        <v>2.4182951303194207E-2</v>
      </c>
      <c r="C176" s="45">
        <f>Stocks!I360</f>
        <v>1.6212780976497507E-2</v>
      </c>
      <c r="D176" s="45">
        <f>Stocks!J360</f>
        <v>1.4505262999710427E-2</v>
      </c>
      <c r="E176" s="45">
        <f>Stocks!K360</f>
        <v>1.5635615973552022E-2</v>
      </c>
      <c r="F176" s="45">
        <f>Stocks!L360</f>
        <v>8.4887914779397337E-3</v>
      </c>
      <c r="G176" s="20">
        <f t="array" ref="G176">SQRT(MMULT(MMULT(TRANSPOSE($A$4:$A$8),MMULT(TRANSPOSE(EXP(B177:F428)-1),EXP(B177:F428)-1)/COUNTA(F177:F428)),$A$4:$A$8))*NORMSINV($B$11)</f>
        <v>-2.3102658257281118E-2</v>
      </c>
      <c r="H176" s="14">
        <f>IF(Q176&lt;G176,1,0)</f>
        <v>0</v>
      </c>
      <c r="I176" s="20">
        <f>G176*SQRT(10)</f>
        <v>-7.305702009750463E-2</v>
      </c>
      <c r="J176" s="20">
        <f t="array" ref="J176">SQRT(MMULT(MMULT(TRANSPOSE($A$4:$A$8),MMULT(TRANSPOSE(EXP(B177:F428)-1),EXP(B177:F428)-1)/COUNTA(F177:F428)),$A$4:$A$8))*(-1/SQRT(2*PI())*EXP(-1*(NORMSINV($B$11))^2/2)/$B$11)</f>
        <v>-2.6467895881858196E-2</v>
      </c>
      <c r="K176" s="40">
        <f>J176*SQRT(10)</f>
        <v>-8.3698835858862827E-2</v>
      </c>
      <c r="L176" s="20">
        <v>2.4477730282276709E-2</v>
      </c>
      <c r="M176" s="20">
        <v>1.6344921264645384E-2</v>
      </c>
      <c r="N176" s="20">
        <v>1.461097483461348E-2</v>
      </c>
      <c r="O176" s="20">
        <v>1.5758491794732665E-2</v>
      </c>
      <c r="P176" s="20">
        <v>8.5249234348356087E-3</v>
      </c>
      <c r="Q176" s="41">
        <f t="shared" si="2"/>
        <v>1.594340832222077E-2</v>
      </c>
    </row>
    <row r="177" spans="1:17" ht="12.75" customHeight="1">
      <c r="A177" s="43">
        <f>Stocks!A359</f>
        <v>42913</v>
      </c>
      <c r="B177" s="45">
        <f>Stocks!H359</f>
        <v>-4.0878276293972927E-2</v>
      </c>
      <c r="C177" s="45">
        <f>Stocks!I359</f>
        <v>-1.240398657953895E-2</v>
      </c>
      <c r="D177" s="45">
        <f>Stocks!J359</f>
        <v>-1.4436565244057223E-2</v>
      </c>
      <c r="E177" s="45">
        <f>Stocks!K359</f>
        <v>-4.1946972308638641E-2</v>
      </c>
      <c r="F177" s="45">
        <f>Stocks!L359</f>
        <v>-1.8892685268761641E-2</v>
      </c>
      <c r="G177" s="20">
        <f t="array" ref="G177">SQRT(MMULT(MMULT(TRANSPOSE($A$4:$A$8),MMULT(TRANSPOSE(EXP(B178:F429)-1),EXP(B178:F429)-1)/COUNTA(F178:F429)),$A$4:$A$8))*NORMSINV($B$11)</f>
        <v>-2.2912194416616242E-2</v>
      </c>
      <c r="H177" s="14">
        <f>IF(Q177&lt;G177,1,0)</f>
        <v>1</v>
      </c>
      <c r="I177" s="20">
        <f>G177*SQRT(10)</f>
        <v>-7.2454720549100224E-2</v>
      </c>
      <c r="J177" s="20">
        <f t="array" ref="J177">SQRT(MMULT(MMULT(TRANSPOSE($A$4:$A$8),MMULT(TRANSPOSE(EXP(B178:F429)-1),EXP(B178:F429)-1)/COUNTA(F178:F429)),$A$4:$A$8))*(-1/SQRT(2*PI())*EXP(-1*(NORMSINV($B$11))^2/2)/$B$11)</f>
        <v>-2.6249688217275354E-2</v>
      </c>
      <c r="K177" s="40">
        <f>J177*SQRT(10)</f>
        <v>-8.3008802635874984E-2</v>
      </c>
      <c r="L177" s="20">
        <v>-4.0054028982331326E-2</v>
      </c>
      <c r="M177" s="20">
        <v>-1.2327374231345098E-2</v>
      </c>
      <c r="N177" s="20">
        <v>-1.4332857696109513E-2</v>
      </c>
      <c r="O177" s="20">
        <v>-4.1079371428571404E-2</v>
      </c>
      <c r="P177" s="20">
        <v>-1.8715337107583906E-2</v>
      </c>
      <c r="Q177" s="41">
        <f t="shared" si="2"/>
        <v>-2.5301793889188254E-2</v>
      </c>
    </row>
    <row r="178" spans="1:17" ht="12.75" customHeight="1">
      <c r="A178" s="43">
        <f>Stocks!A358</f>
        <v>42912</v>
      </c>
      <c r="B178" s="45">
        <f>Stocks!H358</f>
        <v>-1.5665213724473291E-2</v>
      </c>
      <c r="C178" s="45">
        <f>Stocks!I358</f>
        <v>-3.5160574445862111E-3</v>
      </c>
      <c r="D178" s="45">
        <f>Stocks!J358</f>
        <v>-3.1495675262591095E-3</v>
      </c>
      <c r="E178" s="45">
        <f>Stocks!K358</f>
        <v>-3.2961743421505946E-3</v>
      </c>
      <c r="F178" s="45">
        <f>Stocks!L358</f>
        <v>-9.5952023661622192E-3</v>
      </c>
      <c r="G178" s="20">
        <f t="array" ref="G178">SQRT(MMULT(MMULT(TRANSPOSE($A$4:$A$8),MMULT(TRANSPOSE(EXP(B179:F430)-1),EXP(B179:F430)-1)/COUNTA(F179:F430)),$A$4:$A$8))*NORMSINV($B$11)</f>
        <v>-2.3385375293560981E-2</v>
      </c>
      <c r="H178" s="14">
        <f>IF(Q178&lt;G178,1,0)</f>
        <v>0</v>
      </c>
      <c r="I178" s="20">
        <f>G178*SQRT(10)</f>
        <v>-7.3951049865481455E-2</v>
      </c>
      <c r="J178" s="20">
        <f t="array" ref="J178">SQRT(MMULT(MMULT(TRANSPOSE($A$4:$A$8),MMULT(TRANSPOSE(EXP(B179:F430)-1),EXP(B179:F430)-1)/COUNTA(F179:F430)),$A$4:$A$8))*(-1/SQRT(2*PI())*EXP(-1*(NORMSINV($B$11))^2/2)/$B$11)</f>
        <v>-2.6791794759508981E-2</v>
      </c>
      <c r="K178" s="40">
        <f>J178*SQRT(10)</f>
        <v>-8.4723094043811509E-2</v>
      </c>
      <c r="L178" s="20">
        <v>-1.5543152467028839E-2</v>
      </c>
      <c r="M178" s="20">
        <v>-3.5098833528827839E-3</v>
      </c>
      <c r="N178" s="20">
        <v>-3.1446128415275384E-3</v>
      </c>
      <c r="O178" s="20">
        <v>-3.2907479232819163E-3</v>
      </c>
      <c r="P178" s="20">
        <v>-9.549315294463177E-3</v>
      </c>
      <c r="Q178" s="41">
        <f t="shared" si="2"/>
        <v>-7.0075423758368515E-3</v>
      </c>
    </row>
    <row r="179" spans="1:17" ht="12.75" customHeight="1">
      <c r="A179" s="43">
        <f>Stocks!A357</f>
        <v>42909</v>
      </c>
      <c r="B179" s="45">
        <f>Stocks!H357</f>
        <v>2.193111087857458E-3</v>
      </c>
      <c r="C179" s="45">
        <f>Stocks!I357</f>
        <v>-4.9600835965834117E-3</v>
      </c>
      <c r="D179" s="45">
        <f>Stocks!J357</f>
        <v>4.4531502515967707E-3</v>
      </c>
      <c r="E179" s="45">
        <f>Stocks!K357</f>
        <v>2.0006451504365828E-2</v>
      </c>
      <c r="F179" s="45">
        <f>Stocks!L357</f>
        <v>1.3430599637776784E-2</v>
      </c>
      <c r="G179" s="20">
        <f t="array" ref="G179">SQRT(MMULT(MMULT(TRANSPOSE($A$4:$A$8),MMULT(TRANSPOSE(EXP(B180:F431)-1),EXP(B180:F431)-1)/COUNTA(F180:F431)),$A$4:$A$8))*NORMSINV($B$11)</f>
        <v>-2.3433970089614432E-2</v>
      </c>
      <c r="H179" s="14">
        <f>IF(Q179&lt;G179,1,0)</f>
        <v>0</v>
      </c>
      <c r="I179" s="20">
        <f>G179*SQRT(10)</f>
        <v>-7.4104720103441712E-2</v>
      </c>
      <c r="J179" s="20">
        <f t="array" ref="J179">SQRT(MMULT(MMULT(TRANSPOSE($A$4:$A$8),MMULT(TRANSPOSE(EXP(B180:F431)-1),EXP(B180:F431)-1)/COUNTA(F180:F431)),$A$4:$A$8))*(-1/SQRT(2*PI())*EXP(-1*(NORMSINV($B$11))^2/2)/$B$11)</f>
        <v>-2.6847468093201543E-2</v>
      </c>
      <c r="K179" s="40">
        <f>J179*SQRT(10)</f>
        <v>-8.4899148583214595E-2</v>
      </c>
      <c r="L179" s="20">
        <v>2.1955177149912083E-3</v>
      </c>
      <c r="M179" s="20">
        <v>-4.9478026950969091E-3</v>
      </c>
      <c r="N179" s="20">
        <v>4.4630802596460906E-3</v>
      </c>
      <c r="O179" s="20">
        <v>2.020792188138636E-2</v>
      </c>
      <c r="P179" s="20">
        <v>1.3521195271309872E-2</v>
      </c>
      <c r="Q179" s="41">
        <f t="shared" si="2"/>
        <v>7.0879824864473247E-3</v>
      </c>
    </row>
    <row r="180" spans="1:17" ht="12.75" customHeight="1">
      <c r="A180" s="43">
        <f>Stocks!A356</f>
        <v>42908</v>
      </c>
      <c r="B180" s="45">
        <f>Stocks!H356</f>
        <v>1.6363762647098139E-2</v>
      </c>
      <c r="C180" s="45">
        <f>Stocks!I356</f>
        <v>-6.3823351515097044E-3</v>
      </c>
      <c r="D180" s="45">
        <f>Stocks!J356</f>
        <v>-1.646382349296232E-3</v>
      </c>
      <c r="E180" s="45">
        <f>Stocks!K356</f>
        <v>-9.0345902443374313E-4</v>
      </c>
      <c r="F180" s="45">
        <f>Stocks!L356</f>
        <v>-1.4240754892722043E-4</v>
      </c>
      <c r="G180" s="20">
        <f t="array" ref="G180">SQRT(MMULT(MMULT(TRANSPOSE($A$4:$A$8),MMULT(TRANSPOSE(EXP(B181:F432)-1),EXP(B181:F432)-1)/COUNTA(F181:F432)),$A$4:$A$8))*NORMSINV($B$11)</f>
        <v>-2.3712494442875057E-2</v>
      </c>
      <c r="H180" s="14">
        <f>IF(Q180&lt;G180,1,0)</f>
        <v>0</v>
      </c>
      <c r="I180" s="20">
        <f>G180*SQRT(10)</f>
        <v>-7.498549144357064E-2</v>
      </c>
      <c r="J180" s="20">
        <f t="array" ref="J180">SQRT(MMULT(MMULT(TRANSPOSE($A$4:$A$8),MMULT(TRANSPOSE(EXP(B181:F432)-1),EXP(B181:F432)-1)/COUNTA(F181:F432)),$A$4:$A$8))*(-1/SQRT(2*PI())*EXP(-1*(NORMSINV($B$11))^2/2)/$B$11)</f>
        <v>-2.7166563562673794E-2</v>
      </c>
      <c r="K180" s="40">
        <f>J180*SQRT(10)</f>
        <v>-8.5908217057787645E-2</v>
      </c>
      <c r="L180" s="20">
        <v>1.6498382303374855E-2</v>
      </c>
      <c r="M180" s="20">
        <v>-6.3620113113565047E-3</v>
      </c>
      <c r="N180" s="20">
        <v>-1.6450278053439472E-3</v>
      </c>
      <c r="O180" s="20">
        <v>-9.0305102820786821E-4</v>
      </c>
      <c r="P180" s="20">
        <v>-1.423974094535461E-4</v>
      </c>
      <c r="Q180" s="41">
        <f t="shared" si="2"/>
        <v>1.489178949802598E-3</v>
      </c>
    </row>
    <row r="181" spans="1:17" ht="12.75" customHeight="1">
      <c r="A181" s="43">
        <f>Stocks!A355</f>
        <v>42907</v>
      </c>
      <c r="B181" s="45">
        <f>Stocks!H355</f>
        <v>1.111361109873155E-2</v>
      </c>
      <c r="C181" s="45">
        <f>Stocks!I355</f>
        <v>-8.0644159147772281E-3</v>
      </c>
      <c r="D181" s="45">
        <f>Stocks!J355</f>
        <v>5.9130400420948611E-3</v>
      </c>
      <c r="E181" s="45">
        <f>Stocks!K355</f>
        <v>1.9409206274181096E-2</v>
      </c>
      <c r="F181" s="45">
        <f>Stocks!L355</f>
        <v>5.1363196183659083E-3</v>
      </c>
      <c r="G181" s="20">
        <f t="array" ref="G181">SQRT(MMULT(MMULT(TRANSPOSE($A$4:$A$8),MMULT(TRANSPOSE(EXP(B182:F433)-1),EXP(B182:F433)-1)/COUNTA(F182:F433)),$A$4:$A$8))*NORMSINV($B$11)</f>
        <v>-2.3692251048629709E-2</v>
      </c>
      <c r="H181" s="14">
        <f>IF(Q181&lt;G181,1,0)</f>
        <v>0</v>
      </c>
      <c r="I181" s="20">
        <f>G181*SQRT(10)</f>
        <v>-7.4921476210182594E-2</v>
      </c>
      <c r="J181" s="20">
        <f t="array" ref="J181">SQRT(MMULT(MMULT(TRANSPOSE($A$4:$A$8),MMULT(TRANSPOSE(EXP(B182:F433)-1),EXP(B182:F433)-1)/COUNTA(F182:F433)),$A$4:$A$8))*(-1/SQRT(2*PI())*EXP(-1*(NORMSINV($B$11))^2/2)/$B$11)</f>
        <v>-2.7143371424123576E-2</v>
      </c>
      <c r="K181" s="40">
        <f>J181*SQRT(10)</f>
        <v>-8.5834877076158764E-2</v>
      </c>
      <c r="L181" s="20">
        <v>1.117559668965179E-2</v>
      </c>
      <c r="M181" s="20">
        <v>-8.0319857480923677E-3</v>
      </c>
      <c r="N181" s="20">
        <v>5.9305565716588678E-3</v>
      </c>
      <c r="O181" s="20">
        <v>1.9598789485061698E-2</v>
      </c>
      <c r="P181" s="20">
        <v>5.1495331212150688E-3</v>
      </c>
      <c r="Q181" s="41">
        <f t="shared" si="2"/>
        <v>6.7644980238990111E-3</v>
      </c>
    </row>
    <row r="182" spans="1:17" ht="12.75" customHeight="1">
      <c r="A182" s="43">
        <f>Stocks!A354</f>
        <v>42906</v>
      </c>
      <c r="B182" s="45">
        <f>Stocks!H354</f>
        <v>6.5764941689530447E-3</v>
      </c>
      <c r="C182" s="45">
        <f>Stocks!I354</f>
        <v>-1.8474457234170759E-2</v>
      </c>
      <c r="D182" s="45">
        <f>Stocks!J354</f>
        <v>-9.1298814672851579E-3</v>
      </c>
      <c r="E182" s="45">
        <f>Stocks!K354</f>
        <v>-8.8394159660007653E-3</v>
      </c>
      <c r="F182" s="45">
        <f>Stocks!L354</f>
        <v>-1.3638470622301188E-2</v>
      </c>
      <c r="G182" s="20">
        <f t="array" ref="G182">SQRT(MMULT(MMULT(TRANSPOSE($A$4:$A$8),MMULT(TRANSPOSE(EXP(B183:F434)-1),EXP(B183:F434)-1)/COUNTA(F183:F434)),$A$4:$A$8))*NORMSINV($B$11)</f>
        <v>-2.3667310463087936E-2</v>
      </c>
      <c r="H182" s="14">
        <f>IF(Q182&lt;G182,1,0)</f>
        <v>0</v>
      </c>
      <c r="I182" s="20">
        <f>G182*SQRT(10)</f>
        <v>-7.4842607153692328E-2</v>
      </c>
      <c r="J182" s="20">
        <f t="array" ref="J182">SQRT(MMULT(MMULT(TRANSPOSE($A$4:$A$8),MMULT(TRANSPOSE(EXP(B183:F434)-1),EXP(B183:F434)-1)/COUNTA(F183:F434)),$A$4:$A$8))*(-1/SQRT(2*PI())*EXP(-1*(NORMSINV($B$11))^2/2)/$B$11)</f>
        <v>-2.7114797880161631E-2</v>
      </c>
      <c r="K182" s="40">
        <f>J182*SQRT(10)</f>
        <v>-8.5744519596416061E-2</v>
      </c>
      <c r="L182" s="20">
        <v>6.5981667906381677E-3</v>
      </c>
      <c r="M182" s="20">
        <v>-1.8304850519132051E-2</v>
      </c>
      <c r="N182" s="20">
        <v>-9.0883306469851603E-3</v>
      </c>
      <c r="O182" s="20">
        <v>-8.8004631864587214E-3</v>
      </c>
      <c r="P182" s="20">
        <v>-1.3545888054647987E-2</v>
      </c>
      <c r="Q182" s="41">
        <f t="shared" si="2"/>
        <v>-8.6282731233171504E-3</v>
      </c>
    </row>
    <row r="183" spans="1:17" ht="12.75" customHeight="1">
      <c r="A183" s="43">
        <f>Stocks!A353</f>
        <v>42905</v>
      </c>
      <c r="B183" s="45">
        <f>Stocks!H353</f>
        <v>-4.3173462604655186E-3</v>
      </c>
      <c r="C183" s="45">
        <f>Stocks!I353</f>
        <v>8.484282500174278E-3</v>
      </c>
      <c r="D183" s="45">
        <f>Stocks!J353</f>
        <v>2.8205858234151972E-2</v>
      </c>
      <c r="E183" s="45">
        <f>Stocks!K353</f>
        <v>6.6714159621579618E-3</v>
      </c>
      <c r="F183" s="45">
        <f>Stocks!L353</f>
        <v>1.2351765892940254E-2</v>
      </c>
      <c r="G183" s="20">
        <f t="array" ref="G183">SQRT(MMULT(MMULT(TRANSPOSE($A$4:$A$8),MMULT(TRANSPOSE(EXP(B184:F435)-1),EXP(B184:F435)-1)/COUNTA(F184:F435)),$A$4:$A$8))*NORMSINV($B$11)</f>
        <v>-2.3659068325989983E-2</v>
      </c>
      <c r="H183" s="14">
        <f>IF(Q183&lt;G183,1,0)</f>
        <v>0</v>
      </c>
      <c r="I183" s="20">
        <f>G183*SQRT(10)</f>
        <v>-7.4816543227675419E-2</v>
      </c>
      <c r="J183" s="20">
        <f t="array" ref="J183">SQRT(MMULT(MMULT(TRANSPOSE($A$4:$A$8),MMULT(TRANSPOSE(EXP(B184:F435)-1),EXP(B184:F435)-1)/COUNTA(F184:F435)),$A$4:$A$8))*(-1/SQRT(2*PI())*EXP(-1*(NORMSINV($B$11))^2/2)/$B$11)</f>
        <v>-2.7105355156119951E-2</v>
      </c>
      <c r="K183" s="40">
        <f>J183*SQRT(10)</f>
        <v>-8.5714659081127922E-2</v>
      </c>
      <c r="L183" s="20">
        <v>-4.3080399188159587E-3</v>
      </c>
      <c r="M183" s="20">
        <v>8.5203760286321345E-3</v>
      </c>
      <c r="N183" s="20">
        <v>2.8607409933001898E-2</v>
      </c>
      <c r="O183" s="20">
        <v>6.6937194286086363E-3</v>
      </c>
      <c r="P183" s="20">
        <v>1.2428364002363142E-2</v>
      </c>
      <c r="Q183" s="41">
        <f t="shared" si="2"/>
        <v>1.0388365894757971E-2</v>
      </c>
    </row>
    <row r="184" spans="1:17" ht="12.75" customHeight="1">
      <c r="A184" s="43">
        <f>Stocks!A352</f>
        <v>42902</v>
      </c>
      <c r="B184" s="45">
        <f>Stocks!H352</f>
        <v>-1.0552638442605766E-2</v>
      </c>
      <c r="C184" s="45">
        <f>Stocks!I352</f>
        <v>-2.8360694999622479E-3</v>
      </c>
      <c r="D184" s="45">
        <f>Stocks!J352</f>
        <v>-1.4098173356189439E-2</v>
      </c>
      <c r="E184" s="45">
        <f>Stocks!K352</f>
        <v>4.0771411775680916E-3</v>
      </c>
      <c r="F184" s="45">
        <f>Stocks!L352</f>
        <v>1.4296212179432713E-3</v>
      </c>
      <c r="G184" s="20">
        <f t="array" ref="G184">SQRT(MMULT(MMULT(TRANSPOSE($A$4:$A$8),MMULT(TRANSPOSE(EXP(B185:F436)-1),EXP(B185:F436)-1)/COUNTA(F185:F436)),$A$4:$A$8))*NORMSINV($B$11)</f>
        <v>-2.367152772145565E-2</v>
      </c>
      <c r="H184" s="14">
        <f>IF(Q184&lt;G184,1,0)</f>
        <v>0</v>
      </c>
      <c r="I184" s="20">
        <f>G184*SQRT(10)</f>
        <v>-7.4855943295615707E-2</v>
      </c>
      <c r="J184" s="20">
        <f t="array" ref="J184">SQRT(MMULT(MMULT(TRANSPOSE($A$4:$A$8),MMULT(TRANSPOSE(EXP(B185:F436)-1),EXP(B185:F436)-1)/COUNTA(F185:F436)),$A$4:$A$8))*(-1/SQRT(2*PI())*EXP(-1*(NORMSINV($B$11))^2/2)/$B$11)</f>
        <v>-2.7119629443444974E-2</v>
      </c>
      <c r="K184" s="40">
        <f>J184*SQRT(10)</f>
        <v>-8.5759798341050672E-2</v>
      </c>
      <c r="L184" s="20">
        <v>-1.0497154691715808E-2</v>
      </c>
      <c r="M184" s="20">
        <v>-2.8320516540522042E-3</v>
      </c>
      <c r="N184" s="20">
        <v>-1.3999259490736099E-2</v>
      </c>
      <c r="O184" s="20">
        <v>4.0854640249560351E-3</v>
      </c>
      <c r="P184" s="20">
        <v>1.4306436135114557E-3</v>
      </c>
      <c r="Q184" s="41">
        <f t="shared" si="2"/>
        <v>-4.3624716396073243E-3</v>
      </c>
    </row>
    <row r="185" spans="1:17" ht="12.75" customHeight="1">
      <c r="A185" s="43">
        <f>Stocks!A351</f>
        <v>42901</v>
      </c>
      <c r="B185" s="45">
        <f>Stocks!H351</f>
        <v>-1.4074327561580762E-2</v>
      </c>
      <c r="C185" s="45">
        <f>Stocks!I351</f>
        <v>-6.2112745938059438E-3</v>
      </c>
      <c r="D185" s="45">
        <f>Stocks!J351</f>
        <v>-6.0116969452120627E-3</v>
      </c>
      <c r="E185" s="45">
        <f>Stocks!K351</f>
        <v>-2.8951330366783126E-3</v>
      </c>
      <c r="F185" s="45">
        <f>Stocks!L351</f>
        <v>-5.2792361069481982E-3</v>
      </c>
      <c r="G185" s="20">
        <f t="array" ref="G185">SQRT(MMULT(MMULT(TRANSPOSE($A$4:$A$8),MMULT(TRANSPOSE(EXP(B186:F437)-1),EXP(B186:F437)-1)/COUNTA(F186:F437)),$A$4:$A$8))*NORMSINV($B$11)</f>
        <v>-2.3651320032136491E-2</v>
      </c>
      <c r="H185" s="14">
        <f>IF(Q185&lt;G185,1,0)</f>
        <v>0</v>
      </c>
      <c r="I185" s="20">
        <f>G185*SQRT(10)</f>
        <v>-7.4792040971118107E-2</v>
      </c>
      <c r="J185" s="20">
        <f t="array" ref="J185">SQRT(MMULT(MMULT(TRANSPOSE($A$4:$A$8),MMULT(TRANSPOSE(EXP(B186:F437)-1),EXP(B186:F437)-1)/COUNTA(F186:F437)),$A$4:$A$8))*(-1/SQRT(2*PI())*EXP(-1*(NORMSINV($B$11))^2/2)/$B$11)</f>
        <v>-2.7096478210761873E-2</v>
      </c>
      <c r="K185" s="40">
        <f>J185*SQRT(10)</f>
        <v>-8.5686587715131532E-2</v>
      </c>
      <c r="L185" s="20">
        <v>-1.3975747239260865E-2</v>
      </c>
      <c r="M185" s="20">
        <v>-6.1920245042512969E-3</v>
      </c>
      <c r="N185" s="20">
        <v>-5.9936628517302535E-3</v>
      </c>
      <c r="O185" s="20">
        <v>-2.8909461805048044E-3</v>
      </c>
      <c r="P185" s="20">
        <v>-5.265325430026559E-3</v>
      </c>
      <c r="Q185" s="41">
        <f t="shared" si="2"/>
        <v>-6.8635412411547558E-3</v>
      </c>
    </row>
    <row r="186" spans="1:17" ht="12.75" customHeight="1">
      <c r="A186" s="43">
        <f>Stocks!A350</f>
        <v>42900</v>
      </c>
      <c r="B186" s="45">
        <f>Stocks!H350</f>
        <v>1.2450411024529233E-2</v>
      </c>
      <c r="C186" s="45">
        <f>Stocks!I350</f>
        <v>-9.8025567109626208E-3</v>
      </c>
      <c r="D186" s="45">
        <f>Stocks!J350</f>
        <v>-9.8030505426969314E-3</v>
      </c>
      <c r="E186" s="45">
        <f>Stocks!K350</f>
        <v>-3.4107602487444336E-3</v>
      </c>
      <c r="F186" s="45">
        <f>Stocks!L350</f>
        <v>-5.3930499777684725E-3</v>
      </c>
      <c r="G186" s="20">
        <f t="array" ref="G186">SQRT(MMULT(MMULT(TRANSPOSE($A$4:$A$8),MMULT(TRANSPOSE(EXP(B187:F438)-1),EXP(B187:F438)-1)/COUNTA(F187:F438)),$A$4:$A$8))*NORMSINV($B$11)</f>
        <v>-2.3651668050678906E-2</v>
      </c>
      <c r="H186" s="14">
        <f>IF(Q186&lt;G186,1,0)</f>
        <v>0</v>
      </c>
      <c r="I186" s="20">
        <f>G186*SQRT(10)</f>
        <v>-7.4793141502380103E-2</v>
      </c>
      <c r="J186" s="20">
        <f t="array" ref="J186">SQRT(MMULT(MMULT(TRANSPOSE($A$4:$A$8),MMULT(TRANSPOSE(EXP(B187:F438)-1),EXP(B187:F438)-1)/COUNTA(F187:F438)),$A$4:$A$8))*(-1/SQRT(2*PI())*EXP(-1*(NORMSINV($B$11))^2/2)/$B$11)</f>
        <v>-2.7096876923258201E-2</v>
      </c>
      <c r="K186" s="40">
        <f>J186*SQRT(10)</f>
        <v>-8.5687848554751506E-2</v>
      </c>
      <c r="L186" s="20">
        <v>1.252824005761702E-2</v>
      </c>
      <c r="M186" s="20">
        <v>-9.7546682560971133E-3</v>
      </c>
      <c r="N186" s="20">
        <v>-9.7551572705459385E-3</v>
      </c>
      <c r="O186" s="20">
        <v>-3.4049502134301333E-3</v>
      </c>
      <c r="P186" s="20">
        <v>-5.3785335913267502E-3</v>
      </c>
      <c r="Q186" s="41">
        <f t="shared" si="2"/>
        <v>-3.1530138547565829E-3</v>
      </c>
    </row>
    <row r="187" spans="1:17" ht="12.75" customHeight="1">
      <c r="A187" s="43">
        <f>Stocks!A349</f>
        <v>42899</v>
      </c>
      <c r="B187" s="45">
        <f>Stocks!H349</f>
        <v>4.6105916635261895E-2</v>
      </c>
      <c r="C187" s="45">
        <f>Stocks!I349</f>
        <v>4.1893394115316406E-3</v>
      </c>
      <c r="D187" s="45">
        <f>Stocks!J349</f>
        <v>8.0134466295619083E-3</v>
      </c>
      <c r="E187" s="45">
        <f>Stocks!K349</f>
        <v>8.4166658578052073E-3</v>
      </c>
      <c r="F187" s="45">
        <f>Stocks!L349</f>
        <v>1.2390827542803885E-2</v>
      </c>
      <c r="G187" s="20">
        <f t="array" ref="G187">SQRT(MMULT(MMULT(TRANSPOSE($A$4:$A$8),MMULT(TRANSPOSE(EXP(B188:F439)-1),EXP(B188:F439)-1)/COUNTA(F188:F439)),$A$4:$A$8))*NORMSINV($B$11)</f>
        <v>-2.3563591873157361E-2</v>
      </c>
      <c r="H187" s="14">
        <f>IF(Q187&lt;G187,1,0)</f>
        <v>0</v>
      </c>
      <c r="I187" s="20">
        <f>G187*SQRT(10)</f>
        <v>-7.4514620173810706E-2</v>
      </c>
      <c r="J187" s="20">
        <f t="array" ref="J187">SQRT(MMULT(MMULT(TRANSPOSE($A$4:$A$8),MMULT(TRANSPOSE(EXP(B188:F439)-1),EXP(B188:F439)-1)/COUNTA(F188:F439)),$A$4:$A$8))*(-1/SQRT(2*PI())*EXP(-1*(NORMSINV($B$11))^2/2)/$B$11)</f>
        <v>-2.6995971171619098E-2</v>
      </c>
      <c r="K187" s="40">
        <f>J187*SQRT(10)</f>
        <v>-8.536875655056067E-2</v>
      </c>
      <c r="L187" s="20">
        <v>4.7185319428837073E-2</v>
      </c>
      <c r="M187" s="20">
        <v>4.1981269609411339E-3</v>
      </c>
      <c r="N187" s="20">
        <v>8.0456402294462187E-3</v>
      </c>
      <c r="O187" s="20">
        <v>8.4521855724751221E-3</v>
      </c>
      <c r="P187" s="20">
        <v>1.2467911897027863E-2</v>
      </c>
      <c r="Q187" s="41">
        <f t="shared" si="2"/>
        <v>1.6069836817745483E-2</v>
      </c>
    </row>
    <row r="188" spans="1:17" ht="12.75" customHeight="1">
      <c r="A188" s="43">
        <f>Stocks!A348</f>
        <v>42898</v>
      </c>
      <c r="B188" s="45">
        <f>Stocks!H348</f>
        <v>4.7185126839904184E-3</v>
      </c>
      <c r="C188" s="45">
        <f>Stocks!I348</f>
        <v>5.5987901029786466E-4</v>
      </c>
      <c r="D188" s="45">
        <f>Stocks!J348</f>
        <v>-2.4185766884875195E-2</v>
      </c>
      <c r="E188" s="45">
        <f>Stocks!K348</f>
        <v>-4.2595361985482243E-2</v>
      </c>
      <c r="F188" s="45">
        <f>Stocks!L348</f>
        <v>-7.7090799341699191E-3</v>
      </c>
      <c r="G188" s="20">
        <f t="array" ref="G188">SQRT(MMULT(MMULT(TRANSPOSE($A$4:$A$8),MMULT(TRANSPOSE(EXP(B189:F440)-1),EXP(B189:F440)-1)/COUNTA(F189:F440)),$A$4:$A$8))*NORMSINV($B$11)</f>
        <v>-2.3621376001623003E-2</v>
      </c>
      <c r="H188" s="14">
        <f>IF(Q188&lt;G188,1,0)</f>
        <v>0</v>
      </c>
      <c r="I188" s="20">
        <f>G188*SQRT(10)</f>
        <v>-7.4697349632369903E-2</v>
      </c>
      <c r="J188" s="20">
        <f t="array" ref="J188">SQRT(MMULT(MMULT(TRANSPOSE($A$4:$A$8),MMULT(TRANSPOSE(EXP(B189:F440)-1),EXP(B189:F440)-1)/COUNTA(F189:F440)),$A$4:$A$8))*(-1/SQRT(2*PI())*EXP(-1*(NORMSINV($B$11))^2/2)/$B$11)</f>
        <v>-2.7062172397418319E-2</v>
      </c>
      <c r="K188" s="40">
        <f>J188*SQRT(10)</f>
        <v>-8.5578103207981315E-2</v>
      </c>
      <c r="L188" s="20">
        <v>4.7296623947509523E-3</v>
      </c>
      <c r="M188" s="20">
        <v>5.6003577180536264E-4</v>
      </c>
      <c r="N188" s="20">
        <v>-2.3895634952698096E-2</v>
      </c>
      <c r="O188" s="20">
        <v>-4.1700924139093432E-2</v>
      </c>
      <c r="P188" s="20">
        <v>-7.6794411888432609E-3</v>
      </c>
      <c r="Q188" s="41">
        <f t="shared" si="2"/>
        <v>-1.3597260422815697E-2</v>
      </c>
    </row>
    <row r="189" spans="1:17" ht="12.75" customHeight="1">
      <c r="A189" s="43">
        <f>Stocks!A347</f>
        <v>42895</v>
      </c>
      <c r="B189" s="45">
        <f>Stocks!H347</f>
        <v>-3.4871247214348838E-2</v>
      </c>
      <c r="C189" s="45">
        <f>Stocks!I347</f>
        <v>-2.1333509595605135E-2</v>
      </c>
      <c r="D189" s="45">
        <f>Stocks!J347</f>
        <v>-3.9548672256871663E-2</v>
      </c>
      <c r="E189" s="45">
        <f>Stocks!K347</f>
        <v>-4.8479783427351687E-2</v>
      </c>
      <c r="F189" s="45">
        <f>Stocks!L347</f>
        <v>-2.2915128980887309E-2</v>
      </c>
      <c r="G189" s="20">
        <f t="array" ref="G189">SQRT(MMULT(MMULT(TRANSPOSE($A$4:$A$8),MMULT(TRANSPOSE(EXP(B190:F441)-1),EXP(B190:F441)-1)/COUNTA(F190:F441)),$A$4:$A$8))*NORMSINV($B$11)</f>
        <v>-2.3146986164461439E-2</v>
      </c>
      <c r="H189" s="14">
        <f>IF(Q189&lt;G189,1,0)</f>
        <v>1</v>
      </c>
      <c r="I189" s="20">
        <f>G189*SQRT(10)</f>
        <v>-7.3197197248102974E-2</v>
      </c>
      <c r="J189" s="20">
        <f t="array" ref="J189">SQRT(MMULT(MMULT(TRANSPOSE($A$4:$A$8),MMULT(TRANSPOSE(EXP(B190:F441)-1),EXP(B190:F441)-1)/COUNTA(F190:F441)),$A$4:$A$8))*(-1/SQRT(2*PI())*EXP(-1*(NORMSINV($B$11))^2/2)/$B$11)</f>
        <v>-2.6518680792358255E-2</v>
      </c>
      <c r="K189" s="40">
        <f>J189*SQRT(10)</f>
        <v>-8.3859431846810814E-2</v>
      </c>
      <c r="L189" s="20">
        <v>-3.4270251351351415E-2</v>
      </c>
      <c r="M189" s="20">
        <v>-2.1107559898874612E-2</v>
      </c>
      <c r="N189" s="20">
        <v>-3.8776832048925118E-2</v>
      </c>
      <c r="O189" s="20">
        <v>-4.7323401033174596E-2</v>
      </c>
      <c r="P189" s="20">
        <v>-2.2654571444030186E-2</v>
      </c>
      <c r="Q189" s="41">
        <f t="shared" si="2"/>
        <v>-3.2826523155271188E-2</v>
      </c>
    </row>
    <row r="190" spans="1:17" ht="12.75" customHeight="1">
      <c r="A190" s="43">
        <f>Stocks!A346</f>
        <v>42894</v>
      </c>
      <c r="B190" s="45">
        <f>Stocks!H346</f>
        <v>2.8371686007791223E-2</v>
      </c>
      <c r="C190" s="45">
        <f>Stocks!I346</f>
        <v>6.0491204055044597E-3</v>
      </c>
      <c r="D190" s="45">
        <f>Stocks!J346</f>
        <v>-2.4488166291712328E-3</v>
      </c>
      <c r="E190" s="45">
        <f>Stocks!K346</f>
        <v>1.6290328807693623E-3</v>
      </c>
      <c r="F190" s="45">
        <f>Stocks!L346</f>
        <v>-6.0967438535315431E-3</v>
      </c>
      <c r="G190" s="20">
        <f t="array" ref="G190">SQRT(MMULT(MMULT(TRANSPOSE($A$4:$A$8),MMULT(TRANSPOSE(EXP(B191:F442)-1),EXP(B191:F442)-1)/COUNTA(F191:F442)),$A$4:$A$8))*NORMSINV($B$11)</f>
        <v>-2.3133788390424185E-2</v>
      </c>
      <c r="H190" s="14">
        <f>IF(Q190&lt;G190,1,0)</f>
        <v>0</v>
      </c>
      <c r="I190" s="20">
        <f>G190*SQRT(10)</f>
        <v>-7.3155462222101009E-2</v>
      </c>
      <c r="J190" s="20">
        <f t="array" ref="J190">SQRT(MMULT(MMULT(TRANSPOSE($A$4:$A$8),MMULT(TRANSPOSE(EXP(B191:F442)-1),EXP(B191:F442)-1)/COUNTA(F191:F442)),$A$4:$A$8))*(-1/SQRT(2*PI())*EXP(-1*(NORMSINV($B$11))^2/2)/$B$11)</f>
        <v>-2.6503560570901474E-2</v>
      </c>
      <c r="K190" s="40">
        <f>J190*SQRT(10)</f>
        <v>-8.3811617508281241E-2</v>
      </c>
      <c r="L190" s="20">
        <v>2.8777995753282309E-2</v>
      </c>
      <c r="M190" s="20">
        <v>6.0674532816279115E-3</v>
      </c>
      <c r="N190" s="20">
        <v>-2.4458207237029097E-3</v>
      </c>
      <c r="O190" s="20">
        <v>1.6303604756333532E-3</v>
      </c>
      <c r="P190" s="20">
        <v>-6.0781964228443525E-3</v>
      </c>
      <c r="Q190" s="41">
        <f t="shared" si="2"/>
        <v>5.5903584727992634E-3</v>
      </c>
    </row>
    <row r="191" spans="1:17" ht="12.75" customHeight="1">
      <c r="A191" s="43">
        <f>Stocks!A345</f>
        <v>42893</v>
      </c>
      <c r="B191" s="45">
        <f>Stocks!H345</f>
        <v>1.9088265179246947E-2</v>
      </c>
      <c r="C191" s="45">
        <f>Stocks!I345</f>
        <v>3.5915768802239957E-3</v>
      </c>
      <c r="D191" s="45">
        <f>Stocks!J345</f>
        <v>5.9390727031393403E-3</v>
      </c>
      <c r="E191" s="45">
        <f>Stocks!K345</f>
        <v>2.6603982154199493E-3</v>
      </c>
      <c r="F191" s="45">
        <f>Stocks!L345</f>
        <v>-1.7941726566914622E-3</v>
      </c>
      <c r="G191" s="20">
        <f t="array" ref="G191">SQRT(MMULT(MMULT(TRANSPOSE($A$4:$A$8),MMULT(TRANSPOSE(EXP(B192:F443)-1),EXP(B192:F443)-1)/COUNTA(F192:F443)),$A$4:$A$8))*NORMSINV($B$11)</f>
        <v>-2.3171908295750235E-2</v>
      </c>
      <c r="H191" s="14">
        <f>IF(Q191&lt;G191,1,0)</f>
        <v>0</v>
      </c>
      <c r="I191" s="20">
        <f>G191*SQRT(10)</f>
        <v>-7.3276007947121316E-2</v>
      </c>
      <c r="J191" s="20">
        <f t="array" ref="J191">SQRT(MMULT(MMULT(TRANSPOSE($A$4:$A$8),MMULT(TRANSPOSE(EXP(B192:F443)-1),EXP(B192:F443)-1)/COUNTA(F192:F443)),$A$4:$A$8))*(-1/SQRT(2*PI())*EXP(-1*(NORMSINV($B$11))^2/2)/$B$11)</f>
        <v>-2.6547233193937321E-2</v>
      </c>
      <c r="K191" s="40">
        <f>J191*SQRT(10)</f>
        <v>-8.3949722468468449E-2</v>
      </c>
      <c r="L191" s="20">
        <v>1.9271610838515855E-2</v>
      </c>
      <c r="M191" s="20">
        <v>3.5980343209512647E-3</v>
      </c>
      <c r="N191" s="20">
        <v>5.9567439617346637E-3</v>
      </c>
      <c r="O191" s="20">
        <v>2.663940215098983E-3</v>
      </c>
      <c r="P191" s="20">
        <v>-1.7925640910890529E-3</v>
      </c>
      <c r="Q191" s="41">
        <f t="shared" si="2"/>
        <v>5.9395530490423433E-3</v>
      </c>
    </row>
    <row r="192" spans="1:17" ht="12.75" customHeight="1">
      <c r="A192" s="43">
        <f>Stocks!A344</f>
        <v>42892</v>
      </c>
      <c r="B192" s="45">
        <f>Stocks!H344</f>
        <v>1.5796489104463157E-2</v>
      </c>
      <c r="C192" s="45">
        <f>Stocks!I344</f>
        <v>-5.7955466616207429E-3</v>
      </c>
      <c r="D192" s="45">
        <f>Stocks!J344</f>
        <v>3.3725138522002263E-3</v>
      </c>
      <c r="E192" s="45">
        <f>Stocks!K344</f>
        <v>6.662023765303392E-4</v>
      </c>
      <c r="F192" s="45">
        <f>Stocks!L344</f>
        <v>3.314873830460596E-3</v>
      </c>
      <c r="G192" s="20">
        <f t="array" ref="G192">SQRT(MMULT(MMULT(TRANSPOSE($A$4:$A$8),MMULT(TRANSPOSE(EXP(B193:F444)-1),EXP(B193:F444)-1)/COUNTA(F193:F444)),$A$4:$A$8))*NORMSINV($B$11)</f>
        <v>-2.3188898576963813E-2</v>
      </c>
      <c r="H192" s="14">
        <f>IF(Q192&lt;G192,1,0)</f>
        <v>0</v>
      </c>
      <c r="I192" s="20">
        <f>G192*SQRT(10)</f>
        <v>-7.3329735933842996E-2</v>
      </c>
      <c r="J192" s="20">
        <f t="array" ref="J192">SQRT(MMULT(MMULT(TRANSPOSE($A$4:$A$8),MMULT(TRANSPOSE(EXP(B193:F444)-1),EXP(B193:F444)-1)/COUNTA(F193:F444)),$A$4:$A$8))*(-1/SQRT(2*PI())*EXP(-1*(NORMSINV($B$11))^2/2)/$B$11)</f>
        <v>-2.656669835630766E-2</v>
      </c>
      <c r="K192" s="40">
        <f>J192*SQRT(10)</f>
        <v>-8.4011276716583719E-2</v>
      </c>
      <c r="L192" s="20">
        <v>1.5921913188260511E-2</v>
      </c>
      <c r="M192" s="20">
        <v>-5.7787848779333132E-3</v>
      </c>
      <c r="N192" s="20">
        <v>3.3782071755133207E-3</v>
      </c>
      <c r="O192" s="20">
        <v>6.6642433862131284E-4</v>
      </c>
      <c r="P192" s="20">
        <v>3.3203741006045031E-3</v>
      </c>
      <c r="Q192" s="41">
        <f t="shared" si="2"/>
        <v>3.5016267850132674E-3</v>
      </c>
    </row>
    <row r="193" spans="1:17" ht="12.75" customHeight="1">
      <c r="A193" s="43">
        <f>Stocks!A343</f>
        <v>42891</v>
      </c>
      <c r="B193" s="45">
        <f>Stocks!H343</f>
        <v>2.1742203899273893E-2</v>
      </c>
      <c r="C193" s="45">
        <f>Stocks!I343</f>
        <v>5.505961523490741E-4</v>
      </c>
      <c r="D193" s="45">
        <f>Stocks!J343</f>
        <v>-9.8262685439681648E-3</v>
      </c>
      <c r="E193" s="45">
        <f>Stocks!K343</f>
        <v>-7.2671395682607316E-4</v>
      </c>
      <c r="F193" s="45">
        <f>Stocks!L343</f>
        <v>7.2203141385030825E-3</v>
      </c>
      <c r="G193" s="20">
        <f t="array" ref="G193">SQRT(MMULT(MMULT(TRANSPOSE($A$4:$A$8),MMULT(TRANSPOSE(EXP(B194:F445)-1),EXP(B194:F445)-1)/COUNTA(F194:F445)),$A$4:$A$8))*NORMSINV($B$11)</f>
        <v>-2.3200708504620995E-2</v>
      </c>
      <c r="H193" s="14">
        <f>IF(Q193&lt;G193,1,0)</f>
        <v>0</v>
      </c>
      <c r="I193" s="20">
        <f>G193*SQRT(10)</f>
        <v>-7.3367082204241499E-2</v>
      </c>
      <c r="J193" s="20">
        <f t="array" ref="J193">SQRT(MMULT(MMULT(TRANSPOSE($A$4:$A$8),MMULT(TRANSPOSE(EXP(B194:F445)-1),EXP(B194:F445)-1)/COUNTA(F194:F445)),$A$4:$A$8))*(-1/SQRT(2*PI())*EXP(-1*(NORMSINV($B$11))^2/2)/$B$11)</f>
        <v>-2.6580228571407651E-2</v>
      </c>
      <c r="K193" s="40">
        <f>J193*SQRT(10)</f>
        <v>-8.4054063013531702E-2</v>
      </c>
      <c r="L193" s="20">
        <v>2.198028797445414E-2</v>
      </c>
      <c r="M193" s="20">
        <v>5.5074775823391714E-4</v>
      </c>
      <c r="N193" s="20">
        <v>-9.7781485096569577E-3</v>
      </c>
      <c r="O193" s="20">
        <v>-7.2644996419141844E-4</v>
      </c>
      <c r="P193" s="20">
        <v>7.2464434560691156E-3</v>
      </c>
      <c r="Q193" s="41">
        <f t="shared" si="2"/>
        <v>3.8545761429817599E-3</v>
      </c>
    </row>
    <row r="194" spans="1:17" ht="12.75" customHeight="1">
      <c r="A194" s="43">
        <f>Stocks!A342</f>
        <v>42888</v>
      </c>
      <c r="B194" s="45">
        <f>Stocks!H342</f>
        <v>-1.5288850681386475E-3</v>
      </c>
      <c r="C194" s="45">
        <f>Stocks!I342</f>
        <v>5.5216923173608311E-3</v>
      </c>
      <c r="D194" s="45">
        <f>Stocks!J342</f>
        <v>1.4710499556573668E-2</v>
      </c>
      <c r="E194" s="45">
        <f>Stocks!K342</f>
        <v>1.3346866096288636E-2</v>
      </c>
      <c r="F194" s="45">
        <f>Stocks!L342</f>
        <v>2.3404433186981079E-2</v>
      </c>
      <c r="G194" s="20">
        <f t="array" ref="G194">SQRT(MMULT(MMULT(TRANSPOSE($A$4:$A$8),MMULT(TRANSPOSE(EXP(B195:F446)-1),EXP(B195:F446)-1)/COUNTA(F195:F446)),$A$4:$A$8))*NORMSINV($B$11)</f>
        <v>-2.3147837857836299E-2</v>
      </c>
      <c r="H194" s="14">
        <f>IF(Q194&lt;G194,1,0)</f>
        <v>0</v>
      </c>
      <c r="I194" s="20">
        <f>G194*SQRT(10)</f>
        <v>-7.3199890539035611E-2</v>
      </c>
      <c r="J194" s="20">
        <f t="array" ref="J194">SQRT(MMULT(MMULT(TRANSPOSE($A$4:$A$8),MMULT(TRANSPOSE(EXP(B195:F446)-1),EXP(B195:F446)-1)/COUNTA(F195:F446)),$A$4:$A$8))*(-1/SQRT(2*PI())*EXP(-1*(NORMSINV($B$11))^2/2)/$B$11)</f>
        <v>-2.6519656547239708E-2</v>
      </c>
      <c r="K194" s="40">
        <f>J194*SQRT(10)</f>
        <v>-8.3862517454674226E-2</v>
      </c>
      <c r="L194" s="20">
        <v>-1.5277169187607432E-3</v>
      </c>
      <c r="M194" s="20">
        <v>5.5369649577189269E-3</v>
      </c>
      <c r="N194" s="20">
        <v>1.4819231467850254E-2</v>
      </c>
      <c r="O194" s="20">
        <v>1.3436333105210958E-2</v>
      </c>
      <c r="P194" s="20">
        <v>2.368046619213179E-2</v>
      </c>
      <c r="Q194" s="41">
        <f t="shared" si="2"/>
        <v>1.1189055760830239E-2</v>
      </c>
    </row>
    <row r="195" spans="1:17" ht="12.75" customHeight="1">
      <c r="A195" s="43">
        <f>Stocks!A341</f>
        <v>42887</v>
      </c>
      <c r="B195" s="45">
        <f>Stocks!H341</f>
        <v>-1.8785851757482041E-3</v>
      </c>
      <c r="C195" s="45">
        <f>Stocks!I341</f>
        <v>2.7705550096678673E-4</v>
      </c>
      <c r="D195" s="45">
        <f>Stocks!J341</f>
        <v>2.7456419846587578E-3</v>
      </c>
      <c r="E195" s="45">
        <f>Stocks!K341</f>
        <v>-4.9071949126604979E-4</v>
      </c>
      <c r="F195" s="45">
        <f>Stocks!L341</f>
        <v>3.7159242707276766E-3</v>
      </c>
      <c r="G195" s="20">
        <f t="array" ref="G195">SQRT(MMULT(MMULT(TRANSPOSE($A$4:$A$8),MMULT(TRANSPOSE(EXP(B196:F447)-1),EXP(B196:F447)-1)/COUNTA(F196:F447)),$A$4:$A$8))*NORMSINV($B$11)</f>
        <v>-2.3179277565698955E-2</v>
      </c>
      <c r="H195" s="14">
        <f>IF(Q195&lt;G195,1,0)</f>
        <v>0</v>
      </c>
      <c r="I195" s="20">
        <f>G195*SQRT(10)</f>
        <v>-7.3299311624851898E-2</v>
      </c>
      <c r="J195" s="20">
        <f t="array" ref="J195">SQRT(MMULT(MMULT(TRANSPOSE($A$4:$A$8),MMULT(TRANSPOSE(EXP(B196:F447)-1),EXP(B196:F447)-1)/COUNTA(F196:F447)),$A$4:$A$8))*(-1/SQRT(2*PI())*EXP(-1*(NORMSINV($B$11))^2/2)/$B$11)</f>
        <v>-2.655567590505549E-2</v>
      </c>
      <c r="K195" s="40">
        <f>J195*SQRT(10)</f>
        <v>-8.3976420665228688E-2</v>
      </c>
      <c r="L195" s="20">
        <v>-1.8768217390451537E-3</v>
      </c>
      <c r="M195" s="20">
        <v>2.7709388438676273E-4</v>
      </c>
      <c r="N195" s="20">
        <v>2.7494147116750908E-3</v>
      </c>
      <c r="O195" s="20">
        <v>-4.9059910814873181E-4</v>
      </c>
      <c r="P195" s="20">
        <v>3.7228368769089632E-3</v>
      </c>
      <c r="Q195" s="41">
        <f t="shared" si="2"/>
        <v>8.7638492515538634E-4</v>
      </c>
    </row>
    <row r="196" spans="1:17" ht="12.75" customHeight="1">
      <c r="A196" s="43">
        <f>Stocks!A340</f>
        <v>42886</v>
      </c>
      <c r="B196" s="45">
        <f>Stocks!H340</f>
        <v>1.7482819043014179E-2</v>
      </c>
      <c r="C196" s="45">
        <f>Stocks!I340</f>
        <v>-1.9366249288338771E-3</v>
      </c>
      <c r="D196" s="45">
        <f>Stocks!J340</f>
        <v>-5.9394936119238646E-3</v>
      </c>
      <c r="E196" s="45">
        <f>Stocks!K340</f>
        <v>-9.1939076826139457E-4</v>
      </c>
      <c r="F196" s="45">
        <f>Stocks!L340</f>
        <v>-8.1287072548552781E-3</v>
      </c>
      <c r="G196" s="20">
        <f t="array" ref="G196">SQRT(MMULT(MMULT(TRANSPOSE($A$4:$A$8),MMULT(TRANSPOSE(EXP(B197:F448)-1),EXP(B197:F448)-1)/COUNTA(F197:F448)),$A$4:$A$8))*NORMSINV($B$11)</f>
        <v>-2.3179385581353702E-2</v>
      </c>
      <c r="H196" s="14">
        <f>IF(Q196&lt;G196,1,0)</f>
        <v>0</v>
      </c>
      <c r="I196" s="20">
        <f>G196*SQRT(10)</f>
        <v>-7.3299653200343859E-2</v>
      </c>
      <c r="J196" s="20">
        <f t="array" ref="J196">SQRT(MMULT(MMULT(TRANSPOSE($A$4:$A$8),MMULT(TRANSPOSE(EXP(B197:F448)-1),EXP(B197:F448)-1)/COUNTA(F197:F448)),$A$4:$A$8))*(-1/SQRT(2*PI())*EXP(-1*(NORMSINV($B$11))^2/2)/$B$11)</f>
        <v>-2.6555799654758731E-2</v>
      </c>
      <c r="K196" s="40">
        <f>J196*SQRT(10)</f>
        <v>-8.3976811996150702E-2</v>
      </c>
      <c r="L196" s="20">
        <v>1.7636538030978175E-2</v>
      </c>
      <c r="M196" s="20">
        <v>-1.9347508807477083E-3</v>
      </c>
      <c r="N196" s="20">
        <v>-5.9218896897790035E-3</v>
      </c>
      <c r="O196" s="20">
        <v>-9.1896825806288545E-4</v>
      </c>
      <c r="P196" s="20">
        <v>-8.0957586509985881E-3</v>
      </c>
      <c r="Q196" s="41">
        <f t="shared" si="2"/>
        <v>1.5303411027799835E-4</v>
      </c>
    </row>
    <row r="197" spans="1:17" ht="12.75" customHeight="1">
      <c r="A197" s="43">
        <f>Stocks!A339</f>
        <v>42885</v>
      </c>
      <c r="B197" s="45">
        <f>Stocks!H339</f>
        <v>3.0173107708317732E-2</v>
      </c>
      <c r="C197" s="45">
        <f>Stocks!I339</f>
        <v>-2.2087492604462447E-3</v>
      </c>
      <c r="D197" s="45">
        <f>Stocks!J339</f>
        <v>3.9040769452754762E-4</v>
      </c>
      <c r="E197" s="45">
        <f>Stocks!K339</f>
        <v>4.8518935319806595E-3</v>
      </c>
      <c r="F197" s="45">
        <f>Stocks!L339</f>
        <v>6.4120896244082995E-3</v>
      </c>
      <c r="G197" s="20">
        <f t="array" ref="G197">SQRT(MMULT(MMULT(TRANSPOSE($A$4:$A$8),MMULT(TRANSPOSE(EXP(B198:F449)-1),EXP(B198:F449)-1)/COUNTA(F198:F449)),$A$4:$A$8))*NORMSINV($B$11)</f>
        <v>-2.3150164676751857E-2</v>
      </c>
      <c r="H197" s="14">
        <f>IF(Q197&lt;G197,1,0)</f>
        <v>0</v>
      </c>
      <c r="I197" s="20">
        <f>G197*SQRT(10)</f>
        <v>-7.3207248586511536E-2</v>
      </c>
      <c r="J197" s="20">
        <f t="array" ref="J197">SQRT(MMULT(MMULT(TRANSPOSE($A$4:$A$8),MMULT(TRANSPOSE(EXP(B198:F449)-1),EXP(B198:F449)-1)/COUNTA(F198:F449)),$A$4:$A$8))*(-1/SQRT(2*PI())*EXP(-1*(NORMSINV($B$11))^2/2)/$B$11)</f>
        <v>-2.6522322301115602E-2</v>
      </c>
      <c r="K197" s="40">
        <f>J197*SQRT(10)</f>
        <v>-8.3870947308603477E-2</v>
      </c>
      <c r="L197" s="20">
        <v>3.0632929016749914E-2</v>
      </c>
      <c r="M197" s="20">
        <v>-2.2063117687314174E-3</v>
      </c>
      <c r="N197" s="20">
        <v>3.9048391352992462E-4</v>
      </c>
      <c r="O197" s="20">
        <v>4.8636830268163605E-3</v>
      </c>
      <c r="P197" s="20">
        <v>6.4326910803394963E-3</v>
      </c>
      <c r="Q197" s="41">
        <f t="shared" si="2"/>
        <v>8.0226950537408571E-3</v>
      </c>
    </row>
    <row r="198" spans="1:17" ht="12.75" customHeight="1">
      <c r="A198" s="43">
        <f>Stocks!A338</f>
        <v>42881</v>
      </c>
      <c r="B198" s="45">
        <f>Stocks!H338</f>
        <v>2.5890593545025778E-2</v>
      </c>
      <c r="C198" s="45">
        <f>Stocks!I338</f>
        <v>0</v>
      </c>
      <c r="D198" s="45">
        <f>Stocks!J338</f>
        <v>-1.6907278347850301E-3</v>
      </c>
      <c r="E198" s="45">
        <f>Stocks!K338</f>
        <v>-3.8098239987758762E-3</v>
      </c>
      <c r="F198" s="45">
        <f>Stocks!L338</f>
        <v>4.8714188751061826E-3</v>
      </c>
      <c r="G198" s="20">
        <f t="array" ref="G198">SQRT(MMULT(MMULT(TRANSPOSE($A$4:$A$8),MMULT(TRANSPOSE(EXP(B199:F450)-1),EXP(B199:F450)-1)/COUNTA(F199:F450)),$A$4:$A$8))*NORMSINV($B$11)</f>
        <v>-2.3200304170859658E-2</v>
      </c>
      <c r="H198" s="14">
        <f>IF(Q198&lt;G198,1,0)</f>
        <v>0</v>
      </c>
      <c r="I198" s="20">
        <f>G198*SQRT(10)</f>
        <v>-7.336580358862077E-2</v>
      </c>
      <c r="J198" s="20">
        <f t="array" ref="J198">SQRT(MMULT(MMULT(TRANSPOSE($A$4:$A$8),MMULT(TRANSPOSE(EXP(B199:F450)-1),EXP(B199:F450)-1)/COUNTA(F199:F450)),$A$4:$A$8))*(-1/SQRT(2*PI())*EXP(-1*(NORMSINV($B$11))^2/2)/$B$11)</f>
        <v>-2.6579765340563073E-2</v>
      </c>
      <c r="K198" s="40">
        <f>J198*SQRT(10)</f>
        <v>-8.405259814898039E-2</v>
      </c>
      <c r="L198" s="20">
        <v>2.6228666290984595E-2</v>
      </c>
      <c r="M198" s="20">
        <v>0</v>
      </c>
      <c r="N198" s="20">
        <v>-1.6892993596470121E-3</v>
      </c>
      <c r="O198" s="20">
        <v>-3.802575826999572E-3</v>
      </c>
      <c r="P198" s="20">
        <v>4.8833035265696189E-3</v>
      </c>
      <c r="Q198" s="41">
        <f t="shared" si="2"/>
        <v>5.1240189261815266E-3</v>
      </c>
    </row>
    <row r="199" spans="1:17" ht="12.75" customHeight="1">
      <c r="A199" s="43">
        <f>Stocks!A337</f>
        <v>42880</v>
      </c>
      <c r="B199" s="45">
        <f>Stocks!H337</f>
        <v>2.1083584974900385E-2</v>
      </c>
      <c r="C199" s="45">
        <f>Stocks!I337</f>
        <v>3.8683186883133806E-3</v>
      </c>
      <c r="D199" s="45">
        <f>Stocks!J337</f>
        <v>3.4501635723153063E-3</v>
      </c>
      <c r="E199" s="45">
        <f>Stocks!K337</f>
        <v>3.3045419213269575E-2</v>
      </c>
      <c r="F199" s="45">
        <f>Stocks!L337</f>
        <v>1.2284357492404665E-2</v>
      </c>
      <c r="G199" s="20">
        <f t="array" ref="G199">SQRT(MMULT(MMULT(TRANSPOSE($A$4:$A$8),MMULT(TRANSPOSE(EXP(B200:F451)-1),EXP(B200:F451)-1)/COUNTA(F200:F451)),$A$4:$A$8))*NORMSINV($B$11)</f>
        <v>-2.3187291865616331E-2</v>
      </c>
      <c r="H199" s="14">
        <f>IF(Q199&lt;G199,1,0)</f>
        <v>0</v>
      </c>
      <c r="I199" s="20">
        <f>G199*SQRT(10)</f>
        <v>-7.3324655066442507E-2</v>
      </c>
      <c r="J199" s="20">
        <f t="array" ref="J199">SQRT(MMULT(MMULT(TRANSPOSE($A$4:$A$8),MMULT(TRANSPOSE(EXP(B200:F451)-1),EXP(B200:F451)-1)/COUNTA(F200:F451)),$A$4:$A$8))*(-1/SQRT(2*PI())*EXP(-1*(NORMSINV($B$11))^2/2)/$B$11)</f>
        <v>-2.6564857604123051E-2</v>
      </c>
      <c r="K199" s="40">
        <f>J199*SQRT(10)</f>
        <v>-8.4005455747072424E-2</v>
      </c>
      <c r="L199" s="20">
        <v>2.1307414024539287E-2</v>
      </c>
      <c r="M199" s="20">
        <v>3.8758102899032467E-3</v>
      </c>
      <c r="N199" s="20">
        <v>3.456122237472316E-3</v>
      </c>
      <c r="O199" s="20">
        <v>3.3597483359746459E-2</v>
      </c>
      <c r="P199" s="20">
        <v>1.2360120125820041E-2</v>
      </c>
      <c r="Q199" s="41">
        <f t="shared" si="2"/>
        <v>1.491939000749627E-2</v>
      </c>
    </row>
    <row r="200" spans="1:17" ht="12.75" customHeight="1">
      <c r="A200" s="43">
        <f>Stocks!A336</f>
        <v>42879</v>
      </c>
      <c r="B200" s="45">
        <f>Stocks!H336</f>
        <v>2.0714706769343651E-2</v>
      </c>
      <c r="C200" s="45">
        <f>Stocks!I336</f>
        <v>7.2243898206820921E-3</v>
      </c>
      <c r="D200" s="45">
        <f>Stocks!J336</f>
        <v>-2.9953395583178087E-3</v>
      </c>
      <c r="E200" s="45">
        <f>Stocks!K336</f>
        <v>-1.2670068334191343E-3</v>
      </c>
      <c r="F200" s="45">
        <f>Stocks!L336</f>
        <v>1.309596504494805E-3</v>
      </c>
      <c r="G200" s="20">
        <f t="array" ref="G200">SQRT(MMULT(MMULT(TRANSPOSE($A$4:$A$8),MMULT(TRANSPOSE(EXP(B201:F452)-1),EXP(B201:F452)-1)/COUNTA(F201:F452)),$A$4:$A$8))*NORMSINV($B$11)</f>
        <v>-2.341224866516322E-2</v>
      </c>
      <c r="H200" s="14">
        <f>IF(Q200&lt;G200,1,0)</f>
        <v>0</v>
      </c>
      <c r="I200" s="20">
        <f>G200*SQRT(10)</f>
        <v>-7.4036030928152613E-2</v>
      </c>
      <c r="J200" s="20">
        <f t="array" ref="J200">SQRT(MMULT(MMULT(TRANSPOSE($A$4:$A$8),MMULT(TRANSPOSE(EXP(B201:F452)-1),EXP(B201:F452)-1)/COUNTA(F201:F452)),$A$4:$A$8))*(-1/SQRT(2*PI())*EXP(-1*(NORMSINV($B$11))^2/2)/$B$11)</f>
        <v>-2.6822582627885047E-2</v>
      </c>
      <c r="K200" s="40">
        <f>J200*SQRT(10)</f>
        <v>-8.4820453832181356E-2</v>
      </c>
      <c r="L200" s="20">
        <v>2.0930745455016164E-2</v>
      </c>
      <c r="M200" s="20">
        <v>7.2505486808144282E-3</v>
      </c>
      <c r="N200" s="20">
        <v>-2.9908580044914852E-3</v>
      </c>
      <c r="O200" s="20">
        <v>-1.2662045191428285E-3</v>
      </c>
      <c r="P200" s="20">
        <v>1.3104544004554641E-3</v>
      </c>
      <c r="Q200" s="41">
        <f t="shared" si="2"/>
        <v>5.046937202530348E-3</v>
      </c>
    </row>
    <row r="201" spans="1:17" ht="12.75" customHeight="1">
      <c r="A201" s="43">
        <f>Stocks!A335</f>
        <v>42878</v>
      </c>
      <c r="B201" s="45">
        <f>Stocks!H335</f>
        <v>-2.1133692541892658E-2</v>
      </c>
      <c r="C201" s="45">
        <f>Stocks!I335</f>
        <v>2.5129532497241008E-3</v>
      </c>
      <c r="D201" s="45">
        <f>Stocks!J335</f>
        <v>-1.2345741972414562E-3</v>
      </c>
      <c r="E201" s="45">
        <f>Stocks!K335</f>
        <v>5.0140881127141617E-3</v>
      </c>
      <c r="F201" s="45">
        <f>Stocks!L335</f>
        <v>3.3545881332865523E-3</v>
      </c>
      <c r="G201" s="20">
        <f t="array" ref="G201">SQRT(MMULT(MMULT(TRANSPOSE($A$4:$A$8),MMULT(TRANSPOSE(EXP(B202:F453)-1),EXP(B202:F453)-1)/COUNTA(F202:F453)),$A$4:$A$8))*NORMSINV($B$11)</f>
        <v>-2.3412240656330793E-2</v>
      </c>
      <c r="H201" s="14">
        <f>IF(Q201&lt;G201,1,0)</f>
        <v>0</v>
      </c>
      <c r="I201" s="20">
        <f>G201*SQRT(10)</f>
        <v>-7.4036005602000743E-2</v>
      </c>
      <c r="J201" s="20">
        <f t="array" ref="J201">SQRT(MMULT(MMULT(TRANSPOSE($A$4:$A$8),MMULT(TRANSPOSE(EXP(B202:F453)-1),EXP(B202:F453)-1)/COUNTA(F202:F453)),$A$4:$A$8))*(-1/SQRT(2*PI())*EXP(-1*(NORMSINV($B$11))^2/2)/$B$11)</f>
        <v>-2.6822573452449892E-2</v>
      </c>
      <c r="K201" s="40">
        <f>J201*SQRT(10)</f>
        <v>-8.4820424816907741E-2</v>
      </c>
      <c r="L201" s="20">
        <v>-2.0911940952242202E-2</v>
      </c>
      <c r="M201" s="20">
        <v>2.5161133632599537E-3</v>
      </c>
      <c r="N201" s="20">
        <v>-1.2338124240379624E-3</v>
      </c>
      <c r="O201" s="20">
        <v>5.0266796888094366E-3</v>
      </c>
      <c r="P201" s="20">
        <v>3.3602210610148013E-3</v>
      </c>
      <c r="Q201" s="41">
        <f t="shared" si="2"/>
        <v>-2.2485478526391945E-3</v>
      </c>
    </row>
    <row r="202" spans="1:17" ht="12.75" customHeight="1">
      <c r="A202" s="43">
        <f>Stocks!A334</f>
        <v>42877</v>
      </c>
      <c r="B202" s="45">
        <f>Stocks!H334</f>
        <v>-1.5453849155917354E-3</v>
      </c>
      <c r="C202" s="45">
        <f>Stocks!I334</f>
        <v>1.0397781970935225E-2</v>
      </c>
      <c r="D202" s="45">
        <f>Stocks!J334</f>
        <v>6.0578037531836861E-3</v>
      </c>
      <c r="E202" s="45">
        <f>Stocks!K334</f>
        <v>8.9120889745647231E-4</v>
      </c>
      <c r="F202" s="45">
        <f>Stocks!L334</f>
        <v>1.1164898531311139E-2</v>
      </c>
      <c r="G202" s="20">
        <f t="array" ref="G202">SQRT(MMULT(MMULT(TRANSPOSE($A$4:$A$8),MMULT(TRANSPOSE(EXP(B203:F454)-1),EXP(B203:F454)-1)/COUNTA(F203:F454)),$A$4:$A$8))*NORMSINV($B$11)</f>
        <v>-2.3549379683269939E-2</v>
      </c>
      <c r="H202" s="14">
        <f>IF(Q202&lt;G202,1,0)</f>
        <v>0</v>
      </c>
      <c r="I202" s="20">
        <f>G202*SQRT(10)</f>
        <v>-7.4469677283227634E-2</v>
      </c>
      <c r="J202" s="20">
        <f t="array" ref="J202">SQRT(MMULT(MMULT(TRANSPOSE($A$4:$A$8),MMULT(TRANSPOSE(EXP(B203:F454)-1),EXP(B203:F454)-1)/COUNTA(F203:F454)),$A$4:$A$8))*(-1/SQRT(2*PI())*EXP(-1*(NORMSINV($B$11))^2/2)/$B$11)</f>
        <v>-2.6979688769914308E-2</v>
      </c>
      <c r="K202" s="40">
        <f>J202*SQRT(10)</f>
        <v>-8.531726707539572E-2</v>
      </c>
      <c r="L202" s="20">
        <v>-1.5441914232039952E-3</v>
      </c>
      <c r="M202" s="20">
        <v>1.0452026751340708E-2</v>
      </c>
      <c r="N202" s="20">
        <v>6.07618935304259E-3</v>
      </c>
      <c r="O202" s="20">
        <v>8.9160614210649462E-4</v>
      </c>
      <c r="P202" s="20">
        <v>1.1227458619814529E-2</v>
      </c>
      <c r="Q202" s="41">
        <f t="shared" si="2"/>
        <v>5.4206178886200655E-3</v>
      </c>
    </row>
    <row r="203" spans="1:17" ht="12.75" customHeight="1">
      <c r="A203" s="43">
        <f>Stocks!A333</f>
        <v>42874</v>
      </c>
      <c r="B203" s="45">
        <f>Stocks!H333</f>
        <v>-7.148761963260631E-3</v>
      </c>
      <c r="C203" s="45">
        <f>Stocks!I333</f>
        <v>5.0976130945509842E-3</v>
      </c>
      <c r="D203" s="45">
        <f>Stocks!J333</f>
        <v>3.4030915884746223E-3</v>
      </c>
      <c r="E203" s="45">
        <f>Stocks!K333</f>
        <v>8.4421516724414135E-3</v>
      </c>
      <c r="F203" s="45">
        <f>Stocks!L333</f>
        <v>-2.9526620605626876E-4</v>
      </c>
      <c r="G203" s="20">
        <f t="array" ref="G203">SQRT(MMULT(MMULT(TRANSPOSE($A$4:$A$8),MMULT(TRANSPOSE(EXP(B204:F455)-1),EXP(B204:F455)-1)/COUNTA(F204:F455)),$A$4:$A$8))*NORMSINV($B$11)</f>
        <v>-2.355286638650431E-2</v>
      </c>
      <c r="H203" s="14">
        <f>IF(Q203&lt;G203,1,0)</f>
        <v>0</v>
      </c>
      <c r="I203" s="20">
        <f>G203*SQRT(10)</f>
        <v>-7.4480703206973323E-2</v>
      </c>
      <c r="J203" s="20">
        <f t="array" ref="J203">SQRT(MMULT(MMULT(TRANSPOSE($A$4:$A$8),MMULT(TRANSPOSE(EXP(B204:F455)-1),EXP(B204:F455)-1)/COUNTA(F204:F455)),$A$4:$A$8))*(-1/SQRT(2*PI())*EXP(-1*(NORMSINV($B$11))^2/2)/$B$11)</f>
        <v>-2.6983683362101517E-2</v>
      </c>
      <c r="K203" s="40">
        <f>J203*SQRT(10)</f>
        <v>-8.5329899085030816E-2</v>
      </c>
      <c r="L203" s="20">
        <v>-7.1232703451304252E-3</v>
      </c>
      <c r="M203" s="20">
        <v>5.1106280298189501E-3</v>
      </c>
      <c r="N203" s="20">
        <v>3.4088886787987591E-3</v>
      </c>
      <c r="O203" s="20">
        <v>8.4778871254570665E-3</v>
      </c>
      <c r="P203" s="20">
        <v>-2.9522261928000037E-4</v>
      </c>
      <c r="Q203" s="41">
        <f t="shared" si="2"/>
        <v>1.9157821739328698E-3</v>
      </c>
    </row>
    <row r="204" spans="1:17" ht="12.75" customHeight="1">
      <c r="A204" s="43">
        <f>Stocks!A332</f>
        <v>42873</v>
      </c>
      <c r="B204" s="45">
        <f>Stocks!H332</f>
        <v>2.2450393593376521E-2</v>
      </c>
      <c r="C204" s="45">
        <f>Stocks!I332</f>
        <v>5.1238235765382239E-3</v>
      </c>
      <c r="D204" s="45">
        <f>Stocks!J332</f>
        <v>1.5126062341478876E-2</v>
      </c>
      <c r="E204" s="45">
        <f>Stocks!K332</f>
        <v>1.6186821847884517E-2</v>
      </c>
      <c r="F204" s="45">
        <f>Stocks!L332</f>
        <v>3.4026033717746511E-3</v>
      </c>
      <c r="G204" s="20">
        <f t="array" ref="G204">SQRT(MMULT(MMULT(TRANSPOSE($A$4:$A$8),MMULT(TRANSPOSE(EXP(B205:F456)-1),EXP(B205:F456)-1)/COUNTA(F205:F456)),$A$4:$A$8))*NORMSINV($B$11)</f>
        <v>-2.3571879287289377E-2</v>
      </c>
      <c r="H204" s="14">
        <f>IF(Q204&lt;G204,1,0)</f>
        <v>0</v>
      </c>
      <c r="I204" s="20">
        <f>G204*SQRT(10)</f>
        <v>-7.4540827278380933E-2</v>
      </c>
      <c r="J204" s="20">
        <f t="array" ref="J204">SQRT(MMULT(MMULT(TRANSPOSE($A$4:$A$8),MMULT(TRANSPOSE(EXP(B205:F456)-1),EXP(B205:F456)-1)/COUNTA(F205:F456)),$A$4:$A$8))*(-1/SQRT(2*PI())*EXP(-1*(NORMSINV($B$11))^2/2)/$B$11)</f>
        <v>-2.7005465767952267E-2</v>
      </c>
      <c r="K204" s="40">
        <f>J204*SQRT(10)</f>
        <v>-8.539878110043736E-2</v>
      </c>
      <c r="L204" s="20">
        <v>2.2704300220719727E-2</v>
      </c>
      <c r="M204" s="20">
        <v>5.1369728090833195E-3</v>
      </c>
      <c r="N204" s="20">
        <v>1.5241040211792366E-2</v>
      </c>
      <c r="O204" s="20">
        <v>1.6318538178561454E-2</v>
      </c>
      <c r="P204" s="20">
        <v>3.4083987979420635E-3</v>
      </c>
      <c r="Q204" s="41">
        <f t="shared" si="2"/>
        <v>1.2561850043619786E-2</v>
      </c>
    </row>
    <row r="205" spans="1:17" ht="12.75" customHeight="1">
      <c r="A205" s="43">
        <f>Stocks!A331</f>
        <v>42872</v>
      </c>
      <c r="B205" s="45">
        <f>Stocks!H331</f>
        <v>-3.498888518764634E-2</v>
      </c>
      <c r="C205" s="45">
        <f>Stocks!I331</f>
        <v>-2.2016043495298763E-2</v>
      </c>
      <c r="D205" s="45">
        <f>Stocks!J331</f>
        <v>-3.4152007131481255E-2</v>
      </c>
      <c r="E205" s="45">
        <f>Stocks!K331</f>
        <v>-3.9735287013838341E-2</v>
      </c>
      <c r="F205" s="45">
        <f>Stocks!L331</f>
        <v>-2.8199817794360427E-2</v>
      </c>
      <c r="G205" s="20">
        <f t="array" ref="G205">SQRT(MMULT(MMULT(TRANSPOSE($A$4:$A$8),MMULT(TRANSPOSE(EXP(B206:F457)-1),EXP(B206:F457)-1)/COUNTA(F206:F457)),$A$4:$A$8))*NORMSINV($B$11)</f>
        <v>-2.3186368863446868E-2</v>
      </c>
      <c r="H205" s="14">
        <f>IF(Q205&lt;G205,1,0)</f>
        <v>1</v>
      </c>
      <c r="I205" s="20">
        <f>G205*SQRT(10)</f>
        <v>-7.3321736277301736E-2</v>
      </c>
      <c r="J205" s="20">
        <f t="array" ref="J205">SQRT(MMULT(MMULT(TRANSPOSE($A$4:$A$8),MMULT(TRANSPOSE(EXP(B206:F457)-1),EXP(B206:F457)-1)/COUNTA(F206:F457)),$A$4:$A$8))*(-1/SQRT(2*PI())*EXP(-1*(NORMSINV($B$11))^2/2)/$B$11)</f>
        <v>-2.6563800153285664E-2</v>
      </c>
      <c r="K205" s="40">
        <f>J205*SQRT(10)</f>
        <v>-8.4002111793912634E-2</v>
      </c>
      <c r="L205" s="20">
        <v>-3.4383851159778919E-2</v>
      </c>
      <c r="M205" s="20">
        <v>-2.1775459215506287E-2</v>
      </c>
      <c r="N205" s="20">
        <v>-3.3575409957968809E-2</v>
      </c>
      <c r="O205" s="20">
        <v>-3.8956193740513241E-2</v>
      </c>
      <c r="P205" s="20">
        <v>-2.7805914286413397E-2</v>
      </c>
      <c r="Q205" s="41">
        <f t="shared" si="2"/>
        <v>-3.1299365672036131E-2</v>
      </c>
    </row>
    <row r="206" spans="1:17" ht="12.75" customHeight="1">
      <c r="A206" s="43">
        <f>Stocks!A330</f>
        <v>42871</v>
      </c>
      <c r="B206" s="45">
        <f>Stocks!H330</f>
        <v>3.5709402076190169E-3</v>
      </c>
      <c r="C206" s="45">
        <f>Stocks!I330</f>
        <v>5.3183584206643259E-3</v>
      </c>
      <c r="D206" s="45">
        <f>Stocks!J330</f>
        <v>-1.4785299251867379E-3</v>
      </c>
      <c r="E206" s="45">
        <f>Stocks!K330</f>
        <v>-3.8193076807694678E-3</v>
      </c>
      <c r="F206" s="45">
        <f>Stocks!L330</f>
        <v>1.9935207611500846E-2</v>
      </c>
      <c r="G206" s="20">
        <f t="array" ref="G206">SQRT(MMULT(MMULT(TRANSPOSE($A$4:$A$8),MMULT(TRANSPOSE(EXP(B207:F458)-1),EXP(B207:F458)-1)/COUNTA(F207:F458)),$A$4:$A$8))*NORMSINV($B$11)</f>
        <v>-2.3310166011821495E-2</v>
      </c>
      <c r="H206" s="14">
        <f>IF(Q206&lt;G206,1,0)</f>
        <v>0</v>
      </c>
      <c r="I206" s="20">
        <f>G206*SQRT(10)</f>
        <v>-7.3713217233999359E-2</v>
      </c>
      <c r="J206" s="20">
        <f t="array" ref="J206">SQRT(MMULT(MMULT(TRANSPOSE($A$4:$A$8),MMULT(TRANSPOSE(EXP(B207:F458)-1),EXP(B207:F458)-1)/COUNTA(F207:F458)),$A$4:$A$8))*(-1/SQRT(2*PI())*EXP(-1*(NORMSINV($B$11))^2/2)/$B$11)</f>
        <v>-2.6705630153849254E-2</v>
      </c>
      <c r="K206" s="40">
        <f>J206*SQRT(10)</f>
        <v>-8.4450617636236541E-2</v>
      </c>
      <c r="L206" s="20">
        <v>3.5773236105907992E-3</v>
      </c>
      <c r="M206" s="20">
        <v>5.3325259937516663E-3</v>
      </c>
      <c r="N206" s="20">
        <v>-1.4774374383080438E-3</v>
      </c>
      <c r="O206" s="20">
        <v>-3.8120234017742782E-3</v>
      </c>
      <c r="P206" s="20">
        <v>2.0135240886569178E-2</v>
      </c>
      <c r="Q206" s="41">
        <f t="shared" si="2"/>
        <v>4.7511259301658646E-3</v>
      </c>
    </row>
    <row r="207" spans="1:17" ht="12.75" customHeight="1">
      <c r="A207" s="43">
        <f>Stocks!A329</f>
        <v>42870</v>
      </c>
      <c r="B207" s="45">
        <f>Stocks!H329</f>
        <v>-2.7877979375294858E-2</v>
      </c>
      <c r="C207" s="45">
        <f>Stocks!I329</f>
        <v>2.8105321531238783E-3</v>
      </c>
      <c r="D207" s="45">
        <f>Stocks!J329</f>
        <v>-2.5656234145972215E-3</v>
      </c>
      <c r="E207" s="45">
        <f>Stocks!K329</f>
        <v>-4.924699010042736E-3</v>
      </c>
      <c r="F207" s="45">
        <f>Stocks!L329</f>
        <v>7.3091623394578025E-4</v>
      </c>
      <c r="G207" s="20">
        <f t="array" ref="G207">SQRT(MMULT(MMULT(TRANSPOSE($A$4:$A$8),MMULT(TRANSPOSE(EXP(B208:F459)-1),EXP(B208:F459)-1)/COUNTA(F208:F459)),$A$4:$A$8))*NORMSINV($B$11)</f>
        <v>-2.329203045098625E-2</v>
      </c>
      <c r="H207" s="14">
        <f>IF(Q207&lt;G207,1,0)</f>
        <v>0</v>
      </c>
      <c r="I207" s="20">
        <f>G207*SQRT(10)</f>
        <v>-7.365586755511544E-2</v>
      </c>
      <c r="J207" s="20">
        <f t="array" ref="J207">SQRT(MMULT(MMULT(TRANSPOSE($A$4:$A$8),MMULT(TRANSPOSE(EXP(B208:F459)-1),EXP(B208:F459)-1)/COUNTA(F208:F459)),$A$4:$A$8))*(-1/SQRT(2*PI())*EXP(-1*(NORMSINV($B$11))^2/2)/$B$11)</f>
        <v>-2.6684852885250951E-2</v>
      </c>
      <c r="K207" s="40">
        <f>J207*SQRT(10)</f>
        <v>-8.4384914143908807E-2</v>
      </c>
      <c r="L207" s="20">
        <v>-2.7492974523524439E-2</v>
      </c>
      <c r="M207" s="20">
        <v>2.814485401325248E-3</v>
      </c>
      <c r="N207" s="20">
        <v>-2.5623350157100424E-3</v>
      </c>
      <c r="O207" s="20">
        <v>-4.9125925615645313E-3</v>
      </c>
      <c r="P207" s="20">
        <v>7.3118341830874316E-4</v>
      </c>
      <c r="Q207" s="41">
        <f t="shared" si="2"/>
        <v>-6.2844466562330045E-3</v>
      </c>
    </row>
    <row r="208" spans="1:17" ht="12.75" customHeight="1">
      <c r="A208" s="43">
        <f>Stocks!A328</f>
        <v>42867</v>
      </c>
      <c r="B208" s="45">
        <f>Stocks!H328</f>
        <v>5.278498432916153E-3</v>
      </c>
      <c r="C208" s="45">
        <f>Stocks!I328</f>
        <v>-4.4929057630118795E-3</v>
      </c>
      <c r="D208" s="45">
        <f>Stocks!J328</f>
        <v>1.3869051965024857E-2</v>
      </c>
      <c r="E208" s="45">
        <f>Stocks!K328</f>
        <v>1.4216648172782096E-2</v>
      </c>
      <c r="F208" s="45">
        <f>Stocks!L328</f>
        <v>-1.1692158233145044E-3</v>
      </c>
      <c r="G208" s="20">
        <f t="array" ref="G208">SQRT(MMULT(MMULT(TRANSPOSE($A$4:$A$8),MMULT(TRANSPOSE(EXP(B209:F460)-1),EXP(B209:F460)-1)/COUNTA(F209:F460)),$A$4:$A$8))*NORMSINV($B$11)</f>
        <v>-2.3339196175350588E-2</v>
      </c>
      <c r="H208" s="14">
        <f>IF(Q208&lt;G208,1,0)</f>
        <v>0</v>
      </c>
      <c r="I208" s="20">
        <f>G208*SQRT(10)</f>
        <v>-7.3805018671598444E-2</v>
      </c>
      <c r="J208" s="20">
        <f t="array" ref="J208">SQRT(MMULT(MMULT(TRANSPOSE($A$4:$A$8),MMULT(TRANSPOSE(EXP(B209:F460)-1),EXP(B209:F460)-1)/COUNTA(F209:F460)),$A$4:$A$8))*(-1/SQRT(2*PI())*EXP(-1*(NORMSINV($B$11))^2/2)/$B$11)</f>
        <v>-2.6738888982212831E-2</v>
      </c>
      <c r="K208" s="40">
        <f>J208*SQRT(10)</f>
        <v>-8.4555791286174048E-2</v>
      </c>
      <c r="L208" s="20">
        <v>5.2924542502174998E-3</v>
      </c>
      <c r="M208" s="20">
        <v>-4.4828277607350401E-3</v>
      </c>
      <c r="N208" s="20">
        <v>1.3965673432213412E-2</v>
      </c>
      <c r="O208" s="20">
        <v>1.4318185317442252E-2</v>
      </c>
      <c r="P208" s="20">
        <v>-1.1685325568150757E-3</v>
      </c>
      <c r="Q208" s="41">
        <f t="shared" si="2"/>
        <v>5.5849905364646095E-3</v>
      </c>
    </row>
    <row r="209" spans="1:17" ht="12.75" customHeight="1">
      <c r="A209" s="43">
        <f>Stocks!A327</f>
        <v>42866</v>
      </c>
      <c r="B209" s="45">
        <f>Stocks!H327</f>
        <v>-6.5399880718635351E-3</v>
      </c>
      <c r="C209" s="45">
        <f>Stocks!I327</f>
        <v>-8.9262078631565846E-3</v>
      </c>
      <c r="D209" s="45">
        <f>Stocks!J327</f>
        <v>8.6110717800092478E-3</v>
      </c>
      <c r="E209" s="45">
        <f>Stocks!K327</f>
        <v>-1.0915396272748533E-2</v>
      </c>
      <c r="F209" s="45">
        <f>Stocks!L327</f>
        <v>-1.2339531119562427E-2</v>
      </c>
      <c r="G209" s="20">
        <f t="array" ref="G209">SQRT(MMULT(MMULT(TRANSPOSE($A$4:$A$8),MMULT(TRANSPOSE(EXP(B210:F461)-1),EXP(B210:F461)-1)/COUNTA(F210:F461)),$A$4:$A$8))*NORMSINV($B$11)</f>
        <v>-2.3354322221889892E-2</v>
      </c>
      <c r="H209" s="14">
        <f>IF(Q209&lt;G209,1,0)</f>
        <v>0</v>
      </c>
      <c r="I209" s="20">
        <f>G209*SQRT(10)</f>
        <v>-7.3852851430656355E-2</v>
      </c>
      <c r="J209" s="20">
        <f t="array" ref="J209">SQRT(MMULT(MMULT(TRANSPOSE($A$4:$A$8),MMULT(TRANSPOSE(EXP(B210:F461)-1),EXP(B210:F461)-1)/COUNTA(F210:F461)),$A$4:$A$8))*(-1/SQRT(2*PI())*EXP(-1*(NORMSINV($B$11))^2/2)/$B$11)</f>
        <v>-2.6756218357060001E-2</v>
      </c>
      <c r="K209" s="40">
        <f>J209*SQRT(10)</f>
        <v>-8.4610591581117944E-2</v>
      </c>
      <c r="L209" s="20">
        <v>-6.5186488945371381E-3</v>
      </c>
      <c r="M209" s="20">
        <v>-8.8864875415562514E-3</v>
      </c>
      <c r="N209" s="20">
        <v>8.6482537073956593E-3</v>
      </c>
      <c r="O209" s="20">
        <v>-1.0856039498727436E-2</v>
      </c>
      <c r="P209" s="20">
        <v>-1.2263711286254765E-2</v>
      </c>
      <c r="Q209" s="41">
        <f t="shared" si="2"/>
        <v>-5.975326702735987E-3</v>
      </c>
    </row>
    <row r="210" spans="1:17" ht="12.75" customHeight="1">
      <c r="A210" s="43">
        <f>Stocks!A326</f>
        <v>42865</v>
      </c>
      <c r="B210" s="45">
        <f>Stocks!H326</f>
        <v>1.2251084215362697E-2</v>
      </c>
      <c r="C210" s="45">
        <f>Stocks!I326</f>
        <v>-9.9475861998723561E-3</v>
      </c>
      <c r="D210" s="45">
        <f>Stocks!J326</f>
        <v>-4.7519917625189556E-3</v>
      </c>
      <c r="E210" s="45">
        <f>Stocks!K326</f>
        <v>1.7750777316807322E-2</v>
      </c>
      <c r="F210" s="45">
        <f>Stocks!L326</f>
        <v>3.903027315391187E-3</v>
      </c>
      <c r="G210" s="20">
        <f t="array" ref="G210">SQRT(MMULT(MMULT(TRANSPOSE($A$4:$A$8),MMULT(TRANSPOSE(EXP(B211:F462)-1),EXP(B211:F462)-1)/COUNTA(F211:F462)),$A$4:$A$8))*NORMSINV($B$11)</f>
        <v>-2.3417994378809849E-2</v>
      </c>
      <c r="H210" s="14">
        <f>IF(Q210&lt;G210,1,0)</f>
        <v>0</v>
      </c>
      <c r="I210" s="20">
        <f>G210*SQRT(10)</f>
        <v>-7.4054200470059076E-2</v>
      </c>
      <c r="J210" s="20">
        <f t="array" ref="J210">SQRT(MMULT(MMULT(TRANSPOSE($A$4:$A$8),MMULT(TRANSPOSE(EXP(B211:F462)-1),EXP(B211:F462)-1)/COUNTA(F211:F462)),$A$4:$A$8))*(-1/SQRT(2*PI())*EXP(-1*(NORMSINV($B$11))^2/2)/$B$11)</f>
        <v>-2.6829165288151779E-2</v>
      </c>
      <c r="K210" s="40">
        <f>J210*SQRT(10)</f>
        <v>-8.4841270031687316E-2</v>
      </c>
      <c r="L210" s="20">
        <v>1.2326436147468221E-2</v>
      </c>
      <c r="M210" s="20">
        <v>-9.8982726167700236E-3</v>
      </c>
      <c r="N210" s="20">
        <v>-4.7407189128950812E-3</v>
      </c>
      <c r="O210" s="20">
        <v>1.7909258698305619E-2</v>
      </c>
      <c r="P210" s="20">
        <v>3.9106540457210593E-3</v>
      </c>
      <c r="Q210" s="41">
        <f t="shared" si="2"/>
        <v>3.9014714723659598E-3</v>
      </c>
    </row>
    <row r="211" spans="1:17" ht="12.75" customHeight="1">
      <c r="A211" s="43">
        <f>Stocks!A325</f>
        <v>42864</v>
      </c>
      <c r="B211" s="45">
        <f>Stocks!H325</f>
        <v>4.4784340086073564E-2</v>
      </c>
      <c r="C211" s="45">
        <f>Stocks!I325</f>
        <v>-4.6633536009399691E-3</v>
      </c>
      <c r="D211" s="45">
        <f>Stocks!J325</f>
        <v>6.3843649954223071E-3</v>
      </c>
      <c r="E211" s="45">
        <f>Stocks!K325</f>
        <v>6.8825275422892468E-3</v>
      </c>
      <c r="F211" s="45">
        <f>Stocks!L325</f>
        <v>1.4499099363549479E-3</v>
      </c>
      <c r="G211" s="20">
        <f t="array" ref="G211">SQRT(MMULT(MMULT(TRANSPOSE($A$4:$A$8),MMULT(TRANSPOSE(EXP(B212:F463)-1),EXP(B212:F463)-1)/COUNTA(F212:F463)),$A$4:$A$8))*NORMSINV($B$11)</f>
        <v>-2.33975423231194E-2</v>
      </c>
      <c r="H211" s="14">
        <f>IF(Q211&lt;G211,1,0)</f>
        <v>0</v>
      </c>
      <c r="I211" s="20">
        <f>G211*SQRT(10)</f>
        <v>-7.3989525391244648E-2</v>
      </c>
      <c r="J211" s="20">
        <f t="array" ref="J211">SQRT(MMULT(MMULT(TRANSPOSE($A$4:$A$8),MMULT(TRANSPOSE(EXP(B212:F463)-1),EXP(B212:F463)-1)/COUNTA(F212:F463)),$A$4:$A$8))*(-1/SQRT(2*PI())*EXP(-1*(NORMSINV($B$11))^2/2)/$B$11)</f>
        <v>-2.6805734093587223E-2</v>
      </c>
      <c r="K211" s="40">
        <f>J211*SQRT(10)</f>
        <v>-8.4767174088564753E-2</v>
      </c>
      <c r="L211" s="20">
        <v>4.5802297953694567E-2</v>
      </c>
      <c r="M211" s="20">
        <v>-4.6524970500710257E-3</v>
      </c>
      <c r="N211" s="20">
        <v>6.4047884941759716E-3</v>
      </c>
      <c r="O211" s="20">
        <v>6.9062665652170748E-3</v>
      </c>
      <c r="P211" s="20">
        <v>1.4509615639604454E-3</v>
      </c>
      <c r="Q211" s="41">
        <f t="shared" si="2"/>
        <v>1.1182363505395407E-2</v>
      </c>
    </row>
    <row r="212" spans="1:17" ht="12.75" customHeight="1">
      <c r="A212" s="43">
        <f>Stocks!A324</f>
        <v>42863</v>
      </c>
      <c r="B212" s="45">
        <f>Stocks!H324</f>
        <v>-3.7690657249275913E-3</v>
      </c>
      <c r="C212" s="45">
        <f>Stocks!I324</f>
        <v>-7.6336054789080494E-3</v>
      </c>
      <c r="D212" s="45">
        <f>Stocks!J324</f>
        <v>2.6825654002792691E-2</v>
      </c>
      <c r="E212" s="45">
        <f>Stocks!K324</f>
        <v>-1.4058472011125899E-3</v>
      </c>
      <c r="F212" s="45">
        <f>Stocks!L324</f>
        <v>-8.7026223536195736E-4</v>
      </c>
      <c r="G212" s="20">
        <f t="array" ref="G212">SQRT(MMULT(MMULT(TRANSPOSE($A$4:$A$8),MMULT(TRANSPOSE(EXP(B213:F464)-1),EXP(B213:F464)-1)/COUNTA(F213:F464)),$A$4:$A$8))*NORMSINV($B$11)</f>
        <v>-2.3424473763952739E-2</v>
      </c>
      <c r="H212" s="14">
        <f>IF(Q212&lt;G212,1,0)</f>
        <v>0</v>
      </c>
      <c r="I212" s="20">
        <f>G212*SQRT(10)</f>
        <v>-7.4074690084948061E-2</v>
      </c>
      <c r="J212" s="20">
        <f t="array" ref="J212">SQRT(MMULT(MMULT(TRANSPOSE($A$4:$A$8),MMULT(TRANSPOSE(EXP(B213:F464)-1),EXP(B213:F464)-1)/COUNTA(F213:F464)),$A$4:$A$8))*(-1/SQRT(2*PI())*EXP(-1*(NORMSINV($B$11))^2/2)/$B$11)</f>
        <v>-2.6836588489821064E-2</v>
      </c>
      <c r="K212" s="40">
        <f>J212*SQRT(10)</f>
        <v>-8.4864744256493013E-2</v>
      </c>
      <c r="L212" s="20">
        <v>-3.7619717121069713E-3</v>
      </c>
      <c r="M212" s="20">
        <v>-7.6045435088265209E-3</v>
      </c>
      <c r="N212" s="20">
        <v>2.7188700912717061E-2</v>
      </c>
      <c r="O212" s="20">
        <v>-1.4048594608610445E-3</v>
      </c>
      <c r="P212" s="20">
        <v>-8.6988366700866619E-4</v>
      </c>
      <c r="Q212" s="41">
        <f t="shared" si="2"/>
        <v>2.7094885127827719E-3</v>
      </c>
    </row>
    <row r="213" spans="1:17" ht="12.75" customHeight="1">
      <c r="A213" s="43">
        <f>Stocks!A323</f>
        <v>42860</v>
      </c>
      <c r="B213" s="45">
        <f>Stocks!H323</f>
        <v>4.2702087463423744E-2</v>
      </c>
      <c r="C213" s="45">
        <f>Stocks!I323</f>
        <v>-8.1445529215246255E-4</v>
      </c>
      <c r="D213" s="45">
        <f>Stocks!J323</f>
        <v>1.6447636362193718E-2</v>
      </c>
      <c r="E213" s="45">
        <f>Stocks!K323</f>
        <v>-4.1420737096716431E-3</v>
      </c>
      <c r="F213" s="45">
        <f>Stocks!L323</f>
        <v>2.7576835201142728E-3</v>
      </c>
      <c r="G213" s="20">
        <f t="array" ref="G213">SQRT(MMULT(MMULT(TRANSPOSE($A$4:$A$8),MMULT(TRANSPOSE(EXP(B214:F465)-1),EXP(B214:F465)-1)/COUNTA(F214:F465)),$A$4:$A$8))*NORMSINV($B$11)</f>
        <v>-2.3443040768739404E-2</v>
      </c>
      <c r="H213" s="14">
        <f>IF(Q213&lt;G213,1,0)</f>
        <v>0</v>
      </c>
      <c r="I213" s="20">
        <f>G213*SQRT(10)</f>
        <v>-7.4133404109401169E-2</v>
      </c>
      <c r="J213" s="20">
        <f t="array" ref="J213">SQRT(MMULT(MMULT(TRANSPOSE($A$4:$A$8),MMULT(TRANSPOSE(EXP(B214:F465)-1),EXP(B214:F465)-1)/COUNTA(F214:F465)),$A$4:$A$8))*(-1/SQRT(2*PI())*EXP(-1*(NORMSINV($B$11))^2/2)/$B$11)</f>
        <v>-2.6857860048446858E-2</v>
      </c>
      <c r="K213" s="40">
        <f>J213*SQRT(10)</f>
        <v>-8.4932010831132332E-2</v>
      </c>
      <c r="L213" s="20">
        <v>4.3626938985454736E-2</v>
      </c>
      <c r="M213" s="20">
        <v>-8.1412371346580243E-4</v>
      </c>
      <c r="N213" s="20">
        <v>1.6583643374618724E-2</v>
      </c>
      <c r="O213" s="20">
        <v>-4.1335071542129885E-3</v>
      </c>
      <c r="P213" s="20">
        <v>2.7614894270042707E-3</v>
      </c>
      <c r="Q213" s="41">
        <f t="shared" si="2"/>
        <v>1.1604888183879787E-2</v>
      </c>
    </row>
    <row r="214" spans="1:17" ht="12.75" customHeight="1">
      <c r="A214" s="43">
        <f>Stocks!A322</f>
        <v>42859</v>
      </c>
      <c r="B214" s="45">
        <f>Stocks!H322</f>
        <v>-5.1323749993204916E-2</v>
      </c>
      <c r="C214" s="45">
        <f>Stocks!I322</f>
        <v>-3.5216128600343141E-3</v>
      </c>
      <c r="D214" s="45">
        <f>Stocks!J322</f>
        <v>-3.610787754398262E-3</v>
      </c>
      <c r="E214" s="45">
        <f>Stocks!K322</f>
        <v>1.0612578962271961E-2</v>
      </c>
      <c r="F214" s="45">
        <f>Stocks!L322</f>
        <v>-3.9165213059795421E-3</v>
      </c>
      <c r="G214" s="20">
        <f t="array" ref="G214">SQRT(MMULT(MMULT(TRANSPOSE($A$4:$A$8),MMULT(TRANSPOSE(EXP(B215:F466)-1),EXP(B215:F466)-1)/COUNTA(F215:F466)),$A$4:$A$8))*NORMSINV($B$11)</f>
        <v>-2.3478994502148343E-2</v>
      </c>
      <c r="H214" s="14">
        <f>IF(Q214&lt;G214,1,0)</f>
        <v>0</v>
      </c>
      <c r="I214" s="20">
        <f>G214*SQRT(10)</f>
        <v>-7.4247099797359911E-2</v>
      </c>
      <c r="J214" s="20">
        <f t="array" ref="J214">SQRT(MMULT(MMULT(TRANSPOSE($A$4:$A$8),MMULT(TRANSPOSE(EXP(B215:F466)-1),EXP(B215:F466)-1)/COUNTA(F215:F466)),$A$4:$A$8))*(-1/SQRT(2*PI())*EXP(-1*(NORMSINV($B$11))^2/2)/$B$11)</f>
        <v>-2.6899050965173161E-2</v>
      </c>
      <c r="K214" s="40">
        <f>J214*SQRT(10)</f>
        <v>-8.5062267946897779E-2</v>
      </c>
      <c r="L214" s="20">
        <v>-5.0028932384792821E-2</v>
      </c>
      <c r="M214" s="20">
        <v>-3.5154192540935675E-3</v>
      </c>
      <c r="N214" s="20">
        <v>-3.6042766993313533E-3</v>
      </c>
      <c r="O214" s="20">
        <v>1.06690921182361E-2</v>
      </c>
      <c r="P214" s="20">
        <v>-3.9088617392909345E-3</v>
      </c>
      <c r="Q214" s="41">
        <f t="shared" si="2"/>
        <v>-1.0077679591854516E-2</v>
      </c>
    </row>
    <row r="215" spans="1:17" ht="12.75" customHeight="1">
      <c r="A215" s="43">
        <f>Stocks!A321</f>
        <v>42858</v>
      </c>
      <c r="B215" s="45">
        <f>Stocks!H321</f>
        <v>-2.4989079344406726E-2</v>
      </c>
      <c r="C215" s="45">
        <f>Stocks!I321</f>
        <v>7.6822174251780064E-3</v>
      </c>
      <c r="D215" s="45">
        <f>Stocks!J321</f>
        <v>-3.0549755421357722E-3</v>
      </c>
      <c r="E215" s="45">
        <f>Stocks!K321</f>
        <v>-5.5121343211574541E-3</v>
      </c>
      <c r="F215" s="45">
        <f>Stocks!L321</f>
        <v>-3.1794339326517689E-3</v>
      </c>
      <c r="G215" s="20">
        <f t="array" ref="G215">SQRT(MMULT(MMULT(TRANSPOSE($A$4:$A$8),MMULT(TRANSPOSE(EXP(B216:F467)-1),EXP(B216:F467)-1)/COUNTA(F216:F467)),$A$4:$A$8))*NORMSINV($B$11)</f>
        <v>-2.3539234571908339E-2</v>
      </c>
      <c r="H215" s="14">
        <f>IF(Q215&lt;G215,1,0)</f>
        <v>0</v>
      </c>
      <c r="I215" s="20">
        <f>G215*SQRT(10)</f>
        <v>-7.443759562420893E-2</v>
      </c>
      <c r="J215" s="20">
        <f t="array" ref="J215">SQRT(MMULT(MMULT(TRANSPOSE($A$4:$A$8),MMULT(TRANSPOSE(EXP(B216:F467)-1),EXP(B216:F467)-1)/COUNTA(F216:F467)),$A$4:$A$8))*(-1/SQRT(2*PI())*EXP(-1*(NORMSINV($B$11))^2/2)/$B$11)</f>
        <v>-2.6968065875776399E-2</v>
      </c>
      <c r="K215" s="40">
        <f>J215*SQRT(10)</f>
        <v>-8.5280512256916907E-2</v>
      </c>
      <c r="L215" s="20">
        <v>-2.4679436889863095E-2</v>
      </c>
      <c r="M215" s="20">
        <v>7.7118013656932022E-3</v>
      </c>
      <c r="N215" s="20">
        <v>-3.0503138526782559E-3</v>
      </c>
      <c r="O215" s="20">
        <v>-5.4969703834509033E-3</v>
      </c>
      <c r="P215" s="20">
        <v>-3.1743848850409578E-3</v>
      </c>
      <c r="Q215" s="41">
        <f t="shared" si="2"/>
        <v>-5.7378609290680031E-3</v>
      </c>
    </row>
    <row r="216" spans="1:17" ht="12.75" customHeight="1">
      <c r="A216" s="43">
        <f>Stocks!A320</f>
        <v>42857</v>
      </c>
      <c r="B216" s="45">
        <f>Stocks!H320</f>
        <v>-1.2279565841440509E-2</v>
      </c>
      <c r="C216" s="45">
        <f>Stocks!I320</f>
        <v>1.8013517810587767E-2</v>
      </c>
      <c r="D216" s="45">
        <f>Stocks!J320</f>
        <v>6.3244139949495933E-3</v>
      </c>
      <c r="E216" s="45">
        <f>Stocks!K320</f>
        <v>7.0557764779143909E-3</v>
      </c>
      <c r="F216" s="45">
        <f>Stocks!L320</f>
        <v>-1.5861084665518377E-3</v>
      </c>
      <c r="G216" s="20">
        <f t="array" ref="G216">SQRT(MMULT(MMULT(TRANSPOSE($A$4:$A$8),MMULT(TRANSPOSE(EXP(B217:F468)-1),EXP(B217:F468)-1)/COUNTA(F217:F468)),$A$4:$A$8))*NORMSINV($B$11)</f>
        <v>-2.360623394801268E-2</v>
      </c>
      <c r="H216" s="14">
        <f>IF(Q216&lt;G216,1,0)</f>
        <v>0</v>
      </c>
      <c r="I216" s="20">
        <f>G216*SQRT(10)</f>
        <v>-7.4649466254508898E-2</v>
      </c>
      <c r="J216" s="20">
        <f t="array" ref="J216">SQRT(MMULT(MMULT(TRANSPOSE($A$4:$A$8),MMULT(TRANSPOSE(EXP(B217:F468)-1),EXP(B217:F468)-1)/COUNTA(F217:F468)),$A$4:$A$8))*(-1/SQRT(2*PI())*EXP(-1*(NORMSINV($B$11))^2/2)/$B$11)</f>
        <v>-2.7044824683837818E-2</v>
      </c>
      <c r="K216" s="40">
        <f>J216*SQRT(10)</f>
        <v>-8.5523244920870684E-2</v>
      </c>
      <c r="L216" s="20">
        <v>-1.220447962908728E-2</v>
      </c>
      <c r="M216" s="20">
        <v>1.8176739817081664E-2</v>
      </c>
      <c r="N216" s="20">
        <v>6.3444553287602314E-3</v>
      </c>
      <c r="O216" s="20">
        <v>7.0807271162898347E-3</v>
      </c>
      <c r="P216" s="20">
        <v>-1.584851261293796E-3</v>
      </c>
      <c r="Q216" s="41">
        <f t="shared" si="2"/>
        <v>3.5625182743501313E-3</v>
      </c>
    </row>
    <row r="217" spans="1:17" ht="12.75" customHeight="1">
      <c r="A217" s="43">
        <f>Stocks!A319</f>
        <v>42856</v>
      </c>
      <c r="B217" s="45">
        <f>Stocks!H319</f>
        <v>2.7509915324139864E-2</v>
      </c>
      <c r="C217" s="45">
        <f>Stocks!I319</f>
        <v>4.4163162375991504E-3</v>
      </c>
      <c r="D217" s="45">
        <f>Stocks!J319</f>
        <v>2.0191648161434983E-2</v>
      </c>
      <c r="E217" s="45">
        <f>Stocks!K319</f>
        <v>2.0485248744842578E-2</v>
      </c>
      <c r="F217" s="45">
        <f>Stocks!L319</f>
        <v>1.378123628824697E-2</v>
      </c>
      <c r="G217" s="20">
        <f t="array" ref="G217">SQRT(MMULT(MMULT(TRANSPOSE($A$4:$A$8),MMULT(TRANSPOSE(EXP(B218:F469)-1),EXP(B218:F469)-1)/COUNTA(F218:F469)),$A$4:$A$8))*NORMSINV($B$11)</f>
        <v>-2.3555691957565458E-2</v>
      </c>
      <c r="H217" s="14">
        <f>IF(Q217&lt;G217,1,0)</f>
        <v>0</v>
      </c>
      <c r="I217" s="20">
        <f>G217*SQRT(10)</f>
        <v>-7.4489638447217205E-2</v>
      </c>
      <c r="J217" s="20">
        <f t="array" ref="J217">SQRT(MMULT(MMULT(TRANSPOSE($A$4:$A$8),MMULT(TRANSPOSE(EXP(B218:F469)-1),EXP(B218:F469)-1)/COUNTA(F218:F469)),$A$4:$A$8))*(-1/SQRT(2*PI())*EXP(-1*(NORMSINV($B$11))^2/2)/$B$11)</f>
        <v>-2.6986920518614867E-2</v>
      </c>
      <c r="K217" s="40">
        <f>J217*SQRT(10)</f>
        <v>-8.5340135872755449E-2</v>
      </c>
      <c r="L217" s="20">
        <v>2.7891806937171311E-2</v>
      </c>
      <c r="M217" s="20">
        <v>4.4260825338793284E-3</v>
      </c>
      <c r="N217" s="20">
        <v>2.0396878474558993E-2</v>
      </c>
      <c r="O217" s="20">
        <v>2.0696511577460882E-2</v>
      </c>
      <c r="P217" s="20">
        <v>1.3876635259902188E-2</v>
      </c>
      <c r="Q217" s="41">
        <f t="shared" si="2"/>
        <v>1.7457582956594539E-2</v>
      </c>
    </row>
    <row r="218" spans="1:17" ht="12.75" customHeight="1">
      <c r="A218" s="43">
        <f>Stocks!A318</f>
        <v>42853</v>
      </c>
      <c r="B218" s="45">
        <f>Stocks!H318</f>
        <v>1.7472748661609867E-2</v>
      </c>
      <c r="C218" s="45">
        <f>Stocks!I318</f>
        <v>-3.4795699974262427E-2</v>
      </c>
      <c r="D218" s="45">
        <f>Stocks!J318</f>
        <v>-9.7403121409835741E-4</v>
      </c>
      <c r="E218" s="45">
        <f>Stocks!K318</f>
        <v>-5.7652479058868987E-3</v>
      </c>
      <c r="F218" s="45">
        <f>Stocks!L318</f>
        <v>2.7793579830991707E-3</v>
      </c>
      <c r="G218" s="20">
        <f t="array" ref="G218">SQRT(MMULT(MMULT(TRANSPOSE($A$4:$A$8),MMULT(TRANSPOSE(EXP(B219:F470)-1),EXP(B219:F470)-1)/COUNTA(F219:F470)),$A$4:$A$8))*NORMSINV($B$11)</f>
        <v>-2.3710143334811116E-2</v>
      </c>
      <c r="H218" s="14">
        <f>IF(Q218&lt;G218,1,0)</f>
        <v>0</v>
      </c>
      <c r="I218" s="20">
        <f>G218*SQRT(10)</f>
        <v>-7.4978056587063399E-2</v>
      </c>
      <c r="J218" s="20">
        <f t="array" ref="J218">SQRT(MMULT(MMULT(TRANSPOSE($A$4:$A$8),MMULT(TRANSPOSE(EXP(B219:F470)-1),EXP(B219:F470)-1)/COUNTA(F219:F470)),$A$4:$A$8))*(-1/SQRT(2*PI())*EXP(-1*(NORMSINV($B$11))^2/2)/$B$11)</f>
        <v>-2.7163869981582375E-2</v>
      </c>
      <c r="K218" s="40">
        <f>J218*SQRT(10)</f>
        <v>-8.5899699206476388E-2</v>
      </c>
      <c r="L218" s="20">
        <v>1.7626290094509743E-2</v>
      </c>
      <c r="M218" s="20">
        <v>-3.4197290378206346E-2</v>
      </c>
      <c r="N218" s="20">
        <v>-9.7355699967436107E-4</v>
      </c>
      <c r="O218" s="20">
        <v>-5.7486607558315242E-3</v>
      </c>
      <c r="P218" s="20">
        <v>2.7832239793310672E-3</v>
      </c>
      <c r="Q218" s="41">
        <f t="shared" si="2"/>
        <v>-4.1019988119742846E-3</v>
      </c>
    </row>
    <row r="219" spans="1:17" ht="12.75" customHeight="1">
      <c r="A219" s="43">
        <f>Stocks!A317</f>
        <v>42852</v>
      </c>
      <c r="B219" s="45">
        <f>Stocks!H317</f>
        <v>-4.977411553422152E-3</v>
      </c>
      <c r="C219" s="45">
        <f>Stocks!I317</f>
        <v>1.3448378432163576E-2</v>
      </c>
      <c r="D219" s="45">
        <f>Stocks!J317</f>
        <v>7.6508128852352704E-4</v>
      </c>
      <c r="E219" s="45">
        <f>Stocks!K317</f>
        <v>1.9192701248615673E-2</v>
      </c>
      <c r="F219" s="45">
        <f>Stocks!L317</f>
        <v>6.4657671879984691E-3</v>
      </c>
      <c r="G219" s="20">
        <f t="array" ref="G219">SQRT(MMULT(MMULT(TRANSPOSE($A$4:$A$8),MMULT(TRANSPOSE(EXP(B220:F471)-1),EXP(B220:F471)-1)/COUNTA(F220:F471)),$A$4:$A$8))*NORMSINV($B$11)</f>
        <v>-2.3818745036681653E-2</v>
      </c>
      <c r="H219" s="14">
        <f>IF(Q219&lt;G219,1,0)</f>
        <v>0</v>
      </c>
      <c r="I219" s="20">
        <f>G219*SQRT(10)</f>
        <v>-7.5321485322744866E-2</v>
      </c>
      <c r="J219" s="20">
        <f t="array" ref="J219">SQRT(MMULT(MMULT(TRANSPOSE($A$4:$A$8),MMULT(TRANSPOSE(EXP(B220:F471)-1),EXP(B220:F471)-1)/COUNTA(F220:F471)),$A$4:$A$8))*(-1/SQRT(2*PI())*EXP(-1*(NORMSINV($B$11))^2/2)/$B$11)</f>
        <v>-2.7288291098221451E-2</v>
      </c>
      <c r="K219" s="40">
        <f>J219*SQRT(10)</f>
        <v>-8.6293153324077346E-2</v>
      </c>
      <c r="L219" s="20">
        <v>-4.9650447672386702E-3</v>
      </c>
      <c r="M219" s="20">
        <v>1.3539214616427963E-2</v>
      </c>
      <c r="N219" s="20">
        <v>7.6537403786691347E-4</v>
      </c>
      <c r="O219" s="20">
        <v>1.937806511790734E-2</v>
      </c>
      <c r="P219" s="20">
        <v>6.486715385047595E-3</v>
      </c>
      <c r="Q219" s="41">
        <f t="shared" si="2"/>
        <v>7.0408648780022282E-3</v>
      </c>
    </row>
    <row r="220" spans="1:17" ht="12.75" customHeight="1">
      <c r="A220" s="43">
        <f>Stocks!A316</f>
        <v>42851</v>
      </c>
      <c r="B220" s="45">
        <f>Stocks!H316</f>
        <v>-1.1603424862061682E-2</v>
      </c>
      <c r="C220" s="45">
        <f>Stocks!I316</f>
        <v>1.6262469101650369E-3</v>
      </c>
      <c r="D220" s="45">
        <f>Stocks!J316</f>
        <v>-5.8984158445185833E-3</v>
      </c>
      <c r="E220" s="45">
        <f>Stocks!K316</f>
        <v>-1.3164652711247678E-2</v>
      </c>
      <c r="F220" s="45">
        <f>Stocks!L316</f>
        <v>-1.3261581213085385E-3</v>
      </c>
      <c r="G220" s="20">
        <f t="array" ref="G220">SQRT(MMULT(MMULT(TRANSPOSE($A$4:$A$8),MMULT(TRANSPOSE(EXP(B221:F472)-1),EXP(B221:F472)-1)/COUNTA(F221:F472)),$A$4:$A$8))*NORMSINV($B$11)</f>
        <v>-2.38126391859051E-2</v>
      </c>
      <c r="H220" s="14">
        <f>IF(Q220&lt;G220,1,0)</f>
        <v>0</v>
      </c>
      <c r="I220" s="20">
        <f>G220*SQRT(10)</f>
        <v>-7.5302176927237841E-2</v>
      </c>
      <c r="J220" s="20">
        <f t="array" ref="J220">SQRT(MMULT(MMULT(TRANSPOSE($A$4:$A$8),MMULT(TRANSPOSE(EXP(B221:F472)-1),EXP(B221:F472)-1)/COUNTA(F221:F472)),$A$4:$A$8))*(-1/SQRT(2*PI())*EXP(-1*(NORMSINV($B$11))^2/2)/$B$11)</f>
        <v>-2.7281295841622658E-2</v>
      </c>
      <c r="K220" s="40">
        <f>J220*SQRT(10)</f>
        <v>-8.6271032380407842E-2</v>
      </c>
      <c r="L220" s="20">
        <v>-1.1536364754048031E-2</v>
      </c>
      <c r="M220" s="20">
        <v>1.6275699667798829E-3</v>
      </c>
      <c r="N220" s="20">
        <v>-5.8810543416743495E-3</v>
      </c>
      <c r="O220" s="20">
        <v>-1.3078377679327572E-2</v>
      </c>
      <c r="P220" s="20">
        <v>-1.325279162216338E-3</v>
      </c>
      <c r="Q220" s="41">
        <f t="shared" si="2"/>
        <v>-6.0387011940972813E-3</v>
      </c>
    </row>
    <row r="221" spans="1:17" ht="12.75" customHeight="1">
      <c r="A221" s="43">
        <f>Stocks!A315</f>
        <v>42850</v>
      </c>
      <c r="B221" s="45">
        <f>Stocks!H315</f>
        <v>1.8526823460056862E-2</v>
      </c>
      <c r="C221" s="45">
        <f>Stocks!I315</f>
        <v>3.2598333656345029E-3</v>
      </c>
      <c r="D221" s="45">
        <f>Stocks!J315</f>
        <v>6.1769502876731592E-3</v>
      </c>
      <c r="E221" s="45">
        <f>Stocks!K315</f>
        <v>5.6300564564094838E-2</v>
      </c>
      <c r="F221" s="45">
        <f>Stocks!L315</f>
        <v>5.7588900915260411E-3</v>
      </c>
      <c r="G221" s="20">
        <f t="array" ref="G221">SQRT(MMULT(MMULT(TRANSPOSE($A$4:$A$8),MMULT(TRANSPOSE(EXP(B222:F473)-1),EXP(B222:F473)-1)/COUNTA(F222:F473)),$A$4:$A$8))*NORMSINV($B$11)</f>
        <v>-2.368786994792961E-2</v>
      </c>
      <c r="H221" s="14">
        <f>IF(Q221&lt;G221,1,0)</f>
        <v>0</v>
      </c>
      <c r="I221" s="20">
        <f>G221*SQRT(10)</f>
        <v>-7.4907621953311715E-2</v>
      </c>
      <c r="J221" s="20">
        <f t="array" ref="J221">SQRT(MMULT(MMULT(TRANSPOSE($A$4:$A$8),MMULT(TRANSPOSE(EXP(B222:F473)-1),EXP(B222:F473)-1)/COUNTA(F222:F473)),$A$4:$A$8))*(-1/SQRT(2*PI())*EXP(-1*(NORMSINV($B$11))^2/2)/$B$11)</f>
        <v>-2.7138352152493151E-2</v>
      </c>
      <c r="K221" s="40">
        <f>J221*SQRT(10)</f>
        <v>-8.5819004745611549E-2</v>
      </c>
      <c r="L221" s="20">
        <v>1.8699509848714518E-2</v>
      </c>
      <c r="M221" s="20">
        <v>3.2651524005723803E-3</v>
      </c>
      <c r="N221" s="20">
        <v>6.1960669857968236E-3</v>
      </c>
      <c r="O221" s="20">
        <v>5.7915607899386518E-2</v>
      </c>
      <c r="P221" s="20">
        <v>5.7755043770389199E-3</v>
      </c>
      <c r="Q221" s="41">
        <f t="shared" si="2"/>
        <v>1.8370368302301831E-2</v>
      </c>
    </row>
    <row r="222" spans="1:17" ht="12.75" customHeight="1">
      <c r="A222" s="43">
        <f>Stocks!A314</f>
        <v>42849</v>
      </c>
      <c r="B222" s="45">
        <f>Stocks!H314</f>
        <v>7.9201006553417802E-3</v>
      </c>
      <c r="C222" s="45">
        <f>Stocks!I314</f>
        <v>1.1769512821917733E-2</v>
      </c>
      <c r="D222" s="45">
        <f>Stocks!J314</f>
        <v>9.583447840488651E-3</v>
      </c>
      <c r="E222" s="45">
        <f>Stocks!K314</f>
        <v>6.6969696408869473E-3</v>
      </c>
      <c r="F222" s="45">
        <f>Stocks!L314</f>
        <v>1.6874737671429926E-2</v>
      </c>
      <c r="G222" s="20">
        <f t="array" ref="G222">SQRT(MMULT(MMULT(TRANSPOSE($A$4:$A$8),MMULT(TRANSPOSE(EXP(B223:F474)-1),EXP(B223:F474)-1)/COUNTA(F223:F474)),$A$4:$A$8))*NORMSINV($B$11)</f>
        <v>-2.3687744522326231E-2</v>
      </c>
      <c r="H222" s="14">
        <f>IF(Q222&lt;G222,1,0)</f>
        <v>0</v>
      </c>
      <c r="I222" s="20">
        <f>G222*SQRT(10)</f>
        <v>-7.4907225322728144E-2</v>
      </c>
      <c r="J222" s="20">
        <f t="array" ref="J222">SQRT(MMULT(MMULT(TRANSPOSE($A$4:$A$8),MMULT(TRANSPOSE(EXP(B223:F474)-1),EXP(B223:F474)-1)/COUNTA(F223:F474)),$A$4:$A$8))*(-1/SQRT(2*PI())*EXP(-1*(NORMSINV($B$11))^2/2)/$B$11)</f>
        <v>-2.7138208456829467E-2</v>
      </c>
      <c r="K222" s="40">
        <f>J222*SQRT(10)</f>
        <v>-8.5818550340024419E-2</v>
      </c>
      <c r="L222" s="20">
        <v>7.9515476187522315E-3</v>
      </c>
      <c r="M222" s="20">
        <v>1.1839046060972323E-2</v>
      </c>
      <c r="N222" s="20">
        <v>9.6295161234699472E-3</v>
      </c>
      <c r="O222" s="20">
        <v>6.7194444851770225E-3</v>
      </c>
      <c r="P222" s="20">
        <v>1.7017920313174988E-2</v>
      </c>
      <c r="Q222" s="41">
        <f t="shared" si="2"/>
        <v>1.0631494920309303E-2</v>
      </c>
    </row>
    <row r="223" spans="1:17" ht="12.75" customHeight="1">
      <c r="A223" s="43">
        <f>Stocks!A313</f>
        <v>42846</v>
      </c>
      <c r="B223" s="45">
        <f>Stocks!H313</f>
        <v>1.0162709093377931E-2</v>
      </c>
      <c r="C223" s="45">
        <f>Stocks!I313</f>
        <v>3.8620350083196642E-3</v>
      </c>
      <c r="D223" s="45">
        <f>Stocks!J313</f>
        <v>-1.1941408752229243E-3</v>
      </c>
      <c r="E223" s="45">
        <f>Stocks!K313</f>
        <v>1.1899468494984723E-2</v>
      </c>
      <c r="F223" s="45">
        <f>Stocks!L313</f>
        <v>1.364691918635037E-2</v>
      </c>
      <c r="G223" s="20">
        <f t="array" ref="G223">SQRT(MMULT(MMULT(TRANSPOSE($A$4:$A$8),MMULT(TRANSPOSE(EXP(B224:F475)-1),EXP(B224:F475)-1)/COUNTA(F224:F475)),$A$4:$A$8))*NORMSINV($B$11)</f>
        <v>-2.3681154207515483E-2</v>
      </c>
      <c r="H223" s="14">
        <f>IF(Q223&lt;G223,1,0)</f>
        <v>0</v>
      </c>
      <c r="I223" s="20">
        <f>G223*SQRT(10)</f>
        <v>-7.4886384917428633E-2</v>
      </c>
      <c r="J223" s="20">
        <f t="array" ref="J223">SQRT(MMULT(MMULT(TRANSPOSE($A$4:$A$8),MMULT(TRANSPOSE(EXP(B224:F475)-1),EXP(B224:F475)-1)/COUNTA(F224:F475)),$A$4:$A$8))*(-1/SQRT(2*PI())*EXP(-1*(NORMSINV($B$11))^2/2)/$B$11)</f>
        <v>-2.7130658166975498E-2</v>
      </c>
      <c r="K223" s="40">
        <f>J223*SQRT(10)</f>
        <v>-8.5794674227091416E-2</v>
      </c>
      <c r="L223" s="20">
        <v>1.0214524802005675E-2</v>
      </c>
      <c r="M223" s="20">
        <v>3.8695022753766576E-3</v>
      </c>
      <c r="N223" s="20">
        <v>-1.1934281727252825E-3</v>
      </c>
      <c r="O223" s="20">
        <v>1.1970548829818916E-2</v>
      </c>
      <c r="P223" s="20">
        <v>1.3740463433880705E-2</v>
      </c>
      <c r="Q223" s="41">
        <f t="shared" si="2"/>
        <v>7.7203222336713357E-3</v>
      </c>
    </row>
    <row r="224" spans="1:17" ht="12.75" customHeight="1">
      <c r="A224" s="43">
        <f>Stocks!A312</f>
        <v>42845</v>
      </c>
      <c r="B224" s="45">
        <f>Stocks!H312</f>
        <v>-9.9008390805754454E-3</v>
      </c>
      <c r="C224" s="45">
        <f>Stocks!I312</f>
        <v>7.4906690405793395E-3</v>
      </c>
      <c r="D224" s="45">
        <f>Stocks!J312</f>
        <v>1.2433158714928493E-2</v>
      </c>
      <c r="E224" s="45">
        <f>Stocks!K312</f>
        <v>1.0108992335045825E-2</v>
      </c>
      <c r="F224" s="45">
        <f>Stocks!L312</f>
        <v>7.0478253908320557E-3</v>
      </c>
      <c r="G224" s="20">
        <f t="array" ref="G224">SQRT(MMULT(MMULT(TRANSPOSE($A$4:$A$8),MMULT(TRANSPOSE(EXP(B225:F476)-1),EXP(B225:F476)-1)/COUNTA(F225:F476)),$A$4:$A$8))*NORMSINV($B$11)</f>
        <v>-2.3692083650034151E-2</v>
      </c>
      <c r="H224" s="14">
        <f>IF(Q224&lt;G224,1,0)</f>
        <v>0</v>
      </c>
      <c r="I224" s="20">
        <f>G224*SQRT(10)</f>
        <v>-7.4920946849343514E-2</v>
      </c>
      <c r="J224" s="20">
        <f t="array" ref="J224">SQRT(MMULT(MMULT(TRANSPOSE($A$4:$A$8),MMULT(TRANSPOSE(EXP(B225:F476)-1),EXP(B225:F476)-1)/COUNTA(F225:F476)),$A$4:$A$8))*(-1/SQRT(2*PI())*EXP(-1*(NORMSINV($B$11))^2/2)/$B$11)</f>
        <v>-2.7143179641491953E-2</v>
      </c>
      <c r="K224" s="40">
        <f>J224*SQRT(10)</f>
        <v>-8.583427060622717E-2</v>
      </c>
      <c r="L224" s="20">
        <v>-9.8519871313558702E-3</v>
      </c>
      <c r="M224" s="20">
        <v>7.5187942836880293E-3</v>
      </c>
      <c r="N224" s="20">
        <v>1.2510771757624798E-2</v>
      </c>
      <c r="O224" s="20">
        <v>1.0160260809969209E-2</v>
      </c>
      <c r="P224" s="20">
        <v>7.0727197615631787E-3</v>
      </c>
      <c r="Q224" s="41">
        <f t="shared" si="2"/>
        <v>5.4821118962978688E-3</v>
      </c>
    </row>
    <row r="225" spans="1:17" ht="12.75" customHeight="1">
      <c r="A225" s="43">
        <f>Stocks!A311</f>
        <v>42844</v>
      </c>
      <c r="B225" s="45">
        <f>Stocks!H311</f>
        <v>1.7399745952977597E-2</v>
      </c>
      <c r="C225" s="45">
        <f>Stocks!I311</f>
        <v>3.9063361628345833E-3</v>
      </c>
      <c r="D225" s="45">
        <f>Stocks!J311</f>
        <v>-3.6897504072110452E-3</v>
      </c>
      <c r="E225" s="45">
        <f>Stocks!K311</f>
        <v>-2.5432326151881606E-2</v>
      </c>
      <c r="F225" s="45">
        <f>Stocks!L311</f>
        <v>-5.3670195483738851E-3</v>
      </c>
      <c r="G225" s="20">
        <f t="array" ref="G225">SQRT(MMULT(MMULT(TRANSPOSE($A$4:$A$8),MMULT(TRANSPOSE(EXP(B226:F477)-1),EXP(B226:F477)-1)/COUNTA(F226:F477)),$A$4:$A$8))*NORMSINV($B$11)</f>
        <v>-2.4168821615484119E-2</v>
      </c>
      <c r="H225" s="14">
        <f>IF(Q225&lt;G225,1,0)</f>
        <v>0</v>
      </c>
      <c r="I225" s="20">
        <f>G225*SQRT(10)</f>
        <v>-7.6428524667240066E-2</v>
      </c>
      <c r="J225" s="20">
        <f t="array" ref="J225">SQRT(MMULT(MMULT(TRANSPOSE($A$4:$A$8),MMULT(TRANSPOSE(EXP(B226:F477)-1),EXP(B226:F477)-1)/COUNTA(F226:F477)),$A$4:$A$8))*(-1/SQRT(2*PI())*EXP(-1*(NORMSINV($B$11))^2/2)/$B$11)</f>
        <v>-2.7689361413820335E-2</v>
      </c>
      <c r="K225" s="40">
        <f>J225*SQRT(10)</f>
        <v>-8.7561449023252386E-2</v>
      </c>
      <c r="L225" s="20">
        <v>1.7552003330557901E-2</v>
      </c>
      <c r="M225" s="20">
        <v>3.9139758384177416E-3</v>
      </c>
      <c r="N225" s="20">
        <v>-3.6829516426625311E-3</v>
      </c>
      <c r="O225" s="20">
        <v>-2.5111648820370803E-2</v>
      </c>
      <c r="P225" s="20">
        <v>-5.3526428304986988E-3</v>
      </c>
      <c r="Q225" s="41">
        <f t="shared" si="2"/>
        <v>-2.5362528249112779E-3</v>
      </c>
    </row>
    <row r="226" spans="1:17" ht="12.75" customHeight="1">
      <c r="A226" s="43">
        <f>Stocks!A310</f>
        <v>42843</v>
      </c>
      <c r="B226" s="45">
        <f>Stocks!H310</f>
        <v>-3.9555370627248239E-3</v>
      </c>
      <c r="C226" s="45">
        <f>Stocks!I310</f>
        <v>8.1404835820421649E-3</v>
      </c>
      <c r="D226" s="45">
        <f>Stocks!J310</f>
        <v>-4.451630679556064E-3</v>
      </c>
      <c r="E226" s="45">
        <f>Stocks!K310</f>
        <v>-2.6772866329629209E-2</v>
      </c>
      <c r="F226" s="45">
        <f>Stocks!L310</f>
        <v>-1.3753038455331771E-3</v>
      </c>
      <c r="G226" s="20">
        <f t="array" ref="G226">SQRT(MMULT(MMULT(TRANSPOSE($A$4:$A$8),MMULT(TRANSPOSE(EXP(B227:F478)-1),EXP(B227:F478)-1)/COUNTA(F227:F478)),$A$4:$A$8))*NORMSINV($B$11)</f>
        <v>-2.4172342064561713E-2</v>
      </c>
      <c r="H226" s="14">
        <f>IF(Q226&lt;G226,1,0)</f>
        <v>0</v>
      </c>
      <c r="I226" s="20">
        <f>G226*SQRT(10)</f>
        <v>-7.6439657304711917E-2</v>
      </c>
      <c r="J226" s="20">
        <f t="array" ref="J226">SQRT(MMULT(MMULT(TRANSPOSE($A$4:$A$8),MMULT(TRANSPOSE(EXP(B227:F478)-1),EXP(B227:F478)-1)/COUNTA(F227:F478)),$A$4:$A$8))*(-1/SQRT(2*PI())*EXP(-1*(NORMSINV($B$11))^2/2)/$B$11)</f>
        <v>-2.7693394667422818E-2</v>
      </c>
      <c r="K226" s="40">
        <f>J226*SQRT(10)</f>
        <v>-8.7574203291017311E-2</v>
      </c>
      <c r="L226" s="20">
        <v>-3.9477242307077503E-3</v>
      </c>
      <c r="M226" s="20">
        <v>8.1737074100020051E-3</v>
      </c>
      <c r="N226" s="20">
        <v>-4.4417368583597955E-3</v>
      </c>
      <c r="O226" s="20">
        <v>-2.6417650254668856E-2</v>
      </c>
      <c r="P226" s="20">
        <v>-1.3743585486059148E-3</v>
      </c>
      <c r="Q226" s="41">
        <f t="shared" si="2"/>
        <v>-5.6015524964680629E-3</v>
      </c>
    </row>
    <row r="227" spans="1:17" ht="12.75" customHeight="1">
      <c r="A227" s="43">
        <f>Stocks!A309</f>
        <v>42842</v>
      </c>
      <c r="B227" s="45">
        <f>Stocks!H309</f>
        <v>-8.4567033834039799E-3</v>
      </c>
      <c r="C227" s="45">
        <f>Stocks!I309</f>
        <v>6.5035068619540039E-3</v>
      </c>
      <c r="D227" s="45">
        <f>Stocks!J309</f>
        <v>5.5146287587343173E-3</v>
      </c>
      <c r="E227" s="45">
        <f>Stocks!K309</f>
        <v>2.9846803370329921E-2</v>
      </c>
      <c r="F227" s="45">
        <f>Stocks!L309</f>
        <v>8.1270673227645338E-3</v>
      </c>
      <c r="G227" s="20">
        <f t="array" ref="G227">SQRT(MMULT(MMULT(TRANSPOSE($A$4:$A$8),MMULT(TRANSPOSE(EXP(B228:F479)-1),EXP(B228:F479)-1)/COUNTA(F228:F479)),$A$4:$A$8))*NORMSINV($B$11)</f>
        <v>-2.4141310683361027E-2</v>
      </c>
      <c r="H227" s="14">
        <f>IF(Q227&lt;G227,1,0)</f>
        <v>0</v>
      </c>
      <c r="I227" s="20">
        <f>G227*SQRT(10)</f>
        <v>-7.6341527461176811E-2</v>
      </c>
      <c r="J227" s="20">
        <f t="array" ref="J227">SQRT(MMULT(MMULT(TRANSPOSE($A$4:$A$8),MMULT(TRANSPOSE(EXP(B228:F479)-1),EXP(B228:F479)-1)/COUNTA(F228:F479)),$A$4:$A$8))*(-1/SQRT(2*PI())*EXP(-1*(NORMSINV($B$11))^2/2)/$B$11)</f>
        <v>-2.76578431149762E-2</v>
      </c>
      <c r="K227" s="40">
        <f>J227*SQRT(10)</f>
        <v>-8.746177941093107E-2</v>
      </c>
      <c r="L227" s="20">
        <v>-8.4210460526316037E-3</v>
      </c>
      <c r="M227" s="20">
        <v>6.5247005822967529E-3</v>
      </c>
      <c r="N227" s="20">
        <v>5.5298623135006421E-3</v>
      </c>
      <c r="O227" s="20">
        <v>3.0296683883244999E-2</v>
      </c>
      <c r="P227" s="20">
        <v>8.1601815808796819E-3</v>
      </c>
      <c r="Q227" s="41">
        <f t="shared" si="2"/>
        <v>8.4180764614580957E-3</v>
      </c>
    </row>
    <row r="228" spans="1:17" ht="12.75" customHeight="1">
      <c r="A228" s="43">
        <f>Stocks!A308</f>
        <v>42838</v>
      </c>
      <c r="B228" s="45">
        <f>Stocks!H308</f>
        <v>2.3834441779561979E-2</v>
      </c>
      <c r="C228" s="45">
        <f>Stocks!I308</f>
        <v>-1.0722334956957636E-2</v>
      </c>
      <c r="D228" s="45">
        <f>Stocks!J308</f>
        <v>-5.3029456424181134E-3</v>
      </c>
      <c r="E228" s="45">
        <f>Stocks!K308</f>
        <v>-6.3470413597365117E-3</v>
      </c>
      <c r="F228" s="45">
        <f>Stocks!L308</f>
        <v>-4.3017995836237798E-3</v>
      </c>
      <c r="G228" s="20">
        <f t="array" ref="G228">SQRT(MMULT(MMULT(TRANSPOSE($A$4:$A$8),MMULT(TRANSPOSE(EXP(B229:F480)-1),EXP(B229:F480)-1)/COUNTA(F229:F480)),$A$4:$A$8))*NORMSINV($B$11)</f>
        <v>-2.4144220605879382E-2</v>
      </c>
      <c r="H228" s="14">
        <f>IF(Q228&lt;G228,1,0)</f>
        <v>0</v>
      </c>
      <c r="I228" s="20">
        <f>G228*SQRT(10)</f>
        <v>-7.6350729444149432E-2</v>
      </c>
      <c r="J228" s="20">
        <f t="array" ref="J228">SQRT(MMULT(MMULT(TRANSPOSE($A$4:$A$8),MMULT(TRANSPOSE(EXP(B229:F480)-1),EXP(B229:F480)-1)/COUNTA(F229:F480)),$A$4:$A$8))*(-1/SQRT(2*PI())*EXP(-1*(NORMSINV($B$11))^2/2)/$B$11)</f>
        <v>-2.7661176909961279E-2</v>
      </c>
      <c r="K228" s="40">
        <f>J228*SQRT(10)</f>
        <v>-8.7472321796335961E-2</v>
      </c>
      <c r="L228" s="20">
        <v>2.4120752245260155E-2</v>
      </c>
      <c r="M228" s="20">
        <v>-1.0665055629001078E-2</v>
      </c>
      <c r="N228" s="20">
        <v>-5.2889098474875234E-3</v>
      </c>
      <c r="O228" s="20">
        <v>-6.3269414402150597E-3</v>
      </c>
      <c r="P228" s="20">
        <v>-4.2925600973491209E-3</v>
      </c>
      <c r="Q228" s="41">
        <f t="shared" si="2"/>
        <v>-4.9054295375852599E-4</v>
      </c>
    </row>
    <row r="229" spans="1:17" ht="12.75" customHeight="1">
      <c r="A229" s="43">
        <f>Stocks!A307</f>
        <v>42837</v>
      </c>
      <c r="B229" s="45">
        <f>Stocks!H307</f>
        <v>-3.9209036113152421E-2</v>
      </c>
      <c r="C229" s="45">
        <f>Stocks!I307</f>
        <v>-3.0824479485287112E-3</v>
      </c>
      <c r="D229" s="45">
        <f>Stocks!J307</f>
        <v>1.1993053202646118E-3</v>
      </c>
      <c r="E229" s="45">
        <f>Stocks!K307</f>
        <v>-3.6088871534796377E-3</v>
      </c>
      <c r="F229" s="45">
        <f>Stocks!L307</f>
        <v>-3.8252677391408746E-3</v>
      </c>
      <c r="G229" s="20">
        <f t="array" ref="G229">SQRT(MMULT(MMULT(TRANSPOSE($A$4:$A$8),MMULT(TRANSPOSE(EXP(B230:F481)-1),EXP(B230:F481)-1)/COUNTA(F230:F481)),$A$4:$A$8))*NORMSINV($B$11)</f>
        <v>-2.424062100640096E-2</v>
      </c>
      <c r="H229" s="14">
        <f>IF(Q229&lt;G229,1,0)</f>
        <v>0</v>
      </c>
      <c r="I229" s="20">
        <f>G229*SQRT(10)</f>
        <v>-7.6655574277150099E-2</v>
      </c>
      <c r="J229" s="20">
        <f t="array" ref="J229">SQRT(MMULT(MMULT(TRANSPOSE($A$4:$A$8),MMULT(TRANSPOSE(EXP(B230:F481)-1),EXP(B230:F481)-1)/COUNTA(F230:F481)),$A$4:$A$8))*(-1/SQRT(2*PI())*EXP(-1*(NORMSINV($B$11))^2/2)/$B$11)</f>
        <v>-2.7771619428547657E-2</v>
      </c>
      <c r="K229" s="40">
        <f>J229*SQRT(10)</f>
        <v>-8.782157170559439E-2</v>
      </c>
      <c r="L229" s="20">
        <v>-3.8450310472782905E-2</v>
      </c>
      <c r="M229" s="20">
        <v>-3.0777020833974108E-3</v>
      </c>
      <c r="N229" s="20">
        <v>1.2000247744766485E-3</v>
      </c>
      <c r="O229" s="20">
        <v>-3.6023829469047624E-3</v>
      </c>
      <c r="P229" s="20">
        <v>-3.8179607225703053E-3</v>
      </c>
      <c r="Q229" s="41">
        <f t="shared" si="2"/>
        <v>-9.5496662902357487E-3</v>
      </c>
    </row>
    <row r="230" spans="1:17" ht="12.75" customHeight="1">
      <c r="A230" s="43">
        <f>Stocks!A306</f>
        <v>42836</v>
      </c>
      <c r="B230" s="45">
        <f>Stocks!H306</f>
        <v>-1.1850159487002906E-2</v>
      </c>
      <c r="C230" s="45">
        <f>Stocks!I306</f>
        <v>-1.6773801364304332E-3</v>
      </c>
      <c r="D230" s="45">
        <f>Stocks!J306</f>
        <v>-1.0814587081279315E-2</v>
      </c>
      <c r="E230" s="45">
        <f>Stocks!K306</f>
        <v>3.469815966911545E-3</v>
      </c>
      <c r="F230" s="45">
        <f>Stocks!L306</f>
        <v>-7.6303428745693965E-4</v>
      </c>
      <c r="G230" s="20">
        <f t="array" ref="G230">SQRT(MMULT(MMULT(TRANSPOSE($A$4:$A$8),MMULT(TRANSPOSE(EXP(B231:F482)-1),EXP(B231:F482)-1)/COUNTA(F231:F482)),$A$4:$A$8))*NORMSINV($B$11)</f>
        <v>-2.4293551781775394E-2</v>
      </c>
      <c r="H230" s="14">
        <f>IF(Q230&lt;G230,1,0)</f>
        <v>0</v>
      </c>
      <c r="I230" s="20">
        <f>G230*SQRT(10)</f>
        <v>-7.6822956085652067E-2</v>
      </c>
      <c r="J230" s="20">
        <f t="array" ref="J230">SQRT(MMULT(MMULT(TRANSPOSE($A$4:$A$8),MMULT(TRANSPOSE(EXP(B231:F482)-1),EXP(B231:F482)-1)/COUNTA(F231:F482)),$A$4:$A$8))*(-1/SQRT(2*PI())*EXP(-1*(NORMSINV($B$11))^2/2)/$B$11)</f>
        <v>-2.7832260339907502E-2</v>
      </c>
      <c r="K230" s="40">
        <f>J230*SQRT(10)</f>
        <v>-8.8013335104879881E-2</v>
      </c>
      <c r="L230" s="20">
        <v>-1.1780222873000607E-2</v>
      </c>
      <c r="M230" s="20">
        <v>-1.6759741206202521E-3</v>
      </c>
      <c r="N230" s="20">
        <v>-1.0756319669569499E-2</v>
      </c>
      <c r="O230" s="20">
        <v>3.4758427469234864E-3</v>
      </c>
      <c r="P230" s="20">
        <v>-7.6274325082333386E-4</v>
      </c>
      <c r="Q230" s="41">
        <f t="shared" si="2"/>
        <v>-4.299883433418041E-3</v>
      </c>
    </row>
    <row r="231" spans="1:17" ht="12.75" customHeight="1">
      <c r="A231" s="43">
        <f>Stocks!A305</f>
        <v>42835</v>
      </c>
      <c r="B231" s="45">
        <f>Stocks!H305</f>
        <v>3.2038925344629841E-2</v>
      </c>
      <c r="C231" s="45">
        <f>Stocks!I305</f>
        <v>-6.4042423151224092E-3</v>
      </c>
      <c r="D231" s="45">
        <f>Stocks!J305</f>
        <v>-1.1867481461276127E-3</v>
      </c>
      <c r="E231" s="45">
        <f>Stocks!K305</f>
        <v>5.1575593972543075E-3</v>
      </c>
      <c r="F231" s="45">
        <f>Stocks!L305</f>
        <v>-2.2867048085163585E-3</v>
      </c>
      <c r="G231" s="20">
        <f t="array" ref="G231">SQRT(MMULT(MMULT(TRANSPOSE($A$4:$A$8),MMULT(TRANSPOSE(EXP(B232:F483)-1),EXP(B232:F483)-1)/COUNTA(F232:F483)),$A$4:$A$8))*NORMSINV($B$11)</f>
        <v>-2.4281220708088372E-2</v>
      </c>
      <c r="H231" s="14">
        <f>IF(Q231&lt;G231,1,0)</f>
        <v>0</v>
      </c>
      <c r="I231" s="20">
        <f>G231*SQRT(10)</f>
        <v>-7.6783961806805703E-2</v>
      </c>
      <c r="J231" s="20">
        <f t="array" ref="J231">SQRT(MMULT(MMULT(TRANSPOSE($A$4:$A$8),MMULT(TRANSPOSE(EXP(B232:F483)-1),EXP(B232:F483)-1)/COUNTA(F232:F483)),$A$4:$A$8))*(-1/SQRT(2*PI())*EXP(-1*(NORMSINV($B$11))^2/2)/$B$11)</f>
        <v>-2.7818133066291412E-2</v>
      </c>
      <c r="K231" s="40">
        <f>J231*SQRT(10)</f>
        <v>-8.7968660743124635E-2</v>
      </c>
      <c r="L231" s="20">
        <v>3.2557697187085122E-2</v>
      </c>
      <c r="M231" s="20">
        <v>-6.3837788629129213E-3</v>
      </c>
      <c r="N231" s="20">
        <v>-1.1860442390274146E-3</v>
      </c>
      <c r="O231" s="20">
        <v>5.1708825017756548E-3</v>
      </c>
      <c r="P231" s="20">
        <v>-2.284092290807407E-3</v>
      </c>
      <c r="Q231" s="41">
        <f t="shared" si="2"/>
        <v>5.5749328592226075E-3</v>
      </c>
    </row>
    <row r="232" spans="1:17" ht="12.75" customHeight="1">
      <c r="A232" s="43">
        <f>Stocks!A304</f>
        <v>42832</v>
      </c>
      <c r="B232" s="45">
        <f>Stocks!H304</f>
        <v>1.2773764486034197E-2</v>
      </c>
      <c r="C232" s="45">
        <f>Stocks!I304</f>
        <v>0</v>
      </c>
      <c r="D232" s="45">
        <f>Stocks!J304</f>
        <v>-2.2300110855431672E-3</v>
      </c>
      <c r="E232" s="45">
        <f>Stocks!K304</f>
        <v>-4.3925745149080075E-3</v>
      </c>
      <c r="F232" s="45">
        <f>Stocks!L304</f>
        <v>-7.6107974082114446E-4</v>
      </c>
      <c r="G232" s="20">
        <f t="array" ref="G232">SQRT(MMULT(MMULT(TRANSPOSE($A$4:$A$8),MMULT(TRANSPOSE(EXP(B233:F484)-1),EXP(B233:F484)-1)/COUNTA(F233:F484)),$A$4:$A$8))*NORMSINV($B$11)</f>
        <v>-2.4297618999451511E-2</v>
      </c>
      <c r="H232" s="14">
        <f>IF(Q232&lt;G232,1,0)</f>
        <v>0</v>
      </c>
      <c r="I232" s="20">
        <f>G232*SQRT(10)</f>
        <v>-7.6835817757248293E-2</v>
      </c>
      <c r="J232" s="20">
        <f t="array" ref="J232">SQRT(MMULT(MMULT(TRANSPOSE($A$4:$A$8),MMULT(TRANSPOSE(EXP(B233:F484)-1),EXP(B233:F484)-1)/COUNTA(F233:F484)),$A$4:$A$8))*(-1/SQRT(2*PI())*EXP(-1*(NORMSINV($B$11))^2/2)/$B$11)</f>
        <v>-2.7836920006893934E-2</v>
      </c>
      <c r="K232" s="40">
        <f>J232*SQRT(10)</f>
        <v>-8.8028070265694897E-2</v>
      </c>
      <c r="L232" s="20">
        <v>1.2855697508308042E-2</v>
      </c>
      <c r="M232" s="20">
        <v>0</v>
      </c>
      <c r="N232" s="20">
        <v>-2.227526458081097E-3</v>
      </c>
      <c r="O232" s="20">
        <v>-4.3829412695511275E-3</v>
      </c>
      <c r="P232" s="20">
        <v>-7.6079019309610856E-4</v>
      </c>
      <c r="Q232" s="41">
        <f t="shared" si="2"/>
        <v>1.0968879175159419E-3</v>
      </c>
    </row>
    <row r="233" spans="1:17" ht="12.75" customHeight="1">
      <c r="A233" s="43">
        <f>Stocks!A303</f>
        <v>42831</v>
      </c>
      <c r="B233" s="45">
        <f>Stocks!H303</f>
        <v>1.2464409056331333E-2</v>
      </c>
      <c r="C233" s="45">
        <f>Stocks!I303</f>
        <v>-5.2595601787384606E-3</v>
      </c>
      <c r="D233" s="45">
        <f>Stocks!J303</f>
        <v>-2.502606770463653E-3</v>
      </c>
      <c r="E233" s="45">
        <f>Stocks!K303</f>
        <v>8.3525895724650533E-4</v>
      </c>
      <c r="F233" s="45">
        <f>Stocks!L303</f>
        <v>2.5897234288631194E-3</v>
      </c>
      <c r="G233" s="20">
        <f t="array" ref="G233">SQRT(MMULT(MMULT(TRANSPOSE($A$4:$A$8),MMULT(TRANSPOSE(EXP(B234:F485)-1),EXP(B234:F485)-1)/COUNTA(F234:F485)),$A$4:$A$8))*NORMSINV($B$11)</f>
        <v>-2.4423512540941727E-2</v>
      </c>
      <c r="H233" s="14">
        <f>IF(Q233&lt;G233,1,0)</f>
        <v>0</v>
      </c>
      <c r="I233" s="20">
        <f>G233*SQRT(10)</f>
        <v>-7.7233928091062276E-2</v>
      </c>
      <c r="J233" s="20">
        <f t="array" ref="J233">SQRT(MMULT(MMULT(TRANSPOSE($A$4:$A$8),MMULT(TRANSPOSE(EXP(B234:F485)-1),EXP(B234:F485)-1)/COUNTA(F234:F485)),$A$4:$A$8))*(-1/SQRT(2*PI())*EXP(-1*(NORMSINV($B$11))^2/2)/$B$11)</f>
        <v>-2.7981151770669916E-2</v>
      </c>
      <c r="K233" s="40">
        <f>J233*SQRT(10)</f>
        <v>-8.8484171150170376E-2</v>
      </c>
      <c r="L233" s="20">
        <v>1.2542413559322086E-2</v>
      </c>
      <c r="M233" s="20">
        <v>-5.2457529094288137E-3</v>
      </c>
      <c r="N233" s="20">
        <v>-2.4994778608276448E-3</v>
      </c>
      <c r="O233" s="20">
        <v>8.3560788315030737E-4</v>
      </c>
      <c r="P233" s="20">
        <v>2.5930796591928122E-3</v>
      </c>
      <c r="Q233" s="41">
        <f t="shared" si="2"/>
        <v>1.6451740662817493E-3</v>
      </c>
    </row>
    <row r="234" spans="1:17" ht="12.75" customHeight="1">
      <c r="A234" s="43">
        <f>Stocks!A302</f>
        <v>42830</v>
      </c>
      <c r="B234" s="45">
        <f>Stocks!H302</f>
        <v>-2.9065055224559464E-2</v>
      </c>
      <c r="C234" s="45">
        <f>Stocks!I302</f>
        <v>-1.654931172560703E-3</v>
      </c>
      <c r="D234" s="45">
        <f>Stocks!J302</f>
        <v>-5.1942038193522775E-3</v>
      </c>
      <c r="E234" s="45">
        <f>Stocks!K302</f>
        <v>-1.3005198743469127E-2</v>
      </c>
      <c r="F234" s="45">
        <f>Stocks!L302</f>
        <v>-2.5897234288631086E-3</v>
      </c>
      <c r="G234" s="20">
        <f t="array" ref="G234">SQRT(MMULT(MMULT(TRANSPOSE($A$4:$A$8),MMULT(TRANSPOSE(EXP(B235:F486)-1),EXP(B235:F486)-1)/COUNTA(F235:F486)),$A$4:$A$8))*NORMSINV($B$11)</f>
        <v>-2.4450438127999054E-2</v>
      </c>
      <c r="H234" s="14">
        <f>IF(Q234&lt;G234,1,0)</f>
        <v>0</v>
      </c>
      <c r="I234" s="20">
        <f>G234*SQRT(10)</f>
        <v>-7.7319074273500585E-2</v>
      </c>
      <c r="J234" s="20">
        <f t="array" ref="J234">SQRT(MMULT(MMULT(TRANSPOSE($A$4:$A$8),MMULT(TRANSPOSE(EXP(B235:F486)-1),EXP(B235:F486)-1)/COUNTA(F235:F486)),$A$4:$A$8))*(-1/SQRT(2*PI())*EXP(-1*(NORMSINV($B$11))^2/2)/$B$11)</f>
        <v>-2.8011999460440275E-2</v>
      </c>
      <c r="K234" s="40">
        <f>J234*SQRT(10)</f>
        <v>-8.8581720110398984E-2</v>
      </c>
      <c r="L234" s="20">
        <v>-2.8646729194070675E-2</v>
      </c>
      <c r="M234" s="20">
        <v>-1.6535625290754774E-3</v>
      </c>
      <c r="N234" s="20">
        <v>-5.1807372687854387E-3</v>
      </c>
      <c r="O234" s="20">
        <v>-1.2920996563573961E-2</v>
      </c>
      <c r="P234" s="20">
        <v>-2.5863729880065268E-3</v>
      </c>
      <c r="Q234" s="41">
        <f t="shared" si="2"/>
        <v>-1.0197679708702416E-2</v>
      </c>
    </row>
    <row r="235" spans="1:17" ht="12.75" customHeight="1">
      <c r="A235" s="43">
        <f>Stocks!A301</f>
        <v>42829</v>
      </c>
      <c r="B235" s="45">
        <f>Stocks!H301</f>
        <v>1.7203516149645749E-2</v>
      </c>
      <c r="C235" s="45">
        <f>Stocks!I301</f>
        <v>3.3130827212254099E-3</v>
      </c>
      <c r="D235" s="45">
        <f>Stocks!J301</f>
        <v>7.4183076603610608E-3</v>
      </c>
      <c r="E235" s="45">
        <f>Stocks!K301</f>
        <v>-9.712120727068712E-3</v>
      </c>
      <c r="F235" s="45">
        <f>Stocks!L301</f>
        <v>2.7422587773322446E-3</v>
      </c>
      <c r="G235" s="20">
        <f t="array" ref="G235">SQRT(MMULT(MMULT(TRANSPOSE($A$4:$A$8),MMULT(TRANSPOSE(EXP(B236:F487)-1),EXP(B236:F487)-1)/COUNTA(F236:F487)),$A$4:$A$8))*NORMSINV($B$11)</f>
        <v>-2.4444088693639104E-2</v>
      </c>
      <c r="H235" s="14">
        <f>IF(Q235&lt;G235,1,0)</f>
        <v>0</v>
      </c>
      <c r="I235" s="20">
        <f>G235*SQRT(10)</f>
        <v>-7.7298995599069401E-2</v>
      </c>
      <c r="J235" s="20">
        <f t="array" ref="J235">SQRT(MMULT(MMULT(TRANSPOSE($A$4:$A$8),MMULT(TRANSPOSE(EXP(B236:F487)-1),EXP(B236:F487)-1)/COUNTA(F236:F487)),$A$4:$A$8))*(-1/SQRT(2*PI())*EXP(-1*(NORMSINV($B$11))^2/2)/$B$11)</f>
        <v>-2.8004725138772339E-2</v>
      </c>
      <c r="K235" s="40">
        <f>J235*SQRT(10)</f>
        <v>-8.8558716685495587E-2</v>
      </c>
      <c r="L235" s="20">
        <v>1.7352348890780661E-2</v>
      </c>
      <c r="M235" s="20">
        <v>3.3185770458259759E-3</v>
      </c>
      <c r="N235" s="20">
        <v>7.4458914708437924E-3</v>
      </c>
      <c r="O235" s="20">
        <v>-9.6651103956589528E-3</v>
      </c>
      <c r="P235" s="20">
        <v>2.7460222082474682E-3</v>
      </c>
      <c r="Q235" s="41">
        <f t="shared" si="2"/>
        <v>4.2395458440077881E-3</v>
      </c>
    </row>
    <row r="236" spans="1:17" ht="12.75" customHeight="1">
      <c r="A236" s="43">
        <f>Stocks!A300</f>
        <v>42828</v>
      </c>
      <c r="B236" s="45">
        <f>Stocks!H300</f>
        <v>7.0137270001826055E-2</v>
      </c>
      <c r="C236" s="45">
        <f>Stocks!I300</f>
        <v>2.4920502712995063E-3</v>
      </c>
      <c r="D236" s="45">
        <f>Stocks!J300</f>
        <v>2.7850292945479153E-4</v>
      </c>
      <c r="E236" s="45">
        <f>Stocks!K300</f>
        <v>-6.0394443544811958E-3</v>
      </c>
      <c r="F236" s="45">
        <f>Stocks!L300</f>
        <v>-4.7180336787318181E-3</v>
      </c>
      <c r="G236" s="20">
        <f t="array" ref="G236">SQRT(MMULT(MMULT(TRANSPOSE($A$4:$A$8),MMULT(TRANSPOSE(EXP(B237:F488)-1),EXP(B237:F488)-1)/COUNTA(F237:F488)),$A$4:$A$8))*NORMSINV($B$11)</f>
        <v>-2.4377955611048868E-2</v>
      </c>
      <c r="H236" s="14">
        <f>IF(Q236&lt;G236,1,0)</f>
        <v>0</v>
      </c>
      <c r="I236" s="20">
        <f>G236*SQRT(10)</f>
        <v>-7.7089864429396235E-2</v>
      </c>
      <c r="J236" s="20">
        <f t="array" ref="J236">SQRT(MMULT(MMULT(TRANSPOSE($A$4:$A$8),MMULT(TRANSPOSE(EXP(B237:F488)-1),EXP(B237:F488)-1)/COUNTA(F237:F488)),$A$4:$A$8))*(-1/SQRT(2*PI())*EXP(-1*(NORMSINV($B$11))^2/2)/$B$11)</f>
        <v>-2.7928958812453896E-2</v>
      </c>
      <c r="K236" s="40">
        <f>J236*SQRT(10)</f>
        <v>-8.8319122524385757E-2</v>
      </c>
      <c r="L236" s="20">
        <v>7.2655414559342435E-2</v>
      </c>
      <c r="M236" s="20">
        <v>2.4951580095872758E-3</v>
      </c>
      <c r="N236" s="20">
        <v>2.7854171499626596E-4</v>
      </c>
      <c r="O236" s="20">
        <v>-6.021243569734807E-3</v>
      </c>
      <c r="P236" s="20">
        <v>-4.7069212409891108E-3</v>
      </c>
      <c r="Q236" s="41">
        <f t="shared" si="2"/>
        <v>1.2940189894640413E-2</v>
      </c>
    </row>
    <row r="237" spans="1:17" ht="12.75" customHeight="1">
      <c r="A237" s="43">
        <f>Stocks!A299</f>
        <v>42825</v>
      </c>
      <c r="B237" s="45">
        <f>Stocks!H299</f>
        <v>1.3662761440633869E-3</v>
      </c>
      <c r="C237" s="45">
        <f>Stocks!I299</f>
        <v>8.9112672274889865E-3</v>
      </c>
      <c r="D237" s="45">
        <f>Stocks!J299</f>
        <v>-1.8774331081425647E-3</v>
      </c>
      <c r="E237" s="45">
        <f>Stocks!K299</f>
        <v>-1.6899318138178354E-3</v>
      </c>
      <c r="F237" s="45">
        <f>Stocks!L299</f>
        <v>2.2802077289912769E-3</v>
      </c>
      <c r="G237" s="20">
        <f t="array" ref="G237">SQRT(MMULT(MMULT(TRANSPOSE($A$4:$A$8),MMULT(TRANSPOSE(EXP(B238:F489)-1),EXP(B238:F489)-1)/COUNTA(F238:F489)),$A$4:$A$8))*NORMSINV($B$11)</f>
        <v>-2.4507696136566056E-2</v>
      </c>
      <c r="H237" s="14">
        <f>IF(Q237&lt;G237,1,0)</f>
        <v>0</v>
      </c>
      <c r="I237" s="20">
        <f>G237*SQRT(10)</f>
        <v>-7.7500139994857747E-2</v>
      </c>
      <c r="J237" s="20">
        <f t="array" ref="J237">SQRT(MMULT(MMULT(TRANSPOSE($A$4:$A$8),MMULT(TRANSPOSE(EXP(B238:F489)-1),EXP(B238:F489)-1)/COUNTA(F238:F489)),$A$4:$A$8))*(-1/SQRT(2*PI())*EXP(-1*(NORMSINV($B$11))^2/2)/$B$11)</f>
        <v>-2.8077597929338387E-2</v>
      </c>
      <c r="K237" s="40">
        <f>J237*SQRT(10)</f>
        <v>-8.8789160683136734E-2</v>
      </c>
      <c r="L237" s="20">
        <v>1.3672099245332209E-3</v>
      </c>
      <c r="M237" s="20">
        <v>8.9510907741471475E-3</v>
      </c>
      <c r="N237" s="20">
        <v>-1.8756718330026436E-3</v>
      </c>
      <c r="O237" s="20">
        <v>-1.6885046830812465E-3</v>
      </c>
      <c r="P237" s="20">
        <v>2.2828093796937892E-3</v>
      </c>
      <c r="Q237" s="41">
        <f t="shared" si="2"/>
        <v>1.8073867124580535E-3</v>
      </c>
    </row>
    <row r="238" spans="1:17" ht="12.75" customHeight="1">
      <c r="A238" s="43">
        <f>Stocks!A298</f>
        <v>42824</v>
      </c>
      <c r="B238" s="45">
        <f>Stocks!H298</f>
        <v>1.944924014842584E-3</v>
      </c>
      <c r="C238" s="45">
        <f>Stocks!I298</f>
        <v>5.0476424166366954E-3</v>
      </c>
      <c r="D238" s="45">
        <f>Stocks!J298</f>
        <v>-1.3192055725768795E-3</v>
      </c>
      <c r="E238" s="45">
        <f>Stocks!K298</f>
        <v>1.079694734936253E-2</v>
      </c>
      <c r="F238" s="45">
        <f>Stocks!L298</f>
        <v>3.6590434776777115E-3</v>
      </c>
      <c r="G238" s="20">
        <f t="array" ref="G238">SQRT(MMULT(MMULT(TRANSPOSE($A$4:$A$8),MMULT(TRANSPOSE(EXP(B239:F490)-1),EXP(B239:F490)-1)/COUNTA(F239:F490)),$A$4:$A$8))*NORMSINV($B$11)</f>
        <v>-2.4500537127662668E-2</v>
      </c>
      <c r="H238" s="14">
        <f>IF(Q238&lt;G238,1,0)</f>
        <v>0</v>
      </c>
      <c r="I238" s="20">
        <f>G238*SQRT(10)</f>
        <v>-7.7477501220933609E-2</v>
      </c>
      <c r="J238" s="20">
        <f t="array" ref="J238">SQRT(MMULT(MMULT(TRANSPOSE($A$4:$A$8),MMULT(TRANSPOSE(EXP(B239:F490)-1),EXP(B239:F490)-1)/COUNTA(F239:F490)),$A$4:$A$8))*(-1/SQRT(2*PI())*EXP(-1*(NORMSINV($B$11))^2/2)/$B$11)</f>
        <v>-2.806939610683978E-2</v>
      </c>
      <c r="K238" s="40">
        <f>J238*SQRT(10)</f>
        <v>-8.8763224243076727E-2</v>
      </c>
      <c r="L238" s="20">
        <v>1.9468166063375777E-3</v>
      </c>
      <c r="M238" s="20">
        <v>5.0604032252516253E-3</v>
      </c>
      <c r="N238" s="20">
        <v>-1.3183358034156193E-3</v>
      </c>
      <c r="O238" s="20">
        <v>1.0855444726869437E-2</v>
      </c>
      <c r="P238" s="20">
        <v>3.6657459496489933E-3</v>
      </c>
      <c r="Q238" s="41">
        <f t="shared" si="2"/>
        <v>4.0420149409384036E-3</v>
      </c>
    </row>
    <row r="239" spans="1:17" ht="12.75" customHeight="1">
      <c r="A239" s="43">
        <f>Stocks!A297</f>
        <v>42823</v>
      </c>
      <c r="B239" s="45">
        <f>Stocks!H297</f>
        <v>-2.5235476894373637E-4</v>
      </c>
      <c r="C239" s="45">
        <f>Stocks!I297</f>
        <v>-8.4297441273057142E-4</v>
      </c>
      <c r="D239" s="45">
        <f>Stocks!J297</f>
        <v>2.222559061454478E-3</v>
      </c>
      <c r="E239" s="45">
        <f>Stocks!K297</f>
        <v>8.9151804611668564E-3</v>
      </c>
      <c r="F239" s="45">
        <f>Stocks!L297</f>
        <v>2.7531158940651006E-3</v>
      </c>
      <c r="G239" s="20">
        <f t="array" ref="G239">SQRT(MMULT(MMULT(TRANSPOSE($A$4:$A$8),MMULT(TRANSPOSE(EXP(B240:F491)-1),EXP(B240:F491)-1)/COUNTA(F240:F491)),$A$4:$A$8))*NORMSINV($B$11)</f>
        <v>-2.4497669222721334E-2</v>
      </c>
      <c r="H239" s="14">
        <f>IF(Q239&lt;G239,1,0)</f>
        <v>0</v>
      </c>
      <c r="I239" s="20">
        <f>G239*SQRT(10)</f>
        <v>-7.7468432109206148E-2</v>
      </c>
      <c r="J239" s="20">
        <f t="array" ref="J239">SQRT(MMULT(MMULT(TRANSPOSE($A$4:$A$8),MMULT(TRANSPOSE(EXP(B240:F491)-1),EXP(B240:F491)-1)/COUNTA(F240:F491)),$A$4:$A$8))*(-1/SQRT(2*PI())*EXP(-1*(NORMSINV($B$11))^2/2)/$B$11)</f>
        <v>-2.8066110449901913E-2</v>
      </c>
      <c r="K239" s="40">
        <f>J239*SQRT(10)</f>
        <v>-8.875283408354312E-2</v>
      </c>
      <c r="L239" s="20">
        <v>-2.5232293015735156E-4</v>
      </c>
      <c r="M239" s="20">
        <v>-8.4261920961635267E-4</v>
      </c>
      <c r="N239" s="20">
        <v>2.2250307766837141E-3</v>
      </c>
      <c r="O239" s="20">
        <v>8.9550390432601903E-3</v>
      </c>
      <c r="P239" s="20">
        <v>2.7569091979645606E-3</v>
      </c>
      <c r="Q239" s="41">
        <f t="shared" si="2"/>
        <v>2.5684073756269523E-3</v>
      </c>
    </row>
    <row r="240" spans="1:17" ht="12.75" customHeight="1">
      <c r="A240" s="43">
        <f>Stocks!A296</f>
        <v>42822</v>
      </c>
      <c r="B240" s="45">
        <f>Stocks!H296</f>
        <v>2.6404334290444188E-2</v>
      </c>
      <c r="C240" s="45">
        <f>Stocks!I296</f>
        <v>5.9159811293089011E-3</v>
      </c>
      <c r="D240" s="45">
        <f>Stocks!J296</f>
        <v>2.0514974648294094E-2</v>
      </c>
      <c r="E240" s="45">
        <f>Stocks!K296</f>
        <v>7.6755901182730159E-3</v>
      </c>
      <c r="F240" s="45">
        <f>Stocks!L296</f>
        <v>2.9143707607694374E-3</v>
      </c>
      <c r="G240" s="20">
        <f t="array" ref="G240">SQRT(MMULT(MMULT(TRANSPOSE($A$4:$A$8),MMULT(TRANSPOSE(EXP(B241:F492)-1),EXP(B241:F492)-1)/COUNTA(F241:F492)),$A$4:$A$8))*NORMSINV($B$11)</f>
        <v>-2.4564108574024798E-2</v>
      </c>
      <c r="H240" s="14">
        <f>IF(Q240&lt;G240,1,0)</f>
        <v>0</v>
      </c>
      <c r="I240" s="20">
        <f>G240*SQRT(10)</f>
        <v>-7.7678531785589172E-2</v>
      </c>
      <c r="J240" s="20">
        <f t="array" ref="J240">SQRT(MMULT(MMULT(TRANSPOSE($A$4:$A$8),MMULT(TRANSPOSE(EXP(B241:F492)-1),EXP(B241:F492)-1)/COUNTA(F241:F492)),$A$4:$A$8))*(-1/SQRT(2*PI())*EXP(-1*(NORMSINV($B$11))^2/2)/$B$11)</f>
        <v>-2.8142227657418674E-2</v>
      </c>
      <c r="K240" s="40">
        <f>J240*SQRT(10)</f>
        <v>-8.8993537828427782E-2</v>
      </c>
      <c r="L240" s="20">
        <v>2.6756017220205656E-2</v>
      </c>
      <c r="M240" s="20">
        <v>5.9335151055078215E-3</v>
      </c>
      <c r="N240" s="20">
        <v>2.0726853154380411E-2</v>
      </c>
      <c r="O240" s="20">
        <v>7.7051229724436421E-3</v>
      </c>
      <c r="P240" s="20">
        <v>2.9186216678049226E-3</v>
      </c>
      <c r="Q240" s="41">
        <f t="shared" si="2"/>
        <v>1.280802602406849E-2</v>
      </c>
    </row>
    <row r="241" spans="1:17" ht="12.75" customHeight="1">
      <c r="A241" s="43">
        <f>Stocks!A295</f>
        <v>42821</v>
      </c>
      <c r="B241" s="45">
        <f>Stocks!H295</f>
        <v>2.6474218314825958E-2</v>
      </c>
      <c r="C241" s="45">
        <f>Stocks!I295</f>
        <v>6.5203438799590792E-3</v>
      </c>
      <c r="D241" s="45">
        <f>Stocks!J295</f>
        <v>1.7052150218475213E-3</v>
      </c>
      <c r="E241" s="45">
        <f>Stocks!K295</f>
        <v>1.4261944659118219E-2</v>
      </c>
      <c r="F241" s="45">
        <f>Stocks!L295</f>
        <v>1.8448374119978503E-3</v>
      </c>
      <c r="G241" s="20">
        <f t="array" ref="G241">SQRT(MMULT(MMULT(TRANSPOSE($A$4:$A$8),MMULT(TRANSPOSE(EXP(B242:F493)-1),EXP(B242:F493)-1)/COUNTA(F242:F493)),$A$4:$A$8))*NORMSINV($B$11)</f>
        <v>-2.4527928515446187E-2</v>
      </c>
      <c r="H241" s="14">
        <f>IF(Q241&lt;G241,1,0)</f>
        <v>0</v>
      </c>
      <c r="I241" s="20">
        <f>G241*SQRT(10)</f>
        <v>-7.7564120394602448E-2</v>
      </c>
      <c r="J241" s="20">
        <f t="array" ref="J241">SQRT(MMULT(MMULT(TRANSPOSE($A$4:$A$8),MMULT(TRANSPOSE(EXP(B242:F493)-1),EXP(B242:F493)-1)/COUNTA(F242:F493)),$A$4:$A$8))*(-1/SQRT(2*PI())*EXP(-1*(NORMSINV($B$11))^2/2)/$B$11)</f>
        <v>-2.8100777447975504E-2</v>
      </c>
      <c r="K241" s="40">
        <f>J241*SQRT(10)</f>
        <v>-8.8862460757096348E-2</v>
      </c>
      <c r="L241" s="20">
        <v>2.6827773570029318E-2</v>
      </c>
      <c r="M241" s="20">
        <v>6.5416475994712672E-3</v>
      </c>
      <c r="N241" s="20">
        <v>1.7066697277275771E-3</v>
      </c>
      <c r="O241" s="20">
        <v>1.4364131407854398E-2</v>
      </c>
      <c r="P241" s="20">
        <v>1.8465401714800318E-3</v>
      </c>
      <c r="Q241" s="41">
        <f t="shared" si="2"/>
        <v>1.0257352495312518E-2</v>
      </c>
    </row>
    <row r="242" spans="1:17" ht="12.75" customHeight="1">
      <c r="A242" s="43">
        <f>Stocks!A294</f>
        <v>42818</v>
      </c>
      <c r="B242" s="45">
        <f>Stocks!H294</f>
        <v>3.2361803660989577E-2</v>
      </c>
      <c r="C242" s="45">
        <f>Stocks!I294</f>
        <v>-3.1238019068394085E-3</v>
      </c>
      <c r="D242" s="45">
        <f>Stocks!J294</f>
        <v>-1.9887532179614408E-3</v>
      </c>
      <c r="E242" s="45">
        <f>Stocks!K294</f>
        <v>1.2682873538318645E-3</v>
      </c>
      <c r="F242" s="45">
        <f>Stocks!L294</f>
        <v>1.6944621980806904E-3</v>
      </c>
      <c r="G242" s="20">
        <f t="array" ref="G242">SQRT(MMULT(MMULT(TRANSPOSE($A$4:$A$8),MMULT(TRANSPOSE(EXP(B243:F494)-1),EXP(B243:F494)-1)/COUNTA(F243:F494)),$A$4:$A$8))*NORMSINV($B$11)</f>
        <v>-2.4512282817814857E-2</v>
      </c>
      <c r="H242" s="14">
        <f>IF(Q242&lt;G242,1,0)</f>
        <v>0</v>
      </c>
      <c r="I242" s="20">
        <f>G242*SQRT(10)</f>
        <v>-7.7514644354505141E-2</v>
      </c>
      <c r="J242" s="20">
        <f t="array" ref="J242">SQRT(MMULT(MMULT(TRANSPOSE($A$4:$A$8),MMULT(TRANSPOSE(EXP(B243:F494)-1),EXP(B243:F494)-1)/COUNTA(F243:F494)),$A$4:$A$8))*(-1/SQRT(2*PI())*EXP(-1*(NORMSINV($B$11))^2/2)/$B$11)</f>
        <v>-2.8082852727309454E-2</v>
      </c>
      <c r="K242" s="40">
        <f>J242*SQRT(10)</f>
        <v>-8.8805777813369333E-2</v>
      </c>
      <c r="L242" s="20">
        <v>3.2891141505970459E-2</v>
      </c>
      <c r="M242" s="20">
        <v>-3.1189279141129373E-3</v>
      </c>
      <c r="N242" s="20">
        <v>-1.9867769585949525E-3</v>
      </c>
      <c r="O242" s="20">
        <v>1.2690919703634692E-3</v>
      </c>
      <c r="P242" s="20">
        <v>1.6958986103518985E-3</v>
      </c>
      <c r="Q242" s="41">
        <f t="shared" si="2"/>
        <v>6.150085442795588E-3</v>
      </c>
    </row>
    <row r="243" spans="1:17" ht="12.75" customHeight="1">
      <c r="A243" s="43">
        <f>Stocks!A293</f>
        <v>42817</v>
      </c>
      <c r="B243" s="45">
        <f>Stocks!H293</f>
        <v>-9.0231671202533204E-4</v>
      </c>
      <c r="C243" s="45">
        <f>Stocks!I293</f>
        <v>-2.8311302620852726E-3</v>
      </c>
      <c r="D243" s="45">
        <f>Stocks!J293</f>
        <v>-3.54212995342577E-3</v>
      </c>
      <c r="E243" s="45">
        <f>Stocks!K293</f>
        <v>-5.6944020333570674E-3</v>
      </c>
      <c r="F243" s="45">
        <f>Stocks!L293</f>
        <v>-2.4633653449310784E-3</v>
      </c>
      <c r="G243" s="20">
        <f t="array" ref="G243">SQRT(MMULT(MMULT(TRANSPOSE($A$4:$A$8),MMULT(TRANSPOSE(EXP(B244:F495)-1),EXP(B244:F495)-1)/COUNTA(F244:F495)),$A$4:$A$8))*NORMSINV($B$11)</f>
        <v>-2.4592779661307657E-2</v>
      </c>
      <c r="H243" s="14">
        <f>IF(Q243&lt;G243,1,0)</f>
        <v>0</v>
      </c>
      <c r="I243" s="20">
        <f>G243*SQRT(10)</f>
        <v>-7.7769197724396485E-2</v>
      </c>
      <c r="J243" s="20">
        <f t="array" ref="J243">SQRT(MMULT(MMULT(TRANSPOSE($A$4:$A$8),MMULT(TRANSPOSE(EXP(B244:F495)-1),EXP(B244:F495)-1)/COUNTA(F244:F495)),$A$4:$A$8))*(-1/SQRT(2*PI())*EXP(-1*(NORMSINV($B$11))^2/2)/$B$11)</f>
        <v>-2.8175075104866987E-2</v>
      </c>
      <c r="K243" s="40">
        <f>J243*SQRT(10)</f>
        <v>-8.9097410577687136E-2</v>
      </c>
      <c r="L243" s="20">
        <v>-9.0190974671404498E-4</v>
      </c>
      <c r="M243" s="20">
        <v>-2.8271263921885162E-3</v>
      </c>
      <c r="N243" s="20">
        <v>-3.5358640115657476E-3</v>
      </c>
      <c r="O243" s="20">
        <v>-5.6782196569877107E-3</v>
      </c>
      <c r="P243" s="20">
        <v>-2.4603337503391006E-3</v>
      </c>
      <c r="Q243" s="41">
        <f t="shared" si="2"/>
        <v>-3.0806907115590245E-3</v>
      </c>
    </row>
    <row r="244" spans="1:17" ht="12.75" customHeight="1">
      <c r="A244" s="43">
        <f>Stocks!A292</f>
        <v>42816</v>
      </c>
      <c r="B244" s="45">
        <f>Stocks!H292</f>
        <v>1.7125543036283677E-2</v>
      </c>
      <c r="C244" s="45">
        <f>Stocks!I292</f>
        <v>9.3737003791024721E-3</v>
      </c>
      <c r="D244" s="45">
        <f>Stocks!J292</f>
        <v>1.1235360738739698E-2</v>
      </c>
      <c r="E244" s="45">
        <f>Stocks!K292</f>
        <v>1.6136110875126757E-3</v>
      </c>
      <c r="F244" s="45">
        <f>Stocks!L292</f>
        <v>1.2689667895071904E-2</v>
      </c>
      <c r="G244" s="20">
        <f t="array" ref="G244">SQRT(MMULT(MMULT(TRANSPOSE($A$4:$A$8),MMULT(TRANSPOSE(EXP(B245:F496)-1),EXP(B245:F496)-1)/COUNTA(F245:F496)),$A$4:$A$8))*NORMSINV($B$11)</f>
        <v>-2.45506596840444E-2</v>
      </c>
      <c r="H244" s="14">
        <f>IF(Q244&lt;G244,1,0)</f>
        <v>0</v>
      </c>
      <c r="I244" s="20">
        <f>G244*SQRT(10)</f>
        <v>-7.7636002661250092E-2</v>
      </c>
      <c r="J244" s="20">
        <f t="array" ref="J244">SQRT(MMULT(MMULT(TRANSPOSE($A$4:$A$8),MMULT(TRANSPOSE(EXP(B245:F496)-1),EXP(B245:F496)-1)/COUNTA(F245:F496)),$A$4:$A$8))*(-1/SQRT(2*PI())*EXP(-1*(NORMSINV($B$11))^2/2)/$B$11)</f>
        <v>-2.8126819741335442E-2</v>
      </c>
      <c r="K244" s="40">
        <f>J244*SQRT(10)</f>
        <v>-8.8944813719608024E-2</v>
      </c>
      <c r="L244" s="20">
        <v>1.7273025853323715E-2</v>
      </c>
      <c r="M244" s="20">
        <v>9.4177711027888748E-3</v>
      </c>
      <c r="N244" s="20">
        <v>1.1298714449153136E-2</v>
      </c>
      <c r="O244" s="20">
        <v>1.614913658403505E-3</v>
      </c>
      <c r="P244" s="20">
        <v>1.2770523378488153E-2</v>
      </c>
      <c r="Q244" s="41">
        <f t="shared" si="2"/>
        <v>1.0474989688431479E-2</v>
      </c>
    </row>
    <row r="245" spans="1:17" ht="12.75" customHeight="1">
      <c r="A245" s="43">
        <f>Stocks!A291</f>
        <v>42815</v>
      </c>
      <c r="B245" s="45">
        <f>Stocks!H291</f>
        <v>-4.3861965823871668E-2</v>
      </c>
      <c r="C245" s="45">
        <f>Stocks!I291</f>
        <v>-1.1068703481099097E-2</v>
      </c>
      <c r="D245" s="45">
        <f>Stocks!J291</f>
        <v>-1.1518163566523874E-2</v>
      </c>
      <c r="E245" s="45">
        <f>Stocks!K291</f>
        <v>-2.3661148929065907E-2</v>
      </c>
      <c r="F245" s="45">
        <f>Stocks!L291</f>
        <v>-1.115065430877646E-2</v>
      </c>
      <c r="G245" s="20">
        <f t="array" ref="G245">SQRT(MMULT(MMULT(TRANSPOSE($A$4:$A$8),MMULT(TRANSPOSE(EXP(B246:F497)-1),EXP(B246:F497)-1)/COUNTA(F246:F497)),$A$4:$A$8))*NORMSINV($B$11)</f>
        <v>-2.4382531724674961E-2</v>
      </c>
      <c r="H245" s="14">
        <f>IF(Q245&lt;G245,1,0)</f>
        <v>0</v>
      </c>
      <c r="I245" s="20">
        <f>G245*SQRT(10)</f>
        <v>-7.7104335371286414E-2</v>
      </c>
      <c r="J245" s="20">
        <f t="array" ref="J245">SQRT(MMULT(MMULT(TRANSPOSE($A$4:$A$8),MMULT(TRANSPOSE(EXP(B246:F497)-1),EXP(B246:F497)-1)/COUNTA(F246:F497)),$A$4:$A$8))*(-1/SQRT(2*PI())*EXP(-1*(NORMSINV($B$11))^2/2)/$B$11)</f>
        <v>-2.7934201503474563E-2</v>
      </c>
      <c r="K245" s="40">
        <f>J245*SQRT(10)</f>
        <v>-8.8335701369079575E-2</v>
      </c>
      <c r="L245" s="20">
        <v>-4.2913941058791823E-2</v>
      </c>
      <c r="M245" s="20">
        <v>-1.1007670774588028E-2</v>
      </c>
      <c r="N245" s="20">
        <v>-1.1452083471000333E-2</v>
      </c>
      <c r="O245" s="20">
        <v>-2.3383418728884161E-2</v>
      </c>
      <c r="P245" s="20">
        <v>-1.1088716193619577E-2</v>
      </c>
      <c r="Q245" s="41">
        <f t="shared" si="2"/>
        <v>-1.9969166045376789E-2</v>
      </c>
    </row>
    <row r="246" spans="1:17" ht="12.75" customHeight="1">
      <c r="A246" s="43">
        <f>Stocks!A290</f>
        <v>42814</v>
      </c>
      <c r="B246" s="45">
        <f>Stocks!H290</f>
        <v>1.6048797513217006E-3</v>
      </c>
      <c r="C246" s="45">
        <f>Stocks!I290</f>
        <v>4.5261333640820361E-3</v>
      </c>
      <c r="D246" s="45">
        <f>Stocks!J290</f>
        <v>1.0445972483300769E-2</v>
      </c>
      <c r="E246" s="45">
        <f>Stocks!K290</f>
        <v>4.9494910457476516E-3</v>
      </c>
      <c r="F246" s="45">
        <f>Stocks!L290</f>
        <v>9.2435175863562764E-4</v>
      </c>
      <c r="G246" s="20">
        <f t="array" ref="G246">SQRT(MMULT(MMULT(TRANSPOSE($A$4:$A$8),MMULT(TRANSPOSE(EXP(B247:F498)-1),EXP(B247:F498)-1)/COUNTA(F247:F498)),$A$4:$A$8))*NORMSINV($B$11)</f>
        <v>-2.4407297294145789E-2</v>
      </c>
      <c r="H246" s="14">
        <f>IF(Q246&lt;G246,1,0)</f>
        <v>0</v>
      </c>
      <c r="I246" s="20">
        <f>G246*SQRT(10)</f>
        <v>-7.7182650978365366E-2</v>
      </c>
      <c r="J246" s="20">
        <f t="array" ref="J246">SQRT(MMULT(MMULT(TRANSPOSE($A$4:$A$8),MMULT(TRANSPOSE(EXP(B247:F498)-1),EXP(B247:F498)-1)/COUNTA(F247:F498)),$A$4:$A$8))*(-1/SQRT(2*PI())*EXP(-1*(NORMSINV($B$11))^2/2)/$B$11)</f>
        <v>-2.7962574537733605E-2</v>
      </c>
      <c r="K246" s="40">
        <f>J246*SQRT(10)</f>
        <v>-8.8425424781468129E-2</v>
      </c>
      <c r="L246" s="20">
        <v>1.6061682600381764E-3</v>
      </c>
      <c r="M246" s="20">
        <v>4.5363917768388457E-3</v>
      </c>
      <c r="N246" s="20">
        <v>1.0500722125548544E-2</v>
      </c>
      <c r="O246" s="20">
        <v>4.9617600099113521E-3</v>
      </c>
      <c r="P246" s="20">
        <v>9.2477910338453859E-4</v>
      </c>
      <c r="Q246" s="41">
        <f t="shared" si="2"/>
        <v>4.5059642551442923E-3</v>
      </c>
    </row>
    <row r="247" spans="1:17" ht="12.75" customHeight="1">
      <c r="A247" s="43">
        <f>Stocks!A289</f>
        <v>42811</v>
      </c>
      <c r="B247" s="45">
        <f>Stocks!H289</f>
        <v>-2.1009959504089816E-3</v>
      </c>
      <c r="C247" s="45">
        <f>Stocks!I289</f>
        <v>3.6927906734289403E-3</v>
      </c>
      <c r="D247" s="45">
        <f>Stocks!J289</f>
        <v>-4.9877061489744679E-3</v>
      </c>
      <c r="E247" s="45">
        <f>Stocks!K289</f>
        <v>4.974117336885144E-3</v>
      </c>
      <c r="F247" s="45">
        <f>Stocks!L289</f>
        <v>3.551870758037071E-3</v>
      </c>
      <c r="G247" s="20">
        <f t="array" ref="G247">SQRT(MMULT(MMULT(TRANSPOSE($A$4:$A$8),MMULT(TRANSPOSE(EXP(B248:F499)-1),EXP(B248:F499)-1)/COUNTA(F248:F499)),$A$4:$A$8))*NORMSINV($B$11)</f>
        <v>-2.443094088396279E-2</v>
      </c>
      <c r="H247" s="14">
        <f>IF(Q247&lt;G247,1,0)</f>
        <v>0</v>
      </c>
      <c r="I247" s="20">
        <f>G247*SQRT(10)</f>
        <v>-7.725741857424985E-2</v>
      </c>
      <c r="J247" s="20">
        <f t="array" ref="J247">SQRT(MMULT(MMULT(TRANSPOSE($A$4:$A$8),MMULT(TRANSPOSE(EXP(B248:F499)-1),EXP(B248:F499)-1)/COUNTA(F248:F499)),$A$4:$A$8))*(-1/SQRT(2*PI())*EXP(-1*(NORMSINV($B$11))^2/2)/$B$11)</f>
        <v>-2.7989662159711156E-2</v>
      </c>
      <c r="K247" s="40">
        <f>J247*SQRT(10)</f>
        <v>-8.8511083363314827E-2</v>
      </c>
      <c r="L247" s="20">
        <v>-2.0987904033026891E-3</v>
      </c>
      <c r="M247" s="20">
        <v>3.699617425576761E-3</v>
      </c>
      <c r="N247" s="20">
        <v>-4.9752881969371866E-3</v>
      </c>
      <c r="O247" s="20">
        <v>4.9865087955296844E-3</v>
      </c>
      <c r="P247" s="20">
        <v>3.5581861258877933E-3</v>
      </c>
      <c r="Q247" s="41">
        <f t="shared" si="2"/>
        <v>1.0340467493508724E-3</v>
      </c>
    </row>
    <row r="248" spans="1:17" ht="12.75" customHeight="1">
      <c r="A248" s="43">
        <f>Stocks!A288</f>
        <v>42810</v>
      </c>
      <c r="B248" s="45">
        <f>Stocks!H288</f>
        <v>2.4413094691558012E-2</v>
      </c>
      <c r="C248" s="45">
        <f>Stocks!I288</f>
        <v>1.1389496998444103E-3</v>
      </c>
      <c r="D248" s="45">
        <f>Stocks!J288</f>
        <v>1.6358941219577377E-3</v>
      </c>
      <c r="E248" s="45">
        <f>Stocks!K288</f>
        <v>-5.9384306745804468E-3</v>
      </c>
      <c r="F248" s="45">
        <f>Stocks!L288</f>
        <v>-1.7003725665953814E-3</v>
      </c>
      <c r="G248" s="20">
        <f t="array" ref="G248">SQRT(MMULT(MMULT(TRANSPOSE($A$4:$A$8),MMULT(TRANSPOSE(EXP(B249:F500)-1),EXP(B249:F500)-1)/COUNTA(F249:F500)),$A$4:$A$8))*NORMSINV($B$11)</f>
        <v>-2.4488080977655213E-2</v>
      </c>
      <c r="H248" s="14">
        <f>IF(Q248&lt;G248,1,0)</f>
        <v>0</v>
      </c>
      <c r="I248" s="20">
        <f>G248*SQRT(10)</f>
        <v>-7.7438111416033323E-2</v>
      </c>
      <c r="J248" s="20">
        <f t="array" ref="J248">SQRT(MMULT(MMULT(TRANSPOSE($A$4:$A$8),MMULT(TRANSPOSE(EXP(B249:F500)-1),EXP(B249:F500)-1)/COUNTA(F249:F500)),$A$4:$A$8))*(-1/SQRT(2*PI())*EXP(-1*(NORMSINV($B$11))^2/2)/$B$11)</f>
        <v>-2.805512553772109E-2</v>
      </c>
      <c r="K248" s="40">
        <f>J248*SQRT(10)</f>
        <v>-8.87180967411548E-2</v>
      </c>
      <c r="L248" s="20">
        <v>2.4713534191741767E-2</v>
      </c>
      <c r="M248" s="20">
        <v>1.1395985493660933E-3</v>
      </c>
      <c r="N248" s="20">
        <v>1.6372329266948272E-3</v>
      </c>
      <c r="O248" s="20">
        <v>-5.9208330464716775E-3</v>
      </c>
      <c r="P248" s="20">
        <v>-1.6989277521863443E-3</v>
      </c>
      <c r="Q248" s="41">
        <f t="shared" si="2"/>
        <v>3.9741209738289327E-3</v>
      </c>
    </row>
    <row r="249" spans="1:17" ht="12.75" customHeight="1">
      <c r="A249" s="43">
        <f>Stocks!A287</f>
        <v>42809</v>
      </c>
      <c r="B249" s="45">
        <f>Stocks!H287</f>
        <v>-8.8374001577889143E-3</v>
      </c>
      <c r="C249" s="45">
        <f>Stocks!I287</f>
        <v>-2.276603668902612E-3</v>
      </c>
      <c r="D249" s="45">
        <f>Stocks!J287</f>
        <v>1.0520846701795886E-2</v>
      </c>
      <c r="E249" s="45">
        <f>Stocks!K287</f>
        <v>1.4283962078649959E-2</v>
      </c>
      <c r="F249" s="45">
        <f>Stocks!L287</f>
        <v>5.2648877618172978E-3</v>
      </c>
      <c r="G249" s="20">
        <f t="array" ref="G249">SQRT(MMULT(MMULT(TRANSPOSE($A$4:$A$8),MMULT(TRANSPOSE(EXP(B250:F501)-1),EXP(B250:F501)-1)/COUNTA(F250:F501)),$A$4:$A$8))*NORMSINV($B$11)</f>
        <v>-2.4520471481212735E-2</v>
      </c>
      <c r="H249" s="14">
        <f>IF(Q249&lt;G249,1,0)</f>
        <v>0</v>
      </c>
      <c r="I249" s="20">
        <f>G249*SQRT(10)</f>
        <v>-7.7540539181834886E-2</v>
      </c>
      <c r="J249" s="20">
        <f t="array" ref="J249">SQRT(MMULT(MMULT(TRANSPOSE($A$4:$A$8),MMULT(TRANSPOSE(EXP(B250:F501)-1),EXP(B250:F501)-1)/COUNTA(F250:F501)),$A$4:$A$8))*(-1/SQRT(2*PI())*EXP(-1*(NORMSINV($B$11))^2/2)/$B$11)</f>
        <v>-2.8092234188430199E-2</v>
      </c>
      <c r="K249" s="40">
        <f>J249*SQRT(10)</f>
        <v>-8.8835444598291208E-2</v>
      </c>
      <c r="L249" s="20">
        <v>-8.7984651162790698E-3</v>
      </c>
      <c r="M249" s="20">
        <v>-2.2740141722285851E-3</v>
      </c>
      <c r="N249" s="20">
        <v>1.0576385409985749E-2</v>
      </c>
      <c r="O249" s="20">
        <v>1.4386465334360478E-2</v>
      </c>
      <c r="P249" s="20">
        <v>5.2787716383795201E-3</v>
      </c>
      <c r="Q249" s="41">
        <f t="shared" si="2"/>
        <v>3.8338286188436188E-3</v>
      </c>
    </row>
    <row r="250" spans="1:17" ht="12.75" customHeight="1">
      <c r="A250" s="43">
        <f>Stocks!A286</f>
        <v>42808</v>
      </c>
      <c r="B250" s="45">
        <f>Stocks!H286</f>
        <v>4.6937238873029252E-2</v>
      </c>
      <c r="C250" s="45">
        <f>Stocks!I286</f>
        <v>5.6866520246872364E-4</v>
      </c>
      <c r="D250" s="45">
        <f>Stocks!J286</f>
        <v>-1.5095789196608645E-3</v>
      </c>
      <c r="E250" s="45">
        <f>Stocks!K286</f>
        <v>-2.3019925277950569E-3</v>
      </c>
      <c r="F250" s="45">
        <f>Stocks!L286</f>
        <v>-4.6468886841219432E-3</v>
      </c>
      <c r="G250" s="20">
        <f t="array" ref="G250">SQRT(MMULT(MMULT(TRANSPOSE($A$4:$A$8),MMULT(TRANSPOSE(EXP(B251:F502)-1),EXP(B251:F502)-1)/COUNTA(F251:F502)),$A$4:$A$8))*NORMSINV($B$11)</f>
        <v>-2.4514534922176107E-2</v>
      </c>
      <c r="H250" s="14">
        <f>IF(Q250&lt;G250,1,0)</f>
        <v>0</v>
      </c>
      <c r="I250" s="20">
        <f>G250*SQRT(10)</f>
        <v>-7.752176613381509E-2</v>
      </c>
      <c r="J250" s="20">
        <f t="array" ref="J250">SQRT(MMULT(MMULT(TRANSPOSE($A$4:$A$8),MMULT(TRANSPOSE(EXP(B251:F502)-1),EXP(B251:F502)-1)/COUNTA(F251:F502)),$A$4:$A$8))*(-1/SQRT(2*PI())*EXP(-1*(NORMSINV($B$11))^2/2)/$B$11)</f>
        <v>-2.8085432883371359E-2</v>
      </c>
      <c r="K250" s="40">
        <f>J250*SQRT(10)</f>
        <v>-8.8813936983243649E-2</v>
      </c>
      <c r="L250" s="20">
        <v>4.8056229825374608E-2</v>
      </c>
      <c r="M250" s="20">
        <v>5.6882692317841395E-4</v>
      </c>
      <c r="N250" s="20">
        <v>-1.508440078532511E-3</v>
      </c>
      <c r="O250" s="20">
        <v>-2.2993449749346959E-3</v>
      </c>
      <c r="P250" s="20">
        <v>-4.6361086013129837E-3</v>
      </c>
      <c r="Q250" s="41">
        <f t="shared" si="2"/>
        <v>8.0362326187545675E-3</v>
      </c>
    </row>
    <row r="251" spans="1:17" ht="12.75" customHeight="1">
      <c r="A251" s="43">
        <f>Stocks!A285</f>
        <v>42807</v>
      </c>
      <c r="B251" s="45">
        <f>Stocks!H285</f>
        <v>1.012541211046771E-2</v>
      </c>
      <c r="C251" s="45">
        <f>Stocks!I285</f>
        <v>-2.1106823131680486E-2</v>
      </c>
      <c r="D251" s="45">
        <f>Stocks!J285</f>
        <v>4.3094705567615611E-4</v>
      </c>
      <c r="E251" s="45">
        <f>Stocks!K285</f>
        <v>1.8494989213716218E-2</v>
      </c>
      <c r="F251" s="45">
        <f>Stocks!L285</f>
        <v>-3.3938490277727203E-3</v>
      </c>
      <c r="G251" s="20">
        <f t="array" ref="G251">SQRT(MMULT(MMULT(TRANSPOSE($A$4:$A$8),MMULT(TRANSPOSE(EXP(B252:F503)-1),EXP(B252:F503)-1)/COUNTA(F252:F503)),$A$4:$A$8))*NORMSINV($B$11)</f>
        <v>-2.4579374862353051E-2</v>
      </c>
      <c r="H251" s="14">
        <f>IF(Q251&lt;G251,1,0)</f>
        <v>0</v>
      </c>
      <c r="I251" s="20">
        <f>G251*SQRT(10)</f>
        <v>-7.772680802812329E-2</v>
      </c>
      <c r="J251" s="20">
        <f t="array" ref="J251">SQRT(MMULT(MMULT(TRANSPOSE($A$4:$A$8),MMULT(TRANSPOSE(EXP(B252:F503)-1),EXP(B252:F503)-1)/COUNTA(F252:F503)),$A$4:$A$8))*(-1/SQRT(2*PI())*EXP(-1*(NORMSINV($B$11))^2/2)/$B$11)</f>
        <v>-2.8159717702307654E-2</v>
      </c>
      <c r="K251" s="40">
        <f>J251*SQRT(10)</f>
        <v>-8.9048846206655541E-2</v>
      </c>
      <c r="L251" s="20">
        <v>1.0176847550766567E-2</v>
      </c>
      <c r="M251" s="20">
        <v>-2.0885633080112924E-2</v>
      </c>
      <c r="N251" s="20">
        <v>4.3103992669881705E-4</v>
      </c>
      <c r="O251" s="20">
        <v>1.8667080833750387E-2</v>
      </c>
      <c r="P251" s="20">
        <v>-3.3880964318152313E-3</v>
      </c>
      <c r="Q251" s="41">
        <f t="shared" si="2"/>
        <v>1.0002477598575232E-3</v>
      </c>
    </row>
    <row r="252" spans="1:17" ht="12.75" customHeight="1">
      <c r="A252" s="43">
        <f>Stocks!A284</f>
        <v>42804</v>
      </c>
      <c r="B252" s="45">
        <f>Stocks!H284</f>
        <v>-4.9530055202053778E-3</v>
      </c>
      <c r="C252" s="45">
        <f>Stocks!I284</f>
        <v>2.5095411244287595E-3</v>
      </c>
      <c r="D252" s="45">
        <f>Stocks!J284</f>
        <v>3.3116914021137718E-3</v>
      </c>
      <c r="E252" s="45">
        <f>Stocks!K284</f>
        <v>2.5584549707140516E-3</v>
      </c>
      <c r="F252" s="45">
        <f>Stocks!L284</f>
        <v>3.0847773724717903E-3</v>
      </c>
      <c r="G252" s="20">
        <f t="array" ref="G252">SQRT(MMULT(MMULT(TRANSPOSE($A$4:$A$8),MMULT(TRANSPOSE(EXP(B253:F504)-1),EXP(B253:F504)-1)/COUNTA(F253:F504)),$A$4:$A$8))*NORMSINV($B$11)</f>
        <v>-2.4590111017771473E-2</v>
      </c>
      <c r="H252" s="14">
        <f>IF(Q252&lt;G252,1,0)</f>
        <v>0</v>
      </c>
      <c r="I252" s="20">
        <f>G252*SQRT(10)</f>
        <v>-7.7760758732559068E-2</v>
      </c>
      <c r="J252" s="20">
        <f t="array" ref="J252">SQRT(MMULT(MMULT(TRANSPOSE($A$4:$A$8),MMULT(TRANSPOSE(EXP(B253:F504)-1),EXP(B253:F504)-1)/COUNTA(F253:F504)),$A$4:$A$8))*(-1/SQRT(2*PI())*EXP(-1*(NORMSINV($B$11))^2/2)/$B$11)</f>
        <v>-2.8172017734651191E-2</v>
      </c>
      <c r="K252" s="40">
        <f>J252*SQRT(10)</f>
        <v>-8.9087742324154867E-2</v>
      </c>
      <c r="L252" s="20">
        <v>-4.9407596147184873E-3</v>
      </c>
      <c r="M252" s="20">
        <v>2.5126926585063813E-3</v>
      </c>
      <c r="N252" s="20">
        <v>3.3171811104856694E-3</v>
      </c>
      <c r="O252" s="20">
        <v>2.5617306095617721E-3</v>
      </c>
      <c r="P252" s="20">
        <v>3.0895401943464027E-3</v>
      </c>
      <c r="Q252" s="41">
        <f t="shared" si="2"/>
        <v>1.3080769916363477E-3</v>
      </c>
    </row>
    <row r="253" spans="1:17" ht="12.75" customHeight="1">
      <c r="A253" s="43">
        <f>Stocks!A283</f>
        <v>42803</v>
      </c>
      <c r="B253" s="45">
        <f>Stocks!H283</f>
        <v>-8.0119225738303646E-3</v>
      </c>
      <c r="C253" s="45">
        <f>Stocks!I283</f>
        <v>5.599197066138685E-3</v>
      </c>
      <c r="D253" s="45">
        <f>Stocks!J283</f>
        <v>-2.3048592184948479E-3</v>
      </c>
      <c r="E253" s="45">
        <f>Stocks!K283</f>
        <v>1.4954034868886242E-3</v>
      </c>
      <c r="F253" s="45">
        <f>Stocks!L283</f>
        <v>-4.0085182797614327E-3</v>
      </c>
      <c r="G253" s="20">
        <f t="array" ref="G253">SQRT(MMULT(MMULT(TRANSPOSE($A$4:$A$8),MMULT(TRANSPOSE(EXP(B254:F505)-1),EXP(B254:F505)-1)/COUNTA(F254:F505)),$A$4:$A$8))*NORMSINV($B$11)</f>
        <v>-2.4708319605375159E-2</v>
      </c>
      <c r="H253" s="14">
        <f>IF(Q253&lt;G253,1,0)</f>
        <v>0</v>
      </c>
      <c r="I253" s="20">
        <f>G253*SQRT(10)</f>
        <v>-7.8134567108378253E-2</v>
      </c>
      <c r="J253" s="20">
        <f t="array" ref="J253">SQRT(MMULT(MMULT(TRANSPOSE($A$4:$A$8),MMULT(TRANSPOSE(EXP(B254:F505)-1),EXP(B254:F505)-1)/COUNTA(F254:F505)),$A$4:$A$8))*(-1/SQRT(2*PI())*EXP(-1*(NORMSINV($B$11))^2/2)/$B$11)</f>
        <v>-2.8307445119421935E-2</v>
      </c>
      <c r="K253" s="40">
        <f>J253*SQRT(10)</f>
        <v>-8.951600131759041E-2</v>
      </c>
      <c r="L253" s="20">
        <v>-7.9799126661787984E-3</v>
      </c>
      <c r="M253" s="20">
        <v>5.6149018677759434E-3</v>
      </c>
      <c r="N253" s="20">
        <v>-2.30220507002413E-3</v>
      </c>
      <c r="O253" s="20">
        <v>1.4965221602362072E-3</v>
      </c>
      <c r="P253" s="20">
        <v>-4.0004948945708014E-3</v>
      </c>
      <c r="Q253" s="41">
        <f t="shared" si="2"/>
        <v>-1.4342377205523158E-3</v>
      </c>
    </row>
    <row r="254" spans="1:17" ht="12.75" customHeight="1">
      <c r="A254" s="43">
        <f>Stocks!A282</f>
        <v>42802</v>
      </c>
      <c r="B254" s="45">
        <f>Stocks!H282</f>
        <v>-6.9430748831809056E-3</v>
      </c>
      <c r="C254" s="45">
        <f>Stocks!I282</f>
        <v>-5.0405746256531898E-3</v>
      </c>
      <c r="D254" s="45">
        <f>Stocks!J282</f>
        <v>-3.7341580182827863E-3</v>
      </c>
      <c r="E254" s="45">
        <f>Stocks!K282</f>
        <v>-7.8792670281110956E-3</v>
      </c>
      <c r="F254" s="45">
        <f>Stocks!L282</f>
        <v>9.1196232748189422E-3</v>
      </c>
      <c r="G254" s="20">
        <f t="array" ref="G254">SQRT(MMULT(MMULT(TRANSPOSE($A$4:$A$8),MMULT(TRANSPOSE(EXP(B255:F506)-1),EXP(B255:F506)-1)/COUNTA(F255:F506)),$A$4:$A$8))*NORMSINV($B$11)</f>
        <v>-2.4708012385633284E-2</v>
      </c>
      <c r="H254" s="14">
        <f>IF(Q254&lt;G254,1,0)</f>
        <v>0</v>
      </c>
      <c r="I254" s="20">
        <f>G254*SQRT(10)</f>
        <v>-7.8133595594251759E-2</v>
      </c>
      <c r="J254" s="20">
        <f t="array" ref="J254">SQRT(MMULT(MMULT(TRANSPOSE($A$4:$A$8),MMULT(TRANSPOSE(EXP(B255:F506)-1),EXP(B255:F506)-1)/COUNTA(F255:F506)),$A$4:$A$8))*(-1/SQRT(2*PI())*EXP(-1*(NORMSINV($B$11))^2/2)/$B$11)</f>
        <v>-2.8307093148663844E-2</v>
      </c>
      <c r="K254" s="40">
        <f>J254*SQRT(10)</f>
        <v>-8.9514888288325073E-2</v>
      </c>
      <c r="L254" s="20">
        <v>-6.9190274253837017E-3</v>
      </c>
      <c r="M254" s="20">
        <v>-5.0278922471476539E-3</v>
      </c>
      <c r="N254" s="20">
        <v>-3.7271947202781094E-3</v>
      </c>
      <c r="O254" s="20">
        <v>-7.8483069712093692E-3</v>
      </c>
      <c r="P254" s="20">
        <v>9.161333737305934E-3</v>
      </c>
      <c r="Q254" s="41">
        <f t="shared" si="2"/>
        <v>-2.8722175253425809E-3</v>
      </c>
    </row>
    <row r="255" spans="1:17" ht="12.75" customHeight="1">
      <c r="A255" s="43">
        <f>Stocks!A281</f>
        <v>42801</v>
      </c>
      <c r="B255" s="45">
        <f>Stocks!H281</f>
        <v>-1.0484333668682384E-2</v>
      </c>
      <c r="C255" s="45">
        <f>Stocks!I281</f>
        <v>6.4453089702288108E-3</v>
      </c>
      <c r="D255" s="45">
        <f>Stocks!J281</f>
        <v>1.2911124003759924E-3</v>
      </c>
      <c r="E255" s="45">
        <f>Stocks!K281</f>
        <v>-3.5996016493398085E-3</v>
      </c>
      <c r="F255" s="45">
        <f>Stocks!L281</f>
        <v>2.020792482206804E-3</v>
      </c>
      <c r="G255" s="20">
        <f t="array" ref="G255">SQRT(MMULT(MMULT(TRANSPOSE($A$4:$A$8),MMULT(TRANSPOSE(EXP(B256:F507)-1),EXP(B256:F507)-1)/COUNTA(F256:F507)),$A$4:$A$8))*NORMSINV($B$11)</f>
        <v>-2.4768094055813383E-2</v>
      </c>
      <c r="H255" s="14">
        <f>IF(Q255&lt;G255,1,0)</f>
        <v>0</v>
      </c>
      <c r="I255" s="20">
        <f>G255*SQRT(10)</f>
        <v>-7.8323590517647895E-2</v>
      </c>
      <c r="J255" s="20">
        <f t="array" ref="J255">SQRT(MMULT(MMULT(TRANSPOSE($A$4:$A$8),MMULT(TRANSPOSE(EXP(B256:F507)-1),EXP(B256:F507)-1)/COUNTA(F256:F507)),$A$4:$A$8))*(-1/SQRT(2*PI())*EXP(-1*(NORMSINV($B$11))^2/2)/$B$11)</f>
        <v>-2.837592658648842E-2</v>
      </c>
      <c r="K255" s="40">
        <f>J255*SQRT(10)</f>
        <v>-8.973255873103031E-2</v>
      </c>
      <c r="L255" s="20">
        <v>-1.0429564615234364E-2</v>
      </c>
      <c r="M255" s="20">
        <v>6.466124671267488E-3</v>
      </c>
      <c r="N255" s="20">
        <v>1.2919462448147925E-3</v>
      </c>
      <c r="O255" s="20">
        <v>-3.5931308497515494E-3</v>
      </c>
      <c r="P255" s="20">
        <v>2.0228356593821506E-3</v>
      </c>
      <c r="Q255" s="41">
        <f t="shared" si="2"/>
        <v>-8.4835777790429664E-4</v>
      </c>
    </row>
    <row r="256" spans="1:17" ht="12.75" customHeight="1">
      <c r="A256" s="43">
        <f>Stocks!A280</f>
        <v>42800</v>
      </c>
      <c r="B256" s="45">
        <f>Stocks!H280</f>
        <v>-1.4320380742978522E-3</v>
      </c>
      <c r="C256" s="45">
        <f>Stocks!I280</f>
        <v>-9.2349154016327841E-3</v>
      </c>
      <c r="D256" s="45">
        <f>Stocks!J280</f>
        <v>-3.1527997665436228E-3</v>
      </c>
      <c r="E256" s="45">
        <f>Stocks!K280</f>
        <v>1.9923833878808247E-2</v>
      </c>
      <c r="F256" s="45">
        <f>Stocks!L280</f>
        <v>3.1130051816180966E-4</v>
      </c>
      <c r="G256" s="20">
        <f t="array" ref="G256">SQRT(MMULT(MMULT(TRANSPOSE($A$4:$A$8),MMULT(TRANSPOSE(EXP(B257:F508)-1),EXP(B257:F508)-1)/COUNTA(F257:F508)),$A$4:$A$8))*NORMSINV($B$11)</f>
        <v>-2.4864027100853715E-2</v>
      </c>
      <c r="H256" s="14">
        <f>IF(Q256&lt;G256,1,0)</f>
        <v>0</v>
      </c>
      <c r="I256" s="20">
        <f>G256*SQRT(10)</f>
        <v>-7.8626957442850864E-2</v>
      </c>
      <c r="J256" s="20">
        <f t="array" ref="J256">SQRT(MMULT(MMULT(TRANSPOSE($A$4:$A$8),MMULT(TRANSPOSE(EXP(B257:F508)-1),EXP(B257:F508)-1)/COUNTA(F257:F508)),$A$4:$A$8))*(-1/SQRT(2*PI())*EXP(-1*(NORMSINV($B$11))^2/2)/$B$11)</f>
        <v>-2.8485833672481732E-2</v>
      </c>
      <c r="K256" s="40">
        <f>J256*SQRT(10)</f>
        <v>-9.008011545376117E-2</v>
      </c>
      <c r="L256" s="20">
        <v>-1.4310131970541847E-3</v>
      </c>
      <c r="M256" s="20">
        <v>-9.1924045324677378E-3</v>
      </c>
      <c r="N256" s="20">
        <v>-3.1478349124605238E-3</v>
      </c>
      <c r="O256" s="20">
        <v>2.0123638207011945E-2</v>
      </c>
      <c r="P256" s="20">
        <v>3.1134897719639398E-4</v>
      </c>
      <c r="Q256" s="41">
        <f t="shared" si="2"/>
        <v>1.3327469084451786E-3</v>
      </c>
    </row>
    <row r="257" spans="1:17" ht="12.75" customHeight="1">
      <c r="A257" s="43">
        <f>Stocks!A279</f>
        <v>42797</v>
      </c>
      <c r="B257" s="45">
        <f>Stocks!H279</f>
        <v>4.3422476095061691E-3</v>
      </c>
      <c r="C257" s="45">
        <f>Stocks!I279</f>
        <v>-2.7855713351025371E-4</v>
      </c>
      <c r="D257" s="45">
        <f>Stocks!J279</f>
        <v>5.8835336773555335E-3</v>
      </c>
      <c r="E257" s="45">
        <f>Stocks!K279</f>
        <v>-2.7990114287085354E-3</v>
      </c>
      <c r="F257" s="45">
        <f>Stocks!L279</f>
        <v>3.742280864986975E-3</v>
      </c>
      <c r="G257" s="20">
        <f t="array" ref="G257">SQRT(MMULT(MMULT(TRANSPOSE($A$4:$A$8),MMULT(TRANSPOSE(EXP(B258:F509)-1),EXP(B258:F509)-1)/COUNTA(F258:F509)),$A$4:$A$8))*NORMSINV($B$11)</f>
        <v>-2.4889578340757959E-2</v>
      </c>
      <c r="H257" s="14">
        <f>IF(Q257&lt;G257,1,0)</f>
        <v>0</v>
      </c>
      <c r="I257" s="20">
        <f>G257*SQRT(10)</f>
        <v>-7.8707757557989658E-2</v>
      </c>
      <c r="J257" s="20">
        <f t="array" ref="J257">SQRT(MMULT(MMULT(TRANSPOSE($A$4:$A$8),MMULT(TRANSPOSE(EXP(B258:F509)-1),EXP(B258:F509)-1)/COUNTA(F258:F509)),$A$4:$A$8))*(-1/SQRT(2*PI())*EXP(-1*(NORMSINV($B$11))^2/2)/$B$11)</f>
        <v>-2.8515106821480715E-2</v>
      </c>
      <c r="K257" s="40">
        <f>J257*SQRT(10)</f>
        <v>-9.0172685278883433E-2</v>
      </c>
      <c r="L257" s="20">
        <v>4.3516888270790461E-3</v>
      </c>
      <c r="M257" s="20">
        <v>-2.7851834007405822E-4</v>
      </c>
      <c r="N257" s="20">
        <v>5.9008756556444882E-3</v>
      </c>
      <c r="O257" s="20">
        <v>-2.7950978484563363E-3</v>
      </c>
      <c r="P257" s="20">
        <v>3.7492919411003774E-3</v>
      </c>
      <c r="Q257" s="41">
        <f t="shared" si="2"/>
        <v>2.1856480470587038E-3</v>
      </c>
    </row>
    <row r="258" spans="1:17" ht="12.75" customHeight="1">
      <c r="A258" s="43">
        <f>Stocks!A278</f>
        <v>42796</v>
      </c>
      <c r="B258" s="45">
        <f>Stocks!H278</f>
        <v>1.8381303876740913E-3</v>
      </c>
      <c r="C258" s="45">
        <f>Stocks!I278</f>
        <v>-5.5667155258065008E-4</v>
      </c>
      <c r="D258" s="45">
        <f>Stocks!J278</f>
        <v>-5.9549275881085008E-3</v>
      </c>
      <c r="E258" s="45">
        <f>Stocks!K278</f>
        <v>-2.2114410861321755E-2</v>
      </c>
      <c r="F258" s="45">
        <f>Stocks!L278</f>
        <v>-1.4424620580563974E-2</v>
      </c>
      <c r="G258" s="20">
        <f t="array" ref="G258">SQRT(MMULT(MMULT(TRANSPOSE($A$4:$A$8),MMULT(TRANSPOSE(EXP(B259:F510)-1),EXP(B259:F510)-1)/COUNTA(F259:F510)),$A$4:$A$8))*NORMSINV($B$11)</f>
        <v>-2.4866670499224596E-2</v>
      </c>
      <c r="H258" s="14">
        <f>IF(Q258&lt;G258,1,0)</f>
        <v>0</v>
      </c>
      <c r="I258" s="20">
        <f>G258*SQRT(10)</f>
        <v>-7.8635316602466032E-2</v>
      </c>
      <c r="J258" s="20">
        <f t="array" ref="J258">SQRT(MMULT(MMULT(TRANSPOSE($A$4:$A$8),MMULT(TRANSPOSE(EXP(B259:F510)-1),EXP(B259:F510)-1)/COUNTA(F259:F510)),$A$4:$A$8))*(-1/SQRT(2*PI())*EXP(-1*(NORMSINV($B$11))^2/2)/$B$11)</f>
        <v>-2.8488862120207341E-2</v>
      </c>
      <c r="K258" s="40">
        <f>J258*SQRT(10)</f>
        <v>-9.0089692246348843E-2</v>
      </c>
      <c r="L258" s="20">
        <v>1.8398207849000744E-3</v>
      </c>
      <c r="M258" s="20">
        <v>-5.565166397184456E-4</v>
      </c>
      <c r="N258" s="20">
        <v>-5.9372321492613851E-3</v>
      </c>
      <c r="O258" s="20">
        <v>-2.1871679854399355E-2</v>
      </c>
      <c r="P258" s="20">
        <v>-1.4321084163462991E-2</v>
      </c>
      <c r="Q258" s="41">
        <f t="shared" si="2"/>
        <v>-8.1693384043884203E-3</v>
      </c>
    </row>
    <row r="259" spans="1:17" ht="12.75" customHeight="1">
      <c r="A259" s="43">
        <f>Stocks!A277</f>
        <v>42795</v>
      </c>
      <c r="B259" s="45">
        <f>Stocks!H277</f>
        <v>1.1999359811210196E-4</v>
      </c>
      <c r="C259" s="45">
        <f>Stocks!I277</f>
        <v>-7.486396796381709E-3</v>
      </c>
      <c r="D259" s="45">
        <f>Stocks!J277</f>
        <v>2.0232924119923053E-2</v>
      </c>
      <c r="E259" s="45">
        <f>Stocks!K277</f>
        <v>3.6518686685383011E-3</v>
      </c>
      <c r="F259" s="45">
        <f>Stocks!L277</f>
        <v>1.4893447418472367E-2</v>
      </c>
      <c r="G259" s="20">
        <f t="array" ref="G259">SQRT(MMULT(MMULT(TRANSPOSE($A$4:$A$8),MMULT(TRANSPOSE(EXP(B260:F511)-1),EXP(B260:F511)-1)/COUNTA(F260:F511)),$A$4:$A$8))*NORMSINV($B$11)</f>
        <v>-2.5108384399723207E-2</v>
      </c>
      <c r="H259" s="14">
        <f>IF(Q259&lt;G259,1,0)</f>
        <v>0</v>
      </c>
      <c r="I259" s="20">
        <f>G259*SQRT(10)</f>
        <v>-7.9399683070164942E-2</v>
      </c>
      <c r="J259" s="20">
        <f t="array" ref="J259">SQRT(MMULT(MMULT(TRANSPOSE($A$4:$A$8),MMULT(TRANSPOSE(EXP(B260:F511)-1),EXP(B260:F511)-1)/COUNTA(F260:F511)),$A$4:$A$8))*(-1/SQRT(2*PI())*EXP(-1*(NORMSINV($B$11))^2/2)/$B$11)</f>
        <v>-2.8765785159986922E-2</v>
      </c>
      <c r="K259" s="40">
        <f>J259*SQRT(10)</f>
        <v>-9.0965399788629733E-2</v>
      </c>
      <c r="L259" s="20">
        <v>1.2000079763190397E-4</v>
      </c>
      <c r="M259" s="20">
        <v>-7.4584435278023335E-3</v>
      </c>
      <c r="N259" s="20">
        <v>2.0438997202995655E-2</v>
      </c>
      <c r="O259" s="20">
        <v>3.6585448653152523E-3</v>
      </c>
      <c r="P259" s="20">
        <v>1.500490746045623E-2</v>
      </c>
      <c r="Q259" s="41">
        <f t="shared" si="2"/>
        <v>6.3528013597193419E-3</v>
      </c>
    </row>
    <row r="260" spans="1:17" ht="12.75" customHeight="1">
      <c r="A260" s="43">
        <f>Stocks!A276</f>
        <v>42794</v>
      </c>
      <c r="B260" s="45">
        <f>Stocks!H276</f>
        <v>1.5154894828295219E-2</v>
      </c>
      <c r="C260" s="45">
        <f>Stocks!I276</f>
        <v>-8.5271622335899074E-3</v>
      </c>
      <c r="D260" s="45">
        <f>Stocks!J276</f>
        <v>4.3825168779156065E-4</v>
      </c>
      <c r="E260" s="45">
        <f>Stocks!K276</f>
        <v>-8.9655217031968347E-3</v>
      </c>
      <c r="F260" s="45">
        <f>Stocks!L276</f>
        <v>-3.8999231506218835E-3</v>
      </c>
      <c r="G260" s="20">
        <f t="array" ref="G260">SQRT(MMULT(MMULT(TRANSPOSE($A$4:$A$8),MMULT(TRANSPOSE(EXP(B261:F512)-1),EXP(B261:F512)-1)/COUNTA(F261:F512)),$A$4:$A$8))*NORMSINV($B$11)</f>
        <v>-2.511746208624541E-2</v>
      </c>
      <c r="H260" s="14">
        <f>IF(Q260&lt;G260,1,0)</f>
        <v>0</v>
      </c>
      <c r="I260" s="20">
        <f>G260*SQRT(10)</f>
        <v>-7.9428389235460126E-2</v>
      </c>
      <c r="J260" s="20">
        <f t="array" ref="J260">SQRT(MMULT(MMULT(TRANSPOSE($A$4:$A$8),MMULT(TRANSPOSE(EXP(B261:F512)-1),EXP(B261:F512)-1)/COUNTA(F261:F512)),$A$4:$A$8))*(-1/SQRT(2*PI())*EXP(-1*(NORMSINV($B$11))^2/2)/$B$11)</f>
        <v>-2.8776185143358623E-2</v>
      </c>
      <c r="K260" s="40">
        <f>J260*SQRT(10)</f>
        <v>-9.0998287423712187E-2</v>
      </c>
      <c r="L260" s="20">
        <v>1.5270312557695028E-2</v>
      </c>
      <c r="M260" s="20">
        <v>-8.4909091043313071E-3</v>
      </c>
      <c r="N260" s="20">
        <v>4.3834773409273019E-4</v>
      </c>
      <c r="O260" s="20">
        <v>-8.9254512537352369E-3</v>
      </c>
      <c r="P260" s="20">
        <v>-3.8923283266159609E-3</v>
      </c>
      <c r="Q260" s="41">
        <f t="shared" si="2"/>
        <v>-1.1200056785789494E-3</v>
      </c>
    </row>
    <row r="261" spans="1:17" ht="12.75" customHeight="1">
      <c r="A261" s="43">
        <f>Stocks!A275</f>
        <v>42793</v>
      </c>
      <c r="B261" s="45">
        <f>Stocks!H275</f>
        <v>-4.2810042660490218E-2</v>
      </c>
      <c r="C261" s="45">
        <f>Stocks!I275</f>
        <v>-5.4764393520210228E-4</v>
      </c>
      <c r="D261" s="45">
        <f>Stocks!J275</f>
        <v>1.9736107437888775E-3</v>
      </c>
      <c r="E261" s="45">
        <f>Stocks!K275</f>
        <v>1.1163330383292098E-3</v>
      </c>
      <c r="F261" s="45">
        <f>Stocks!L275</f>
        <v>-6.0535655531597241E-3</v>
      </c>
      <c r="G261" s="20">
        <f t="array" ref="G261">SQRT(MMULT(MMULT(TRANSPOSE($A$4:$A$8),MMULT(TRANSPOSE(EXP(B262:F513)-1),EXP(B262:F513)-1)/COUNTA(F262:F513)),$A$4:$A$8))*NORMSINV($B$11)</f>
        <v>-2.5084100916238961E-2</v>
      </c>
      <c r="H261" s="14">
        <f>IF(Q261&lt;G261,1,0)</f>
        <v>0</v>
      </c>
      <c r="I261" s="20">
        <f>G261*SQRT(10)</f>
        <v>-7.9322891952831653E-2</v>
      </c>
      <c r="J261" s="20">
        <f t="array" ref="J261">SQRT(MMULT(MMULT(TRANSPOSE($A$4:$A$8),MMULT(TRANSPOSE(EXP(B262:F513)-1),EXP(B262:F513)-1)/COUNTA(F262:F513)),$A$4:$A$8))*(-1/SQRT(2*PI())*EXP(-1*(NORMSINV($B$11))^2/2)/$B$11)</f>
        <v>-2.8737964434538268E-2</v>
      </c>
      <c r="K261" s="40">
        <f>J261*SQRT(10)</f>
        <v>-9.0877422930053783E-2</v>
      </c>
      <c r="L261" s="20">
        <v>-4.1906630350194554E-2</v>
      </c>
      <c r="M261" s="20">
        <v>-5.4749400563278107E-4</v>
      </c>
      <c r="N261" s="20">
        <v>1.9755595953533998E-3</v>
      </c>
      <c r="O261" s="20">
        <v>1.1169563699824536E-3</v>
      </c>
      <c r="P261" s="20">
        <v>-6.0352796421332677E-3</v>
      </c>
      <c r="Q261" s="41">
        <f t="shared" si="2"/>
        <v>-9.0793776065249514E-3</v>
      </c>
    </row>
    <row r="262" spans="1:17" ht="12.75" customHeight="1">
      <c r="A262" s="43">
        <f>Stocks!A274</f>
        <v>42790</v>
      </c>
      <c r="B262" s="45">
        <f>Stocks!H274</f>
        <v>3.9376841466038318E-3</v>
      </c>
      <c r="C262" s="45">
        <f>Stocks!I274</f>
        <v>9.6272054771751846E-3</v>
      </c>
      <c r="D262" s="45">
        <f>Stocks!J274</f>
        <v>9.520139335237245E-4</v>
      </c>
      <c r="E262" s="45">
        <f>Stocks!K274</f>
        <v>3.2863785243165155E-3</v>
      </c>
      <c r="F262" s="45">
        <f>Stocks!L274</f>
        <v>0</v>
      </c>
      <c r="G262" s="20">
        <f t="array" ref="G262">SQRT(MMULT(MMULT(TRANSPOSE($A$4:$A$8),MMULT(TRANSPOSE(EXP(B263:F514)-1),EXP(B263:F514)-1)/COUNTA(F263:F514)),$A$4:$A$8))*NORMSINV($B$11)</f>
        <v>-2.5304032174867892E-2</v>
      </c>
      <c r="H262" s="14">
        <f>IF(Q262&lt;G262,1,0)</f>
        <v>0</v>
      </c>
      <c r="I262" s="20">
        <f>G262*SQRT(10)</f>
        <v>-8.0018375658766627E-2</v>
      </c>
      <c r="J262" s="20">
        <f t="array" ref="J262">SQRT(MMULT(MMULT(TRANSPOSE($A$4:$A$8),MMULT(TRANSPOSE(EXP(B263:F514)-1),EXP(B263:F514)-1)/COUNTA(F263:F514)),$A$4:$A$8))*(-1/SQRT(2*PI())*EXP(-1*(NORMSINV($B$11))^2/2)/$B$11)</f>
        <v>-2.8989931874377012E-2</v>
      </c>
      <c r="K262" s="40">
        <f>J262*SQRT(10)</f>
        <v>-9.1674213936145665E-2</v>
      </c>
      <c r="L262" s="20">
        <v>3.9454470107143577E-3</v>
      </c>
      <c r="M262" s="20">
        <v>9.6736960916227258E-3</v>
      </c>
      <c r="N262" s="20">
        <v>9.5246724262939002E-4</v>
      </c>
      <c r="O262" s="20">
        <v>3.291784586719295E-3</v>
      </c>
      <c r="P262" s="20">
        <v>0</v>
      </c>
      <c r="Q262" s="41">
        <f t="shared" si="2"/>
        <v>3.572678986337154E-3</v>
      </c>
    </row>
    <row r="263" spans="1:17" ht="12.75" customHeight="1">
      <c r="A263" s="43">
        <f>Stocks!A273</f>
        <v>42789</v>
      </c>
      <c r="B263" s="45">
        <f>Stocks!H273</f>
        <v>-6.6199820078039012E-2</v>
      </c>
      <c r="C263" s="45">
        <f>Stocks!I273</f>
        <v>3.0452319315968407E-3</v>
      </c>
      <c r="D263" s="45">
        <f>Stocks!J273</f>
        <v>-4.2392096032731145E-3</v>
      </c>
      <c r="E263" s="45">
        <f>Stocks!K273</f>
        <v>-7.5356343198803395E-3</v>
      </c>
      <c r="F263" s="45">
        <f>Stocks!L273</f>
        <v>4.0316958232240801E-3</v>
      </c>
      <c r="G263" s="20">
        <f t="array" ref="G263">SQRT(MMULT(MMULT(TRANSPOSE($A$4:$A$8),MMULT(TRANSPOSE(EXP(B264:F515)-1),EXP(B264:F515)-1)/COUNTA(F264:F515)),$A$4:$A$8))*NORMSINV($B$11)</f>
        <v>-2.5307060505080799E-2</v>
      </c>
      <c r="H263" s="14">
        <f>IF(Q263&lt;G263,1,0)</f>
        <v>0</v>
      </c>
      <c r="I263" s="20">
        <f>G263*SQRT(10)</f>
        <v>-8.0027952079746514E-2</v>
      </c>
      <c r="J263" s="20">
        <f t="array" ref="J263">SQRT(MMULT(MMULT(TRANSPOSE($A$4:$A$8),MMULT(TRANSPOSE(EXP(B264:F515)-1),EXP(B264:F515)-1)/COUNTA(F264:F515)),$A$4:$A$8))*(-1/SQRT(2*PI())*EXP(-1*(NORMSINV($B$11))^2/2)/$B$11)</f>
        <v>-2.899340132485663E-2</v>
      </c>
      <c r="K263" s="40">
        <f>J263*SQRT(10)</f>
        <v>-9.1685185301890418E-2</v>
      </c>
      <c r="L263" s="20">
        <v>-6.4056174763037099E-2</v>
      </c>
      <c r="M263" s="20">
        <v>3.0498733605688008E-3</v>
      </c>
      <c r="N263" s="20">
        <v>-4.2302368378651801E-3</v>
      </c>
      <c r="O263" s="20">
        <v>-7.5073126129062617E-3</v>
      </c>
      <c r="P263" s="20">
        <v>4.0398340420949889E-3</v>
      </c>
      <c r="Q263" s="41">
        <f t="shared" si="2"/>
        <v>-1.3740803362228951E-2</v>
      </c>
    </row>
    <row r="264" spans="1:17" ht="12.75" customHeight="1">
      <c r="A264" s="43">
        <f>Stocks!A272</f>
        <v>42788</v>
      </c>
      <c r="B264" s="45">
        <f>Stocks!H272</f>
        <v>-1.4086291453106109E-2</v>
      </c>
      <c r="C264" s="45">
        <f>Stocks!I272</f>
        <v>-1.2398933379789411E-2</v>
      </c>
      <c r="D264" s="45">
        <f>Stocks!J272</f>
        <v>2.9945516724291083E-3</v>
      </c>
      <c r="E264" s="45">
        <f>Stocks!K272</f>
        <v>8.7970613344818139E-3</v>
      </c>
      <c r="F264" s="45">
        <f>Stocks!L272</f>
        <v>-2.0179041984498907E-3</v>
      </c>
      <c r="G264" s="20">
        <f t="array" ref="G264">SQRT(MMULT(MMULT(TRANSPOSE($A$4:$A$8),MMULT(TRANSPOSE(EXP(B265:F516)-1),EXP(B265:F516)-1)/COUNTA(F265:F516)),$A$4:$A$8))*NORMSINV($B$11)</f>
        <v>-2.5481251955458854E-2</v>
      </c>
      <c r="H264" s="14">
        <f>IF(Q264&lt;G264,1,0)</f>
        <v>0</v>
      </c>
      <c r="I264" s="20">
        <f>G264*SQRT(10)</f>
        <v>-8.0578793811869373E-2</v>
      </c>
      <c r="J264" s="20">
        <f t="array" ref="J264">SQRT(MMULT(MMULT(TRANSPOSE($A$4:$A$8),MMULT(TRANSPOSE(EXP(B265:F516)-1),EXP(B265:F516)-1)/COUNTA(F265:F516)),$A$4:$A$8))*(-1/SQRT(2*PI())*EXP(-1*(NORMSINV($B$11))^2/2)/$B$11)</f>
        <v>-2.9192966289233103E-2</v>
      </c>
      <c r="K264" s="40">
        <f>J264*SQRT(10)</f>
        <v>-9.2316265130490446E-2</v>
      </c>
      <c r="L264" s="20">
        <v>-1.39875438558954E-2</v>
      </c>
      <c r="M264" s="20">
        <v>-1.2322383311669891E-2</v>
      </c>
      <c r="N264" s="20">
        <v>2.9990398211680747E-3</v>
      </c>
      <c r="O264" s="20">
        <v>8.8358691934417137E-3</v>
      </c>
      <c r="P264" s="20">
        <v>-2.0158695985455282E-3</v>
      </c>
      <c r="Q264" s="41">
        <f t="shared" si="2"/>
        <v>-3.2981775503002058E-3</v>
      </c>
    </row>
    <row r="265" spans="1:17" ht="12.75" customHeight="1">
      <c r="A265" s="43">
        <f>Stocks!A271</f>
        <v>42787</v>
      </c>
      <c r="B265" s="45">
        <f>Stocks!H271</f>
        <v>1.8777174649784043E-2</v>
      </c>
      <c r="C265" s="45">
        <f>Stocks!I271</f>
        <v>1.0959764616623022E-3</v>
      </c>
      <c r="D265" s="45">
        <f>Stocks!J271</f>
        <v>7.1949018562236493E-3</v>
      </c>
      <c r="E265" s="45">
        <f>Stocks!K271</f>
        <v>2.6683885691993099E-3</v>
      </c>
      <c r="F265" s="45">
        <f>Stocks!L271</f>
        <v>-2.0137916247740749E-3</v>
      </c>
      <c r="G265" s="20">
        <f t="array" ref="G265">SQRT(MMULT(MMULT(TRANSPOSE($A$4:$A$8),MMULT(TRANSPOSE(EXP(B266:F517)-1),EXP(B266:F517)-1)/COUNTA(F266:F517)),$A$4:$A$8))*NORMSINV($B$11)</f>
        <v>-2.5816922129072099E-2</v>
      </c>
      <c r="H265" s="14">
        <f>IF(Q265&lt;G265,1,0)</f>
        <v>0</v>
      </c>
      <c r="I265" s="20">
        <f>G265*SQRT(10)</f>
        <v>-8.1640276103071382E-2</v>
      </c>
      <c r="J265" s="20">
        <f t="array" ref="J265">SQRT(MMULT(MMULT(TRANSPOSE($A$4:$A$8),MMULT(TRANSPOSE(EXP(B266:F517)-1),EXP(B266:F517)-1)/COUNTA(F266:F517)),$A$4:$A$8))*(-1/SQRT(2*PI())*EXP(-1*(NORMSINV($B$11))^2/2)/$B$11)</f>
        <v>-2.9577531697546698E-2</v>
      </c>
      <c r="K265" s="40">
        <f>J265*SQRT(10)</f>
        <v>-9.3532367730074048E-2</v>
      </c>
      <c r="L265" s="20">
        <v>1.8954574409505553E-2</v>
      </c>
      <c r="M265" s="20">
        <v>1.0965772633325704E-3</v>
      </c>
      <c r="N265" s="20">
        <v>7.2208473503522063E-3</v>
      </c>
      <c r="O265" s="20">
        <v>2.6719518867111473E-3</v>
      </c>
      <c r="P265" s="20">
        <v>-2.011765306842328E-3</v>
      </c>
      <c r="Q265" s="41">
        <f t="shared" si="2"/>
        <v>5.5864371206118301E-3</v>
      </c>
    </row>
    <row r="266" spans="1:17" ht="12.75" customHeight="1">
      <c r="A266" s="43">
        <f>Stocks!A270</f>
        <v>42783</v>
      </c>
      <c r="B266" s="45">
        <f>Stocks!H270</f>
        <v>1.2121804292767867E-2</v>
      </c>
      <c r="C266" s="45">
        <f>Stocks!I270</f>
        <v>1.9208612725160805E-3</v>
      </c>
      <c r="D266" s="45">
        <f>Stocks!J270</f>
        <v>2.7300510350288573E-3</v>
      </c>
      <c r="E266" s="45">
        <f>Stocks!K270</f>
        <v>1.4777190385986895E-3</v>
      </c>
      <c r="F266" s="45">
        <f>Stocks!L270</f>
        <v>1.5489160841066958E-3</v>
      </c>
      <c r="G266" s="20">
        <f t="array" ref="G266">SQRT(MMULT(MMULT(TRANSPOSE($A$4:$A$8),MMULT(TRANSPOSE(EXP(B267:F518)-1),EXP(B267:F518)-1)/COUNTA(F267:F518)),$A$4:$A$8))*NORMSINV($B$11)</f>
        <v>-2.5849576511292272E-2</v>
      </c>
      <c r="H266" s="14">
        <f>IF(Q266&lt;G266,1,0)</f>
        <v>0</v>
      </c>
      <c r="I266" s="20">
        <f>G266*SQRT(10)</f>
        <v>-8.1743538326472825E-2</v>
      </c>
      <c r="J266" s="20">
        <f t="array" ref="J266">SQRT(MMULT(MMULT(TRANSPOSE($A$4:$A$8),MMULT(TRANSPOSE(EXP(B267:F518)-1),EXP(B267:F518)-1)/COUNTA(F267:F518)),$A$4:$A$8))*(-1/SQRT(2*PI())*EXP(-1*(NORMSINV($B$11))^2/2)/$B$11)</f>
        <v>-2.9614942664677176E-2</v>
      </c>
      <c r="K266" s="40">
        <f>J266*SQRT(10)</f>
        <v>-9.3650671595676055E-2</v>
      </c>
      <c r="L266" s="20">
        <v>1.2195571123454626E-2</v>
      </c>
      <c r="M266" s="20">
        <v>1.9227073083338626E-3</v>
      </c>
      <c r="N266" s="20">
        <v>2.7337810179313194E-3</v>
      </c>
      <c r="O266" s="20">
        <v>1.4788114033803944E-3</v>
      </c>
      <c r="P266" s="20">
        <v>1.550116274209026E-3</v>
      </c>
      <c r="Q266" s="41">
        <f t="shared" si="2"/>
        <v>3.9761974254618453E-3</v>
      </c>
    </row>
    <row r="267" spans="1:17" ht="12.75" customHeight="1">
      <c r="A267" s="43">
        <f>Stocks!A269</f>
        <v>42782</v>
      </c>
      <c r="B267" s="45">
        <f>Stocks!H269</f>
        <v>-3.9406595162834672E-2</v>
      </c>
      <c r="C267" s="45">
        <f>Stocks!I269</f>
        <v>9.9366359434450956E-3</v>
      </c>
      <c r="D267" s="45">
        <f>Stocks!J269</f>
        <v>-1.1813883780946728E-3</v>
      </c>
      <c r="E267" s="45">
        <f>Stocks!K269</f>
        <v>-1.8292463304972011E-3</v>
      </c>
      <c r="F267" s="45">
        <f>Stocks!L269</f>
        <v>-1.5516588557045483E-4</v>
      </c>
      <c r="G267" s="20">
        <f t="array" ref="G267">SQRT(MMULT(MMULT(TRANSPOSE($A$4:$A$8),MMULT(TRANSPOSE(EXP(B268:F519)-1),EXP(B268:F519)-1)/COUNTA(F268:F519)),$A$4:$A$8))*NORMSINV($B$11)</f>
        <v>-2.5942752298065159E-2</v>
      </c>
      <c r="H267" s="14">
        <f>IF(Q267&lt;G267,1,0)</f>
        <v>0</v>
      </c>
      <c r="I267" s="20">
        <f>G267*SQRT(10)</f>
        <v>-8.2038186035453348E-2</v>
      </c>
      <c r="J267" s="20">
        <f t="array" ref="J267">SQRT(MMULT(MMULT(TRANSPOSE($A$4:$A$8),MMULT(TRANSPOSE(EXP(B268:F519)-1),EXP(B268:F519)-1)/COUNTA(F268:F519)),$A$4:$A$8))*(-1/SQRT(2*PI())*EXP(-1*(NORMSINV($B$11))^2/2)/$B$11)</f>
        <v>-2.9721690857701145E-2</v>
      </c>
      <c r="K267" s="40">
        <f>J267*SQRT(10)</f>
        <v>-9.3988239021739098E-2</v>
      </c>
      <c r="L267" s="20">
        <v>-3.8640254552464476E-2</v>
      </c>
      <c r="M267" s="20">
        <v>9.986168235892455E-3</v>
      </c>
      <c r="N267" s="20">
        <v>-1.1806908135699266E-3</v>
      </c>
      <c r="O267" s="20">
        <v>-1.8275742791150594E-3</v>
      </c>
      <c r="P267" s="20">
        <v>-1.5515384796702841E-4</v>
      </c>
      <c r="Q267" s="41">
        <f t="shared" si="2"/>
        <v>-6.3635010514448073E-3</v>
      </c>
    </row>
    <row r="268" spans="1:17" ht="12.75" customHeight="1">
      <c r="A268" s="43">
        <f>Stocks!A268</f>
        <v>42781</v>
      </c>
      <c r="B268" s="45">
        <f>Stocks!H268</f>
        <v>-4.3514030721544016E-3</v>
      </c>
      <c r="C268" s="45">
        <f>Stocks!I268</f>
        <v>3.3342252585679003E-3</v>
      </c>
      <c r="D268" s="45">
        <f>Stocks!J268</f>
        <v>3.6225110325114641E-3</v>
      </c>
      <c r="E268" s="45">
        <f>Stocks!K268</f>
        <v>1.0244159978796004E-2</v>
      </c>
      <c r="F268" s="45">
        <f>Stocks!L268</f>
        <v>-6.1978754107283639E-4</v>
      </c>
      <c r="G268" s="20">
        <f t="array" ref="G268">SQRT(MMULT(MMULT(TRANSPOSE($A$4:$A$8),MMULT(TRANSPOSE(EXP(B269:F520)-1),EXP(B269:F520)-1)/COUNTA(F269:F520)),$A$4:$A$8))*NORMSINV($B$11)</f>
        <v>-2.6705138173866542E-2</v>
      </c>
      <c r="H268" s="14">
        <f>IF(Q268&lt;G268,1,0)</f>
        <v>0</v>
      </c>
      <c r="I268" s="20">
        <f>G268*SQRT(10)</f>
        <v>-8.4449061858927962E-2</v>
      </c>
      <c r="J268" s="20">
        <f t="array" ref="J268">SQRT(MMULT(MMULT(TRANSPOSE($A$4:$A$8),MMULT(TRANSPOSE(EXP(B269:F520)-1),EXP(B269:F520)-1)/COUNTA(F269:F520)),$A$4:$A$8))*(-1/SQRT(2*PI())*EXP(-1*(NORMSINV($B$11))^2/2)/$B$11)</f>
        <v>-3.0595129306116523E-2</v>
      </c>
      <c r="K268" s="40">
        <f>J268*SQRT(10)</f>
        <v>-9.6750293914695182E-2</v>
      </c>
      <c r="L268" s="20">
        <v>-4.3419494349723258E-3</v>
      </c>
      <c r="M268" s="20">
        <v>3.339789970554204E-3</v>
      </c>
      <c r="N268" s="20">
        <v>3.6290802555676606E-3</v>
      </c>
      <c r="O268" s="20">
        <v>1.0296811020610133E-2</v>
      </c>
      <c r="P268" s="20">
        <v>-6.1959551244919182E-4</v>
      </c>
      <c r="Q268" s="41">
        <f t="shared" si="2"/>
        <v>2.4608272598620959E-3</v>
      </c>
    </row>
    <row r="269" spans="1:17" ht="12.75" customHeight="1">
      <c r="A269" s="43">
        <f>Stocks!A267</f>
        <v>42780</v>
      </c>
      <c r="B269" s="45">
        <f>Stocks!H267</f>
        <v>1.35334252108688E-3</v>
      </c>
      <c r="C269" s="45">
        <f>Stocks!I267</f>
        <v>3.6248351174947217E-3</v>
      </c>
      <c r="D269" s="45">
        <f>Stocks!J267</f>
        <v>1.2895801616791986E-2</v>
      </c>
      <c r="E269" s="45">
        <f>Stocks!K267</f>
        <v>-1.6759704776990157E-2</v>
      </c>
      <c r="F269" s="45">
        <f>Stocks!L267</f>
        <v>3.7240262217257607E-3</v>
      </c>
      <c r="G269" s="20">
        <f t="array" ref="G269">SQRT(MMULT(MMULT(TRANSPOSE($A$4:$A$8),MMULT(TRANSPOSE(EXP(B270:F521)-1),EXP(B270:F521)-1)/COUNTA(F270:F521)),$A$4:$A$8))*NORMSINV($B$11)</f>
        <v>-2.6859541290991024E-2</v>
      </c>
      <c r="H269" s="14">
        <f>IF(Q269&lt;G269,1,0)</f>
        <v>0</v>
      </c>
      <c r="I269" s="20">
        <f>G269*SQRT(10)</f>
        <v>-8.493732738687107E-2</v>
      </c>
      <c r="J269" s="20">
        <f t="array" ref="J269">SQRT(MMULT(MMULT(TRANSPOSE($A$4:$A$8),MMULT(TRANSPOSE(EXP(B270:F521)-1),EXP(B270:F521)-1)/COUNTA(F270:F521)),$A$4:$A$8))*(-1/SQRT(2*PI())*EXP(-1*(NORMSINV($B$11))^2/2)/$B$11)</f>
        <v>-3.0772023479175462E-2</v>
      </c>
      <c r="K269" s="40">
        <f>J269*SQRT(10)</f>
        <v>-9.7309682406373416E-2</v>
      </c>
      <c r="L269" s="20">
        <v>1.3542587023322545E-3</v>
      </c>
      <c r="M269" s="20">
        <v>3.6314127775523416E-3</v>
      </c>
      <c r="N269" s="20">
        <v>1.2979311054071572E-2</v>
      </c>
      <c r="O269" s="20">
        <v>-1.6620042247626528E-2</v>
      </c>
      <c r="P269" s="20">
        <v>3.7309690230920996E-3</v>
      </c>
      <c r="Q269" s="41">
        <f t="shared" si="2"/>
        <v>1.0151818618843486E-3</v>
      </c>
    </row>
    <row r="270" spans="1:17" ht="12.75" customHeight="1">
      <c r="A270" s="43">
        <f>Stocks!A266</f>
        <v>42779</v>
      </c>
      <c r="B270" s="45">
        <f>Stocks!H266</f>
        <v>4.1364115324823411E-2</v>
      </c>
      <c r="C270" s="45">
        <f>Stocks!I266</f>
        <v>1.2932185529258237E-2</v>
      </c>
      <c r="D270" s="45">
        <f>Stocks!J266</f>
        <v>8.8166340870379292E-3</v>
      </c>
      <c r="E270" s="45">
        <f>Stocks!K266</f>
        <v>-1.1249406719714415E-2</v>
      </c>
      <c r="F270" s="45">
        <f>Stocks!L266</f>
        <v>1.1187112251050743E-2</v>
      </c>
      <c r="G270" s="20">
        <f t="array" ref="G270">SQRT(MMULT(MMULT(TRANSPOSE($A$4:$A$8),MMULT(TRANSPOSE(EXP(B271:F522)-1),EXP(B271:F522)-1)/COUNTA(F271:F522)),$A$4:$A$8))*NORMSINV($B$11)</f>
        <v>-2.6834029477674791E-2</v>
      </c>
      <c r="H270" s="14">
        <f>IF(Q270&lt;G270,1,0)</f>
        <v>0</v>
      </c>
      <c r="I270" s="20">
        <f>G270*SQRT(10)</f>
        <v>-8.4856651949550763E-2</v>
      </c>
      <c r="J270" s="20">
        <f t="array" ref="J270">SQRT(MMULT(MMULT(TRANSPOSE($A$4:$A$8),MMULT(TRANSPOSE(EXP(B271:F522)-1),EXP(B271:F522)-1)/COUNTA(F271:F522)),$A$4:$A$8))*(-1/SQRT(2*PI())*EXP(-1*(NORMSINV($B$11))^2/2)/$B$11)</f>
        <v>-3.0742795499819512E-2</v>
      </c>
      <c r="K270" s="40">
        <f>J270*SQRT(10)</f>
        <v>-9.7217255420204235E-2</v>
      </c>
      <c r="L270" s="20">
        <v>4.2231528936051699E-2</v>
      </c>
      <c r="M270" s="20">
        <v>1.3016167875148478E-2</v>
      </c>
      <c r="N270" s="20">
        <v>8.8556150815193389E-3</v>
      </c>
      <c r="O270" s="20">
        <v>-1.118636874530746E-2</v>
      </c>
      <c r="P270" s="20">
        <v>1.1249921992669859E-2</v>
      </c>
      <c r="Q270" s="41">
        <f t="shared" si="2"/>
        <v>1.2833373028016381E-2</v>
      </c>
    </row>
    <row r="271" spans="1:17" ht="12.75" customHeight="1">
      <c r="A271" s="43">
        <f>Stocks!A265</f>
        <v>42776</v>
      </c>
      <c r="B271" s="45">
        <f>Stocks!H265</f>
        <v>1.1143137919336224E-4</v>
      </c>
      <c r="C271" s="45">
        <f>Stocks!I265</f>
        <v>-3.3895521740995057E-3</v>
      </c>
      <c r="D271" s="45">
        <f>Stocks!J265</f>
        <v>-2.2682067141235108E-3</v>
      </c>
      <c r="E271" s="45">
        <f>Stocks!K265</f>
        <v>4.706597737943242E-3</v>
      </c>
      <c r="F271" s="45">
        <f>Stocks!L265</f>
        <v>-9.3697172557742777E-4</v>
      </c>
      <c r="G271" s="20">
        <f t="array" ref="G271">SQRT(MMULT(MMULT(TRANSPOSE($A$4:$A$8),MMULT(TRANSPOSE(EXP(B272:F523)-1),EXP(B272:F523)-1)/COUNTA(F272:F523)),$A$4:$A$8))*NORMSINV($B$11)</f>
        <v>-2.6838489455132206E-2</v>
      </c>
      <c r="H271" s="14">
        <f>IF(Q271&lt;G271,1,0)</f>
        <v>0</v>
      </c>
      <c r="I271" s="20">
        <f>G271*SQRT(10)</f>
        <v>-8.48707556366292E-2</v>
      </c>
      <c r="J271" s="20">
        <f t="array" ref="J271">SQRT(MMULT(MMULT(TRANSPOSE($A$4:$A$8),MMULT(TRANSPOSE(EXP(B272:F523)-1),EXP(B272:F523)-1)/COUNTA(F272:F523)),$A$4:$A$8))*(-1/SQRT(2*PI())*EXP(-1*(NORMSINV($B$11))^2/2)/$B$11)</f>
        <v>-3.0747905137752243E-2</v>
      </c>
      <c r="K271" s="40">
        <f>J271*SQRT(10)</f>
        <v>-9.7233413514090455E-2</v>
      </c>
      <c r="L271" s="20">
        <v>1.1143758790016414E-4</v>
      </c>
      <c r="M271" s="20">
        <v>-3.3838141270963961E-3</v>
      </c>
      <c r="N271" s="20">
        <v>-2.2656362770693433E-3</v>
      </c>
      <c r="O271" s="20">
        <v>4.7176911663501199E-3</v>
      </c>
      <c r="P271" s="20">
        <v>-9.3653290463513309E-4</v>
      </c>
      <c r="Q271" s="41">
        <f t="shared" si="2"/>
        <v>-3.5137091091011783E-4</v>
      </c>
    </row>
    <row r="272" spans="1:17" ht="12.75" customHeight="1">
      <c r="A272" s="43">
        <f>Stocks!A264</f>
        <v>42775</v>
      </c>
      <c r="B272" s="45">
        <f>Stocks!H264</f>
        <v>2.6804891285566002E-2</v>
      </c>
      <c r="C272" s="45">
        <f>Stocks!I264</f>
        <v>-2.5614116507300846E-2</v>
      </c>
      <c r="D272" s="45">
        <f>Stocks!J264</f>
        <v>7.2000165374643465E-3</v>
      </c>
      <c r="E272" s="45">
        <f>Stocks!K264</f>
        <v>-4.1540214240864178E-3</v>
      </c>
      <c r="F272" s="45">
        <f>Stocks!L264</f>
        <v>1.1303008555086095E-2</v>
      </c>
      <c r="G272" s="20">
        <f t="array" ref="G272">SQRT(MMULT(MMULT(TRANSPOSE($A$4:$A$8),MMULT(TRANSPOSE(EXP(B273:F524)-1),EXP(B273:F524)-1)/COUNTA(F273:F524)),$A$4:$A$8))*NORMSINV($B$11)</f>
        <v>-2.6842648082943149E-2</v>
      </c>
      <c r="H272" s="14">
        <f>IF(Q272&lt;G272,1,0)</f>
        <v>0</v>
      </c>
      <c r="I272" s="20">
        <f>G272*SQRT(10)</f>
        <v>-8.4883906372452703E-2</v>
      </c>
      <c r="J272" s="20">
        <f t="array" ref="J272">SQRT(MMULT(MMULT(TRANSPOSE($A$4:$A$8),MMULT(TRANSPOSE(EXP(B273:F524)-1),EXP(B273:F524)-1)/COUNTA(F273:F524)),$A$4:$A$8))*(-1/SQRT(2*PI())*EXP(-1*(NORMSINV($B$11))^2/2)/$B$11)</f>
        <v>-3.0752669530086908E-2</v>
      </c>
      <c r="K272" s="40">
        <f>J272*SQRT(10)</f>
        <v>-9.7248479845534641E-2</v>
      </c>
      <c r="L272" s="20">
        <v>2.7167373905585542E-2</v>
      </c>
      <c r="M272" s="20">
        <v>-2.5288858012276785E-2</v>
      </c>
      <c r="N272" s="20">
        <v>7.2259989770997691E-3</v>
      </c>
      <c r="O272" s="20">
        <v>-4.145405411586158E-3</v>
      </c>
      <c r="P272" s="20">
        <v>1.1367128912878126E-2</v>
      </c>
      <c r="Q272" s="41">
        <f t="shared" si="2"/>
        <v>3.2652476743400996E-3</v>
      </c>
    </row>
    <row r="273" spans="1:17" ht="12.75" customHeight="1">
      <c r="A273" s="43">
        <f>Stocks!A263</f>
        <v>42774</v>
      </c>
      <c r="B273" s="45">
        <f>Stocks!H263</f>
        <v>1.7707661155349937E-2</v>
      </c>
      <c r="C273" s="45">
        <f>Stocks!I263</f>
        <v>8.2504135037652249E-4</v>
      </c>
      <c r="D273" s="45">
        <f>Stocks!J263</f>
        <v>3.870000746245337E-3</v>
      </c>
      <c r="E273" s="45">
        <f>Stocks!K263</f>
        <v>5.1257644066811598E-3</v>
      </c>
      <c r="F273" s="45">
        <f>Stocks!L263</f>
        <v>-1.4197929252623837E-3</v>
      </c>
      <c r="G273" s="20">
        <f t="array" ref="G273">SQRT(MMULT(MMULT(TRANSPOSE($A$4:$A$8),MMULT(TRANSPOSE(EXP(B274:F525)-1),EXP(B274:F525)-1)/COUNTA(F274:F525)),$A$4:$A$8))*NORMSINV($B$11)</f>
        <v>-2.6848276896207269E-2</v>
      </c>
      <c r="H273" s="14">
        <f>IF(Q273&lt;G273,1,0)</f>
        <v>0</v>
      </c>
      <c r="I273" s="20">
        <f>G273*SQRT(10)</f>
        <v>-8.490170624289109E-2</v>
      </c>
      <c r="J273" s="20">
        <f t="array" ref="J273">SQRT(MMULT(MMULT(TRANSPOSE($A$4:$A$8),MMULT(TRANSPOSE(EXP(B274:F525)-1),EXP(B274:F525)-1)/COUNTA(F274:F525)),$A$4:$A$8))*(-1/SQRT(2*PI())*EXP(-1*(NORMSINV($B$11))^2/2)/$B$11)</f>
        <v>-3.0759118261733026E-2</v>
      </c>
      <c r="K273" s="40">
        <f>J273*SQRT(10)</f>
        <v>-9.7268872525555591E-2</v>
      </c>
      <c r="L273" s="20">
        <v>1.7865371304493328E-2</v>
      </c>
      <c r="M273" s="20">
        <v>8.2538179061067321E-4</v>
      </c>
      <c r="N273" s="20">
        <v>3.8774988685928683E-3</v>
      </c>
      <c r="O273" s="20">
        <v>5.1389236111110863E-3</v>
      </c>
      <c r="P273" s="20">
        <v>-1.4187854961237763E-3</v>
      </c>
      <c r="Q273" s="41">
        <f t="shared" si="2"/>
        <v>5.2576780157368363E-3</v>
      </c>
    </row>
    <row r="274" spans="1:17" ht="12.75" customHeight="1">
      <c r="A274" s="43">
        <f>Stocks!A262</f>
        <v>42773</v>
      </c>
      <c r="B274" s="45">
        <f>Stocks!H262</f>
        <v>-1.1255818752654927E-3</v>
      </c>
      <c r="C274" s="45">
        <f>Stocks!I262</f>
        <v>2.2033349190487802E-3</v>
      </c>
      <c r="D274" s="45">
        <f>Stocks!J262</f>
        <v>9.4720642288944109E-3</v>
      </c>
      <c r="E274" s="45">
        <f>Stocks!K262</f>
        <v>2.1266190699458752E-2</v>
      </c>
      <c r="F274" s="45">
        <f>Stocks!L262</f>
        <v>-3.3052535749836876E-3</v>
      </c>
      <c r="G274" s="20">
        <f t="array" ref="G274">SQRT(MMULT(MMULT(TRANSPOSE($A$4:$A$8),MMULT(TRANSPOSE(EXP(B275:F526)-1),EXP(B275:F526)-1)/COUNTA(F275:F526)),$A$4:$A$8))*NORMSINV($B$11)</f>
        <v>-2.6980438446342639E-2</v>
      </c>
      <c r="H274" s="14">
        <f>IF(Q274&lt;G274,1,0)</f>
        <v>0</v>
      </c>
      <c r="I274" s="20">
        <f>G274*SQRT(10)</f>
        <v>-8.5319637760417386E-2</v>
      </c>
      <c r="J274" s="20">
        <f t="array" ref="J274">SQRT(MMULT(MMULT(TRANSPOSE($A$4:$A$8),MMULT(TRANSPOSE(EXP(B275:F526)-1),EXP(B275:F526)-1)/COUNTA(F275:F526)),$A$4:$A$8))*(-1/SQRT(2*PI())*EXP(-1*(NORMSINV($B$11))^2/2)/$B$11)</f>
        <v>-3.091053106062449E-2</v>
      </c>
      <c r="K274" s="40">
        <f>J274*SQRT(10)</f>
        <v>-9.7747681836953634E-2</v>
      </c>
      <c r="L274" s="20">
        <v>-1.1249486455927929E-3</v>
      </c>
      <c r="M274" s="20">
        <v>2.205764045163284E-3</v>
      </c>
      <c r="N274" s="20">
        <v>9.5170662042471984E-3</v>
      </c>
      <c r="O274" s="20">
        <v>2.1493927633582151E-2</v>
      </c>
      <c r="P274" s="20">
        <v>-3.2997972375678809E-3</v>
      </c>
      <c r="Q274" s="41">
        <f t="shared" si="2"/>
        <v>5.7584023999663917E-3</v>
      </c>
    </row>
    <row r="275" spans="1:17" ht="12.75" customHeight="1">
      <c r="A275" s="43">
        <f>Stocks!A261</f>
        <v>42772</v>
      </c>
      <c r="B275" s="45">
        <f>Stocks!H261</f>
        <v>2.5300847171351393E-2</v>
      </c>
      <c r="C275" s="45">
        <f>Stocks!I261</f>
        <v>-6.8694271709689152E-3</v>
      </c>
      <c r="D275" s="45">
        <f>Stocks!J261</f>
        <v>9.3303487042103589E-3</v>
      </c>
      <c r="E275" s="45">
        <f>Stocks!K261</f>
        <v>5.1205644737361295E-3</v>
      </c>
      <c r="F275" s="45">
        <f>Stocks!L261</f>
        <v>-6.2832270117336238E-4</v>
      </c>
      <c r="G275" s="20">
        <f t="array" ref="G275">SQRT(MMULT(MMULT(TRANSPOSE($A$4:$A$8),MMULT(TRANSPOSE(EXP(B276:F527)-1),EXP(B276:F527)-1)/COUNTA(F276:F527)),$A$4:$A$8))*NORMSINV($B$11)</f>
        <v>-2.7839138309920103E-2</v>
      </c>
      <c r="H275" s="14">
        <f>IF(Q275&lt;G275,1,0)</f>
        <v>0</v>
      </c>
      <c r="I275" s="20">
        <f>G275*SQRT(10)</f>
        <v>-8.803508515579804E-2</v>
      </c>
      <c r="J275" s="20">
        <f t="array" ref="J275">SQRT(MMULT(MMULT(TRANSPOSE($A$4:$A$8),MMULT(TRANSPOSE(EXP(B276:F527)-1),EXP(B276:F527)-1)/COUNTA(F276:F527)),$A$4:$A$8))*(-1/SQRT(2*PI())*EXP(-1*(NORMSINV($B$11))^2/2)/$B$11)</f>
        <v>-3.1894313027609658E-2</v>
      </c>
      <c r="K275" s="40">
        <f>J275*SQRT(10)</f>
        <v>-0.10085867357362734</v>
      </c>
      <c r="L275" s="20">
        <v>2.562363008296957E-2</v>
      </c>
      <c r="M275" s="20">
        <v>-6.8458865904178585E-3</v>
      </c>
      <c r="N275" s="20">
        <v>9.3740121002657325E-3</v>
      </c>
      <c r="O275" s="20">
        <v>5.1336969696969435E-3</v>
      </c>
      <c r="P275" s="20">
        <v>-6.2812534780098148E-4</v>
      </c>
      <c r="Q275" s="41">
        <f t="shared" si="2"/>
        <v>6.5314654429426819E-3</v>
      </c>
    </row>
    <row r="276" spans="1:17" ht="12.75" customHeight="1">
      <c r="A276" s="43">
        <f>Stocks!A260</f>
        <v>42769</v>
      </c>
      <c r="B276" s="45">
        <f>Stocks!H260</f>
        <v>-8.7496425329286443E-4</v>
      </c>
      <c r="C276" s="45">
        <f>Stocks!I260</f>
        <v>2.7421818328173214E-3</v>
      </c>
      <c r="D276" s="45">
        <f>Stocks!J260</f>
        <v>4.270050812387515E-3</v>
      </c>
      <c r="E276" s="45">
        <f>Stocks!K260</f>
        <v>7.5148180542107196E-3</v>
      </c>
      <c r="F276" s="45">
        <f>Stocks!L260</f>
        <v>8.0411073075126009E-3</v>
      </c>
      <c r="G276" s="20">
        <f t="array" ref="G276">SQRT(MMULT(MMULT(TRANSPOSE($A$4:$A$8),MMULT(TRANSPOSE(EXP(B277:F528)-1),EXP(B277:F528)-1)/COUNTA(F277:F528)),$A$4:$A$8))*NORMSINV($B$11)</f>
        <v>-2.783736057553585E-2</v>
      </c>
      <c r="H276" s="14">
        <f>IF(Q276&lt;G276,1,0)</f>
        <v>0</v>
      </c>
      <c r="I276" s="20">
        <f>G276*SQRT(10)</f>
        <v>-8.8029463466069005E-2</v>
      </c>
      <c r="J276" s="20">
        <f t="array" ref="J276">SQRT(MMULT(MMULT(TRANSPOSE($A$4:$A$8),MMULT(TRANSPOSE(EXP(B277:F528)-1),EXP(B277:F528)-1)/COUNTA(F277:F528)),$A$4:$A$8))*(-1/SQRT(2*PI())*EXP(-1*(NORMSINV($B$11))^2/2)/$B$11)</f>
        <v>-3.1892276340399733E-2</v>
      </c>
      <c r="K276" s="40">
        <f>J276*SQRT(10)</f>
        <v>-0.10085223300316264</v>
      </c>
      <c r="L276" s="20">
        <v>-8.7458158368615218E-4</v>
      </c>
      <c r="M276" s="20">
        <v>2.7459450524441836E-3</v>
      </c>
      <c r="N276" s="20">
        <v>4.2791804694322713E-3</v>
      </c>
      <c r="O276" s="20">
        <v>7.54312516256738E-3</v>
      </c>
      <c r="P276" s="20">
        <v>8.0735238408982096E-3</v>
      </c>
      <c r="Q276" s="41">
        <f t="shared" si="2"/>
        <v>4.3534385883311783E-3</v>
      </c>
    </row>
    <row r="277" spans="1:17" ht="12.75" customHeight="1">
      <c r="A277" s="43">
        <f>Stocks!A259</f>
        <v>42768</v>
      </c>
      <c r="B277" s="45">
        <f>Stocks!H259</f>
        <v>9.2254811263794874E-3</v>
      </c>
      <c r="C277" s="45">
        <f>Stocks!I259</f>
        <v>4.3715211742595995E-3</v>
      </c>
      <c r="D277" s="45">
        <f>Stocks!J259</f>
        <v>-1.7100981060700728E-3</v>
      </c>
      <c r="E277" s="45">
        <f>Stocks!K259</f>
        <v>-1.1286654728108983E-2</v>
      </c>
      <c r="F277" s="45">
        <f>Stocks!L259</f>
        <v>-6.4696762184890729E-3</v>
      </c>
      <c r="G277" s="20">
        <f t="array" ref="G277">SQRT(MMULT(MMULT(TRANSPOSE($A$4:$A$8),MMULT(TRANSPOSE(EXP(B278:F529)-1),EXP(B278:F529)-1)/COUNTA(F278:F529)),$A$4:$A$8))*NORMSINV($B$11)</f>
        <v>-2.7895922226501262E-2</v>
      </c>
      <c r="H277" s="14">
        <f>IF(Q277&lt;G277,1,0)</f>
        <v>0</v>
      </c>
      <c r="I277" s="20">
        <f>G277*SQRT(10)</f>
        <v>-8.821465166665951E-2</v>
      </c>
      <c r="J277" s="20">
        <f t="array" ref="J277">SQRT(MMULT(MMULT(TRANSPOSE($A$4:$A$8),MMULT(TRANSPOSE(EXP(B278:F529)-1),EXP(B278:F529)-1)/COUNTA(F278:F529)),$A$4:$A$8))*(-1/SQRT(2*PI())*EXP(-1*(NORMSINV($B$11))^2/2)/$B$11)</f>
        <v>-3.1959368346140403E-2</v>
      </c>
      <c r="K277" s="40">
        <f>J277*SQRT(10)</f>
        <v>-0.10106439655409225</v>
      </c>
      <c r="L277" s="20">
        <v>9.2681670424457231E-3</v>
      </c>
      <c r="M277" s="20">
        <v>4.3810902116168194E-3</v>
      </c>
      <c r="N277" s="20">
        <v>-1.7086367214595767E-3</v>
      </c>
      <c r="O277" s="20">
        <v>-1.1223199397806555E-2</v>
      </c>
      <c r="P277" s="20">
        <v>-6.4487929236253004E-3</v>
      </c>
      <c r="Q277" s="41">
        <f t="shared" si="2"/>
        <v>-1.146274357765778E-3</v>
      </c>
    </row>
    <row r="278" spans="1:17" ht="12.75" customHeight="1">
      <c r="A278" s="43">
        <f>Stocks!A258</f>
        <v>42767</v>
      </c>
      <c r="B278" s="45">
        <f>Stocks!H258</f>
        <v>-1.0734935623749792E-2</v>
      </c>
      <c r="C278" s="45">
        <f>Stocks!I258</f>
        <v>-8.1810547684716111E-3</v>
      </c>
      <c r="D278" s="45">
        <f>Stocks!J258</f>
        <v>5.9193626445050655E-2</v>
      </c>
      <c r="E278" s="45">
        <f>Stocks!K258</f>
        <v>4.9729652883275313E-4</v>
      </c>
      <c r="F278" s="45">
        <f>Stocks!L258</f>
        <v>-1.6689004479861578E-2</v>
      </c>
      <c r="G278" s="20">
        <f t="array" ref="G278">SQRT(MMULT(MMULT(TRANSPOSE($A$4:$A$8),MMULT(TRANSPOSE(EXP(B279:F530)-1),EXP(B279:F530)-1)/COUNTA(F279:F530)),$A$4:$A$8))*NORMSINV($B$11)</f>
        <v>-2.8402711948534748E-2</v>
      </c>
      <c r="H278" s="14">
        <f>IF(Q278&lt;G278,1,0)</f>
        <v>0</v>
      </c>
      <c r="I278" s="20">
        <f>G278*SQRT(10)</f>
        <v>-8.9817261483048944E-2</v>
      </c>
      <c r="J278" s="20">
        <f t="array" ref="J278">SQRT(MMULT(MMULT(TRANSPOSE($A$4:$A$8),MMULT(TRANSPOSE(EXP(B279:F530)-1),EXP(B279:F530)-1)/COUNTA(F279:F530)),$A$4:$A$8))*(-1/SQRT(2*PI())*EXP(-1*(NORMSINV($B$11))^2/2)/$B$11)</f>
        <v>-3.2539979349748636E-2</v>
      </c>
      <c r="K278" s="40">
        <f>J278*SQRT(10)</f>
        <v>-0.1029004497600505</v>
      </c>
      <c r="L278" s="20">
        <v>-1.0677521830439615E-2</v>
      </c>
      <c r="M278" s="20">
        <v>-8.1476810127635094E-3</v>
      </c>
      <c r="N278" s="20">
        <v>6.0980654765173142E-2</v>
      </c>
      <c r="O278" s="20">
        <v>4.9742020125131102E-4</v>
      </c>
      <c r="P278" s="20">
        <v>-1.6550514534637017E-2</v>
      </c>
      <c r="Q278" s="41">
        <f t="shared" si="2"/>
        <v>5.2204715177168633E-3</v>
      </c>
    </row>
    <row r="279" spans="1:17" ht="12.75" customHeight="1">
      <c r="A279" s="185">
        <f>Stocks!A257</f>
        <v>42766</v>
      </c>
      <c r="B279" s="186">
        <f>Stocks!H257</f>
        <v>5.1734754245088719E-3</v>
      </c>
      <c r="C279" s="186">
        <f>Stocks!I257</f>
        <v>-1.6164249696389354E-2</v>
      </c>
      <c r="D279" s="186">
        <f>Stocks!J257</f>
        <v>-2.3046353547608324E-3</v>
      </c>
      <c r="E279" s="186">
        <f>Stocks!K257</f>
        <v>-3.6178806214795787E-3</v>
      </c>
      <c r="F279" s="186">
        <f>Stocks!L257</f>
        <v>-7.3970520980604342E-3</v>
      </c>
      <c r="H279" s="2"/>
      <c r="I279" s="2"/>
      <c r="K279" s="2"/>
      <c r="L279" s="20">
        <v>5.1868809562525637E-3</v>
      </c>
      <c r="M279" s="20">
        <v>-1.6034309284094078E-2</v>
      </c>
      <c r="N279">
        <v>-2.3019817216452759E-3</v>
      </c>
      <c r="O279">
        <v>-3.6113439766935428E-3</v>
      </c>
      <c r="P279">
        <v>-7.3697612402808385E-3</v>
      </c>
      <c r="Q279" s="41">
        <f t="shared" si="2"/>
        <v>-4.8261030532922352E-3</v>
      </c>
    </row>
    <row r="280" spans="1:17" ht="12.75" customHeight="1">
      <c r="A280" s="185">
        <f>Stocks!A256</f>
        <v>42765</v>
      </c>
      <c r="B280" s="186">
        <f>Stocks!H256</f>
        <v>-9.2140609416462103E-3</v>
      </c>
      <c r="C280" s="186">
        <f>Stocks!I256</f>
        <v>-1.4854374407581387E-2</v>
      </c>
      <c r="D280" s="186">
        <f>Stocks!J256</f>
        <v>-2.6276164405650867E-3</v>
      </c>
      <c r="E280" s="186">
        <f>Stocks!K256</f>
        <v>-8.6720747145452512E-3</v>
      </c>
      <c r="F280" s="186">
        <f>Stocks!L256</f>
        <v>-9.9306977116690263E-3</v>
      </c>
      <c r="G280" s="2"/>
      <c r="H280" s="348"/>
      <c r="I280" s="2"/>
      <c r="J280" s="257"/>
      <c r="K280" s="348"/>
      <c r="L280" s="20">
        <v>-9.1717415596568874E-3</v>
      </c>
      <c r="M280" s="20">
        <v>-1.4744592441084541E-2</v>
      </c>
      <c r="N280" s="2">
        <v>-2.6241672781723824E-3</v>
      </c>
      <c r="O280" s="2">
        <v>-8.6345807364250054E-3</v>
      </c>
      <c r="P280" s="2">
        <v>-9.8815511542272843E-3</v>
      </c>
      <c r="Q280" s="41">
        <f t="shared" ref="Q280:Q343" si="3">MMULT(L280:P280,$A$4:$A$8)</f>
        <v>-9.0113266339132206E-3</v>
      </c>
    </row>
    <row r="281" spans="1:17" ht="12.75" customHeight="1">
      <c r="A281" s="185">
        <f>Stocks!A255</f>
        <v>42762</v>
      </c>
      <c r="B281" s="186">
        <f>Stocks!H255</f>
        <v>1.7409967874954567E-3</v>
      </c>
      <c r="C281" s="186">
        <f>Stocks!I255</f>
        <v>1.1120065155805997E-2</v>
      </c>
      <c r="D281" s="186">
        <f>Stocks!J255</f>
        <v>8.2064254825802175E-5</v>
      </c>
      <c r="E281" s="186">
        <f>Stocks!K255</f>
        <v>2.4804867576839518E-2</v>
      </c>
      <c r="F281" s="186">
        <f>Stocks!L255</f>
        <v>2.3222882777023501E-2</v>
      </c>
      <c r="G281" s="2"/>
      <c r="H281" s="348"/>
      <c r="I281" s="2"/>
      <c r="J281" s="257"/>
      <c r="K281" s="348"/>
      <c r="L281" s="20">
        <v>1.7425132022991512E-3</v>
      </c>
      <c r="M281" s="20">
        <v>1.1182122895725375E-2</v>
      </c>
      <c r="N281" s="2">
        <v>8.2067622188914619E-5</v>
      </c>
      <c r="O281" s="2">
        <v>2.5115067819477054E-2</v>
      </c>
      <c r="P281" s="2">
        <v>2.3494633453344439E-2</v>
      </c>
      <c r="Q281" s="41">
        <f t="shared" si="3"/>
        <v>1.2323280998606988E-2</v>
      </c>
    </row>
    <row r="282" spans="1:17" ht="12.75" customHeight="1">
      <c r="A282" s="185">
        <f>Stocks!A254</f>
        <v>42761</v>
      </c>
      <c r="B282" s="186">
        <f>Stocks!H254</f>
        <v>-7.7321226892009152E-3</v>
      </c>
      <c r="C282" s="186">
        <f>Stocks!I254</f>
        <v>-6.3692594166442108E-3</v>
      </c>
      <c r="D282" s="186">
        <f>Stocks!J254</f>
        <v>4.9205348657892993E-4</v>
      </c>
      <c r="E282" s="186">
        <f>Stocks!K254</f>
        <v>-4.0218165233372703E-3</v>
      </c>
      <c r="F282" s="186">
        <f>Stocks!L254</f>
        <v>9.2224404235437662E-3</v>
      </c>
      <c r="G282" s="2"/>
      <c r="H282" s="348"/>
      <c r="I282" s="2"/>
      <c r="J282" s="257"/>
      <c r="K282" s="348"/>
      <c r="L282" s="20">
        <v>-7.7023067249486626E-3</v>
      </c>
      <c r="M282" s="20">
        <v>-6.3490186795201889E-3</v>
      </c>
      <c r="N282" s="2">
        <v>4.9217456475397542E-4</v>
      </c>
      <c r="O282" s="2">
        <v>-4.0137398505235844E-3</v>
      </c>
      <c r="P282" s="2">
        <v>9.2650981625339926E-3</v>
      </c>
      <c r="Q282" s="41">
        <f t="shared" si="3"/>
        <v>-1.6615585055408939E-3</v>
      </c>
    </row>
    <row r="283" spans="1:17" ht="12.75" customHeight="1">
      <c r="A283" s="185">
        <f>Stocks!A253</f>
        <v>42760</v>
      </c>
      <c r="B283" s="186">
        <f>Stocks!H253</f>
        <v>-5.5001179767158286E-4</v>
      </c>
      <c r="C283" s="186">
        <f>Stocks!I253</f>
        <v>4.7733682260766427E-3</v>
      </c>
      <c r="D283" s="186">
        <f>Stocks!J253</f>
        <v>1.5795192475639423E-2</v>
      </c>
      <c r="E283" s="186">
        <f>Stocks!K253</f>
        <v>-4.2198466899956216E-3</v>
      </c>
      <c r="F283" s="186">
        <f>Stocks!L253</f>
        <v>2.5155463948327013E-3</v>
      </c>
      <c r="G283" s="2"/>
      <c r="H283" s="348"/>
      <c r="I283" s="2"/>
      <c r="J283" s="257"/>
      <c r="K283" s="348"/>
      <c r="L283" s="20">
        <v>-5.4986056890991798E-4</v>
      </c>
      <c r="M283" s="20">
        <v>4.7847788967407597E-3</v>
      </c>
      <c r="N283" s="2">
        <v>1.5920595915479223E-2</v>
      </c>
      <c r="O283" s="2">
        <v>-4.2109556476272588E-3</v>
      </c>
      <c r="P283" s="2">
        <v>2.5187130363862626E-3</v>
      </c>
      <c r="Q283" s="41">
        <f t="shared" si="3"/>
        <v>3.6926543264138136E-3</v>
      </c>
    </row>
    <row r="284" spans="1:17" ht="12.75" customHeight="1">
      <c r="A284" s="185">
        <f>Stocks!A252</f>
        <v>42759</v>
      </c>
      <c r="B284" s="186">
        <f>Stocks!H252</f>
        <v>2.2601414910963662E-2</v>
      </c>
      <c r="C284" s="186">
        <f>Stocks!I252</f>
        <v>2.2853393643521135E-2</v>
      </c>
      <c r="D284" s="186">
        <f>Stocks!J252</f>
        <v>-9.1645639848058214E-4</v>
      </c>
      <c r="E284" s="186">
        <f>Stocks!K252</f>
        <v>1.9604245863082913E-2</v>
      </c>
      <c r="F284" s="186">
        <f>Stocks!L252</f>
        <v>8.855245939413052E-3</v>
      </c>
      <c r="G284" s="2"/>
      <c r="H284" s="348"/>
      <c r="I284" s="2"/>
      <c r="J284" s="257"/>
      <c r="K284" s="348"/>
      <c r="L284" s="20">
        <v>2.2858762034860768E-2</v>
      </c>
      <c r="M284" s="20">
        <v>2.3116533164361065E-2</v>
      </c>
      <c r="N284" s="2">
        <v>-9.1603658057352747E-4</v>
      </c>
      <c r="O284" s="2">
        <v>1.9797671008062401E-2</v>
      </c>
      <c r="P284" s="2">
        <v>8.8945696176452333E-3</v>
      </c>
      <c r="Q284" s="41">
        <f t="shared" si="3"/>
        <v>1.4750299848871188E-2</v>
      </c>
    </row>
    <row r="285" spans="1:17" ht="12.75" customHeight="1">
      <c r="A285" s="185">
        <f>Stocks!A251</f>
        <v>42758</v>
      </c>
      <c r="B285" s="186">
        <f>Stocks!H251</f>
        <v>1.6976005975939904E-2</v>
      </c>
      <c r="C285" s="186">
        <f>Stocks!I251</f>
        <v>-4.6125873118293232E-3</v>
      </c>
      <c r="D285" s="186">
        <f>Stocks!J251</f>
        <v>6.6645190095434084E-4</v>
      </c>
      <c r="E285" s="186">
        <f>Stocks!K251</f>
        <v>-8.7685403885386492E-3</v>
      </c>
      <c r="F285" s="186">
        <f>Stocks!L251</f>
        <v>3.5005175298943986E-3</v>
      </c>
      <c r="G285" s="2"/>
      <c r="H285" s="348"/>
      <c r="I285" s="2"/>
      <c r="J285" s="257"/>
      <c r="K285" s="348"/>
      <c r="L285" s="20">
        <v>1.7120917208693912E-2</v>
      </c>
      <c r="M285" s="20">
        <v>-4.6019656683360952E-3</v>
      </c>
      <c r="N285" s="2">
        <v>6.6667402936560903E-4</v>
      </c>
      <c r="O285" s="2">
        <v>-8.7302088572782498E-3</v>
      </c>
      <c r="P285" s="2">
        <v>3.5066514966472424E-3</v>
      </c>
      <c r="Q285" s="41">
        <f t="shared" si="3"/>
        <v>1.5924136418184838E-3</v>
      </c>
    </row>
    <row r="286" spans="1:17" ht="12.75" customHeight="1">
      <c r="A286" s="185">
        <f>Stocks!A250</f>
        <v>42755</v>
      </c>
      <c r="B286" s="186">
        <f>Stocks!H250</f>
        <v>3.9714315248928177E-3</v>
      </c>
      <c r="C286" s="186">
        <f>Stocks!I250</f>
        <v>1.0066458872638327E-2</v>
      </c>
      <c r="D286" s="186">
        <f>Stocks!J250</f>
        <v>1.8351785861829247E-3</v>
      </c>
      <c r="E286" s="186">
        <f>Stocks!K250</f>
        <v>1.3718062375891354E-3</v>
      </c>
      <c r="F286" s="186">
        <f>Stocks!L250</f>
        <v>7.0377909669801257E-3</v>
      </c>
      <c r="G286" s="2"/>
      <c r="H286" s="348"/>
      <c r="I286" s="2"/>
      <c r="J286" s="257"/>
      <c r="K286" s="348"/>
      <c r="L286" s="20">
        <v>3.9793281091919791E-3</v>
      </c>
      <c r="M286" s="20">
        <v>1.0117296110215524E-2</v>
      </c>
      <c r="N286" s="2">
        <v>1.8368635569875548E-3</v>
      </c>
      <c r="O286" s="2">
        <v>1.3727475941697185E-3</v>
      </c>
      <c r="P286" s="2">
        <v>7.0626144177442047E-3</v>
      </c>
      <c r="Q286" s="41">
        <f t="shared" si="3"/>
        <v>4.8737699576617971E-3</v>
      </c>
    </row>
    <row r="287" spans="1:17" ht="12.75" customHeight="1">
      <c r="A287" s="185">
        <f>Stocks!A249</f>
        <v>42754</v>
      </c>
      <c r="B287" s="186">
        <f>Stocks!H249</f>
        <v>2.2401974091361337E-2</v>
      </c>
      <c r="C287" s="186">
        <f>Stocks!I249</f>
        <v>-5.182014707582205E-3</v>
      </c>
      <c r="D287" s="186">
        <f>Stocks!J249</f>
        <v>-1.751719522765669E-3</v>
      </c>
      <c r="E287" s="186">
        <f>Stocks!K249</f>
        <v>3.7918254194501955E-2</v>
      </c>
      <c r="F287" s="186">
        <f>Stocks!L249</f>
        <v>-3.2051712012308789E-3</v>
      </c>
      <c r="G287" s="2"/>
      <c r="H287" s="348"/>
      <c r="I287" s="2"/>
      <c r="J287" s="257"/>
      <c r="K287" s="348"/>
      <c r="L287" s="20">
        <v>2.2654782586613565E-2</v>
      </c>
      <c r="M287" s="20">
        <v>-5.1686112316983029E-3</v>
      </c>
      <c r="N287" s="2">
        <v>-1.7501861575950663E-3</v>
      </c>
      <c r="O287" s="2">
        <v>3.8646324427672255E-2</v>
      </c>
      <c r="P287" s="2">
        <v>-3.2000401234744619E-3</v>
      </c>
      <c r="Q287" s="41">
        <f t="shared" si="3"/>
        <v>1.0236453900303599E-2</v>
      </c>
    </row>
    <row r="288" spans="1:17" ht="12.75" customHeight="1">
      <c r="A288" s="185">
        <f>Stocks!A248</f>
        <v>42753</v>
      </c>
      <c r="B288" s="186">
        <f>Stocks!H248</f>
        <v>1.1731573053789517E-2</v>
      </c>
      <c r="C288" s="186">
        <f>Stocks!I248</f>
        <v>-1.0873088179063292E-3</v>
      </c>
      <c r="D288" s="186">
        <f>Stocks!J248</f>
        <v>-8.3459063417104916E-5</v>
      </c>
      <c r="E288" s="186">
        <f>Stocks!K248</f>
        <v>2.7803587953585704E-3</v>
      </c>
      <c r="F288" s="186">
        <f>Stocks!L248</f>
        <v>-4.7987308179068324E-4</v>
      </c>
      <c r="G288" s="2"/>
      <c r="H288" s="348"/>
      <c r="I288" s="2"/>
      <c r="J288" s="257"/>
      <c r="K288" s="348"/>
      <c r="L288" s="20">
        <v>1.180065785040618E-2</v>
      </c>
      <c r="M288" s="20">
        <v>-1.0867179118587238E-3</v>
      </c>
      <c r="N288" s="2">
        <v>-8.3455580806387407E-5</v>
      </c>
      <c r="O288" s="2">
        <v>2.7842275775772614E-3</v>
      </c>
      <c r="P288" s="2">
        <v>-4.7975796111859637E-4</v>
      </c>
      <c r="Q288" s="41">
        <f t="shared" si="3"/>
        <v>2.5869907948399473E-3</v>
      </c>
    </row>
    <row r="289" spans="1:17" ht="12.75" customHeight="1">
      <c r="A289" s="185">
        <f>Stocks!A247</f>
        <v>42752</v>
      </c>
      <c r="B289" s="186">
        <f>Stocks!H247</f>
        <v>-9.1691344051762266E-3</v>
      </c>
      <c r="C289" s="186">
        <f>Stocks!I247</f>
        <v>2.7163522728485467E-4</v>
      </c>
      <c r="D289" s="186">
        <f>Stocks!J247</f>
        <v>8.0322783918102079E-3</v>
      </c>
      <c r="E289" s="186">
        <f>Stocks!K247</f>
        <v>-6.0767508512069822E-3</v>
      </c>
      <c r="F289" s="186">
        <f>Stocks!L247</f>
        <v>-2.7150746887982611E-3</v>
      </c>
      <c r="G289" s="2"/>
      <c r="H289" s="348"/>
      <c r="I289" s="2"/>
      <c r="J289" s="257"/>
      <c r="K289" s="348"/>
      <c r="L289" s="20">
        <v>-9.1272260778127966E-3</v>
      </c>
      <c r="M289" s="20">
        <v>2.7167212347385433E-4</v>
      </c>
      <c r="N289" s="2">
        <v>8.0646236840238028E-3</v>
      </c>
      <c r="O289" s="2">
        <v>-6.0583247432683734E-3</v>
      </c>
      <c r="P289" s="2">
        <v>-2.7113922070069957E-3</v>
      </c>
      <c r="Q289" s="41">
        <f t="shared" si="3"/>
        <v>-1.9121294441181017E-3</v>
      </c>
    </row>
    <row r="290" spans="1:17" ht="12.75" customHeight="1">
      <c r="A290" s="185">
        <f>Stocks!A246</f>
        <v>42748</v>
      </c>
      <c r="B290" s="186">
        <f>Stocks!H246</f>
        <v>3.4924609357922048E-2</v>
      </c>
      <c r="C290" s="186">
        <f>Stocks!I246</f>
        <v>2.176836579205265E-3</v>
      </c>
      <c r="D290" s="186">
        <f>Stocks!J246</f>
        <v>-1.7623880354393378E-3</v>
      </c>
      <c r="E290" s="186">
        <f>Stocks!K246</f>
        <v>3.4391735253232185E-2</v>
      </c>
      <c r="F290" s="186">
        <f>Stocks!L246</f>
        <v>1.436537802539763E-3</v>
      </c>
      <c r="G290" s="2"/>
      <c r="H290" s="348"/>
      <c r="I290" s="2"/>
      <c r="J290" s="257"/>
      <c r="K290" s="348"/>
      <c r="L290" s="20">
        <v>3.5541635707855436E-2</v>
      </c>
      <c r="M290" s="20">
        <v>2.1792076080869032E-3</v>
      </c>
      <c r="N290" s="2">
        <v>-1.7608359415767464E-3</v>
      </c>
      <c r="O290" s="2">
        <v>3.4989969383262008E-2</v>
      </c>
      <c r="P290" s="2">
        <v>1.4375701172293128E-3</v>
      </c>
      <c r="Q290" s="41">
        <f t="shared" si="3"/>
        <v>1.4477509374971383E-2</v>
      </c>
    </row>
    <row r="291" spans="1:17" ht="12.75" customHeight="1">
      <c r="A291" s="185">
        <f>Stocks!A245</f>
        <v>42747</v>
      </c>
      <c r="B291" s="186">
        <f>Stocks!H245</f>
        <v>-6.09596824757466E-4</v>
      </c>
      <c r="C291" s="186">
        <f>Stocks!I245</f>
        <v>-6.5164627972620261E-3</v>
      </c>
      <c r="D291" s="186">
        <f>Stocks!J245</f>
        <v>-4.1843794293068967E-3</v>
      </c>
      <c r="E291" s="186">
        <f>Stocks!K245</f>
        <v>-1.0166500346377678E-2</v>
      </c>
      <c r="F291" s="186">
        <f>Stocks!L245</f>
        <v>-9.2209605140577203E-3</v>
      </c>
      <c r="G291" s="2"/>
      <c r="H291" s="348"/>
      <c r="I291" s="2"/>
      <c r="J291" s="257"/>
      <c r="K291" s="348"/>
      <c r="L291" s="20">
        <v>-6.0941105836255862E-4</v>
      </c>
      <c r="M291" s="20">
        <v>-6.4952766980233227E-3</v>
      </c>
      <c r="N291" s="2">
        <v>-4.1756371116780768E-3</v>
      </c>
      <c r="O291" s="2">
        <v>-1.0114996168582406E-2</v>
      </c>
      <c r="P291" s="2">
        <v>-9.1785778273896189E-3</v>
      </c>
      <c r="Q291" s="41">
        <f t="shared" si="3"/>
        <v>-6.1147797728071966E-3</v>
      </c>
    </row>
    <row r="292" spans="1:17" ht="12.75" customHeight="1">
      <c r="A292" s="185">
        <f>Stocks!A244</f>
        <v>42746</v>
      </c>
      <c r="B292" s="186">
        <f>Stocks!H244</f>
        <v>-6.0922109256541547E-4</v>
      </c>
      <c r="C292" s="186">
        <f>Stocks!I244</f>
        <v>1.1158015838645391E-2</v>
      </c>
      <c r="D292" s="186">
        <f>Stocks!J244</f>
        <v>5.3587540481266679E-3</v>
      </c>
      <c r="E292" s="186">
        <f>Stocks!K244</f>
        <v>4.6852960423776685E-3</v>
      </c>
      <c r="F292" s="186">
        <f>Stocks!L244</f>
        <v>9.0612582788648123E-3</v>
      </c>
      <c r="G292" s="2"/>
      <c r="H292" s="348"/>
      <c r="I292" s="2"/>
      <c r="J292" s="257"/>
      <c r="K292" s="348"/>
      <c r="L292" s="20">
        <v>-6.0903555507533244E-4</v>
      </c>
      <c r="M292" s="20">
        <v>1.1220498675953313E-2</v>
      </c>
      <c r="N292" s="2">
        <v>5.3731378522126555E-3</v>
      </c>
      <c r="O292" s="2">
        <v>4.6962892039133144E-3</v>
      </c>
      <c r="P292" s="2">
        <v>9.1024357589521952E-3</v>
      </c>
      <c r="Q292" s="41">
        <f t="shared" si="3"/>
        <v>5.9566651871912294E-3</v>
      </c>
    </row>
    <row r="293" spans="1:17" ht="12.75" customHeight="1">
      <c r="A293" s="185">
        <f>Stocks!A243</f>
        <v>42745</v>
      </c>
      <c r="B293" s="186">
        <f>Stocks!H243</f>
        <v>-6.1151833994265801E-3</v>
      </c>
      <c r="C293" s="186">
        <f>Stocks!I243</f>
        <v>-1.9137747633535026E-3</v>
      </c>
      <c r="D293" s="186">
        <f>Stocks!J243</f>
        <v>1.0080924342580351E-3</v>
      </c>
      <c r="E293" s="186">
        <f>Stocks!K243</f>
        <v>-8.1276173238427236E-3</v>
      </c>
      <c r="F293" s="186">
        <f>Stocks!L243</f>
        <v>-3.1939555533410394E-4</v>
      </c>
      <c r="G293" s="2"/>
      <c r="H293" s="348"/>
      <c r="I293" s="2"/>
      <c r="J293" s="257"/>
      <c r="K293" s="348"/>
      <c r="L293" s="20">
        <v>-6.0965237205834423E-3</v>
      </c>
      <c r="M293" s="20">
        <v>-1.9119446640831546E-3</v>
      </c>
      <c r="N293" s="2">
        <v>1.0086007302247109E-3</v>
      </c>
      <c r="O293" s="2">
        <v>-8.0946775432152729E-3</v>
      </c>
      <c r="P293" s="2">
        <v>-3.1934455400377417E-4</v>
      </c>
      <c r="Q293" s="41">
        <f t="shared" si="3"/>
        <v>-3.0827779503321872E-3</v>
      </c>
    </row>
    <row r="294" spans="1:17" ht="12.75" customHeight="1">
      <c r="A294" s="185">
        <f>Stocks!A242</f>
        <v>42744</v>
      </c>
      <c r="B294" s="186">
        <f>Stocks!H242</f>
        <v>9.8634444943494371E-3</v>
      </c>
      <c r="C294" s="186">
        <f>Stocks!I242</f>
        <v>3.5570520065572081E-3</v>
      </c>
      <c r="D294" s="186">
        <f>Stocks!J242</f>
        <v>9.1177092513673834E-3</v>
      </c>
      <c r="E294" s="186">
        <f>Stocks!K242</f>
        <v>-9.1603699381630037E-4</v>
      </c>
      <c r="F294" s="186">
        <f>Stocks!L242</f>
        <v>-3.187751047522734E-3</v>
      </c>
      <c r="G294" s="2"/>
      <c r="H294" s="348"/>
      <c r="I294" s="2"/>
      <c r="J294" s="257"/>
      <c r="K294" s="348"/>
      <c r="L294" s="20">
        <v>9.9122485898486667E-3</v>
      </c>
      <c r="M294" s="20">
        <v>3.563385823724939E-3</v>
      </c>
      <c r="N294" s="2">
        <v>9.1594021806952718E-3</v>
      </c>
      <c r="O294" s="2">
        <v>-9.156175600113283E-4</v>
      </c>
      <c r="P294" s="2">
        <v>-3.1826755637108938E-3</v>
      </c>
      <c r="Q294" s="41">
        <f t="shared" si="3"/>
        <v>3.7073486941093308E-3</v>
      </c>
    </row>
    <row r="295" spans="1:17" ht="12.75" customHeight="1">
      <c r="A295" s="185">
        <f>Stocks!A241</f>
        <v>42741</v>
      </c>
      <c r="B295" s="186">
        <f>Stocks!H241</f>
        <v>9.917559894731762E-3</v>
      </c>
      <c r="C295" s="186">
        <f>Stocks!I241</f>
        <v>3.5705861876982369E-3</v>
      </c>
      <c r="D295" s="186">
        <f>Stocks!J241</f>
        <v>1.1086627334271572E-2</v>
      </c>
      <c r="E295" s="186">
        <f>Stocks!K241</f>
        <v>-5.6298915129892801E-3</v>
      </c>
      <c r="F295" s="186">
        <f>Stocks!L241</f>
        <v>8.630430007330072E-3</v>
      </c>
      <c r="G295" s="2"/>
      <c r="H295" s="348"/>
      <c r="I295" s="2"/>
      <c r="J295" s="257"/>
      <c r="K295" s="348"/>
      <c r="L295" s="20">
        <v>9.9669018743109312E-3</v>
      </c>
      <c r="M295" s="20">
        <v>3.5769683242888929E-3</v>
      </c>
      <c r="N295" s="2">
        <v>1.114831173365011E-2</v>
      </c>
      <c r="O295" s="2">
        <v>-5.6140733724918453E-3</v>
      </c>
      <c r="P295" s="2">
        <v>8.667779538569809E-3</v>
      </c>
      <c r="Q295" s="41">
        <f t="shared" si="3"/>
        <v>5.5491776196655799E-3</v>
      </c>
    </row>
    <row r="296" spans="1:17" ht="12.75" customHeight="1">
      <c r="A296" s="185">
        <f>Stocks!A240</f>
        <v>42740</v>
      </c>
      <c r="B296" s="186">
        <f>Stocks!H240</f>
        <v>-1.0578966797665493E-3</v>
      </c>
      <c r="C296" s="186">
        <f>Stocks!I240</f>
        <v>-1.6496573163809786E-3</v>
      </c>
      <c r="D296" s="186">
        <f>Stocks!J240</f>
        <v>5.0725775861834559E-3</v>
      </c>
      <c r="E296" s="186">
        <f>Stocks!K240</f>
        <v>1.8375786807928146E-2</v>
      </c>
      <c r="F296" s="186">
        <f>Stocks!L240</f>
        <v>0</v>
      </c>
      <c r="G296" s="2"/>
      <c r="H296" s="348"/>
      <c r="I296" s="2"/>
      <c r="J296" s="257"/>
      <c r="K296" s="348"/>
      <c r="L296" s="20">
        <v>-1.0573373043451693E-3</v>
      </c>
      <c r="M296" s="20">
        <v>-1.6482973796629057E-3</v>
      </c>
      <c r="N296" s="2">
        <v>5.0854648892679627E-3</v>
      </c>
      <c r="O296" s="2">
        <v>1.8545660503959348E-2</v>
      </c>
      <c r="P296" s="2">
        <v>0</v>
      </c>
      <c r="Q296" s="41">
        <f t="shared" si="3"/>
        <v>4.1850981418438474E-3</v>
      </c>
    </row>
    <row r="297" spans="1:17" ht="12.75" customHeight="1">
      <c r="A297" s="185">
        <f>Stocks!A239</f>
        <v>42739</v>
      </c>
      <c r="B297" s="186">
        <f>Stocks!H239</f>
        <v>4.5054693103177147E-2</v>
      </c>
      <c r="C297" s="186">
        <f>Stocks!I239</f>
        <v>-5.2048170939320406E-3</v>
      </c>
      <c r="D297" s="186">
        <f>Stocks!J239</f>
        <v>-1.1197585822495806E-3</v>
      </c>
      <c r="E297" s="186">
        <f>Stocks!K239</f>
        <v>1.4947775280564781E-2</v>
      </c>
      <c r="F297" s="186">
        <f>Stocks!L239</f>
        <v>-4.4843213778294156E-3</v>
      </c>
      <c r="G297" s="2"/>
      <c r="H297" s="348"/>
      <c r="I297" s="2"/>
      <c r="J297" s="257"/>
      <c r="K297" s="348"/>
      <c r="L297" s="20">
        <v>4.6085071982923824E-2</v>
      </c>
      <c r="M297" s="20">
        <v>-5.1912955027492488E-3</v>
      </c>
      <c r="N297" s="2">
        <v>-1.1191318865461518E-3</v>
      </c>
      <c r="O297" s="2">
        <v>1.5060052005020712E-2</v>
      </c>
      <c r="P297" s="2">
        <v>-4.4742818211920814E-3</v>
      </c>
      <c r="Q297" s="41">
        <f t="shared" si="3"/>
        <v>1.0072082955491411E-2</v>
      </c>
    </row>
    <row r="298" spans="1:17" ht="12.75" customHeight="1">
      <c r="A298" s="185">
        <f>Stocks!A238</f>
        <v>42738</v>
      </c>
      <c r="B298" s="186">
        <f>Stocks!H238</f>
        <v>1.5324916554110817E-2</v>
      </c>
      <c r="C298" s="186">
        <f>Stocks!I238</f>
        <v>9.0573312568302013E-3</v>
      </c>
      <c r="D298" s="186">
        <f>Stocks!J238</f>
        <v>2.845065329309632E-3</v>
      </c>
      <c r="E298" s="186">
        <f>Stocks!K238</f>
        <v>2.9370529979397139E-2</v>
      </c>
      <c r="F298" s="186">
        <f>Stocks!L238</f>
        <v>7.0558483456131804E-3</v>
      </c>
      <c r="G298" s="2"/>
      <c r="H298" s="348"/>
      <c r="I298" s="2"/>
      <c r="J298" s="257"/>
      <c r="K298" s="348"/>
      <c r="L298" s="20">
        <v>1.544294524364319E-2</v>
      </c>
      <c r="M298" s="20">
        <v>9.0984729992327554E-3</v>
      </c>
      <c r="N298" s="2">
        <v>2.8491163685864787E-3</v>
      </c>
      <c r="O298" s="2">
        <v>2.9806097823761733E-2</v>
      </c>
      <c r="P298" s="2">
        <v>7.0807994928668025E-3</v>
      </c>
      <c r="Q298" s="41">
        <f t="shared" si="3"/>
        <v>1.2855486385618191E-2</v>
      </c>
    </row>
    <row r="299" spans="1:17" ht="12.75" customHeight="1">
      <c r="A299" s="185">
        <f>Stocks!A237</f>
        <v>42734</v>
      </c>
      <c r="B299" s="186">
        <f>Stocks!H237</f>
        <v>-4.6221386842328054E-3</v>
      </c>
      <c r="C299" s="186">
        <f>Stocks!I237</f>
        <v>-1.0695373512680502E-2</v>
      </c>
      <c r="D299" s="186">
        <f>Stocks!J237</f>
        <v>-7.8263973516724955E-3</v>
      </c>
      <c r="E299" s="186">
        <f>Stocks!K237</f>
        <v>-1.2282890098173202E-2</v>
      </c>
      <c r="F299" s="186">
        <f>Stocks!L237</f>
        <v>-1.2156418519510815E-2</v>
      </c>
      <c r="G299" s="2"/>
      <c r="H299" s="348"/>
      <c r="I299" s="2"/>
      <c r="J299" s="257"/>
      <c r="K299" s="348"/>
      <c r="L299" s="20">
        <v>-4.6114730402474135E-3</v>
      </c>
      <c r="M299" s="20">
        <v>-1.0638381370440321E-2</v>
      </c>
      <c r="N299" s="2">
        <v>-7.7958508455640346E-3</v>
      </c>
      <c r="O299" s="2">
        <v>-1.2207763309538521E-2</v>
      </c>
      <c r="P299" s="2">
        <v>-1.2082827765742618E-2</v>
      </c>
      <c r="Q299" s="41">
        <f t="shared" si="3"/>
        <v>-9.4672592663065831E-3</v>
      </c>
    </row>
    <row r="300" spans="1:17" ht="12.75" customHeight="1">
      <c r="A300" s="185">
        <f>Stocks!A236</f>
        <v>42733</v>
      </c>
      <c r="B300" s="186">
        <f>Stocks!H236</f>
        <v>-2.329653732494142E-2</v>
      </c>
      <c r="C300" s="186">
        <f>Stocks!I236</f>
        <v>8.1856716035810556E-4</v>
      </c>
      <c r="D300" s="186">
        <f>Stocks!J236</f>
        <v>-2.5695181853492035E-4</v>
      </c>
      <c r="E300" s="186">
        <f>Stocks!K236</f>
        <v>-4.4582272534232975E-3</v>
      </c>
      <c r="F300" s="186">
        <f>Stocks!L236</f>
        <v>-1.4297175542953779E-3</v>
      </c>
      <c r="G300" s="2"/>
      <c r="H300" s="348"/>
      <c r="I300" s="2"/>
      <c r="J300" s="257"/>
      <c r="K300" s="348"/>
      <c r="L300" s="20">
        <v>-2.3027268066185765E-2</v>
      </c>
      <c r="M300" s="20">
        <v>8.1890227788870265E-4</v>
      </c>
      <c r="N300" s="2">
        <v>-2.5691880924368109E-4</v>
      </c>
      <c r="O300" s="2">
        <v>-4.4483041103210259E-3</v>
      </c>
      <c r="P300" s="2">
        <v>-1.4286959950578514E-3</v>
      </c>
      <c r="Q300" s="41">
        <f t="shared" si="3"/>
        <v>-5.6684569405839255E-3</v>
      </c>
    </row>
    <row r="301" spans="1:17" ht="12.75" customHeight="1">
      <c r="A301" s="185">
        <f>Stocks!A235</f>
        <v>42732</v>
      </c>
      <c r="B301" s="186">
        <f>Stocks!H235</f>
        <v>9.5615914625321293E-4</v>
      </c>
      <c r="C301" s="186">
        <f>Stocks!I235</f>
        <v>-1.194026198945307E-2</v>
      </c>
      <c r="D301" s="186">
        <f>Stocks!J235</f>
        <v>-4.273083159626297E-3</v>
      </c>
      <c r="E301" s="186">
        <f>Stocks!K235</f>
        <v>-1.935245222959887E-2</v>
      </c>
      <c r="F301" s="186">
        <f>Stocks!L235</f>
        <v>-4.5932943851405188E-3</v>
      </c>
      <c r="G301" s="2"/>
      <c r="H301" s="348"/>
      <c r="I301" s="2"/>
      <c r="J301" s="257"/>
      <c r="K301" s="348"/>
      <c r="L301" s="20">
        <v>9.5661641213779078E-4</v>
      </c>
      <c r="M301" s="20">
        <v>-1.1869259936599205E-2</v>
      </c>
      <c r="N301" s="2">
        <v>-4.2639665297768735E-3</v>
      </c>
      <c r="O301" s="2">
        <v>-1.9166395675898951E-2</v>
      </c>
      <c r="P301" s="2">
        <v>-4.5827613417803717E-3</v>
      </c>
      <c r="Q301" s="41">
        <f t="shared" si="3"/>
        <v>-7.7851534143835227E-3</v>
      </c>
    </row>
    <row r="302" spans="1:17" ht="12.75" customHeight="1">
      <c r="A302" s="185">
        <f>Stocks!A234</f>
        <v>42731</v>
      </c>
      <c r="B302" s="186">
        <f>Stocks!H234</f>
        <v>2.8601774432722812E-2</v>
      </c>
      <c r="C302" s="186">
        <f>Stocks!I234</f>
        <v>2.701163995691128E-3</v>
      </c>
      <c r="D302" s="186">
        <f>Stocks!J234</f>
        <v>6.3307829069466845E-3</v>
      </c>
      <c r="E302" s="186">
        <f>Stocks!K234</f>
        <v>2.1738352883958808E-2</v>
      </c>
      <c r="F302" s="186">
        <f>Stocks!L234</f>
        <v>6.3222870462476108E-4</v>
      </c>
      <c r="G302" s="2"/>
      <c r="H302" s="348"/>
      <c r="I302" s="2"/>
      <c r="J302" s="257"/>
      <c r="K302" s="348"/>
      <c r="L302" s="20">
        <v>2.9014732896123191E-2</v>
      </c>
      <c r="M302" s="20">
        <v>2.7048154261208571E-3</v>
      </c>
      <c r="N302" s="2">
        <v>6.3508646684451407E-3</v>
      </c>
      <c r="O302" s="2">
        <v>2.1976352320291565E-2</v>
      </c>
      <c r="P302" s="2">
        <v>6.3242860331732761E-4</v>
      </c>
      <c r="Q302" s="41">
        <f t="shared" si="3"/>
        <v>1.2135838782859617E-2</v>
      </c>
    </row>
    <row r="303" spans="1:17" ht="12.75" customHeight="1">
      <c r="A303" s="185">
        <f>Stocks!A233</f>
        <v>42727</v>
      </c>
      <c r="B303" s="186">
        <f>Stocks!H233</f>
        <v>2.3187928513057371E-2</v>
      </c>
      <c r="C303" s="186">
        <f>Stocks!I233</f>
        <v>1.0826294816741295E-3</v>
      </c>
      <c r="D303" s="186">
        <f>Stocks!J233</f>
        <v>1.9758027816596381E-3</v>
      </c>
      <c r="E303" s="186">
        <f>Stocks!K233</f>
        <v>7.9579568299149498E-5</v>
      </c>
      <c r="F303" s="186">
        <f>Stocks!L233</f>
        <v>-4.8901153331598751E-3</v>
      </c>
      <c r="G303" s="2"/>
      <c r="H303" s="348"/>
      <c r="I303" s="2"/>
      <c r="J303" s="257"/>
      <c r="K303" s="348"/>
      <c r="L303" s="20">
        <v>2.3458858577004523E-2</v>
      </c>
      <c r="M303" s="20">
        <v>1.0832157365179022E-3</v>
      </c>
      <c r="N303" s="2">
        <v>1.9777559661330107E-3</v>
      </c>
      <c r="O303" s="2">
        <v>7.9582734837080628E-5</v>
      </c>
      <c r="P303" s="2">
        <v>-4.8781781851110614E-3</v>
      </c>
      <c r="Q303" s="41">
        <f t="shared" si="3"/>
        <v>4.3442469658762917E-3</v>
      </c>
    </row>
    <row r="304" spans="1:17" ht="12.75" customHeight="1">
      <c r="A304" s="185">
        <f>Stocks!A232</f>
        <v>42726</v>
      </c>
      <c r="B304" s="186">
        <f>Stocks!H232</f>
        <v>3.6044734967081694E-3</v>
      </c>
      <c r="C304" s="186">
        <f>Stocks!I232</f>
        <v>-1.3528248745823038E-3</v>
      </c>
      <c r="D304" s="186">
        <f>Stocks!J232</f>
        <v>-6.5996110336152868E-3</v>
      </c>
      <c r="E304" s="186">
        <f>Stocks!K232</f>
        <v>-7.2992865555088883E-3</v>
      </c>
      <c r="F304" s="186">
        <f>Stocks!L232</f>
        <v>1.5754811991009003E-4</v>
      </c>
      <c r="G304" s="2"/>
      <c r="H304" s="348"/>
      <c r="I304" s="2"/>
      <c r="J304" s="257"/>
      <c r="K304" s="348"/>
      <c r="L304" s="20">
        <v>3.6109774233651047E-3</v>
      </c>
      <c r="M304" s="20">
        <v>-1.3519102195141425E-3</v>
      </c>
      <c r="N304" s="2">
        <v>-6.5778814293080386E-3</v>
      </c>
      <c r="O304" s="2">
        <v>-7.2727114624506466E-3</v>
      </c>
      <c r="P304" s="2">
        <v>1.5756053126686717E-4</v>
      </c>
      <c r="Q304" s="41">
        <f t="shared" si="3"/>
        <v>-2.2867930313281715E-3</v>
      </c>
    </row>
    <row r="305" spans="1:17" ht="12.75" customHeight="1">
      <c r="A305" s="185">
        <f>Stocks!A231</f>
        <v>42725</v>
      </c>
      <c r="B305" s="186">
        <f>Stocks!H231</f>
        <v>-5.2342121766167354E-3</v>
      </c>
      <c r="C305" s="186">
        <f>Stocks!I231</f>
        <v>-6.2004989388965955E-3</v>
      </c>
      <c r="D305" s="186">
        <f>Stocks!J231</f>
        <v>9.4018271934887454E-4</v>
      </c>
      <c r="E305" s="186">
        <f>Stocks!K231</f>
        <v>1.0969007393592124E-2</v>
      </c>
      <c r="F305" s="186">
        <f>Stocks!L231</f>
        <v>0</v>
      </c>
      <c r="G305" s="2"/>
      <c r="H305" s="348"/>
      <c r="I305" s="2"/>
      <c r="J305" s="257"/>
      <c r="K305" s="348"/>
      <c r="L305" s="20">
        <v>-5.2205375570849961E-3</v>
      </c>
      <c r="M305" s="20">
        <v>-6.1813155147630574E-3</v>
      </c>
      <c r="N305" s="2">
        <v>9.4062482966567854E-4</v>
      </c>
      <c r="O305" s="2">
        <v>1.1029387523272382E-2</v>
      </c>
      <c r="P305" s="2">
        <v>0</v>
      </c>
      <c r="Q305" s="41">
        <f t="shared" si="3"/>
        <v>1.136318562180009E-4</v>
      </c>
    </row>
    <row r="306" spans="1:17" ht="12.75" customHeight="1">
      <c r="A306" s="185">
        <f>Stocks!A230</f>
        <v>42724</v>
      </c>
      <c r="B306" s="186">
        <f>Stocks!H230</f>
        <v>2.9453903865347894E-2</v>
      </c>
      <c r="C306" s="186">
        <f>Stocks!I230</f>
        <v>8.6372443863275226E-3</v>
      </c>
      <c r="D306" s="186">
        <f>Stocks!J230</f>
        <v>2.6541744234742717E-3</v>
      </c>
      <c r="E306" s="186">
        <f>Stocks!K230</f>
        <v>-2.6339481245382908E-3</v>
      </c>
      <c r="F306" s="186">
        <f>Stocks!L230</f>
        <v>-1.258160133481834E-3</v>
      </c>
      <c r="G306" s="2"/>
      <c r="H306" s="348"/>
      <c r="I306" s="2"/>
      <c r="J306" s="257"/>
      <c r="K306" s="348"/>
      <c r="L306" s="20">
        <v>2.9891960339209052E-2</v>
      </c>
      <c r="M306" s="20">
        <v>8.6746530065212983E-3</v>
      </c>
      <c r="N306" s="2">
        <v>2.6576998627630497E-3</v>
      </c>
      <c r="O306" s="2">
        <v>-2.6304823267552509E-3</v>
      </c>
      <c r="P306" s="2">
        <v>-1.2573689818543884E-3</v>
      </c>
      <c r="Q306" s="41">
        <f t="shared" si="3"/>
        <v>7.4672923799767527E-3</v>
      </c>
    </row>
    <row r="307" spans="1:17" ht="12.75" customHeight="1">
      <c r="A307" s="185">
        <f>Stocks!A229</f>
        <v>42723</v>
      </c>
      <c r="B307" s="186">
        <f>Stocks!H229</f>
        <v>1.1844974456709997E-3</v>
      </c>
      <c r="C307" s="186">
        <f>Stocks!I229</f>
        <v>1.584715482581104E-2</v>
      </c>
      <c r="D307" s="186">
        <f>Stocks!J229</f>
        <v>5.7608098193292984E-3</v>
      </c>
      <c r="E307" s="186">
        <f>Stocks!K229</f>
        <v>9.8530537171307685E-3</v>
      </c>
      <c r="F307" s="186">
        <f>Stocks!L229</f>
        <v>2.096640213326981E-2</v>
      </c>
      <c r="G307" s="2"/>
      <c r="H307" s="348"/>
      <c r="I307" s="2"/>
      <c r="J307" s="257"/>
      <c r="K307" s="348"/>
      <c r="L307" s="20">
        <v>1.1851992398341014E-3</v>
      </c>
      <c r="M307" s="20">
        <v>1.5973386908790816E-2</v>
      </c>
      <c r="N307" s="2">
        <v>5.7774351940917618E-3</v>
      </c>
      <c r="O307" s="2">
        <v>9.9017548711821373E-3</v>
      </c>
      <c r="P307" s="2">
        <v>2.1187741331515523E-2</v>
      </c>
      <c r="Q307" s="41">
        <f t="shared" si="3"/>
        <v>1.080510350908287E-2</v>
      </c>
    </row>
    <row r="308" spans="1:17" ht="12.75" customHeight="1">
      <c r="A308" s="185">
        <f>Stocks!A228</f>
        <v>42720</v>
      </c>
      <c r="B308" s="186">
        <f>Stocks!H228</f>
        <v>2.4546951564945144E-2</v>
      </c>
      <c r="C308" s="186">
        <f>Stocks!I228</f>
        <v>-1.3132910432257254E-2</v>
      </c>
      <c r="D308" s="186">
        <f>Stocks!J228</f>
        <v>1.2942907126901849E-3</v>
      </c>
      <c r="E308" s="186">
        <f>Stocks!K228</f>
        <v>-6.2595421209108073E-3</v>
      </c>
      <c r="F308" s="186">
        <f>Stocks!L228</f>
        <v>-4.4843213778294156E-3</v>
      </c>
      <c r="G308" s="2"/>
      <c r="H308" s="348"/>
      <c r="I308" s="2"/>
      <c r="J308" s="257"/>
      <c r="K308" s="348"/>
      <c r="L308" s="20">
        <v>2.4850708322191377E-2</v>
      </c>
      <c r="M308" s="20">
        <v>-1.3047050040647552E-2</v>
      </c>
      <c r="N308" s="2">
        <v>1.2951286683950407E-3</v>
      </c>
      <c r="O308" s="2">
        <v>-6.2399920000000293E-3</v>
      </c>
      <c r="P308" s="2">
        <v>-4.4742818211920814E-3</v>
      </c>
      <c r="Q308" s="41">
        <f t="shared" si="3"/>
        <v>4.769026257493515E-4</v>
      </c>
    </row>
    <row r="309" spans="1:17" ht="12.75" customHeight="1">
      <c r="A309" s="185">
        <f>Stocks!A227</f>
        <v>42719</v>
      </c>
      <c r="B309" s="186">
        <f>Stocks!H227</f>
        <v>-5.6022554921196241E-3</v>
      </c>
      <c r="C309" s="186">
        <f>Stocks!I227</f>
        <v>6.5450150333546484E-3</v>
      </c>
      <c r="D309" s="186">
        <f>Stocks!J227</f>
        <v>5.4541480873863957E-3</v>
      </c>
      <c r="E309" s="186">
        <f>Stocks!K227</f>
        <v>1.2558513045192284E-2</v>
      </c>
      <c r="F309" s="186">
        <f>Stocks!L227</f>
        <v>-1.596707743164903E-3</v>
      </c>
      <c r="G309" s="2"/>
      <c r="H309" s="348"/>
      <c r="I309" s="2"/>
      <c r="J309" s="257"/>
      <c r="K309" s="348"/>
      <c r="L309" s="20">
        <v>-5.5865921225366202E-3</v>
      </c>
      <c r="M309" s="20">
        <v>6.5664804491846066E-3</v>
      </c>
      <c r="N309" s="2">
        <v>5.469049031400209E-3</v>
      </c>
      <c r="O309" s="2">
        <v>1.2637702322785065E-2</v>
      </c>
      <c r="P309" s="2">
        <v>-1.5954336835468672E-3</v>
      </c>
      <c r="Q309" s="41">
        <f t="shared" si="3"/>
        <v>3.4982411994572793E-3</v>
      </c>
    </row>
    <row r="310" spans="1:17" ht="12.75" customHeight="1">
      <c r="A310" s="185">
        <f>Stocks!A226</f>
        <v>42718</v>
      </c>
      <c r="B310" s="186">
        <f>Stocks!H226</f>
        <v>2.7215418745769335E-3</v>
      </c>
      <c r="C310" s="186">
        <f>Stocks!I226</f>
        <v>-6.816650260639507E-3</v>
      </c>
      <c r="D310" s="186">
        <f>Stocks!J226</f>
        <v>0</v>
      </c>
      <c r="E310" s="186">
        <f>Stocks!K226</f>
        <v>-2.7505639752570922E-3</v>
      </c>
      <c r="F310" s="186">
        <f>Stocks!L226</f>
        <v>-4.7748159161737393E-3</v>
      </c>
      <c r="G310" s="2"/>
      <c r="H310" s="348"/>
      <c r="I310" s="2"/>
      <c r="J310" s="257"/>
      <c r="K310" s="348"/>
      <c r="L310" s="20">
        <v>2.7252486315997582E-3</v>
      </c>
      <c r="M310" s="20">
        <v>-6.7934696016400059E-3</v>
      </c>
      <c r="N310" s="2">
        <v>0</v>
      </c>
      <c r="O310" s="2">
        <v>-2.7467846400612492E-3</v>
      </c>
      <c r="P310" s="2">
        <v>-4.7634346044187377E-3</v>
      </c>
      <c r="Q310" s="41">
        <f t="shared" si="3"/>
        <v>-2.3156880429040473E-3</v>
      </c>
    </row>
    <row r="311" spans="1:17" ht="12.75" customHeight="1">
      <c r="A311" s="185">
        <f>Stocks!A225</f>
        <v>42717</v>
      </c>
      <c r="B311" s="186">
        <f>Stocks!H225</f>
        <v>2.9291874500750104E-2</v>
      </c>
      <c r="C311" s="186">
        <f>Stocks!I225</f>
        <v>2.2812495267724723E-2</v>
      </c>
      <c r="D311" s="186">
        <f>Stocks!J225</f>
        <v>1.654387396327205E-2</v>
      </c>
      <c r="E311" s="186">
        <f>Stocks!K225</f>
        <v>7.7044863986959885E-3</v>
      </c>
      <c r="F311" s="186">
        <f>Stocks!L225</f>
        <v>1.294466842241331E-2</v>
      </c>
      <c r="G311" s="2"/>
      <c r="H311" s="348"/>
      <c r="I311" s="2"/>
      <c r="J311" s="257"/>
      <c r="K311" s="348"/>
      <c r="L311" s="20">
        <v>2.9725101117682815E-2</v>
      </c>
      <c r="M311" s="20">
        <v>2.3074690215564252E-2</v>
      </c>
      <c r="N311" s="2">
        <v>1.6681481653537611E-2</v>
      </c>
      <c r="O311" s="2">
        <v>7.734242322979124E-3</v>
      </c>
      <c r="P311" s="2">
        <v>1.3028813326662322E-2</v>
      </c>
      <c r="Q311" s="41">
        <f t="shared" si="3"/>
        <v>1.8048865727285226E-2</v>
      </c>
    </row>
    <row r="312" spans="1:17" ht="12.75" customHeight="1">
      <c r="A312" s="185">
        <f>Stocks!A224</f>
        <v>42716</v>
      </c>
      <c r="B312" s="186">
        <f>Stocks!H224</f>
        <v>1.3000184306673239E-3</v>
      </c>
      <c r="C312" s="186">
        <f>Stocks!I224</f>
        <v>5.855300590030337E-3</v>
      </c>
      <c r="D312" s="186">
        <f>Stocks!J224</f>
        <v>-5.7205299396261775E-3</v>
      </c>
      <c r="E312" s="186">
        <f>Stocks!K224</f>
        <v>-4.0694315162938667E-4</v>
      </c>
      <c r="F312" s="186">
        <f>Stocks!L224</f>
        <v>3.2220239421265058E-3</v>
      </c>
      <c r="G312" s="2"/>
      <c r="H312" s="348"/>
      <c r="I312" s="2"/>
      <c r="J312" s="257"/>
      <c r="K312" s="348"/>
      <c r="L312" s="20">
        <v>1.3008638209285397E-3</v>
      </c>
      <c r="M312" s="20">
        <v>5.8724763692831784E-3</v>
      </c>
      <c r="N312" s="2">
        <v>-5.7041988638731602E-3</v>
      </c>
      <c r="O312" s="2">
        <v>-4.0686036149569388E-4</v>
      </c>
      <c r="P312" s="2">
        <v>3.2272202406356493E-3</v>
      </c>
      <c r="Q312" s="41">
        <f t="shared" si="3"/>
        <v>8.5790024109570263E-4</v>
      </c>
    </row>
    <row r="313" spans="1:17" ht="12.75" customHeight="1">
      <c r="A313" s="185">
        <f>Stocks!A223</f>
        <v>42713</v>
      </c>
      <c r="B313" s="186">
        <f>Stocks!H223</f>
        <v>-5.7221633421062246E-4</v>
      </c>
      <c r="C313" s="186">
        <f>Stocks!I223</f>
        <v>1.6793030081662182E-3</v>
      </c>
      <c r="D313" s="186">
        <f>Stocks!J223</f>
        <v>1.6189978212509344E-2</v>
      </c>
      <c r="E313" s="186">
        <f>Stocks!K223</f>
        <v>-2.9254125146705827E-3</v>
      </c>
      <c r="F313" s="186">
        <f>Stocks!L223</f>
        <v>1.5612831168618254E-2</v>
      </c>
      <c r="G313" s="2"/>
      <c r="H313" s="348"/>
      <c r="I313" s="2"/>
      <c r="J313" s="257"/>
      <c r="K313" s="348"/>
      <c r="L313" s="20">
        <v>-5.7205264966655664E-4</v>
      </c>
      <c r="M313" s="20">
        <v>1.6807138270831395E-3</v>
      </c>
      <c r="N313" s="2">
        <v>1.6321746055505678E-2</v>
      </c>
      <c r="O313" s="2">
        <v>-2.9211376650622543E-3</v>
      </c>
      <c r="P313" s="2">
        <v>1.5735348199299448E-2</v>
      </c>
      <c r="Q313" s="41">
        <f t="shared" si="3"/>
        <v>6.0489235534318909E-3</v>
      </c>
    </row>
    <row r="314" spans="1:17" ht="12.75" customHeight="1">
      <c r="A314" s="185">
        <f>Stocks!A222</f>
        <v>42712</v>
      </c>
      <c r="B314" s="186">
        <f>Stocks!H222</f>
        <v>-4.4624452892037527E-3</v>
      </c>
      <c r="C314" s="186">
        <f>Stocks!I222</f>
        <v>5.6178869238753537E-3</v>
      </c>
      <c r="D314" s="186">
        <f>Stocks!J222</f>
        <v>9.769148341486936E-3</v>
      </c>
      <c r="E314" s="186">
        <f>Stocks!K222</f>
        <v>-1.7295214727359075E-2</v>
      </c>
      <c r="F314" s="186">
        <f>Stocks!L222</f>
        <v>-5.8834638784353785E-3</v>
      </c>
      <c r="G314" s="2"/>
      <c r="H314" s="348"/>
      <c r="I314" s="2"/>
      <c r="J314" s="257"/>
      <c r="K314" s="348"/>
      <c r="L314" s="20">
        <v>-4.4525033741392855E-3</v>
      </c>
      <c r="M314" s="20">
        <v>5.6336968428668905E-3</v>
      </c>
      <c r="N314" s="2">
        <v>9.8170222398875837E-3</v>
      </c>
      <c r="O314" s="2">
        <v>-1.7146511022781037E-2</v>
      </c>
      <c r="P314" s="2">
        <v>-5.8661901977923618E-3</v>
      </c>
      <c r="Q314" s="41">
        <f t="shared" si="3"/>
        <v>-2.4028971023916422E-3</v>
      </c>
    </row>
    <row r="315" spans="1:17" ht="12.75" customHeight="1">
      <c r="A315" s="185">
        <f>Stocks!A221</f>
        <v>42711</v>
      </c>
      <c r="B315" s="186">
        <f>Stocks!H221</f>
        <v>3.8527129020989113E-2</v>
      </c>
      <c r="C315" s="186">
        <f>Stocks!I221</f>
        <v>2.221682818399184E-2</v>
      </c>
      <c r="D315" s="186">
        <f>Stocks!J221</f>
        <v>9.7750211028450572E-3</v>
      </c>
      <c r="E315" s="186">
        <f>Stocks!K221</f>
        <v>6.5610653293275865E-3</v>
      </c>
      <c r="F315" s="186">
        <f>Stocks!L221</f>
        <v>2.3410200522157924E-2</v>
      </c>
      <c r="G315" s="2"/>
      <c r="H315" s="348"/>
      <c r="I315" s="2"/>
      <c r="J315" s="257"/>
      <c r="K315" s="348"/>
      <c r="L315" s="20">
        <v>3.9278922595245888E-2</v>
      </c>
      <c r="M315" s="20">
        <v>2.2465459765679305E-2</v>
      </c>
      <c r="N315" s="2">
        <v>9.8229526716887405E-3</v>
      </c>
      <c r="O315" s="2">
        <v>6.5826362687646297E-3</v>
      </c>
      <c r="P315" s="2">
        <v>2.3686370117519086E-2</v>
      </c>
      <c r="Q315" s="41">
        <f t="shared" si="3"/>
        <v>2.0367268283779529E-2</v>
      </c>
    </row>
    <row r="316" spans="1:17" ht="12.75" customHeight="1">
      <c r="A316" s="185">
        <f>Stocks!A220</f>
        <v>42710</v>
      </c>
      <c r="B316" s="186">
        <f>Stocks!H220</f>
        <v>-5.098612827338601E-3</v>
      </c>
      <c r="C316" s="186">
        <f>Stocks!I220</f>
        <v>9.5500808072132761E-3</v>
      </c>
      <c r="D316" s="186">
        <f>Stocks!J220</f>
        <v>7.6689529016897903E-3</v>
      </c>
      <c r="E316" s="186">
        <f>Stocks!K220</f>
        <v>4.4400645484608862E-2</v>
      </c>
      <c r="F316" s="186">
        <f>Stocks!L220</f>
        <v>-4.4936016222929835E-3</v>
      </c>
      <c r="G316" s="2"/>
      <c r="H316" s="348"/>
      <c r="I316" s="2"/>
      <c r="J316" s="257"/>
      <c r="K316" s="348"/>
      <c r="L316" s="20">
        <v>-5.0856369632927478E-3</v>
      </c>
      <c r="M316" s="20">
        <v>9.5958283438434093E-3</v>
      </c>
      <c r="N316" s="2">
        <v>7.698434637486538E-3</v>
      </c>
      <c r="O316" s="2">
        <v>4.540110623024142E-2</v>
      </c>
      <c r="P316" s="2">
        <v>-4.4835205003578736E-3</v>
      </c>
      <c r="Q316" s="41">
        <f t="shared" si="3"/>
        <v>1.062524234958415E-2</v>
      </c>
    </row>
    <row r="317" spans="1:17" ht="12.75" customHeight="1">
      <c r="A317" s="185">
        <f>Stocks!A219</f>
        <v>42709</v>
      </c>
      <c r="B317" s="186">
        <f>Stocks!H219</f>
        <v>2.8948185557213998E-2</v>
      </c>
      <c r="C317" s="186">
        <f>Stocks!I219</f>
        <v>6.7103354790216041E-3</v>
      </c>
      <c r="D317" s="186">
        <f>Stocks!J219</f>
        <v>-7.2141363575199367E-3</v>
      </c>
      <c r="E317" s="186">
        <f>Stocks!K219</f>
        <v>-1.3751885563158874E-2</v>
      </c>
      <c r="F317" s="186">
        <f>Stocks!L219</f>
        <v>1.6238769788901021E-2</v>
      </c>
      <c r="G317" s="2"/>
      <c r="H317" s="348"/>
      <c r="I317" s="2"/>
      <c r="J317" s="257"/>
      <c r="K317" s="348"/>
      <c r="L317" s="20">
        <v>2.9371256795220978E-2</v>
      </c>
      <c r="M317" s="20">
        <v>6.7329002242423729E-3</v>
      </c>
      <c r="N317" s="2">
        <v>-7.1881769382680528E-3</v>
      </c>
      <c r="O317" s="2">
        <v>-1.3657760345298512E-2</v>
      </c>
      <c r="P317" s="2">
        <v>1.6371335205373316E-2</v>
      </c>
      <c r="Q317" s="41">
        <f t="shared" si="3"/>
        <v>6.3259109882540208E-3</v>
      </c>
    </row>
    <row r="318" spans="1:17" ht="12.75" customHeight="1">
      <c r="A318" s="185">
        <f>Stocks!A218</f>
        <v>42706</v>
      </c>
      <c r="B318" s="186">
        <f>Stocks!H218</f>
        <v>-2.2568001499774773E-3</v>
      </c>
      <c r="C318" s="186">
        <f>Stocks!I218</f>
        <v>1.1778925609981662E-2</v>
      </c>
      <c r="D318" s="186">
        <f>Stocks!J218</f>
        <v>3.7375758357858489E-3</v>
      </c>
      <c r="E318" s="186">
        <f>Stocks!K218</f>
        <v>3.0166527397300906E-2</v>
      </c>
      <c r="F318" s="186">
        <f>Stocks!L218</f>
        <v>8.4428891859689701E-4</v>
      </c>
      <c r="G318" s="2"/>
      <c r="H318" s="348"/>
      <c r="I318" s="2"/>
      <c r="J318" s="257"/>
      <c r="K318" s="348"/>
      <c r="L318" s="20">
        <v>-2.2542554911410681E-3</v>
      </c>
      <c r="M318" s="20">
        <v>1.1848570332292536E-2</v>
      </c>
      <c r="N318" s="2">
        <v>3.7445692824812984E-3</v>
      </c>
      <c r="O318" s="2">
        <v>3.0626147153846185E-2</v>
      </c>
      <c r="P318" s="2">
        <v>8.4464543081204922E-4</v>
      </c>
      <c r="Q318" s="41">
        <f t="shared" si="3"/>
        <v>8.9619353416582007E-3</v>
      </c>
    </row>
    <row r="319" spans="1:17" ht="12.75" customHeight="1">
      <c r="A319" s="185">
        <f>Stocks!A217</f>
        <v>42705</v>
      </c>
      <c r="B319" s="186">
        <f>Stocks!H217</f>
        <v>-4.0513992625528406E-2</v>
      </c>
      <c r="C319" s="186">
        <f>Stocks!I217</f>
        <v>-2.7462968397500925E-2</v>
      </c>
      <c r="D319" s="186">
        <f>Stocks!J217</f>
        <v>-9.3632701758711977E-3</v>
      </c>
      <c r="E319" s="186">
        <f>Stocks!K217</f>
        <v>1.878584781494351E-3</v>
      </c>
      <c r="F319" s="186">
        <f>Stocks!L217</f>
        <v>-1.7747053059727808E-2</v>
      </c>
      <c r="G319" s="2"/>
      <c r="H319" s="348"/>
      <c r="I319" s="2"/>
      <c r="J319" s="257"/>
      <c r="K319" s="348"/>
      <c r="L319" s="20">
        <v>-3.9704272641106743E-2</v>
      </c>
      <c r="M319" s="20">
        <v>-2.7089289670941218E-2</v>
      </c>
      <c r="N319" s="2">
        <v>-9.3195712562949892E-3</v>
      </c>
      <c r="O319" s="2">
        <v>1.880350427350396E-3</v>
      </c>
      <c r="P319" s="2">
        <v>-1.7590501590670774E-2</v>
      </c>
      <c r="Q319" s="41">
        <f t="shared" si="3"/>
        <v>-1.8364656946332665E-2</v>
      </c>
    </row>
    <row r="320" spans="1:17" ht="12.75" customHeight="1">
      <c r="A320" s="185">
        <f>Stocks!A216</f>
        <v>42704</v>
      </c>
      <c r="B320" s="186">
        <f>Stocks!H216</f>
        <v>-8.9723730615575055E-4</v>
      </c>
      <c r="C320" s="186">
        <f>Stocks!I216</f>
        <v>-1.7426767157756963E-2</v>
      </c>
      <c r="D320" s="186">
        <f>Stocks!J216</f>
        <v>-8.4694066456698861E-3</v>
      </c>
      <c r="E320" s="186">
        <f>Stocks!K216</f>
        <v>-4.3495185679214392E-3</v>
      </c>
      <c r="F320" s="186">
        <f>Stocks!L216</f>
        <v>-1.3679648770969496E-2</v>
      </c>
      <c r="G320" s="2"/>
      <c r="H320" s="348"/>
      <c r="I320" s="2"/>
      <c r="J320" s="257"/>
      <c r="K320" s="348"/>
      <c r="L320" s="20">
        <v>-8.9683490912152318E-4</v>
      </c>
      <c r="M320" s="20">
        <v>-1.7275799283702188E-2</v>
      </c>
      <c r="N320" s="2">
        <v>-8.4336422601342716E-3</v>
      </c>
      <c r="O320" s="2">
        <v>-4.3400731113935314E-3</v>
      </c>
      <c r="P320" s="2">
        <v>-1.3586507572400142E-2</v>
      </c>
      <c r="Q320" s="41">
        <f t="shared" si="3"/>
        <v>-8.9065714273503325E-3</v>
      </c>
    </row>
    <row r="321" spans="1:17" ht="12.75" customHeight="1">
      <c r="A321" s="185">
        <f>Stocks!A215</f>
        <v>42703</v>
      </c>
      <c r="B321" s="186">
        <f>Stocks!H215</f>
        <v>-3.3968304909290148E-2</v>
      </c>
      <c r="C321" s="186">
        <f>Stocks!I215</f>
        <v>-5.64803077754424E-3</v>
      </c>
      <c r="D321" s="186">
        <f>Stocks!J215</f>
        <v>-9.8625250885926545E-4</v>
      </c>
      <c r="E321" s="186">
        <f>Stocks!K215</f>
        <v>4.9479882134503246E-3</v>
      </c>
      <c r="F321" s="186">
        <f>Stocks!L215</f>
        <v>7.8883059611460603E-3</v>
      </c>
      <c r="G321" s="2"/>
      <c r="H321" s="348"/>
      <c r="I321" s="2"/>
      <c r="J321" s="257"/>
      <c r="K321" s="348"/>
      <c r="L321" s="20">
        <v>-3.339785930547258E-2</v>
      </c>
      <c r="M321" s="20">
        <v>-5.6321106382928032E-3</v>
      </c>
      <c r="N321" s="2">
        <v>-9.8576632170121244E-4</v>
      </c>
      <c r="O321" s="2">
        <v>4.9602497220558725E-3</v>
      </c>
      <c r="P321" s="2">
        <v>7.9195006169965731E-3</v>
      </c>
      <c r="Q321" s="41">
        <f t="shared" si="3"/>
        <v>-5.4271971852828307E-3</v>
      </c>
    </row>
    <row r="322" spans="1:17" ht="12.75" customHeight="1">
      <c r="A322" s="185">
        <f>Stocks!A214</f>
        <v>42702</v>
      </c>
      <c r="B322" s="186">
        <f>Stocks!H214</f>
        <v>-2.6987770783207482E-3</v>
      </c>
      <c r="C322" s="186">
        <f>Stocks!I214</f>
        <v>1.9735763352219495E-3</v>
      </c>
      <c r="D322" s="186">
        <f>Stocks!J214</f>
        <v>-1.9700141157347963E-3</v>
      </c>
      <c r="E322" s="186">
        <f>Stocks!K214</f>
        <v>-4.0966515585410222E-3</v>
      </c>
      <c r="F322" s="186">
        <f>Stocks!L214</f>
        <v>1.3207536595512359E-3</v>
      </c>
      <c r="G322" s="2"/>
      <c r="H322" s="348"/>
      <c r="I322" s="2"/>
      <c r="J322" s="257"/>
      <c r="K322" s="348"/>
      <c r="L322" s="20">
        <v>-2.6951386532969011E-3</v>
      </c>
      <c r="M322" s="20">
        <v>1.9755251188109573E-3</v>
      </c>
      <c r="N322" s="2">
        <v>-1.9680749115555574E-3</v>
      </c>
      <c r="O322" s="2">
        <v>-4.0882717285317003E-3</v>
      </c>
      <c r="P322" s="2">
        <v>1.3216262387776476E-3</v>
      </c>
      <c r="Q322" s="41">
        <f t="shared" si="3"/>
        <v>-1.0908667871591109E-3</v>
      </c>
    </row>
    <row r="323" spans="1:17" ht="12.75" customHeight="1">
      <c r="A323" s="185">
        <f>Stocks!A213</f>
        <v>42699</v>
      </c>
      <c r="B323" s="186">
        <f>Stocks!H213</f>
        <v>1.8010159005577377E-2</v>
      </c>
      <c r="C323" s="186">
        <f>Stocks!I213</f>
        <v>6.7944734788700153E-3</v>
      </c>
      <c r="D323" s="186">
        <f>Stocks!J213</f>
        <v>5.0220091584447053E-3</v>
      </c>
      <c r="E323" s="186">
        <f>Stocks!K213</f>
        <v>-2.3819491725998614E-3</v>
      </c>
      <c r="F323" s="186">
        <f>Stocks!L213</f>
        <v>2.1499521296984526E-3</v>
      </c>
      <c r="G323" s="2"/>
      <c r="H323" s="348"/>
      <c r="I323" s="2"/>
      <c r="J323" s="257"/>
      <c r="K323" s="348"/>
      <c r="L323" s="20">
        <v>1.8173319965689778E-2</v>
      </c>
      <c r="M323" s="20">
        <v>6.8176082803821534E-3</v>
      </c>
      <c r="N323" s="2">
        <v>5.0346405826289979E-3</v>
      </c>
      <c r="O323" s="2">
        <v>-2.3791145827324073E-3</v>
      </c>
      <c r="P323" s="2">
        <v>2.1522649339542014E-3</v>
      </c>
      <c r="Q323" s="41">
        <f t="shared" si="3"/>
        <v>5.9597438359845446E-3</v>
      </c>
    </row>
    <row r="324" spans="1:17" ht="12.75" customHeight="1">
      <c r="A324" s="185">
        <f>Stocks!A212</f>
        <v>42697</v>
      </c>
      <c r="B324" s="186">
        <f>Stocks!H212</f>
        <v>1.0252235282146149E-2</v>
      </c>
      <c r="C324" s="186">
        <f>Stocks!I212</f>
        <v>-7.9226252130600774E-3</v>
      </c>
      <c r="D324" s="186">
        <f>Stocks!J212</f>
        <v>-5.111383329808092E-3</v>
      </c>
      <c r="E324" s="186">
        <f>Stocks!K212</f>
        <v>-2.9694926630750738E-3</v>
      </c>
      <c r="F324" s="186">
        <f>Stocks!L212</f>
        <v>-1.1849819387498198E-2</v>
      </c>
      <c r="G324" s="2"/>
      <c r="H324" s="348"/>
      <c r="I324" s="2"/>
      <c r="J324" s="257"/>
      <c r="K324" s="348"/>
      <c r="L324" s="20">
        <v>1.0304969506773738E-2</v>
      </c>
      <c r="M324" s="20">
        <v>-7.8913239352377748E-3</v>
      </c>
      <c r="N324" s="2">
        <v>-5.098342438495029E-3</v>
      </c>
      <c r="O324" s="2">
        <v>-2.9650880806074953E-3</v>
      </c>
      <c r="P324" s="2">
        <v>-1.177988677988678E-2</v>
      </c>
      <c r="Q324" s="41">
        <f t="shared" si="3"/>
        <v>-3.4859343454906682E-3</v>
      </c>
    </row>
    <row r="325" spans="1:17" ht="12.75" customHeight="1">
      <c r="A325" s="185">
        <f>Stocks!A211</f>
        <v>42696</v>
      </c>
      <c r="B325" s="186">
        <f>Stocks!H211</f>
        <v>3.5405193711547926E-2</v>
      </c>
      <c r="C325" s="186">
        <f>Stocks!I211</f>
        <v>1.4192423112706491E-2</v>
      </c>
      <c r="D325" s="186">
        <f>Stocks!J211</f>
        <v>6.2619084287873859E-4</v>
      </c>
      <c r="E325" s="186">
        <f>Stocks!K211</f>
        <v>6.7798307681761244E-4</v>
      </c>
      <c r="F325" s="186">
        <f>Stocks!L211</f>
        <v>4.2628962382468055E-3</v>
      </c>
      <c r="G325" s="2"/>
      <c r="H325" s="348"/>
      <c r="I325" s="2"/>
      <c r="J325" s="257"/>
      <c r="K325" s="348"/>
      <c r="L325" s="20">
        <v>3.6039420419696024E-2</v>
      </c>
      <c r="M325" s="20">
        <v>1.4293613696092868E-2</v>
      </c>
      <c r="N325" s="2">
        <v>6.2638694129411182E-4</v>
      </c>
      <c r="O325" s="2">
        <v>6.7821295929315379E-4</v>
      </c>
      <c r="P325" s="2">
        <v>4.2719953052810797E-3</v>
      </c>
      <c r="Q325" s="41">
        <f t="shared" si="3"/>
        <v>1.1181925864331449E-2</v>
      </c>
    </row>
    <row r="326" spans="1:17" ht="12.75" customHeight="1">
      <c r="A326" s="185">
        <f>Stocks!A210</f>
        <v>42695</v>
      </c>
      <c r="B326" s="186">
        <f>Stocks!H210</f>
        <v>-2.7060685949703181E-3</v>
      </c>
      <c r="C326" s="186">
        <f>Stocks!I210</f>
        <v>8.5789779695695327E-4</v>
      </c>
      <c r="D326" s="186">
        <f>Stocks!J210</f>
        <v>1.5059514689915692E-2</v>
      </c>
      <c r="E326" s="186">
        <f>Stocks!K210</f>
        <v>2.3589034099465323E-2</v>
      </c>
      <c r="F326" s="186">
        <f>Stocks!L210</f>
        <v>8.4151303087385797E-3</v>
      </c>
      <c r="G326" s="2"/>
      <c r="H326" s="348"/>
      <c r="I326" s="2"/>
      <c r="J326" s="257"/>
      <c r="K326" s="348"/>
      <c r="L326" s="20">
        <v>-2.7024104917866072E-3</v>
      </c>
      <c r="M326" s="20">
        <v>8.582658965283485E-4</v>
      </c>
      <c r="N326" s="2">
        <v>1.5173480552788896E-2</v>
      </c>
      <c r="O326" s="2">
        <v>2.3869455983590453E-2</v>
      </c>
      <c r="P326" s="2">
        <v>8.4506370458517065E-3</v>
      </c>
      <c r="Q326" s="41">
        <f t="shared" si="3"/>
        <v>9.1298857973945609E-3</v>
      </c>
    </row>
    <row r="327" spans="1:17" ht="12.75" customHeight="1">
      <c r="A327" s="185">
        <f>Stocks!A209</f>
        <v>42692</v>
      </c>
      <c r="B327" s="186">
        <f>Stocks!H209</f>
        <v>-1.9482525461412707E-2</v>
      </c>
      <c r="C327" s="186">
        <f>Stocks!I209</f>
        <v>-2.0009692466689561E-3</v>
      </c>
      <c r="D327" s="186">
        <f>Stocks!J209</f>
        <v>1.0002197047482325E-3</v>
      </c>
      <c r="E327" s="186">
        <f>Stocks!K209</f>
        <v>1.5635861556253584E-3</v>
      </c>
      <c r="F327" s="186">
        <f>Stocks!L209</f>
        <v>-4.7937461916815836E-3</v>
      </c>
      <c r="G327" s="2"/>
      <c r="H327" s="348"/>
      <c r="I327" s="2"/>
      <c r="J327" s="257"/>
      <c r="K327" s="348"/>
      <c r="L327" s="20">
        <v>-1.9293967575660535E-2</v>
      </c>
      <c r="M327" s="20">
        <v>-1.9989686423109586E-3</v>
      </c>
      <c r="N327" s="2">
        <v>1.0007200912954257E-3</v>
      </c>
      <c r="O327" s="2">
        <v>1.5648091938172807E-3</v>
      </c>
      <c r="P327" s="2">
        <v>-4.7822745284741321E-3</v>
      </c>
      <c r="Q327" s="41">
        <f t="shared" si="3"/>
        <v>-4.7019362922665836E-3</v>
      </c>
    </row>
    <row r="328" spans="1:17" ht="12.75" customHeight="1">
      <c r="A328" s="185">
        <f>Stocks!A208</f>
        <v>42691</v>
      </c>
      <c r="B328" s="186">
        <f>Stocks!H208</f>
        <v>2.5391262039120798E-2</v>
      </c>
      <c r="C328" s="186">
        <f>Stocks!I208</f>
        <v>5.1532699359158034E-3</v>
      </c>
      <c r="D328" s="186">
        <f>Stocks!J208</f>
        <v>-3.6377304493894299E-4</v>
      </c>
      <c r="E328" s="186">
        <f>Stocks!K208</f>
        <v>-1.3900010864985898E-3</v>
      </c>
      <c r="F328" s="186">
        <f>Stocks!L208</f>
        <v>1.6460452249956337E-2</v>
      </c>
      <c r="G328" s="2"/>
      <c r="H328" s="348"/>
      <c r="I328" s="2"/>
      <c r="J328" s="257"/>
      <c r="K328" s="348"/>
      <c r="L328" s="20">
        <v>2.5716365900149796E-2</v>
      </c>
      <c r="M328" s="20">
        <v>5.166570869383812E-3</v>
      </c>
      <c r="N328" s="2">
        <v>-3.6370688754711826E-4</v>
      </c>
      <c r="O328" s="2">
        <v>-1.3890354824371235E-3</v>
      </c>
      <c r="P328" s="2">
        <v>1.659667187997926E-2</v>
      </c>
      <c r="Q328" s="41">
        <f t="shared" si="3"/>
        <v>9.1453732559057272E-3</v>
      </c>
    </row>
    <row r="329" spans="1:17" ht="12.75" customHeight="1">
      <c r="A329" s="185">
        <f>Stocks!A207</f>
        <v>42690</v>
      </c>
      <c r="B329" s="186">
        <f>Stocks!H207</f>
        <v>8.702149110774817E-4</v>
      </c>
      <c r="C329" s="186">
        <f>Stocks!I207</f>
        <v>-2.0070627988575443E-3</v>
      </c>
      <c r="D329" s="186">
        <f>Stocks!J207</f>
        <v>2.6532871096898319E-2</v>
      </c>
      <c r="E329" s="186">
        <f>Stocks!K207</f>
        <v>1.3987517272071112E-2</v>
      </c>
      <c r="F329" s="186">
        <f>Stocks!L207</f>
        <v>1.3162558527800176E-2</v>
      </c>
      <c r="G329" s="2"/>
      <c r="H329" s="348"/>
      <c r="I329" s="2"/>
      <c r="J329" s="257"/>
      <c r="K329" s="348"/>
      <c r="L329" s="20">
        <v>8.7059365792904882E-4</v>
      </c>
      <c r="M329" s="20">
        <v>-2.0050499951512262E-3</v>
      </c>
      <c r="N329" s="2">
        <v>2.6888001641913156E-2</v>
      </c>
      <c r="O329" s="2">
        <v>1.4085800302343594E-2</v>
      </c>
      <c r="P329" s="2">
        <v>1.3249566330632274E-2</v>
      </c>
      <c r="Q329" s="41">
        <f t="shared" si="3"/>
        <v>1.0617782387533369E-2</v>
      </c>
    </row>
    <row r="330" spans="1:17" ht="12.75" customHeight="1">
      <c r="A330" s="185">
        <f>Stocks!A206</f>
        <v>42689</v>
      </c>
      <c r="B330" s="186">
        <f>Stocks!H206</f>
        <v>1.2704880348072217E-2</v>
      </c>
      <c r="C330" s="186">
        <f>Stocks!I206</f>
        <v>1.2393773145465713E-2</v>
      </c>
      <c r="D330" s="186">
        <f>Stocks!J206</f>
        <v>1.3156948494937901E-2</v>
      </c>
      <c r="E330" s="186">
        <f>Stocks!K206</f>
        <v>1.8504565924979384E-3</v>
      </c>
      <c r="F330" s="186">
        <f>Stocks!L206</f>
        <v>1.9554809598097734E-2</v>
      </c>
      <c r="G330" s="2"/>
      <c r="H330" s="348"/>
      <c r="I330" s="2"/>
      <c r="J330" s="257"/>
      <c r="K330" s="348"/>
      <c r="L330" s="20">
        <v>1.2785930219662688E-2</v>
      </c>
      <c r="M330" s="20">
        <v>1.247089422959663E-2</v>
      </c>
      <c r="N330" s="2">
        <v>1.324388198321211E-2</v>
      </c>
      <c r="O330" s="2">
        <v>1.85216974383935E-3</v>
      </c>
      <c r="P330" s="2">
        <v>1.9747257266311002E-2</v>
      </c>
      <c r="Q330" s="41">
        <f t="shared" si="3"/>
        <v>1.2020026688524355E-2</v>
      </c>
    </row>
    <row r="331" spans="1:17" ht="12.75" customHeight="1">
      <c r="A331" s="185">
        <f>Stocks!A205</f>
        <v>42688</v>
      </c>
      <c r="B331" s="186">
        <f>Stocks!H205</f>
        <v>-3.8436130895573316E-2</v>
      </c>
      <c r="C331" s="186">
        <f>Stocks!I205</f>
        <v>-3.7630530147101707E-3</v>
      </c>
      <c r="D331" s="186">
        <f>Stocks!J205</f>
        <v>-2.5405352932870363E-2</v>
      </c>
      <c r="E331" s="186">
        <f>Stocks!K205</f>
        <v>-1.227226153143305E-2</v>
      </c>
      <c r="F331" s="186">
        <f>Stocks!L205</f>
        <v>-1.5366653754768322E-2</v>
      </c>
      <c r="G331" s="2"/>
      <c r="H331" s="348"/>
      <c r="I331" s="2"/>
      <c r="J331" s="257"/>
      <c r="K331" s="348"/>
      <c r="L331" s="20">
        <v>-3.7706836420310162E-2</v>
      </c>
      <c r="M331" s="20">
        <v>-3.7559816035269825E-3</v>
      </c>
      <c r="N331" s="2">
        <v>-2.5085352588717438E-2</v>
      </c>
      <c r="O331" s="2">
        <v>-1.2197264438031583E-2</v>
      </c>
      <c r="P331" s="2">
        <v>-1.5249189179802138E-2</v>
      </c>
      <c r="Q331" s="41">
        <f t="shared" si="3"/>
        <v>-1.8798924846077664E-2</v>
      </c>
    </row>
    <row r="332" spans="1:17" ht="12.75" customHeight="1">
      <c r="A332" s="185">
        <f>Stocks!A204</f>
        <v>42685</v>
      </c>
      <c r="B332" s="186">
        <f>Stocks!H204</f>
        <v>1.7170286053241689E-2</v>
      </c>
      <c r="C332" s="186">
        <f>Stocks!I204</f>
        <v>3.1833179145821996E-3</v>
      </c>
      <c r="D332" s="186">
        <f>Stocks!J204</f>
        <v>5.9199401612072475E-3</v>
      </c>
      <c r="E332" s="186">
        <f>Stocks!K204</f>
        <v>-5.5603879869035363E-3</v>
      </c>
      <c r="F332" s="186">
        <f>Stocks!L204</f>
        <v>5.4365806884573613E-3</v>
      </c>
      <c r="G332" s="2"/>
      <c r="H332" s="348"/>
      <c r="I332" s="2"/>
      <c r="J332" s="257"/>
      <c r="K332" s="348"/>
      <c r="L332" s="20">
        <v>1.7318542735844312E-2</v>
      </c>
      <c r="M332" s="20">
        <v>3.1883900517018053E-3</v>
      </c>
      <c r="N332" s="2">
        <v>5.9374976362651646E-3</v>
      </c>
      <c r="O332" s="2">
        <v>-5.5449576424356122E-3</v>
      </c>
      <c r="P332" s="2">
        <v>5.4513857106547941E-3</v>
      </c>
      <c r="Q332" s="41">
        <f t="shared" si="3"/>
        <v>5.2701716984060931E-3</v>
      </c>
    </row>
    <row r="333" spans="1:17" ht="12.75" customHeight="1">
      <c r="A333" s="185">
        <f>Stocks!A203</f>
        <v>42684</v>
      </c>
      <c r="B333" s="186">
        <f>Stocks!H203</f>
        <v>-2.5093839292246005E-2</v>
      </c>
      <c r="C333" s="186">
        <f>Stocks!I203</f>
        <v>-7.2202380109518032E-3</v>
      </c>
      <c r="D333" s="186">
        <f>Stocks!J203</f>
        <v>-2.8263663571600289E-2</v>
      </c>
      <c r="E333" s="186">
        <f>Stocks!K203</f>
        <v>-5.6999594741581533E-2</v>
      </c>
      <c r="F333" s="186">
        <f>Stocks!L203</f>
        <v>-2.4733942272061361E-2</v>
      </c>
      <c r="G333" s="2"/>
      <c r="H333" s="348"/>
      <c r="I333" s="2"/>
      <c r="J333" s="257"/>
      <c r="K333" s="348"/>
      <c r="L333" s="20">
        <v>-2.4781606069468651E-2</v>
      </c>
      <c r="M333" s="20">
        <v>-7.1942347134541793E-3</v>
      </c>
      <c r="N333" s="2">
        <v>-2.7867982792016785E-2</v>
      </c>
      <c r="O333" s="2">
        <v>-5.540554782870042E-2</v>
      </c>
      <c r="P333" s="2">
        <v>-2.4430564709883269E-2</v>
      </c>
      <c r="Q333" s="41">
        <f t="shared" si="3"/>
        <v>-2.7935987222704663E-2</v>
      </c>
    </row>
    <row r="334" spans="1:17" ht="12.75" customHeight="1">
      <c r="A334" s="185">
        <f>Stocks!A202</f>
        <v>42683</v>
      </c>
      <c r="B334" s="186">
        <f>Stocks!H202</f>
        <v>-2.5352027908454484E-2</v>
      </c>
      <c r="C334" s="186">
        <f>Stocks!I202</f>
        <v>2.8753700721395657E-4</v>
      </c>
      <c r="D334" s="186">
        <f>Stocks!J202</f>
        <v>-1.6218396738310566E-3</v>
      </c>
      <c r="E334" s="186">
        <f>Stocks!K202</f>
        <v>-1.7442489974951753E-2</v>
      </c>
      <c r="F334" s="186">
        <f>Stocks!L202</f>
        <v>-4.9735957025007051E-3</v>
      </c>
      <c r="G334" s="2"/>
      <c r="H334" s="348"/>
      <c r="I334" s="2"/>
      <c r="J334" s="257"/>
      <c r="K334" s="348"/>
      <c r="L334" s="20">
        <v>-2.5033363855202922E-2</v>
      </c>
      <c r="M334" s="20">
        <v>2.8757834994165462E-4</v>
      </c>
      <c r="N334" s="2">
        <v>-1.6205252025837849E-3</v>
      </c>
      <c r="O334" s="2">
        <v>-1.7291250355195381E-2</v>
      </c>
      <c r="P334" s="2">
        <v>-4.9612478549436699E-3</v>
      </c>
      <c r="Q334" s="41">
        <f t="shared" si="3"/>
        <v>-9.723761783596822E-3</v>
      </c>
    </row>
    <row r="335" spans="1:17" ht="12.75" customHeight="1">
      <c r="A335" s="185">
        <f>Stocks!A201</f>
        <v>42682</v>
      </c>
      <c r="B335" s="186">
        <f>Stocks!H201</f>
        <v>8.9141126653306691E-3</v>
      </c>
      <c r="C335" s="186">
        <f>Stocks!I201</f>
        <v>1.4405541159173624E-3</v>
      </c>
      <c r="D335" s="186">
        <f>Stocks!J201</f>
        <v>5.8698373338324896E-3</v>
      </c>
      <c r="E335" s="186">
        <f>Stocks!K201</f>
        <v>-1.9283792086064551E-3</v>
      </c>
      <c r="F335" s="186">
        <f>Stocks!L201</f>
        <v>8.2717848524831671E-4</v>
      </c>
      <c r="G335" s="2"/>
      <c r="H335" s="348"/>
      <c r="I335" s="2"/>
      <c r="J335" s="257"/>
      <c r="K335" s="348"/>
      <c r="L335" s="20">
        <v>8.9539616858458192E-3</v>
      </c>
      <c r="M335" s="20">
        <v>1.4415922124159401E-3</v>
      </c>
      <c r="N335" s="2">
        <v>5.8870985860493647E-3</v>
      </c>
      <c r="O335" s="2">
        <v>-1.9265210800044293E-3</v>
      </c>
      <c r="P335" s="2">
        <v>8.2752069172041976E-4</v>
      </c>
      <c r="Q335" s="41">
        <f t="shared" si="3"/>
        <v>3.0367304192054231E-3</v>
      </c>
    </row>
    <row r="336" spans="1:17" ht="12.75" customHeight="1">
      <c r="A336" s="185">
        <f>Stocks!A200</f>
        <v>42681</v>
      </c>
      <c r="B336" s="186">
        <f>Stocks!H200</f>
        <v>1.3810621391692306E-2</v>
      </c>
      <c r="C336" s="186">
        <f>Stocks!I200</f>
        <v>3.1627707230809779E-2</v>
      </c>
      <c r="D336" s="186">
        <f>Stocks!J200</f>
        <v>1.4321748561810423E-2</v>
      </c>
      <c r="E336" s="186">
        <f>Stocks!K200</f>
        <v>2.0681187930898556E-2</v>
      </c>
      <c r="F336" s="186">
        <f>Stocks!L200</f>
        <v>2.8710121975447467E-2</v>
      </c>
      <c r="G336" s="2"/>
      <c r="H336" s="348"/>
      <c r="I336" s="2"/>
      <c r="J336" s="257"/>
      <c r="K336" s="348"/>
      <c r="L336" s="20">
        <v>1.3906428567447733E-2</v>
      </c>
      <c r="M336" s="20">
        <v>3.2133178049399094E-2</v>
      </c>
      <c r="N336" s="2">
        <v>1.4424796155639904E-2</v>
      </c>
      <c r="O336" s="2">
        <v>2.0896525615803616E-2</v>
      </c>
      <c r="P336" s="2">
        <v>2.9126230153977941E-2</v>
      </c>
      <c r="Q336" s="41">
        <f t="shared" si="3"/>
        <v>2.2097431708453658E-2</v>
      </c>
    </row>
    <row r="337" spans="1:17" ht="12.75" customHeight="1">
      <c r="A337" s="185">
        <f>Stocks!A199</f>
        <v>42678</v>
      </c>
      <c r="B337" s="186">
        <f>Stocks!H199</f>
        <v>1.6615018087150279E-2</v>
      </c>
      <c r="C337" s="186">
        <f>Stocks!I199</f>
        <v>-9.4758486057524658E-3</v>
      </c>
      <c r="D337" s="186">
        <f>Stocks!J199</f>
        <v>-9.0550421150989782E-3</v>
      </c>
      <c r="E337" s="186">
        <f>Stocks!K199</f>
        <v>-9.0101165862078558E-4</v>
      </c>
      <c r="F337" s="186">
        <f>Stocks!L199</f>
        <v>-8.4803898981084726E-3</v>
      </c>
      <c r="G337" s="2"/>
      <c r="H337" s="348"/>
      <c r="I337" s="2"/>
      <c r="J337" s="257"/>
      <c r="K337" s="348"/>
      <c r="L337" s="20">
        <v>1.6753815139833771E-2</v>
      </c>
      <c r="M337" s="20">
        <v>-9.4310942258189444E-3</v>
      </c>
      <c r="N337" s="2">
        <v>-9.0141686844950556E-3</v>
      </c>
      <c r="O337" s="2">
        <v>-9.0060586949897907E-4</v>
      </c>
      <c r="P337" s="2">
        <v>-8.4445328239439246E-3</v>
      </c>
      <c r="Q337" s="41">
        <f t="shared" si="3"/>
        <v>-2.2073172927846267E-3</v>
      </c>
    </row>
    <row r="338" spans="1:17" ht="12.75" customHeight="1">
      <c r="A338" s="185">
        <f>Stocks!A198</f>
        <v>42677</v>
      </c>
      <c r="B338" s="186">
        <f>Stocks!H198</f>
        <v>-3.1962844002794118E-3</v>
      </c>
      <c r="C338" s="186">
        <f>Stocks!I198</f>
        <v>-1.2011128203689084E-2</v>
      </c>
      <c r="D338" s="186">
        <f>Stocks!J198</f>
        <v>-1.0776342257899762E-2</v>
      </c>
      <c r="E338" s="186">
        <f>Stocks!K198</f>
        <v>-1.6361015109897579E-3</v>
      </c>
      <c r="F338" s="186">
        <f>Stocks!L198</f>
        <v>-3.7086642123059627E-3</v>
      </c>
      <c r="G338" s="2"/>
      <c r="H338" s="348"/>
      <c r="I338" s="2"/>
      <c r="J338" s="257"/>
      <c r="K338" s="348"/>
      <c r="L338" s="20">
        <v>-3.1911817212811442E-3</v>
      </c>
      <c r="M338" s="20">
        <v>-1.1939282540169993E-2</v>
      </c>
      <c r="N338" s="2">
        <v>-1.0718485496259847E-2</v>
      </c>
      <c r="O338" s="2">
        <v>-1.634763826541209E-3</v>
      </c>
      <c r="P338" s="2">
        <v>-3.7017956109217736E-3</v>
      </c>
      <c r="Q338" s="41">
        <f t="shared" si="3"/>
        <v>-6.237101839034794E-3</v>
      </c>
    </row>
    <row r="339" spans="1:17" ht="12.75" customHeight="1">
      <c r="A339" s="185">
        <f>Stocks!A197</f>
        <v>42676</v>
      </c>
      <c r="B339" s="186">
        <f>Stocks!H197</f>
        <v>-1.4624948624927676E-2</v>
      </c>
      <c r="C339" s="186">
        <f>Stocks!I197</f>
        <v>2.3146091329305715E-3</v>
      </c>
      <c r="D339" s="186">
        <f>Stocks!J197</f>
        <v>8.9658303669804733E-4</v>
      </c>
      <c r="E339" s="186">
        <f>Stocks!K197</f>
        <v>-7.8164133825461852E-3</v>
      </c>
      <c r="F339" s="186">
        <f>Stocks!L197</f>
        <v>-6.2065557824073567E-3</v>
      </c>
      <c r="G339" s="2"/>
      <c r="H339" s="348"/>
      <c r="I339" s="2"/>
      <c r="J339" s="257"/>
      <c r="K339" s="348"/>
      <c r="L339" s="20">
        <v>-1.4518523516063074E-2</v>
      </c>
      <c r="M339" s="20">
        <v>2.3172899085666231E-3</v>
      </c>
      <c r="N339" s="2">
        <v>8.9698508741719945E-4</v>
      </c>
      <c r="O339" s="2">
        <v>-7.7859446605204417E-3</v>
      </c>
      <c r="P339" s="2">
        <v>-6.1873349007838313E-3</v>
      </c>
      <c r="Q339" s="41">
        <f t="shared" si="3"/>
        <v>-5.0555056162767051E-3</v>
      </c>
    </row>
    <row r="340" spans="1:17" ht="12.75" customHeight="1">
      <c r="A340" s="185">
        <f>Stocks!A196</f>
        <v>42675</v>
      </c>
      <c r="B340" s="186">
        <f>Stocks!H196</f>
        <v>-3.5729133453467253E-2</v>
      </c>
      <c r="C340" s="186">
        <f>Stocks!I196</f>
        <v>-1.008774811266637E-2</v>
      </c>
      <c r="D340" s="186">
        <f>Stocks!J196</f>
        <v>-1.8220349041818813E-2</v>
      </c>
      <c r="E340" s="186">
        <f>Stocks!K196</f>
        <v>-1.265278565084082E-2</v>
      </c>
      <c r="F340" s="186">
        <f>Stocks!L196</f>
        <v>-2.0046088530261811E-3</v>
      </c>
      <c r="G340" s="2"/>
      <c r="H340" s="348"/>
      <c r="I340" s="2"/>
      <c r="J340" s="257"/>
      <c r="K340" s="348"/>
      <c r="L340" s="20">
        <v>-3.5098382341544124E-2</v>
      </c>
      <c r="M340" s="20">
        <v>-1.003703744374179E-2</v>
      </c>
      <c r="N340" s="2">
        <v>-1.8055362042066207E-2</v>
      </c>
      <c r="O340" s="2">
        <v>-1.2573075696970979E-2</v>
      </c>
      <c r="P340" s="2">
        <v>-2.0026009665990957E-3</v>
      </c>
      <c r="Q340" s="41">
        <f t="shared" si="3"/>
        <v>-1.5553291698184441E-2</v>
      </c>
    </row>
    <row r="341" spans="1:17" ht="12.75" customHeight="1">
      <c r="A341" s="185">
        <f>Stocks!A195</f>
        <v>42674</v>
      </c>
      <c r="B341" s="186">
        <f>Stocks!H195</f>
        <v>-1.1264916794529593E-2</v>
      </c>
      <c r="C341" s="186">
        <f>Stocks!I195</f>
        <v>3.7347741104342765E-3</v>
      </c>
      <c r="D341" s="186">
        <f>Stocks!J195</f>
        <v>-1.5840695451746678E-3</v>
      </c>
      <c r="E341" s="186">
        <f>Stocks!K195</f>
        <v>-1.3522294652317478E-2</v>
      </c>
      <c r="F341" s="186">
        <f>Stocks!L195</f>
        <v>8.3479208286350241E-4</v>
      </c>
      <c r="G341" s="2"/>
      <c r="H341" s="348"/>
      <c r="I341" s="2"/>
      <c r="J341" s="257"/>
      <c r="K341" s="348"/>
      <c r="L341" s="20">
        <v>-1.1201705199771423E-2</v>
      </c>
      <c r="M341" s="20">
        <v>3.7417570698146914E-3</v>
      </c>
      <c r="N341" s="2">
        <v>-1.5828155692284929E-3</v>
      </c>
      <c r="O341" s="2">
        <v>-1.3431279134075977E-2</v>
      </c>
      <c r="P341" s="2">
        <v>8.3514061875252692E-4</v>
      </c>
      <c r="Q341" s="41">
        <f t="shared" si="3"/>
        <v>-4.3277804429017351E-3</v>
      </c>
    </row>
    <row r="342" spans="1:17" ht="12.75" customHeight="1">
      <c r="A342" s="185">
        <f>Stocks!A194</f>
        <v>42671</v>
      </c>
      <c r="B342" s="186">
        <f>Stocks!H194</f>
        <v>-2.0001627444373352E-2</v>
      </c>
      <c r="C342" s="186">
        <f>Stocks!I194</f>
        <v>-2.0130046362368983E-3</v>
      </c>
      <c r="D342" s="186">
        <f>Stocks!J194</f>
        <v>-6.6608415564622615E-3</v>
      </c>
      <c r="E342" s="186">
        <f>Stocks!K194</f>
        <v>7.9038100545848148E-4</v>
      </c>
      <c r="F342" s="186">
        <f>Stocks!L194</f>
        <v>-3.8342972020306947E-3</v>
      </c>
      <c r="G342" s="2"/>
      <c r="H342" s="348"/>
      <c r="I342" s="2"/>
      <c r="J342" s="257"/>
      <c r="K342" s="348"/>
      <c r="L342" s="20">
        <v>-1.98029219107623E-2</v>
      </c>
      <c r="M342" s="20">
        <v>-2.0109799012323648E-3</v>
      </c>
      <c r="N342" s="2">
        <v>-6.6387073228161963E-3</v>
      </c>
      <c r="O342" s="2">
        <v>7.9069343883374243E-4</v>
      </c>
      <c r="P342" s="2">
        <v>-3.8269556707156583E-3</v>
      </c>
      <c r="Q342" s="41">
        <f t="shared" si="3"/>
        <v>-6.2977742733385557E-3</v>
      </c>
    </row>
    <row r="343" spans="1:17" ht="12.75" customHeight="1">
      <c r="A343" s="185">
        <f>Stocks!A193</f>
        <v>42670</v>
      </c>
      <c r="B343" s="186">
        <f>Stocks!H193</f>
        <v>8.7138520604414533E-3</v>
      </c>
      <c r="C343" s="186">
        <f>Stocks!I193</f>
        <v>-3.1548958831966669E-3</v>
      </c>
      <c r="D343" s="186">
        <f>Stocks!J193</f>
        <v>-9.6493886934325441E-3</v>
      </c>
      <c r="E343" s="186">
        <f>Stocks!K193</f>
        <v>-3.9457121586776852E-3</v>
      </c>
      <c r="F343" s="186">
        <f>Stocks!L193</f>
        <v>-8.7798958598569749E-3</v>
      </c>
      <c r="G343" s="2"/>
      <c r="H343" s="348"/>
      <c r="I343" s="2"/>
      <c r="J343" s="257"/>
      <c r="K343" s="348"/>
      <c r="L343" s="20">
        <v>8.7519281855239616E-3</v>
      </c>
      <c r="M343" s="20">
        <v>-3.1499244286943948E-3</v>
      </c>
      <c r="N343" s="2">
        <v>-9.6029827253761076E-3</v>
      </c>
      <c r="O343" s="2">
        <v>-3.937938064598424E-3</v>
      </c>
      <c r="P343" s="2">
        <v>-8.7414651290500002E-3</v>
      </c>
      <c r="Q343" s="41">
        <f t="shared" si="3"/>
        <v>-3.3360764324389929E-3</v>
      </c>
    </row>
    <row r="344" spans="1:17" ht="12.75" customHeight="1">
      <c r="A344" s="185">
        <f>Stocks!A192</f>
        <v>42669</v>
      </c>
      <c r="B344" s="186">
        <f>Stocks!H192</f>
        <v>-4.942953274444824E-4</v>
      </c>
      <c r="C344" s="186">
        <f>Stocks!I192</f>
        <v>-5.1413305756510385E-3</v>
      </c>
      <c r="D344" s="186">
        <f>Stocks!J192</f>
        <v>-2.2751488192553085E-2</v>
      </c>
      <c r="E344" s="186">
        <f>Stocks!K192</f>
        <v>3.6294737219710574E-3</v>
      </c>
      <c r="F344" s="186">
        <f>Stocks!L192</f>
        <v>-5.9202419412056869E-3</v>
      </c>
      <c r="G344" s="2"/>
      <c r="H344" s="348"/>
      <c r="I344" s="2"/>
      <c r="J344" s="257"/>
      <c r="K344" s="348"/>
      <c r="L344" s="20">
        <v>-4.9417318363501907E-4</v>
      </c>
      <c r="M344" s="20">
        <v>-5.1281365568954431E-3</v>
      </c>
      <c r="N344" s="2">
        <v>-2.2494624781084355E-2</v>
      </c>
      <c r="O344" s="2">
        <v>3.6360682375137128E-3</v>
      </c>
      <c r="P344" s="2">
        <v>-5.9027518411140069E-3</v>
      </c>
      <c r="Q344" s="41">
        <f t="shared" ref="Q344:Q407" si="4">MMULT(L344:P344,$A$4:$A$8)</f>
        <v>-6.0767236250430217E-3</v>
      </c>
    </row>
    <row r="345" spans="1:17" ht="12.75" customHeight="1">
      <c r="A345" s="185">
        <f>Stocks!A191</f>
        <v>42668</v>
      </c>
      <c r="B345" s="186">
        <f>Stocks!H191</f>
        <v>-2.0735579354140424E-3</v>
      </c>
      <c r="C345" s="186">
        <f>Stocks!I191</f>
        <v>-4.5481375114362907E-3</v>
      </c>
      <c r="D345" s="186">
        <f>Stocks!J191</f>
        <v>5.0868914337973163E-3</v>
      </c>
      <c r="E345" s="186">
        <f>Stocks!K191</f>
        <v>-6.4607850569564276E-3</v>
      </c>
      <c r="F345" s="186">
        <f>Stocks!L191</f>
        <v>-1.6391598538948899E-4</v>
      </c>
      <c r="G345" s="2"/>
      <c r="H345" s="348"/>
      <c r="I345" s="2"/>
      <c r="J345" s="257"/>
      <c r="K345" s="348"/>
      <c r="L345" s="20">
        <v>-2.071409599314648E-3</v>
      </c>
      <c r="M345" s="20">
        <v>-4.537810396336839E-3</v>
      </c>
      <c r="N345" s="2">
        <v>5.099851632415893E-3</v>
      </c>
      <c r="O345" s="2">
        <v>-6.4399590600806968E-3</v>
      </c>
      <c r="P345" s="2">
        <v>-1.6390255189840816E-4</v>
      </c>
      <c r="Q345" s="41">
        <f t="shared" si="4"/>
        <v>-1.62264599504294E-3</v>
      </c>
    </row>
    <row r="346" spans="1:17" ht="12.75" customHeight="1">
      <c r="A346" s="185">
        <f>Stocks!A190</f>
        <v>42667</v>
      </c>
      <c r="B346" s="186">
        <f>Stocks!H190</f>
        <v>1.3255743607054784E-2</v>
      </c>
      <c r="C346" s="186">
        <f>Stocks!I190</f>
        <v>3.124488916987207E-3</v>
      </c>
      <c r="D346" s="186">
        <f>Stocks!J190</f>
        <v>8.964736563106087E-3</v>
      </c>
      <c r="E346" s="186">
        <f>Stocks!K190</f>
        <v>-1.3342073059193866E-3</v>
      </c>
      <c r="F346" s="186">
        <f>Stocks!L190</f>
        <v>2.2212093319171761E-2</v>
      </c>
      <c r="G346" s="2"/>
      <c r="H346" s="348"/>
      <c r="I346" s="2"/>
      <c r="J346" s="257"/>
      <c r="K346" s="348"/>
      <c r="L346" s="20">
        <v>1.3343990471167733E-2</v>
      </c>
      <c r="M346" s="20">
        <v>3.1293752202248104E-3</v>
      </c>
      <c r="N346" s="2">
        <v>9.00504016094727E-3</v>
      </c>
      <c r="O346" s="2">
        <v>-1.3333176470588764E-3</v>
      </c>
      <c r="P346" s="2">
        <v>2.2460618541405294E-2</v>
      </c>
      <c r="Q346" s="41">
        <f t="shared" si="4"/>
        <v>9.3211413493372464E-3</v>
      </c>
    </row>
    <row r="347" spans="1:17" ht="12.75" customHeight="1">
      <c r="A347" s="185">
        <f>Stocks!A189</f>
        <v>42664</v>
      </c>
      <c r="B347" s="186">
        <f>Stocks!H189</f>
        <v>4.9600041316368547E-3</v>
      </c>
      <c r="C347" s="186">
        <f>Stocks!I189</f>
        <v>-7.934056439247883E-3</v>
      </c>
      <c r="D347" s="186">
        <f>Stocks!J189</f>
        <v>-3.9374884246187146E-3</v>
      </c>
      <c r="E347" s="186">
        <f>Stocks!K189</f>
        <v>3.3090537837140332E-2</v>
      </c>
      <c r="F347" s="186">
        <f>Stocks!L189</f>
        <v>4.1234103402741959E-2</v>
      </c>
      <c r="G347" s="2"/>
      <c r="H347" s="348"/>
      <c r="I347" s="2"/>
      <c r="J347" s="257"/>
      <c r="K347" s="348"/>
      <c r="L347" s="20">
        <v>4.9723253147466295E-3</v>
      </c>
      <c r="M347" s="20">
        <v>-7.9026648890960331E-3</v>
      </c>
      <c r="N347" s="2">
        <v>-3.9297466814129977E-3</v>
      </c>
      <c r="O347" s="2">
        <v>3.3644118907890055E-2</v>
      </c>
      <c r="P347" s="2">
        <v>4.2096035219810951E-2</v>
      </c>
      <c r="Q347" s="41">
        <f t="shared" si="4"/>
        <v>1.3776013574387722E-2</v>
      </c>
    </row>
    <row r="348" spans="1:17" ht="12.75" customHeight="1">
      <c r="A348" s="185">
        <f>Stocks!A188</f>
        <v>42663</v>
      </c>
      <c r="B348" s="186">
        <f>Stocks!H188</f>
        <v>-2.2153550689758467E-2</v>
      </c>
      <c r="C348" s="186">
        <f>Stocks!I188</f>
        <v>-2.2554118340278495E-3</v>
      </c>
      <c r="D348" s="186">
        <f>Stocks!J188</f>
        <v>-5.1225482879299698E-4</v>
      </c>
      <c r="E348" s="186">
        <f>Stocks!K188</f>
        <v>1.2070899309535303E-2</v>
      </c>
      <c r="F348" s="186">
        <f>Stocks!L188</f>
        <v>-4.8788879899650016E-3</v>
      </c>
      <c r="G348" s="2"/>
      <c r="H348" s="348"/>
      <c r="I348" s="2"/>
      <c r="J348" s="257"/>
      <c r="K348" s="348"/>
      <c r="L348" s="20">
        <v>-2.1909962879838502E-2</v>
      </c>
      <c r="M348" s="20">
        <v>-2.2528703038488108E-3</v>
      </c>
      <c r="N348" s="2">
        <v>-5.1212364868834465E-4</v>
      </c>
      <c r="O348" s="2">
        <v>1.2144046636316259E-2</v>
      </c>
      <c r="P348" s="2">
        <v>-4.8670055481774346E-3</v>
      </c>
      <c r="Q348" s="41">
        <f t="shared" si="4"/>
        <v>-3.4795831488473672E-3</v>
      </c>
    </row>
    <row r="349" spans="1:17" ht="12.75" customHeight="1">
      <c r="A349" s="185">
        <f>Stocks!A187</f>
        <v>42662</v>
      </c>
      <c r="B349" s="186">
        <f>Stocks!H187</f>
        <v>2.2153550689758394E-2</v>
      </c>
      <c r="C349" s="186">
        <f>Stocks!I187</f>
        <v>-6.1171078621498148E-2</v>
      </c>
      <c r="D349" s="186">
        <f>Stocks!J187</f>
        <v>-2.9840134901884621E-3</v>
      </c>
      <c r="E349" s="186">
        <f>Stocks!K187</f>
        <v>2.5597690732139945E-2</v>
      </c>
      <c r="F349" s="186">
        <f>Stocks!L187</f>
        <v>-2.2570909921353841E-3</v>
      </c>
      <c r="G349" s="2"/>
      <c r="H349" s="348"/>
      <c r="I349" s="2"/>
      <c r="J349" s="257"/>
      <c r="K349" s="348"/>
      <c r="L349" s="20">
        <v>2.2400762760398912E-2</v>
      </c>
      <c r="M349" s="20">
        <v>-5.9337701199751951E-2</v>
      </c>
      <c r="N349" s="2">
        <v>-2.979565747075382E-3</v>
      </c>
      <c r="O349" s="2">
        <v>2.5928125044800642E-2</v>
      </c>
      <c r="P349" s="2">
        <v>-2.2545456776243145E-3</v>
      </c>
      <c r="Q349" s="41">
        <f t="shared" si="4"/>
        <v>-3.248584963850418E-3</v>
      </c>
    </row>
    <row r="350" spans="1:17" ht="12.75" customHeight="1">
      <c r="A350" s="185">
        <f>Stocks!A186</f>
        <v>42661</v>
      </c>
      <c r="B350" s="186">
        <f>Stocks!H186</f>
        <v>2.6155252878694187E-2</v>
      </c>
      <c r="C350" s="186">
        <f>Stocks!I186</f>
        <v>1.226007602760279E-2</v>
      </c>
      <c r="D350" s="186">
        <f>Stocks!J186</f>
        <v>-6.8059825172885643E-4</v>
      </c>
      <c r="E350" s="186">
        <f>Stocks!K186</f>
        <v>0.1741890233421271</v>
      </c>
      <c r="F350" s="186">
        <f>Stocks!L186</f>
        <v>7.6601249414474928E-3</v>
      </c>
      <c r="G350" s="2"/>
      <c r="H350" s="348"/>
      <c r="I350" s="2"/>
      <c r="J350" s="257"/>
      <c r="K350" s="348"/>
      <c r="L350" s="20">
        <v>2.6500303230036579E-2</v>
      </c>
      <c r="M350" s="20">
        <v>1.2335538837632521E-2</v>
      </c>
      <c r="N350" s="2">
        <v>-6.8036669727354203E-4</v>
      </c>
      <c r="O350" s="2">
        <v>0.19028053536230854</v>
      </c>
      <c r="P350" s="2">
        <v>7.6895387550355637E-3</v>
      </c>
      <c r="Q350" s="41">
        <f t="shared" si="4"/>
        <v>4.7225109897547933E-2</v>
      </c>
    </row>
    <row r="351" spans="1:17" ht="12.75" customHeight="1">
      <c r="A351" s="185">
        <f>Stocks!A185</f>
        <v>42660</v>
      </c>
      <c r="B351" s="186">
        <f>Stocks!H185</f>
        <v>-1.3061306828611391E-2</v>
      </c>
      <c r="C351" s="186">
        <f>Stocks!I185</f>
        <v>-4.2814551609672976E-3</v>
      </c>
      <c r="D351" s="186">
        <f>Stocks!J185</f>
        <v>-6.803326109389487E-4</v>
      </c>
      <c r="E351" s="186">
        <f>Stocks!K185</f>
        <v>-1.659498476858293E-2</v>
      </c>
      <c r="F351" s="186">
        <f>Stocks!L185</f>
        <v>-3.4892148161157735E-3</v>
      </c>
      <c r="G351" s="2"/>
      <c r="H351" s="348"/>
      <c r="I351" s="2"/>
      <c r="J351" s="257"/>
      <c r="K351" s="348"/>
      <c r="L351" s="20">
        <v>-1.2976378122649757E-2</v>
      </c>
      <c r="M351" s="20">
        <v>-4.2723027982887315E-3</v>
      </c>
      <c r="N351" s="2">
        <v>-6.801012371815394E-4</v>
      </c>
      <c r="O351" s="2">
        <v>-1.6458046551118027E-2</v>
      </c>
      <c r="P351" s="2">
        <v>-3.4831345799051093E-3</v>
      </c>
      <c r="Q351" s="41">
        <f t="shared" si="4"/>
        <v>-7.5739926578286326E-3</v>
      </c>
    </row>
    <row r="352" spans="1:17" ht="12.75" customHeight="1">
      <c r="A352" s="185">
        <f>Stocks!A184</f>
        <v>42657</v>
      </c>
      <c r="B352" s="186">
        <f>Stocks!H184</f>
        <v>-1.8803376937876707E-2</v>
      </c>
      <c r="C352" s="186">
        <f>Stocks!I184</f>
        <v>1.2899694421792675E-2</v>
      </c>
      <c r="D352" s="186">
        <f>Stocks!J184</f>
        <v>5.5409176032810807E-3</v>
      </c>
      <c r="E352" s="186">
        <f>Stocks!K184</f>
        <v>1.2295623178188412E-2</v>
      </c>
      <c r="F352" s="186">
        <f>Stocks!L184</f>
        <v>8.7458401727908246E-3</v>
      </c>
      <c r="G352" s="2"/>
      <c r="H352" s="348"/>
      <c r="I352" s="2"/>
      <c r="J352" s="257"/>
      <c r="K352" s="348"/>
      <c r="L352" s="20">
        <v>-1.8627696298749059E-2</v>
      </c>
      <c r="M352" s="20">
        <v>1.2983254392674455E-2</v>
      </c>
      <c r="N352" s="2">
        <v>5.5562968792037658E-3</v>
      </c>
      <c r="O352" s="2">
        <v>1.2371525121075772E-2</v>
      </c>
      <c r="P352" s="2">
        <v>8.784196771638211E-3</v>
      </c>
      <c r="Q352" s="41">
        <f t="shared" si="4"/>
        <v>4.2135153731686298E-3</v>
      </c>
    </row>
    <row r="353" spans="1:17" ht="12.75" customHeight="1">
      <c r="A353" s="185">
        <f>Stocks!A183</f>
        <v>42656</v>
      </c>
      <c r="B353" s="186">
        <f>Stocks!H183</f>
        <v>-6.3223110406637768E-3</v>
      </c>
      <c r="C353" s="186">
        <f>Stocks!I183</f>
        <v>-4.318551181111077E-3</v>
      </c>
      <c r="D353" s="186">
        <f>Stocks!J183</f>
        <v>-3.0726133349039723E-3</v>
      </c>
      <c r="E353" s="186">
        <f>Stocks!K183</f>
        <v>7.3099308033857339E-3</v>
      </c>
      <c r="F353" s="186">
        <f>Stocks!L183</f>
        <v>-3.3322972356284561E-3</v>
      </c>
      <c r="G353" s="2"/>
      <c r="H353" s="348"/>
      <c r="I353" s="2"/>
      <c r="J353" s="257"/>
      <c r="K353" s="348"/>
      <c r="L353" s="20">
        <v>-6.3023672845607835E-3</v>
      </c>
      <c r="M353" s="20">
        <v>-4.3092396478924926E-3</v>
      </c>
      <c r="N353" s="2">
        <v>-3.0678976895724139E-3</v>
      </c>
      <c r="O353" s="2">
        <v>7.3367135678391602E-3</v>
      </c>
      <c r="P353" s="2">
        <v>-3.3267512951461959E-3</v>
      </c>
      <c r="Q353" s="41">
        <f t="shared" si="4"/>
        <v>-1.9339084698665452E-3</v>
      </c>
    </row>
    <row r="354" spans="1:17" ht="12.75" customHeight="1">
      <c r="A354" s="185">
        <f>Stocks!A182</f>
        <v>42655</v>
      </c>
      <c r="B354" s="186">
        <f>Stocks!H182</f>
        <v>7.0217115595232532E-3</v>
      </c>
      <c r="C354" s="186">
        <f>Stocks!I182</f>
        <v>-3.7631232618945548E-3</v>
      </c>
      <c r="D354" s="186">
        <f>Stocks!J182</f>
        <v>8.9026594536120371E-3</v>
      </c>
      <c r="E354" s="186">
        <f>Stocks!K182</f>
        <v>-1.0895165216314763E-2</v>
      </c>
      <c r="F354" s="186">
        <f>Stocks!L182</f>
        <v>-1.3997768802515409E-3</v>
      </c>
      <c r="G354" s="2"/>
      <c r="H354" s="348"/>
      <c r="I354" s="2"/>
      <c r="J354" s="257"/>
      <c r="K354" s="348"/>
      <c r="L354" s="20">
        <v>7.0464215778184231E-3</v>
      </c>
      <c r="M354" s="20">
        <v>-3.7560515868617127E-3</v>
      </c>
      <c r="N354" s="2">
        <v>8.9424059886834065E-3</v>
      </c>
      <c r="O354" s="2">
        <v>-1.0836027869013925E-2</v>
      </c>
      <c r="P354" s="2">
        <v>-1.3987976495490613E-3</v>
      </c>
      <c r="Q354" s="41">
        <f t="shared" si="4"/>
        <v>-4.0990778457384571E-7</v>
      </c>
    </row>
    <row r="355" spans="1:17" ht="12.75" customHeight="1">
      <c r="A355" s="185">
        <f>Stocks!A181</f>
        <v>42654</v>
      </c>
      <c r="B355" s="186">
        <f>Stocks!H181</f>
        <v>-4.2388343914283796E-3</v>
      </c>
      <c r="C355" s="186">
        <f>Stocks!I181</f>
        <v>-1.9923638516346785E-2</v>
      </c>
      <c r="D355" s="186">
        <f>Stocks!J181</f>
        <v>2.1518315562096282E-3</v>
      </c>
      <c r="E355" s="186">
        <f>Stocks!K181</f>
        <v>-2.6874960200864561E-2</v>
      </c>
      <c r="F355" s="186">
        <f>Stocks!L181</f>
        <v>-1.475349770460437E-2</v>
      </c>
      <c r="G355" s="2"/>
      <c r="H355" s="348"/>
      <c r="I355" s="2"/>
      <c r="J355" s="257"/>
      <c r="K355" s="348"/>
      <c r="L355" s="20">
        <v>-4.2298632131852615E-3</v>
      </c>
      <c r="M355" s="20">
        <v>-1.9726474410396769E-2</v>
      </c>
      <c r="N355" s="2">
        <v>2.1541484072591481E-3</v>
      </c>
      <c r="O355" s="2">
        <v>-2.6517041971991777E-2</v>
      </c>
      <c r="P355" s="2">
        <v>-1.46451981107778E-2</v>
      </c>
      <c r="Q355" s="41">
        <f t="shared" si="4"/>
        <v>-1.2592885859818492E-2</v>
      </c>
    </row>
    <row r="356" spans="1:17" ht="12.75" customHeight="1">
      <c r="A356" s="185">
        <f>Stocks!A180</f>
        <v>42653</v>
      </c>
      <c r="B356" s="186">
        <f>Stocks!H180</f>
        <v>2.1834029760512352E-2</v>
      </c>
      <c r="C356" s="186">
        <f>Stocks!I180</f>
        <v>-2.1020446443123929E-3</v>
      </c>
      <c r="D356" s="186">
        <f>Stocks!J180</f>
        <v>1.729658390520129E-2</v>
      </c>
      <c r="E356" s="186">
        <f>Stocks!K180</f>
        <v>-1.4316823792293801E-2</v>
      </c>
      <c r="F356" s="186">
        <f>Stocks!L180</f>
        <v>4.1436743278642539E-3</v>
      </c>
      <c r="G356" s="2"/>
      <c r="H356" s="348"/>
      <c r="I356" s="2"/>
      <c r="J356" s="257"/>
      <c r="K356" s="348"/>
      <c r="L356" s="20">
        <v>2.2074136503361215E-2</v>
      </c>
      <c r="M356" s="20">
        <v>-2.099836895668675E-3</v>
      </c>
      <c r="N356" s="2">
        <v>1.7447035996591032E-2</v>
      </c>
      <c r="O356" s="2">
        <v>-1.4214825414997138E-2</v>
      </c>
      <c r="P356" s="2">
        <v>4.1522712164660316E-3</v>
      </c>
      <c r="Q356" s="41">
        <f t="shared" si="4"/>
        <v>5.471756281150493E-3</v>
      </c>
    </row>
    <row r="357" spans="1:17" ht="12.75" customHeight="1">
      <c r="A357" s="185">
        <f>Stocks!A179</f>
        <v>42650</v>
      </c>
      <c r="B357" s="186">
        <f>Stocks!H179</f>
        <v>-2.2082831853464997E-2</v>
      </c>
      <c r="C357" s="186">
        <f>Stocks!I179</f>
        <v>7.8777776585444467E-4</v>
      </c>
      <c r="D357" s="186">
        <f>Stocks!J179</f>
        <v>1.4914464480373678E-3</v>
      </c>
      <c r="E357" s="186">
        <f>Stocks!K179</f>
        <v>-2.3822013266637364E-3</v>
      </c>
      <c r="F357" s="186">
        <f>Stocks!L179</f>
        <v>1.0385654519599226E-3</v>
      </c>
      <c r="G357" s="2"/>
      <c r="H357" s="348"/>
      <c r="I357" s="2"/>
      <c r="J357" s="257"/>
      <c r="K357" s="348"/>
      <c r="L357" s="20">
        <v>-2.1840791044776063E-2</v>
      </c>
      <c r="M357" s="20">
        <v>7.8808814425634899E-4</v>
      </c>
      <c r="N357" s="2">
        <v>1.492559207429309E-3</v>
      </c>
      <c r="O357" s="2">
        <v>-2.3793661368611404E-3</v>
      </c>
      <c r="P357" s="2">
        <v>1.039104947809909E-3</v>
      </c>
      <c r="Q357" s="41">
        <f t="shared" si="4"/>
        <v>-4.1800809764283272E-3</v>
      </c>
    </row>
    <row r="358" spans="1:17" ht="12.75" customHeight="1">
      <c r="A358" s="185">
        <f>Stocks!A178</f>
        <v>42649</v>
      </c>
      <c r="B358" s="186">
        <f>Stocks!H178</f>
        <v>-3.6442301831683455E-2</v>
      </c>
      <c r="C358" s="186">
        <f>Stocks!I178</f>
        <v>2.103702984490963E-3</v>
      </c>
      <c r="D358" s="186">
        <f>Stocks!J178</f>
        <v>7.4028660115841877E-3</v>
      </c>
      <c r="E358" s="186">
        <f>Stocks!K178</f>
        <v>-1.1450316781820862E-2</v>
      </c>
      <c r="F358" s="186">
        <f>Stocks!L178</f>
        <v>1.7333799196320055E-3</v>
      </c>
      <c r="G358" s="2"/>
      <c r="H358" s="348"/>
      <c r="I358" s="2"/>
      <c r="J358" s="257"/>
      <c r="K358" s="348"/>
      <c r="L358" s="20">
        <v>-3.5786274342780727E-2</v>
      </c>
      <c r="M358" s="20">
        <v>2.1059173201103207E-3</v>
      </c>
      <c r="N358" s="2">
        <v>7.4303349653352582E-3</v>
      </c>
      <c r="O358" s="2">
        <v>-1.138501139805252E-2</v>
      </c>
      <c r="P358" s="2">
        <v>1.7348830910017014E-3</v>
      </c>
      <c r="Q358" s="41">
        <f t="shared" si="4"/>
        <v>-7.1800300728771934E-3</v>
      </c>
    </row>
    <row r="359" spans="1:17" ht="12.75" customHeight="1">
      <c r="A359" s="185">
        <f>Stocks!A177</f>
        <v>42648</v>
      </c>
      <c r="B359" s="186">
        <f>Stocks!H177</f>
        <v>-1.4052185036862216E-2</v>
      </c>
      <c r="C359" s="186">
        <f>Stocks!I177</f>
        <v>1.1915776710342973E-2</v>
      </c>
      <c r="D359" s="186">
        <f>Stocks!J177</f>
        <v>4.4247612642586833E-4</v>
      </c>
      <c r="E359" s="186">
        <f>Stocks!K177</f>
        <v>3.7776547190961268E-2</v>
      </c>
      <c r="F359" s="186">
        <f>Stocks!L177</f>
        <v>6.9638531921274319E-3</v>
      </c>
      <c r="G359" s="2"/>
      <c r="H359" s="348"/>
      <c r="I359" s="2"/>
      <c r="J359" s="257"/>
      <c r="K359" s="348"/>
      <c r="L359" s="20">
        <v>-1.3953913931149618E-2</v>
      </c>
      <c r="M359" s="20">
        <v>1.1987052398036945E-2</v>
      </c>
      <c r="N359" s="2">
        <v>4.4257403342716695E-4</v>
      </c>
      <c r="O359" s="2">
        <v>3.8499151397269983E-2</v>
      </c>
      <c r="P359" s="2">
        <v>6.9881572015311885E-3</v>
      </c>
      <c r="Q359" s="41">
        <f t="shared" si="4"/>
        <v>8.7926042198231344E-3</v>
      </c>
    </row>
    <row r="360" spans="1:17" ht="12.75" customHeight="1">
      <c r="A360" s="185">
        <f>Stocks!A176</f>
        <v>42647</v>
      </c>
      <c r="B360" s="186">
        <f>Stocks!H176</f>
        <v>-1.0773753359108802E-2</v>
      </c>
      <c r="C360" s="186">
        <f>Stocks!I176</f>
        <v>-3.1912942766253055E-3</v>
      </c>
      <c r="D360" s="186">
        <f>Stocks!J176</f>
        <v>4.2568041698340152E-3</v>
      </c>
      <c r="E360" s="186">
        <f>Stocks!K176</f>
        <v>-2.8296941348603354E-3</v>
      </c>
      <c r="F360" s="186">
        <f>Stocks!L176</f>
        <v>-3.1397412438898069E-3</v>
      </c>
      <c r="G360" s="2"/>
      <c r="H360" s="348"/>
      <c r="I360" s="2"/>
      <c r="J360" s="257"/>
      <c r="K360" s="348"/>
      <c r="L360" s="20">
        <v>-1.0715924343227809E-2</v>
      </c>
      <c r="M360" s="20">
        <v>-3.1862075096074946E-3</v>
      </c>
      <c r="N360" s="2">
        <v>4.2658772302165155E-3</v>
      </c>
      <c r="O360" s="2">
        <v>-2.8256943240483941E-3</v>
      </c>
      <c r="P360" s="2">
        <v>-3.1348174108857718E-3</v>
      </c>
      <c r="Q360" s="41">
        <f t="shared" si="4"/>
        <v>-3.119353271510591E-3</v>
      </c>
    </row>
    <row r="361" spans="1:17" ht="12.75" customHeight="1">
      <c r="A361" s="185">
        <f>Stocks!A175</f>
        <v>42646</v>
      </c>
      <c r="B361" s="186">
        <f>Stocks!H175</f>
        <v>4.630611133231325E-2</v>
      </c>
      <c r="C361" s="186">
        <f>Stocks!I175</f>
        <v>-2.386920868826603E-3</v>
      </c>
      <c r="D361" s="186">
        <f>Stocks!J175</f>
        <v>-4.6992802962601008E-3</v>
      </c>
      <c r="E361" s="186">
        <f>Stocks!K175</f>
        <v>4.0566194386274484E-2</v>
      </c>
      <c r="F361" s="186">
        <f>Stocks!L175</f>
        <v>-3.129895618244664E-3</v>
      </c>
      <c r="G361" s="2"/>
      <c r="H361" s="348"/>
      <c r="I361" s="2"/>
      <c r="J361" s="257"/>
      <c r="K361" s="348"/>
      <c r="L361" s="20">
        <v>4.7394981362520086E-2</v>
      </c>
      <c r="M361" s="20">
        <v>-2.3840744383946725E-3</v>
      </c>
      <c r="N361" s="2">
        <v>-4.6882559541936101E-3</v>
      </c>
      <c r="O361" s="2">
        <v>4.1400242270921081E-2</v>
      </c>
      <c r="P361" s="2">
        <v>-3.1250026011629293E-3</v>
      </c>
      <c r="Q361" s="41">
        <f t="shared" si="4"/>
        <v>1.5719578127937991E-2</v>
      </c>
    </row>
    <row r="362" spans="1:17" ht="12.75" customHeight="1">
      <c r="A362" s="185">
        <f>Stocks!A174</f>
        <v>42643</v>
      </c>
      <c r="B362" s="186">
        <f>Stocks!H174</f>
        <v>1.6455796099807886E-2</v>
      </c>
      <c r="C362" s="186">
        <f>Stocks!I174</f>
        <v>1.1455944118962927E-2</v>
      </c>
      <c r="D362" s="186">
        <f>Stocks!J174</f>
        <v>7.7253841902801225E-3</v>
      </c>
      <c r="E362" s="186">
        <f>Stocks!K174</f>
        <v>1.9260968252557024E-2</v>
      </c>
      <c r="F362" s="186">
        <f>Stocks!L174</f>
        <v>3.4782177789520227E-3</v>
      </c>
      <c r="G362" s="2"/>
      <c r="H362" s="348"/>
      <c r="I362" s="2"/>
      <c r="J362" s="257"/>
      <c r="K362" s="348"/>
      <c r="L362" s="20">
        <v>1.6591938464254226E-2</v>
      </c>
      <c r="M362" s="20">
        <v>1.1521814743205601E-2</v>
      </c>
      <c r="N362" s="2">
        <v>7.7553019631965555E-3</v>
      </c>
      <c r="O362" s="2">
        <v>1.9447657379697027E-2</v>
      </c>
      <c r="P362" s="2">
        <v>3.4842737977595012E-3</v>
      </c>
      <c r="Q362" s="41">
        <f t="shared" si="4"/>
        <v>1.1760197269622583E-2</v>
      </c>
    </row>
    <row r="363" spans="1:17" ht="12.75" customHeight="1">
      <c r="A363" s="185">
        <f>Stocks!A173</f>
        <v>42642</v>
      </c>
      <c r="B363" s="186">
        <f>Stocks!H173</f>
        <v>-2.7374768747952465E-2</v>
      </c>
      <c r="C363" s="186">
        <f>Stocks!I173</f>
        <v>-3.2100769104843468E-3</v>
      </c>
      <c r="D363" s="186">
        <f>Stocks!J173</f>
        <v>-1.5654842655526895E-2</v>
      </c>
      <c r="E363" s="186">
        <f>Stocks!K173</f>
        <v>-8.3441637449764728E-3</v>
      </c>
      <c r="F363" s="186">
        <f>Stocks!L173</f>
        <v>-1.0915648986803698E-2</v>
      </c>
      <c r="G363" s="2"/>
      <c r="H363" s="348"/>
      <c r="I363" s="2"/>
      <c r="J363" s="257"/>
      <c r="K363" s="348"/>
      <c r="L363" s="20">
        <v>-2.700347550291415E-2</v>
      </c>
      <c r="M363" s="20">
        <v>-3.2049301222669864E-3</v>
      </c>
      <c r="N363" s="2">
        <v>-1.5532942544244512E-2</v>
      </c>
      <c r="O363" s="2">
        <v>-8.3094478361884095E-3</v>
      </c>
      <c r="P363" s="2">
        <v>-1.0856289469277339E-2</v>
      </c>
      <c r="Q363" s="41">
        <f t="shared" si="4"/>
        <v>-1.2981417094978281E-2</v>
      </c>
    </row>
    <row r="364" spans="1:17" ht="12.75" customHeight="1">
      <c r="A364" s="185">
        <f>Stocks!A172</f>
        <v>42641</v>
      </c>
      <c r="B364" s="186">
        <f>Stocks!H172</f>
        <v>2.232606235893725E-3</v>
      </c>
      <c r="C364" s="186">
        <f>Stocks!I172</f>
        <v>6.9684725359238434E-3</v>
      </c>
      <c r="D364" s="186">
        <f>Stocks!J172</f>
        <v>7.5756893546931828E-3</v>
      </c>
      <c r="E364" s="186">
        <f>Stocks!K172</f>
        <v>4.2148918084137224E-3</v>
      </c>
      <c r="F364" s="186">
        <f>Stocks!L172</f>
        <v>1.3794455463499158E-3</v>
      </c>
      <c r="G364" s="2"/>
      <c r="H364" s="348"/>
      <c r="I364" s="2"/>
      <c r="J364" s="257"/>
      <c r="K364" s="348"/>
      <c r="L364" s="20">
        <v>2.2351003569806788E-3</v>
      </c>
      <c r="M364" s="20">
        <v>6.9928088367719925E-3</v>
      </c>
      <c r="N364" s="2">
        <v>7.6044574895583038E-3</v>
      </c>
      <c r="O364" s="2">
        <v>4.2237869578654911E-3</v>
      </c>
      <c r="P364" s="2">
        <v>1.3803974189926787E-3</v>
      </c>
      <c r="Q364" s="41">
        <f t="shared" si="4"/>
        <v>4.4873102120338284E-3</v>
      </c>
    </row>
    <row r="365" spans="1:17" ht="12.75" customHeight="1">
      <c r="A365" s="185">
        <f>Stocks!A171</f>
        <v>42640</v>
      </c>
      <c r="B365" s="186">
        <f>Stocks!H171</f>
        <v>-1.5333024488081303E-2</v>
      </c>
      <c r="C365" s="186">
        <f>Stocks!I171</f>
        <v>1.4357612610060841E-2</v>
      </c>
      <c r="D365" s="186">
        <f>Stocks!J171</f>
        <v>1.8586903018308041E-3</v>
      </c>
      <c r="E365" s="186">
        <f>Stocks!K171</f>
        <v>2.6197835216939261E-2</v>
      </c>
      <c r="F365" s="186">
        <f>Stocks!L171</f>
        <v>1.8285085156559942E-2</v>
      </c>
      <c r="G365" s="2"/>
      <c r="H365" s="348"/>
      <c r="I365" s="2"/>
      <c r="J365" s="257"/>
      <c r="K365" s="348"/>
      <c r="L365" s="20">
        <v>-1.5216072175317615E-2</v>
      </c>
      <c r="M365" s="20">
        <v>1.4461178187875274E-2</v>
      </c>
      <c r="N365" s="2">
        <v>1.8604187373595343E-3</v>
      </c>
      <c r="O365" s="2">
        <v>2.6544014943824346E-2</v>
      </c>
      <c r="P365" s="2">
        <v>1.8453280920111469E-2</v>
      </c>
      <c r="Q365" s="41">
        <f t="shared" si="4"/>
        <v>9.2205641227706032E-3</v>
      </c>
    </row>
    <row r="366" spans="1:17" ht="12.75" customHeight="1">
      <c r="A366" s="185">
        <f>Stocks!A170</f>
        <v>42639</v>
      </c>
      <c r="B366" s="186">
        <f>Stocks!H170</f>
        <v>7.3960955371884449E-3</v>
      </c>
      <c r="C366" s="186">
        <f>Stocks!I170</f>
        <v>-1.4626286245675852E-2</v>
      </c>
      <c r="D366" s="186">
        <f>Stocks!J170</f>
        <v>1.5072642543440071E-3</v>
      </c>
      <c r="E366" s="186">
        <f>Stocks!K170</f>
        <v>-1.4488484413084498E-2</v>
      </c>
      <c r="F366" s="186">
        <f>Stocks!L170</f>
        <v>-9.2712359859912375E-3</v>
      </c>
      <c r="G366" s="2"/>
      <c r="H366" s="348"/>
      <c r="I366" s="2"/>
      <c r="J366" s="257"/>
      <c r="K366" s="348"/>
      <c r="L366" s="20">
        <v>7.4235142071368667E-3</v>
      </c>
      <c r="M366" s="20">
        <v>-1.4519841715651349E-2</v>
      </c>
      <c r="N366" s="2">
        <v>1.5084007480373612E-3</v>
      </c>
      <c r="O366" s="2">
        <v>-1.4384031386616123E-2</v>
      </c>
      <c r="P366" s="2">
        <v>-9.2283905898006471E-3</v>
      </c>
      <c r="Q366" s="41">
        <f t="shared" si="4"/>
        <v>-5.8400697473787785E-3</v>
      </c>
    </row>
    <row r="367" spans="1:17" ht="12.75" customHeight="1">
      <c r="A367" s="185">
        <f>Stocks!A169</f>
        <v>42636</v>
      </c>
      <c r="B367" s="186">
        <f>Stocks!H169</f>
        <v>4.9289943448630712E-3</v>
      </c>
      <c r="C367" s="186">
        <f>Stocks!I169</f>
        <v>-9.6336649434844452E-3</v>
      </c>
      <c r="D367" s="186">
        <f>Stocks!J169</f>
        <v>-1.6804374486920331E-2</v>
      </c>
      <c r="E367" s="186">
        <f>Stocks!K169</f>
        <v>1.1472076943183265E-3</v>
      </c>
      <c r="F367" s="186">
        <f>Stocks!L169</f>
        <v>-6.7680662738225624E-3</v>
      </c>
      <c r="G367" s="2"/>
      <c r="H367" s="348"/>
      <c r="I367" s="2"/>
      <c r="J367" s="257"/>
      <c r="K367" s="348"/>
      <c r="L367" s="20">
        <v>4.9411618204143436E-3</v>
      </c>
      <c r="M367" s="20">
        <v>-9.5874098478954499E-3</v>
      </c>
      <c r="N367" s="2">
        <v>-1.6663968563995196E-2</v>
      </c>
      <c r="O367" s="2">
        <v>1.1478659887747226E-3</v>
      </c>
      <c r="P367" s="2">
        <v>-6.7452144964573286E-3</v>
      </c>
      <c r="Q367" s="41">
        <f t="shared" si="4"/>
        <v>-5.3815130198317813E-3</v>
      </c>
    </row>
    <row r="368" spans="1:17" ht="12.75" customHeight="1">
      <c r="A368" s="185">
        <f>Stocks!A168</f>
        <v>42635</v>
      </c>
      <c r="B368" s="186">
        <f>Stocks!H168</f>
        <v>5.8787586658152107E-3</v>
      </c>
      <c r="C368" s="186">
        <f>Stocks!I168</f>
        <v>2.6666197013324221E-3</v>
      </c>
      <c r="D368" s="186">
        <f>Stocks!J168</f>
        <v>9.3791844505734818E-3</v>
      </c>
      <c r="E368" s="186">
        <f>Stocks!K168</f>
        <v>9.9629055954337988E-3</v>
      </c>
      <c r="F368" s="186">
        <f>Stocks!L168</f>
        <v>1.0384088463847056E-3</v>
      </c>
      <c r="G368" s="2"/>
      <c r="H368" s="348"/>
      <c r="I368" s="2"/>
      <c r="J368" s="257"/>
      <c r="K368" s="348"/>
      <c r="L368" s="20">
        <v>5.8960724788223728E-3</v>
      </c>
      <c r="M368" s="20">
        <v>2.6701782940830548E-3</v>
      </c>
      <c r="N368" s="2">
        <v>9.4233068371689498E-3</v>
      </c>
      <c r="O368" s="2">
        <v>1.0012700569541441E-2</v>
      </c>
      <c r="P368" s="2">
        <v>1.038948179517357E-3</v>
      </c>
      <c r="Q368" s="41">
        <f t="shared" si="4"/>
        <v>5.8082412718266354E-3</v>
      </c>
    </row>
    <row r="369" spans="1:17" ht="12.75" customHeight="1">
      <c r="A369" s="185">
        <f>Stocks!A167</f>
        <v>42634</v>
      </c>
      <c r="B369" s="186">
        <f>Stocks!H167</f>
        <v>2.8302463629802507E-3</v>
      </c>
      <c r="C369" s="186">
        <f>Stocks!I167</f>
        <v>8.3120784736257555E-3</v>
      </c>
      <c r="D369" s="186">
        <f>Stocks!J167</f>
        <v>-1.7615847379587088E-4</v>
      </c>
      <c r="E369" s="186">
        <f>Stocks!K167</f>
        <v>-3.4902347118842783E-2</v>
      </c>
      <c r="F369" s="186">
        <f>Stocks!L167</f>
        <v>1.6584103523791315E-2</v>
      </c>
      <c r="G369" s="2"/>
      <c r="H369" s="348"/>
      <c r="I369" s="2"/>
      <c r="J369" s="257"/>
      <c r="K369" s="348"/>
      <c r="L369" s="20">
        <v>2.8342552914105883E-3</v>
      </c>
      <c r="M369" s="20">
        <v>8.3467197116112741E-3</v>
      </c>
      <c r="N369" s="2">
        <v>-1.7614295880296477E-4</v>
      </c>
      <c r="O369" s="2">
        <v>-3.4300284987277323E-2</v>
      </c>
      <c r="P369" s="2">
        <v>1.6722383125451323E-2</v>
      </c>
      <c r="Q369" s="41">
        <f t="shared" si="4"/>
        <v>-1.3146139635214198E-3</v>
      </c>
    </row>
    <row r="370" spans="1:17" ht="12.75" customHeight="1">
      <c r="A370" s="185">
        <f>Stocks!A166</f>
        <v>42633</v>
      </c>
      <c r="B370" s="186">
        <f>Stocks!H166</f>
        <v>-8.2729413428471524E-3</v>
      </c>
      <c r="C370" s="186">
        <f>Stocks!I166</f>
        <v>-5.3832461666972642E-4</v>
      </c>
      <c r="D370" s="186">
        <f>Stocks!J166</f>
        <v>-8.7988670384758921E-5</v>
      </c>
      <c r="E370" s="186">
        <f>Stocks!K166</f>
        <v>1.9357349219597463E-3</v>
      </c>
      <c r="F370" s="186">
        <f>Stocks!L166</f>
        <v>-2.1102093810686047E-3</v>
      </c>
      <c r="G370" s="2"/>
      <c r="H370" s="348"/>
      <c r="I370" s="2"/>
      <c r="J370" s="257"/>
      <c r="K370" s="348"/>
      <c r="L370" s="20">
        <v>-8.2388147375946665E-3</v>
      </c>
      <c r="M370" s="20">
        <v>-5.3817974597024484E-4</v>
      </c>
      <c r="N370" s="2">
        <v>-8.7984799495268982E-5</v>
      </c>
      <c r="O370" s="2">
        <v>1.9376096662780567E-3</v>
      </c>
      <c r="P370" s="2">
        <v>-2.1079844545480401E-3</v>
      </c>
      <c r="Q370" s="41">
        <f t="shared" si="4"/>
        <v>-1.8070708142660329E-3</v>
      </c>
    </row>
    <row r="371" spans="1:17" ht="12.75" customHeight="1">
      <c r="A371" s="185">
        <f>Stocks!A165</f>
        <v>42632</v>
      </c>
      <c r="B371" s="186">
        <f>Stocks!H165</f>
        <v>4.5660060035870552E-3</v>
      </c>
      <c r="C371" s="186">
        <f>Stocks!I165</f>
        <v>-1.3630935903754311E-2</v>
      </c>
      <c r="D371" s="186">
        <f>Stocks!J165</f>
        <v>-1.1728877524525325E-2</v>
      </c>
      <c r="E371" s="186">
        <f>Stocks!K165</f>
        <v>-1.4377133264608046E-2</v>
      </c>
      <c r="F371" s="186">
        <f>Stocks!L165</f>
        <v>-5.6051357493384765E-3</v>
      </c>
      <c r="G371" s="2"/>
      <c r="H371" s="348"/>
      <c r="I371" s="2"/>
      <c r="J371" s="257"/>
      <c r="K371" s="348"/>
      <c r="L371" s="20">
        <v>4.5764460927882064E-3</v>
      </c>
      <c r="M371" s="20">
        <v>-1.3538455372553486E-2</v>
      </c>
      <c r="N371" s="2">
        <v>-1.1660362370759915E-2</v>
      </c>
      <c r="O371" s="2">
        <v>-1.4274275805962766E-2</v>
      </c>
      <c r="P371" s="2">
        <v>-5.5894562848084464E-3</v>
      </c>
      <c r="Q371" s="41">
        <f t="shared" si="4"/>
        <v>-8.0972207482592814E-3</v>
      </c>
    </row>
    <row r="372" spans="1:17" ht="12.75" customHeight="1">
      <c r="A372" s="185">
        <f>Stocks!A164</f>
        <v>42629</v>
      </c>
      <c r="B372" s="186">
        <f>Stocks!H164</f>
        <v>2.4544113632023551E-2</v>
      </c>
      <c r="C372" s="186">
        <f>Stocks!I164</f>
        <v>2.9909371968107636E-2</v>
      </c>
      <c r="D372" s="186">
        <f>Stocks!J164</f>
        <v>-5.6401717200133721E-3</v>
      </c>
      <c r="E372" s="186">
        <f>Stocks!K164</f>
        <v>2.1746685779787379E-2</v>
      </c>
      <c r="F372" s="186">
        <f>Stocks!L164</f>
        <v>1.0486972001422087E-3</v>
      </c>
      <c r="G372" s="2"/>
      <c r="H372" s="348"/>
      <c r="I372" s="2"/>
      <c r="J372" s="257"/>
      <c r="K372" s="348"/>
      <c r="L372" s="20">
        <v>2.4847799868753618E-2</v>
      </c>
      <c r="M372" s="20">
        <v>3.0361150118810579E-2</v>
      </c>
      <c r="N372" s="2">
        <v>-5.6242958131349566E-3</v>
      </c>
      <c r="O372" s="2">
        <v>2.1984868378256323E-2</v>
      </c>
      <c r="P372" s="2">
        <v>1.0492472753215638E-3</v>
      </c>
      <c r="Q372" s="41">
        <f t="shared" si="4"/>
        <v>1.4523753965601427E-2</v>
      </c>
    </row>
    <row r="373" spans="1:17" ht="12.75" customHeight="1">
      <c r="A373" s="185">
        <f>Stocks!A163</f>
        <v>42628</v>
      </c>
      <c r="B373" s="186">
        <f>Stocks!H163</f>
        <v>2.0210823164467484E-2</v>
      </c>
      <c r="C373" s="186">
        <f>Stocks!I163</f>
        <v>2.6047282358429402E-2</v>
      </c>
      <c r="D373" s="186">
        <f>Stocks!J163</f>
        <v>3.3433243578209496E-2</v>
      </c>
      <c r="E373" s="186">
        <f>Stocks!K163</f>
        <v>3.3958767226083438E-3</v>
      </c>
      <c r="F373" s="186">
        <f>Stocks!L163</f>
        <v>1.6395261667068891E-2</v>
      </c>
      <c r="G373" s="2"/>
      <c r="H373" s="348"/>
      <c r="I373" s="2"/>
      <c r="J373" s="257"/>
      <c r="K373" s="348"/>
      <c r="L373" s="20">
        <v>2.0416444775389377E-2</v>
      </c>
      <c r="M373" s="20">
        <v>2.6389477441311541E-2</v>
      </c>
      <c r="N373" s="2">
        <v>3.3998415387913358E-2</v>
      </c>
      <c r="O373" s="2">
        <v>3.4016492443737834E-3</v>
      </c>
      <c r="P373" s="2">
        <v>1.6530401510503528E-2</v>
      </c>
      <c r="Q373" s="41">
        <f t="shared" si="4"/>
        <v>2.0147277671898316E-2</v>
      </c>
    </row>
    <row r="374" spans="1:17" ht="12.75" customHeight="1">
      <c r="A374" s="185">
        <f>Stocks!A162</f>
        <v>42627</v>
      </c>
      <c r="B374" s="186">
        <f>Stocks!H162</f>
        <v>1.8345874461119743E-3</v>
      </c>
      <c r="C374" s="186">
        <f>Stocks!I162</f>
        <v>2.8064028559829309E-4</v>
      </c>
      <c r="D374" s="186">
        <f>Stocks!J162</f>
        <v>3.4775110163753765E-2</v>
      </c>
      <c r="E374" s="186">
        <f>Stocks!K162</f>
        <v>9.528875928088331E-3</v>
      </c>
      <c r="F374" s="186">
        <f>Stocks!L162</f>
        <v>-4.787889102740815E-3</v>
      </c>
      <c r="G374" s="2"/>
      <c r="H374" s="348"/>
      <c r="I374" s="2"/>
      <c r="J374" s="257"/>
      <c r="K374" s="348"/>
      <c r="L374" s="20">
        <v>1.8362713312479913E-3</v>
      </c>
      <c r="M374" s="20">
        <v>2.8067966876742641E-4</v>
      </c>
      <c r="N374" s="2">
        <v>3.5386834639395279E-2</v>
      </c>
      <c r="O374" s="2">
        <v>9.5744202133175322E-3</v>
      </c>
      <c r="P374" s="2">
        <v>-4.7764454326698451E-3</v>
      </c>
      <c r="Q374" s="41">
        <f t="shared" si="4"/>
        <v>8.4603520840116769E-3</v>
      </c>
    </row>
    <row r="375" spans="1:17" ht="12.75" customHeight="1">
      <c r="A375" s="185">
        <f>Stocks!A161</f>
        <v>42626</v>
      </c>
      <c r="B375" s="186">
        <f>Stocks!H161</f>
        <v>-1.1411306613783923E-2</v>
      </c>
      <c r="C375" s="186">
        <f>Stocks!I161</f>
        <v>-1.3112207782220378E-2</v>
      </c>
      <c r="D375" s="186">
        <f>Stocks!J161</f>
        <v>2.3525994245022837E-2</v>
      </c>
      <c r="E375" s="186">
        <f>Stocks!K161</f>
        <v>-3.0339592770758095E-2</v>
      </c>
      <c r="F375" s="186">
        <f>Stocks!L161</f>
        <v>-9.1565503840041976E-3</v>
      </c>
      <c r="G375" s="2"/>
      <c r="H375" s="348"/>
      <c r="I375" s="2"/>
      <c r="J375" s="257"/>
      <c r="K375" s="348"/>
      <c r="L375" s="20">
        <v>-1.1346444608979657E-2</v>
      </c>
      <c r="M375" s="20">
        <v>-1.302661728761636E-2</v>
      </c>
      <c r="N375" s="2">
        <v>2.3804913436514724E-2</v>
      </c>
      <c r="O375" s="2">
        <v>-2.9883966787966725E-2</v>
      </c>
      <c r="P375" s="2">
        <v>-9.1147568353905899E-3</v>
      </c>
      <c r="Q375" s="41">
        <f t="shared" si="4"/>
        <v>-7.9133744166877216E-3</v>
      </c>
    </row>
    <row r="376" spans="1:17" ht="12.75" customHeight="1">
      <c r="A376" s="185">
        <f>Stocks!A160</f>
        <v>42625</v>
      </c>
      <c r="B376" s="186">
        <f>Stocks!H160</f>
        <v>1.9503135995371047E-2</v>
      </c>
      <c r="C376" s="186">
        <f>Stocks!I160</f>
        <v>1.7897775415611644E-2</v>
      </c>
      <c r="D376" s="186">
        <f>Stocks!J160</f>
        <v>2.2151777130272228E-2</v>
      </c>
      <c r="E376" s="186">
        <f>Stocks!K160</f>
        <v>2.60817950873528E-2</v>
      </c>
      <c r="F376" s="186">
        <f>Stocks!L160</f>
        <v>1.4833411620385931E-2</v>
      </c>
      <c r="G376" s="2"/>
      <c r="H376" s="348"/>
      <c r="I376" s="2"/>
      <c r="J376" s="257"/>
      <c r="K376" s="348"/>
      <c r="L376" s="20">
        <v>1.9694564613078846E-2</v>
      </c>
      <c r="M376" s="20">
        <v>1.8058900422344593E-2</v>
      </c>
      <c r="N376" s="2">
        <v>2.2398949473435421E-2</v>
      </c>
      <c r="O376" s="2">
        <v>2.6424901554404183E-2</v>
      </c>
      <c r="P376" s="2">
        <v>1.494397265992798E-2</v>
      </c>
      <c r="Q376" s="41">
        <f t="shared" si="4"/>
        <v>2.0304257744638204E-2</v>
      </c>
    </row>
    <row r="377" spans="1:17" ht="12.75" customHeight="1">
      <c r="A377" s="185">
        <f>Stocks!A159</f>
        <v>42622</v>
      </c>
      <c r="B377" s="186">
        <f>Stocks!H159</f>
        <v>-1.4751562629011986E-2</v>
      </c>
      <c r="C377" s="186">
        <f>Stocks!I159</f>
        <v>-2.7825779294018679E-2</v>
      </c>
      <c r="D377" s="186">
        <f>Stocks!J159</f>
        <v>-2.2910227556053618E-2</v>
      </c>
      <c r="E377" s="186">
        <f>Stocks!K159</f>
        <v>-3.2221424644781484E-2</v>
      </c>
      <c r="F377" s="186">
        <f>Stocks!L159</f>
        <v>-2.147203196679838E-2</v>
      </c>
      <c r="G377" s="2"/>
      <c r="H377" s="348"/>
      <c r="I377" s="2"/>
      <c r="J377" s="257"/>
      <c r="K377" s="348"/>
      <c r="L377" s="20">
        <v>-1.4643291372905974E-2</v>
      </c>
      <c r="M377" s="20">
        <v>-2.744220825276264E-2</v>
      </c>
      <c r="N377" s="2">
        <v>-2.2649781047135609E-2</v>
      </c>
      <c r="O377" s="2">
        <v>-3.1707845406066817E-2</v>
      </c>
      <c r="P377" s="2">
        <v>-2.124314900954111E-2</v>
      </c>
      <c r="Q377" s="41">
        <f t="shared" si="4"/>
        <v>-2.3537255017682432E-2</v>
      </c>
    </row>
    <row r="378" spans="1:17" ht="12.75" customHeight="1">
      <c r="A378" s="185">
        <f>Stocks!A158</f>
        <v>42621</v>
      </c>
      <c r="B378" s="186">
        <f>Stocks!H158</f>
        <v>-2.1801579728543442E-2</v>
      </c>
      <c r="C378" s="186">
        <f>Stocks!I158</f>
        <v>-5.4878302351803068E-4</v>
      </c>
      <c r="D378" s="186">
        <f>Stocks!J158</f>
        <v>-2.6558385425561565E-2</v>
      </c>
      <c r="E378" s="186">
        <f>Stocks!K158</f>
        <v>5.1305578524595509E-3</v>
      </c>
      <c r="F378" s="186">
        <f>Stocks!L158</f>
        <v>-3.9968780161540032E-3</v>
      </c>
      <c r="G378" s="2"/>
      <c r="H378" s="348"/>
      <c r="I378" s="2"/>
      <c r="J378" s="257"/>
      <c r="K378" s="348"/>
      <c r="L378" s="20">
        <v>-2.1565642997573142E-2</v>
      </c>
      <c r="M378" s="20">
        <v>-5.4863246965631846E-4</v>
      </c>
      <c r="N378" s="2">
        <v>-2.6208813037114091E-2</v>
      </c>
      <c r="O378" s="2">
        <v>5.1437417015886703E-3</v>
      </c>
      <c r="P378" s="2">
        <v>-3.9889011303013587E-3</v>
      </c>
      <c r="Q378" s="41">
        <f t="shared" si="4"/>
        <v>-9.433649586611248E-3</v>
      </c>
    </row>
    <row r="379" spans="1:17" ht="12.75" customHeight="1">
      <c r="A379" s="185">
        <f>Stocks!A157</f>
        <v>42620</v>
      </c>
      <c r="B379" s="186">
        <f>Stocks!H157</f>
        <v>-5.5371426146429079E-3</v>
      </c>
      <c r="C379" s="186">
        <f>Stocks!I157</f>
        <v>-3.0128453845128058E-3</v>
      </c>
      <c r="D379" s="186">
        <f>Stocks!J157</f>
        <v>6.1093802722654448E-3</v>
      </c>
      <c r="E379" s="186">
        <f>Stocks!K157</f>
        <v>-9.4358661296321394E-3</v>
      </c>
      <c r="F379" s="186">
        <f>Stocks!L157</f>
        <v>8.6737824993545008E-4</v>
      </c>
      <c r="G379" s="2"/>
      <c r="H379" s="348"/>
      <c r="I379" s="2"/>
      <c r="J379" s="257"/>
      <c r="K379" s="348"/>
      <c r="L379" s="20">
        <v>-5.521840896101836E-3</v>
      </c>
      <c r="M379" s="20">
        <v>-3.0083113204783275E-3</v>
      </c>
      <c r="N379" s="2">
        <v>6.1280805989938174E-3</v>
      </c>
      <c r="O379" s="2">
        <v>-9.3914880364267244E-3</v>
      </c>
      <c r="P379" s="2">
        <v>8.6775453123463494E-4</v>
      </c>
      <c r="Q379" s="41">
        <f t="shared" si="4"/>
        <v>-2.185161024555687E-3</v>
      </c>
    </row>
    <row r="380" spans="1:17" ht="12.75" customHeight="1">
      <c r="A380" s="185">
        <f>Stocks!A156</f>
        <v>42619</v>
      </c>
      <c r="B380" s="186">
        <f>Stocks!H156</f>
        <v>2.52129028454488E-2</v>
      </c>
      <c r="C380" s="186">
        <f>Stocks!I156</f>
        <v>1.3489632286437927E-2</v>
      </c>
      <c r="D380" s="186">
        <f>Stocks!J156</f>
        <v>-2.7857129706709171E-4</v>
      </c>
      <c r="E380" s="186">
        <f>Stocks!K156</f>
        <v>2.7448921319487153E-2</v>
      </c>
      <c r="F380" s="186">
        <f>Stocks!L156</f>
        <v>-1.0408338589450485E-3</v>
      </c>
      <c r="G380" s="2"/>
      <c r="H380" s="348"/>
      <c r="I380" s="2"/>
      <c r="J380" s="257"/>
      <c r="K380" s="348"/>
      <c r="L380" s="20">
        <v>2.5533436270267166E-2</v>
      </c>
      <c r="M380" s="20">
        <v>1.3581027877962186E-2</v>
      </c>
      <c r="N380" s="2">
        <v>-2.7853249968597604E-4</v>
      </c>
      <c r="O380" s="2">
        <v>2.7829113611494528E-2</v>
      </c>
      <c r="P380" s="2">
        <v>-1.0402923792638766E-3</v>
      </c>
      <c r="Q380" s="41">
        <f t="shared" si="4"/>
        <v>1.3124950576154806E-2</v>
      </c>
    </row>
    <row r="381" spans="1:17" ht="12.75" customHeight="1">
      <c r="A381" s="185">
        <f>Stocks!A155</f>
        <v>42615</v>
      </c>
      <c r="B381" s="186">
        <f>Stocks!H155</f>
        <v>-1.5004697403060282E-2</v>
      </c>
      <c r="C381" s="186">
        <f>Stocks!I155</f>
        <v>1.6644949858566377E-3</v>
      </c>
      <c r="D381" s="186">
        <f>Stocks!J155</f>
        <v>9.3258255705042283E-3</v>
      </c>
      <c r="E381" s="186">
        <f>Stocks!K155</f>
        <v>0</v>
      </c>
      <c r="F381" s="186">
        <f>Stocks!L155</f>
        <v>1.3881365280338648E-3</v>
      </c>
      <c r="G381" s="2"/>
      <c r="H381" s="348"/>
      <c r="I381" s="2"/>
      <c r="J381" s="257"/>
      <c r="K381" s="348"/>
      <c r="L381" s="20">
        <v>-1.4892687853908676E-2</v>
      </c>
      <c r="M381" s="20">
        <v>1.6658810265481499E-3</v>
      </c>
      <c r="N381" s="2">
        <v>9.369446576974633E-3</v>
      </c>
      <c r="O381" s="2">
        <v>0</v>
      </c>
      <c r="P381" s="2">
        <v>1.3891004355042027E-3</v>
      </c>
      <c r="Q381" s="41">
        <f t="shared" si="4"/>
        <v>-4.9365196297633822E-4</v>
      </c>
    </row>
    <row r="382" spans="1:17" ht="12.75" customHeight="1">
      <c r="A382" s="185">
        <f>Stocks!A154</f>
        <v>42614</v>
      </c>
      <c r="B382" s="186">
        <f>Stocks!H154</f>
        <v>-5.4473425598297057E-2</v>
      </c>
      <c r="C382" s="186">
        <f>Stocks!I154</f>
        <v>3.6156540186886212E-3</v>
      </c>
      <c r="D382" s="186">
        <f>Stocks!J154</f>
        <v>5.9202011809895731E-3</v>
      </c>
      <c r="E382" s="186">
        <f>Stocks!K154</f>
        <v>-7.1857522114425075E-4</v>
      </c>
      <c r="F382" s="186">
        <f>Stocks!L154</f>
        <v>2.2598374053360059E-3</v>
      </c>
      <c r="G382" s="2"/>
      <c r="H382" s="348"/>
      <c r="I382" s="2"/>
      <c r="J382" s="257"/>
      <c r="K382" s="348"/>
      <c r="L382" s="20">
        <v>-5.30163259519911E-2</v>
      </c>
      <c r="M382" s="20">
        <v>3.6221983806857885E-3</v>
      </c>
      <c r="N382" s="2">
        <v>5.9377602058860932E-3</v>
      </c>
      <c r="O382" s="2">
        <v>-7.1831710779830175E-4</v>
      </c>
      <c r="P382" s="2">
        <v>2.2623927624199377E-3</v>
      </c>
      <c r="Q382" s="41">
        <f t="shared" si="4"/>
        <v>-8.3824583421595166E-3</v>
      </c>
    </row>
    <row r="383" spans="1:17" ht="12.75" customHeight="1">
      <c r="A383" s="185">
        <f>Stocks!A153</f>
        <v>42613</v>
      </c>
      <c r="B383" s="186">
        <f>Stocks!H153</f>
        <v>3.1652277010423605E-3</v>
      </c>
      <c r="C383" s="186">
        <f>Stocks!I153</f>
        <v>5.3079318762207775E-3</v>
      </c>
      <c r="D383" s="186">
        <f>Stocks!J153</f>
        <v>9.4291762525226862E-4</v>
      </c>
      <c r="E383" s="186">
        <f>Stocks!K153</f>
        <v>0</v>
      </c>
      <c r="F383" s="186">
        <f>Stocks!L153</f>
        <v>-7.4555400951986485E-3</v>
      </c>
      <c r="G383" s="2"/>
      <c r="H383" s="348"/>
      <c r="I383" s="2"/>
      <c r="J383" s="257"/>
      <c r="K383" s="348"/>
      <c r="L383" s="20">
        <v>3.1702423236536353E-3</v>
      </c>
      <c r="M383" s="20">
        <v>5.3220439041347873E-3</v>
      </c>
      <c r="N383" s="2">
        <v>9.4336231183282898E-4</v>
      </c>
      <c r="O383" s="2">
        <v>0</v>
      </c>
      <c r="P383" s="2">
        <v>-7.4278164970603446E-3</v>
      </c>
      <c r="Q383" s="41">
        <f t="shared" si="4"/>
        <v>4.0156640851218145E-4</v>
      </c>
    </row>
    <row r="384" spans="1:17" ht="12.75" customHeight="1">
      <c r="A384" s="185">
        <f>Stocks!A152</f>
        <v>42612</v>
      </c>
      <c r="B384" s="186">
        <f>Stocks!H152</f>
        <v>-1.8099622261071875E-2</v>
      </c>
      <c r="C384" s="186">
        <f>Stocks!I152</f>
        <v>4.2107324395852562E-3</v>
      </c>
      <c r="D384" s="186">
        <f>Stocks!J152</f>
        <v>-7.7059628131752435E-3</v>
      </c>
      <c r="E384" s="186">
        <f>Stocks!K152</f>
        <v>1.540375144115611E-3</v>
      </c>
      <c r="F384" s="186">
        <f>Stocks!L152</f>
        <v>-3.6209998021206934E-3</v>
      </c>
      <c r="G384" s="2"/>
      <c r="H384" s="348"/>
      <c r="I384" s="2"/>
      <c r="J384" s="257"/>
      <c r="K384" s="348"/>
      <c r="L384" s="20">
        <v>-1.7936807870866201E-2</v>
      </c>
      <c r="M384" s="20">
        <v>4.2196100294359133E-3</v>
      </c>
      <c r="N384" s="2">
        <v>-7.6763480007749612E-3</v>
      </c>
      <c r="O384" s="2">
        <v>1.5415621312981091E-3</v>
      </c>
      <c r="P384" s="2">
        <v>-3.6144518880533451E-3</v>
      </c>
      <c r="Q384" s="41">
        <f t="shared" si="4"/>
        <v>-4.6932871197920964E-3</v>
      </c>
    </row>
    <row r="385" spans="1:17" ht="12.75" customHeight="1">
      <c r="A385" s="185">
        <f>Stocks!A151</f>
        <v>42611</v>
      </c>
      <c r="B385" s="186">
        <f>Stocks!H151</f>
        <v>-2.2014299155014575E-2</v>
      </c>
      <c r="C385" s="186">
        <f>Stocks!I151</f>
        <v>8.1907190076834571E-3</v>
      </c>
      <c r="D385" s="186">
        <f>Stocks!J151</f>
        <v>-1.1226157758706958E-3</v>
      </c>
      <c r="E385" s="186">
        <f>Stocks!K151</f>
        <v>-2.8735548592583406E-3</v>
      </c>
      <c r="F385" s="186">
        <f>Stocks!L151</f>
        <v>1.2056048721944494E-3</v>
      </c>
      <c r="G385" s="2"/>
      <c r="H385" s="348"/>
      <c r="I385" s="2"/>
      <c r="J385" s="257"/>
      <c r="K385" s="348"/>
      <c r="L385" s="20">
        <v>-2.1773752857544598E-2</v>
      </c>
      <c r="M385" s="20">
        <v>8.2243547174478109E-3</v>
      </c>
      <c r="N385" s="2">
        <v>-1.121985878513536E-3</v>
      </c>
      <c r="O385" s="2">
        <v>-2.8694301522968761E-3</v>
      </c>
      <c r="P385" s="2">
        <v>1.2063319058908313E-3</v>
      </c>
      <c r="Q385" s="41">
        <f t="shared" si="4"/>
        <v>-3.2668964530032743E-3</v>
      </c>
    </row>
    <row r="386" spans="1:17" ht="12.75" customHeight="1">
      <c r="A386" s="185">
        <f>Stocks!A150</f>
        <v>42608</v>
      </c>
      <c r="B386" s="186">
        <f>Stocks!H150</f>
        <v>-4.3996078388001125E-3</v>
      </c>
      <c r="C386" s="186">
        <f>Stocks!I150</f>
        <v>4.8329360101638198E-3</v>
      </c>
      <c r="D386" s="186">
        <f>Stocks!J150</f>
        <v>-5.8741305147823374E-3</v>
      </c>
      <c r="E386" s="186">
        <f>Stocks!K150</f>
        <v>2.6680569683724298E-3</v>
      </c>
      <c r="F386" s="186">
        <f>Stocks!L150</f>
        <v>-2.40968474768598E-3</v>
      </c>
      <c r="G386" s="2"/>
      <c r="H386" s="348"/>
      <c r="I386" s="2"/>
      <c r="J386" s="257"/>
      <c r="K386" s="348"/>
      <c r="L386" s="20">
        <v>-4.3899437421722831E-3</v>
      </c>
      <c r="M386" s="20">
        <v>4.8446334821890345E-3</v>
      </c>
      <c r="N386" s="2">
        <v>-5.8569115421252503E-3</v>
      </c>
      <c r="O386" s="2">
        <v>2.6716193999177977E-3</v>
      </c>
      <c r="P386" s="2">
        <v>-2.4067837879950204E-3</v>
      </c>
      <c r="Q386" s="41">
        <f t="shared" si="4"/>
        <v>-1.0274772380371444E-3</v>
      </c>
    </row>
    <row r="387" spans="1:17" ht="12.75" customHeight="1">
      <c r="A387" s="185">
        <f>Stocks!A149</f>
        <v>42607</v>
      </c>
      <c r="B387" s="186">
        <f>Stocks!H149</f>
        <v>-7.4845382643589295E-3</v>
      </c>
      <c r="C387" s="186">
        <f>Stocks!I149</f>
        <v>-1.7084470931766575E-3</v>
      </c>
      <c r="D387" s="186">
        <f>Stocks!J149</f>
        <v>-4.2670147891117425E-3</v>
      </c>
      <c r="E387" s="186">
        <f>Stocks!K149</f>
        <v>2.2234682222357381E-2</v>
      </c>
      <c r="F387" s="186">
        <f>Stocks!L149</f>
        <v>3.7891302940359474E-3</v>
      </c>
      <c r="G387" s="2"/>
      <c r="H387" s="348"/>
      <c r="I387" s="2"/>
      <c r="J387" s="257"/>
      <c r="K387" s="348"/>
      <c r="L387" s="20">
        <v>-7.4565988558215474E-3</v>
      </c>
      <c r="M387" s="20">
        <v>-1.7069885281868575E-3</v>
      </c>
      <c r="N387" s="2">
        <v>-4.2579240162570709E-3</v>
      </c>
      <c r="O387" s="2">
        <v>2.2483715066190232E-2</v>
      </c>
      <c r="P387" s="2">
        <v>3.7963181239023787E-3</v>
      </c>
      <c r="Q387" s="41">
        <f t="shared" si="4"/>
        <v>2.5717043579654266E-3</v>
      </c>
    </row>
    <row r="388" spans="1:17" ht="12.75" customHeight="1">
      <c r="A388" s="185">
        <f>Stocks!A148</f>
        <v>42606</v>
      </c>
      <c r="B388" s="186">
        <f>Stocks!H148</f>
        <v>-9.9227607381629172E-3</v>
      </c>
      <c r="C388" s="186">
        <f>Stocks!I148</f>
        <v>-7.087133787359947E-3</v>
      </c>
      <c r="D388" s="186">
        <f>Stocks!J148</f>
        <v>-7.561784199117876E-3</v>
      </c>
      <c r="E388" s="186">
        <f>Stocks!K148</f>
        <v>-7.953181227315571E-3</v>
      </c>
      <c r="F388" s="186">
        <f>Stocks!L148</f>
        <v>1.0359493835763183E-3</v>
      </c>
      <c r="G388" s="2"/>
      <c r="H388" s="348"/>
      <c r="I388" s="2"/>
      <c r="J388" s="257"/>
      <c r="K388" s="348"/>
      <c r="L388" s="20">
        <v>-9.8736925791442585E-3</v>
      </c>
      <c r="M388" s="20">
        <v>-7.0620792778599605E-3</v>
      </c>
      <c r="N388" s="2">
        <v>-7.5332658374872574E-3</v>
      </c>
      <c r="O388" s="2">
        <v>-7.9216383589402056E-3</v>
      </c>
      <c r="P388" s="2">
        <v>1.0364861644823677E-3</v>
      </c>
      <c r="Q388" s="41">
        <f t="shared" si="4"/>
        <v>-6.2708379777898634E-3</v>
      </c>
    </row>
    <row r="389" spans="1:17" ht="12.75" customHeight="1">
      <c r="A389" s="185">
        <f>Stocks!A147</f>
        <v>42605</v>
      </c>
      <c r="B389" s="186">
        <f>Stocks!H147</f>
        <v>8.5312309059493701E-3</v>
      </c>
      <c r="C389" s="186">
        <f>Stocks!I147</f>
        <v>1.130635894033751E-3</v>
      </c>
      <c r="D389" s="186">
        <f>Stocks!J147</f>
        <v>3.1283701469073419E-3</v>
      </c>
      <c r="E389" s="186">
        <f>Stocks!K147</f>
        <v>7.1130005523948377E-3</v>
      </c>
      <c r="F389" s="186">
        <f>Stocks!L147</f>
        <v>3.8075661618286456E-3</v>
      </c>
      <c r="G389" s="2"/>
      <c r="H389" s="348"/>
      <c r="I389" s="2"/>
      <c r="J389" s="257"/>
      <c r="K389" s="348"/>
      <c r="L389" s="20">
        <v>8.5677255639622137E-3</v>
      </c>
      <c r="M389" s="20">
        <v>1.1312753037532818E-3</v>
      </c>
      <c r="N389" s="2">
        <v>3.133268603525332E-3</v>
      </c>
      <c r="O389" s="2">
        <v>7.138358027748171E-3</v>
      </c>
      <c r="P389" s="2">
        <v>3.8148241507010971E-3</v>
      </c>
      <c r="Q389" s="41">
        <f t="shared" si="4"/>
        <v>4.757090329938019E-3</v>
      </c>
    </row>
    <row r="390" spans="1:17" ht="12.75" customHeight="1">
      <c r="A390" s="185">
        <f>Stocks!A146</f>
        <v>42604</v>
      </c>
      <c r="B390" s="186">
        <f>Stocks!H146</f>
        <v>-9.2426127669240875E-3</v>
      </c>
      <c r="C390" s="186">
        <f>Stocks!I146</f>
        <v>3.3993496421571238E-3</v>
      </c>
      <c r="D390" s="186">
        <f>Stocks!J146</f>
        <v>-7.80287813789147E-3</v>
      </c>
      <c r="E390" s="186">
        <f>Stocks!K146</f>
        <v>-6.3831220133946012E-3</v>
      </c>
      <c r="F390" s="186">
        <f>Stocks!L146</f>
        <v>8.6737567202079598E-4</v>
      </c>
      <c r="G390" s="2"/>
      <c r="H390" s="348"/>
      <c r="I390" s="2"/>
      <c r="J390" s="257"/>
      <c r="K390" s="348"/>
      <c r="L390" s="20">
        <v>-9.2000311111111281E-3</v>
      </c>
      <c r="M390" s="20">
        <v>3.4051339836277473E-3</v>
      </c>
      <c r="N390" s="2">
        <v>-7.7725147096428943E-3</v>
      </c>
      <c r="O390" s="2">
        <v>-6.3627931669095385E-3</v>
      </c>
      <c r="P390" s="2">
        <v>8.677519510827959E-4</v>
      </c>
      <c r="Q390" s="41">
        <f t="shared" si="4"/>
        <v>-3.8124906105906032E-3</v>
      </c>
    </row>
    <row r="391" spans="1:17" ht="12.75" customHeight="1">
      <c r="A391" s="185">
        <f>Stocks!A145</f>
        <v>42601</v>
      </c>
      <c r="B391" s="186">
        <f>Stocks!H145</f>
        <v>6.6442687927801168E-3</v>
      </c>
      <c r="C391" s="186">
        <f>Stocks!I145</f>
        <v>7.6912709171841316E-3</v>
      </c>
      <c r="D391" s="186">
        <f>Stocks!J145</f>
        <v>2.563658398809978E-3</v>
      </c>
      <c r="E391" s="186">
        <f>Stocks!K145</f>
        <v>-3.0203740029545248E-3</v>
      </c>
      <c r="F391" s="186">
        <f>Stocks!L145</f>
        <v>3.4709444407597043E-4</v>
      </c>
      <c r="G391" s="2"/>
      <c r="H391" s="348"/>
      <c r="I391" s="2"/>
      <c r="J391" s="257"/>
      <c r="K391" s="348"/>
      <c r="L391" s="20">
        <v>6.6663909146434212E-3</v>
      </c>
      <c r="M391" s="20">
        <v>7.720924717730282E-3</v>
      </c>
      <c r="N391" s="2">
        <v>2.5669473810111801E-3</v>
      </c>
      <c r="O391" s="2">
        <v>-3.0158172622372576E-3</v>
      </c>
      <c r="P391" s="2">
        <v>3.4715468832242788E-4</v>
      </c>
      <c r="Q391" s="41">
        <f t="shared" si="4"/>
        <v>2.857120087894011E-3</v>
      </c>
    </row>
    <row r="392" spans="1:17" ht="12.75" customHeight="1">
      <c r="A392" s="185">
        <f>Stocks!A144</f>
        <v>42600</v>
      </c>
      <c r="B392" s="186">
        <f>Stocks!H144</f>
        <v>1.208685093987644E-3</v>
      </c>
      <c r="C392" s="186">
        <f>Stocks!I144</f>
        <v>-1.4285933988327677E-3</v>
      </c>
      <c r="D392" s="186">
        <f>Stocks!J144</f>
        <v>-1.2825348619897351E-3</v>
      </c>
      <c r="E392" s="186">
        <f>Stocks!K144</f>
        <v>-2.1814686089808733E-3</v>
      </c>
      <c r="F392" s="186">
        <f>Stocks!L144</f>
        <v>6.9484668124726741E-4</v>
      </c>
      <c r="G392" s="2"/>
      <c r="H392" s="348"/>
      <c r="I392" s="2"/>
      <c r="J392" s="257"/>
      <c r="K392" s="348"/>
      <c r="L392" s="20">
        <v>1.2094158482034037E-3</v>
      </c>
      <c r="M392" s="20">
        <v>-1.4275734450407496E-3</v>
      </c>
      <c r="N392" s="2">
        <v>-1.2817127656468935E-3</v>
      </c>
      <c r="O392" s="2">
        <v>-2.1790909355891199E-3</v>
      </c>
      <c r="P392" s="2">
        <v>6.950881431256312E-4</v>
      </c>
      <c r="Q392" s="41">
        <f t="shared" si="4"/>
        <v>-5.9677463098954556E-4</v>
      </c>
    </row>
    <row r="393" spans="1:17" ht="12.75" customHeight="1">
      <c r="A393" s="185">
        <f>Stocks!A143</f>
        <v>42599</v>
      </c>
      <c r="B393" s="186">
        <f>Stocks!H143</f>
        <v>-1.6560191544740448E-3</v>
      </c>
      <c r="C393" s="186">
        <f>Stocks!I143</f>
        <v>-5.4108139750732058E-3</v>
      </c>
      <c r="D393" s="186">
        <f>Stocks!J143</f>
        <v>-1.463953553790533E-3</v>
      </c>
      <c r="E393" s="186">
        <f>Stocks!K143</f>
        <v>1.3055697071580873E-2</v>
      </c>
      <c r="F393" s="186">
        <f>Stocks!L143</f>
        <v>2.086940805799332E-3</v>
      </c>
      <c r="G393" s="2"/>
      <c r="H393" s="348"/>
      <c r="I393" s="2"/>
      <c r="J393" s="257"/>
      <c r="K393" s="348"/>
      <c r="L393" s="20">
        <v>-1.6546487113517549E-3</v>
      </c>
      <c r="M393" s="20">
        <v>-5.3962018874450764E-3</v>
      </c>
      <c r="N393" s="2">
        <v>-1.462882496509884E-3</v>
      </c>
      <c r="O393" s="2">
        <v>1.3141294791590787E-2</v>
      </c>
      <c r="P393" s="2">
        <v>2.0891199824365886E-3</v>
      </c>
      <c r="Q393" s="41">
        <f t="shared" si="4"/>
        <v>1.343336335744132E-3</v>
      </c>
    </row>
    <row r="394" spans="1:17" ht="12.75" customHeight="1">
      <c r="A394" s="185">
        <f>Stocks!A142</f>
        <v>42598</v>
      </c>
      <c r="B394" s="186">
        <f>Stocks!H142</f>
        <v>-8.8157071969233742E-3</v>
      </c>
      <c r="C394" s="186">
        <f>Stocks!I142</f>
        <v>8.5565932774475453E-3</v>
      </c>
      <c r="D394" s="186">
        <f>Stocks!J142</f>
        <v>-9.1409217111445933E-4</v>
      </c>
      <c r="E394" s="186">
        <f>Stocks!K142</f>
        <v>-1.9954320437428775E-3</v>
      </c>
      <c r="F394" s="186">
        <f>Stocks!L142</f>
        <v>-5.555636743185639E-3</v>
      </c>
      <c r="G394" s="2"/>
      <c r="H394" s="348"/>
      <c r="I394" s="2"/>
      <c r="J394" s="257"/>
      <c r="K394" s="348"/>
      <c r="L394" s="20">
        <v>-8.7769627869491267E-3</v>
      </c>
      <c r="M394" s="20">
        <v>8.5933055576823281E-3</v>
      </c>
      <c r="N394" s="2">
        <v>-9.1367451613393741E-4</v>
      </c>
      <c r="O394" s="2">
        <v>-1.9934424927802027E-3</v>
      </c>
      <c r="P394" s="2">
        <v>-5.5402327329382717E-3</v>
      </c>
      <c r="Q394" s="41">
        <f t="shared" si="4"/>
        <v>-1.7262013942238421E-3</v>
      </c>
    </row>
    <row r="395" spans="1:17" ht="12.75" customHeight="1">
      <c r="A395" s="185">
        <f>Stocks!A141</f>
        <v>42597</v>
      </c>
      <c r="B395" s="186">
        <f>Stocks!H141</f>
        <v>-8.8674646037753728E-5</v>
      </c>
      <c r="C395" s="186">
        <f>Stocks!I141</f>
        <v>9.7871838616602983E-3</v>
      </c>
      <c r="D395" s="186">
        <f>Stocks!J141</f>
        <v>1.1945597161083787E-2</v>
      </c>
      <c r="E395" s="186">
        <f>Stocks!K141</f>
        <v>-1.3340458813671975E-2</v>
      </c>
      <c r="F395" s="186">
        <f>Stocks!L141</f>
        <v>3.1017281592625717E-3</v>
      </c>
      <c r="G395" s="2"/>
      <c r="H395" s="348"/>
      <c r="I395" s="2"/>
      <c r="J395" s="257"/>
      <c r="K395" s="348"/>
      <c r="L395" s="20">
        <v>-8.86707145575413E-5</v>
      </c>
      <c r="M395" s="20">
        <v>9.8352349794012302E-3</v>
      </c>
      <c r="N395" s="2">
        <v>1.2017230758047302E-2</v>
      </c>
      <c r="O395" s="2">
        <v>-1.3251869272258861E-2</v>
      </c>
      <c r="P395" s="2">
        <v>3.1065434953836289E-3</v>
      </c>
      <c r="Q395" s="41">
        <f t="shared" si="4"/>
        <v>2.3236938492031517E-3</v>
      </c>
    </row>
    <row r="396" spans="1:17" ht="12.75" customHeight="1">
      <c r="A396" s="185">
        <f>Stocks!A140</f>
        <v>42594</v>
      </c>
      <c r="B396" s="186">
        <f>Stocks!H140</f>
        <v>3.1075093471156119E-3</v>
      </c>
      <c r="C396" s="186">
        <f>Stocks!I140</f>
        <v>-3.1767643292718297E-3</v>
      </c>
      <c r="D396" s="186">
        <f>Stocks!J140</f>
        <v>2.3136815380402648E-3</v>
      </c>
      <c r="E396" s="186">
        <f>Stocks!K140</f>
        <v>7.2734840420756374E-3</v>
      </c>
      <c r="F396" s="186">
        <f>Stocks!L140</f>
        <v>-6.1940124536607908E-3</v>
      </c>
      <c r="G396" s="2"/>
      <c r="H396" s="348"/>
      <c r="I396" s="2"/>
      <c r="J396" s="257"/>
      <c r="K396" s="348"/>
      <c r="L396" s="20">
        <v>3.1123426595111559E-3</v>
      </c>
      <c r="M396" s="20">
        <v>-3.1717237524575576E-3</v>
      </c>
      <c r="N396" s="2">
        <v>2.316360164601316E-3</v>
      </c>
      <c r="O396" s="2">
        <v>7.3000000761288585E-3</v>
      </c>
      <c r="P396" s="2">
        <v>-6.1748691036318118E-3</v>
      </c>
      <c r="Q396" s="41">
        <f t="shared" si="4"/>
        <v>6.7642200883039224E-4</v>
      </c>
    </row>
    <row r="397" spans="1:17" ht="12.75" customHeight="1">
      <c r="A397" s="185">
        <f>Stocks!A139</f>
        <v>42593</v>
      </c>
      <c r="B397" s="186">
        <f>Stocks!H139</f>
        <v>-3.2847597151864031E-3</v>
      </c>
      <c r="C397" s="186">
        <f>Stocks!I139</f>
        <v>4.3345617407282233E-3</v>
      </c>
      <c r="D397" s="186">
        <f>Stocks!J139</f>
        <v>-6.4849131335108765E-4</v>
      </c>
      <c r="E397" s="186">
        <f>Stocks!K139</f>
        <v>2.0651866730549622E-2</v>
      </c>
      <c r="F397" s="186">
        <f>Stocks!L139</f>
        <v>4.8141247452686354E-3</v>
      </c>
      <c r="G397" s="2"/>
      <c r="H397" s="348"/>
      <c r="I397" s="2"/>
      <c r="J397" s="257"/>
      <c r="K397" s="348"/>
      <c r="L397" s="20">
        <v>-3.2793707940448956E-3</v>
      </c>
      <c r="M397" s="20">
        <v>4.3439695414565519E-3</v>
      </c>
      <c r="N397" s="2">
        <v>-6.4828108830481269E-4</v>
      </c>
      <c r="O397" s="2">
        <v>2.0866592143085234E-2</v>
      </c>
      <c r="P397" s="2">
        <v>4.8257312613980601E-3</v>
      </c>
      <c r="Q397" s="41">
        <f t="shared" si="4"/>
        <v>5.2217282127180274E-3</v>
      </c>
    </row>
    <row r="398" spans="1:17" ht="12.75" customHeight="1">
      <c r="A398" s="185">
        <f>Stocks!A138</f>
        <v>42592</v>
      </c>
      <c r="B398" s="186">
        <f>Stocks!H138</f>
        <v>-1.5086196573072752E-2</v>
      </c>
      <c r="C398" s="186">
        <f>Stocks!I138</f>
        <v>-1.1231310672572711E-2</v>
      </c>
      <c r="D398" s="186">
        <f>Stocks!J138</f>
        <v>-7.4718149433111161E-3</v>
      </c>
      <c r="E398" s="186">
        <f>Stocks!K138</f>
        <v>-6.3854834692624507E-4</v>
      </c>
      <c r="F398" s="186">
        <f>Stocks!L138</f>
        <v>-3.0973287475699112E-3</v>
      </c>
      <c r="G398" s="2"/>
      <c r="H398" s="348"/>
      <c r="I398" s="2"/>
      <c r="J398" s="257"/>
      <c r="K398" s="348"/>
      <c r="L398" s="20">
        <v>-1.4972970010712742E-2</v>
      </c>
      <c r="M398" s="20">
        <v>-1.1168474965319072E-2</v>
      </c>
      <c r="N398" s="2">
        <v>-7.443970327136641E-3</v>
      </c>
      <c r="O398" s="2">
        <v>-6.3834451831771622E-4</v>
      </c>
      <c r="P398" s="2">
        <v>-3.092536973394627E-3</v>
      </c>
      <c r="Q398" s="41">
        <f t="shared" si="4"/>
        <v>-7.4632593589761603E-3</v>
      </c>
    </row>
    <row r="399" spans="1:17" ht="12.75" customHeight="1">
      <c r="A399" s="185">
        <f>Stocks!A137</f>
        <v>42591</v>
      </c>
      <c r="B399" s="186">
        <f>Stocks!H137</f>
        <v>1.2828565184302863E-2</v>
      </c>
      <c r="C399" s="186">
        <f>Stocks!I137</f>
        <v>-3.4305723273201846E-3</v>
      </c>
      <c r="D399" s="186">
        <f>Stocks!J137</f>
        <v>4.0518377360512529E-3</v>
      </c>
      <c r="E399" s="186">
        <f>Stocks!K137</f>
        <v>-1.1845754655085139E-2</v>
      </c>
      <c r="F399" s="186">
        <f>Stocks!L137</f>
        <v>2.4082736882421628E-3</v>
      </c>
      <c r="G399" s="2"/>
      <c r="H399" s="348"/>
      <c r="I399" s="2"/>
      <c r="J399" s="257"/>
      <c r="K399" s="348"/>
      <c r="L399" s="20">
        <v>1.2911204228666449E-2</v>
      </c>
      <c r="M399" s="20">
        <v>-3.4246946372749657E-3</v>
      </c>
      <c r="N399" s="2">
        <v>4.0600575285765208E-3</v>
      </c>
      <c r="O399" s="2">
        <v>-1.1775869921397614E-2</v>
      </c>
      <c r="P399" s="2">
        <v>2.4111759086336295E-3</v>
      </c>
      <c r="Q399" s="41">
        <f t="shared" si="4"/>
        <v>8.3637462144080428E-4</v>
      </c>
    </row>
    <row r="400" spans="1:17" ht="12.75" customHeight="1">
      <c r="A400" s="185">
        <f>Stocks!A136</f>
        <v>42590</v>
      </c>
      <c r="B400" s="186">
        <f>Stocks!H136</f>
        <v>-1.6966999780740146E-2</v>
      </c>
      <c r="C400" s="186">
        <f>Stocks!I136</f>
        <v>1.7139714395812322E-3</v>
      </c>
      <c r="D400" s="186">
        <f>Stocks!J136</f>
        <v>8.2466096519793197E-3</v>
      </c>
      <c r="E400" s="186">
        <f>Stocks!K136</f>
        <v>-1.9986071722681603E-2</v>
      </c>
      <c r="F400" s="186">
        <f>Stocks!L136</f>
        <v>1.7239911321753341E-3</v>
      </c>
      <c r="G400" s="2"/>
      <c r="H400" s="348"/>
      <c r="I400" s="2"/>
      <c r="J400" s="257"/>
      <c r="K400" s="348"/>
      <c r="L400" s="20">
        <v>-1.6823870872598738E-2</v>
      </c>
      <c r="M400" s="20">
        <v>1.715441128177135E-3</v>
      </c>
      <c r="N400" s="2">
        <v>8.2807066009846532E-3</v>
      </c>
      <c r="O400" s="2">
        <v>-1.9787674119217571E-2</v>
      </c>
      <c r="P400" s="2">
        <v>1.7254780592475657E-3</v>
      </c>
      <c r="Q400" s="41">
        <f t="shared" si="4"/>
        <v>-4.9779838406813917E-3</v>
      </c>
    </row>
    <row r="401" spans="1:17" ht="12.75" customHeight="1">
      <c r="A401" s="185">
        <f>Stocks!A135</f>
        <v>42587</v>
      </c>
      <c r="B401" s="186">
        <f>Stocks!H135</f>
        <v>-2.5182455128073848E-3</v>
      </c>
      <c r="C401" s="186">
        <f>Stocks!I135</f>
        <v>1.1500842489648017E-2</v>
      </c>
      <c r="D401" s="186">
        <f>Stocks!J135</f>
        <v>1.5092801450285133E-2</v>
      </c>
      <c r="E401" s="186">
        <f>Stocks!K135</f>
        <v>3.7700658247090818E-2</v>
      </c>
      <c r="F401" s="186">
        <f>Stocks!L135</f>
        <v>9.8829481971962167E-3</v>
      </c>
      <c r="G401" s="2"/>
      <c r="H401" s="348"/>
      <c r="I401" s="2"/>
      <c r="J401" s="257"/>
      <c r="K401" s="348"/>
      <c r="L401" s="20">
        <v>-2.5150773925021901E-3</v>
      </c>
      <c r="M401" s="20">
        <v>1.1567231444160431E-2</v>
      </c>
      <c r="N401" s="2">
        <v>1.5207272951586295E-2</v>
      </c>
      <c r="O401" s="2">
        <v>3.8420343783811095E-2</v>
      </c>
      <c r="P401" s="2">
        <v>9.9319458103301374E-3</v>
      </c>
      <c r="Q401" s="41">
        <f t="shared" si="4"/>
        <v>1.4522343319477155E-2</v>
      </c>
    </row>
    <row r="402" spans="1:17" ht="12.75" customHeight="1">
      <c r="A402" s="185">
        <f>Stocks!A134</f>
        <v>42586</v>
      </c>
      <c r="B402" s="186">
        <f>Stocks!H134</f>
        <v>2.1122643612498521E-2</v>
      </c>
      <c r="C402" s="186">
        <f>Stocks!I134</f>
        <v>9.5890840892379411E-3</v>
      </c>
      <c r="D402" s="186">
        <f>Stocks!J134</f>
        <v>6.1584490187040269E-3</v>
      </c>
      <c r="E402" s="186">
        <f>Stocks!K134</f>
        <v>3.6453776832823751E-3</v>
      </c>
      <c r="F402" s="186">
        <f>Stocks!L134</f>
        <v>7.3451660023315596E-3</v>
      </c>
      <c r="G402" s="2"/>
      <c r="H402" s="348"/>
      <c r="I402" s="2"/>
      <c r="J402" s="257"/>
      <c r="K402" s="348"/>
      <c r="L402" s="20">
        <v>2.1347305679751721E-2</v>
      </c>
      <c r="M402" s="20">
        <v>9.6352066626040171E-3</v>
      </c>
      <c r="N402" s="2">
        <v>6.1774512539335812E-3</v>
      </c>
      <c r="O402" s="2">
        <v>3.6520301536419747E-3</v>
      </c>
      <c r="P402" s="2">
        <v>7.3722079026685159E-3</v>
      </c>
      <c r="Q402" s="41">
        <f t="shared" si="4"/>
        <v>9.636840330519961E-3</v>
      </c>
    </row>
    <row r="403" spans="1:17" ht="12.75" customHeight="1">
      <c r="A403" s="185">
        <f>Stocks!A133</f>
        <v>42585</v>
      </c>
      <c r="B403" s="186">
        <f>Stocks!H133</f>
        <v>-6.225340889793634E-3</v>
      </c>
      <c r="C403" s="186">
        <f>Stocks!I133</f>
        <v>-1.4590181817604796E-3</v>
      </c>
      <c r="D403" s="186">
        <f>Stocks!J133</f>
        <v>1.2460287094569669E-2</v>
      </c>
      <c r="E403" s="186">
        <f>Stocks!K133</f>
        <v>-4.9287575385772052E-3</v>
      </c>
      <c r="F403" s="186">
        <f>Stocks!L133</f>
        <v>6.8693444441762881E-3</v>
      </c>
      <c r="G403" s="2"/>
      <c r="H403" s="348"/>
      <c r="I403" s="2"/>
      <c r="J403" s="257"/>
      <c r="K403" s="348"/>
      <c r="L403" s="20">
        <v>-6.2060036030721711E-3</v>
      </c>
      <c r="M403" s="20">
        <v>-1.4579543321880113E-3</v>
      </c>
      <c r="N403" s="2">
        <v>1.253823990681327E-2</v>
      </c>
      <c r="O403" s="2">
        <v>-4.9166311440065847E-3</v>
      </c>
      <c r="P403" s="2">
        <v>6.8929925086111954E-3</v>
      </c>
      <c r="Q403" s="41">
        <f t="shared" si="4"/>
        <v>1.3701286672315402E-3</v>
      </c>
    </row>
    <row r="404" spans="1:17" ht="12.75" customHeight="1">
      <c r="A404" s="185">
        <f>Stocks!A132</f>
        <v>42584</v>
      </c>
      <c r="B404" s="186">
        <f>Stocks!H132</f>
        <v>-1.2292090857956361E-2</v>
      </c>
      <c r="C404" s="186">
        <f>Stocks!I132</f>
        <v>-8.3559003606486233E-3</v>
      </c>
      <c r="D404" s="186">
        <f>Stocks!J132</f>
        <v>-1.4914804884621454E-2</v>
      </c>
      <c r="E404" s="186">
        <f>Stocks!K132</f>
        <v>-8.6203374836835277E-3</v>
      </c>
      <c r="F404" s="186">
        <f>Stocks!L132</f>
        <v>0</v>
      </c>
      <c r="G404" s="2"/>
      <c r="H404" s="348"/>
      <c r="I404" s="2"/>
      <c r="J404" s="257"/>
      <c r="K404" s="348"/>
      <c r="L404" s="20">
        <v>-1.2216851706813903E-2</v>
      </c>
      <c r="M404" s="20">
        <v>-8.3210868587633331E-3</v>
      </c>
      <c r="N404" s="2">
        <v>-1.4804130096406989E-2</v>
      </c>
      <c r="O404" s="2">
        <v>-8.5832889080230713E-3</v>
      </c>
      <c r="P404" s="2">
        <v>0</v>
      </c>
      <c r="Q404" s="41">
        <f t="shared" si="4"/>
        <v>-8.7850715140014596E-3</v>
      </c>
    </row>
    <row r="405" spans="1:17" ht="12.75" customHeight="1">
      <c r="A405" s="185">
        <f>Stocks!A131</f>
        <v>42583</v>
      </c>
      <c r="B405" s="186">
        <f>Stocks!H131</f>
        <v>-2.0568703294562188E-2</v>
      </c>
      <c r="C405" s="186">
        <f>Stocks!I131</f>
        <v>-2.8706733402998841E-4</v>
      </c>
      <c r="D405" s="186">
        <f>Stocks!J131</f>
        <v>1.7502448762710062E-2</v>
      </c>
      <c r="E405" s="186">
        <f>Stocks!K131</f>
        <v>3.3620265360403939E-2</v>
      </c>
      <c r="F405" s="186">
        <f>Stocks!L131</f>
        <v>-1.7657754503992279E-3</v>
      </c>
      <c r="G405" s="2"/>
      <c r="H405" s="348"/>
      <c r="I405" s="2"/>
      <c r="J405" s="257"/>
      <c r="K405" s="348"/>
      <c r="L405" s="20">
        <v>-2.0358610428511774E-2</v>
      </c>
      <c r="M405" s="20">
        <v>-2.8702613414537565E-4</v>
      </c>
      <c r="N405" s="2">
        <v>1.7656514147034237E-2</v>
      </c>
      <c r="O405" s="2">
        <v>3.4191813698630107E-2</v>
      </c>
      <c r="P405" s="2">
        <v>-1.7642173861274477E-3</v>
      </c>
      <c r="Q405" s="41">
        <f t="shared" si="4"/>
        <v>5.8876947793759489E-3</v>
      </c>
    </row>
    <row r="406" spans="1:17" ht="12.75" customHeight="1">
      <c r="A406" s="185">
        <f>Stocks!A130</f>
        <v>42580</v>
      </c>
      <c r="B406" s="186">
        <f>Stocks!H130</f>
        <v>1.7963491429813811E-2</v>
      </c>
      <c r="C406" s="186">
        <f>Stocks!I130</f>
        <v>2.5852776882113347E-3</v>
      </c>
      <c r="D406" s="186">
        <f>Stocks!J130</f>
        <v>-1.2465073577076315E-3</v>
      </c>
      <c r="E406" s="186">
        <f>Stocks!K130</f>
        <v>-4.3740036452624316E-3</v>
      </c>
      <c r="F406" s="186">
        <f>Stocks!L130</f>
        <v>8.3266361288818636E-3</v>
      </c>
      <c r="G406" s="2"/>
      <c r="H406" s="348"/>
      <c r="I406" s="2"/>
      <c r="J406" s="257"/>
      <c r="K406" s="348"/>
      <c r="L406" s="20">
        <v>1.8125805393843255E-2</v>
      </c>
      <c r="M406" s="20">
        <v>2.588622400289382E-3</v>
      </c>
      <c r="N406" s="2">
        <v>-1.2457307901104519E-3</v>
      </c>
      <c r="O406" s="2">
        <v>-4.3644516232525625E-3</v>
      </c>
      <c r="P406" s="2">
        <v>8.3613989823832328E-3</v>
      </c>
      <c r="Q406" s="41">
        <f t="shared" si="4"/>
        <v>4.6931288726305715E-3</v>
      </c>
    </row>
    <row r="407" spans="1:17" ht="12.75" customHeight="1">
      <c r="A407" s="185">
        <f>Stocks!A129</f>
        <v>42579</v>
      </c>
      <c r="B407" s="186">
        <f>Stocks!H129</f>
        <v>9.2355087822273505E-3</v>
      </c>
      <c r="C407" s="186">
        <f>Stocks!I129</f>
        <v>-1.7246195571780836E-3</v>
      </c>
      <c r="D407" s="186">
        <f>Stocks!J129</f>
        <v>1.3411455624802861E-2</v>
      </c>
      <c r="E407" s="186">
        <f>Stocks!K129</f>
        <v>-4.2462799241432406E-3</v>
      </c>
      <c r="F407" s="186">
        <f>Stocks!L129</f>
        <v>3.5592192221810135E-4</v>
      </c>
      <c r="G407" s="2"/>
      <c r="H407" s="348"/>
      <c r="I407" s="2"/>
      <c r="J407" s="257"/>
      <c r="K407" s="348"/>
      <c r="L407" s="20">
        <v>9.2782876870260243E-3</v>
      </c>
      <c r="M407" s="20">
        <v>-1.7231332554273875E-3</v>
      </c>
      <c r="N407" s="2">
        <v>1.3501792594121391E-2</v>
      </c>
      <c r="O407" s="2">
        <v>-4.2372772247145354E-3</v>
      </c>
      <c r="P407" s="2">
        <v>3.5598526994087631E-4</v>
      </c>
      <c r="Q407" s="41">
        <f t="shared" si="4"/>
        <v>3.4351310141892744E-3</v>
      </c>
    </row>
    <row r="408" spans="1:17" ht="12.75" customHeight="1">
      <c r="A408" s="185">
        <f>Stocks!A128</f>
        <v>42578</v>
      </c>
      <c r="B408" s="186">
        <f>Stocks!H128</f>
        <v>-4.4541121672825312E-3</v>
      </c>
      <c r="C408" s="186">
        <f>Stocks!I128</f>
        <v>-7.4369514753880595E-3</v>
      </c>
      <c r="D408" s="186">
        <f>Stocks!J128</f>
        <v>6.2940030549145029E-2</v>
      </c>
      <c r="E408" s="186">
        <f>Stocks!K128</f>
        <v>6.8683506073915586E-3</v>
      </c>
      <c r="F408" s="186">
        <f>Stocks!L128</f>
        <v>-1.0092948240735753E-2</v>
      </c>
      <c r="G408" s="2"/>
      <c r="H408" s="348"/>
      <c r="I408" s="2"/>
      <c r="J408" s="257"/>
      <c r="K408" s="348"/>
      <c r="L408" s="20">
        <v>-4.4442073209055976E-3</v>
      </c>
      <c r="M408" s="20">
        <v>-7.4093657786205103E-3</v>
      </c>
      <c r="N408" s="2">
        <v>6.4962972071669442E-2</v>
      </c>
      <c r="O408" s="2">
        <v>6.8919918218141966E-3</v>
      </c>
      <c r="P408" s="2">
        <v>-1.0042185364546022E-2</v>
      </c>
      <c r="Q408" s="41">
        <f t="shared" ref="Q408:Q471" si="5">MMULT(L408:P408,$A$4:$A$8)</f>
        <v>9.9918410858823026E-3</v>
      </c>
    </row>
    <row r="409" spans="1:17" ht="12.75" customHeight="1">
      <c r="A409" s="185">
        <f>Stocks!A127</f>
        <v>42577</v>
      </c>
      <c r="B409" s="186">
        <f>Stocks!H127</f>
        <v>-2.1761847501962114E-3</v>
      </c>
      <c r="C409" s="186">
        <f>Stocks!I127</f>
        <v>1.1464916445398973E-2</v>
      </c>
      <c r="D409" s="186">
        <f>Stocks!J127</f>
        <v>-6.9067348714796821E-3</v>
      </c>
      <c r="E409" s="186">
        <f>Stocks!K127</f>
        <v>4.1889184803106314E-2</v>
      </c>
      <c r="F409" s="186">
        <f>Stocks!L127</f>
        <v>5.2869867263157747E-4</v>
      </c>
      <c r="G409" s="2"/>
      <c r="H409" s="348"/>
      <c r="I409" s="2"/>
      <c r="J409" s="257"/>
      <c r="K409" s="348"/>
      <c r="L409" s="20">
        <v>-2.1738185768840177E-3</v>
      </c>
      <c r="M409" s="20">
        <v>1.1530890487840005E-2</v>
      </c>
      <c r="N409" s="2">
        <v>-6.8829381954825337E-3</v>
      </c>
      <c r="O409" s="2">
        <v>4.2778916596900911E-2</v>
      </c>
      <c r="P409" s="2">
        <v>5.2883845840861381E-4</v>
      </c>
      <c r="Q409" s="41">
        <f t="shared" si="5"/>
        <v>9.1563777541565951E-3</v>
      </c>
    </row>
    <row r="410" spans="1:17" ht="12.75" customHeight="1">
      <c r="A410" s="185">
        <f>Stocks!A126</f>
        <v>42576</v>
      </c>
      <c r="B410" s="186">
        <f>Stocks!H126</f>
        <v>3.4229887407921294E-2</v>
      </c>
      <c r="C410" s="186">
        <f>Stocks!I126</f>
        <v>8.652593343720723E-4</v>
      </c>
      <c r="D410" s="186">
        <f>Stocks!J126</f>
        <v>-1.3469791316252052E-2</v>
      </c>
      <c r="E410" s="186">
        <f>Stocks!K126</f>
        <v>2.0398344486174072E-2</v>
      </c>
      <c r="F410" s="186">
        <f>Stocks!L126</f>
        <v>2.8240588255450281E-3</v>
      </c>
      <c r="G410" s="2"/>
      <c r="H410" s="348"/>
      <c r="I410" s="2"/>
      <c r="J410" s="257"/>
      <c r="K410" s="348"/>
      <c r="L410" s="20">
        <v>3.4822472041706555E-2</v>
      </c>
      <c r="M410" s="20">
        <v>8.6563377921936176E-4</v>
      </c>
      <c r="N410" s="2">
        <v>-1.3379479625161027E-2</v>
      </c>
      <c r="O410" s="2">
        <v>2.0607812558013857E-2</v>
      </c>
      <c r="P410" s="2">
        <v>2.8280502361118505E-3</v>
      </c>
      <c r="Q410" s="41">
        <f t="shared" si="5"/>
        <v>9.1488977979781207E-3</v>
      </c>
    </row>
    <row r="411" spans="1:17" ht="12.75" customHeight="1">
      <c r="A411" s="185">
        <f>Stocks!A125</f>
        <v>42573</v>
      </c>
      <c r="B411" s="186">
        <f>Stocks!H125</f>
        <v>7.9951822059051506E-3</v>
      </c>
      <c r="C411" s="186">
        <f>Stocks!I125</f>
        <v>1.131568493212853E-2</v>
      </c>
      <c r="D411" s="186">
        <f>Stocks!J125</f>
        <v>-7.7743404729706611E-3</v>
      </c>
      <c r="E411" s="186">
        <f>Stocks!K125</f>
        <v>-1.1635910289520103E-3</v>
      </c>
      <c r="F411" s="186">
        <f>Stocks!L125</f>
        <v>1.3704994933452414E-2</v>
      </c>
      <c r="G411" s="2"/>
      <c r="H411" s="348"/>
      <c r="I411" s="2"/>
      <c r="J411" s="257"/>
      <c r="K411" s="348"/>
      <c r="L411" s="20">
        <v>8.0272290249433116E-3</v>
      </c>
      <c r="M411" s="20">
        <v>1.1379949465191464E-2</v>
      </c>
      <c r="N411" s="2">
        <v>-7.7441984501044718E-3</v>
      </c>
      <c r="O411" s="2">
        <v>-1.1629143194072042E-3</v>
      </c>
      <c r="P411" s="2">
        <v>1.379933887826333E-2</v>
      </c>
      <c r="Q411" s="41">
        <f t="shared" si="5"/>
        <v>4.8598809197772869E-3</v>
      </c>
    </row>
    <row r="412" spans="1:17" ht="12.75" customHeight="1">
      <c r="A412" s="185">
        <f>Stocks!A124</f>
        <v>42572</v>
      </c>
      <c r="B412" s="186">
        <f>Stocks!H124</f>
        <v>-3.5025640588208409E-2</v>
      </c>
      <c r="C412" s="186">
        <f>Stocks!I124</f>
        <v>-4.0600080956055391E-2</v>
      </c>
      <c r="D412" s="186">
        <f>Stocks!J124</f>
        <v>-5.3162106465880852E-3</v>
      </c>
      <c r="E412" s="186">
        <f>Stocks!K124</f>
        <v>-2.2082622199880397E-2</v>
      </c>
      <c r="F412" s="186">
        <f>Stocks!L124</f>
        <v>-1.9692977209827857E-3</v>
      </c>
      <c r="G412" s="2"/>
      <c r="H412" s="348"/>
      <c r="I412" s="2"/>
      <c r="J412" s="257"/>
      <c r="K412" s="348"/>
      <c r="L412" s="20">
        <v>-3.4419342115872609E-2</v>
      </c>
      <c r="M412" s="20">
        <v>-3.9786939338717277E-2</v>
      </c>
      <c r="N412" s="2">
        <v>-5.3021046067318351E-3</v>
      </c>
      <c r="O412" s="2">
        <v>-2.1840585970170138E-2</v>
      </c>
      <c r="P412" s="2">
        <v>-1.967359926466039E-3</v>
      </c>
      <c r="Q412" s="41">
        <f t="shared" si="5"/>
        <v>-2.0663266391591578E-2</v>
      </c>
    </row>
    <row r="413" spans="1:17" ht="12.75" customHeight="1">
      <c r="A413" s="185">
        <f>Stocks!A123</f>
        <v>42571</v>
      </c>
      <c r="B413" s="186">
        <f>Stocks!H123</f>
        <v>1.3668067052131701E-2</v>
      </c>
      <c r="C413" s="186">
        <f>Stocks!I123</f>
        <v>1.5245754368426803E-2</v>
      </c>
      <c r="D413" s="186">
        <f>Stocks!J123</f>
        <v>9.0081564038777689E-4</v>
      </c>
      <c r="E413" s="186">
        <f>Stocks!K123</f>
        <v>2.3828557640047304E-2</v>
      </c>
      <c r="F413" s="186">
        <f>Stocks!L123</f>
        <v>5.175462325935256E-2</v>
      </c>
      <c r="G413" s="2"/>
      <c r="H413" s="348"/>
      <c r="I413" s="2"/>
      <c r="J413" s="257"/>
      <c r="K413" s="348"/>
      <c r="L413" s="20">
        <v>1.3761902107828811E-2</v>
      </c>
      <c r="M413" s="20">
        <v>1.5362563742289767E-2</v>
      </c>
      <c r="N413" s="2">
        <v>9.0122149665490547E-4</v>
      </c>
      <c r="O413" s="2">
        <v>2.4114726193603289E-2</v>
      </c>
      <c r="P413" s="2">
        <v>5.3117300316138504E-2</v>
      </c>
      <c r="Q413" s="41">
        <f t="shared" si="5"/>
        <v>2.1451542771303057E-2</v>
      </c>
    </row>
    <row r="414" spans="1:17" ht="12.75" customHeight="1">
      <c r="A414" s="185">
        <f>Stocks!A122</f>
        <v>42570</v>
      </c>
      <c r="B414" s="186">
        <f>Stocks!H122</f>
        <v>-4.3853141570581108E-3</v>
      </c>
      <c r="C414" s="186">
        <f>Stocks!I122</f>
        <v>2.8490983203288615E-3</v>
      </c>
      <c r="D414" s="186">
        <f>Stocks!J122</f>
        <v>4.005900792086527E-4</v>
      </c>
      <c r="E414" s="186">
        <f>Stocks!K122</f>
        <v>-0.14071374224188538</v>
      </c>
      <c r="F414" s="186">
        <f>Stocks!L122</f>
        <v>-1.625444551863587E-2</v>
      </c>
      <c r="G414" s="2"/>
      <c r="H414" s="348"/>
      <c r="I414" s="2"/>
      <c r="J414" s="257"/>
      <c r="K414" s="348"/>
      <c r="L414" s="20">
        <v>-4.3757127071823053E-3</v>
      </c>
      <c r="M414" s="20">
        <v>2.8531608582220334E-3</v>
      </c>
      <c r="N414" s="2">
        <v>4.0067032612947103E-4</v>
      </c>
      <c r="O414" s="2">
        <v>-0.1312620409120947</v>
      </c>
      <c r="P414" s="2">
        <v>-1.6123054876329611E-2</v>
      </c>
      <c r="Q414" s="41">
        <f t="shared" si="5"/>
        <v>-2.9701395462251024E-2</v>
      </c>
    </row>
    <row r="415" spans="1:17" ht="12.75" customHeight="1">
      <c r="A415" s="185">
        <f>Stocks!A121</f>
        <v>42569</v>
      </c>
      <c r="B415" s="186">
        <f>Stocks!H121</f>
        <v>2.619653252450687E-2</v>
      </c>
      <c r="C415" s="186">
        <f>Stocks!I121</f>
        <v>-5.7018024946651319E-4</v>
      </c>
      <c r="D415" s="186">
        <f>Stocks!J121</f>
        <v>1.0573554520939247E-2</v>
      </c>
      <c r="E415" s="186">
        <f>Stocks!K121</f>
        <v>4.2596312519652272E-3</v>
      </c>
      <c r="F415" s="186">
        <f>Stocks!L121</f>
        <v>4.8299515737065526E-3</v>
      </c>
      <c r="G415" s="2"/>
      <c r="H415" s="348"/>
      <c r="I415" s="2"/>
      <c r="J415" s="257"/>
      <c r="K415" s="348"/>
      <c r="L415" s="20">
        <v>2.6542677673575654E-2</v>
      </c>
      <c r="M415" s="20">
        <v>-5.7001772759850448E-4</v>
      </c>
      <c r="N415" s="2">
        <v>1.06296520911115E-2</v>
      </c>
      <c r="O415" s="2">
        <v>4.2687163763462386E-3</v>
      </c>
      <c r="P415" s="2">
        <v>4.8416345917059777E-3</v>
      </c>
      <c r="Q415" s="41">
        <f t="shared" si="5"/>
        <v>9.1425326010281718E-3</v>
      </c>
    </row>
    <row r="416" spans="1:17" ht="12.75" customHeight="1">
      <c r="A416" s="185">
        <f>Stocks!A120</f>
        <v>42566</v>
      </c>
      <c r="B416" s="186">
        <f>Stocks!H120</f>
        <v>-5.1139659249942364E-3</v>
      </c>
      <c r="C416" s="186">
        <f>Stocks!I120</f>
        <v>-3.700068859106692E-3</v>
      </c>
      <c r="D416" s="186">
        <f>Stocks!J120</f>
        <v>-1.0122720442842286E-4</v>
      </c>
      <c r="E416" s="186">
        <f>Stocks!K120</f>
        <v>3.7676538386372891E-3</v>
      </c>
      <c r="F416" s="186">
        <f>Stocks!L120</f>
        <v>-7.4454661684181028E-4</v>
      </c>
      <c r="G416" s="2"/>
      <c r="H416" s="348"/>
      <c r="I416" s="2"/>
      <c r="J416" s="257"/>
      <c r="K416" s="348"/>
      <c r="L416" s="20">
        <v>-5.1009118634086723E-3</v>
      </c>
      <c r="M416" s="20">
        <v>-3.6932320391597911E-3</v>
      </c>
      <c r="N416" s="2">
        <v>-1.0122208112786345E-4</v>
      </c>
      <c r="O416" s="2">
        <v>3.7747603685398959E-3</v>
      </c>
      <c r="P416" s="2">
        <v>-7.4426951078649176E-4</v>
      </c>
      <c r="Q416" s="41">
        <f t="shared" si="5"/>
        <v>-1.1729750251885847E-3</v>
      </c>
    </row>
    <row r="417" spans="1:17" ht="12.75" customHeight="1">
      <c r="A417" s="185">
        <f>Stocks!A119</f>
        <v>42565</v>
      </c>
      <c r="B417" s="186">
        <f>Stocks!H119</f>
        <v>-4.5039035037257253E-3</v>
      </c>
      <c r="C417" s="186">
        <f>Stocks!I119</f>
        <v>5.4120581383085582E-3</v>
      </c>
      <c r="D417" s="186">
        <f>Stocks!J119</f>
        <v>1.9626741544168814E-2</v>
      </c>
      <c r="E417" s="186">
        <f>Stocks!K119</f>
        <v>1.6354152353109087E-2</v>
      </c>
      <c r="F417" s="186">
        <f>Stocks!L119</f>
        <v>4.2892340467701991E-3</v>
      </c>
      <c r="G417" s="2"/>
      <c r="H417" s="348"/>
      <c r="I417" s="2"/>
      <c r="J417" s="257"/>
      <c r="K417" s="348"/>
      <c r="L417" s="20">
        <v>-4.4937761402677216E-3</v>
      </c>
      <c r="M417" s="20">
        <v>5.4267297809408952E-3</v>
      </c>
      <c r="N417" s="2">
        <v>1.9820612309280845E-2</v>
      </c>
      <c r="O417" s="2">
        <v>1.6488613502022159E-2</v>
      </c>
      <c r="P417" s="2">
        <v>4.2984459771234773E-3</v>
      </c>
      <c r="Q417" s="41">
        <f t="shared" si="5"/>
        <v>8.3081250858199306E-3</v>
      </c>
    </row>
    <row r="418" spans="1:17" ht="12.75" customHeight="1">
      <c r="A418" s="185">
        <f>Stocks!A118</f>
        <v>42564</v>
      </c>
      <c r="B418" s="186">
        <f>Stocks!H118</f>
        <v>-9.4816893237072222E-3</v>
      </c>
      <c r="C418" s="186">
        <f>Stocks!I118</f>
        <v>2.0016316560645814E-3</v>
      </c>
      <c r="D418" s="186">
        <f>Stocks!J118</f>
        <v>-5.6618735536720158E-3</v>
      </c>
      <c r="E418" s="186">
        <f>Stocks!K118</f>
        <v>4.7817034728339395E-3</v>
      </c>
      <c r="F418" s="186">
        <f>Stocks!L118</f>
        <v>5.6220701000599558E-3</v>
      </c>
      <c r="G418" s="2"/>
      <c r="H418" s="348"/>
      <c r="I418" s="2"/>
      <c r="J418" s="257"/>
      <c r="K418" s="348"/>
      <c r="L418" s="20">
        <v>-9.4368798425162152E-3</v>
      </c>
      <c r="M418" s="20">
        <v>2.0036362579763729E-3</v>
      </c>
      <c r="N418" s="2">
        <v>-5.6458753551027977E-3</v>
      </c>
      <c r="O418" s="2">
        <v>4.7931540607153945E-3</v>
      </c>
      <c r="P418" s="2">
        <v>5.6379035945968246E-3</v>
      </c>
      <c r="Q418" s="41">
        <f t="shared" si="5"/>
        <v>-5.2961225686608379E-4</v>
      </c>
    </row>
    <row r="419" spans="1:17" ht="12.75" customHeight="1">
      <c r="A419" s="185">
        <f>Stocks!A117</f>
        <v>42563</v>
      </c>
      <c r="B419" s="186">
        <f>Stocks!H117</f>
        <v>-5.7853283337083966E-4</v>
      </c>
      <c r="C419" s="186">
        <f>Stocks!I117</f>
        <v>1.6157053736872706E-2</v>
      </c>
      <c r="D419" s="186">
        <f>Stocks!J117</f>
        <v>4.5267651909967786E-3</v>
      </c>
      <c r="E419" s="186">
        <f>Stocks!K117</f>
        <v>1.3638514034676068E-2</v>
      </c>
      <c r="F419" s="186">
        <f>Stocks!L117</f>
        <v>1.1720264868072225E-2</v>
      </c>
      <c r="G419" s="2"/>
      <c r="H419" s="348"/>
      <c r="I419" s="2"/>
      <c r="J419" s="257"/>
      <c r="K419" s="348"/>
      <c r="L419" s="20">
        <v>-5.7836551551907096E-4</v>
      </c>
      <c r="M419" s="20">
        <v>1.6288284745789725E-2</v>
      </c>
      <c r="N419" s="2">
        <v>4.5370264701684038E-3</v>
      </c>
      <c r="O419" s="2">
        <v>1.3731942827335747E-2</v>
      </c>
      <c r="P419" s="2">
        <v>1.178921628535021E-2</v>
      </c>
      <c r="Q419" s="41">
        <f t="shared" si="5"/>
        <v>9.1536209626250035E-3</v>
      </c>
    </row>
    <row r="420" spans="1:17" ht="12.75" customHeight="1">
      <c r="A420" s="185">
        <f>Stocks!A116</f>
        <v>42562</v>
      </c>
      <c r="B420" s="186">
        <f>Stocks!H116</f>
        <v>3.6239131866694488E-2</v>
      </c>
      <c r="C420" s="186">
        <f>Stocks!I116</f>
        <v>1.1114653456464955E-2</v>
      </c>
      <c r="D420" s="186">
        <f>Stocks!J116</f>
        <v>3.0981977438647164E-3</v>
      </c>
      <c r="E420" s="186">
        <f>Stocks!K116</f>
        <v>-2.493218435647598E-2</v>
      </c>
      <c r="F420" s="186">
        <f>Stocks!L116</f>
        <v>5.5297803944637236E-3</v>
      </c>
      <c r="G420" s="2"/>
      <c r="H420" s="348"/>
      <c r="I420" s="2"/>
      <c r="J420" s="257"/>
      <c r="K420" s="348"/>
      <c r="L420" s="20">
        <v>3.690377358106732E-2</v>
      </c>
      <c r="M420" s="20">
        <v>1.1176650696904182E-2</v>
      </c>
      <c r="N420" s="2">
        <v>3.1030021188480873E-3</v>
      </c>
      <c r="O420" s="2">
        <v>-2.4623944459590721E-2</v>
      </c>
      <c r="P420" s="2">
        <v>5.5450978511108308E-3</v>
      </c>
      <c r="Q420" s="41">
        <f t="shared" si="5"/>
        <v>6.4209159576679399E-3</v>
      </c>
    </row>
    <row r="421" spans="1:17" ht="12.75" customHeight="1">
      <c r="A421" s="185">
        <f>Stocks!A115</f>
        <v>42559</v>
      </c>
      <c r="B421" s="186">
        <f>Stocks!H115</f>
        <v>3.8824091938058584E-3</v>
      </c>
      <c r="C421" s="186">
        <f>Stocks!I115</f>
        <v>2.3810645568794558E-2</v>
      </c>
      <c r="D421" s="186">
        <f>Stocks!J115</f>
        <v>7.6835500048917675E-3</v>
      </c>
      <c r="E421" s="186">
        <f>Stocks!K115</f>
        <v>2.0400374850408923E-2</v>
      </c>
      <c r="F421" s="186">
        <f>Stocks!L115</f>
        <v>1.7747289104323494E-2</v>
      </c>
      <c r="G421" s="2"/>
      <c r="H421" s="348"/>
      <c r="I421" s="2"/>
      <c r="J421" s="257"/>
      <c r="K421" s="348"/>
      <c r="L421" s="20">
        <v>3.8899555071783827E-3</v>
      </c>
      <c r="M421" s="20">
        <v>2.409638234194543E-2</v>
      </c>
      <c r="N421" s="2">
        <v>7.7131442228916339E-3</v>
      </c>
      <c r="O421" s="2">
        <v>2.0609884765717807E-2</v>
      </c>
      <c r="P421" s="2">
        <v>1.7905708020714776E-2</v>
      </c>
      <c r="Q421" s="41">
        <f t="shared" si="5"/>
        <v>1.4843014971689607E-2</v>
      </c>
    </row>
    <row r="422" spans="1:17" ht="12.75" customHeight="1">
      <c r="A422" s="185">
        <f>Stocks!A114</f>
        <v>42558</v>
      </c>
      <c r="B422" s="186">
        <f>Stocks!H114</f>
        <v>6.9706122948712448E-3</v>
      </c>
      <c r="C422" s="186">
        <f>Stocks!I114</f>
        <v>6.9517376708734526E-3</v>
      </c>
      <c r="D422" s="186">
        <f>Stocks!J114</f>
        <v>4.2826788220290315E-3</v>
      </c>
      <c r="E422" s="186">
        <f>Stocks!K114</f>
        <v>5.2714936046668716E-3</v>
      </c>
      <c r="F422" s="186">
        <f>Stocks!L114</f>
        <v>0</v>
      </c>
      <c r="G422" s="2"/>
      <c r="H422" s="348"/>
      <c r="I422" s="2"/>
      <c r="J422" s="257"/>
      <c r="K422" s="348"/>
      <c r="L422" s="20">
        <v>6.99496356094979E-3</v>
      </c>
      <c r="M422" s="20">
        <v>6.9759570890155324E-3</v>
      </c>
      <c r="N422" s="2">
        <v>4.2918625966808241E-3</v>
      </c>
      <c r="O422" s="2">
        <v>5.2854123738987815E-3</v>
      </c>
      <c r="P422" s="2">
        <v>0</v>
      </c>
      <c r="Q422" s="41">
        <f t="shared" si="5"/>
        <v>4.7096391241089859E-3</v>
      </c>
    </row>
    <row r="423" spans="1:17" ht="12.75" customHeight="1">
      <c r="A423" s="185">
        <f>Stocks!A113</f>
        <v>42557</v>
      </c>
      <c r="B423" s="186">
        <f>Stocks!H113</f>
        <v>2.1474542688306422E-3</v>
      </c>
      <c r="C423" s="186">
        <f>Stocks!I113</f>
        <v>8.8350482919306375E-3</v>
      </c>
      <c r="D423" s="186">
        <f>Stocks!J113</f>
        <v>5.668691558351948E-3</v>
      </c>
      <c r="E423" s="186">
        <f>Stocks!K113</f>
        <v>-3.4391275303641264E-2</v>
      </c>
      <c r="F423" s="186">
        <f>Stocks!L113</f>
        <v>4.0956427650919499E-3</v>
      </c>
      <c r="G423" s="2"/>
      <c r="H423" s="348"/>
      <c r="I423" s="2"/>
      <c r="J423" s="257"/>
      <c r="K423" s="348"/>
      <c r="L423" s="20">
        <v>2.149761700154405E-3</v>
      </c>
      <c r="M423" s="20">
        <v>8.8741925265665624E-3</v>
      </c>
      <c r="N423" s="2">
        <v>5.6847889931003395E-3</v>
      </c>
      <c r="O423" s="2">
        <v>-3.3806616941819363E-2</v>
      </c>
      <c r="P423" s="2">
        <v>4.1040413719047987E-3</v>
      </c>
      <c r="Q423" s="41">
        <f t="shared" si="5"/>
        <v>-2.5987664700186514E-3</v>
      </c>
    </row>
    <row r="424" spans="1:17" ht="12.75" customHeight="1">
      <c r="A424" s="185">
        <f>Stocks!A112</f>
        <v>42556</v>
      </c>
      <c r="B424" s="186">
        <f>Stocks!H112</f>
        <v>-1.1708013425420103E-2</v>
      </c>
      <c r="C424" s="186">
        <f>Stocks!I112</f>
        <v>-2.1398402879498489E-3</v>
      </c>
      <c r="D424" s="186">
        <f>Stocks!J112</f>
        <v>-9.4298462954958678E-3</v>
      </c>
      <c r="E424" s="186">
        <f>Stocks!K112</f>
        <v>1.2745634432252292E-2</v>
      </c>
      <c r="F424" s="186">
        <f>Stocks!L112</f>
        <v>1.9543167880628753E-4</v>
      </c>
      <c r="G424" s="2"/>
      <c r="H424" s="348"/>
      <c r="I424" s="2"/>
      <c r="J424" s="257"/>
      <c r="K424" s="348"/>
      <c r="L424" s="20">
        <v>-1.1639741339491918E-2</v>
      </c>
      <c r="M424" s="20">
        <v>-2.1375524618726677E-3</v>
      </c>
      <c r="N424" s="2">
        <v>-9.3855247195416512E-3</v>
      </c>
      <c r="O424" s="2">
        <v>1.2827206223796486E-2</v>
      </c>
      <c r="P424" s="2">
        <v>1.9545077682094555E-4</v>
      </c>
      <c r="Q424" s="41">
        <f t="shared" si="5"/>
        <v>-2.0280323040577607E-3</v>
      </c>
    </row>
    <row r="425" spans="1:17" ht="12.75" customHeight="1">
      <c r="A425" s="185">
        <f>Stocks!A111</f>
        <v>42552</v>
      </c>
      <c r="B425" s="186">
        <f>Stocks!H111</f>
        <v>1.9684394193609595E-2</v>
      </c>
      <c r="C425" s="186">
        <f>Stocks!I111</f>
        <v>-1.5255867621346549E-3</v>
      </c>
      <c r="D425" s="186">
        <f>Stocks!J111</f>
        <v>3.0288662449506312E-3</v>
      </c>
      <c r="E425" s="186">
        <f>Stocks!K111</f>
        <v>5.5182693838938916E-2</v>
      </c>
      <c r="F425" s="186">
        <f>Stocks!L111</f>
        <v>-1.9543167880627156E-4</v>
      </c>
      <c r="G425" s="2"/>
      <c r="H425" s="348"/>
      <c r="I425" s="2"/>
      <c r="J425" s="257"/>
      <c r="K425" s="348"/>
      <c r="L425" s="20">
        <v>1.9879409364421546E-2</v>
      </c>
      <c r="M425" s="20">
        <v>-1.5244236462035445E-3</v>
      </c>
      <c r="N425" s="2">
        <v>3.033457894976401E-3</v>
      </c>
      <c r="O425" s="2">
        <v>5.6733655769556662E-2</v>
      </c>
      <c r="P425" s="2">
        <v>-1.9541258327974292E-4</v>
      </c>
      <c r="Q425" s="41">
        <f t="shared" si="5"/>
        <v>1.5585337359894267E-2</v>
      </c>
    </row>
    <row r="426" spans="1:17" ht="12.75" customHeight="1">
      <c r="A426" s="185">
        <f>Stocks!A110</f>
        <v>42551</v>
      </c>
      <c r="B426" s="186">
        <f>Stocks!H110</f>
        <v>9.8942601618457558E-3</v>
      </c>
      <c r="C426" s="186">
        <f>Stocks!I110</f>
        <v>2.6882518809778672E-2</v>
      </c>
      <c r="D426" s="186">
        <f>Stocks!J110</f>
        <v>1.2631742534811096E-2</v>
      </c>
      <c r="E426" s="186">
        <f>Stocks!K110</f>
        <v>4.6017940055380346E-3</v>
      </c>
      <c r="F426" s="186">
        <f>Stocks!L110</f>
        <v>1.2388355330803137E-2</v>
      </c>
      <c r="G426" s="2"/>
      <c r="H426" s="348"/>
      <c r="I426" s="2"/>
      <c r="J426" s="257"/>
      <c r="K426" s="348"/>
      <c r="L426" s="20">
        <v>9.9433701894156273E-3</v>
      </c>
      <c r="M426" s="20">
        <v>2.7247113460725898E-2</v>
      </c>
      <c r="N426" s="2">
        <v>1.2711859980125509E-2</v>
      </c>
      <c r="O426" s="2">
        <v>4.612398519929721E-3</v>
      </c>
      <c r="P426" s="2">
        <v>1.2465408864799835E-2</v>
      </c>
      <c r="Q426" s="41">
        <f t="shared" si="5"/>
        <v>1.3396030202999318E-2</v>
      </c>
    </row>
    <row r="427" spans="1:17" ht="12.75" customHeight="1">
      <c r="A427" s="185">
        <f>Stocks!A109</f>
        <v>42550</v>
      </c>
      <c r="B427" s="186">
        <f>Stocks!H109</f>
        <v>4.078437509882557E-2</v>
      </c>
      <c r="C427" s="186">
        <f>Stocks!I109</f>
        <v>2.3448501431906195E-2</v>
      </c>
      <c r="D427" s="186">
        <f>Stocks!J109</f>
        <v>8.6174138313228708E-3</v>
      </c>
      <c r="E427" s="186">
        <f>Stocks!K109</f>
        <v>3.4522749311000411E-2</v>
      </c>
      <c r="F427" s="186">
        <f>Stocks!L109</f>
        <v>2.2005317033806541E-2</v>
      </c>
      <c r="G427" s="2"/>
      <c r="H427" s="348"/>
      <c r="I427" s="2"/>
      <c r="J427" s="257"/>
      <c r="K427" s="348"/>
      <c r="L427" s="20">
        <v>4.1627480506429192E-2</v>
      </c>
      <c r="M427" s="20">
        <v>2.3725578987654539E-2</v>
      </c>
      <c r="N427" s="2">
        <v>8.6546506266628291E-3</v>
      </c>
      <c r="O427" s="2">
        <v>3.5125576501925888E-2</v>
      </c>
      <c r="P427" s="2">
        <v>2.2249219789648649E-2</v>
      </c>
      <c r="Q427" s="41">
        <f t="shared" si="5"/>
        <v>2.6276501282464219E-2</v>
      </c>
    </row>
    <row r="428" spans="1:17" ht="12.75" customHeight="1">
      <c r="A428" s="185">
        <f>Stocks!A108</f>
        <v>42549</v>
      </c>
      <c r="B428" s="186">
        <f>Stocks!H108</f>
        <v>1.6186545301458938E-2</v>
      </c>
      <c r="C428" s="186">
        <f>Stocks!I108</f>
        <v>1.5183635179326249E-2</v>
      </c>
      <c r="D428" s="186">
        <f>Stocks!J108</f>
        <v>1.6700488915347245E-2</v>
      </c>
      <c r="E428" s="186">
        <f>Stocks!K108</f>
        <v>3.0469742645185951E-2</v>
      </c>
      <c r="F428" s="186">
        <f>Stocks!L108</f>
        <v>2.0640279735181927E-2</v>
      </c>
      <c r="G428" s="2"/>
      <c r="H428" s="348"/>
      <c r="I428" s="2"/>
      <c r="J428" s="257"/>
      <c r="K428" s="348"/>
      <c r="L428" s="20">
        <v>1.6318257119341397E-2</v>
      </c>
      <c r="M428" s="20">
        <v>1.5299492202183886E-2</v>
      </c>
      <c r="N428" s="2">
        <v>1.6840721644418761E-2</v>
      </c>
      <c r="O428" s="2">
        <v>3.0938696098940715E-2</v>
      </c>
      <c r="P428" s="2">
        <v>2.0854763435140866E-2</v>
      </c>
      <c r="Q428" s="41">
        <f t="shared" si="5"/>
        <v>2.0050386100005126E-2</v>
      </c>
    </row>
    <row r="429" spans="1:17" ht="12.75" customHeight="1">
      <c r="A429" s="185">
        <f>Stocks!A107</f>
        <v>42548</v>
      </c>
      <c r="B429" s="186">
        <f>Stocks!H107</f>
        <v>2.757391463845478E-2</v>
      </c>
      <c r="C429" s="186">
        <f>Stocks!I107</f>
        <v>-2.6659594589233285E-2</v>
      </c>
      <c r="D429" s="186">
        <f>Stocks!J107</f>
        <v>-1.4668371567867319E-2</v>
      </c>
      <c r="E429" s="186">
        <f>Stocks!K107</f>
        <v>-3.5798262616538415E-2</v>
      </c>
      <c r="F429" s="186">
        <f>Stocks!L107</f>
        <v>-2.8497790147080718E-2</v>
      </c>
      <c r="G429" s="2"/>
      <c r="H429" s="348"/>
      <c r="I429" s="2"/>
      <c r="J429" s="257"/>
      <c r="K429" s="348"/>
      <c r="L429" s="20">
        <v>2.7957593413127476E-2</v>
      </c>
      <c r="M429" s="20">
        <v>-2.6307364641490628E-2</v>
      </c>
      <c r="N429" s="2">
        <v>-1.4561315092909675E-2</v>
      </c>
      <c r="O429" s="2">
        <v>-3.5165082877316234E-2</v>
      </c>
      <c r="P429" s="2">
        <v>-2.8095558090368313E-2</v>
      </c>
      <c r="Q429" s="41">
        <f t="shared" si="5"/>
        <v>-1.5234345457791475E-2</v>
      </c>
    </row>
    <row r="430" spans="1:17" ht="12.75" customHeight="1">
      <c r="A430" s="185">
        <f>Stocks!A106</f>
        <v>42545</v>
      </c>
      <c r="B430" s="186">
        <f>Stocks!H106</f>
        <v>-1.6686307322116966E-2</v>
      </c>
      <c r="C430" s="186">
        <f>Stocks!I106</f>
        <v>-4.4631090052552155E-2</v>
      </c>
      <c r="D430" s="186">
        <f>Stocks!J106</f>
        <v>-2.8497850602296704E-2</v>
      </c>
      <c r="E430" s="186">
        <f>Stocks!K106</f>
        <v>-3.5761744117067389E-2</v>
      </c>
      <c r="F430" s="186">
        <f>Stocks!L106</f>
        <v>-4.0894231349627289E-2</v>
      </c>
      <c r="G430" s="2"/>
      <c r="H430" s="348"/>
      <c r="I430" s="2"/>
      <c r="J430" s="257"/>
      <c r="K430" s="348"/>
      <c r="L430" s="20">
        <v>-1.6547862012663811E-2</v>
      </c>
      <c r="M430" s="20">
        <v>-4.3649776125093291E-2</v>
      </c>
      <c r="N430" s="2">
        <v>-2.809561684705952E-2</v>
      </c>
      <c r="O430" s="2">
        <v>-3.512984791054552E-2</v>
      </c>
      <c r="P430" s="2">
        <v>-4.0069344851540976E-2</v>
      </c>
      <c r="Q430" s="41">
        <f t="shared" si="5"/>
        <v>-3.2698489549380622E-2</v>
      </c>
    </row>
    <row r="431" spans="1:17" ht="12.75" customHeight="1">
      <c r="A431" s="185">
        <f>Stocks!A105</f>
        <v>42544</v>
      </c>
      <c r="B431" s="186">
        <f>Stocks!H105</f>
        <v>-1.3230043212155854E-3</v>
      </c>
      <c r="C431" s="186">
        <f>Stocks!I105</f>
        <v>2.144682799297205E-2</v>
      </c>
      <c r="D431" s="186">
        <f>Stocks!J105</f>
        <v>5.7394569525923821E-3</v>
      </c>
      <c r="E431" s="186">
        <f>Stocks!K105</f>
        <v>1.8165325231767528E-2</v>
      </c>
      <c r="F431" s="186">
        <f>Stocks!L105</f>
        <v>1.7881759660826769E-2</v>
      </c>
      <c r="G431" s="2"/>
      <c r="H431" s="348"/>
      <c r="I431" s="2"/>
      <c r="J431" s="257"/>
      <c r="K431" s="348"/>
      <c r="L431" s="20">
        <v>-1.3221295368223123E-3</v>
      </c>
      <c r="M431" s="20">
        <v>2.167846419860129E-2</v>
      </c>
      <c r="N431" s="2">
        <v>5.755959191838916E-3</v>
      </c>
      <c r="O431" s="2">
        <v>1.8331318335044595E-2</v>
      </c>
      <c r="P431" s="2">
        <v>1.8042595571206528E-2</v>
      </c>
      <c r="Q431" s="41">
        <f t="shared" si="5"/>
        <v>1.2497241551973803E-2</v>
      </c>
    </row>
    <row r="432" spans="1:17" ht="12.75" customHeight="1">
      <c r="A432" s="185">
        <f>Stocks!A104</f>
        <v>42543</v>
      </c>
      <c r="B432" s="186">
        <f>Stocks!H104</f>
        <v>-0.110376880801046</v>
      </c>
      <c r="C432" s="186">
        <f>Stocks!I104</f>
        <v>-9.2856678033854565E-4</v>
      </c>
      <c r="D432" s="186">
        <f>Stocks!J104</f>
        <v>-3.7602912863371881E-3</v>
      </c>
      <c r="E432" s="186">
        <f>Stocks!K104</f>
        <v>-1.0828790899414794E-2</v>
      </c>
      <c r="F432" s="186">
        <f>Stocks!L104</f>
        <v>-3.9144390782076535E-3</v>
      </c>
      <c r="G432" s="2"/>
      <c r="H432" s="348"/>
      <c r="I432" s="2"/>
      <c r="J432" s="257"/>
      <c r="K432" s="348"/>
      <c r="L432" s="20">
        <v>-0.10450342377622421</v>
      </c>
      <c r="M432" s="20">
        <v>-9.2813579561543602E-4</v>
      </c>
      <c r="N432" s="2">
        <v>-3.7532302443556735E-3</v>
      </c>
      <c r="O432" s="2">
        <v>-1.0770370607107825E-2</v>
      </c>
      <c r="P432" s="2">
        <v>-3.9067876485001591E-3</v>
      </c>
      <c r="Q432" s="41">
        <f t="shared" si="5"/>
        <v>-2.4772389614360658E-2</v>
      </c>
    </row>
    <row r="433" spans="1:17" ht="12.75" customHeight="1">
      <c r="A433" s="185">
        <f>Stocks!A103</f>
        <v>42542</v>
      </c>
      <c r="B433" s="186">
        <f>Stocks!H103</f>
        <v>-4.0971524285193301E-4</v>
      </c>
      <c r="C433" s="186">
        <f>Stocks!I103</f>
        <v>4.6521314008050258E-3</v>
      </c>
      <c r="D433" s="186">
        <f>Stocks!J103</f>
        <v>8.481165140922297E-3</v>
      </c>
      <c r="E433" s="186">
        <f>Stocks!K103</f>
        <v>-3.0415299606959201E-2</v>
      </c>
      <c r="F433" s="186">
        <f>Stocks!L103</f>
        <v>2.2122001107661764E-2</v>
      </c>
      <c r="G433" s="2"/>
      <c r="H433" s="348"/>
      <c r="I433" s="2"/>
      <c r="J433" s="257"/>
      <c r="K433" s="348"/>
      <c r="L433" s="20">
        <v>-4.0963132102357332E-4</v>
      </c>
      <c r="M433" s="20">
        <v>4.6629693641158498E-3</v>
      </c>
      <c r="N433" s="2">
        <v>8.5172321132075072E-3</v>
      </c>
      <c r="O433" s="2">
        <v>-2.9957408423537085E-2</v>
      </c>
      <c r="P433" s="2">
        <v>2.2368506952429812E-2</v>
      </c>
      <c r="Q433" s="41">
        <f t="shared" si="5"/>
        <v>1.0363337370385018E-3</v>
      </c>
    </row>
    <row r="434" spans="1:17" ht="12.75" customHeight="1">
      <c r="A434" s="185">
        <f>Stocks!A102</f>
        <v>42541</v>
      </c>
      <c r="B434" s="186">
        <f>Stocks!H102</f>
        <v>1.9441272378421325E-2</v>
      </c>
      <c r="C434" s="186">
        <f>Stocks!I102</f>
        <v>1.2826400151874424E-2</v>
      </c>
      <c r="D434" s="186">
        <f>Stocks!J102</f>
        <v>-2.4154996832587267E-3</v>
      </c>
      <c r="E434" s="186">
        <f>Stocks!K102</f>
        <v>-6.9056741895596133E-3</v>
      </c>
      <c r="F434" s="186">
        <f>Stocks!L102</f>
        <v>-1.1975164170631382E-3</v>
      </c>
      <c r="G434" s="2"/>
      <c r="H434" s="348"/>
      <c r="I434" s="2"/>
      <c r="J434" s="257"/>
      <c r="K434" s="348"/>
      <c r="L434" s="20">
        <v>1.9631484570327727E-2</v>
      </c>
      <c r="M434" s="20">
        <v>1.290901124543613E-2</v>
      </c>
      <c r="N434" s="2">
        <v>-2.412584711409007E-3</v>
      </c>
      <c r="O434" s="2">
        <v>-6.8818848136119309E-3</v>
      </c>
      <c r="P434" s="2">
        <v>-1.1967996804084597E-3</v>
      </c>
      <c r="Q434" s="41">
        <f t="shared" si="5"/>
        <v>4.4098453220668913E-3</v>
      </c>
    </row>
    <row r="435" spans="1:17" ht="12.75" customHeight="1">
      <c r="A435" s="185">
        <f>Stocks!A101</f>
        <v>42538</v>
      </c>
      <c r="B435" s="186">
        <f>Stocks!H101</f>
        <v>-1.135218483015449E-2</v>
      </c>
      <c r="C435" s="186">
        <f>Stocks!I101</f>
        <v>2.2066847441265421E-3</v>
      </c>
      <c r="D435" s="186">
        <f>Stocks!J101</f>
        <v>-2.3020812335311662E-2</v>
      </c>
      <c r="E435" s="186">
        <f>Stocks!K101</f>
        <v>-1.0427236560554195E-2</v>
      </c>
      <c r="F435" s="186">
        <f>Stocks!L101</f>
        <v>-5.1730919664616862E-3</v>
      </c>
      <c r="G435" s="2"/>
      <c r="H435" s="348"/>
      <c r="I435" s="2"/>
      <c r="J435" s="257"/>
      <c r="K435" s="348"/>
      <c r="L435" s="20">
        <v>-1.1287991919496825E-2</v>
      </c>
      <c r="M435" s="20">
        <v>2.2091212647879208E-3</v>
      </c>
      <c r="N435" s="2">
        <v>-2.275785512957192E-2</v>
      </c>
      <c r="O435" s="2">
        <v>-1.0373061392014752E-2</v>
      </c>
      <c r="P435" s="2">
        <v>-5.1597345691557382E-3</v>
      </c>
      <c r="Q435" s="41">
        <f t="shared" si="5"/>
        <v>-9.4739043490902619E-3</v>
      </c>
    </row>
    <row r="436" spans="1:17" ht="12.75" customHeight="1">
      <c r="A436" s="185">
        <f>Stocks!A100</f>
        <v>42537</v>
      </c>
      <c r="B436" s="186">
        <f>Stocks!H100</f>
        <v>1.0559237272438182E-3</v>
      </c>
      <c r="C436" s="186">
        <f>Stocks!I100</f>
        <v>2.5275288386717573E-3</v>
      </c>
      <c r="D436" s="186">
        <f>Stocks!J100</f>
        <v>4.2120975674722061E-3</v>
      </c>
      <c r="E436" s="186">
        <f>Stocks!K100</f>
        <v>1.2122648662070367E-2</v>
      </c>
      <c r="F436" s="186">
        <f>Stocks!L100</f>
        <v>1.3989053952315877E-2</v>
      </c>
      <c r="G436" s="2"/>
      <c r="H436" s="348"/>
      <c r="I436" s="2"/>
      <c r="J436" s="257"/>
      <c r="K436" s="348"/>
      <c r="L436" s="20">
        <v>1.0564814109758573E-3</v>
      </c>
      <c r="M436" s="20">
        <v>2.5307257325333488E-3</v>
      </c>
      <c r="N436" s="2">
        <v>4.220980918565897E-3</v>
      </c>
      <c r="O436" s="2">
        <v>1.2196425790683819E-2</v>
      </c>
      <c r="P436" s="2">
        <v>1.4087358629156768E-2</v>
      </c>
      <c r="Q436" s="41">
        <f t="shared" si="5"/>
        <v>6.8183944963831379E-3</v>
      </c>
    </row>
    <row r="437" spans="1:17" ht="12.75" customHeight="1">
      <c r="A437" s="185">
        <f>Stocks!A99</f>
        <v>42536</v>
      </c>
      <c r="B437" s="186">
        <f>Stocks!H99</f>
        <v>1.2665957588636563E-2</v>
      </c>
      <c r="C437" s="186">
        <f>Stocks!I99</f>
        <v>-1.6627749352945153E-2</v>
      </c>
      <c r="D437" s="186">
        <f>Stocks!J99</f>
        <v>-3.2888536280110234E-3</v>
      </c>
      <c r="E437" s="186">
        <f>Stocks!K99</f>
        <v>1.8045543498001427E-3</v>
      </c>
      <c r="F437" s="186">
        <f>Stocks!L99</f>
        <v>-2.813535909444778E-3</v>
      </c>
      <c r="G437" s="2"/>
      <c r="H437" s="348"/>
      <c r="I437" s="2"/>
      <c r="J437" s="257"/>
      <c r="K437" s="348"/>
      <c r="L437" s="20">
        <v>1.2746510563706886E-2</v>
      </c>
      <c r="M437" s="20">
        <v>-1.6490271366506378E-2</v>
      </c>
      <c r="N437" s="2">
        <v>-3.283451273058853E-3</v>
      </c>
      <c r="O437" s="2">
        <v>1.8061835378395256E-3</v>
      </c>
      <c r="P437" s="2">
        <v>-2.8095816266627683E-3</v>
      </c>
      <c r="Q437" s="41">
        <f t="shared" si="5"/>
        <v>-1.6061220329363175E-3</v>
      </c>
    </row>
    <row r="438" spans="1:17" ht="12.75" customHeight="1">
      <c r="A438" s="185">
        <f>Stocks!A98</f>
        <v>42535</v>
      </c>
      <c r="B438" s="186">
        <f>Stocks!H98</f>
        <v>-1.3446534817343713E-2</v>
      </c>
      <c r="C438" s="186">
        <f>Stocks!I98</f>
        <v>-9.3286438172759348E-4</v>
      </c>
      <c r="D438" s="186">
        <f>Stocks!J98</f>
        <v>1.2321523002325468E-3</v>
      </c>
      <c r="E438" s="186">
        <f>Stocks!K98</f>
        <v>2.8728540114488356E-3</v>
      </c>
      <c r="F438" s="186">
        <f>Stocks!L98</f>
        <v>-6.2017017456178014E-3</v>
      </c>
      <c r="G438" s="2"/>
      <c r="H438" s="348"/>
      <c r="I438" s="2"/>
      <c r="J438" s="257"/>
      <c r="K438" s="348"/>
      <c r="L438" s="20">
        <v>-1.33565340192898E-2</v>
      </c>
      <c r="M438" s="20">
        <v>-9.3242939902068306E-4</v>
      </c>
      <c r="N438" s="2">
        <v>1.2329117117494467E-3</v>
      </c>
      <c r="O438" s="2">
        <v>2.8769846111237809E-3</v>
      </c>
      <c r="P438" s="2">
        <v>-6.1825108858375869E-3</v>
      </c>
      <c r="Q438" s="41">
        <f t="shared" si="5"/>
        <v>-3.2723155962549686E-3</v>
      </c>
    </row>
    <row r="439" spans="1:17" ht="12.75" customHeight="1">
      <c r="A439" s="185">
        <f>Stocks!A97</f>
        <v>42534</v>
      </c>
      <c r="B439" s="186">
        <f>Stocks!H97</f>
        <v>-4.2138019813243834E-3</v>
      </c>
      <c r="C439" s="186">
        <f>Stocks!I97</f>
        <v>4.0489646806600547E-3</v>
      </c>
      <c r="D439" s="186">
        <f>Stocks!J97</f>
        <v>-1.5191415779055976E-2</v>
      </c>
      <c r="E439" s="186">
        <f>Stocks!K97</f>
        <v>1.0660768713952713E-3</v>
      </c>
      <c r="F439" s="186">
        <f>Stocks!L97</f>
        <v>-2.6374412971467271E-2</v>
      </c>
      <c r="G439" s="2"/>
      <c r="H439" s="348"/>
      <c r="I439" s="2"/>
      <c r="J439" s="257"/>
      <c r="K439" s="348"/>
      <c r="L439" s="20">
        <v>-4.2049363747638175E-3</v>
      </c>
      <c r="M439" s="20">
        <v>4.0571728125590577E-3</v>
      </c>
      <c r="N439" s="2">
        <v>-1.5076608320214263E-2</v>
      </c>
      <c r="O439" s="2">
        <v>1.0666453333333266E-3</v>
      </c>
      <c r="P439" s="2">
        <v>-2.6029645802260502E-2</v>
      </c>
      <c r="Q439" s="41">
        <f t="shared" si="5"/>
        <v>-8.0374744702692395E-3</v>
      </c>
    </row>
    <row r="440" spans="1:17" ht="12.75" customHeight="1">
      <c r="A440" s="185">
        <f>Stocks!A96</f>
        <v>42531</v>
      </c>
      <c r="B440" s="186">
        <f>Stocks!H96</f>
        <v>-4.7180492264971313E-2</v>
      </c>
      <c r="C440" s="186">
        <f>Stocks!I96</f>
        <v>3.1260133006534678E-3</v>
      </c>
      <c r="D440" s="186">
        <f>Stocks!J96</f>
        <v>-8.2627280991755311E-3</v>
      </c>
      <c r="E440" s="186">
        <f>Stocks!K96</f>
        <v>-3.5006677332644794E-2</v>
      </c>
      <c r="F440" s="186">
        <f>Stocks!L96</f>
        <v>-2.7156737020389175E-3</v>
      </c>
      <c r="G440" s="2"/>
      <c r="H440" s="348"/>
      <c r="I440" s="2"/>
      <c r="J440" s="257"/>
      <c r="K440" s="348"/>
      <c r="L440" s="20">
        <v>-4.6084792265064567E-2</v>
      </c>
      <c r="M440" s="20">
        <v>3.1309043754249731E-3</v>
      </c>
      <c r="N440" s="2">
        <v>-8.2286855872199076E-3</v>
      </c>
      <c r="O440" s="2">
        <v>-3.4401031389474972E-2</v>
      </c>
      <c r="P440" s="2">
        <v>-2.7119895959089478E-3</v>
      </c>
      <c r="Q440" s="41">
        <f t="shared" si="5"/>
        <v>-1.7659118892448686E-2</v>
      </c>
    </row>
    <row r="441" spans="1:17" ht="12.75" customHeight="1">
      <c r="A441" s="185">
        <f>Stocks!A95</f>
        <v>42530</v>
      </c>
      <c r="B441" s="186">
        <f>Stocks!H95</f>
        <v>-2.6503026589134365E-2</v>
      </c>
      <c r="C441" s="186">
        <f>Stocks!I95</f>
        <v>1.5666960713910693E-3</v>
      </c>
      <c r="D441" s="186">
        <f>Stocks!J95</f>
        <v>7.1504405032369149E-3</v>
      </c>
      <c r="E441" s="186">
        <f>Stocks!K95</f>
        <v>-7.8995538964921203E-3</v>
      </c>
      <c r="F441" s="186">
        <f>Stocks!L95</f>
        <v>-8.1035034452882713E-3</v>
      </c>
      <c r="G441" s="2"/>
      <c r="H441" s="348"/>
      <c r="I441" s="2"/>
      <c r="J441" s="257"/>
      <c r="K441" s="348"/>
      <c r="L441" s="20">
        <v>-2.6154903597912595E-2</v>
      </c>
      <c r="M441" s="20">
        <v>1.5679239808510969E-3</v>
      </c>
      <c r="N441" s="2">
        <v>7.1760659442507138E-3</v>
      </c>
      <c r="O441" s="2">
        <v>-7.8684344178577888E-3</v>
      </c>
      <c r="P441" s="2">
        <v>-8.0707585703435926E-3</v>
      </c>
      <c r="Q441" s="41">
        <f t="shared" si="5"/>
        <v>-6.670021332202433E-3</v>
      </c>
    </row>
    <row r="442" spans="1:17" ht="12.75" customHeight="1">
      <c r="A442" s="185">
        <f>Stocks!A94</f>
        <v>42529</v>
      </c>
      <c r="B442" s="186">
        <f>Stocks!H94</f>
        <v>1.3594053655027088E-2</v>
      </c>
      <c r="C442" s="186">
        <f>Stocks!I94</f>
        <v>3.1370312830236057E-4</v>
      </c>
      <c r="D442" s="186">
        <f>Stocks!J94</f>
        <v>-9.0927921207048588E-4</v>
      </c>
      <c r="E442" s="186">
        <f>Stocks!K94</f>
        <v>-2.053167445338908E-2</v>
      </c>
      <c r="F442" s="186">
        <f>Stocks!L94</f>
        <v>-1.1525188871450748E-3</v>
      </c>
      <c r="G442" s="2"/>
      <c r="H442" s="348"/>
      <c r="I442" s="2"/>
      <c r="J442" s="257"/>
      <c r="K442" s="348"/>
      <c r="L442" s="20">
        <v>1.3686872922215194E-2</v>
      </c>
      <c r="M442" s="20">
        <v>3.1375233827445905E-4</v>
      </c>
      <c r="N442" s="2">
        <v>-9.0886594299626324E-4</v>
      </c>
      <c r="O442" s="2">
        <v>-2.032233477147203E-2</v>
      </c>
      <c r="P442" s="2">
        <v>-1.15185499232742E-3</v>
      </c>
      <c r="Q442" s="41">
        <f t="shared" si="5"/>
        <v>-1.6764860892612117E-3</v>
      </c>
    </row>
    <row r="443" spans="1:17" ht="12.75" customHeight="1">
      <c r="A443" s="185">
        <f>Stocks!A93</f>
        <v>42528</v>
      </c>
      <c r="B443" s="186">
        <f>Stocks!H93</f>
        <v>5.1488142185088147E-2</v>
      </c>
      <c r="C443" s="186">
        <f>Stocks!I93</f>
        <v>6.2931474450950058E-3</v>
      </c>
      <c r="D443" s="186">
        <f>Stocks!J93</f>
        <v>4.0474651602935762E-3</v>
      </c>
      <c r="E443" s="186">
        <f>Stocks!K93</f>
        <v>-8.473349931370824E-3</v>
      </c>
      <c r="F443" s="186">
        <f>Stocks!L93</f>
        <v>-5.7577199629593007E-4</v>
      </c>
      <c r="G443" s="2"/>
      <c r="H443" s="348"/>
      <c r="I443" s="2"/>
      <c r="J443" s="257"/>
      <c r="K443" s="348"/>
      <c r="L443" s="20">
        <v>5.2836701875371268E-2</v>
      </c>
      <c r="M443" s="20">
        <v>6.3129909015713489E-3</v>
      </c>
      <c r="N443" s="2">
        <v>4.0556672095081684E-3</v>
      </c>
      <c r="O443" s="2">
        <v>-8.4375522818652109E-3</v>
      </c>
      <c r="P443" s="2">
        <v>-5.7560627140822108E-4</v>
      </c>
      <c r="Q443" s="41">
        <f t="shared" si="5"/>
        <v>1.0838440286635474E-2</v>
      </c>
    </row>
    <row r="444" spans="1:17" ht="12.75" customHeight="1">
      <c r="A444" s="185">
        <f>Stocks!A92</f>
        <v>42527</v>
      </c>
      <c r="B444" s="186">
        <f>Stocks!H92</f>
        <v>7.6875671785003917E-3</v>
      </c>
      <c r="C444" s="186">
        <f>Stocks!I92</f>
        <v>1.8958463515814498E-3</v>
      </c>
      <c r="D444" s="186">
        <f>Stocks!J92</f>
        <v>7.2245804332749719E-3</v>
      </c>
      <c r="E444" s="186">
        <f>Stocks!K92</f>
        <v>1.1481202685544804E-2</v>
      </c>
      <c r="F444" s="186">
        <f>Stocks!L92</f>
        <v>6.5438601857471454E-3</v>
      </c>
      <c r="G444" s="2"/>
      <c r="H444" s="348"/>
      <c r="I444" s="2"/>
      <c r="J444" s="257"/>
      <c r="K444" s="348"/>
      <c r="L444" s="20">
        <v>7.717192389670933E-3</v>
      </c>
      <c r="M444" s="20">
        <v>1.8976446044999277E-3</v>
      </c>
      <c r="N444" s="2">
        <v>7.2507406754713745E-3</v>
      </c>
      <c r="O444" s="2">
        <v>1.1547364656988244E-2</v>
      </c>
      <c r="P444" s="2">
        <v>6.5653180189639915E-3</v>
      </c>
      <c r="Q444" s="41">
        <f t="shared" si="5"/>
        <v>6.9956520691188944E-3</v>
      </c>
    </row>
    <row r="445" spans="1:17" ht="12.75" customHeight="1">
      <c r="A445" s="185">
        <f>Stocks!A91</f>
        <v>42524</v>
      </c>
      <c r="B445" s="186">
        <f>Stocks!H91</f>
        <v>1.369928038586667E-4</v>
      </c>
      <c r="C445" s="186">
        <f>Stocks!I91</f>
        <v>-4.4179708258089345E-3</v>
      </c>
      <c r="D445" s="186">
        <f>Stocks!J91</f>
        <v>2.0444195435782757E-3</v>
      </c>
      <c r="E445" s="186">
        <f>Stocks!K91</f>
        <v>-1.6530988207776313E-2</v>
      </c>
      <c r="F445" s="186">
        <f>Stocks!L91</f>
        <v>-1.3235402424586963E-2</v>
      </c>
      <c r="G445" s="2"/>
      <c r="H445" s="348"/>
      <c r="I445" s="2"/>
      <c r="J445" s="257"/>
      <c r="K445" s="348"/>
      <c r="L445" s="20">
        <v>1.3700218780138322E-4</v>
      </c>
      <c r="M445" s="20">
        <v>-4.4082259488427309E-3</v>
      </c>
      <c r="N445" s="2">
        <v>2.0465107941016877E-3</v>
      </c>
      <c r="O445" s="2">
        <v>-1.6395101234567909E-2</v>
      </c>
      <c r="P445" s="2">
        <v>-1.314819963122445E-2</v>
      </c>
      <c r="Q445" s="41">
        <f t="shared" si="5"/>
        <v>-6.3536027665464043E-3</v>
      </c>
    </row>
    <row r="446" spans="1:17" ht="12.75" customHeight="1">
      <c r="A446" s="185">
        <f>Stocks!A90</f>
        <v>42523</v>
      </c>
      <c r="B446" s="186">
        <f>Stocks!H90</f>
        <v>-2.7364378708285473E-3</v>
      </c>
      <c r="C446" s="186">
        <f>Stocks!I90</f>
        <v>3.1538248581267376E-3</v>
      </c>
      <c r="D446" s="186">
        <f>Stocks!J90</f>
        <v>-7.5438703592256027E-3</v>
      </c>
      <c r="E446" s="186">
        <f>Stocks!K90</f>
        <v>-2.564629512183341E-3</v>
      </c>
      <c r="F446" s="186">
        <f>Stocks!L90</f>
        <v>-7.0252318098765962E-3</v>
      </c>
      <c r="G446" s="2"/>
      <c r="H446" s="348"/>
      <c r="I446" s="2"/>
      <c r="J446" s="257"/>
      <c r="K446" s="348"/>
      <c r="L446" s="20">
        <v>-2.7326972374995969E-3</v>
      </c>
      <c r="M446" s="20">
        <v>3.1588033961810406E-3</v>
      </c>
      <c r="N446" s="2">
        <v>-7.5154867880679859E-3</v>
      </c>
      <c r="O446" s="2">
        <v>-2.5613436595144593E-3</v>
      </c>
      <c r="P446" s="2">
        <v>-7.0006125546128589E-3</v>
      </c>
      <c r="Q446" s="41">
        <f t="shared" si="5"/>
        <v>-3.3302673687027719E-3</v>
      </c>
    </row>
    <row r="447" spans="1:17" ht="12.75" customHeight="1">
      <c r="A447" s="185">
        <f>Stocks!A89</f>
        <v>42522</v>
      </c>
      <c r="B447" s="186">
        <f>Stocks!H89</f>
        <v>-1.6577077585979809E-2</v>
      </c>
      <c r="C447" s="186">
        <f>Stocks!I89</f>
        <v>2.2133837922533256E-3</v>
      </c>
      <c r="D447" s="186">
        <f>Stocks!J89</f>
        <v>-1.4119006509760779E-2</v>
      </c>
      <c r="E447" s="186">
        <f>Stocks!K89</f>
        <v>-1.0388156820487675E-2</v>
      </c>
      <c r="F447" s="186">
        <f>Stocks!L89</f>
        <v>-2.8345185282298716E-3</v>
      </c>
      <c r="G447" s="2"/>
      <c r="H447" s="348"/>
      <c r="I447" s="2"/>
      <c r="J447" s="257"/>
      <c r="K447" s="348"/>
      <c r="L447" s="20">
        <v>-1.6440433928064008E-2</v>
      </c>
      <c r="M447" s="20">
        <v>2.2158351344126149E-3</v>
      </c>
      <c r="N447" s="2">
        <v>-1.4019800781613955E-2</v>
      </c>
      <c r="O447" s="2">
        <v>-1.0334386272789249E-2</v>
      </c>
      <c r="P447" s="2">
        <v>-2.8305050735524971E-3</v>
      </c>
      <c r="Q447" s="41">
        <f t="shared" si="5"/>
        <v>-8.2818581843214188E-3</v>
      </c>
    </row>
    <row r="448" spans="1:17" ht="12.75" customHeight="1">
      <c r="A448" s="185">
        <f>Stocks!A88</f>
        <v>42521</v>
      </c>
      <c r="B448" s="186">
        <f>Stocks!H88</f>
        <v>8.5151597088726941E-4</v>
      </c>
      <c r="C448" s="186">
        <f>Stocks!I88</f>
        <v>6.3322142115176114E-4</v>
      </c>
      <c r="D448" s="186">
        <f>Stocks!J88</f>
        <v>-4.8947804758156729E-3</v>
      </c>
      <c r="E448" s="186">
        <f>Stocks!K88</f>
        <v>-7.0919128478992817E-3</v>
      </c>
      <c r="F448" s="186">
        <f>Stocks!L88</f>
        <v>1.2913330198325404E-2</v>
      </c>
      <c r="G448" s="2"/>
      <c r="H448" s="348"/>
      <c r="I448" s="2"/>
      <c r="J448" s="257"/>
      <c r="K448" s="348"/>
      <c r="L448" s="20">
        <v>8.5187861353631835E-4</v>
      </c>
      <c r="M448" s="20">
        <v>6.3342194815953982E-4</v>
      </c>
      <c r="N448" s="2">
        <v>-4.8828205595410224E-3</v>
      </c>
      <c r="O448" s="2">
        <v>-7.0668245769558262E-3</v>
      </c>
      <c r="P448" s="2">
        <v>1.2997067300137376E-2</v>
      </c>
      <c r="Q448" s="41">
        <f t="shared" si="5"/>
        <v>5.0654454506727717E-4</v>
      </c>
    </row>
    <row r="449" spans="1:17" ht="12.75" customHeight="1">
      <c r="A449" s="185">
        <f>Stocks!A87</f>
        <v>42517</v>
      </c>
      <c r="B449" s="186">
        <f>Stocks!H87</f>
        <v>-9.2824749680483192E-3</v>
      </c>
      <c r="C449" s="186">
        <f>Stocks!I87</f>
        <v>2.5373930857523386E-3</v>
      </c>
      <c r="D449" s="186">
        <f>Stocks!J87</f>
        <v>-5.9770199267027483E-4</v>
      </c>
      <c r="E449" s="186">
        <f>Stocks!K87</f>
        <v>4.7548000659524466E-3</v>
      </c>
      <c r="F449" s="186">
        <f>Stocks!L87</f>
        <v>8.252807055401476E-3</v>
      </c>
      <c r="G449" s="2"/>
      <c r="H449" s="348"/>
      <c r="I449" s="2"/>
      <c r="J449" s="257"/>
      <c r="K449" s="348"/>
      <c r="L449" s="20">
        <v>-9.2395257915672008E-3</v>
      </c>
      <c r="M449" s="20">
        <v>2.5406149920928281E-3</v>
      </c>
      <c r="N449" s="2">
        <v>-5.9752340441691519E-4</v>
      </c>
      <c r="O449" s="2">
        <v>4.7661220652879567E-3</v>
      </c>
      <c r="P449" s="2">
        <v>8.2869553426492739E-3</v>
      </c>
      <c r="Q449" s="41">
        <f t="shared" si="5"/>
        <v>1.1513286408091888E-3</v>
      </c>
    </row>
    <row r="450" spans="1:17" ht="12.75" customHeight="1">
      <c r="A450" s="185">
        <f>Stocks!A86</f>
        <v>42516</v>
      </c>
      <c r="B450" s="186">
        <f>Stocks!H86</f>
        <v>2.4916931240817841E-2</v>
      </c>
      <c r="C450" s="186">
        <f>Stocks!I86</f>
        <v>3.1807344035033503E-3</v>
      </c>
      <c r="D450" s="186">
        <f>Stocks!J86</f>
        <v>7.8986641427265681E-3</v>
      </c>
      <c r="E450" s="186">
        <f>Stocks!K86</f>
        <v>2.5714446390622051E-2</v>
      </c>
      <c r="F450" s="186">
        <f>Stocks!L86</f>
        <v>-4.4227655294624343E-3</v>
      </c>
      <c r="G450" s="2"/>
      <c r="H450" s="348"/>
      <c r="I450" s="2"/>
      <c r="J450" s="257"/>
      <c r="K450" s="348"/>
      <c r="L450" s="20">
        <v>2.5229952407050171E-2</v>
      </c>
      <c r="M450" s="20">
        <v>3.1857983067298504E-3</v>
      </c>
      <c r="N450" s="2">
        <v>7.9299408842734183E-3</v>
      </c>
      <c r="O450" s="2">
        <v>2.604791495153435E-2</v>
      </c>
      <c r="P450" s="2">
        <v>-4.4129995049152233E-3</v>
      </c>
      <c r="Q450" s="41">
        <f t="shared" si="5"/>
        <v>1.1596121408934514E-2</v>
      </c>
    </row>
    <row r="451" spans="1:17" ht="12.75" customHeight="1">
      <c r="A451" s="185">
        <f>Stocks!A85</f>
        <v>42515</v>
      </c>
      <c r="B451" s="186">
        <f>Stocks!H85</f>
        <v>7.6344880498520236E-3</v>
      </c>
      <c r="C451" s="186">
        <f>Stocks!I85</f>
        <v>1.056843291530097E-2</v>
      </c>
      <c r="D451" s="186">
        <f>Stocks!J85</f>
        <v>1.7416539372196609E-2</v>
      </c>
      <c r="E451" s="186">
        <f>Stocks!K85</f>
        <v>2.3323769652853349E-2</v>
      </c>
      <c r="F451" s="186">
        <f>Stocks!L85</f>
        <v>1.0220762009192735E-2</v>
      </c>
      <c r="G451" s="2"/>
      <c r="H451" s="348"/>
      <c r="I451" s="2"/>
      <c r="J451" s="257"/>
      <c r="K451" s="348"/>
      <c r="L451" s="20">
        <v>7.663705058717823E-3</v>
      </c>
      <c r="M451" s="20">
        <v>1.0624476057841998E-2</v>
      </c>
      <c r="N451" s="2">
        <v>1.7569091651412204E-2</v>
      </c>
      <c r="O451" s="2">
        <v>2.3597895838164153E-2</v>
      </c>
      <c r="P451" s="2">
        <v>1.0273172403084544E-2</v>
      </c>
      <c r="Q451" s="41">
        <f t="shared" si="5"/>
        <v>1.3945668201844145E-2</v>
      </c>
    </row>
    <row r="452" spans="1:17" ht="12.75" customHeight="1">
      <c r="A452" s="185">
        <f>Stocks!A84</f>
        <v>42514</v>
      </c>
      <c r="B452" s="186">
        <f>Stocks!H84</f>
        <v>7.7857393754875636E-3</v>
      </c>
      <c r="C452" s="186">
        <f>Stocks!I84</f>
        <v>2.7086101592743272E-2</v>
      </c>
      <c r="D452" s="186">
        <f>Stocks!J84</f>
        <v>1.5129254891403323E-2</v>
      </c>
      <c r="E452" s="186">
        <f>Stocks!K84</f>
        <v>3.1126073610641992E-2</v>
      </c>
      <c r="F452" s="186">
        <f>Stocks!L84</f>
        <v>3.0704973644792227E-2</v>
      </c>
      <c r="G452" s="2"/>
      <c r="H452" s="348"/>
      <c r="I452" s="2"/>
      <c r="J452" s="257"/>
      <c r="K452" s="348"/>
      <c r="L452" s="20">
        <v>7.8161270566268759E-3</v>
      </c>
      <c r="M452" s="20">
        <v>2.7456264575937382E-2</v>
      </c>
      <c r="N452" s="2">
        <v>1.5244281424672381E-2</v>
      </c>
      <c r="O452" s="2">
        <v>3.1615555186168778E-2</v>
      </c>
      <c r="P452" s="2">
        <v>3.1181233363979943E-2</v>
      </c>
      <c r="Q452" s="41">
        <f t="shared" si="5"/>
        <v>2.2662692321477076E-2</v>
      </c>
    </row>
    <row r="453" spans="1:17" ht="12.75" customHeight="1">
      <c r="A453" s="185">
        <f>Stocks!A83</f>
        <v>42513</v>
      </c>
      <c r="B453" s="186">
        <f>Stocks!H83</f>
        <v>-1.8603047365059605E-2</v>
      </c>
      <c r="C453" s="186">
        <f>Stocks!I83</f>
        <v>2.6497979102441021E-3</v>
      </c>
      <c r="D453" s="186">
        <f>Stocks!J83</f>
        <v>1.2627434137899175E-2</v>
      </c>
      <c r="E453" s="186">
        <f>Stocks!K83</f>
        <v>2.5617806504939691E-2</v>
      </c>
      <c r="F453" s="186">
        <f>Stocks!L83</f>
        <v>-1.1723638771838109E-2</v>
      </c>
      <c r="G453" s="2"/>
      <c r="H453" s="348"/>
      <c r="I453" s="2"/>
      <c r="J453" s="257"/>
      <c r="K453" s="348"/>
      <c r="L453" s="20">
        <v>-1.8431078710872916E-2</v>
      </c>
      <c r="M453" s="20">
        <v>2.6533117276764965E-3</v>
      </c>
      <c r="N453" s="2">
        <v>1.270749682487427E-2</v>
      </c>
      <c r="O453" s="2">
        <v>2.5948762589442408E-2</v>
      </c>
      <c r="P453" s="2">
        <v>-1.1655184690265124E-2</v>
      </c>
      <c r="Q453" s="41">
        <f t="shared" si="5"/>
        <v>2.244661548171027E-3</v>
      </c>
    </row>
    <row r="454" spans="1:17" ht="12.75" customHeight="1">
      <c r="A454" s="185">
        <f>Stocks!A82</f>
        <v>42510</v>
      </c>
      <c r="B454" s="186">
        <f>Stocks!H82</f>
        <v>2.3285131718741438E-2</v>
      </c>
      <c r="C454" s="186">
        <f>Stocks!I82</f>
        <v>1.7397612388270364E-2</v>
      </c>
      <c r="D454" s="186">
        <f>Stocks!J82</f>
        <v>1.0769790725233904E-2</v>
      </c>
      <c r="E454" s="186">
        <f>Stocks!K82</f>
        <v>3.2303346934651353E-2</v>
      </c>
      <c r="F454" s="186">
        <f>Stocks!L82</f>
        <v>5.944150603756285E-3</v>
      </c>
      <c r="G454" s="2"/>
      <c r="H454" s="348"/>
      <c r="I454" s="2"/>
      <c r="J454" s="257"/>
      <c r="K454" s="348"/>
      <c r="L454" s="20">
        <v>2.3558346894157266E-2</v>
      </c>
      <c r="M454" s="20">
        <v>1.7549832319831711E-2</v>
      </c>
      <c r="N454" s="2">
        <v>1.0827993678249137E-2</v>
      </c>
      <c r="O454" s="2">
        <v>3.2830763835931934E-2</v>
      </c>
      <c r="P454" s="2">
        <v>5.9618521230748204E-3</v>
      </c>
      <c r="Q454" s="41">
        <f t="shared" si="5"/>
        <v>1.8145757770248974E-2</v>
      </c>
    </row>
    <row r="455" spans="1:17" ht="12.75" customHeight="1">
      <c r="A455" s="185">
        <f>Stocks!A81</f>
        <v>42509</v>
      </c>
      <c r="B455" s="186">
        <f>Stocks!H81</f>
        <v>1.8950841318755005E-2</v>
      </c>
      <c r="C455" s="186">
        <f>Stocks!I81</f>
        <v>-1.207678528332802E-2</v>
      </c>
      <c r="D455" s="186">
        <f>Stocks!J81</f>
        <v>-3.8144156466542265E-3</v>
      </c>
      <c r="E455" s="186">
        <f>Stocks!K81</f>
        <v>-1.0552688698322628E-2</v>
      </c>
      <c r="F455" s="186">
        <f>Stocks!L81</f>
        <v>-9.6906008041141543E-3</v>
      </c>
      <c r="G455" s="2"/>
      <c r="H455" s="348"/>
      <c r="I455" s="2"/>
      <c r="J455" s="257"/>
      <c r="K455" s="348"/>
      <c r="L455" s="20">
        <v>1.9131548223057699E-2</v>
      </c>
      <c r="M455" s="20">
        <v>-1.2004153591739173E-2</v>
      </c>
      <c r="N455" s="2">
        <v>-3.8071500042872477E-3</v>
      </c>
      <c r="O455" s="2">
        <v>-1.0497204419889461E-2</v>
      </c>
      <c r="P455" s="2">
        <v>-9.6437982358182836E-3</v>
      </c>
      <c r="Q455" s="41">
        <f t="shared" si="5"/>
        <v>-3.3641516057352936E-3</v>
      </c>
    </row>
    <row r="456" spans="1:17" ht="12.75" customHeight="1">
      <c r="A456" s="185">
        <f>Stocks!A80</f>
        <v>42508</v>
      </c>
      <c r="B456" s="186">
        <f>Stocks!H80</f>
        <v>3.1313401613887876E-2</v>
      </c>
      <c r="C456" s="186">
        <f>Stocks!I80</f>
        <v>3.33544149707878E-4</v>
      </c>
      <c r="D456" s="186">
        <f>Stocks!J80</f>
        <v>1.1380028056108571E-2</v>
      </c>
      <c r="E456" s="186">
        <f>Stocks!K80</f>
        <v>2.0879483804158442E-2</v>
      </c>
      <c r="F456" s="186">
        <f>Stocks!L80</f>
        <v>5.9218568579288301E-3</v>
      </c>
      <c r="G456" s="2"/>
      <c r="H456" s="348"/>
      <c r="I456" s="2"/>
      <c r="J456" s="257"/>
      <c r="K456" s="348"/>
      <c r="L456" s="20">
        <v>3.1808823769982952E-2</v>
      </c>
      <c r="M456" s="20">
        <v>3.3359978174274819E-4</v>
      </c>
      <c r="N456" s="2">
        <v>1.1445026904291255E-2</v>
      </c>
      <c r="O456" s="2">
        <v>2.1098985256650712E-2</v>
      </c>
      <c r="P456" s="2">
        <v>5.9394257152166766E-3</v>
      </c>
      <c r="Q456" s="41">
        <f t="shared" si="5"/>
        <v>1.412517228557687E-2</v>
      </c>
    </row>
    <row r="457" spans="1:17" ht="12.75" customHeight="1">
      <c r="A457" s="185">
        <f>Stocks!A79</f>
        <v>42507</v>
      </c>
      <c r="B457" s="186">
        <f>Stocks!H79</f>
        <v>-1.75812206230813E-2</v>
      </c>
      <c r="C457" s="186">
        <f>Stocks!I79</f>
        <v>-1.3583119722930925E-2</v>
      </c>
      <c r="D457" s="186">
        <f>Stocks!J79</f>
        <v>-4.1629159155895431E-3</v>
      </c>
      <c r="E457" s="186">
        <f>Stocks!K79</f>
        <v>-5.5134429397287474E-3</v>
      </c>
      <c r="F457" s="186">
        <f>Stocks!L79</f>
        <v>-1.8827943248916488E-2</v>
      </c>
      <c r="G457" s="2"/>
      <c r="H457" s="348"/>
      <c r="I457" s="2"/>
      <c r="J457" s="257"/>
      <c r="K457" s="348"/>
      <c r="L457" s="20">
        <v>-1.7427572720692459E-2</v>
      </c>
      <c r="M457" s="20">
        <v>-1.349128542122577E-2</v>
      </c>
      <c r="N457" s="2">
        <v>-4.1542629924241911E-3</v>
      </c>
      <c r="O457" s="2">
        <v>-5.498271807733152E-3</v>
      </c>
      <c r="P457" s="2">
        <v>-1.8651804699879173E-2</v>
      </c>
      <c r="Q457" s="41">
        <f t="shared" si="5"/>
        <v>-1.184463952839095E-2</v>
      </c>
    </row>
    <row r="458" spans="1:17" ht="12.75" customHeight="1">
      <c r="A458" s="185">
        <f>Stocks!A78</f>
        <v>42506</v>
      </c>
      <c r="B458" s="186">
        <f>Stocks!H78</f>
        <v>3.2699813211194777E-3</v>
      </c>
      <c r="C458" s="186">
        <f>Stocks!I78</f>
        <v>1.5920680478606109E-2</v>
      </c>
      <c r="D458" s="186">
        <f>Stocks!J78</f>
        <v>3.6446615449582331E-2</v>
      </c>
      <c r="E458" s="186">
        <f>Stocks!K78</f>
        <v>1.4011596462502199E-2</v>
      </c>
      <c r="F458" s="186">
        <f>Stocks!L78</f>
        <v>1.4576025138070815E-2</v>
      </c>
      <c r="G458" s="2"/>
      <c r="H458" s="348"/>
      <c r="I458" s="2"/>
      <c r="J458" s="257"/>
      <c r="K458" s="348"/>
      <c r="L458" s="20">
        <v>3.2753335423373873E-3</v>
      </c>
      <c r="M458" s="20">
        <v>1.6048089761540148E-2</v>
      </c>
      <c r="N458" s="2">
        <v>3.711893641172552E-2</v>
      </c>
      <c r="O458" s="2">
        <v>1.4110218961432075E-2</v>
      </c>
      <c r="P458" s="2">
        <v>1.468277341707744E-2</v>
      </c>
      <c r="Q458" s="41">
        <f t="shared" si="5"/>
        <v>1.7047070418822516E-2</v>
      </c>
    </row>
    <row r="459" spans="1:17" ht="12.75" customHeight="1">
      <c r="A459" s="185">
        <f>Stocks!A77</f>
        <v>42503</v>
      </c>
      <c r="B459" s="186">
        <f>Stocks!H77</f>
        <v>1.5907930757190502E-3</v>
      </c>
      <c r="C459" s="186">
        <f>Stocks!I77</f>
        <v>5.0276987512397715E-3</v>
      </c>
      <c r="D459" s="186">
        <f>Stocks!J77</f>
        <v>1.9905191137814656E-3</v>
      </c>
      <c r="E459" s="186">
        <f>Stocks!K77</f>
        <v>1.5943404355014644E-3</v>
      </c>
      <c r="F459" s="186">
        <f>Stocks!L77</f>
        <v>-8.3827693032107343E-3</v>
      </c>
      <c r="G459" s="2"/>
      <c r="H459" s="348"/>
      <c r="I459" s="2"/>
      <c r="J459" s="257"/>
      <c r="K459" s="348"/>
      <c r="L459" s="20">
        <v>1.5920590582403826E-3</v>
      </c>
      <c r="M459" s="20">
        <v>5.0403588367460622E-3</v>
      </c>
      <c r="N459" s="2">
        <v>1.9925015120683459E-3</v>
      </c>
      <c r="O459" s="2">
        <v>1.5956120719310147E-3</v>
      </c>
      <c r="P459" s="2">
        <v>-8.3477318645573863E-3</v>
      </c>
      <c r="Q459" s="41">
        <f t="shared" si="5"/>
        <v>3.7455992288568411E-4</v>
      </c>
    </row>
    <row r="460" spans="1:17" ht="12.75" customHeight="1">
      <c r="A460" s="185">
        <f>Stocks!A76</f>
        <v>42502</v>
      </c>
      <c r="B460" s="186">
        <f>Stocks!H76</f>
        <v>-8.0723481578375434E-3</v>
      </c>
      <c r="C460" s="186">
        <f>Stocks!I76</f>
        <v>-1.0030209477908272E-2</v>
      </c>
      <c r="D460" s="186">
        <f>Stocks!J76</f>
        <v>-2.3736405293250211E-2</v>
      </c>
      <c r="E460" s="186">
        <f>Stocks!K76</f>
        <v>-2.5653961595411414E-2</v>
      </c>
      <c r="F460" s="186">
        <f>Stocks!L76</f>
        <v>8.9703678164369041E-3</v>
      </c>
      <c r="G460" s="2"/>
      <c r="H460" s="348"/>
      <c r="I460" s="2"/>
      <c r="J460" s="257"/>
      <c r="K460" s="348"/>
      <c r="L460" s="20">
        <v>-8.0398542482820017E-3</v>
      </c>
      <c r="M460" s="20">
        <v>-9.9800746876512747E-3</v>
      </c>
      <c r="N460" s="2">
        <v>-2.3456912576518114E-2</v>
      </c>
      <c r="O460" s="2">
        <v>-2.5327694689881001E-2</v>
      </c>
      <c r="P460" s="2">
        <v>9.0107221399388059E-3</v>
      </c>
      <c r="Q460" s="41">
        <f t="shared" si="5"/>
        <v>-1.155876281247872E-2</v>
      </c>
    </row>
    <row r="461" spans="1:17" ht="12.75" customHeight="1">
      <c r="A461" s="185">
        <f>Stocks!A75</f>
        <v>42501</v>
      </c>
      <c r="B461" s="186">
        <f>Stocks!H75</f>
        <v>1.292972736967946E-3</v>
      </c>
      <c r="C461" s="186">
        <f>Stocks!I75</f>
        <v>-2.6578303113164764E-3</v>
      </c>
      <c r="D461" s="186">
        <f>Stocks!J75</f>
        <v>-9.7887191019196754E-3</v>
      </c>
      <c r="E461" s="186">
        <f>Stocks!K75</f>
        <v>-3.1384152095149415E-2</v>
      </c>
      <c r="F461" s="186">
        <f>Stocks!L75</f>
        <v>5.8785934885470124E-4</v>
      </c>
      <c r="G461" s="2"/>
      <c r="H461" s="348"/>
      <c r="I461" s="2"/>
      <c r="J461" s="257"/>
      <c r="K461" s="348"/>
      <c r="L461" s="20">
        <v>1.2938089865943726E-3</v>
      </c>
      <c r="M461" s="20">
        <v>-2.6543014074361239E-3</v>
      </c>
      <c r="N461" s="2">
        <v>-9.7409655335336746E-3</v>
      </c>
      <c r="O461" s="2">
        <v>-3.089678147159846E-2</v>
      </c>
      <c r="P461" s="2">
        <v>5.8803217202522723E-4</v>
      </c>
      <c r="Q461" s="41">
        <f t="shared" si="5"/>
        <v>-8.2820414507897323E-3</v>
      </c>
    </row>
    <row r="462" spans="1:17" ht="12.75" customHeight="1">
      <c r="A462" s="185">
        <f>Stocks!A74</f>
        <v>42500</v>
      </c>
      <c r="B462" s="186">
        <f>Stocks!H74</f>
        <v>-1.1014871447236189E-3</v>
      </c>
      <c r="C462" s="186">
        <f>Stocks!I74</f>
        <v>1.1344937830677677E-2</v>
      </c>
      <c r="D462" s="186">
        <f>Stocks!J74</f>
        <v>6.7666029945304676E-3</v>
      </c>
      <c r="E462" s="186">
        <f>Stocks!K74</f>
        <v>2.5624233581353354E-2</v>
      </c>
      <c r="F462" s="186">
        <f>Stocks!L74</f>
        <v>1.8795652745107989E-2</v>
      </c>
      <c r="G462" s="2"/>
      <c r="H462" s="348"/>
      <c r="I462" s="2"/>
      <c r="J462" s="257"/>
      <c r="K462" s="348"/>
      <c r="L462" s="20">
        <v>-1.1008807304315592E-3</v>
      </c>
      <c r="M462" s="20">
        <v>1.1409535692987072E-2</v>
      </c>
      <c r="N462" s="2">
        <v>6.7895481770239071E-3</v>
      </c>
      <c r="O462" s="2">
        <v>2.5955356461725677E-2</v>
      </c>
      <c r="P462" s="2">
        <v>1.8973402923219314E-2</v>
      </c>
      <c r="Q462" s="41">
        <f t="shared" si="5"/>
        <v>1.2405392504904883E-2</v>
      </c>
    </row>
    <row r="463" spans="1:17" ht="12.75" customHeight="1">
      <c r="A463" s="185">
        <f>Stocks!A73</f>
        <v>42499</v>
      </c>
      <c r="B463" s="186">
        <f>Stocks!H73</f>
        <v>-2.8360967155384918E-2</v>
      </c>
      <c r="C463" s="186">
        <f>Stocks!I73</f>
        <v>-8.0215355394343928E-3</v>
      </c>
      <c r="D463" s="186">
        <f>Stocks!J73</f>
        <v>7.544730786571694E-4</v>
      </c>
      <c r="E463" s="186">
        <f>Stocks!K73</f>
        <v>-3.3079201512366853E-3</v>
      </c>
      <c r="F463" s="186">
        <f>Stocks!L73</f>
        <v>-6.3706557187930063E-3</v>
      </c>
      <c r="G463" s="2"/>
      <c r="H463" s="348"/>
      <c r="I463" s="2"/>
      <c r="J463" s="257"/>
      <c r="K463" s="348"/>
      <c r="L463" s="20">
        <v>-2.7962570119285324E-2</v>
      </c>
      <c r="M463" s="20">
        <v>-7.9894488753211729E-3</v>
      </c>
      <c r="N463" s="2">
        <v>7.5475776506204225E-4</v>
      </c>
      <c r="O463" s="2">
        <v>-3.3024550111164204E-3</v>
      </c>
      <c r="P463" s="2">
        <v>-6.3504061155518878E-3</v>
      </c>
      <c r="Q463" s="41">
        <f t="shared" si="5"/>
        <v>-8.9700244712425537E-3</v>
      </c>
    </row>
    <row r="464" spans="1:17" ht="12.75" customHeight="1">
      <c r="A464" s="185">
        <f>Stocks!A72</f>
        <v>42496</v>
      </c>
      <c r="B464" s="186">
        <f>Stocks!H72</f>
        <v>1.5945533478843432E-2</v>
      </c>
      <c r="C464" s="186">
        <f>Stocks!I72</f>
        <v>4.6714857683701778E-3</v>
      </c>
      <c r="D464" s="186">
        <f>Stocks!J72</f>
        <v>-5.5925893923027279E-3</v>
      </c>
      <c r="E464" s="186">
        <f>Stocks!K72</f>
        <v>1.6314584242279707E-2</v>
      </c>
      <c r="F464" s="186">
        <f>Stocks!L72</f>
        <v>8.9704899002581908E-3</v>
      </c>
      <c r="G464" s="2"/>
      <c r="H464" s="348"/>
      <c r="I464" s="2"/>
      <c r="J464" s="257"/>
      <c r="K464" s="348"/>
      <c r="L464" s="20">
        <v>1.6073341918750695E-2</v>
      </c>
      <c r="M464" s="20">
        <v>4.6824141686742466E-3</v>
      </c>
      <c r="N464" s="2">
        <v>-5.5769799768209116E-3</v>
      </c>
      <c r="O464" s="2">
        <v>1.6448393763621137E-2</v>
      </c>
      <c r="P464" s="2">
        <v>9.0108453238308076E-3</v>
      </c>
      <c r="Q464" s="41">
        <f t="shared" si="5"/>
        <v>8.1276030396111951E-3</v>
      </c>
    </row>
    <row r="465" spans="1:17" ht="12.75" customHeight="1">
      <c r="A465" s="185">
        <f>Stocks!A71</f>
        <v>42495</v>
      </c>
      <c r="B465" s="186">
        <f>Stocks!H71</f>
        <v>-5.0829891517194963E-2</v>
      </c>
      <c r="C465" s="186">
        <f>Stocks!I71</f>
        <v>1.673603567733152E-3</v>
      </c>
      <c r="D465" s="186">
        <f>Stocks!J71</f>
        <v>-4.0670893686364706E-3</v>
      </c>
      <c r="E465" s="186">
        <f>Stocks!K71</f>
        <v>-1.5764069436483175E-2</v>
      </c>
      <c r="F465" s="186">
        <f>Stocks!L71</f>
        <v>1.4027237305049337E-3</v>
      </c>
      <c r="G465" s="2"/>
      <c r="H465" s="348"/>
      <c r="I465" s="2"/>
      <c r="J465" s="257"/>
      <c r="K465" s="348"/>
      <c r="L465" s="20">
        <v>-4.955966525484963E-2</v>
      </c>
      <c r="M465" s="20">
        <v>1.6750048237908527E-3</v>
      </c>
      <c r="N465" s="2">
        <v>-4.058829961712895E-3</v>
      </c>
      <c r="O465" s="2">
        <v>-1.5640466839514703E-2</v>
      </c>
      <c r="P465" s="2">
        <v>1.4037080076062412E-3</v>
      </c>
      <c r="Q465" s="41">
        <f t="shared" si="5"/>
        <v>-1.3236049844936027E-2</v>
      </c>
    </row>
    <row r="466" spans="1:17" ht="12.75" customHeight="1">
      <c r="A466" s="185">
        <f>Stocks!A70</f>
        <v>42494</v>
      </c>
      <c r="B466" s="186">
        <f>Stocks!H70</f>
        <v>-4.2919042578492855E-2</v>
      </c>
      <c r="C466" s="186">
        <f>Stocks!I70</f>
        <v>-8.3404045464390911E-3</v>
      </c>
      <c r="D466" s="186">
        <f>Stocks!J70</f>
        <v>-1.0455756753975146E-2</v>
      </c>
      <c r="E466" s="186">
        <f>Stocks!K70</f>
        <v>-8.2268877515874802E-3</v>
      </c>
      <c r="F466" s="186">
        <f>Stocks!L70</f>
        <v>1.8062337921786256E-3</v>
      </c>
      <c r="G466" s="2"/>
      <c r="H466" s="348"/>
      <c r="I466" s="2"/>
      <c r="J466" s="257"/>
      <c r="K466" s="348"/>
      <c r="L466" s="20">
        <v>-4.2011056757586943E-2</v>
      </c>
      <c r="M466" s="20">
        <v>-8.3057198675080147E-3</v>
      </c>
      <c r="N466" s="2">
        <v>-1.0401285341240291E-2</v>
      </c>
      <c r="O466" s="2">
        <v>-8.1931395215955917E-3</v>
      </c>
      <c r="P466" s="2">
        <v>1.8078660150119773E-3</v>
      </c>
      <c r="Q466" s="41">
        <f t="shared" si="5"/>
        <v>-1.3420667094583774E-2</v>
      </c>
    </row>
    <row r="467" spans="1:17" ht="12.75" customHeight="1">
      <c r="A467" s="185">
        <f>Stocks!A69</f>
        <v>42493</v>
      </c>
      <c r="B467" s="186">
        <f>Stocks!H69</f>
        <v>-3.9995188820355347E-2</v>
      </c>
      <c r="C467" s="186">
        <f>Stocks!I69</f>
        <v>-8.2008809476532083E-3</v>
      </c>
      <c r="D467" s="186">
        <f>Stocks!J69</f>
        <v>1.6312062313684615E-2</v>
      </c>
      <c r="E467" s="186">
        <f>Stocks!K69</f>
        <v>-1.700555449074119E-2</v>
      </c>
      <c r="F467" s="186">
        <f>Stocks!L69</f>
        <v>-1.6535979370793395E-2</v>
      </c>
      <c r="G467" s="2"/>
      <c r="H467" s="348"/>
      <c r="I467" s="2"/>
      <c r="J467" s="257"/>
      <c r="K467" s="348"/>
      <c r="L467" s="20">
        <v>-3.9205938305964368E-2</v>
      </c>
      <c r="M467" s="20">
        <v>-8.1673454596254101E-3</v>
      </c>
      <c r="N467" s="2">
        <v>1.6445830356583757E-2</v>
      </c>
      <c r="O467" s="2">
        <v>-1.6861776212417752E-2</v>
      </c>
      <c r="P467" s="2">
        <v>-1.6400010554710392E-2</v>
      </c>
      <c r="Q467" s="41">
        <f t="shared" si="5"/>
        <v>-1.2837848035226834E-2</v>
      </c>
    </row>
    <row r="468" spans="1:17" ht="12.75" customHeight="1">
      <c r="A468" s="185">
        <f>Stocks!A68</f>
        <v>42492</v>
      </c>
      <c r="B468" s="186">
        <f>Stocks!H68</f>
        <v>4.3103846756395404E-3</v>
      </c>
      <c r="C468" s="186">
        <f>Stocks!I68</f>
        <v>1.0839335484016825E-2</v>
      </c>
      <c r="D468" s="186">
        <f>Stocks!J68</f>
        <v>-1.0672148751334114E-3</v>
      </c>
      <c r="E468" s="186">
        <f>Stocks!K68</f>
        <v>3.3638663627446594E-2</v>
      </c>
      <c r="F468" s="186">
        <f>Stocks!L68</f>
        <v>1.4729745578614725E-2</v>
      </c>
      <c r="G468" s="2"/>
      <c r="H468" s="348"/>
      <c r="I468" s="2"/>
      <c r="J468" s="257"/>
      <c r="K468" s="348"/>
      <c r="L468" s="20">
        <v>4.3196877454661862E-3</v>
      </c>
      <c r="M468" s="20">
        <v>1.0898293911718485E-2</v>
      </c>
      <c r="N468" s="2">
        <v>-1.0666456038681779E-3</v>
      </c>
      <c r="O468" s="2">
        <v>3.4210841210827882E-2</v>
      </c>
      <c r="P468" s="2">
        <v>1.4838762889097447E-2</v>
      </c>
      <c r="Q468" s="41">
        <f t="shared" si="5"/>
        <v>1.2640188030648364E-2</v>
      </c>
    </row>
    <row r="469" spans="1:17" ht="12.75" customHeight="1">
      <c r="A469" s="185">
        <f>Stocks!A67</f>
        <v>42489</v>
      </c>
      <c r="B469" s="186">
        <f>Stocks!H67</f>
        <v>-2.8458169444297049E-2</v>
      </c>
      <c r="C469" s="186">
        <f>Stocks!I67</f>
        <v>-2.7041764677965936E-2</v>
      </c>
      <c r="D469" s="186">
        <f>Stocks!J67</f>
        <v>-1.1561056958322069E-2</v>
      </c>
      <c r="E469" s="186">
        <f>Stocks!K67</f>
        <v>-2.7730038597077135E-3</v>
      </c>
      <c r="F469" s="186">
        <f>Stocks!L67</f>
        <v>-6.0149789370757181E-4</v>
      </c>
      <c r="G469" s="2"/>
      <c r="H469" s="348"/>
      <c r="I469" s="2"/>
      <c r="J469" s="257"/>
      <c r="K469" s="348"/>
      <c r="L469" s="20">
        <v>-2.8057049790483381E-2</v>
      </c>
      <c r="M469" s="20">
        <v>-2.6679409745560451E-2</v>
      </c>
      <c r="N469" s="2">
        <v>-1.1494484734721755E-2</v>
      </c>
      <c r="O469" s="2">
        <v>-2.7691626359012253E-3</v>
      </c>
      <c r="P469" s="2">
        <v>-6.0131703011435879E-4</v>
      </c>
      <c r="Q469" s="41">
        <f t="shared" si="5"/>
        <v>-1.3920284787356236E-2</v>
      </c>
    </row>
    <row r="470" spans="1:17" ht="12.75" customHeight="1">
      <c r="A470" s="185">
        <f>Stocks!A66</f>
        <v>42488</v>
      </c>
      <c r="B470" s="186">
        <f>Stocks!H66</f>
        <v>-1.5064966750941978E-2</v>
      </c>
      <c r="C470" s="186">
        <f>Stocks!I66</f>
        <v>-2.0363446037016817E-2</v>
      </c>
      <c r="D470" s="186">
        <f>Stocks!J66</f>
        <v>-3.1043230024452001E-2</v>
      </c>
      <c r="E470" s="186">
        <f>Stocks!K66</f>
        <v>-8.383040489519069E-3</v>
      </c>
      <c r="F470" s="186">
        <f>Stocks!L66</f>
        <v>-2.0627452752892229E-2</v>
      </c>
      <c r="G470" s="2"/>
      <c r="H470" s="348"/>
      <c r="I470" s="2"/>
      <c r="J470" s="257"/>
      <c r="K470" s="348"/>
      <c r="L470" s="20">
        <v>-1.4952057840092051E-2</v>
      </c>
      <c r="M470" s="20">
        <v>-2.015751128568713E-2</v>
      </c>
      <c r="N470" s="2">
        <v>-3.0566336470821902E-2</v>
      </c>
      <c r="O470" s="2">
        <v>-8.348000787038656E-3</v>
      </c>
      <c r="P470" s="2">
        <v>-2.0416162138924231E-2</v>
      </c>
      <c r="Q470" s="41">
        <f t="shared" si="5"/>
        <v>-1.8888013704512794E-2</v>
      </c>
    </row>
    <row r="471" spans="1:17" ht="12.75" customHeight="1">
      <c r="A471" s="185">
        <f>Stocks!A65</f>
        <v>42487</v>
      </c>
      <c r="B471" s="186">
        <f>Stocks!H65</f>
        <v>-8.9864383104225048E-3</v>
      </c>
      <c r="C471" s="186">
        <f>Stocks!I65</f>
        <v>1.1084907089819454E-2</v>
      </c>
      <c r="D471" s="186">
        <f>Stocks!J65</f>
        <v>-6.4621475196972311E-2</v>
      </c>
      <c r="E471" s="186">
        <f>Stocks!K65</f>
        <v>-1.5152619914482758E-2</v>
      </c>
      <c r="F471" s="186">
        <f>Stocks!L65</f>
        <v>-9.7676308707387426E-3</v>
      </c>
      <c r="G471" s="2"/>
      <c r="H471" s="348"/>
      <c r="I471" s="2"/>
      <c r="J471" s="257"/>
      <c r="K471" s="348"/>
      <c r="L471" s="20">
        <v>-8.9461809540044741E-3</v>
      </c>
      <c r="M471" s="20">
        <v>1.1146572312872723E-2</v>
      </c>
      <c r="N471" s="2">
        <v>-6.2577766205132737E-2</v>
      </c>
      <c r="O471" s="2">
        <v>-1.5038396624472606E-2</v>
      </c>
      <c r="P471" s="2">
        <v>-9.7200825018934397E-3</v>
      </c>
      <c r="Q471" s="41">
        <f t="shared" si="5"/>
        <v>-1.7027170794526106E-2</v>
      </c>
    </row>
    <row r="472" spans="1:17" ht="12.75" customHeight="1">
      <c r="A472" s="185">
        <f>Stocks!A64</f>
        <v>42486</v>
      </c>
      <c r="B472" s="186">
        <f>Stocks!H64</f>
        <v>7.5955660464747266E-3</v>
      </c>
      <c r="C472" s="186">
        <f>Stocks!I64</f>
        <v>3.1855356623602325E-4</v>
      </c>
      <c r="D472" s="186">
        <f>Stocks!J64</f>
        <v>-6.9714066430075902E-3</v>
      </c>
      <c r="E472" s="186">
        <f>Stocks!K64</f>
        <v>-1.215131906263498E-2</v>
      </c>
      <c r="F472" s="186">
        <f>Stocks!L64</f>
        <v>-1.2940844010853879E-2</v>
      </c>
      <c r="G472" s="2"/>
      <c r="H472" s="348"/>
      <c r="I472" s="2"/>
      <c r="J472" s="257"/>
      <c r="K472" s="348"/>
      <c r="L472" s="20">
        <v>7.6244855318425616E-3</v>
      </c>
      <c r="M472" s="20">
        <v>3.1860430981128259E-4</v>
      </c>
      <c r="N472" s="2">
        <v>-6.9471627584235989E-3</v>
      </c>
      <c r="O472" s="2">
        <v>-1.2077789911880785E-2</v>
      </c>
      <c r="P472" s="2">
        <v>-1.2857471314184356E-2</v>
      </c>
      <c r="Q472" s="41">
        <f t="shared" ref="Q472:Q531" si="6">MMULT(L472:P472,$A$4:$A$8)</f>
        <v>-4.7878668285669789E-3</v>
      </c>
    </row>
    <row r="473" spans="1:17" ht="12.75" customHeight="1">
      <c r="A473" s="185">
        <f>Stocks!A63</f>
        <v>42485</v>
      </c>
      <c r="B473" s="186">
        <f>Stocks!H63</f>
        <v>-7.6349559848096805E-3</v>
      </c>
      <c r="C473" s="186">
        <f>Stocks!I63</f>
        <v>-7.9328509125297566E-3</v>
      </c>
      <c r="D473" s="186">
        <f>Stocks!J63</f>
        <v>-5.6936428718788786E-3</v>
      </c>
      <c r="E473" s="186">
        <f>Stocks!K63</f>
        <v>-2.4703082405128449E-2</v>
      </c>
      <c r="F473" s="186">
        <f>Stocks!L63</f>
        <v>6.3529625949324065E-3</v>
      </c>
      <c r="G473" s="2"/>
      <c r="H473" s="348"/>
      <c r="I473" s="2"/>
      <c r="J473" s="257"/>
      <c r="K473" s="348"/>
      <c r="L473" s="20">
        <v>-7.6058837438423487E-3</v>
      </c>
      <c r="M473" s="20">
        <v>-7.9014688885307473E-3</v>
      </c>
      <c r="N473" s="2">
        <v>-5.6774648059085449E-3</v>
      </c>
      <c r="O473" s="2">
        <v>-2.4400458302388853E-2</v>
      </c>
      <c r="P473" s="2">
        <v>6.3731854641607914E-3</v>
      </c>
      <c r="Q473" s="41">
        <f t="shared" si="6"/>
        <v>-7.8424180553019404E-3</v>
      </c>
    </row>
    <row r="474" spans="1:17" ht="12.75" customHeight="1">
      <c r="A474" s="185">
        <f>Stocks!A62</f>
        <v>42482</v>
      </c>
      <c r="B474" s="186">
        <f>Stocks!H62</f>
        <v>2.1752140707992626E-2</v>
      </c>
      <c r="C474" s="186">
        <f>Stocks!I62</f>
        <v>-1.0375692856077867E-2</v>
      </c>
      <c r="D474" s="186">
        <f>Stocks!J62</f>
        <v>-2.7404313471625311E-3</v>
      </c>
      <c r="E474" s="186">
        <f>Stocks!K62</f>
        <v>9.6396280378773756E-3</v>
      </c>
      <c r="F474" s="186">
        <f>Stocks!L62</f>
        <v>-7.4411442397984112E-2</v>
      </c>
      <c r="G474" s="2"/>
      <c r="H474" s="348"/>
      <c r="I474" s="2"/>
      <c r="J474" s="257"/>
      <c r="K474" s="348"/>
      <c r="L474" s="20">
        <v>2.1990443247545583E-2</v>
      </c>
      <c r="M474" s="20">
        <v>-1.0322051038929331E-2</v>
      </c>
      <c r="N474" s="2">
        <v>-2.7366797929197096E-3</v>
      </c>
      <c r="O474" s="2">
        <v>9.6862389023087761E-3</v>
      </c>
      <c r="P474" s="2">
        <v>-7.1710322473123422E-2</v>
      </c>
      <c r="Q474" s="41">
        <f t="shared" si="6"/>
        <v>-1.061847423102362E-2</v>
      </c>
    </row>
    <row r="475" spans="1:17" ht="12.75" customHeight="1">
      <c r="A475" s="185">
        <f>Stocks!A61</f>
        <v>42481</v>
      </c>
      <c r="B475" s="186">
        <f>Stocks!H61</f>
        <v>-6.7435250141459771E-3</v>
      </c>
      <c r="C475" s="186">
        <f>Stocks!I61</f>
        <v>-9.3817149868872184E-4</v>
      </c>
      <c r="D475" s="186">
        <f>Stocks!J61</f>
        <v>-1.0886998525325644E-2</v>
      </c>
      <c r="E475" s="186">
        <f>Stocks!K61</f>
        <v>-1.8670623184935051E-2</v>
      </c>
      <c r="F475" s="186">
        <f>Stocks!L61</f>
        <v>3.4120509744119841E-3</v>
      </c>
      <c r="G475" s="2"/>
      <c r="H475" s="348"/>
      <c r="I475" s="2"/>
      <c r="J475" s="257"/>
      <c r="K475" s="348"/>
      <c r="L475" s="20">
        <v>-6.7208384737334403E-3</v>
      </c>
      <c r="M475" s="20">
        <v>-9.3773155340033134E-4</v>
      </c>
      <c r="N475" s="2">
        <v>-1.0827949639529775E-2</v>
      </c>
      <c r="O475" s="2">
        <v>-1.8497406794380774E-2</v>
      </c>
      <c r="P475" s="2">
        <v>3.417878646557738E-3</v>
      </c>
      <c r="Q475" s="41">
        <f t="shared" si="6"/>
        <v>-6.7132095628973168E-3</v>
      </c>
    </row>
    <row r="476" spans="1:17" ht="12.75" customHeight="1">
      <c r="A476" s="185">
        <f>Stocks!A60</f>
        <v>42480</v>
      </c>
      <c r="B476" s="186">
        <f>Stocks!H60</f>
        <v>1.0455743384725746E-2</v>
      </c>
      <c r="C476" s="186">
        <f>Stocks!I60</f>
        <v>1.2578765494097827E-2</v>
      </c>
      <c r="D476" s="186">
        <f>Stocks!J60</f>
        <v>2.0556702418488542E-3</v>
      </c>
      <c r="E476" s="186">
        <f>Stocks!K60</f>
        <v>2.5431762435222931E-2</v>
      </c>
      <c r="F476" s="186">
        <f>Stocks!L60</f>
        <v>-1.4288430924479692E-2</v>
      </c>
      <c r="G476" s="2"/>
      <c r="H476" s="348"/>
      <c r="I476" s="2"/>
      <c r="J476" s="257"/>
      <c r="K476" s="348"/>
      <c r="L476" s="20">
        <v>1.0510595676731157E-2</v>
      </c>
      <c r="M476" s="20">
        <v>1.2658210923785159E-2</v>
      </c>
      <c r="N476" s="2">
        <v>2.0577845804666288E-3</v>
      </c>
      <c r="O476" s="2">
        <v>2.575790866050073E-2</v>
      </c>
      <c r="P476" s="2">
        <v>-1.4186835749490548E-2</v>
      </c>
      <c r="Q476" s="41">
        <f t="shared" si="6"/>
        <v>7.3595328183986269E-3</v>
      </c>
    </row>
    <row r="477" spans="1:17" ht="12.75" customHeight="1">
      <c r="A477" s="185">
        <f>Stocks!A59</f>
        <v>42479</v>
      </c>
      <c r="B477" s="186">
        <f>Stocks!H59</f>
        <v>-2.5976562855188391E-2</v>
      </c>
      <c r="C477" s="186">
        <f>Stocks!I59</f>
        <v>-1.5807975454349922E-3</v>
      </c>
      <c r="D477" s="186">
        <f>Stocks!J59</f>
        <v>-5.317269404100349E-3</v>
      </c>
      <c r="E477" s="186">
        <f>Stocks!K59</f>
        <v>-0.13892287199944592</v>
      </c>
      <c r="F477" s="186">
        <f>Stocks!L59</f>
        <v>-1.2406174907049132E-3</v>
      </c>
      <c r="G477" s="2"/>
      <c r="H477" s="348"/>
      <c r="I477" s="2"/>
      <c r="J477" s="257"/>
      <c r="K477" s="348"/>
      <c r="L477" s="20">
        <v>-2.564207449105739E-2</v>
      </c>
      <c r="M477" s="20">
        <v>-1.5795487431163561E-3</v>
      </c>
      <c r="N477" s="2">
        <v>-5.303157750043478E-3</v>
      </c>
      <c r="O477" s="2">
        <v>-0.12970485000544557</v>
      </c>
      <c r="P477" s="2">
        <v>-1.2398482429727541E-3</v>
      </c>
      <c r="Q477" s="41">
        <f t="shared" si="6"/>
        <v>-3.2693895846527113E-2</v>
      </c>
    </row>
    <row r="478" spans="1:17" ht="12.75" customHeight="1">
      <c r="A478" s="185">
        <f>Stocks!A58</f>
        <v>42478</v>
      </c>
      <c r="B478" s="186">
        <f>Stocks!H58</f>
        <v>-2.4783741712764615E-3</v>
      </c>
      <c r="C478" s="186">
        <f>Stocks!I58</f>
        <v>6.0211417871232631E-3</v>
      </c>
      <c r="D478" s="186">
        <f>Stocks!J58</f>
        <v>-2.1811074085995561E-2</v>
      </c>
      <c r="E478" s="186">
        <f>Stocks!K58</f>
        <v>-2.8286183457151337E-2</v>
      </c>
      <c r="F478" s="186">
        <f>Stocks!L58</f>
        <v>1.4450326920736856E-2</v>
      </c>
      <c r="G478" s="2"/>
      <c r="H478" s="348"/>
      <c r="I478" s="2"/>
      <c r="J478" s="257"/>
      <c r="K478" s="348"/>
      <c r="L478" s="20">
        <v>-2.4753055376076382E-3</v>
      </c>
      <c r="M478" s="20">
        <v>6.0393052980594599E-3</v>
      </c>
      <c r="N478" s="2">
        <v>-2.1574932559002641E-2</v>
      </c>
      <c r="O478" s="2">
        <v>-2.7889874847280512E-2</v>
      </c>
      <c r="P478" s="2">
        <v>1.4555237616978675E-2</v>
      </c>
      <c r="Q478" s="41">
        <f t="shared" si="6"/>
        <v>-6.2691140057705309E-3</v>
      </c>
    </row>
    <row r="479" spans="1:17" ht="12.75" customHeight="1">
      <c r="A479" s="185">
        <f>Stocks!A57</f>
        <v>42475</v>
      </c>
      <c r="B479" s="186">
        <f>Stocks!H57</f>
        <v>1.0466726755729292E-2</v>
      </c>
      <c r="C479" s="186">
        <f>Stocks!I57</f>
        <v>-1.0749330208625609E-2</v>
      </c>
      <c r="D479" s="186">
        <f>Stocks!J57</f>
        <v>-2.0275494842317499E-2</v>
      </c>
      <c r="E479" s="186">
        <f>Stocks!K57</f>
        <v>9.8230321696438049E-3</v>
      </c>
      <c r="F479" s="186">
        <f>Stocks!L57</f>
        <v>5.2248226093667329E-3</v>
      </c>
      <c r="G479" s="2"/>
      <c r="H479" s="348"/>
      <c r="I479" s="2"/>
      <c r="J479" s="257"/>
      <c r="K479" s="348"/>
      <c r="L479" s="20">
        <v>1.0521694550457785E-2</v>
      </c>
      <c r="M479" s="20">
        <v>-1.0691762614325752E-2</v>
      </c>
      <c r="N479" s="2">
        <v>-2.0071329178333402E-2</v>
      </c>
      <c r="O479" s="2">
        <v>9.8714365127953833E-3</v>
      </c>
      <c r="P479" s="2">
        <v>5.2384957979727765E-3</v>
      </c>
      <c r="Q479" s="41">
        <f t="shared" si="6"/>
        <v>-1.0262929862866418E-3</v>
      </c>
    </row>
    <row r="480" spans="1:17" ht="12.75" customHeight="1">
      <c r="A480" s="185">
        <f>Stocks!A56</f>
        <v>42474</v>
      </c>
      <c r="B480" s="186">
        <f>Stocks!H56</f>
        <v>-1.0545321759053514E-2</v>
      </c>
      <c r="C480" s="186">
        <f>Stocks!I56</f>
        <v>-1.0324034131838923E-2</v>
      </c>
      <c r="D480" s="186">
        <f>Stocks!J56</f>
        <v>5.3535004065765723E-4</v>
      </c>
      <c r="E480" s="186">
        <f>Stocks!K56</f>
        <v>6.9977656394865353E-3</v>
      </c>
      <c r="F480" s="186">
        <f>Stocks!L56</f>
        <v>1.8071261668581466E-4</v>
      </c>
      <c r="G480" s="2"/>
      <c r="H480" s="348"/>
      <c r="I480" s="2"/>
      <c r="J480" s="257"/>
      <c r="K480" s="348"/>
      <c r="L480" s="20">
        <v>-1.0489914786036645E-2</v>
      </c>
      <c r="M480" s="20">
        <v>-1.0270924218116791E-2</v>
      </c>
      <c r="N480" s="2">
        <v>5.3549336606599604E-4</v>
      </c>
      <c r="O480" s="2">
        <v>7.0223072134554644E-3</v>
      </c>
      <c r="P480" s="2">
        <v>1.8072894619433746E-4</v>
      </c>
      <c r="Q480" s="41">
        <f t="shared" si="6"/>
        <v>-2.6044618956875274E-3</v>
      </c>
    </row>
    <row r="481" spans="1:17" ht="12.75" customHeight="1">
      <c r="A481" s="185">
        <f>Stocks!A55</f>
        <v>42473</v>
      </c>
      <c r="B481" s="186">
        <f>Stocks!H55</f>
        <v>2.6715998872559373E-2</v>
      </c>
      <c r="C481" s="186">
        <f>Stocks!I55</f>
        <v>8.4388331617190997E-3</v>
      </c>
      <c r="D481" s="186">
        <f>Stocks!J55</f>
        <v>1.4383498295147458E-2</v>
      </c>
      <c r="E481" s="186">
        <f>Stocks!K55</f>
        <v>2.4651563958022812E-2</v>
      </c>
      <c r="F481" s="186">
        <f>Stocks!L55</f>
        <v>1.2727287121834725E-2</v>
      </c>
      <c r="G481" s="2"/>
      <c r="H481" s="348"/>
      <c r="I481" s="2"/>
      <c r="J481" s="257"/>
      <c r="K481" s="348"/>
      <c r="L481" s="20">
        <v>2.7076070577304115E-2</v>
      </c>
      <c r="M481" s="20">
        <v>8.4745404863285235E-3</v>
      </c>
      <c r="N481" s="2">
        <v>1.4487438550348633E-2</v>
      </c>
      <c r="O481" s="2">
        <v>2.4957926015388168E-2</v>
      </c>
      <c r="P481" s="2">
        <v>1.280862373911423E-2</v>
      </c>
      <c r="Q481" s="41">
        <f t="shared" si="6"/>
        <v>1.7560919873696734E-2</v>
      </c>
    </row>
    <row r="482" spans="1:17" ht="12.75" customHeight="1">
      <c r="A482" s="185">
        <f>Stocks!A54</f>
        <v>42472</v>
      </c>
      <c r="B482" s="186">
        <f>Stocks!H54</f>
        <v>-8.438154214106033E-3</v>
      </c>
      <c r="C482" s="186">
        <f>Stocks!I54</f>
        <v>5.9815447234722119E-3</v>
      </c>
      <c r="D482" s="186">
        <f>Stocks!J54</f>
        <v>1.2941118862277336E-2</v>
      </c>
      <c r="E482" s="186">
        <f>Stocks!K54</f>
        <v>4.1024573142788699E-2</v>
      </c>
      <c r="F482" s="186">
        <f>Stocks!L54</f>
        <v>6.2408299687991952E-3</v>
      </c>
      <c r="G482" s="2"/>
      <c r="H482" s="348"/>
      <c r="I482" s="2"/>
      <c r="J482" s="257"/>
      <c r="K482" s="348"/>
      <c r="L482" s="20">
        <v>-8.4026529161543469E-3</v>
      </c>
      <c r="M482" s="20">
        <v>5.999469884340033E-3</v>
      </c>
      <c r="N482" s="2">
        <v>1.3025217526351586E-2</v>
      </c>
      <c r="O482" s="2">
        <v>4.1877707440592028E-2</v>
      </c>
      <c r="P482" s="2">
        <v>6.2603445226985755E-3</v>
      </c>
      <c r="Q482" s="41">
        <f t="shared" si="6"/>
        <v>1.1752017291565574E-2</v>
      </c>
    </row>
    <row r="483" spans="1:17" ht="12.75" customHeight="1">
      <c r="A483" s="185">
        <f>Stocks!A53</f>
        <v>42471</v>
      </c>
      <c r="B483" s="186">
        <f>Stocks!H53</f>
        <v>-6.0004801296378982E-4</v>
      </c>
      <c r="C483" s="186">
        <f>Stocks!I53</f>
        <v>1.2638076052161164E-3</v>
      </c>
      <c r="D483" s="186">
        <f>Stocks!J53</f>
        <v>3.3075154353343949E-3</v>
      </c>
      <c r="E483" s="186">
        <f>Stocks!K53</f>
        <v>-1.0944929936247419E-2</v>
      </c>
      <c r="F483" s="186">
        <f>Stocks!L53</f>
        <v>-2.0233432091915828E-3</v>
      </c>
      <c r="G483" s="2"/>
      <c r="H483" s="348"/>
      <c r="I483" s="2"/>
      <c r="J483" s="257"/>
      <c r="K483" s="348"/>
      <c r="L483" s="20">
        <v>-5.9986802015809669E-4</v>
      </c>
      <c r="M483" s="20">
        <v>1.2646065465814675E-3</v>
      </c>
      <c r="N483" s="2">
        <v>3.3129913000165693E-3</v>
      </c>
      <c r="O483" s="2">
        <v>-1.0885252112228981E-2</v>
      </c>
      <c r="P483" s="2">
        <v>-2.0212976301892042E-3</v>
      </c>
      <c r="Q483" s="41">
        <f t="shared" si="6"/>
        <v>-1.7857639831956491E-3</v>
      </c>
    </row>
    <row r="484" spans="1:17" ht="12.75" customHeight="1">
      <c r="A484" s="185">
        <f>Stocks!A52</f>
        <v>42468</v>
      </c>
      <c r="B484" s="186">
        <f>Stocks!H52</f>
        <v>-2.8113132358037814E-2</v>
      </c>
      <c r="C484" s="186">
        <f>Stocks!I52</f>
        <v>2.532522677486109E-3</v>
      </c>
      <c r="D484" s="186">
        <f>Stocks!J52</f>
        <v>1.1050684364928896E-3</v>
      </c>
      <c r="E484" s="186">
        <f>Stocks!K52</f>
        <v>-6.1461733415106874E-3</v>
      </c>
      <c r="F484" s="186">
        <f>Stocks!L52</f>
        <v>-7.3484103713979132E-4</v>
      </c>
      <c r="G484" s="2"/>
      <c r="H484" s="348"/>
      <c r="I484" s="2"/>
      <c r="J484" s="257"/>
      <c r="K484" s="348"/>
      <c r="L484" s="20">
        <v>-2.7721635565087031E-2</v>
      </c>
      <c r="M484" s="20">
        <v>2.5357322218847508E-3</v>
      </c>
      <c r="N484" s="2">
        <v>1.1056792495936247E-3</v>
      </c>
      <c r="O484" s="2">
        <v>-6.127324254494743E-3</v>
      </c>
      <c r="P484" s="2">
        <v>-7.3457110758736583E-4</v>
      </c>
      <c r="Q484" s="41">
        <f t="shared" si="6"/>
        <v>-6.188423891138153E-3</v>
      </c>
    </row>
    <row r="485" spans="1:17" ht="12.75" customHeight="1">
      <c r="A485" s="185">
        <f>Stocks!A51</f>
        <v>42467</v>
      </c>
      <c r="B485" s="186">
        <f>Stocks!H51</f>
        <v>-3.1459486968316748E-2</v>
      </c>
      <c r="C485" s="186">
        <f>Stocks!I51</f>
        <v>-1.665933740092463E-2</v>
      </c>
      <c r="D485" s="186">
        <f>Stocks!J51</f>
        <v>-2.2050931160511857E-2</v>
      </c>
      <c r="E485" s="186">
        <f>Stocks!K51</f>
        <v>-3.6315502622912481E-3</v>
      </c>
      <c r="F485" s="186">
        <f>Stocks!L51</f>
        <v>-1.2045894315818513E-2</v>
      </c>
      <c r="G485" s="2"/>
      <c r="H485" s="348"/>
      <c r="I485" s="2"/>
      <c r="J485" s="257"/>
      <c r="K485" s="348"/>
      <c r="L485" s="20">
        <v>-3.0969785989724778E-2</v>
      </c>
      <c r="M485" s="20">
        <v>-1.6521338028332541E-2</v>
      </c>
      <c r="N485" s="2">
        <v>-2.1809586590472687E-2</v>
      </c>
      <c r="O485" s="2">
        <v>-3.6249641586384505E-3</v>
      </c>
      <c r="P485" s="2">
        <v>-1.1973632972744928E-2</v>
      </c>
      <c r="Q485" s="41">
        <f t="shared" si="6"/>
        <v>-1.6979861547982679E-2</v>
      </c>
    </row>
    <row r="486" spans="1:17" ht="12.75" customHeight="1">
      <c r="A486" s="185">
        <f>Stocks!A50</f>
        <v>42466</v>
      </c>
      <c r="B486" s="186">
        <f>Stocks!H50</f>
        <v>3.8208536153606761E-2</v>
      </c>
      <c r="C486" s="186">
        <f>Stocks!I50</f>
        <v>5.6268772693607409E-3</v>
      </c>
      <c r="D486" s="186">
        <f>Stocks!J50</f>
        <v>1.041797948912266E-2</v>
      </c>
      <c r="E486" s="186">
        <f>Stocks!K50</f>
        <v>-1.048767774086061E-3</v>
      </c>
      <c r="F486" s="186">
        <f>Stocks!L50</f>
        <v>1.0211388161959581E-2</v>
      </c>
      <c r="G486" s="2"/>
      <c r="H486" s="348"/>
      <c r="I486" s="2"/>
      <c r="J486" s="257"/>
      <c r="K486" s="348"/>
      <c r="L486" s="20">
        <v>3.8947868481826117E-2</v>
      </c>
      <c r="M486" s="20">
        <v>5.6427378778743818E-3</v>
      </c>
      <c r="N486" s="2">
        <v>1.0472435580631675E-2</v>
      </c>
      <c r="O486" s="2">
        <v>-1.0482180093727617E-3</v>
      </c>
      <c r="P486" s="2">
        <v>1.026370230108836E-2</v>
      </c>
      <c r="Q486" s="41">
        <f t="shared" si="6"/>
        <v>1.2855705246409554E-2</v>
      </c>
    </row>
    <row r="487" spans="1:17" ht="12.75" customHeight="1">
      <c r="A487" s="185">
        <f>Stocks!A49</f>
        <v>42465</v>
      </c>
      <c r="B487" s="186">
        <f>Stocks!H49</f>
        <v>3.3757119612293246E-2</v>
      </c>
      <c r="C487" s="186">
        <f>Stocks!I49</f>
        <v>-3.12999343165147E-3</v>
      </c>
      <c r="D487" s="186">
        <f>Stocks!J49</f>
        <v>-1.1858979131924519E-2</v>
      </c>
      <c r="E487" s="186">
        <f>Stocks!K49</f>
        <v>5.6381629601329223E-3</v>
      </c>
      <c r="F487" s="186">
        <f>Stocks!L49</f>
        <v>-1.5819980335477723E-2</v>
      </c>
      <c r="G487" s="2"/>
      <c r="H487" s="348"/>
      <c r="I487" s="2"/>
      <c r="J487" s="257"/>
      <c r="K487" s="348"/>
      <c r="L487" s="20">
        <v>3.4333356930779449E-2</v>
      </c>
      <c r="M487" s="20">
        <v>-3.1251001088977268E-3</v>
      </c>
      <c r="N487" s="2">
        <v>-1.1788938582104643E-2</v>
      </c>
      <c r="O487" s="2">
        <v>5.6540873148843524E-3</v>
      </c>
      <c r="P487" s="2">
        <v>-1.5695501727408169E-2</v>
      </c>
      <c r="Q487" s="41">
        <f t="shared" si="6"/>
        <v>1.875580765450652E-3</v>
      </c>
    </row>
    <row r="488" spans="1:17" ht="12.75" customHeight="1">
      <c r="A488" s="185">
        <f>Stocks!A48</f>
        <v>42464</v>
      </c>
      <c r="B488" s="186">
        <f>Stocks!H48</f>
        <v>3.8801387997207386E-2</v>
      </c>
      <c r="C488" s="186">
        <f>Stocks!I48</f>
        <v>-1.3964573435705275E-2</v>
      </c>
      <c r="D488" s="186">
        <f>Stocks!J48</f>
        <v>1.0221284879364811E-2</v>
      </c>
      <c r="E488" s="186">
        <f>Stocks!K48</f>
        <v>-1.2854250137035454E-2</v>
      </c>
      <c r="F488" s="186">
        <f>Stocks!L48</f>
        <v>-2.522531125640872E-3</v>
      </c>
      <c r="G488" s="2"/>
      <c r="H488" s="348"/>
      <c r="I488" s="2"/>
      <c r="J488" s="257"/>
      <c r="K488" s="348"/>
      <c r="L488" s="20">
        <v>3.9563993258369269E-2</v>
      </c>
      <c r="M488" s="20">
        <v>-1.3867521070281408E-2</v>
      </c>
      <c r="N488" s="2">
        <v>1.0273700644930111E-2</v>
      </c>
      <c r="O488" s="2">
        <v>-1.2771987117464127E-2</v>
      </c>
      <c r="P488" s="2">
        <v>-2.519352217527639E-3</v>
      </c>
      <c r="Q488" s="41">
        <f t="shared" si="6"/>
        <v>4.1357666996052408E-3</v>
      </c>
    </row>
    <row r="489" spans="1:17" ht="12.75" customHeight="1">
      <c r="A489" s="185">
        <f>Stocks!A47</f>
        <v>42461</v>
      </c>
      <c r="B489" s="186">
        <f>Stocks!H47</f>
        <v>3.3467656226646589E-2</v>
      </c>
      <c r="C489" s="186">
        <f>Stocks!I47</f>
        <v>3.0866242338598551E-3</v>
      </c>
      <c r="D489" s="186">
        <f>Stocks!J47</f>
        <v>9.1332243914642661E-3</v>
      </c>
      <c r="E489" s="186">
        <f>Stocks!K47</f>
        <v>3.3379658379462121E-2</v>
      </c>
      <c r="F489" s="186">
        <f>Stocks!L47</f>
        <v>6.1374835744563063E-3</v>
      </c>
      <c r="G489" s="2"/>
      <c r="H489" s="348"/>
      <c r="I489" s="2"/>
      <c r="J489" s="257"/>
      <c r="K489" s="348"/>
      <c r="L489" s="20">
        <v>3.4033998624119856E-2</v>
      </c>
      <c r="M489" s="20">
        <v>3.0913927633976724E-3</v>
      </c>
      <c r="N489" s="2">
        <v>9.1750595516630964E-3</v>
      </c>
      <c r="O489" s="2">
        <v>3.3943009861791745E-2</v>
      </c>
      <c r="P489" s="2">
        <v>6.1563565178070568E-3</v>
      </c>
      <c r="Q489" s="41">
        <f t="shared" si="6"/>
        <v>1.7279963463755887E-2</v>
      </c>
    </row>
    <row r="490" spans="1:17" ht="12.75" customHeight="1">
      <c r="A490" s="185">
        <f>Stocks!A46</f>
        <v>42460</v>
      </c>
      <c r="B490" s="186">
        <f>Stocks!H46</f>
        <v>1.2613511869698993E-2</v>
      </c>
      <c r="C490" s="186">
        <f>Stocks!I46</f>
        <v>-1.1066889509591961E-2</v>
      </c>
      <c r="D490" s="186">
        <f>Stocks!J46</f>
        <v>-5.2161256381647843E-3</v>
      </c>
      <c r="E490" s="186">
        <f>Stocks!K46</f>
        <v>3.9136091901124102E-4</v>
      </c>
      <c r="F490" s="186">
        <f>Stocks!L46</f>
        <v>3.26422095055301E-3</v>
      </c>
      <c r="G490" s="2"/>
      <c r="H490" s="348"/>
      <c r="I490" s="2"/>
      <c r="J490" s="257"/>
      <c r="K490" s="348"/>
      <c r="L490" s="20">
        <v>1.2693397737641188E-2</v>
      </c>
      <c r="M490" s="20">
        <v>-1.1005876769054818E-2</v>
      </c>
      <c r="N490" s="2">
        <v>-5.2025452773776836E-3</v>
      </c>
      <c r="O490" s="2">
        <v>3.914375106870975E-4</v>
      </c>
      <c r="P490" s="2">
        <v>3.269554321281357E-3</v>
      </c>
      <c r="Q490" s="41">
        <f t="shared" si="6"/>
        <v>2.9193504635428445E-5</v>
      </c>
    </row>
    <row r="491" spans="1:17" ht="12.75" customHeight="1">
      <c r="A491" s="185">
        <f>Stocks!A45</f>
        <v>42459</v>
      </c>
      <c r="B491" s="186">
        <f>Stocks!H45</f>
        <v>-1.4179074237538836E-2</v>
      </c>
      <c r="C491" s="186">
        <f>Stocks!I45</f>
        <v>1.0139870563297983E-2</v>
      </c>
      <c r="D491" s="186">
        <f>Stocks!J45</f>
        <v>1.7308420527453176E-2</v>
      </c>
      <c r="E491" s="186">
        <f>Stocks!K45</f>
        <v>-1.8806244536158839E-2</v>
      </c>
      <c r="F491" s="186">
        <f>Stocks!L45</f>
        <v>6.1954805899919509E-3</v>
      </c>
      <c r="G491" s="2"/>
      <c r="H491" s="348"/>
      <c r="I491" s="2"/>
      <c r="J491" s="257"/>
      <c r="K491" s="348"/>
      <c r="L491" s="20">
        <v>-1.4079024593077388E-2</v>
      </c>
      <c r="M491" s="20">
        <v>1.0191453250654936E-2</v>
      </c>
      <c r="N491" s="2">
        <v>1.7459079204092825E-2</v>
      </c>
      <c r="O491" s="2">
        <v>-1.8630510476246302E-2</v>
      </c>
      <c r="P491" s="2">
        <v>6.2147122758608375E-3</v>
      </c>
      <c r="Q491" s="41">
        <f t="shared" si="6"/>
        <v>2.3114193225698149E-4</v>
      </c>
    </row>
    <row r="492" spans="1:17" ht="12.75" customHeight="1">
      <c r="A492" s="185">
        <f>Stocks!A44</f>
        <v>42458</v>
      </c>
      <c r="B492" s="186">
        <f>Stocks!H44</f>
        <v>-5.6469516477020468E-4</v>
      </c>
      <c r="C492" s="186">
        <f>Stocks!I44</f>
        <v>1.4934961579790714E-2</v>
      </c>
      <c r="D492" s="186">
        <f>Stocks!J44</f>
        <v>2.3395553163021037E-2</v>
      </c>
      <c r="E492" s="186">
        <f>Stocks!K44</f>
        <v>2.8442533411299997E-2</v>
      </c>
      <c r="F492" s="186">
        <f>Stocks!L44</f>
        <v>2.1617544546860264E-2</v>
      </c>
      <c r="G492" s="2"/>
      <c r="H492" s="348"/>
      <c r="I492" s="2"/>
      <c r="J492" s="257"/>
      <c r="K492" s="348"/>
      <c r="L492" s="20">
        <v>-5.6453575446308978E-4</v>
      </c>
      <c r="M492" s="20">
        <v>1.5047045412578222E-2</v>
      </c>
      <c r="N492" s="2">
        <v>2.3671375925425404E-2</v>
      </c>
      <c r="O492" s="2">
        <v>2.8850884585030052E-2</v>
      </c>
      <c r="P492" s="2">
        <v>2.1852896514009238E-2</v>
      </c>
      <c r="Q492" s="41">
        <f t="shared" si="6"/>
        <v>1.7771533336515967E-2</v>
      </c>
    </row>
    <row r="493" spans="1:17" ht="12.75" customHeight="1">
      <c r="A493" s="185">
        <f>Stocks!A43</f>
        <v>42457</v>
      </c>
      <c r="B493" s="186">
        <f>Stocks!H43</f>
        <v>1.0960547390866987E-2</v>
      </c>
      <c r="C493" s="186">
        <f>Stocks!I43</f>
        <v>6.2718300407953566E-4</v>
      </c>
      <c r="D493" s="186">
        <f>Stocks!J43</f>
        <v>-4.5527113606163259E-3</v>
      </c>
      <c r="E493" s="186">
        <f>Stocks!K43</f>
        <v>2.856332880563707E-2</v>
      </c>
      <c r="F493" s="186">
        <f>Stocks!L43</f>
        <v>-1.2436569164414211E-2</v>
      </c>
      <c r="G493" s="2"/>
      <c r="H493" s="348"/>
      <c r="I493" s="2"/>
      <c r="J493" s="257"/>
      <c r="K493" s="348"/>
      <c r="L493" s="20">
        <v>1.1020834248079049E-2</v>
      </c>
      <c r="M493" s="20">
        <v>6.2737972446420083E-4</v>
      </c>
      <c r="N493" s="2">
        <v>-4.5423634798438884E-3</v>
      </c>
      <c r="O493" s="2">
        <v>2.8975172539902672E-2</v>
      </c>
      <c r="P493" s="2">
        <v>-1.2359554634239966E-2</v>
      </c>
      <c r="Q493" s="41">
        <f t="shared" si="6"/>
        <v>4.744293679672414E-3</v>
      </c>
    </row>
    <row r="494" spans="1:17" ht="12.75" customHeight="1">
      <c r="A494" s="185">
        <f>Stocks!A42</f>
        <v>42453</v>
      </c>
      <c r="B494" s="186">
        <f>Stocks!H42</f>
        <v>2.2961939609255261E-2</v>
      </c>
      <c r="C494" s="186">
        <f>Stocks!I42</f>
        <v>-3.7571764357308625E-3</v>
      </c>
      <c r="D494" s="186">
        <f>Stocks!J42</f>
        <v>-4.3437419005967559E-3</v>
      </c>
      <c r="E494" s="186">
        <f>Stocks!K42</f>
        <v>-1.2427490264145963E-2</v>
      </c>
      <c r="F494" s="186">
        <f>Stocks!L42</f>
        <v>4.4370440109774804E-3</v>
      </c>
      <c r="G494" s="2"/>
      <c r="H494" s="348"/>
      <c r="I494" s="2"/>
      <c r="J494" s="257"/>
      <c r="K494" s="348"/>
      <c r="L494" s="20">
        <v>2.3227594364025536E-2</v>
      </c>
      <c r="M494" s="20">
        <v>-3.7501270796679799E-3</v>
      </c>
      <c r="N494" s="2">
        <v>-4.3343214986148147E-3</v>
      </c>
      <c r="O494" s="2">
        <v>-1.235058790443171E-2</v>
      </c>
      <c r="P494" s="2">
        <v>4.4469022658660774E-3</v>
      </c>
      <c r="Q494" s="41">
        <f t="shared" si="6"/>
        <v>1.4478920294354217E-3</v>
      </c>
    </row>
    <row r="495" spans="1:17" ht="12.75" customHeight="1">
      <c r="A495" s="185">
        <f>Stocks!A41</f>
        <v>42452</v>
      </c>
      <c r="B495" s="186">
        <f>Stocks!H41</f>
        <v>-5.1059655587762598E-2</v>
      </c>
      <c r="C495" s="186">
        <f>Stocks!I41</f>
        <v>-9.9503453015645348E-3</v>
      </c>
      <c r="D495" s="186">
        <f>Stocks!J41</f>
        <v>-5.5439646116091802E-3</v>
      </c>
      <c r="E495" s="186">
        <f>Stocks!K41</f>
        <v>-2.5071467781419285E-3</v>
      </c>
      <c r="F495" s="186">
        <f>Stocks!L41</f>
        <v>-1.8510666472256489E-3</v>
      </c>
      <c r="G495" s="2"/>
      <c r="H495" s="348"/>
      <c r="I495" s="2"/>
      <c r="J495" s="257"/>
      <c r="K495" s="348"/>
      <c r="L495" s="20">
        <v>-4.9778017209314816E-2</v>
      </c>
      <c r="M495" s="20">
        <v>-9.9010044043527801E-3</v>
      </c>
      <c r="N495" s="2">
        <v>-5.5286251999449743E-3</v>
      </c>
      <c r="O495" s="2">
        <v>-2.5040065105771839E-3</v>
      </c>
      <c r="P495" s="2">
        <v>-1.8493544799676001E-3</v>
      </c>
      <c r="Q495" s="41">
        <f t="shared" si="6"/>
        <v>-1.3912201560831472E-2</v>
      </c>
    </row>
    <row r="496" spans="1:17" ht="12.75" customHeight="1">
      <c r="A496" s="185">
        <f>Stocks!A40</f>
        <v>42451</v>
      </c>
      <c r="B496" s="186">
        <f>Stocks!H40</f>
        <v>-1.7268085658724078E-2</v>
      </c>
      <c r="C496" s="186">
        <f>Stocks!I40</f>
        <v>-6.1847527599268731E-4</v>
      </c>
      <c r="D496" s="186">
        <f>Stocks!J40</f>
        <v>7.6190949703545596E-3</v>
      </c>
      <c r="E496" s="186">
        <f>Stocks!K40</f>
        <v>-1.214551551652452E-2</v>
      </c>
      <c r="F496" s="186">
        <f>Stocks!L40</f>
        <v>3.8914578928896711E-3</v>
      </c>
      <c r="G496" s="2"/>
      <c r="H496" s="348"/>
      <c r="I496" s="2"/>
      <c r="J496" s="257"/>
      <c r="K496" s="348"/>
      <c r="L496" s="20">
        <v>-1.7119846761333837E-2</v>
      </c>
      <c r="M496" s="20">
        <v>-6.182840595821222E-4</v>
      </c>
      <c r="N496" s="2">
        <v>7.6481941305798955E-3</v>
      </c>
      <c r="O496" s="2">
        <v>-1.2072056443143743E-2</v>
      </c>
      <c r="P496" s="2">
        <v>3.8990394463977872E-3</v>
      </c>
      <c r="Q496" s="41">
        <f t="shared" si="6"/>
        <v>-3.6525907374164038E-3</v>
      </c>
    </row>
    <row r="497" spans="1:17" ht="12.75" customHeight="1">
      <c r="A497" s="185">
        <f>Stocks!A39</f>
        <v>42450</v>
      </c>
      <c r="B497" s="186">
        <f>Stocks!H39</f>
        <v>2.3692365614168369E-2</v>
      </c>
      <c r="C497" s="186">
        <f>Stocks!I39</f>
        <v>-1.0458287792223115E-2</v>
      </c>
      <c r="D497" s="186">
        <f>Stocks!J39</f>
        <v>-9.43731745581753E-5</v>
      </c>
      <c r="E497" s="186">
        <f>Stocks!K39</f>
        <v>-5.9357999272966291E-4</v>
      </c>
      <c r="F497" s="186">
        <f>Stocks!L39</f>
        <v>6.8933607022788959E-3</v>
      </c>
      <c r="G497" s="2"/>
      <c r="H497" s="348"/>
      <c r="I497" s="2"/>
      <c r="J497" s="257"/>
      <c r="K497" s="348"/>
      <c r="L497" s="20">
        <v>2.39752594316564E-2</v>
      </c>
      <c r="M497" s="20">
        <v>-1.0403790050267528E-2</v>
      </c>
      <c r="N497" s="2">
        <v>-9.4368721550261653E-5</v>
      </c>
      <c r="O497" s="2">
        <v>-5.9340385897737626E-4</v>
      </c>
      <c r="P497" s="2">
        <v>6.9171746009814824E-3</v>
      </c>
      <c r="Q497" s="41">
        <f t="shared" si="6"/>
        <v>3.9601742803685447E-3</v>
      </c>
    </row>
    <row r="498" spans="1:17" ht="12.75" customHeight="1">
      <c r="A498" s="185">
        <f>Stocks!A38</f>
        <v>42447</v>
      </c>
      <c r="B498" s="186">
        <f>Stocks!H38</f>
        <v>2.7706946872099972E-2</v>
      </c>
      <c r="C498" s="186">
        <f>Stocks!I38</f>
        <v>2.1652435051393477E-2</v>
      </c>
      <c r="D498" s="186">
        <f>Stocks!J38</f>
        <v>1.1335906968758123E-3</v>
      </c>
      <c r="E498" s="186">
        <f>Stocks!K38</f>
        <v>1.394169138283261E-2</v>
      </c>
      <c r="F498" s="186">
        <f>Stocks!L38</f>
        <v>-2.1637453642729433E-2</v>
      </c>
      <c r="G498" s="2"/>
      <c r="H498" s="348"/>
      <c r="I498" s="2"/>
      <c r="J498" s="257"/>
      <c r="K498" s="348"/>
      <c r="L498" s="20">
        <v>2.8094354004453641E-2</v>
      </c>
      <c r="M498" s="20">
        <v>2.1888550099109439E-2</v>
      </c>
      <c r="N498" s="2">
        <v>1.1342334536611537E-3</v>
      </c>
      <c r="O498" s="2">
        <v>1.4039329983560677E-2</v>
      </c>
      <c r="P498" s="2">
        <v>-2.1405043217386226E-2</v>
      </c>
      <c r="Q498" s="41">
        <f t="shared" si="6"/>
        <v>8.7502848646797381E-3</v>
      </c>
    </row>
    <row r="499" spans="1:17" ht="12.75" customHeight="1">
      <c r="A499" s="185">
        <f>Stocks!A37</f>
        <v>42446</v>
      </c>
      <c r="B499" s="186">
        <f>Stocks!H37</f>
        <v>1.9853039997870522E-2</v>
      </c>
      <c r="C499" s="186">
        <f>Stocks!I37</f>
        <v>9.1095263305540335E-3</v>
      </c>
      <c r="D499" s="186">
        <f>Stocks!J37</f>
        <v>-1.6057055936947353E-3</v>
      </c>
      <c r="E499" s="186">
        <f>Stocks!K37</f>
        <v>3.7173198164605812E-3</v>
      </c>
      <c r="F499" s="186">
        <f>Stocks!L37</f>
        <v>5.6875291246620665E-3</v>
      </c>
      <c r="G499" s="2"/>
      <c r="H499" s="348"/>
      <c r="I499" s="2"/>
      <c r="J499" s="257"/>
      <c r="K499" s="348"/>
      <c r="L499" s="20">
        <v>2.0051422251881092E-2</v>
      </c>
      <c r="M499" s="20">
        <v>9.1511443430058927E-3</v>
      </c>
      <c r="N499" s="2">
        <v>-1.6044171381868761E-3</v>
      </c>
      <c r="O499" s="2">
        <v>3.7242376190082761E-3</v>
      </c>
      <c r="P499" s="2">
        <v>5.7037338254368958E-3</v>
      </c>
      <c r="Q499" s="41">
        <f t="shared" si="6"/>
        <v>7.4052241802290567E-3</v>
      </c>
    </row>
    <row r="500" spans="1:17" ht="12.75" customHeight="1">
      <c r="A500" s="185">
        <f>Stocks!A36</f>
        <v>42445</v>
      </c>
      <c r="B500" s="186">
        <f>Stocks!H36</f>
        <v>1.6308522761088032E-2</v>
      </c>
      <c r="C500" s="186">
        <f>Stocks!I36</f>
        <v>1.2631149364958777E-3</v>
      </c>
      <c r="D500" s="186">
        <f>Stocks!J36</f>
        <v>1.3203778261813279E-2</v>
      </c>
      <c r="E500" s="186">
        <f>Stocks!K36</f>
        <v>1.5111052787317919E-2</v>
      </c>
      <c r="F500" s="186">
        <f>Stocks!L36</f>
        <v>1.4082262313828465E-2</v>
      </c>
      <c r="G500" s="2"/>
      <c r="H500" s="348"/>
      <c r="I500" s="2"/>
      <c r="J500" s="257"/>
      <c r="K500" s="348"/>
      <c r="L500" s="20">
        <v>1.6442232599472899E-2</v>
      </c>
      <c r="M500" s="20">
        <v>1.2639130021480478E-3</v>
      </c>
      <c r="N500" s="2">
        <v>1.3291333069046292E-2</v>
      </c>
      <c r="O500" s="2">
        <v>1.5225802010772537E-2</v>
      </c>
      <c r="P500" s="2">
        <v>1.4181884455515574E-2</v>
      </c>
      <c r="Q500" s="41">
        <f t="shared" si="6"/>
        <v>1.208103302739107E-2</v>
      </c>
    </row>
    <row r="501" spans="1:17" ht="12.75" customHeight="1">
      <c r="A501" s="185">
        <f>Stocks!A35</f>
        <v>42444</v>
      </c>
      <c r="B501" s="186">
        <f>Stocks!H35</f>
        <v>1.4718031134984114E-2</v>
      </c>
      <c r="C501" s="186">
        <f>Stocks!I35</f>
        <v>6.9751414597530445E-3</v>
      </c>
      <c r="D501" s="186">
        <f>Stocks!J35</f>
        <v>1.9894361370293802E-2</v>
      </c>
      <c r="E501" s="186">
        <f>Stocks!K35</f>
        <v>-2.7552035670540178E-3</v>
      </c>
      <c r="F501" s="186">
        <f>Stocks!L35</f>
        <v>7.8680794868955101E-3</v>
      </c>
      <c r="G501" s="2"/>
      <c r="H501" s="348"/>
      <c r="I501" s="2"/>
      <c r="J501" s="257"/>
      <c r="K501" s="348"/>
      <c r="L501" s="20">
        <v>1.482687468724736E-2</v>
      </c>
      <c r="M501" s="20">
        <v>6.9995244175034598E-3</v>
      </c>
      <c r="N501" s="2">
        <v>2.0093573047449242E-2</v>
      </c>
      <c r="O501" s="2">
        <v>-2.7514114771653984E-3</v>
      </c>
      <c r="P501" s="2">
        <v>7.8991141653444591E-3</v>
      </c>
      <c r="Q501" s="41">
        <f t="shared" si="6"/>
        <v>9.4135349680758238E-3</v>
      </c>
    </row>
    <row r="502" spans="1:17" ht="12.75" customHeight="1">
      <c r="A502" s="185">
        <f>Stocks!A34</f>
        <v>42443</v>
      </c>
      <c r="B502" s="186">
        <f>Stocks!H34</f>
        <v>3.6204091726334924E-2</v>
      </c>
      <c r="C502" s="186">
        <f>Stocks!I34</f>
        <v>-1.0444936982784139E-2</v>
      </c>
      <c r="D502" s="186">
        <f>Stocks!J34</f>
        <v>2.5394176958831913E-3</v>
      </c>
      <c r="E502" s="186">
        <f>Stocks!K34</f>
        <v>4.801000054770627E-3</v>
      </c>
      <c r="F502" s="186">
        <f>Stocks!L34</f>
        <v>1.8825103454395121E-3</v>
      </c>
      <c r="G502" s="2"/>
      <c r="H502" s="348"/>
      <c r="I502" s="2"/>
      <c r="J502" s="257"/>
      <c r="K502" s="348"/>
      <c r="L502" s="20">
        <v>3.6867440963855386E-2</v>
      </c>
      <c r="M502" s="20">
        <v>-1.0390578051651641E-2</v>
      </c>
      <c r="N502" s="2">
        <v>2.5426447480332215E-3</v>
      </c>
      <c r="O502" s="2">
        <v>4.8125433212147144E-3</v>
      </c>
      <c r="P502" s="2">
        <v>1.8842833804508816E-3</v>
      </c>
      <c r="Q502" s="41">
        <f t="shared" si="6"/>
        <v>7.143266872380513E-3</v>
      </c>
    </row>
    <row r="503" spans="1:17" ht="12.75" customHeight="1">
      <c r="A503" s="185">
        <f>Stocks!A33</f>
        <v>42440</v>
      </c>
      <c r="B503" s="186">
        <f>Stocks!H33</f>
        <v>1.1243731127572451E-2</v>
      </c>
      <c r="C503" s="186">
        <f>Stocks!I33</f>
        <v>1.6188482609041148E-2</v>
      </c>
      <c r="D503" s="186">
        <f>Stocks!J33</f>
        <v>1.0716221977734631E-2</v>
      </c>
      <c r="E503" s="186">
        <f>Stocks!K33</f>
        <v>3.0766406415102363E-3</v>
      </c>
      <c r="F503" s="186">
        <f>Stocks!L33</f>
        <v>1.9406777495663809E-2</v>
      </c>
      <c r="G503" s="2"/>
      <c r="H503" s="348"/>
      <c r="I503" s="2"/>
      <c r="J503" s="257"/>
      <c r="K503" s="348"/>
      <c r="L503" s="20">
        <v>1.1307179448046887E-2</v>
      </c>
      <c r="M503" s="20">
        <v>1.6320226042314031E-2</v>
      </c>
      <c r="N503" s="2">
        <v>1.0773846339006177E-2</v>
      </c>
      <c r="O503" s="2">
        <v>3.0813783578330471E-3</v>
      </c>
      <c r="P503" s="2">
        <v>1.9596313108433003E-2</v>
      </c>
      <c r="Q503" s="41">
        <f t="shared" si="6"/>
        <v>1.221578865912663E-2</v>
      </c>
    </row>
    <row r="504" spans="1:17" ht="12.75" customHeight="1">
      <c r="A504" s="185">
        <f>Stocks!A32</f>
        <v>42439</v>
      </c>
      <c r="B504" s="186">
        <f>Stocks!H32</f>
        <v>-1.710603707640021E-2</v>
      </c>
      <c r="C504" s="186">
        <f>Stocks!I32</f>
        <v>1.2234458166298999E-2</v>
      </c>
      <c r="D504" s="186">
        <f>Stocks!J32</f>
        <v>4.9443548034490122E-4</v>
      </c>
      <c r="E504" s="186">
        <f>Stocks!K32</f>
        <v>-6.5520197201416729E-3</v>
      </c>
      <c r="F504" s="186">
        <f>Stocks!L32</f>
        <v>-1.5063678983937869E-2</v>
      </c>
      <c r="G504" s="2"/>
      <c r="H504" s="348"/>
      <c r="I504" s="2"/>
      <c r="J504" s="257"/>
      <c r="K504" s="348"/>
      <c r="L504" s="20">
        <v>-1.6960559520119975E-2</v>
      </c>
      <c r="M504" s="20">
        <v>1.2309605298388045E-2</v>
      </c>
      <c r="N504" s="2">
        <v>4.9455773371500777E-4</v>
      </c>
      <c r="O504" s="2">
        <v>-6.530602040816358E-3</v>
      </c>
      <c r="P504" s="2">
        <v>-1.4950789327037852E-2</v>
      </c>
      <c r="Q504" s="41">
        <f t="shared" si="6"/>
        <v>-5.1275575711742273E-3</v>
      </c>
    </row>
    <row r="505" spans="1:17" ht="12.75" customHeight="1">
      <c r="A505" s="185">
        <f>Stocks!A31</f>
        <v>42438</v>
      </c>
      <c r="B505" s="186">
        <f>Stocks!H31</f>
        <v>2.9760024189993125E-2</v>
      </c>
      <c r="C505" s="186">
        <f>Stocks!I31</f>
        <v>1.0093039591323587E-2</v>
      </c>
      <c r="D505" s="186">
        <f>Stocks!J31</f>
        <v>8.9033638840267811E-4</v>
      </c>
      <c r="E505" s="186">
        <f>Stocks!K31</f>
        <v>1.8226288126953722E-2</v>
      </c>
      <c r="F505" s="186">
        <f>Stocks!L31</f>
        <v>2.2778485649539042E-2</v>
      </c>
      <c r="G505" s="2"/>
      <c r="H505" s="348"/>
      <c r="I505" s="2"/>
      <c r="J505" s="257"/>
      <c r="K505" s="348"/>
      <c r="L505" s="20">
        <v>3.0207279460791273E-2</v>
      </c>
      <c r="M505" s="20">
        <v>1.0144146110747222E-2</v>
      </c>
      <c r="N505" s="2">
        <v>8.9073285549925042E-4</v>
      </c>
      <c r="O505" s="2">
        <v>1.8393400652808912E-2</v>
      </c>
      <c r="P505" s="2">
        <v>2.3039896427639765E-2</v>
      </c>
      <c r="Q505" s="41">
        <f t="shared" si="6"/>
        <v>1.6535091101497285E-2</v>
      </c>
    </row>
    <row r="506" spans="1:17" ht="12.75" customHeight="1">
      <c r="A506" s="185">
        <f>Stocks!A30</f>
        <v>42437</v>
      </c>
      <c r="B506" s="186">
        <f>Stocks!H30</f>
        <v>-1.3189958104822836E-2</v>
      </c>
      <c r="C506" s="186">
        <f>Stocks!I30</f>
        <v>-1.2358090061626347E-2</v>
      </c>
      <c r="D506" s="186">
        <f>Stocks!J30</f>
        <v>-8.2800439558804537E-3</v>
      </c>
      <c r="E506" s="186">
        <f>Stocks!K30</f>
        <v>7.7196815261086722E-3</v>
      </c>
      <c r="F506" s="186">
        <f>Stocks!L30</f>
        <v>1.2076483184280604E-2</v>
      </c>
      <c r="G506" s="2"/>
      <c r="H506" s="348"/>
      <c r="I506" s="2"/>
      <c r="J506" s="257"/>
      <c r="K506" s="348"/>
      <c r="L506" s="20">
        <v>-1.3103351803416945E-2</v>
      </c>
      <c r="M506" s="20">
        <v>-1.2282042456707418E-2</v>
      </c>
      <c r="N506" s="2">
        <v>-8.2458588084994219E-3</v>
      </c>
      <c r="O506" s="2">
        <v>7.7495550895288158E-3</v>
      </c>
      <c r="P506" s="2">
        <v>1.2149698337676002E-2</v>
      </c>
      <c r="Q506" s="41">
        <f t="shared" si="6"/>
        <v>-2.7463999282837936E-3</v>
      </c>
    </row>
    <row r="507" spans="1:17" ht="12.75" customHeight="1">
      <c r="A507" s="185">
        <f>Stocks!A29</f>
        <v>42436</v>
      </c>
      <c r="B507" s="186">
        <f>Stocks!H29</f>
        <v>2.0919721118015672E-2</v>
      </c>
      <c r="C507" s="186">
        <f>Stocks!I29</f>
        <v>1.0070161452199069E-2</v>
      </c>
      <c r="D507" s="186">
        <f>Stocks!J29</f>
        <v>-1.1128421525830483E-2</v>
      </c>
      <c r="E507" s="186">
        <f>Stocks!K29</f>
        <v>-6.1825176044504368E-2</v>
      </c>
      <c r="F507" s="186">
        <f>Stocks!L29</f>
        <v>-1.940675854204265E-2</v>
      </c>
      <c r="G507" s="2"/>
      <c r="H507" s="348"/>
      <c r="I507" s="2"/>
      <c r="J507" s="257"/>
      <c r="K507" s="348"/>
      <c r="L507" s="20">
        <v>2.1140072363611751E-2</v>
      </c>
      <c r="M507" s="20">
        <v>1.0121036156794033E-2</v>
      </c>
      <c r="N507" s="2">
        <v>-1.1066729699284395E-2</v>
      </c>
      <c r="O507" s="2">
        <v>-5.9952784801087067E-2</v>
      </c>
      <c r="P507" s="2">
        <v>-1.921965968577162E-2</v>
      </c>
      <c r="Q507" s="41">
        <f t="shared" si="6"/>
        <v>-1.1795613133147462E-2</v>
      </c>
    </row>
    <row r="508" spans="1:17" ht="12.75" customHeight="1">
      <c r="A508" s="185">
        <f>Stocks!A28</f>
        <v>42433</v>
      </c>
      <c r="B508" s="186">
        <f>Stocks!H28</f>
        <v>2.671658487463249E-2</v>
      </c>
      <c r="C508" s="186">
        <f>Stocks!I28</f>
        <v>1.6334822517051167E-3</v>
      </c>
      <c r="D508" s="186">
        <f>Stocks!J28</f>
        <v>1.476712496906297E-2</v>
      </c>
      <c r="E508" s="186">
        <f>Stocks!K28</f>
        <v>3.6593747329310727E-2</v>
      </c>
      <c r="F508" s="186">
        <f>Stocks!L28</f>
        <v>-6.1314659739033677E-3</v>
      </c>
      <c r="G508" s="2"/>
      <c r="H508" s="348"/>
      <c r="I508" s="2"/>
      <c r="J508" s="257"/>
      <c r="K508" s="348"/>
      <c r="L508" s="20">
        <v>2.7076672446187038E-2</v>
      </c>
      <c r="M508" s="20">
        <v>1.6348171105622052E-3</v>
      </c>
      <c r="N508" s="2">
        <v>1.4876697652442105E-2</v>
      </c>
      <c r="O508" s="2">
        <v>3.7271540896558625E-2</v>
      </c>
      <c r="P508" s="2">
        <v>-6.1127068962065021E-3</v>
      </c>
      <c r="Q508" s="41">
        <f t="shared" si="6"/>
        <v>1.4949404241908696E-2</v>
      </c>
    </row>
    <row r="509" spans="1:17" ht="12.75" customHeight="1">
      <c r="A509" s="185">
        <f>Stocks!A27</f>
        <v>42432</v>
      </c>
      <c r="B509" s="186">
        <f>Stocks!H27</f>
        <v>3.8538454698031507E-2</v>
      </c>
      <c r="C509" s="186">
        <f>Stocks!I27</f>
        <v>1.3088844241723786E-3</v>
      </c>
      <c r="D509" s="186">
        <f>Stocks!J27</f>
        <v>7.4166609300914893E-3</v>
      </c>
      <c r="E509" s="186">
        <f>Stocks!K27</f>
        <v>3.2729803009775632E-3</v>
      </c>
      <c r="F509" s="186">
        <f>Stocks!L27</f>
        <v>-1.1396317877581009E-2</v>
      </c>
      <c r="G509" s="2"/>
      <c r="H509" s="348"/>
      <c r="I509" s="2"/>
      <c r="J509" s="257"/>
      <c r="K509" s="348"/>
      <c r="L509" s="20">
        <v>3.9290693199335008E-2</v>
      </c>
      <c r="M509" s="20">
        <v>1.3097413872379875E-3</v>
      </c>
      <c r="N509" s="2">
        <v>7.4442324805652138E-3</v>
      </c>
      <c r="O509" s="2">
        <v>3.2783423493665358E-3</v>
      </c>
      <c r="P509" s="2">
        <v>-1.1331625830584812E-2</v>
      </c>
      <c r="Q509" s="41">
        <f t="shared" si="6"/>
        <v>7.9982767171839879E-3</v>
      </c>
    </row>
    <row r="510" spans="1:17" ht="12.75" customHeight="1">
      <c r="A510" s="185">
        <f>Stocks!A26</f>
        <v>42431</v>
      </c>
      <c r="B510" s="186">
        <f>Stocks!H26</f>
        <v>1.062216072098595E-2</v>
      </c>
      <c r="C510" s="186">
        <f>Stocks!I26</f>
        <v>5.5820608669118407E-3</v>
      </c>
      <c r="D510" s="186">
        <f>Stocks!J26</f>
        <v>2.18598811429326E-3</v>
      </c>
      <c r="E510" s="186">
        <f>Stocks!K26</f>
        <v>-7.0441002402147511E-3</v>
      </c>
      <c r="F510" s="186">
        <f>Stocks!L26</f>
        <v>7.0122656116572511E-3</v>
      </c>
      <c r="G510" s="2"/>
      <c r="H510" s="348"/>
      <c r="I510" s="2"/>
      <c r="J510" s="257"/>
      <c r="K510" s="348"/>
      <c r="L510" s="20">
        <v>1.0678776152011531E-2</v>
      </c>
      <c r="M510" s="20">
        <v>5.5976695981203358E-3</v>
      </c>
      <c r="N510" s="2">
        <v>2.188379128236469E-3</v>
      </c>
      <c r="O510" s="2">
        <v>-7.0193487176191324E-3</v>
      </c>
      <c r="P510" s="2">
        <v>7.0369091147486906E-3</v>
      </c>
      <c r="Q510" s="41">
        <f t="shared" si="6"/>
        <v>3.6964770550995786E-3</v>
      </c>
    </row>
    <row r="511" spans="1:17" ht="12.75" customHeight="1">
      <c r="A511" s="185">
        <f>Stocks!A25</f>
        <v>42430</v>
      </c>
      <c r="B511" s="186">
        <f>Stocks!H25</f>
        <v>-2.9504027623410953E-2</v>
      </c>
      <c r="C511" s="186">
        <f>Stocks!I25</f>
        <v>2.6018861244105573E-2</v>
      </c>
      <c r="D511" s="186">
        <f>Stocks!J25</f>
        <v>3.8946209688761203E-2</v>
      </c>
      <c r="E511" s="186">
        <f>Stocks!K25</f>
        <v>5.1025608965216254E-2</v>
      </c>
      <c r="F511" s="186">
        <f>Stocks!L25</f>
        <v>3.2865957201118103E-2</v>
      </c>
      <c r="G511" s="2"/>
      <c r="H511" s="348"/>
      <c r="I511" s="2"/>
      <c r="J511" s="257"/>
      <c r="K511" s="348"/>
      <c r="L511" s="20">
        <v>-2.9073032894863852E-2</v>
      </c>
      <c r="M511" s="20">
        <v>2.6360306723166648E-2</v>
      </c>
      <c r="N511" s="2">
        <v>3.9714555576433067E-2</v>
      </c>
      <c r="O511" s="2">
        <v>5.2349842528643969E-2</v>
      </c>
      <c r="P511" s="2">
        <v>3.341200851896993E-2</v>
      </c>
      <c r="Q511" s="41">
        <f t="shared" si="6"/>
        <v>2.4552736090469957E-2</v>
      </c>
    </row>
    <row r="512" spans="1:17" ht="12.75" customHeight="1">
      <c r="A512" s="185">
        <f>Stocks!A24</f>
        <v>42429</v>
      </c>
      <c r="B512" s="186">
        <f>Stocks!H24</f>
        <v>8.3187601169842501E-3</v>
      </c>
      <c r="C512" s="186">
        <f>Stocks!I24</f>
        <v>-7.0718772937036932E-3</v>
      </c>
      <c r="D512" s="186">
        <f>Stocks!J24</f>
        <v>-2.272694072045031E-3</v>
      </c>
      <c r="E512" s="186">
        <f>Stocks!K24</f>
        <v>-1.4665480307862133E-2</v>
      </c>
      <c r="F512" s="186">
        <f>Stocks!L24</f>
        <v>-8.2206046845456557E-3</v>
      </c>
      <c r="G512" s="2"/>
      <c r="H512" s="348"/>
      <c r="I512" s="2"/>
      <c r="J512" s="257"/>
      <c r="K512" s="348"/>
      <c r="L512" s="20">
        <v>8.3534571472828143E-3</v>
      </c>
      <c r="M512" s="20">
        <v>-7.0469304112123878E-3</v>
      </c>
      <c r="N512" s="2">
        <v>-2.2701134582245957E-3</v>
      </c>
      <c r="O512" s="2">
        <v>-1.4558465929333653E-2</v>
      </c>
      <c r="P512" s="2">
        <v>-8.1869079130219569E-3</v>
      </c>
      <c r="Q512" s="41">
        <f t="shared" si="6"/>
        <v>-4.7417921129019559E-3</v>
      </c>
    </row>
    <row r="513" spans="1:17" ht="12.75" customHeight="1">
      <c r="A513" s="185">
        <f>Stocks!A23</f>
        <v>42426</v>
      </c>
      <c r="B513" s="186">
        <f>Stocks!H23</f>
        <v>1.5406520605554884E-2</v>
      </c>
      <c r="C513" s="186">
        <f>Stocks!I23</f>
        <v>6.0583597031312868E-3</v>
      </c>
      <c r="D513" s="186">
        <f>Stocks!J23</f>
        <v>1.5490733817542933E-3</v>
      </c>
      <c r="E513" s="186">
        <f>Stocks!K23</f>
        <v>2.7466951559457311E-3</v>
      </c>
      <c r="F513" s="186">
        <f>Stocks!L23</f>
        <v>-1.5474508693411999E-2</v>
      </c>
      <c r="G513" s="2"/>
      <c r="H513" s="348"/>
      <c r="I513" s="2"/>
      <c r="J513" s="257"/>
      <c r="K513" s="348"/>
      <c r="L513" s="20">
        <v>1.5525812883106801E-2</v>
      </c>
      <c r="M513" s="20">
        <v>6.0767486812027894E-3</v>
      </c>
      <c r="N513" s="2">
        <v>1.5502738156986302E-3</v>
      </c>
      <c r="O513" s="2">
        <v>2.7504707791227213E-3</v>
      </c>
      <c r="P513" s="2">
        <v>-1.5355393690638939E-2</v>
      </c>
      <c r="Q513" s="41">
        <f t="shared" si="6"/>
        <v>2.1095824936984012E-3</v>
      </c>
    </row>
    <row r="514" spans="1:17" ht="12.75" customHeight="1">
      <c r="A514" s="185">
        <f>Stocks!A22</f>
        <v>42425</v>
      </c>
      <c r="B514" s="186">
        <f>Stocks!H22</f>
        <v>4.6019599182861616E-2</v>
      </c>
      <c r="C514" s="186">
        <f>Stocks!I22</f>
        <v>1.462370591407222E-2</v>
      </c>
      <c r="D514" s="186">
        <f>Stocks!J22</f>
        <v>6.844444544853911E-3</v>
      </c>
      <c r="E514" s="186">
        <f>Stocks!K22</f>
        <v>3.1376786915684497E-2</v>
      </c>
      <c r="F514" s="186">
        <f>Stocks!L22</f>
        <v>1.4305462659591844E-2</v>
      </c>
      <c r="G514" s="2"/>
      <c r="H514" s="348"/>
      <c r="I514" s="2"/>
      <c r="J514" s="257"/>
      <c r="K514" s="348"/>
      <c r="L514" s="20">
        <v>4.7094932960893836E-2</v>
      </c>
      <c r="M514" s="20">
        <v>1.4731155432546054E-2</v>
      </c>
      <c r="N514" s="2">
        <v>6.8679212866060799E-3</v>
      </c>
      <c r="O514" s="2">
        <v>3.187422735646523E-2</v>
      </c>
      <c r="P514" s="2">
        <v>1.4408275467129177E-2</v>
      </c>
      <c r="Q514" s="41">
        <f t="shared" si="6"/>
        <v>2.2995302500728079E-2</v>
      </c>
    </row>
    <row r="515" spans="1:17" ht="12.75" customHeight="1">
      <c r="A515" s="185">
        <f>Stocks!A21</f>
        <v>42424</v>
      </c>
      <c r="B515" s="186">
        <f>Stocks!H21</f>
        <v>1.0050296352345559E-2</v>
      </c>
      <c r="C515" s="186">
        <f>Stocks!I21</f>
        <v>1.3450899296675822E-2</v>
      </c>
      <c r="D515" s="186">
        <f>Stocks!J21</f>
        <v>1.4781063304177057E-2</v>
      </c>
      <c r="E515" s="186">
        <f>Stocks!K21</f>
        <v>2.755663710150531E-2</v>
      </c>
      <c r="F515" s="186">
        <f>Stocks!L21</f>
        <v>3.5108453328123639E-3</v>
      </c>
      <c r="G515" s="2"/>
      <c r="H515" s="348"/>
      <c r="I515" s="2"/>
      <c r="J515" s="257"/>
      <c r="K515" s="348"/>
      <c r="L515" s="20">
        <v>1.010097020085333E-2</v>
      </c>
      <c r="M515" s="20">
        <v>1.3541769614686162E-2</v>
      </c>
      <c r="N515" s="2">
        <v>1.4890843442537613E-2</v>
      </c>
      <c r="O515" s="2">
        <v>2.7939832991253379E-2</v>
      </c>
      <c r="P515" s="2">
        <v>3.5170155690898491E-3</v>
      </c>
      <c r="Q515" s="41">
        <f t="shared" si="6"/>
        <v>1.3998086363684069E-2</v>
      </c>
    </row>
    <row r="516" spans="1:17" ht="12.75" customHeight="1">
      <c r="A516" s="185">
        <f>Stocks!A20</f>
        <v>42423</v>
      </c>
      <c r="B516" s="186">
        <f>Stocks!H20</f>
        <v>-2.9863269528970205E-3</v>
      </c>
      <c r="C516" s="186">
        <f>Stocks!I20</f>
        <v>-1.8917192805151403E-2</v>
      </c>
      <c r="D516" s="186">
        <f>Stocks!J20</f>
        <v>-2.2864775660781791E-2</v>
      </c>
      <c r="E516" s="186">
        <f>Stocks!K20</f>
        <v>-3.1043608034212553E-2</v>
      </c>
      <c r="F516" s="186">
        <f>Stocks!L20</f>
        <v>-2.8317462151091363E-2</v>
      </c>
      <c r="G516" s="2"/>
      <c r="H516" s="348"/>
      <c r="I516" s="2"/>
      <c r="J516" s="257"/>
      <c r="K516" s="348"/>
      <c r="L516" s="20">
        <v>-2.9818723140016012E-3</v>
      </c>
      <c r="M516" s="20">
        <v>-1.8739385682481534E-2</v>
      </c>
      <c r="N516" s="2">
        <v>-2.2605357617782991E-2</v>
      </c>
      <c r="O516" s="2">
        <v>-3.0566702926139559E-2</v>
      </c>
      <c r="P516" s="2">
        <v>-2.7920280706830929E-2</v>
      </c>
      <c r="Q516" s="41">
        <f t="shared" si="6"/>
        <v>-2.0562719849447325E-2</v>
      </c>
    </row>
    <row r="517" spans="1:17" ht="12.75" customHeight="1">
      <c r="A517" s="185">
        <f>Stocks!A19</f>
        <v>42422</v>
      </c>
      <c r="B517" s="186">
        <f>Stocks!H19</f>
        <v>6.4846149927868829E-2</v>
      </c>
      <c r="C517" s="186">
        <f>Stocks!I19</f>
        <v>2.2047356899809738E-2</v>
      </c>
      <c r="D517" s="186">
        <f>Stocks!J19</f>
        <v>8.7082224239720951E-3</v>
      </c>
      <c r="E517" s="186">
        <f>Stocks!K19</f>
        <v>2.981007834262437E-2</v>
      </c>
      <c r="F517" s="186">
        <f>Stocks!L19</f>
        <v>1.589031821626324E-2</v>
      </c>
      <c r="G517" s="2"/>
      <c r="H517" s="348"/>
      <c r="I517" s="2"/>
      <c r="J517" s="257"/>
      <c r="K517" s="348"/>
      <c r="L517" s="20">
        <v>6.6994854520412289E-2</v>
      </c>
      <c r="M517" s="20">
        <v>2.2292195913219456E-2</v>
      </c>
      <c r="N517" s="2">
        <v>8.7462492948656625E-3</v>
      </c>
      <c r="O517" s="2">
        <v>3.0258846903770814E-2</v>
      </c>
      <c r="P517" s="2">
        <v>1.6017240711211644E-2</v>
      </c>
      <c r="Q517" s="41">
        <f t="shared" si="6"/>
        <v>2.8861877468695975E-2</v>
      </c>
    </row>
    <row r="518" spans="1:17" ht="12.75" customHeight="1">
      <c r="A518" s="185">
        <f>Stocks!A18</f>
        <v>42419</v>
      </c>
      <c r="B518" s="186">
        <f>Stocks!H18</f>
        <v>-1.1399551051790794E-3</v>
      </c>
      <c r="C518" s="186">
        <f>Stocks!I18</f>
        <v>-2.4429534117083131E-2</v>
      </c>
      <c r="D518" s="186">
        <f>Stocks!J18</f>
        <v>-2.2881470541520105E-3</v>
      </c>
      <c r="E518" s="186">
        <f>Stocks!K18</f>
        <v>-1.4021985728112963E-2</v>
      </c>
      <c r="F518" s="186">
        <f>Stocks!L18</f>
        <v>-7.1148909516451017E-3</v>
      </c>
      <c r="G518" s="2"/>
      <c r="H518" s="348"/>
      <c r="I518" s="2"/>
      <c r="J518" s="257"/>
      <c r="K518" s="348"/>
      <c r="L518" s="20">
        <v>-1.1393056031826483E-3</v>
      </c>
      <c r="M518" s="20">
        <v>-2.413354821320516E-2</v>
      </c>
      <c r="N518" s="2">
        <v>-2.285531241183282E-3</v>
      </c>
      <c r="O518" s="2">
        <v>-1.3924135571314783E-2</v>
      </c>
      <c r="P518" s="2">
        <v>-7.0896400363443489E-3</v>
      </c>
      <c r="Q518" s="41">
        <f t="shared" si="6"/>
        <v>-9.7144321330460467E-3</v>
      </c>
    </row>
    <row r="519" spans="1:17" ht="12.75" customHeight="1">
      <c r="A519" s="185">
        <f>Stocks!A17</f>
        <v>42418</v>
      </c>
      <c r="B519" s="186">
        <f>Stocks!H17</f>
        <v>-1.1387745761045795E-2</v>
      </c>
      <c r="C519" s="186">
        <f>Stocks!I17</f>
        <v>-1.6980605451734319E-3</v>
      </c>
      <c r="D519" s="186">
        <f>Stocks!J17</f>
        <v>-1.9138468731134759E-2</v>
      </c>
      <c r="E519" s="186">
        <f>Stocks!K17</f>
        <v>-4.6108075135384466E-2</v>
      </c>
      <c r="F519" s="186">
        <f>Stocks!L17</f>
        <v>-4.3973808063303647E-3</v>
      </c>
      <c r="G519" s="2"/>
      <c r="H519" s="348"/>
      <c r="I519" s="2"/>
      <c r="J519" s="257"/>
      <c r="K519" s="348"/>
      <c r="L519" s="20">
        <v>-1.1323150813742303E-2</v>
      </c>
      <c r="M519" s="20">
        <v>-1.6966196560536306E-3</v>
      </c>
      <c r="N519" s="2">
        <v>-1.8956491012568334E-2</v>
      </c>
      <c r="O519" s="2">
        <v>-4.5061248521290662E-2</v>
      </c>
      <c r="P519" s="2">
        <v>-4.3877264837808537E-3</v>
      </c>
      <c r="Q519" s="41">
        <f t="shared" si="6"/>
        <v>-1.6285047297487157E-2</v>
      </c>
    </row>
    <row r="520" spans="1:17" ht="12.75" customHeight="1">
      <c r="A520" s="185">
        <f>Stocks!A16</f>
        <v>42417</v>
      </c>
      <c r="B520" s="186">
        <f>Stocks!H16</f>
        <v>8.3482110173359408E-2</v>
      </c>
      <c r="C520" s="186">
        <f>Stocks!I16</f>
        <v>2.3691914503657076E-2</v>
      </c>
      <c r="D520" s="186">
        <f>Stocks!J16</f>
        <v>1.5198632270281126E-2</v>
      </c>
      <c r="E520" s="186">
        <f>Stocks!K16</f>
        <v>6.2149356971927375E-2</v>
      </c>
      <c r="F520" s="186">
        <f>Stocks!L16</f>
        <v>2.5699376378345323E-2</v>
      </c>
      <c r="G520" s="2"/>
      <c r="H520" s="348"/>
      <c r="I520" s="2"/>
      <c r="J520" s="257"/>
      <c r="K520" s="348"/>
      <c r="L520" s="20">
        <v>8.7065767700789706E-2</v>
      </c>
      <c r="M520" s="20">
        <v>2.3974797505757817E-2</v>
      </c>
      <c r="N520" s="2">
        <v>1.5314718855192208E-2</v>
      </c>
      <c r="O520" s="2">
        <v>6.4121266789850598E-2</v>
      </c>
      <c r="P520" s="2">
        <v>2.6032452513369341E-2</v>
      </c>
      <c r="Q520" s="41">
        <f t="shared" si="6"/>
        <v>4.3301800672991934E-2</v>
      </c>
    </row>
    <row r="521" spans="1:17" ht="12.75" customHeight="1">
      <c r="A521" s="185">
        <f>Stocks!A15</f>
        <v>42416</v>
      </c>
      <c r="B521" s="186">
        <f>Stocks!H15</f>
        <v>2.6976621154452585E-2</v>
      </c>
      <c r="C521" s="186">
        <f>Stocks!I15</f>
        <v>4.8765697403256722E-3</v>
      </c>
      <c r="D521" s="186">
        <f>Stocks!J15</f>
        <v>2.7804338353174262E-2</v>
      </c>
      <c r="E521" s="186">
        <f>Stocks!K15</f>
        <v>1.8702737879824179E-2</v>
      </c>
      <c r="F521" s="186">
        <f>Stocks!L15</f>
        <v>1.8769677484794516E-2</v>
      </c>
      <c r="G521" s="2"/>
      <c r="H521" s="348"/>
      <c r="I521" s="2"/>
      <c r="J521" s="257"/>
      <c r="K521" s="348"/>
      <c r="L521" s="20">
        <v>2.73437843710704E-2</v>
      </c>
      <c r="M521" s="20">
        <v>4.8884795583578325E-3</v>
      </c>
      <c r="N521" s="2">
        <v>2.8194486512221697E-2</v>
      </c>
      <c r="O521" s="2">
        <v>1.8878729545109201E-2</v>
      </c>
      <c r="P521" s="2">
        <v>1.8946935167580857E-2</v>
      </c>
      <c r="Q521" s="41">
        <f t="shared" si="6"/>
        <v>1.9650483030867999E-2</v>
      </c>
    </row>
    <row r="522" spans="1:17" ht="12.75" customHeight="1">
      <c r="A522" s="185">
        <f>Stocks!A14</f>
        <v>42412</v>
      </c>
      <c r="B522" s="186">
        <f>Stocks!H14</f>
        <v>3.7809206352208556E-3</v>
      </c>
      <c r="C522" s="186">
        <f>Stocks!I14</f>
        <v>1.4773369530199773E-2</v>
      </c>
      <c r="D522" s="186">
        <f>Stocks!J14</f>
        <v>3.0902683309578373E-3</v>
      </c>
      <c r="E522" s="186">
        <f>Stocks!K14</f>
        <v>1.2086524113649256E-2</v>
      </c>
      <c r="F522" s="186">
        <f>Stocks!L14</f>
        <v>1.616977583925451E-2</v>
      </c>
      <c r="G522" s="2"/>
      <c r="H522" s="348"/>
      <c r="I522" s="2"/>
      <c r="J522" s="257"/>
      <c r="K522" s="348"/>
      <c r="L522" s="20">
        <v>3.7880773324379348E-3</v>
      </c>
      <c r="M522" s="20">
        <v>1.4883035131814375E-2</v>
      </c>
      <c r="N522" s="2">
        <v>3.0950481324913885E-3</v>
      </c>
      <c r="O522" s="2">
        <v>1.2159861312330329E-2</v>
      </c>
      <c r="P522" s="2">
        <v>1.6301214151642072E-2</v>
      </c>
      <c r="Q522" s="41">
        <f t="shared" si="6"/>
        <v>1.0045447212143219E-2</v>
      </c>
    </row>
    <row r="523" spans="1:17" ht="12.75" customHeight="1">
      <c r="A523" s="185">
        <f>Stocks!A13</f>
        <v>42411</v>
      </c>
      <c r="B523" s="186">
        <f>Stocks!H13</f>
        <v>4.6244746314792931E-2</v>
      </c>
      <c r="C523" s="186">
        <f>Stocks!I13</f>
        <v>-3.5425207341354141E-4</v>
      </c>
      <c r="D523" s="186">
        <f>Stocks!J13</f>
        <v>-6.064900495600295E-3</v>
      </c>
      <c r="E523" s="186">
        <f>Stocks!K13</f>
        <v>-2.4028605257190687E-2</v>
      </c>
      <c r="F523" s="186">
        <f>Stocks!L13</f>
        <v>-4.025077877510556E-4</v>
      </c>
      <c r="G523" s="2"/>
      <c r="H523" s="348"/>
      <c r="I523" s="2"/>
      <c r="J523" s="257"/>
      <c r="K523" s="348"/>
      <c r="L523" s="20">
        <v>4.7330709923167145E-2</v>
      </c>
      <c r="M523" s="20">
        <v>-3.5418933355652494E-4</v>
      </c>
      <c r="N523" s="2">
        <v>-6.0465461111739041E-3</v>
      </c>
      <c r="O523" s="2">
        <v>-2.3742216746485554E-2</v>
      </c>
      <c r="P523" s="2">
        <v>-4.0242679235890429E-4</v>
      </c>
      <c r="Q523" s="41">
        <f t="shared" si="6"/>
        <v>3.3570661879184505E-3</v>
      </c>
    </row>
    <row r="524" spans="1:17" ht="12.75" customHeight="1">
      <c r="A524" s="185">
        <f>Stocks!A12</f>
        <v>42410</v>
      </c>
      <c r="B524" s="186">
        <f>Stocks!H12</f>
        <v>-3.1381048775998018E-2</v>
      </c>
      <c r="C524" s="186">
        <f>Stocks!I12</f>
        <v>-2.0337367391802336E-2</v>
      </c>
      <c r="D524" s="186">
        <f>Stocks!J12</f>
        <v>-7.6087479903932083E-3</v>
      </c>
      <c r="E524" s="186">
        <f>Stocks!K12</f>
        <v>2.6579638718313703E-2</v>
      </c>
      <c r="F524" s="186">
        <f>Stocks!L12</f>
        <v>8.6878817658467278E-3</v>
      </c>
      <c r="G524" s="2"/>
      <c r="H524" s="348"/>
      <c r="I524" s="2"/>
      <c r="J524" s="257"/>
      <c r="K524" s="348"/>
      <c r="L524" s="20">
        <v>-3.0893774030354183E-2</v>
      </c>
      <c r="M524" s="20">
        <v>-2.0131957987861653E-2</v>
      </c>
      <c r="N524" s="2">
        <v>-7.5798747435641151E-3</v>
      </c>
      <c r="O524" s="2">
        <v>2.693602787423751E-2</v>
      </c>
      <c r="P524" s="2">
        <v>8.725730940952631E-3</v>
      </c>
      <c r="Q524" s="41">
        <f t="shared" si="6"/>
        <v>-4.5887695893179628E-3</v>
      </c>
    </row>
    <row r="525" spans="1:17" ht="12.75" customHeight="1">
      <c r="A525" s="185">
        <f>Stocks!A11</f>
        <v>42409</v>
      </c>
      <c r="B525" s="186">
        <f>Stocks!H11</f>
        <v>1.7553001780123241E-3</v>
      </c>
      <c r="C525" s="186">
        <f>Stocks!I11</f>
        <v>-3.4707575522669305E-4</v>
      </c>
      <c r="D525" s="186">
        <f>Stocks!J11</f>
        <v>-2.1060071869069484E-4</v>
      </c>
      <c r="E525" s="186">
        <f>Stocks!K11</f>
        <v>3.3169131577241183E-2</v>
      </c>
      <c r="F525" s="186">
        <f>Stocks!L11</f>
        <v>-2.6342654596727974E-3</v>
      </c>
      <c r="G525" s="2"/>
      <c r="H525" s="348"/>
      <c r="I525" s="2"/>
      <c r="J525" s="257"/>
      <c r="K525" s="348"/>
      <c r="L525" s="20">
        <v>1.7568416191350458E-3</v>
      </c>
      <c r="M525" s="20">
        <v>-3.4701553140437531E-4</v>
      </c>
      <c r="N525" s="2">
        <v>-2.1057854391605589E-4</v>
      </c>
      <c r="O525" s="2">
        <v>3.3725360057609337E-2</v>
      </c>
      <c r="P525" s="2">
        <v>-2.6307988270951035E-3</v>
      </c>
      <c r="Q525" s="41">
        <f t="shared" si="6"/>
        <v>6.4587617548657701E-3</v>
      </c>
    </row>
    <row r="526" spans="1:17" ht="12.75" customHeight="1">
      <c r="A526" s="185">
        <f>Stocks!A10</f>
        <v>42408</v>
      </c>
      <c r="B526" s="186">
        <f>Stocks!H10</f>
        <v>-9.4148496314256008E-2</v>
      </c>
      <c r="C526" s="186">
        <f>Stocks!I10</f>
        <v>-7.6044287036221856E-3</v>
      </c>
      <c r="D526" s="186">
        <f>Stocks!J10</f>
        <v>1.0474821188205224E-2</v>
      </c>
      <c r="E526" s="186">
        <f>Stocks!K10</f>
        <v>6.381323163303307E-3</v>
      </c>
      <c r="F526" s="186">
        <f>Stocks!L10</f>
        <v>-1.5065499379468647E-2</v>
      </c>
      <c r="G526" s="2"/>
      <c r="H526" s="348"/>
      <c r="I526" s="2"/>
      <c r="J526" s="257"/>
      <c r="K526" s="348"/>
      <c r="L526" s="20">
        <v>-8.9852401358460038E-2</v>
      </c>
      <c r="M526" s="20">
        <v>-7.5755881871883562E-3</v>
      </c>
      <c r="N526" s="2">
        <v>1.0529874183184558E-2</v>
      </c>
      <c r="O526" s="2">
        <v>6.4017271844215755E-3</v>
      </c>
      <c r="P526" s="2">
        <v>-1.4952582504586467E-2</v>
      </c>
      <c r="Q526" s="41">
        <f t="shared" si="6"/>
        <v>-1.9089794136525746E-2</v>
      </c>
    </row>
    <row r="527" spans="1:17" ht="12.75" customHeight="1">
      <c r="A527" s="185">
        <f>Stocks!A9</f>
        <v>42405</v>
      </c>
      <c r="B527" s="186">
        <f>Stocks!H9</f>
        <v>-7.5376689875019373E-2</v>
      </c>
      <c r="C527" s="186">
        <f>Stocks!I9</f>
        <v>-2.4827170163009234E-2</v>
      </c>
      <c r="D527" s="186">
        <f>Stocks!J9</f>
        <v>-2.7071381652496843E-2</v>
      </c>
      <c r="E527" s="186">
        <f>Stocks!K9</f>
        <v>-8.0274941194694749E-2</v>
      </c>
      <c r="F527" s="186">
        <f>Stocks!L9</f>
        <v>-3.6025802680615358E-2</v>
      </c>
      <c r="G527" s="2"/>
      <c r="H527" s="348"/>
      <c r="I527" s="2"/>
      <c r="J527" s="257"/>
      <c r="K527" s="348"/>
      <c r="L527" s="20">
        <v>-7.2605919436423666E-2</v>
      </c>
      <c r="M527" s="20">
        <v>-2.4521510751388843E-2</v>
      </c>
      <c r="N527" s="2">
        <v>-2.6708236129815238E-2</v>
      </c>
      <c r="O527" s="2">
        <v>-7.7137421437269135E-2</v>
      </c>
      <c r="P527" s="2">
        <v>-3.5384596501162921E-2</v>
      </c>
      <c r="Q527" s="41">
        <f t="shared" si="6"/>
        <v>-4.7271536851211958E-2</v>
      </c>
    </row>
    <row r="528" spans="1:17" ht="12.75" customHeight="1">
      <c r="A528" s="185">
        <f>Stocks!A8</f>
        <v>42404</v>
      </c>
      <c r="B528" s="186">
        <f>Stocks!H8</f>
        <v>1.0607627979345655E-2</v>
      </c>
      <c r="C528" s="186">
        <f>Stocks!I8</f>
        <v>1.4549220042753861E-2</v>
      </c>
      <c r="D528" s="186">
        <f>Stocks!J8</f>
        <v>8.0031038759627113E-3</v>
      </c>
      <c r="E528" s="186">
        <f>Stocks!K8</f>
        <v>-1.1416017770658546E-2</v>
      </c>
      <c r="F528" s="186">
        <f>Stocks!L8</f>
        <v>-3.0720134114768575E-3</v>
      </c>
      <c r="G528" s="2"/>
      <c r="H528" s="348"/>
      <c r="I528" s="2"/>
      <c r="J528" s="257"/>
      <c r="K528" s="348"/>
      <c r="L528" s="20">
        <v>1.0664088325203833E-2</v>
      </c>
      <c r="M528" s="20">
        <v>1.4655575113147667E-2</v>
      </c>
      <c r="N528" s="2">
        <v>8.0352143156890588E-3</v>
      </c>
      <c r="O528" s="2">
        <v>-1.1351102300002296E-2</v>
      </c>
      <c r="P528" s="2">
        <v>-3.0672996064695286E-3</v>
      </c>
      <c r="Q528" s="41">
        <f t="shared" si="6"/>
        <v>3.7872951695137463E-3</v>
      </c>
    </row>
    <row r="529" spans="1:17" ht="12.75" customHeight="1">
      <c r="A529" s="185">
        <f>Stocks!A7</f>
        <v>42403</v>
      </c>
      <c r="B529" s="186">
        <f>Stocks!H7</f>
        <v>-5.222094246324524E-2</v>
      </c>
      <c r="C529" s="186">
        <f>Stocks!I7</f>
        <v>-6.793230759506815E-3</v>
      </c>
      <c r="D529" s="186">
        <f>Stocks!J7</f>
        <v>1.959910915049945E-2</v>
      </c>
      <c r="E529" s="186">
        <f>Stocks!K7</f>
        <v>-8.2314026363096982E-3</v>
      </c>
      <c r="F529" s="186">
        <f>Stocks!L7</f>
        <v>-1.5976142500679243E-2</v>
      </c>
      <c r="G529" s="2"/>
      <c r="H529" s="348"/>
      <c r="I529" s="2"/>
      <c r="J529" s="257"/>
      <c r="K529" s="348"/>
      <c r="L529" s="20">
        <v>-5.0880857046071017E-2</v>
      </c>
      <c r="M529" s="20">
        <v>-6.7702089278006148E-3</v>
      </c>
      <c r="N529" s="2">
        <v>1.9792432613987356E-2</v>
      </c>
      <c r="O529" s="2">
        <v>-8.1976174051288098E-3</v>
      </c>
      <c r="P529" s="2">
        <v>-1.5849200847770015E-2</v>
      </c>
      <c r="Q529" s="41">
        <f t="shared" si="6"/>
        <v>-1.2381090322556619E-2</v>
      </c>
    </row>
    <row r="530" spans="1:17" ht="12.75" customHeight="1">
      <c r="A530" s="185">
        <f>Stocks!A6</f>
        <v>42402</v>
      </c>
      <c r="B530" s="186">
        <f>Stocks!H6</f>
        <v>-7.4615885602035734E-2</v>
      </c>
      <c r="C530" s="186">
        <f>Stocks!I6</f>
        <v>-3.3655357391239323E-2</v>
      </c>
      <c r="D530" s="186">
        <f>Stocks!J6</f>
        <v>-2.0429117615248772E-2</v>
      </c>
      <c r="E530" s="186">
        <f>Stocks!K6</f>
        <v>-2.8022073675054302E-2</v>
      </c>
      <c r="F530" s="186">
        <f>Stocks!L6</f>
        <v>-3.1754484337117479E-2</v>
      </c>
      <c r="G530" s="2"/>
      <c r="H530" s="348"/>
      <c r="I530" s="2"/>
      <c r="J530" s="257"/>
      <c r="K530" s="348"/>
      <c r="L530" s="20">
        <v>-7.1900085590534263E-2</v>
      </c>
      <c r="M530" s="20">
        <v>-3.3095316227016038E-2</v>
      </c>
      <c r="N530" s="2">
        <v>-2.0221856975475124E-2</v>
      </c>
      <c r="O530" s="2">
        <v>-2.7633097146693462E-2</v>
      </c>
      <c r="P530" s="2">
        <v>-3.1255605193116986E-2</v>
      </c>
      <c r="Q530" s="41">
        <f t="shared" si="6"/>
        <v>-3.682119222656717E-2</v>
      </c>
    </row>
    <row r="531" spans="1:17" ht="12.75" customHeight="1">
      <c r="A531" s="185">
        <f>Stocks!A5</f>
        <v>42401</v>
      </c>
      <c r="B531" s="17">
        <f>Stocks!H5</f>
        <v>0</v>
      </c>
      <c r="C531" s="17">
        <f>Stocks!I5</f>
        <v>0</v>
      </c>
      <c r="D531" s="17">
        <f>Stocks!J5</f>
        <v>0</v>
      </c>
      <c r="E531" s="17">
        <f>Stocks!K5</f>
        <v>0</v>
      </c>
      <c r="F531" s="17">
        <f>Stocks!L5</f>
        <v>0</v>
      </c>
      <c r="G531" s="2"/>
      <c r="H531" s="348"/>
      <c r="I531" s="2"/>
      <c r="J531" s="257"/>
      <c r="K531" s="348"/>
      <c r="L531" s="20"/>
      <c r="M531" s="20"/>
      <c r="N531" s="257"/>
      <c r="O531" s="257"/>
      <c r="P531" s="257"/>
      <c r="Q531" s="41"/>
    </row>
    <row r="532" spans="1:17" ht="12.75" customHeight="1">
      <c r="A532" s="197"/>
      <c r="F532" s="2"/>
      <c r="I532" s="2"/>
      <c r="L532" s="20"/>
    </row>
    <row r="533" spans="1:17" ht="12.75" customHeight="1">
      <c r="A533" s="197"/>
      <c r="I533" s="2"/>
    </row>
    <row r="534" spans="1:17" ht="12.75" customHeight="1">
      <c r="A534" s="197"/>
      <c r="I534" s="2"/>
    </row>
    <row r="535" spans="1:17" ht="12.75" customHeight="1">
      <c r="A535" s="197"/>
      <c r="I535" s="2"/>
    </row>
    <row r="536" spans="1:17" ht="12.75" customHeight="1">
      <c r="A536" s="197"/>
      <c r="I536" s="2"/>
    </row>
    <row r="537" spans="1:17" ht="12.75" customHeight="1">
      <c r="A537" s="197"/>
      <c r="I537" s="2"/>
    </row>
    <row r="538" spans="1:17" ht="12.75" customHeight="1">
      <c r="A538" s="197"/>
      <c r="I538" s="2"/>
    </row>
    <row r="539" spans="1:17" ht="12.75" customHeight="1">
      <c r="A539" s="197"/>
      <c r="I539" s="2"/>
    </row>
    <row r="540" spans="1:17" ht="12.75" customHeight="1">
      <c r="A540" s="197"/>
      <c r="I540" s="2"/>
    </row>
    <row r="541" spans="1:17" ht="12.75" customHeight="1">
      <c r="A541" s="197"/>
      <c r="I541" s="2"/>
    </row>
    <row r="542" spans="1:17" ht="12.75" customHeight="1">
      <c r="A542" s="197"/>
      <c r="I542" s="2"/>
    </row>
    <row r="543" spans="1:17" ht="12.75" customHeight="1">
      <c r="A543" s="197"/>
      <c r="I543" s="2"/>
    </row>
    <row r="544" spans="1:17" ht="12.75" customHeight="1">
      <c r="A544" s="197"/>
      <c r="I544" s="2"/>
    </row>
    <row r="545" spans="1:9" ht="12.75" customHeight="1">
      <c r="A545" s="197"/>
      <c r="I545" s="2"/>
    </row>
    <row r="546" spans="1:9" ht="12.75" customHeight="1">
      <c r="A546" s="197"/>
      <c r="I546" s="2"/>
    </row>
    <row r="547" spans="1:9" ht="12.75" customHeight="1">
      <c r="A547" s="197"/>
      <c r="I547" s="2"/>
    </row>
    <row r="548" spans="1:9" ht="12.75" customHeight="1">
      <c r="A548" s="197"/>
      <c r="I548" s="2"/>
    </row>
    <row r="549" spans="1:9" ht="12.75" customHeight="1">
      <c r="A549" s="197"/>
      <c r="I549" s="2"/>
    </row>
    <row r="550" spans="1:9" ht="12.75" customHeight="1">
      <c r="A550" s="197"/>
      <c r="I550" s="2"/>
    </row>
    <row r="551" spans="1:9" ht="12.75" customHeight="1">
      <c r="A551" s="197"/>
      <c r="I551" s="2"/>
    </row>
    <row r="552" spans="1:9" ht="12.75" customHeight="1">
      <c r="A552" s="197"/>
      <c r="I552" s="2"/>
    </row>
    <row r="553" spans="1:9" ht="12.75" customHeight="1">
      <c r="A553" s="197"/>
      <c r="I553" s="2"/>
    </row>
    <row r="554" spans="1:9" ht="12.75" customHeight="1">
      <c r="A554" s="197"/>
      <c r="I554" s="2"/>
    </row>
    <row r="555" spans="1:9" ht="12.75" customHeight="1">
      <c r="A555" s="197"/>
      <c r="I555" s="2"/>
    </row>
    <row r="556" spans="1:9" ht="12.75" customHeight="1">
      <c r="A556" s="197"/>
      <c r="I556" s="2"/>
    </row>
    <row r="557" spans="1:9" ht="12.75" customHeight="1">
      <c r="A557" s="197"/>
      <c r="I557" s="2"/>
    </row>
    <row r="558" spans="1:9" ht="12.75" customHeight="1">
      <c r="A558" s="197"/>
      <c r="I558" s="2"/>
    </row>
    <row r="559" spans="1:9" ht="12.75" customHeight="1">
      <c r="A559" s="197"/>
      <c r="I559" s="2"/>
    </row>
    <row r="560" spans="1:9" ht="12.75" customHeight="1">
      <c r="I560" s="2"/>
    </row>
    <row r="561" spans="9:9" ht="12.75" customHeight="1">
      <c r="I561" s="2"/>
    </row>
    <row r="562" spans="9:9" ht="12.75" customHeight="1">
      <c r="I562" s="2"/>
    </row>
    <row r="563" spans="9:9" ht="12.75" customHeight="1">
      <c r="I563" s="2"/>
    </row>
    <row r="564" spans="9:9" ht="12.75" customHeight="1">
      <c r="I564" s="2"/>
    </row>
    <row r="565" spans="9:9" ht="12.75" customHeight="1">
      <c r="I565" s="2"/>
    </row>
    <row r="566" spans="9:9" ht="12.75" customHeight="1">
      <c r="I566" s="2"/>
    </row>
    <row r="567" spans="9:9" ht="12.75" customHeight="1">
      <c r="I567" s="2"/>
    </row>
    <row r="568" spans="9:9" ht="12.75" customHeight="1">
      <c r="I568" s="2"/>
    </row>
    <row r="569" spans="9:9" ht="12.75" customHeight="1">
      <c r="I569" s="2"/>
    </row>
    <row r="570" spans="9:9" ht="12.75" customHeight="1">
      <c r="I570" s="2"/>
    </row>
    <row r="571" spans="9:9" ht="12.75" customHeight="1">
      <c r="I571" s="2"/>
    </row>
    <row r="572" spans="9:9" ht="12.75" customHeight="1">
      <c r="I572" s="2"/>
    </row>
    <row r="573" spans="9:9" ht="12.75" customHeight="1">
      <c r="I573" s="2"/>
    </row>
    <row r="574" spans="9:9" ht="12.75" customHeight="1">
      <c r="I574" s="2"/>
    </row>
    <row r="575" spans="9:9" ht="12.75" customHeight="1">
      <c r="I575" s="2"/>
    </row>
    <row r="576" spans="9:9" ht="12.75" customHeight="1">
      <c r="I576" s="2"/>
    </row>
    <row r="577" spans="9:9" ht="12.75" customHeight="1">
      <c r="I577" s="2"/>
    </row>
    <row r="578" spans="9:9" ht="12.75" customHeight="1">
      <c r="I578" s="2"/>
    </row>
    <row r="579" spans="9:9" ht="12.75" customHeight="1">
      <c r="I579" s="2"/>
    </row>
    <row r="580" spans="9:9" ht="12.75" customHeight="1">
      <c r="I580" s="2"/>
    </row>
    <row r="581" spans="9:9" ht="12.75" customHeight="1">
      <c r="I581" s="2"/>
    </row>
    <row r="582" spans="9:9" ht="12.75" customHeight="1">
      <c r="I582" s="2"/>
    </row>
    <row r="583" spans="9:9" ht="12.75" customHeight="1">
      <c r="I583" s="2"/>
    </row>
    <row r="584" spans="9:9" ht="12.75" customHeight="1">
      <c r="I584" s="2"/>
    </row>
    <row r="585" spans="9:9" ht="12.75" customHeight="1">
      <c r="I585" s="2"/>
    </row>
    <row r="586" spans="9:9" ht="12.75" customHeight="1">
      <c r="I586" s="2"/>
    </row>
    <row r="587" spans="9:9" ht="12.75" customHeight="1">
      <c r="I587" s="2"/>
    </row>
    <row r="588" spans="9:9" ht="12.75" customHeight="1">
      <c r="I588" s="2"/>
    </row>
    <row r="589" spans="9:9" ht="12.75" customHeight="1">
      <c r="I589" s="2"/>
    </row>
    <row r="590" spans="9:9" ht="12.75" customHeight="1">
      <c r="I590" s="2"/>
    </row>
    <row r="591" spans="9:9" ht="12.75" customHeight="1">
      <c r="I591" s="2"/>
    </row>
    <row r="592" spans="9:9" ht="12.75" customHeight="1">
      <c r="I592" s="2"/>
    </row>
    <row r="593" spans="9:9" ht="12.75" customHeight="1">
      <c r="I593" s="2"/>
    </row>
    <row r="594" spans="9:9" ht="12.75" customHeight="1">
      <c r="I594" s="2"/>
    </row>
    <row r="595" spans="9:9" ht="12.75" customHeight="1">
      <c r="I595" s="2"/>
    </row>
    <row r="596" spans="9:9" ht="12.75" customHeight="1">
      <c r="I596" s="2"/>
    </row>
    <row r="597" spans="9:9" ht="12.75" customHeight="1">
      <c r="I597" s="2"/>
    </row>
    <row r="598" spans="9:9" ht="12.75" customHeight="1">
      <c r="I598" s="2"/>
    </row>
    <row r="599" spans="9:9" ht="12.75" customHeight="1">
      <c r="I599" s="2"/>
    </row>
    <row r="600" spans="9:9" ht="12.75" customHeight="1">
      <c r="I600" s="2"/>
    </row>
    <row r="601" spans="9:9" ht="12.75" customHeight="1">
      <c r="I601" s="2"/>
    </row>
    <row r="602" spans="9:9" ht="12.75" customHeight="1">
      <c r="I602" s="2"/>
    </row>
    <row r="603" spans="9:9" ht="12.75" customHeight="1">
      <c r="I603" s="2"/>
    </row>
    <row r="604" spans="9:9" ht="12.75" customHeight="1">
      <c r="I604" s="2"/>
    </row>
    <row r="605" spans="9:9" ht="12.75" customHeight="1">
      <c r="I605" s="2"/>
    </row>
    <row r="606" spans="9:9" ht="12.75" customHeight="1">
      <c r="I606" s="2"/>
    </row>
    <row r="607" spans="9:9" ht="12.75" customHeight="1">
      <c r="I607" s="2"/>
    </row>
    <row r="608" spans="9:9" ht="12.75" customHeight="1">
      <c r="I608" s="2"/>
    </row>
    <row r="609" spans="9:9" ht="12.75" customHeight="1">
      <c r="I609" s="2"/>
    </row>
    <row r="610" spans="9:9" ht="12.75" customHeight="1">
      <c r="I610" s="2"/>
    </row>
    <row r="611" spans="9:9" ht="12.75" customHeight="1">
      <c r="I611" s="2"/>
    </row>
    <row r="612" spans="9:9" ht="12.75" customHeight="1">
      <c r="I612" s="2"/>
    </row>
    <row r="613" spans="9:9" ht="12.75" customHeight="1">
      <c r="I613" s="2"/>
    </row>
    <row r="614" spans="9:9" ht="12.75" customHeight="1">
      <c r="I614" s="2"/>
    </row>
    <row r="615" spans="9:9" ht="12.75" customHeight="1">
      <c r="I615" s="2"/>
    </row>
    <row r="616" spans="9:9" ht="12.75" customHeight="1">
      <c r="I616" s="2"/>
    </row>
    <row r="617" spans="9:9" ht="12.75" customHeight="1">
      <c r="I617" s="2"/>
    </row>
    <row r="618" spans="9:9" ht="12.75" customHeight="1">
      <c r="I618" s="2"/>
    </row>
    <row r="619" spans="9:9" ht="12.75" customHeight="1">
      <c r="I619" s="2"/>
    </row>
    <row r="620" spans="9:9" ht="12.75" customHeight="1">
      <c r="I620" s="2"/>
    </row>
    <row r="621" spans="9:9" ht="12.75" customHeight="1">
      <c r="I621" s="2"/>
    </row>
    <row r="622" spans="9:9" ht="12.75" customHeight="1">
      <c r="I622" s="2"/>
    </row>
    <row r="623" spans="9:9" ht="12.75" customHeight="1">
      <c r="I623" s="2"/>
    </row>
    <row r="624" spans="9:9" ht="12.75" customHeight="1">
      <c r="I624" s="2"/>
    </row>
    <row r="625" spans="9:9" ht="12.75" customHeight="1">
      <c r="I625" s="2"/>
    </row>
    <row r="626" spans="9:9" ht="12.75" customHeight="1">
      <c r="I626" s="2"/>
    </row>
    <row r="627" spans="9:9" ht="12.75" customHeight="1">
      <c r="I627" s="2"/>
    </row>
    <row r="628" spans="9:9" ht="12.75" customHeight="1">
      <c r="I628" s="2"/>
    </row>
    <row r="629" spans="9:9" ht="12.75" customHeight="1">
      <c r="I629" s="2"/>
    </row>
    <row r="630" spans="9:9" ht="12.75" customHeight="1">
      <c r="I630" s="2"/>
    </row>
    <row r="631" spans="9:9" ht="12.75" customHeight="1">
      <c r="I631" s="2"/>
    </row>
    <row r="632" spans="9:9" ht="12.75" customHeight="1">
      <c r="I632" s="2"/>
    </row>
    <row r="633" spans="9:9" ht="12.75" customHeight="1">
      <c r="I633" s="2"/>
    </row>
    <row r="634" spans="9:9" ht="12.75" customHeight="1">
      <c r="I634" s="2"/>
    </row>
    <row r="635" spans="9:9" ht="12.75" customHeight="1">
      <c r="I635" s="2"/>
    </row>
    <row r="636" spans="9:9" ht="12.75" customHeight="1">
      <c r="I636" s="2"/>
    </row>
    <row r="637" spans="9:9" ht="12.75" customHeight="1">
      <c r="I637" s="2"/>
    </row>
    <row r="638" spans="9:9" ht="12.75" customHeight="1">
      <c r="I638" s="2"/>
    </row>
    <row r="639" spans="9:9" ht="12.75" customHeight="1">
      <c r="I639" s="2"/>
    </row>
    <row r="640" spans="9:9" ht="12.75" customHeight="1">
      <c r="I640" s="2"/>
    </row>
    <row r="641" spans="9:9" ht="12.75" customHeight="1">
      <c r="I641" s="2"/>
    </row>
    <row r="642" spans="9:9" ht="12.75" customHeight="1">
      <c r="I642" s="2"/>
    </row>
    <row r="643" spans="9:9" ht="12.75" customHeight="1">
      <c r="I643" s="2"/>
    </row>
    <row r="644" spans="9:9" ht="12.75" customHeight="1">
      <c r="I644" s="2"/>
    </row>
    <row r="645" spans="9:9" ht="12.75" customHeight="1">
      <c r="I645" s="2"/>
    </row>
    <row r="646" spans="9:9" ht="12.75" customHeight="1">
      <c r="I646" s="2"/>
    </row>
    <row r="647" spans="9:9" ht="12.75" customHeight="1">
      <c r="I647" s="2"/>
    </row>
    <row r="648" spans="9:9" ht="12.75" customHeight="1">
      <c r="I648" s="2"/>
    </row>
    <row r="649" spans="9:9" ht="12.75" customHeight="1">
      <c r="I649" s="2"/>
    </row>
    <row r="650" spans="9:9" ht="12.75" customHeight="1">
      <c r="I650" s="2"/>
    </row>
    <row r="651" spans="9:9" ht="12.75" customHeight="1">
      <c r="I651" s="2"/>
    </row>
    <row r="652" spans="9:9" ht="12.75" customHeight="1">
      <c r="I652" s="2"/>
    </row>
    <row r="653" spans="9:9" ht="12.75" customHeight="1">
      <c r="I653" s="2"/>
    </row>
    <row r="654" spans="9:9" ht="12.75" customHeight="1">
      <c r="I654" s="2"/>
    </row>
    <row r="655" spans="9:9" ht="12.75" customHeight="1">
      <c r="I655" s="2"/>
    </row>
    <row r="656" spans="9:9" ht="12.75" customHeight="1">
      <c r="I656" s="2"/>
    </row>
    <row r="657" spans="9:9" ht="12.75" customHeight="1">
      <c r="I657" s="2"/>
    </row>
    <row r="658" spans="9:9" ht="12.75" customHeight="1">
      <c r="I658" s="2"/>
    </row>
    <row r="659" spans="9:9" ht="12.75" customHeight="1">
      <c r="I659" s="2"/>
    </row>
    <row r="660" spans="9:9" ht="12.75" customHeight="1">
      <c r="I660" s="2"/>
    </row>
    <row r="661" spans="9:9" ht="12.75" customHeight="1">
      <c r="I661" s="2"/>
    </row>
    <row r="662" spans="9:9" ht="12.75" customHeight="1">
      <c r="I662" s="2"/>
    </row>
    <row r="663" spans="9:9" ht="12.75" customHeight="1">
      <c r="I663" s="2"/>
    </row>
    <row r="664" spans="9:9" ht="12.75" customHeight="1">
      <c r="I664" s="2"/>
    </row>
    <row r="665" spans="9:9" ht="12.75" customHeight="1">
      <c r="I665" s="2"/>
    </row>
    <row r="666" spans="9:9" ht="12.75" customHeight="1">
      <c r="I666" s="2"/>
    </row>
    <row r="667" spans="9:9" ht="12.75" customHeight="1">
      <c r="I667" s="2"/>
    </row>
    <row r="668" spans="9:9" ht="12.75" customHeight="1">
      <c r="I668" s="2"/>
    </row>
    <row r="669" spans="9:9" ht="12.75" customHeight="1">
      <c r="I669" s="2"/>
    </row>
    <row r="670" spans="9:9" ht="12.75" customHeight="1">
      <c r="I670" s="2"/>
    </row>
    <row r="671" spans="9:9" ht="12.75" customHeight="1">
      <c r="I671" s="2"/>
    </row>
    <row r="672" spans="9:9" ht="12.75" customHeight="1">
      <c r="I672" s="2"/>
    </row>
    <row r="673" spans="9:9" ht="12.75" customHeight="1">
      <c r="I673" s="2"/>
    </row>
    <row r="674" spans="9:9" ht="12.75" customHeight="1">
      <c r="I674" s="2"/>
    </row>
    <row r="675" spans="9:9" ht="12.75" customHeight="1">
      <c r="I675" s="2"/>
    </row>
    <row r="676" spans="9:9" ht="12.75" customHeight="1">
      <c r="I676" s="2"/>
    </row>
    <row r="677" spans="9:9" ht="12.75" customHeight="1">
      <c r="I677" s="2"/>
    </row>
    <row r="678" spans="9:9" ht="12.75" customHeight="1">
      <c r="I678" s="2"/>
    </row>
    <row r="679" spans="9:9" ht="12.75" customHeight="1">
      <c r="I679" s="2"/>
    </row>
    <row r="680" spans="9:9" ht="12.75" customHeight="1">
      <c r="I680" s="2"/>
    </row>
    <row r="681" spans="9:9" ht="12.75" customHeight="1">
      <c r="I681" s="2"/>
    </row>
    <row r="682" spans="9:9" ht="12.75" customHeight="1">
      <c r="I682" s="2"/>
    </row>
    <row r="683" spans="9:9" ht="12.75" customHeight="1">
      <c r="I683" s="2"/>
    </row>
    <row r="684" spans="9:9" ht="12.75" customHeight="1">
      <c r="I684" s="2"/>
    </row>
    <row r="685" spans="9:9" ht="12.75" customHeight="1">
      <c r="I685" s="2"/>
    </row>
    <row r="686" spans="9:9" ht="12.75" customHeight="1">
      <c r="I686" s="2"/>
    </row>
    <row r="687" spans="9:9" ht="12.75" customHeight="1">
      <c r="I687" s="2"/>
    </row>
    <row r="688" spans="9:9" ht="12.75" customHeight="1">
      <c r="I688" s="2"/>
    </row>
    <row r="689" spans="9:9" ht="12.75" customHeight="1">
      <c r="I689" s="2"/>
    </row>
    <row r="690" spans="9:9" ht="12.75" customHeight="1">
      <c r="I690" s="2"/>
    </row>
    <row r="691" spans="9:9" ht="12.75" customHeight="1">
      <c r="I691" s="2"/>
    </row>
    <row r="692" spans="9:9" ht="12.75" customHeight="1">
      <c r="I692" s="2"/>
    </row>
    <row r="693" spans="9:9" ht="12.75" customHeight="1">
      <c r="I693" s="2"/>
    </row>
    <row r="694" spans="9:9" ht="12.75" customHeight="1">
      <c r="I694" s="2"/>
    </row>
    <row r="695" spans="9:9" ht="12.75" customHeight="1">
      <c r="I695" s="2"/>
    </row>
    <row r="696" spans="9:9" ht="12.75" customHeight="1">
      <c r="I696" s="2"/>
    </row>
    <row r="697" spans="9:9" ht="12.75" customHeight="1">
      <c r="I697" s="2"/>
    </row>
    <row r="698" spans="9:9" ht="12.75" customHeight="1">
      <c r="I698" s="2"/>
    </row>
    <row r="699" spans="9:9" ht="12.75" customHeight="1">
      <c r="I699" s="2"/>
    </row>
    <row r="700" spans="9:9" ht="12.75" customHeight="1">
      <c r="I700" s="2"/>
    </row>
    <row r="701" spans="9:9" ht="12.75" customHeight="1">
      <c r="I701" s="2"/>
    </row>
    <row r="702" spans="9:9" ht="12.75" customHeight="1">
      <c r="I702" s="2"/>
    </row>
    <row r="703" spans="9:9" ht="12.75" customHeight="1">
      <c r="I703" s="2"/>
    </row>
    <row r="704" spans="9:9" ht="12.75" customHeight="1">
      <c r="I704" s="2"/>
    </row>
    <row r="705" spans="9:9" ht="12.75" customHeight="1">
      <c r="I705" s="2"/>
    </row>
    <row r="706" spans="9:9" ht="12.75" customHeight="1">
      <c r="I706" s="2"/>
    </row>
    <row r="707" spans="9:9" ht="12.75" customHeight="1">
      <c r="I707" s="2"/>
    </row>
    <row r="708" spans="9:9" ht="12.75" customHeight="1">
      <c r="I708" s="2"/>
    </row>
    <row r="709" spans="9:9" ht="12.75" customHeight="1">
      <c r="I709" s="2"/>
    </row>
    <row r="710" spans="9:9" ht="12.75" customHeight="1">
      <c r="I710" s="2"/>
    </row>
    <row r="711" spans="9:9" ht="12.75" customHeight="1">
      <c r="I711" s="2"/>
    </row>
    <row r="712" spans="9:9" ht="12.75" customHeight="1">
      <c r="I712" s="2"/>
    </row>
    <row r="713" spans="9:9" ht="12.75" customHeight="1">
      <c r="I713" s="2"/>
    </row>
    <row r="714" spans="9:9" ht="12.75" customHeight="1">
      <c r="I714" s="2"/>
    </row>
    <row r="715" spans="9:9" ht="12.75" customHeight="1">
      <c r="I715" s="2"/>
    </row>
    <row r="716" spans="9:9" ht="12.75" customHeight="1">
      <c r="I716" s="2"/>
    </row>
    <row r="717" spans="9:9" ht="12.75" customHeight="1">
      <c r="I717" s="2"/>
    </row>
    <row r="718" spans="9:9" ht="12.75" customHeight="1">
      <c r="I718" s="2"/>
    </row>
    <row r="719" spans="9:9" ht="12.75" customHeight="1">
      <c r="I719" s="2"/>
    </row>
    <row r="720" spans="9:9" ht="12.75" customHeight="1">
      <c r="I720" s="2"/>
    </row>
    <row r="721" spans="9:9" ht="12.75" customHeight="1">
      <c r="I721" s="2"/>
    </row>
    <row r="722" spans="9:9" ht="12.75" customHeight="1">
      <c r="I722" s="2"/>
    </row>
    <row r="723" spans="9:9" ht="12.75" customHeight="1">
      <c r="I723" s="2"/>
    </row>
    <row r="724" spans="9:9" ht="12.75" customHeight="1">
      <c r="I724" s="2"/>
    </row>
    <row r="725" spans="9:9" ht="12.75" customHeight="1">
      <c r="I725" s="2"/>
    </row>
    <row r="726" spans="9:9" ht="12.75" customHeight="1">
      <c r="I726" s="2"/>
    </row>
    <row r="727" spans="9:9" ht="12.75" customHeight="1">
      <c r="I727" s="2"/>
    </row>
    <row r="728" spans="9:9" ht="12.75" customHeight="1">
      <c r="I728" s="2"/>
    </row>
    <row r="729" spans="9:9" ht="12.75" customHeight="1">
      <c r="I729" s="2"/>
    </row>
    <row r="730" spans="9:9" ht="12.75" customHeight="1">
      <c r="I730" s="2"/>
    </row>
    <row r="731" spans="9:9" ht="12.75" customHeight="1">
      <c r="I731" s="2"/>
    </row>
    <row r="732" spans="9:9" ht="12.75" customHeight="1">
      <c r="I732" s="2"/>
    </row>
    <row r="733" spans="9:9" ht="12.75" customHeight="1">
      <c r="I733" s="2"/>
    </row>
    <row r="734" spans="9:9" ht="12.75" customHeight="1">
      <c r="I734" s="2"/>
    </row>
    <row r="735" spans="9:9" ht="12.75" customHeight="1">
      <c r="I735" s="2"/>
    </row>
    <row r="736" spans="9:9" ht="12.75" customHeight="1">
      <c r="I736" s="2"/>
    </row>
    <row r="737" spans="9:9" ht="12.75" customHeight="1">
      <c r="I737" s="2"/>
    </row>
    <row r="738" spans="9:9" ht="12.75" customHeight="1">
      <c r="I738" s="2"/>
    </row>
    <row r="739" spans="9:9" ht="12.75" customHeight="1">
      <c r="I739" s="2"/>
    </row>
    <row r="740" spans="9:9" ht="12.75" customHeight="1">
      <c r="I740" s="2"/>
    </row>
    <row r="741" spans="9:9" ht="12.75" customHeight="1">
      <c r="I741" s="2"/>
    </row>
    <row r="742" spans="9:9" ht="12.75" customHeight="1">
      <c r="I742" s="2"/>
    </row>
    <row r="743" spans="9:9" ht="12.75" customHeight="1">
      <c r="I743" s="2"/>
    </row>
    <row r="744" spans="9:9" ht="12.75" customHeight="1">
      <c r="I744" s="2"/>
    </row>
    <row r="745" spans="9:9" ht="12.75" customHeight="1">
      <c r="I745" s="2"/>
    </row>
    <row r="746" spans="9:9" ht="12.75" customHeight="1">
      <c r="I746" s="2"/>
    </row>
    <row r="747" spans="9:9" ht="12.75" customHeight="1">
      <c r="I747" s="2"/>
    </row>
    <row r="748" spans="9:9" ht="12.75" customHeight="1">
      <c r="I748" s="2"/>
    </row>
    <row r="749" spans="9:9" ht="12.75" customHeight="1">
      <c r="I749" s="2"/>
    </row>
    <row r="750" spans="9:9" ht="12.75" customHeight="1">
      <c r="I750" s="2"/>
    </row>
    <row r="751" spans="9:9" ht="12.75" customHeight="1">
      <c r="I751" s="2"/>
    </row>
    <row r="752" spans="9:9" ht="12.75" customHeight="1">
      <c r="I752" s="2"/>
    </row>
    <row r="753" spans="9:9" ht="12.75" customHeight="1">
      <c r="I753" s="2"/>
    </row>
    <row r="754" spans="9:9" ht="12.75" customHeight="1">
      <c r="I754" s="2"/>
    </row>
    <row r="755" spans="9:9" ht="12.75" customHeight="1">
      <c r="I755" s="2"/>
    </row>
    <row r="756" spans="9:9" ht="12.75" customHeight="1">
      <c r="I756" s="2"/>
    </row>
    <row r="757" spans="9:9" ht="12.75" customHeight="1">
      <c r="I757" s="2"/>
    </row>
    <row r="758" spans="9:9" ht="12.75" customHeight="1">
      <c r="I758" s="2"/>
    </row>
    <row r="759" spans="9:9" ht="12.75" customHeight="1">
      <c r="I759" s="2"/>
    </row>
    <row r="760" spans="9:9" ht="12.75" customHeight="1">
      <c r="I760" s="2"/>
    </row>
    <row r="761" spans="9:9" ht="12.75" customHeight="1">
      <c r="I761" s="2"/>
    </row>
    <row r="762" spans="9:9" ht="12.75" customHeight="1">
      <c r="I762" s="2"/>
    </row>
    <row r="763" spans="9:9" ht="12.75" customHeight="1">
      <c r="I763" s="2"/>
    </row>
    <row r="764" spans="9:9" ht="12.75" customHeight="1">
      <c r="I764" s="2"/>
    </row>
    <row r="765" spans="9:9" ht="12.75" customHeight="1">
      <c r="I765" s="2"/>
    </row>
    <row r="766" spans="9:9" ht="12.75" customHeight="1">
      <c r="I766" s="2"/>
    </row>
    <row r="767" spans="9:9" ht="12.75" customHeight="1">
      <c r="I767" s="2"/>
    </row>
    <row r="768" spans="9:9" ht="12.75" customHeight="1">
      <c r="I768" s="2"/>
    </row>
    <row r="769" spans="9:9" ht="12.75" customHeight="1">
      <c r="I769" s="2"/>
    </row>
    <row r="770" spans="9:9" ht="12.75" customHeight="1">
      <c r="I770" s="2"/>
    </row>
    <row r="771" spans="9:9" ht="12.75" customHeight="1">
      <c r="I771" s="2"/>
    </row>
    <row r="772" spans="9:9" ht="12.75" customHeight="1">
      <c r="I772" s="2"/>
    </row>
    <row r="773" spans="9:9" ht="12.75" customHeight="1">
      <c r="I773" s="2"/>
    </row>
    <row r="774" spans="9:9" ht="12.75" customHeight="1">
      <c r="I774" s="2"/>
    </row>
    <row r="775" spans="9:9" ht="12.75" customHeight="1">
      <c r="I775" s="2"/>
    </row>
    <row r="776" spans="9:9" ht="12.75" customHeight="1">
      <c r="I776" s="2"/>
    </row>
    <row r="777" spans="9:9" ht="12.75" customHeight="1">
      <c r="I777" s="2"/>
    </row>
    <row r="778" spans="9:9" ht="12.75" customHeight="1">
      <c r="I778" s="2"/>
    </row>
    <row r="779" spans="9:9" ht="12.75" customHeight="1">
      <c r="I779" s="2"/>
    </row>
    <row r="780" spans="9:9" ht="12.75" customHeight="1">
      <c r="I780" s="2"/>
    </row>
    <row r="781" spans="9:9" ht="12.75" customHeight="1">
      <c r="I781" s="2"/>
    </row>
    <row r="782" spans="9:9" ht="12.75" customHeight="1">
      <c r="I782" s="2"/>
    </row>
    <row r="783" spans="9:9" ht="12.75" customHeight="1">
      <c r="I783" s="2"/>
    </row>
    <row r="784" spans="9:9" ht="12.75" customHeight="1">
      <c r="I784" s="2"/>
    </row>
    <row r="785" spans="9:9" ht="12.75" customHeight="1">
      <c r="I785" s="2"/>
    </row>
    <row r="786" spans="9:9" ht="12.75" customHeight="1">
      <c r="I786" s="2"/>
    </row>
    <row r="787" spans="9:9" ht="12.75" customHeight="1">
      <c r="I787" s="2"/>
    </row>
    <row r="788" spans="9:9" ht="12.75" customHeight="1">
      <c r="I788" s="2"/>
    </row>
    <row r="789" spans="9:9" ht="12.75" customHeight="1">
      <c r="I789" s="2"/>
    </row>
    <row r="790" spans="9:9" ht="12.75" customHeight="1">
      <c r="I790" s="2"/>
    </row>
    <row r="791" spans="9:9" ht="12.75" customHeight="1">
      <c r="I791" s="2"/>
    </row>
    <row r="792" spans="9:9" ht="12.75" customHeight="1">
      <c r="I792" s="2"/>
    </row>
    <row r="793" spans="9:9" ht="12.75" customHeight="1">
      <c r="I793" s="2"/>
    </row>
    <row r="794" spans="9:9" ht="12.75" customHeight="1">
      <c r="I794" s="2"/>
    </row>
    <row r="795" spans="9:9" ht="12.75" customHeight="1">
      <c r="I795" s="2"/>
    </row>
    <row r="796" spans="9:9" ht="12.75" customHeight="1">
      <c r="I796" s="2"/>
    </row>
    <row r="797" spans="9:9" ht="12.75" customHeight="1">
      <c r="I797" s="2"/>
    </row>
    <row r="798" spans="9:9" ht="12.75" customHeight="1">
      <c r="I798" s="2"/>
    </row>
    <row r="799" spans="9:9" ht="12.75" customHeight="1">
      <c r="I799" s="2"/>
    </row>
    <row r="800" spans="9:9" ht="12.75" customHeight="1">
      <c r="I800" s="2"/>
    </row>
    <row r="801" spans="9:9" ht="12.75" customHeight="1">
      <c r="I801" s="2"/>
    </row>
    <row r="802" spans="9:9" ht="12.75" customHeight="1">
      <c r="I802" s="2"/>
    </row>
    <row r="803" spans="9:9" ht="12.75" customHeight="1">
      <c r="I803" s="2"/>
    </row>
    <row r="804" spans="9:9" ht="12.75" customHeight="1">
      <c r="I804" s="2"/>
    </row>
    <row r="805" spans="9:9" ht="12.75" customHeight="1">
      <c r="I805" s="2"/>
    </row>
    <row r="806" spans="9:9" ht="12.75" customHeight="1">
      <c r="I806" s="2"/>
    </row>
    <row r="807" spans="9:9" ht="12.75" customHeight="1">
      <c r="I807" s="2"/>
    </row>
    <row r="808" spans="9:9" ht="12.75" customHeight="1">
      <c r="I808" s="2"/>
    </row>
    <row r="809" spans="9:9" ht="12.75" customHeight="1">
      <c r="I809" s="2"/>
    </row>
    <row r="810" spans="9:9" ht="12.75" customHeight="1">
      <c r="I810" s="2"/>
    </row>
    <row r="811" spans="9:9" ht="12.75" customHeight="1">
      <c r="I811" s="2"/>
    </row>
    <row r="812" spans="9:9" ht="12.75" customHeight="1">
      <c r="I812" s="2"/>
    </row>
    <row r="813" spans="9:9" ht="12.75" customHeight="1">
      <c r="I813" s="2"/>
    </row>
    <row r="814" spans="9:9" ht="12.75" customHeight="1">
      <c r="I814" s="2"/>
    </row>
    <row r="815" spans="9:9" ht="12.75" customHeight="1">
      <c r="I815" s="2"/>
    </row>
    <row r="816" spans="9:9" ht="12.75" customHeight="1">
      <c r="I816" s="2"/>
    </row>
    <row r="817" spans="9:9" ht="12.75" customHeight="1">
      <c r="I817" s="2"/>
    </row>
    <row r="818" spans="9:9" ht="12.75" customHeight="1">
      <c r="I818" s="2"/>
    </row>
    <row r="819" spans="9:9" ht="12.75" customHeight="1">
      <c r="I819" s="2"/>
    </row>
    <row r="820" spans="9:9" ht="12.75" customHeight="1">
      <c r="I820" s="2"/>
    </row>
    <row r="821" spans="9:9" ht="12.75" customHeight="1">
      <c r="I821" s="2"/>
    </row>
    <row r="822" spans="9:9" ht="12.75" customHeight="1">
      <c r="I822" s="2"/>
    </row>
    <row r="823" spans="9:9" ht="12.75" customHeight="1">
      <c r="I823" s="2"/>
    </row>
    <row r="824" spans="9:9" ht="12.75" customHeight="1">
      <c r="I824" s="2"/>
    </row>
    <row r="825" spans="9:9" ht="12.75" customHeight="1">
      <c r="I825" s="2"/>
    </row>
    <row r="826" spans="9:9" ht="12.75" customHeight="1">
      <c r="I826" s="2"/>
    </row>
    <row r="827" spans="9:9" ht="12.75" customHeight="1">
      <c r="I827" s="2"/>
    </row>
    <row r="828" spans="9:9" ht="12.75" customHeight="1">
      <c r="I828" s="2"/>
    </row>
    <row r="829" spans="9:9" ht="12.75" customHeight="1">
      <c r="I829" s="2"/>
    </row>
    <row r="830" spans="9:9" ht="12.75" customHeight="1">
      <c r="I830" s="2"/>
    </row>
    <row r="831" spans="9:9" ht="12.75" customHeight="1">
      <c r="I831" s="2"/>
    </row>
    <row r="832" spans="9:9" ht="12.75" customHeight="1">
      <c r="I832" s="2"/>
    </row>
    <row r="833" spans="9:9" ht="12.75" customHeight="1">
      <c r="I833" s="2"/>
    </row>
    <row r="834" spans="9:9" ht="12.75" customHeight="1">
      <c r="I834" s="2"/>
    </row>
    <row r="835" spans="9:9" ht="12.75" customHeight="1">
      <c r="I835" s="2"/>
    </row>
    <row r="836" spans="9:9" ht="12.75" customHeight="1">
      <c r="I836" s="2"/>
    </row>
    <row r="837" spans="9:9" ht="12.75" customHeight="1">
      <c r="I837" s="2"/>
    </row>
    <row r="838" spans="9:9" ht="12.75" customHeight="1">
      <c r="I838" s="2"/>
    </row>
    <row r="839" spans="9:9" ht="12.75" customHeight="1">
      <c r="I839" s="2"/>
    </row>
    <row r="840" spans="9:9" ht="12.75" customHeight="1">
      <c r="I840" s="2"/>
    </row>
    <row r="841" spans="9:9" ht="12.75" customHeight="1">
      <c r="I841" s="2"/>
    </row>
    <row r="842" spans="9:9" ht="12.75" customHeight="1">
      <c r="I842" s="2"/>
    </row>
    <row r="843" spans="9:9" ht="12.75" customHeight="1">
      <c r="I843" s="2"/>
    </row>
    <row r="844" spans="9:9" ht="12.75" customHeight="1">
      <c r="I844" s="2"/>
    </row>
    <row r="845" spans="9:9" ht="12.75" customHeight="1">
      <c r="I845" s="2"/>
    </row>
    <row r="846" spans="9:9" ht="12.75" customHeight="1">
      <c r="I846" s="2"/>
    </row>
    <row r="847" spans="9:9" ht="12.75" customHeight="1">
      <c r="I847" s="2"/>
    </row>
    <row r="848" spans="9:9" ht="12.75" customHeight="1">
      <c r="I848" s="2"/>
    </row>
    <row r="849" spans="9:9" ht="12.75" customHeight="1">
      <c r="I849" s="2"/>
    </row>
    <row r="850" spans="9:9" ht="12.75" customHeight="1">
      <c r="I850" s="2"/>
    </row>
    <row r="851" spans="9:9" ht="12.75" customHeight="1">
      <c r="I851" s="2"/>
    </row>
    <row r="852" spans="9:9" ht="12.75" customHeight="1">
      <c r="I852" s="2"/>
    </row>
    <row r="853" spans="9:9" ht="12.75" customHeight="1">
      <c r="I853" s="2"/>
    </row>
    <row r="854" spans="9:9" ht="12.75" customHeight="1">
      <c r="I854" s="2"/>
    </row>
    <row r="855" spans="9:9" ht="12.75" customHeight="1">
      <c r="I855" s="2"/>
    </row>
    <row r="856" spans="9:9" ht="12.75" customHeight="1">
      <c r="I856" s="2"/>
    </row>
    <row r="857" spans="9:9" ht="12.75" customHeight="1">
      <c r="I857" s="2"/>
    </row>
    <row r="858" spans="9:9" ht="12.75" customHeight="1">
      <c r="I858" s="2"/>
    </row>
    <row r="859" spans="9:9" ht="12.75" customHeight="1">
      <c r="I859" s="2"/>
    </row>
    <row r="860" spans="9:9" ht="12.75" customHeight="1">
      <c r="I860" s="2"/>
    </row>
    <row r="861" spans="9:9" ht="12.75" customHeight="1">
      <c r="I861" s="2"/>
    </row>
    <row r="862" spans="9:9" ht="12.75" customHeight="1">
      <c r="I862" s="2"/>
    </row>
    <row r="863" spans="9:9" ht="12.75" customHeight="1">
      <c r="I863" s="2"/>
    </row>
    <row r="864" spans="9:9" ht="12.75" customHeight="1">
      <c r="I864" s="2"/>
    </row>
    <row r="865" spans="9:9" ht="12.75" customHeight="1">
      <c r="I865" s="2"/>
    </row>
    <row r="866" spans="9:9" ht="12.75" customHeight="1">
      <c r="I866" s="2"/>
    </row>
    <row r="867" spans="9:9" ht="12.75" customHeight="1">
      <c r="I867" s="2"/>
    </row>
    <row r="868" spans="9:9" ht="12.75" customHeight="1">
      <c r="I868" s="2"/>
    </row>
    <row r="869" spans="9:9" ht="12.75" customHeight="1">
      <c r="I869" s="2"/>
    </row>
    <row r="870" spans="9:9" ht="12.75" customHeight="1">
      <c r="I870" s="2"/>
    </row>
    <row r="871" spans="9:9" ht="12.75" customHeight="1">
      <c r="I871" s="2"/>
    </row>
    <row r="872" spans="9:9" ht="12.75" customHeight="1">
      <c r="I872" s="2"/>
    </row>
    <row r="873" spans="9:9" ht="12.75" customHeight="1">
      <c r="I873" s="2"/>
    </row>
    <row r="874" spans="9:9" ht="12.75" customHeight="1">
      <c r="I874" s="2"/>
    </row>
    <row r="875" spans="9:9" ht="12.75" customHeight="1">
      <c r="I875" s="2"/>
    </row>
    <row r="876" spans="9:9" ht="12.75" customHeight="1">
      <c r="I876" s="2"/>
    </row>
    <row r="877" spans="9:9" ht="12.75" customHeight="1">
      <c r="I877" s="2"/>
    </row>
    <row r="878" spans="9:9" ht="12.75" customHeight="1">
      <c r="I878" s="2"/>
    </row>
    <row r="879" spans="9:9" ht="12.75" customHeight="1">
      <c r="I879" s="2"/>
    </row>
    <row r="880" spans="9:9" ht="12.75" customHeight="1">
      <c r="I880" s="2"/>
    </row>
    <row r="881" spans="9:9" ht="12.75" customHeight="1">
      <c r="I881" s="2"/>
    </row>
    <row r="882" spans="9:9" ht="12.75" customHeight="1">
      <c r="I882" s="2"/>
    </row>
    <row r="883" spans="9:9" ht="12.75" customHeight="1">
      <c r="I883" s="2"/>
    </row>
    <row r="884" spans="9:9" ht="12.75" customHeight="1">
      <c r="I884" s="2"/>
    </row>
    <row r="885" spans="9:9" ht="12.75" customHeight="1">
      <c r="I885" s="2"/>
    </row>
    <row r="886" spans="9:9" ht="12.75" customHeight="1">
      <c r="I886" s="2"/>
    </row>
    <row r="887" spans="9:9" ht="12.75" customHeight="1">
      <c r="I887" s="2"/>
    </row>
    <row r="888" spans="9:9" ht="12.75" customHeight="1">
      <c r="I888" s="2"/>
    </row>
    <row r="889" spans="9:9" ht="12.75" customHeight="1">
      <c r="I889" s="2"/>
    </row>
    <row r="890" spans="9:9" ht="12.75" customHeight="1">
      <c r="I890" s="2"/>
    </row>
    <row r="891" spans="9:9" ht="12.75" customHeight="1">
      <c r="I891" s="2"/>
    </row>
    <row r="892" spans="9:9" ht="12.75" customHeight="1">
      <c r="I892" s="2"/>
    </row>
    <row r="893" spans="9:9" ht="12.75" customHeight="1">
      <c r="I893" s="2"/>
    </row>
    <row r="894" spans="9:9" ht="12.75" customHeight="1">
      <c r="I894" s="2"/>
    </row>
    <row r="895" spans="9:9" ht="12.75" customHeight="1">
      <c r="I895" s="2"/>
    </row>
    <row r="896" spans="9:9" ht="12.75" customHeight="1">
      <c r="I896" s="2"/>
    </row>
    <row r="897" spans="9:9" ht="12.75" customHeight="1">
      <c r="I897" s="2"/>
    </row>
    <row r="898" spans="9:9" ht="12.75" customHeight="1">
      <c r="I898" s="2"/>
    </row>
    <row r="899" spans="9:9" ht="12.75" customHeight="1">
      <c r="I899" s="2"/>
    </row>
    <row r="900" spans="9:9" ht="12.75" customHeight="1">
      <c r="I900" s="2"/>
    </row>
    <row r="901" spans="9:9" ht="12.75" customHeight="1">
      <c r="I901" s="2"/>
    </row>
    <row r="902" spans="9:9" ht="12.75" customHeight="1">
      <c r="I902" s="2"/>
    </row>
    <row r="903" spans="9:9" ht="12.75" customHeight="1">
      <c r="I903" s="2"/>
    </row>
    <row r="904" spans="9:9" ht="12.75" customHeight="1">
      <c r="I904" s="2"/>
    </row>
    <row r="905" spans="9:9" ht="12.75" customHeight="1">
      <c r="I905" s="2"/>
    </row>
    <row r="906" spans="9:9" ht="12.75" customHeight="1">
      <c r="I906" s="2"/>
    </row>
    <row r="907" spans="9:9" ht="12.75" customHeight="1">
      <c r="I907" s="2"/>
    </row>
    <row r="908" spans="9:9" ht="12.75" customHeight="1">
      <c r="I908" s="2"/>
    </row>
    <row r="909" spans="9:9" ht="12.75" customHeight="1">
      <c r="I909" s="2"/>
    </row>
    <row r="910" spans="9:9" ht="12.75" customHeight="1">
      <c r="I910" s="2"/>
    </row>
    <row r="911" spans="9:9" ht="12.75" customHeight="1">
      <c r="I911" s="2"/>
    </row>
    <row r="912" spans="9:9" ht="12.75" customHeight="1">
      <c r="I912" s="2"/>
    </row>
    <row r="913" spans="9:9" ht="12.75" customHeight="1">
      <c r="I913" s="2"/>
    </row>
    <row r="914" spans="9:9" ht="12.75" customHeight="1">
      <c r="I914" s="2"/>
    </row>
    <row r="915" spans="9:9" ht="12.75" customHeight="1">
      <c r="I915" s="2"/>
    </row>
    <row r="916" spans="9:9" ht="12.75" customHeight="1">
      <c r="I916" s="2"/>
    </row>
    <row r="917" spans="9:9" ht="12.75" customHeight="1">
      <c r="I917" s="2"/>
    </row>
    <row r="918" spans="9:9" ht="12.75" customHeight="1">
      <c r="I918" s="2"/>
    </row>
    <row r="919" spans="9:9" ht="12.75" customHeight="1">
      <c r="I919" s="2"/>
    </row>
    <row r="920" spans="9:9" ht="12.75" customHeight="1">
      <c r="I920" s="2"/>
    </row>
    <row r="921" spans="9:9" ht="12.75" customHeight="1">
      <c r="I921" s="2"/>
    </row>
    <row r="922" spans="9:9" ht="12.75" customHeight="1">
      <c r="I922" s="2"/>
    </row>
    <row r="923" spans="9:9" ht="12.75" customHeight="1">
      <c r="I923" s="2"/>
    </row>
    <row r="924" spans="9:9" ht="12.75" customHeight="1">
      <c r="I924" s="2"/>
    </row>
    <row r="925" spans="9:9" ht="12.75" customHeight="1">
      <c r="I925" s="2"/>
    </row>
    <row r="926" spans="9:9" ht="12.75" customHeight="1">
      <c r="I926" s="2"/>
    </row>
    <row r="927" spans="9:9" ht="12.75" customHeight="1">
      <c r="I927" s="2"/>
    </row>
    <row r="928" spans="9:9" ht="12.75" customHeight="1">
      <c r="I928" s="2"/>
    </row>
    <row r="929" spans="9:9" ht="12.75" customHeight="1">
      <c r="I929" s="2"/>
    </row>
    <row r="930" spans="9:9" ht="12.75" customHeight="1">
      <c r="I930" s="2"/>
    </row>
    <row r="931" spans="9:9" ht="12.75" customHeight="1">
      <c r="I931" s="2"/>
    </row>
    <row r="932" spans="9:9" ht="12.75" customHeight="1">
      <c r="I932" s="2"/>
    </row>
    <row r="933" spans="9:9" ht="12.75" customHeight="1">
      <c r="I933" s="2"/>
    </row>
    <row r="934" spans="9:9" ht="12.75" customHeight="1">
      <c r="I934" s="2"/>
    </row>
    <row r="935" spans="9:9" ht="12.75" customHeight="1">
      <c r="I935" s="2"/>
    </row>
    <row r="936" spans="9:9" ht="12.75" customHeight="1">
      <c r="I936" s="2"/>
    </row>
    <row r="937" spans="9:9" ht="12.75" customHeight="1">
      <c r="I937" s="2"/>
    </row>
    <row r="938" spans="9:9" ht="12.75" customHeight="1">
      <c r="I938" s="2"/>
    </row>
    <row r="939" spans="9:9" ht="12.75" customHeight="1">
      <c r="I939" s="2"/>
    </row>
    <row r="940" spans="9:9" ht="12.75" customHeight="1">
      <c r="I940" s="2"/>
    </row>
    <row r="941" spans="9:9" ht="12.75" customHeight="1">
      <c r="I941" s="2"/>
    </row>
    <row r="942" spans="9:9" ht="12.75" customHeight="1">
      <c r="I942" s="2"/>
    </row>
    <row r="943" spans="9:9" ht="12.75" customHeight="1">
      <c r="I943" s="2"/>
    </row>
    <row r="944" spans="9:9" ht="12.75" customHeight="1">
      <c r="I944" s="2"/>
    </row>
    <row r="945" spans="9:9" ht="12.75" customHeight="1">
      <c r="I945" s="2"/>
    </row>
    <row r="946" spans="9:9" ht="12.75" customHeight="1">
      <c r="I946" s="2"/>
    </row>
    <row r="947" spans="9:9" ht="12.75" customHeight="1">
      <c r="I947" s="2"/>
    </row>
    <row r="948" spans="9:9" ht="12.75" customHeight="1">
      <c r="I948" s="2"/>
    </row>
    <row r="949" spans="9:9" ht="12.75" customHeight="1">
      <c r="I949" s="2"/>
    </row>
    <row r="950" spans="9:9" ht="12.75" customHeight="1">
      <c r="I950" s="2"/>
    </row>
    <row r="951" spans="9:9" ht="12.75" customHeight="1">
      <c r="I951" s="2"/>
    </row>
    <row r="952" spans="9:9" ht="12.75" customHeight="1">
      <c r="I952" s="2"/>
    </row>
    <row r="953" spans="9:9" ht="12.75" customHeight="1">
      <c r="I953" s="2"/>
    </row>
    <row r="954" spans="9:9" ht="12.75" customHeight="1">
      <c r="I954" s="2"/>
    </row>
    <row r="955" spans="9:9" ht="12.75" customHeight="1">
      <c r="I955" s="2"/>
    </row>
    <row r="956" spans="9:9" ht="12.75" customHeight="1">
      <c r="I956" s="2"/>
    </row>
    <row r="957" spans="9:9" ht="12.75" customHeight="1">
      <c r="I957" s="2"/>
    </row>
    <row r="958" spans="9:9" ht="12.75" customHeight="1">
      <c r="I958" s="2"/>
    </row>
    <row r="959" spans="9:9" ht="12.75" customHeight="1">
      <c r="I959" s="2"/>
    </row>
    <row r="960" spans="9:9" ht="12.75" customHeight="1">
      <c r="I960" s="2"/>
    </row>
    <row r="961" spans="9:9" ht="12.75" customHeight="1">
      <c r="I961" s="2"/>
    </row>
    <row r="962" spans="9:9" ht="12.75" customHeight="1">
      <c r="I962" s="2"/>
    </row>
    <row r="963" spans="9:9" ht="12.75" customHeight="1">
      <c r="I963" s="2"/>
    </row>
    <row r="964" spans="9:9" ht="12.75" customHeight="1">
      <c r="I964" s="2"/>
    </row>
    <row r="965" spans="9:9" ht="12.75" customHeight="1">
      <c r="I965" s="2"/>
    </row>
    <row r="966" spans="9:9" ht="12.75" customHeight="1">
      <c r="I966" s="2"/>
    </row>
    <row r="967" spans="9:9" ht="12.75" customHeight="1">
      <c r="I967" s="2"/>
    </row>
    <row r="968" spans="9:9" ht="12.75" customHeight="1">
      <c r="I968" s="2"/>
    </row>
    <row r="969" spans="9:9" ht="12.75" customHeight="1">
      <c r="I969" s="2"/>
    </row>
    <row r="970" spans="9:9" ht="12.75" customHeight="1">
      <c r="I970" s="2"/>
    </row>
    <row r="971" spans="9:9" ht="12.75" customHeight="1">
      <c r="I971" s="2"/>
    </row>
    <row r="972" spans="9:9" ht="12.75" customHeight="1">
      <c r="I972" s="2"/>
    </row>
    <row r="973" spans="9:9" ht="12.75" customHeight="1">
      <c r="I973" s="2"/>
    </row>
    <row r="974" spans="9:9" ht="12.75" customHeight="1">
      <c r="I974" s="2"/>
    </row>
    <row r="975" spans="9:9" ht="12.75" customHeight="1">
      <c r="I975" s="2"/>
    </row>
    <row r="976" spans="9:9" ht="12.75" customHeight="1">
      <c r="I976" s="2"/>
    </row>
    <row r="977" spans="9:9" ht="12.75" customHeight="1">
      <c r="I977" s="2"/>
    </row>
    <row r="978" spans="9:9" ht="12.75" customHeight="1">
      <c r="I978" s="2"/>
    </row>
    <row r="979" spans="9:9" ht="12.75" customHeight="1">
      <c r="I979" s="2"/>
    </row>
    <row r="980" spans="9:9" ht="12.75" customHeight="1">
      <c r="I980" s="2"/>
    </row>
    <row r="981" spans="9:9" ht="12.75" customHeight="1">
      <c r="I981" s="2"/>
    </row>
    <row r="982" spans="9:9" ht="12.75" customHeight="1">
      <c r="I982" s="2"/>
    </row>
    <row r="983" spans="9:9" ht="12.75" customHeight="1">
      <c r="I983" s="2"/>
    </row>
    <row r="984" spans="9:9" ht="12.75" customHeight="1">
      <c r="I984" s="2"/>
    </row>
    <row r="985" spans="9:9" ht="12.75" customHeight="1">
      <c r="I985" s="2"/>
    </row>
    <row r="986" spans="9:9" ht="12.75" customHeight="1">
      <c r="I986" s="2"/>
    </row>
    <row r="987" spans="9:9" ht="12.75" customHeight="1">
      <c r="I987" s="2"/>
    </row>
    <row r="988" spans="9:9" ht="12.75" customHeight="1">
      <c r="I988" s="2"/>
    </row>
    <row r="989" spans="9:9" ht="12.75" customHeight="1">
      <c r="I989" s="2"/>
    </row>
    <row r="990" spans="9:9" ht="12.75" customHeight="1">
      <c r="I990" s="2"/>
    </row>
    <row r="991" spans="9:9" ht="12.75" customHeight="1">
      <c r="I991" s="2"/>
    </row>
    <row r="992" spans="9:9" ht="12.75" customHeight="1">
      <c r="I992" s="2"/>
    </row>
    <row r="993" spans="9:9" ht="12.75" customHeight="1">
      <c r="I993" s="2"/>
    </row>
    <row r="994" spans="9:9" ht="12.75" customHeight="1">
      <c r="I994" s="2"/>
    </row>
    <row r="995" spans="9:9" ht="12.75" customHeight="1">
      <c r="I995" s="2"/>
    </row>
    <row r="996" spans="9:9" ht="12.75" customHeight="1">
      <c r="I996" s="2"/>
    </row>
    <row r="997" spans="9:9" ht="12.75" customHeight="1">
      <c r="I997" s="2"/>
    </row>
    <row r="998" spans="9:9" ht="12.75" customHeight="1">
      <c r="I998" s="2"/>
    </row>
    <row r="999" spans="9:9" ht="12.75" customHeight="1">
      <c r="I999" s="2"/>
    </row>
    <row r="1000" spans="9:9" ht="12.75" customHeight="1">
      <c r="I1000" s="2"/>
    </row>
    <row r="1001" spans="9:9" ht="12.75" customHeight="1">
      <c r="I1001" s="2"/>
    </row>
    <row r="1002" spans="9:9" ht="12.75" customHeight="1">
      <c r="I1002" s="2"/>
    </row>
    <row r="1003" spans="9:9" ht="12.75" customHeight="1">
      <c r="I1003" s="2"/>
    </row>
    <row r="1004" spans="9:9" ht="12.75" customHeight="1">
      <c r="I1004" s="2"/>
    </row>
    <row r="1005" spans="9:9" ht="12.75" customHeight="1">
      <c r="I1005" s="2"/>
    </row>
    <row r="1006" spans="9:9" ht="12.75" customHeight="1">
      <c r="I1006" s="2"/>
    </row>
  </sheetData>
  <autoFilter ref="A26:P531" xr:uid="{00000000-0009-0000-0000-000002000000}">
    <sortState xmlns:xlrd2="http://schemas.microsoft.com/office/spreadsheetml/2017/richdata2" ref="A27:P531">
      <sortCondition descending="1" ref="A26:A531"/>
    </sortState>
  </autoFilter>
  <mergeCells count="13">
    <mergeCell ref="Q19:Q25"/>
    <mergeCell ref="L25:P25"/>
    <mergeCell ref="I19:I25"/>
    <mergeCell ref="G20:G25"/>
    <mergeCell ref="A1:E1"/>
    <mergeCell ref="A3:B3"/>
    <mergeCell ref="K19:K25"/>
    <mergeCell ref="J13:K16"/>
    <mergeCell ref="G14:H16"/>
    <mergeCell ref="D5:H12"/>
    <mergeCell ref="D4:H4"/>
    <mergeCell ref="B25:F25"/>
    <mergeCell ref="J19:J25"/>
  </mergeCells>
  <conditionalFormatting sqref="H27:H278">
    <cfRule type="containsText" dxfId="0" priority="1" operator="containsText" text="1">
      <formula>NOT(ISERROR(SEARCH(("1"),(H27))))</formula>
    </cfRule>
  </conditionalFormatting>
  <pageMargins left="0.7" right="0.7" top="0.75" bottom="0.75" header="0" footer="0"/>
  <pageSetup orientation="landscape"/>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M1000"/>
  <sheetViews>
    <sheetView workbookViewId="0">
      <selection activeCell="H2" sqref="H2"/>
    </sheetView>
  </sheetViews>
  <sheetFormatPr defaultColWidth="14.42578125" defaultRowHeight="15" customHeight="1"/>
  <cols>
    <col min="1" max="1" width="11.42578125" customWidth="1"/>
    <col min="2" max="2" width="9.85546875" customWidth="1"/>
    <col min="3" max="3" width="9.42578125" customWidth="1"/>
    <col min="4" max="4" width="8.85546875" customWidth="1"/>
    <col min="5" max="5" width="10.7109375" customWidth="1"/>
    <col min="6" max="6" width="10.85546875" customWidth="1"/>
    <col min="7" max="8" width="9.85546875" customWidth="1"/>
    <col min="9" max="20" width="11.42578125" customWidth="1"/>
    <col min="21" max="21" width="12.28515625" customWidth="1"/>
    <col min="22" max="26" width="11.42578125" customWidth="1"/>
  </cols>
  <sheetData>
    <row r="1" spans="2:13" ht="12.75" customHeight="1">
      <c r="B1" s="265" t="s">
        <v>67</v>
      </c>
      <c r="C1" s="277"/>
      <c r="D1" s="277"/>
      <c r="E1" s="277"/>
      <c r="F1" s="277"/>
      <c r="G1" s="277"/>
      <c r="H1" s="42" t="s">
        <v>68</v>
      </c>
    </row>
    <row r="2" spans="2:13" ht="12.75" customHeight="1">
      <c r="B2" s="44">
        <f t="array" ref="B2:G7">MMULT(TRANSPOSE(Stocks!H6:M509),Stocks!H6:M509)/(COUNT(Stocks!A6:A509)-1)</f>
        <v>5.3883322190216316E-4</v>
      </c>
      <c r="C2" s="44">
        <v>6.0763902878046139E-5</v>
      </c>
      <c r="D2" s="44">
        <v>6.9711036337671625E-5</v>
      </c>
      <c r="E2" s="44">
        <v>1.4195308684012721E-4</v>
      </c>
      <c r="F2" s="44">
        <v>6.7253095813733305E-5</v>
      </c>
      <c r="G2" s="44">
        <v>-1.7643358416599633E-5</v>
      </c>
      <c r="H2" s="44">
        <f t="shared" ref="H2:M2" si="0">1/6</f>
        <v>0.16666666666666666</v>
      </c>
      <c r="I2" s="44">
        <f t="shared" si="0"/>
        <v>0.16666666666666666</v>
      </c>
      <c r="J2" s="44">
        <f t="shared" si="0"/>
        <v>0.16666666666666666</v>
      </c>
      <c r="K2" s="44">
        <f t="shared" si="0"/>
        <v>0.16666666666666666</v>
      </c>
      <c r="L2" s="44">
        <f t="shared" si="0"/>
        <v>0.16666666666666666</v>
      </c>
      <c r="M2" s="44">
        <f t="shared" si="0"/>
        <v>0.16666666666666666</v>
      </c>
    </row>
    <row r="3" spans="2:13" ht="12.75" customHeight="1">
      <c r="B3" s="44">
        <v>6.0763902878046139E-5</v>
      </c>
      <c r="C3" s="44">
        <v>1.6214358794639432E-4</v>
      </c>
      <c r="D3" s="44">
        <v>5.4818128215648896E-5</v>
      </c>
      <c r="E3" s="44">
        <v>8.2894115334504448E-5</v>
      </c>
      <c r="F3" s="44">
        <v>7.2713419780968849E-5</v>
      </c>
      <c r="G3" s="44">
        <v>-4.4792058603380668E-6</v>
      </c>
      <c r="H3" s="44">
        <f t="shared" ref="H3:H7" si="1">1/6</f>
        <v>0.16666666666666666</v>
      </c>
    </row>
    <row r="4" spans="2:13" ht="12.75" customHeight="1">
      <c r="B4" s="44">
        <v>6.9711036337671625E-5</v>
      </c>
      <c r="C4" s="44">
        <v>5.4818128215648896E-5</v>
      </c>
      <c r="D4" s="44">
        <v>1.4601031500198426E-4</v>
      </c>
      <c r="E4" s="44">
        <v>8.4868121082457335E-5</v>
      </c>
      <c r="F4" s="44">
        <v>5.8290440169872962E-5</v>
      </c>
      <c r="G4" s="44">
        <v>-2.1294215803316996E-6</v>
      </c>
      <c r="H4" s="44">
        <f t="shared" si="1"/>
        <v>0.16666666666666666</v>
      </c>
    </row>
    <row r="5" spans="2:13" ht="12.75" customHeight="1">
      <c r="B5" s="44">
        <v>1.4195308684012721E-4</v>
      </c>
      <c r="C5" s="44">
        <v>8.2894115334504448E-5</v>
      </c>
      <c r="D5" s="44">
        <v>8.4868121082457335E-5</v>
      </c>
      <c r="E5" s="44">
        <v>5.1770281982191726E-4</v>
      </c>
      <c r="F5" s="44">
        <v>1.002817731226183E-4</v>
      </c>
      <c r="G5" s="44">
        <v>-2.2905059962003395E-5</v>
      </c>
      <c r="H5" s="44">
        <f t="shared" si="1"/>
        <v>0.16666666666666666</v>
      </c>
    </row>
    <row r="6" spans="2:13" ht="12.75" customHeight="1">
      <c r="B6" s="44">
        <v>6.7253095813733305E-5</v>
      </c>
      <c r="C6" s="44">
        <v>7.2713419780968849E-5</v>
      </c>
      <c r="D6" s="44">
        <v>5.8290440169872962E-5</v>
      </c>
      <c r="E6" s="44">
        <v>1.002817731226183E-4</v>
      </c>
      <c r="F6" s="44">
        <v>1.311264501010203E-4</v>
      </c>
      <c r="G6" s="44">
        <v>-3.8767990112881689E-6</v>
      </c>
      <c r="H6" s="44">
        <f t="shared" si="1"/>
        <v>0.16666666666666666</v>
      </c>
    </row>
    <row r="7" spans="2:13" ht="12.75" customHeight="1">
      <c r="B7" s="44">
        <v>-1.7643358416599633E-5</v>
      </c>
      <c r="C7" s="44">
        <v>-4.4792058603380668E-6</v>
      </c>
      <c r="D7" s="44">
        <v>-2.1294215803316996E-6</v>
      </c>
      <c r="E7" s="44">
        <v>-2.2905059962003395E-5</v>
      </c>
      <c r="F7" s="44">
        <v>-3.8767990112881689E-6</v>
      </c>
      <c r="G7" s="44">
        <v>5.6945733683745706E-5</v>
      </c>
      <c r="H7" s="44">
        <f t="shared" si="1"/>
        <v>0.16666666666666666</v>
      </c>
    </row>
    <row r="8" spans="2:13" ht="12.75" customHeight="1"/>
    <row r="9" spans="2:13" ht="12.75" customHeight="1">
      <c r="B9" s="298" t="s">
        <v>69</v>
      </c>
      <c r="C9" s="299"/>
      <c r="D9" s="300"/>
    </row>
    <row r="10" spans="2:13" ht="12.75" customHeight="1">
      <c r="B10" s="301" t="s">
        <v>70</v>
      </c>
      <c r="C10" s="302"/>
      <c r="D10" s="46">
        <f t="array" ref="D10">MMULT(MMULT(H2:M2,B2:G7),H2:H7)</f>
        <v>8.4383018831872241E-5</v>
      </c>
    </row>
    <row r="11" spans="2:13" ht="12.75" customHeight="1">
      <c r="B11" s="301" t="s">
        <v>71</v>
      </c>
      <c r="C11" s="302"/>
      <c r="D11" s="47">
        <f>SQRT(D10)</f>
        <v>9.1860230149870756E-3</v>
      </c>
      <c r="F11" s="23" t="s">
        <v>51</v>
      </c>
      <c r="G11" s="25">
        <v>0.01</v>
      </c>
    </row>
    <row r="12" spans="2:13" ht="12.75" customHeight="1">
      <c r="B12" s="303" t="s">
        <v>72</v>
      </c>
      <c r="C12" s="302"/>
      <c r="D12" s="47">
        <f>NORMSINV(G11)</f>
        <v>-2.3263478740408408</v>
      </c>
    </row>
    <row r="13" spans="2:13" ht="12.75" customHeight="1">
      <c r="B13" s="303" t="s">
        <v>73</v>
      </c>
      <c r="C13" s="302"/>
      <c r="D13" s="47">
        <f>-1/SQRT(2*PI())*EXP(-1*(NORMSINV(G11))^2/2)/G11</f>
        <v>-2.665214220345808</v>
      </c>
    </row>
    <row r="14" spans="2:13" ht="12.75" customHeight="1">
      <c r="B14" s="301" t="s">
        <v>74</v>
      </c>
      <c r="C14" s="302"/>
      <c r="D14" s="48">
        <f>D12*D11</f>
        <v>-2.1369885111805417E-2</v>
      </c>
    </row>
    <row r="15" spans="2:13" ht="12.75" customHeight="1">
      <c r="B15" s="292" t="s">
        <v>75</v>
      </c>
      <c r="C15" s="293"/>
      <c r="D15" s="49">
        <f>D11*D13</f>
        <v>-2.4482719167967428E-2</v>
      </c>
    </row>
    <row r="16" spans="2:13" ht="12.75" customHeight="1"/>
    <row r="17" spans="2:11" ht="12.75" customHeight="1">
      <c r="B17" s="294" t="s">
        <v>76</v>
      </c>
      <c r="C17" s="277"/>
      <c r="D17" s="277"/>
      <c r="E17" s="277"/>
      <c r="F17" s="277"/>
      <c r="G17" s="277"/>
      <c r="H17" s="277"/>
      <c r="I17" s="277"/>
      <c r="J17" s="277"/>
      <c r="K17" s="277"/>
    </row>
    <row r="18" spans="2:11" ht="12.75" customHeight="1"/>
    <row r="19" spans="2:11" ht="12.75" customHeight="1">
      <c r="B19" s="295" t="s">
        <v>77</v>
      </c>
      <c r="C19" s="296"/>
      <c r="D19" s="296"/>
      <c r="E19" s="296"/>
      <c r="F19" s="296"/>
      <c r="G19" s="296"/>
      <c r="H19" s="297"/>
    </row>
    <row r="20" spans="2:11" ht="12.75" customHeight="1">
      <c r="B20" s="50"/>
      <c r="C20" s="51" t="s">
        <v>78</v>
      </c>
      <c r="D20" s="51" t="s">
        <v>79</v>
      </c>
      <c r="E20" s="51" t="s">
        <v>80</v>
      </c>
      <c r="F20" s="51" t="s">
        <v>81</v>
      </c>
      <c r="G20" s="51" t="s">
        <v>82</v>
      </c>
      <c r="H20" s="47" t="s">
        <v>83</v>
      </c>
    </row>
    <row r="21" spans="2:11" ht="12.75" customHeight="1">
      <c r="B21" s="50"/>
      <c r="C21" s="52">
        <v>1</v>
      </c>
      <c r="D21" s="52">
        <v>0</v>
      </c>
      <c r="E21" s="52">
        <v>0</v>
      </c>
      <c r="F21" s="52">
        <v>0</v>
      </c>
      <c r="G21" s="52">
        <v>0</v>
      </c>
      <c r="H21" s="53">
        <v>0</v>
      </c>
    </row>
    <row r="22" spans="2:11" ht="12.75" customHeight="1">
      <c r="B22" s="50"/>
      <c r="C22" s="52">
        <v>0</v>
      </c>
      <c r="D22" s="52">
        <v>1</v>
      </c>
      <c r="E22" s="52">
        <v>0</v>
      </c>
      <c r="F22" s="52">
        <v>0</v>
      </c>
      <c r="G22" s="52">
        <v>0</v>
      </c>
      <c r="H22" s="53">
        <v>0</v>
      </c>
    </row>
    <row r="23" spans="2:11" ht="12.75" customHeight="1">
      <c r="B23" s="50"/>
      <c r="C23" s="52">
        <v>0</v>
      </c>
      <c r="D23" s="52">
        <v>0</v>
      </c>
      <c r="E23" s="52">
        <v>1</v>
      </c>
      <c r="F23" s="52">
        <v>0</v>
      </c>
      <c r="G23" s="52">
        <v>0</v>
      </c>
      <c r="H23" s="53">
        <v>0</v>
      </c>
    </row>
    <row r="24" spans="2:11" ht="12.75" customHeight="1">
      <c r="B24" s="50"/>
      <c r="C24" s="52">
        <v>0</v>
      </c>
      <c r="D24" s="52">
        <v>0</v>
      </c>
      <c r="E24" s="52">
        <v>0</v>
      </c>
      <c r="F24" s="52">
        <v>1</v>
      </c>
      <c r="G24" s="52">
        <v>0</v>
      </c>
      <c r="H24" s="53">
        <v>0</v>
      </c>
    </row>
    <row r="25" spans="2:11" ht="12.75" customHeight="1">
      <c r="B25" s="50"/>
      <c r="C25" s="52">
        <v>0</v>
      </c>
      <c r="D25" s="52">
        <v>0</v>
      </c>
      <c r="E25" s="52">
        <v>0</v>
      </c>
      <c r="F25" s="52">
        <v>0</v>
      </c>
      <c r="G25" s="52">
        <v>1</v>
      </c>
      <c r="H25" s="53">
        <v>0</v>
      </c>
    </row>
    <row r="26" spans="2:11" ht="12.75" customHeight="1">
      <c r="B26" s="50"/>
      <c r="C26" s="52">
        <v>0</v>
      </c>
      <c r="D26" s="52">
        <v>0</v>
      </c>
      <c r="E26" s="52">
        <v>0</v>
      </c>
      <c r="F26" s="52">
        <v>0</v>
      </c>
      <c r="G26" s="52">
        <v>0</v>
      </c>
      <c r="H26" s="53">
        <v>1</v>
      </c>
    </row>
    <row r="27" spans="2:11" ht="12.75" customHeight="1">
      <c r="B27" s="50"/>
      <c r="C27" s="51"/>
      <c r="D27" s="51"/>
      <c r="E27" s="51"/>
      <c r="F27" s="51"/>
      <c r="G27" s="51"/>
      <c r="H27" s="47"/>
    </row>
    <row r="28" spans="2:11" ht="12.75" customHeight="1">
      <c r="B28" s="54" t="s">
        <v>84</v>
      </c>
      <c r="C28" s="55">
        <f>Stocks!H518</f>
        <v>1.9646914053628484</v>
      </c>
      <c r="D28" s="55">
        <f>Stocks!I518</f>
        <v>1.9646914053628484</v>
      </c>
      <c r="E28" s="55">
        <f>Stocks!J518</f>
        <v>1.9646914053628484</v>
      </c>
      <c r="F28" s="55">
        <f>Stocks!K518</f>
        <v>1.9646914053628484</v>
      </c>
      <c r="G28" s="55">
        <f>Stocks!L518</f>
        <v>1.9646914053628484</v>
      </c>
      <c r="H28" s="56">
        <f>Stocks!M518</f>
        <v>1.9646914053628484</v>
      </c>
    </row>
    <row r="29" spans="2:11" ht="12.75" customHeight="1">
      <c r="B29" s="50" t="s">
        <v>85</v>
      </c>
      <c r="C29" s="51">
        <f t="array" ref="C29">MMULT(MMULT(C21:H21,$B$2:$G$7),C21:C26)</f>
        <v>5.3883322190216316E-4</v>
      </c>
      <c r="D29" s="51">
        <f t="array" ref="D29">MMULT(MMULT(C22:H22,$B$2:$G$7),D21:D26)</f>
        <v>1.6214358794639432E-4</v>
      </c>
      <c r="E29" s="51">
        <f t="array" ref="E29">MMULT(MMULT(C23:H23,$B$2:$G$7),E21:E26)</f>
        <v>1.4601031500198426E-4</v>
      </c>
      <c r="F29" s="51">
        <f t="array" ref="F29">MMULT(MMULT(C24:H24,$B$2:$G$7),F21:F26)</f>
        <v>5.1770281982191726E-4</v>
      </c>
      <c r="G29" s="51">
        <f t="array" ref="G29">MMULT(MMULT(C25:H25,$B$2:$G$7),G21:G26)</f>
        <v>1.311264501010203E-4</v>
      </c>
      <c r="H29" s="47">
        <f t="array" ref="H29">MMULT(MMULT(C26:H26,$B$2:$G$7),H21:H26)</f>
        <v>5.6945733683745706E-5</v>
      </c>
    </row>
    <row r="30" spans="2:11" ht="12.75" customHeight="1">
      <c r="B30" s="57" t="s">
        <v>86</v>
      </c>
      <c r="C30" s="58">
        <f t="shared" ref="C30:H30" si="2">SQRT(C29)</f>
        <v>2.3212781433989405E-2</v>
      </c>
      <c r="D30" s="58">
        <f t="shared" si="2"/>
        <v>1.2733561479271788E-2</v>
      </c>
      <c r="E30" s="58">
        <f t="shared" si="2"/>
        <v>1.2083472803874897E-2</v>
      </c>
      <c r="F30" s="58">
        <f t="shared" si="2"/>
        <v>2.2753083743130672E-2</v>
      </c>
      <c r="G30" s="58">
        <f t="shared" si="2"/>
        <v>1.1451045808179282E-2</v>
      </c>
      <c r="H30" s="59">
        <f t="shared" si="2"/>
        <v>7.5462397048957908E-3</v>
      </c>
    </row>
    <row r="31" spans="2:11" ht="12.75" customHeight="1"/>
    <row r="32" spans="2:11"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0">
    <mergeCell ref="B15:C15"/>
    <mergeCell ref="B17:K17"/>
    <mergeCell ref="B19:H19"/>
    <mergeCell ref="B1:G1"/>
    <mergeCell ref="B9:D9"/>
    <mergeCell ref="B10:C10"/>
    <mergeCell ref="B11:C11"/>
    <mergeCell ref="B12:C12"/>
    <mergeCell ref="B13:C13"/>
    <mergeCell ref="B14:C14"/>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D2:J4"/>
  <sheetViews>
    <sheetView workbookViewId="0">
      <selection activeCell="L17" sqref="L17"/>
    </sheetView>
  </sheetViews>
  <sheetFormatPr defaultColWidth="14.42578125" defaultRowHeight="15" customHeight="1"/>
  <sheetData>
    <row r="2" spans="4:10" ht="12.75">
      <c r="D2" s="304" t="s">
        <v>87</v>
      </c>
      <c r="E2" s="277"/>
      <c r="F2" s="277"/>
      <c r="G2" s="277"/>
      <c r="H2" s="277"/>
      <c r="I2" s="277"/>
      <c r="J2" s="277"/>
    </row>
    <row r="3" spans="4:10" ht="15" customHeight="1">
      <c r="D3" s="277"/>
      <c r="E3" s="277"/>
      <c r="F3" s="277"/>
      <c r="G3" s="277"/>
      <c r="H3" s="277"/>
      <c r="I3" s="277"/>
      <c r="J3" s="277"/>
    </row>
    <row r="4" spans="4:10" ht="15" customHeight="1">
      <c r="D4" s="277"/>
      <c r="E4" s="277"/>
      <c r="F4" s="277"/>
      <c r="G4" s="277"/>
      <c r="H4" s="277"/>
      <c r="I4" s="277"/>
      <c r="J4" s="277"/>
    </row>
  </sheetData>
  <mergeCells count="1">
    <mergeCell ref="D2:J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1:L998"/>
  <sheetViews>
    <sheetView workbookViewId="0">
      <selection activeCell="P6" sqref="P6"/>
    </sheetView>
  </sheetViews>
  <sheetFormatPr defaultColWidth="14.42578125" defaultRowHeight="15" customHeight="1"/>
  <cols>
    <col min="1" max="26" width="11.42578125" customWidth="1"/>
  </cols>
  <sheetData>
    <row r="1" spans="3:12" ht="12.75" customHeight="1"/>
    <row r="2" spans="3:12" ht="12.75" customHeight="1">
      <c r="C2" s="305" t="s">
        <v>88</v>
      </c>
      <c r="D2" s="277"/>
      <c r="E2" s="277"/>
      <c r="F2" s="277"/>
      <c r="G2" s="277"/>
      <c r="H2" s="277"/>
      <c r="I2" s="277"/>
      <c r="J2" s="277"/>
      <c r="K2" s="277"/>
      <c r="L2" s="277"/>
    </row>
    <row r="3" spans="3:12" ht="12.75" customHeight="1">
      <c r="C3" s="277"/>
      <c r="D3" s="277"/>
      <c r="E3" s="277"/>
      <c r="F3" s="277"/>
      <c r="G3" s="277"/>
      <c r="H3" s="277"/>
      <c r="I3" s="277"/>
      <c r="J3" s="277"/>
      <c r="K3" s="277"/>
      <c r="L3" s="277"/>
    </row>
    <row r="4" spans="3:12" ht="12.75" customHeight="1">
      <c r="C4" s="277"/>
      <c r="D4" s="277"/>
      <c r="E4" s="277"/>
      <c r="F4" s="277"/>
      <c r="G4" s="277"/>
      <c r="H4" s="277"/>
      <c r="I4" s="277"/>
      <c r="J4" s="277"/>
      <c r="K4" s="277"/>
      <c r="L4" s="277"/>
    </row>
    <row r="5" spans="3:12" ht="12.75" customHeight="1"/>
    <row r="6" spans="3:12" ht="12.75" customHeight="1"/>
    <row r="7" spans="3:12" ht="12.75" customHeight="1"/>
    <row r="8" spans="3:12" ht="12.75" customHeight="1"/>
    <row r="9" spans="3:12" ht="12.75" customHeight="1"/>
    <row r="10" spans="3:12" ht="12.75" customHeight="1"/>
    <row r="11" spans="3:12" ht="12.75" customHeight="1"/>
    <row r="12" spans="3:12" ht="12.75" customHeight="1"/>
    <row r="13" spans="3:12" ht="12.75" customHeight="1"/>
    <row r="14" spans="3:12" ht="12.75" customHeight="1"/>
    <row r="15" spans="3:12" ht="12.75" customHeight="1"/>
    <row r="16" spans="3:1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sheetData>
  <mergeCells count="1">
    <mergeCell ref="C2:L4"/>
  </mergeCells>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2:O35"/>
  <sheetViews>
    <sheetView topLeftCell="A16" workbookViewId="0">
      <selection activeCell="B34" sqref="B34:I35"/>
    </sheetView>
  </sheetViews>
  <sheetFormatPr defaultColWidth="14.42578125" defaultRowHeight="15" customHeight="1"/>
  <sheetData>
    <row r="2" spans="2:13" ht="12.75">
      <c r="C2" s="308" t="s">
        <v>89</v>
      </c>
      <c r="D2" s="268"/>
      <c r="E2" s="268"/>
      <c r="F2" s="268"/>
      <c r="G2" s="268"/>
      <c r="H2" s="269"/>
    </row>
    <row r="3" spans="2:13" ht="12.75">
      <c r="C3" s="309" t="s">
        <v>90</v>
      </c>
      <c r="D3" s="289"/>
      <c r="E3" s="289"/>
      <c r="F3" s="289"/>
      <c r="G3" s="289"/>
      <c r="H3" s="283"/>
    </row>
    <row r="4" spans="2:13" ht="12.75">
      <c r="C4" s="284"/>
      <c r="D4" s="277"/>
      <c r="E4" s="277"/>
      <c r="F4" s="277"/>
      <c r="G4" s="277"/>
      <c r="H4" s="285"/>
    </row>
    <row r="5" spans="2:13" ht="12.75">
      <c r="C5" s="284"/>
      <c r="D5" s="277"/>
      <c r="E5" s="277"/>
      <c r="F5" s="277"/>
      <c r="G5" s="277"/>
      <c r="H5" s="285"/>
    </row>
    <row r="6" spans="2:13" ht="12.75">
      <c r="C6" s="284"/>
      <c r="D6" s="277"/>
      <c r="E6" s="277"/>
      <c r="F6" s="277"/>
      <c r="G6" s="277"/>
      <c r="H6" s="285"/>
    </row>
    <row r="7" spans="2:13" ht="12.75">
      <c r="C7" s="286"/>
      <c r="D7" s="274"/>
      <c r="E7" s="274"/>
      <c r="F7" s="274"/>
      <c r="G7" s="274"/>
      <c r="H7" s="287"/>
    </row>
    <row r="10" spans="2:13">
      <c r="B10" s="60" t="s">
        <v>91</v>
      </c>
      <c r="C10" s="61"/>
      <c r="D10" s="61"/>
      <c r="E10" s="62"/>
      <c r="F10" s="62"/>
      <c r="G10" s="62"/>
      <c r="H10" s="62"/>
      <c r="I10" s="63">
        <v>252</v>
      </c>
    </row>
    <row r="11" spans="2:13">
      <c r="B11" s="64" t="s">
        <v>92</v>
      </c>
      <c r="C11" s="65"/>
      <c r="D11" s="65"/>
      <c r="E11" s="66"/>
      <c r="F11" s="66"/>
      <c r="G11" s="66"/>
      <c r="H11" s="66"/>
      <c r="I11" s="67">
        <v>252</v>
      </c>
    </row>
    <row r="12" spans="2:13">
      <c r="B12" s="310" t="s">
        <v>93</v>
      </c>
      <c r="C12" s="269"/>
      <c r="D12" s="68">
        <v>0.01</v>
      </c>
      <c r="E12" s="69"/>
      <c r="F12" s="69"/>
      <c r="G12" s="69"/>
      <c r="H12" s="69"/>
      <c r="I12" s="69"/>
    </row>
    <row r="13" spans="2:13">
      <c r="B13" s="311" t="s">
        <v>94</v>
      </c>
      <c r="C13" s="269"/>
      <c r="D13" s="70">
        <v>0.05</v>
      </c>
      <c r="E13" s="69"/>
      <c r="F13" s="71" t="s">
        <v>219</v>
      </c>
      <c r="G13" s="69"/>
      <c r="H13" s="69"/>
      <c r="I13" s="69"/>
    </row>
    <row r="14" spans="2:13">
      <c r="B14" s="312" t="s">
        <v>95</v>
      </c>
      <c r="C14" s="269"/>
      <c r="D14" s="72">
        <f>'Stocks VaR and ES'!A278</f>
        <v>42767</v>
      </c>
      <c r="E14" s="69"/>
      <c r="F14" s="69"/>
      <c r="G14" s="69"/>
      <c r="H14" s="69"/>
      <c r="I14" s="73"/>
      <c r="J14" s="73"/>
      <c r="K14" s="73"/>
      <c r="L14" s="73"/>
      <c r="M14" s="73"/>
    </row>
    <row r="15" spans="2:13" ht="12.75">
      <c r="B15" s="74"/>
      <c r="C15" s="74"/>
      <c r="D15" s="74"/>
      <c r="E15" s="74"/>
      <c r="F15" s="75"/>
      <c r="G15" s="75"/>
      <c r="H15" s="75"/>
      <c r="I15" s="75"/>
      <c r="J15" s="75"/>
    </row>
    <row r="16" spans="2:13" ht="12.75"/>
    <row r="17" spans="1:15" ht="37.5" customHeight="1">
      <c r="B17" s="315" t="s">
        <v>96</v>
      </c>
      <c r="C17" s="316"/>
      <c r="D17" s="316"/>
      <c r="E17" s="317" t="s">
        <v>208</v>
      </c>
      <c r="F17" s="317"/>
      <c r="G17" s="317"/>
      <c r="H17" s="319" t="s">
        <v>212</v>
      </c>
      <c r="I17" s="317"/>
      <c r="J17" s="317"/>
      <c r="K17" s="313" t="s">
        <v>97</v>
      </c>
      <c r="L17" s="289"/>
      <c r="M17" s="283"/>
    </row>
    <row r="18" spans="1:15" ht="27.75" customHeight="1">
      <c r="B18" s="318" t="s">
        <v>98</v>
      </c>
      <c r="C18" s="318"/>
      <c r="D18" s="318"/>
      <c r="E18" s="244" t="s">
        <v>209</v>
      </c>
      <c r="F18" s="244" t="s">
        <v>210</v>
      </c>
      <c r="G18" s="244" t="s">
        <v>211</v>
      </c>
      <c r="H18" s="244" t="s">
        <v>209</v>
      </c>
      <c r="I18" s="244" t="s">
        <v>210</v>
      </c>
      <c r="J18" s="244" t="s">
        <v>211</v>
      </c>
      <c r="K18" s="314" t="s">
        <v>221</v>
      </c>
      <c r="L18" s="314"/>
      <c r="M18" s="314"/>
    </row>
    <row r="19" spans="1:15" ht="27" customHeight="1">
      <c r="B19" s="318"/>
      <c r="C19" s="318"/>
      <c r="D19" s="318"/>
      <c r="E19" s="245">
        <f>SUM('Stocks VaR and ES'!H27:H278)</f>
        <v>5</v>
      </c>
      <c r="F19" s="245">
        <f>_xlfn.BINOM.INV(I11,D12,D13)</f>
        <v>0</v>
      </c>
      <c r="G19" s="250">
        <f>_xlfn.BINOM.INV($I$11,D12,1-$D$13)</f>
        <v>5</v>
      </c>
      <c r="H19" s="246">
        <f>_xlfn.BINOM.DIST(E19,$I$11,D12,TRUE())</f>
        <v>0.95747748797560983</v>
      </c>
      <c r="I19" s="246">
        <f>_xlfn.BINOM.DIST(F19,$I$11,$D$12,TRUE())</f>
        <v>7.9445451690554045E-2</v>
      </c>
      <c r="J19" s="246">
        <f>_xlfn.BINOM.DIST(G19,$I$11,$D$12,TRUE())</f>
        <v>0.95747748797560983</v>
      </c>
      <c r="K19" s="314"/>
      <c r="L19" s="314"/>
      <c r="M19" s="314"/>
    </row>
    <row r="20" spans="1:15" ht="12.75">
      <c r="A20" s="77"/>
      <c r="B20" s="77"/>
      <c r="C20" s="77"/>
      <c r="D20" s="77"/>
      <c r="E20" s="77"/>
      <c r="F20" s="77"/>
      <c r="G20" s="77"/>
      <c r="H20" s="77"/>
      <c r="I20" s="77"/>
      <c r="J20" s="77"/>
      <c r="K20" s="77"/>
      <c r="L20" s="77"/>
      <c r="M20" s="77"/>
      <c r="N20" s="77"/>
      <c r="O20" s="77"/>
    </row>
    <row r="21" spans="1:15" ht="12.75"/>
    <row r="22" spans="1:15" ht="12.75">
      <c r="B22" s="306" t="s">
        <v>220</v>
      </c>
      <c r="C22" s="277"/>
      <c r="D22" s="277"/>
      <c r="E22" s="277"/>
      <c r="F22" s="277"/>
      <c r="G22" s="277"/>
      <c r="H22" s="277"/>
      <c r="I22" s="277"/>
      <c r="J22" s="277"/>
    </row>
    <row r="23" spans="1:15" ht="15" customHeight="1">
      <c r="B23" s="277"/>
      <c r="C23" s="277"/>
      <c r="D23" s="277"/>
      <c r="E23" s="277"/>
      <c r="F23" s="277"/>
      <c r="G23" s="277"/>
      <c r="H23" s="277"/>
      <c r="I23" s="277"/>
      <c r="J23" s="277"/>
    </row>
    <row r="24" spans="1:15" ht="15" customHeight="1">
      <c r="B24" s="277"/>
      <c r="C24" s="277"/>
      <c r="D24" s="277"/>
      <c r="E24" s="277"/>
      <c r="F24" s="277"/>
      <c r="G24" s="277"/>
      <c r="H24" s="277"/>
      <c r="I24" s="277"/>
      <c r="J24" s="277"/>
    </row>
    <row r="25" spans="1:15" ht="15" customHeight="1">
      <c r="B25" s="277"/>
      <c r="C25" s="277"/>
      <c r="D25" s="277"/>
      <c r="E25" s="277"/>
      <c r="F25" s="277"/>
      <c r="G25" s="277"/>
      <c r="H25" s="277"/>
      <c r="I25" s="277"/>
      <c r="J25" s="277"/>
    </row>
    <row r="26" spans="1:15" ht="15" customHeight="1">
      <c r="B26" s="277"/>
      <c r="C26" s="277"/>
      <c r="D26" s="277"/>
      <c r="E26" s="277"/>
      <c r="F26" s="277"/>
      <c r="G26" s="277"/>
      <c r="H26" s="277"/>
      <c r="I26" s="277"/>
      <c r="J26" s="277"/>
    </row>
    <row r="27" spans="1:15" ht="15" customHeight="1">
      <c r="B27" s="277"/>
      <c r="C27" s="277"/>
      <c r="D27" s="277"/>
      <c r="E27" s="277"/>
      <c r="F27" s="277"/>
      <c r="G27" s="277"/>
      <c r="H27" s="277"/>
      <c r="I27" s="277"/>
      <c r="J27" s="277"/>
    </row>
    <row r="28" spans="1:15" ht="15" customHeight="1">
      <c r="B28" s="277"/>
      <c r="C28" s="277"/>
      <c r="D28" s="277"/>
      <c r="E28" s="277"/>
      <c r="F28" s="277"/>
      <c r="G28" s="277"/>
      <c r="H28" s="277"/>
      <c r="I28" s="277"/>
      <c r="J28" s="277"/>
    </row>
    <row r="29" spans="1:15" ht="15" customHeight="1">
      <c r="B29" s="277"/>
      <c r="C29" s="277"/>
      <c r="D29" s="277"/>
      <c r="E29" s="277"/>
      <c r="F29" s="277"/>
      <c r="G29" s="277"/>
      <c r="H29" s="277"/>
      <c r="I29" s="277"/>
      <c r="J29" s="277"/>
    </row>
    <row r="30" spans="1:15" ht="80.25" customHeight="1">
      <c r="B30" s="277"/>
      <c r="C30" s="277"/>
      <c r="D30" s="277"/>
      <c r="E30" s="277"/>
      <c r="F30" s="277"/>
      <c r="G30" s="277"/>
      <c r="H30" s="277"/>
      <c r="I30" s="277"/>
      <c r="J30" s="277"/>
    </row>
    <row r="32" spans="1:15" ht="78.75" customHeight="1">
      <c r="B32" s="306" t="s">
        <v>99</v>
      </c>
      <c r="C32" s="307"/>
      <c r="D32" s="307"/>
      <c r="E32" s="307"/>
      <c r="F32" s="307"/>
      <c r="G32" s="307"/>
      <c r="H32" s="307"/>
      <c r="I32" s="307"/>
      <c r="J32" s="307"/>
    </row>
    <row r="34" spans="2:9" ht="12.75">
      <c r="B34" s="294" t="s">
        <v>226</v>
      </c>
      <c r="C34" s="277"/>
      <c r="D34" s="277"/>
      <c r="E34" s="277"/>
      <c r="F34" s="277"/>
      <c r="G34" s="277"/>
      <c r="H34" s="277"/>
      <c r="I34" s="277"/>
    </row>
    <row r="35" spans="2:9" ht="26.25" customHeight="1">
      <c r="B35" s="277"/>
      <c r="C35" s="277"/>
      <c r="D35" s="277"/>
      <c r="E35" s="277"/>
      <c r="F35" s="277"/>
      <c r="G35" s="277"/>
      <c r="H35" s="277"/>
      <c r="I35" s="277"/>
    </row>
  </sheetData>
  <mergeCells count="14">
    <mergeCell ref="K17:M17"/>
    <mergeCell ref="K18:M19"/>
    <mergeCell ref="B17:D17"/>
    <mergeCell ref="E17:G17"/>
    <mergeCell ref="B18:D19"/>
    <mergeCell ref="H17:J17"/>
    <mergeCell ref="B34:I35"/>
    <mergeCell ref="B22:J30"/>
    <mergeCell ref="B32:J32"/>
    <mergeCell ref="C2:H2"/>
    <mergeCell ref="C3:H7"/>
    <mergeCell ref="B12:C12"/>
    <mergeCell ref="B13:C13"/>
    <mergeCell ref="B14:C1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39997558519241921"/>
    <outlinePr summaryBelow="0" summaryRight="0"/>
  </sheetPr>
  <dimension ref="A1:S540"/>
  <sheetViews>
    <sheetView zoomScale="85" zoomScaleNormal="85" workbookViewId="0">
      <selection activeCell="F2" sqref="F2"/>
    </sheetView>
  </sheetViews>
  <sheetFormatPr defaultColWidth="14.42578125" defaultRowHeight="15" customHeight="1"/>
  <cols>
    <col min="10" max="10" width="14.7109375" customWidth="1"/>
    <col min="16" max="16" width="13.28515625" customWidth="1"/>
    <col min="17" max="19" width="14.42578125" style="243"/>
  </cols>
  <sheetData>
    <row r="1" spans="1:19">
      <c r="A1" s="81">
        <v>0.01</v>
      </c>
      <c r="B1" s="82" t="s">
        <v>248</v>
      </c>
      <c r="C1" s="83"/>
      <c r="D1" s="83"/>
      <c r="E1" s="83"/>
      <c r="F1" s="42">
        <f>SUM(F4:F255)</f>
        <v>0</v>
      </c>
      <c r="M1" s="84"/>
      <c r="O1" s="236" t="s">
        <v>218</v>
      </c>
      <c r="Q1" s="321" t="s">
        <v>213</v>
      </c>
      <c r="R1" s="321"/>
      <c r="S1" s="322"/>
    </row>
    <row r="2" spans="1:19" s="257" customFormat="1">
      <c r="A2" s="81"/>
      <c r="B2" s="82" t="s">
        <v>249</v>
      </c>
      <c r="C2" s="83"/>
      <c r="D2" s="83"/>
      <c r="E2" s="83"/>
      <c r="F2" s="42"/>
      <c r="M2" s="84"/>
      <c r="O2" s="236"/>
      <c r="Q2" s="258"/>
      <c r="R2" s="258"/>
      <c r="S2" s="259"/>
    </row>
    <row r="3" spans="1:19">
      <c r="A3" s="362" t="s">
        <v>11</v>
      </c>
      <c r="B3" s="363" t="str">
        <f>Stocks!M4</f>
        <v>r usd/rus</v>
      </c>
      <c r="C3" s="364" t="s">
        <v>100</v>
      </c>
      <c r="D3" s="364" t="s">
        <v>71</v>
      </c>
      <c r="E3" s="365" t="s">
        <v>101</v>
      </c>
      <c r="F3" s="365" t="s">
        <v>62</v>
      </c>
      <c r="G3" s="365" t="s">
        <v>102</v>
      </c>
      <c r="H3" s="365" t="s">
        <v>103</v>
      </c>
      <c r="I3" s="365" t="s">
        <v>104</v>
      </c>
      <c r="J3" s="365" t="s">
        <v>105</v>
      </c>
      <c r="L3" s="320" t="s">
        <v>106</v>
      </c>
      <c r="M3" s="277"/>
      <c r="Q3" s="242" t="s">
        <v>216</v>
      </c>
      <c r="R3" s="242" t="s">
        <v>217</v>
      </c>
      <c r="S3" s="242" t="s">
        <v>214</v>
      </c>
    </row>
    <row r="4" spans="1:19">
      <c r="A4" s="11">
        <v>43131</v>
      </c>
      <c r="B4" s="28">
        <f>Stocks!M509</f>
        <v>1.701594854401339E-3</v>
      </c>
      <c r="C4" s="28">
        <f t="shared" ref="C4:C255" si="0">AVERAGE(B5:B256)</f>
        <v>-2.6823986692081441E-4</v>
      </c>
      <c r="D4" s="42">
        <f t="shared" ref="D4:D255" si="1">STDEV(B5:B256)</f>
        <v>5.618943061364054E-3</v>
      </c>
      <c r="E4" s="28">
        <f>0+D4*NORMSINV(1%)</f>
        <v>-1.3071616245160801E-2</v>
      </c>
      <c r="F4" s="42">
        <f t="shared" ref="F4:F255" si="2">IF(J4&lt;E4,1,0)</f>
        <v>0</v>
      </c>
      <c r="G4" s="28">
        <f t="shared" ref="G4:G255" si="3">E4*SQRT(10)</f>
        <v>-4.1336080034366077E-2</v>
      </c>
      <c r="H4" s="28">
        <f>(-1/SQRT(2*PI())*EXP(-1*(NORMSINV($A$1))^2/2)/$A$1)*D4</f>
        <v>-1.4975686950460886E-2</v>
      </c>
      <c r="I4" s="42">
        <f t="shared" ref="I4:I255" si="4">H4*SQRT(10)</f>
        <v>-4.7357280289117586E-2</v>
      </c>
      <c r="J4" s="86">
        <v>1.6999999999999999E-3</v>
      </c>
      <c r="L4" s="277"/>
      <c r="M4" s="277"/>
      <c r="Q4" s="243">
        <f>_xlfn.T.INV(0.975,252)</f>
        <v>1.9694223653662744</v>
      </c>
      <c r="R4" s="243">
        <f>_xlfn.T.INV(0.025,252)</f>
        <v>-1.9694223653662744</v>
      </c>
      <c r="S4" s="243">
        <f>(C4-0)/(D4/SQRT(COUNT(252)))</f>
        <v>-4.7738491739707456E-2</v>
      </c>
    </row>
    <row r="5" spans="1:19">
      <c r="A5" s="11">
        <v>43130</v>
      </c>
      <c r="B5" s="28">
        <f>Stocks!M508</f>
        <v>-3.8582421228665112E-3</v>
      </c>
      <c r="C5" s="28">
        <f t="shared" si="0"/>
        <v>-2.000656374198709E-4</v>
      </c>
      <c r="D5" s="42">
        <f t="shared" si="1"/>
        <v>5.6791114208248989E-3</v>
      </c>
      <c r="E5" s="28">
        <f t="shared" ref="E5:E68" si="5">0+D5*NORMSINV(1%)</f>
        <v>-1.3211588780277062E-2</v>
      </c>
      <c r="F5" s="42">
        <f t="shared" si="2"/>
        <v>0</v>
      </c>
      <c r="G5" s="28">
        <f t="shared" si="3"/>
        <v>-4.177871205520136E-2</v>
      </c>
      <c r="H5" s="28">
        <f t="shared" ref="H5:H68" si="6">(-1/SQRT(2*PI())*EXP(-1*(NORMSINV($A$1))^2/2)/$A$1)*D5</f>
        <v>-1.5136048517710807E-2</v>
      </c>
      <c r="I5" s="42">
        <f t="shared" si="4"/>
        <v>-4.7864388090781598E-2</v>
      </c>
      <c r="J5" s="87">
        <v>-3.8500000000000001E-3</v>
      </c>
      <c r="M5" s="84"/>
      <c r="Q5" s="243">
        <f t="shared" ref="Q5:Q68" si="7">_xlfn.T.INV(0.975,252)</f>
        <v>1.9694223653662744</v>
      </c>
      <c r="R5" s="243">
        <f t="shared" ref="R5:R68" si="8">_xlfn.T.INV(0.025,252)</f>
        <v>-1.9694223653662744</v>
      </c>
      <c r="S5" s="243">
        <f t="shared" ref="S5:S68" si="9">(C5-0)/(D5/SQRT(COUNT(252)))</f>
        <v>-3.5228334609925839E-2</v>
      </c>
    </row>
    <row r="6" spans="1:19">
      <c r="A6" s="88">
        <v>43129</v>
      </c>
      <c r="B6" s="28">
        <f>Stocks!M507</f>
        <v>7.26299278611335E-3</v>
      </c>
      <c r="C6" s="28">
        <f t="shared" si="0"/>
        <v>-2.2614085000795457E-4</v>
      </c>
      <c r="D6" s="42">
        <f t="shared" si="1"/>
        <v>5.6597608842848535E-3</v>
      </c>
      <c r="E6" s="28">
        <f t="shared" si="5"/>
        <v>-1.3166572700735579E-2</v>
      </c>
      <c r="F6" s="42">
        <f t="shared" si="2"/>
        <v>0</v>
      </c>
      <c r="G6" s="28">
        <f t="shared" si="3"/>
        <v>-4.1636358712518966E-2</v>
      </c>
      <c r="H6" s="28">
        <f t="shared" si="6"/>
        <v>-1.5084475192552956E-2</v>
      </c>
      <c r="I6" s="42">
        <f t="shared" si="4"/>
        <v>-4.7701298916774326E-2</v>
      </c>
      <c r="J6" s="87">
        <v>7.2899999999999996E-3</v>
      </c>
      <c r="M6" s="84"/>
      <c r="Q6" s="243">
        <f t="shared" si="7"/>
        <v>1.9694223653662744</v>
      </c>
      <c r="R6" s="243">
        <f t="shared" si="8"/>
        <v>-1.9694223653662744</v>
      </c>
      <c r="S6" s="243">
        <f t="shared" si="9"/>
        <v>-3.9955901783035999E-2</v>
      </c>
    </row>
    <row r="7" spans="1:19">
      <c r="A7" s="88">
        <v>43126</v>
      </c>
      <c r="B7" s="28">
        <f>Stocks!M506</f>
        <v>1.8338698440548543E-3</v>
      </c>
      <c r="C7" s="28">
        <f t="shared" si="0"/>
        <v>-2.4873229292351025E-4</v>
      </c>
      <c r="D7" s="42">
        <f t="shared" si="1"/>
        <v>5.6628667019018126E-3</v>
      </c>
      <c r="E7" s="28">
        <f t="shared" si="5"/>
        <v>-1.3173797912945949E-2</v>
      </c>
      <c r="F7" s="42">
        <f t="shared" si="2"/>
        <v>0</v>
      </c>
      <c r="G7" s="28">
        <f t="shared" si="3"/>
        <v>-4.16592068396818E-2</v>
      </c>
      <c r="H7" s="28">
        <f t="shared" si="6"/>
        <v>-1.5092752861831477E-2</v>
      </c>
      <c r="I7" s="42">
        <f t="shared" si="4"/>
        <v>-4.7727475205412054E-2</v>
      </c>
      <c r="J7" s="87">
        <v>1.8400000000000001E-3</v>
      </c>
      <c r="M7" s="84"/>
      <c r="Q7" s="243">
        <f t="shared" si="7"/>
        <v>1.9694223653662744</v>
      </c>
      <c r="R7" s="243">
        <f t="shared" si="8"/>
        <v>-1.9694223653662744</v>
      </c>
      <c r="S7" s="243">
        <f t="shared" si="9"/>
        <v>-4.3923388279645752E-2</v>
      </c>
    </row>
    <row r="8" spans="1:19">
      <c r="A8" s="88">
        <v>43125</v>
      </c>
      <c r="B8" s="28">
        <f>Stocks!M505</f>
        <v>-8.8821170629072386E-3</v>
      </c>
      <c r="C8" s="28">
        <f t="shared" si="0"/>
        <v>-2.3314024992021946E-4</v>
      </c>
      <c r="D8" s="42">
        <f t="shared" si="1"/>
        <v>5.6443800933982406E-3</v>
      </c>
      <c r="E8" s="28">
        <f>0+D8*NORMSINV(1%)</f>
        <v>-1.3130791630555439E-2</v>
      </c>
      <c r="F8" s="42">
        <f t="shared" si="2"/>
        <v>0</v>
      </c>
      <c r="G8" s="28">
        <f t="shared" si="3"/>
        <v>-4.1523209033631395E-2</v>
      </c>
      <c r="H8" s="28">
        <f t="shared" si="6"/>
        <v>-1.504348208996179E-2</v>
      </c>
      <c r="I8" s="42">
        <f t="shared" si="4"/>
        <v>-4.7571667344229296E-2</v>
      </c>
      <c r="J8" s="87">
        <v>-8.8400000000000006E-3</v>
      </c>
      <c r="M8" s="84"/>
      <c r="Q8" s="243">
        <f t="shared" si="7"/>
        <v>1.9694223653662744</v>
      </c>
      <c r="R8" s="243">
        <f t="shared" si="8"/>
        <v>-1.9694223653662744</v>
      </c>
      <c r="S8" s="243">
        <f t="shared" si="9"/>
        <v>-4.1304845893157353E-2</v>
      </c>
    </row>
    <row r="9" spans="1:19">
      <c r="A9" s="88">
        <v>43124</v>
      </c>
      <c r="B9" s="28">
        <f>Stocks!M504</f>
        <v>-2.5137132855634569E-3</v>
      </c>
      <c r="C9" s="28">
        <f t="shared" si="0"/>
        <v>-2.2021525212818956E-4</v>
      </c>
      <c r="D9" s="42">
        <f t="shared" si="1"/>
        <v>5.642866024215174E-3</v>
      </c>
      <c r="E9" s="28">
        <f t="shared" si="5"/>
        <v>-1.3127269378930261E-2</v>
      </c>
      <c r="F9" s="42">
        <f t="shared" si="2"/>
        <v>0</v>
      </c>
      <c r="G9" s="28">
        <f t="shared" si="3"/>
        <v>-4.15120706960036E-2</v>
      </c>
      <c r="H9" s="28">
        <f t="shared" si="6"/>
        <v>-1.5039446771244495E-2</v>
      </c>
      <c r="I9" s="42">
        <f t="shared" si="4"/>
        <v>-4.7558906545997932E-2</v>
      </c>
      <c r="J9" s="87">
        <v>-2.5100000000000001E-3</v>
      </c>
      <c r="M9" s="84"/>
      <c r="Q9" s="243">
        <f t="shared" si="7"/>
        <v>1.9694223653662744</v>
      </c>
      <c r="R9" s="243">
        <f t="shared" si="8"/>
        <v>-1.9694223653662744</v>
      </c>
      <c r="S9" s="243">
        <f t="shared" si="9"/>
        <v>-3.9025426296350488E-2</v>
      </c>
    </row>
    <row r="10" spans="1:19">
      <c r="A10" s="88">
        <v>43123</v>
      </c>
      <c r="B10" s="28">
        <f>Stocks!M503</f>
        <v>-1.7547867537578048E-3</v>
      </c>
      <c r="C10" s="28">
        <f t="shared" si="0"/>
        <v>-1.8241890510318712E-4</v>
      </c>
      <c r="D10" s="42">
        <f t="shared" si="1"/>
        <v>5.6644038081773923E-3</v>
      </c>
      <c r="E10" s="28">
        <f t="shared" si="5"/>
        <v>-1.3177373756862319E-2</v>
      </c>
      <c r="F10" s="42">
        <f t="shared" si="2"/>
        <v>0</v>
      </c>
      <c r="G10" s="28">
        <f t="shared" si="3"/>
        <v>-4.1670514651014783E-2</v>
      </c>
      <c r="H10" s="28">
        <f t="shared" si="6"/>
        <v>-1.5096849579335334E-2</v>
      </c>
      <c r="I10" s="42">
        <f t="shared" si="4"/>
        <v>-4.7740430163654528E-2</v>
      </c>
      <c r="J10" s="87">
        <v>-1.75E-3</v>
      </c>
      <c r="M10" s="84"/>
      <c r="Q10" s="243">
        <f t="shared" si="7"/>
        <v>1.9694223653662744</v>
      </c>
      <c r="R10" s="243">
        <f t="shared" si="8"/>
        <v>-1.9694223653662744</v>
      </c>
      <c r="S10" s="243">
        <f t="shared" si="9"/>
        <v>-3.2204431619059157E-2</v>
      </c>
    </row>
    <row r="11" spans="1:19">
      <c r="A11" s="88">
        <v>43122</v>
      </c>
      <c r="B11" s="28">
        <f>Stocks!M502</f>
        <v>-2.3680183331652321E-4</v>
      </c>
      <c r="C11" s="28">
        <f t="shared" si="0"/>
        <v>-1.830262289107818E-4</v>
      </c>
      <c r="D11" s="42">
        <f t="shared" si="1"/>
        <v>5.6644178667888297E-3</v>
      </c>
      <c r="E11" s="28">
        <f t="shared" si="5"/>
        <v>-1.3177406462083149E-2</v>
      </c>
      <c r="F11" s="42">
        <f t="shared" si="2"/>
        <v>0</v>
      </c>
      <c r="G11" s="28">
        <f t="shared" si="3"/>
        <v>-4.1670618074003983E-2</v>
      </c>
      <c r="H11" s="28">
        <f t="shared" si="6"/>
        <v>-1.5096887048546455E-2</v>
      </c>
      <c r="I11" s="42">
        <f t="shared" si="4"/>
        <v>-4.7740548651703796E-2</v>
      </c>
      <c r="J11" s="87">
        <v>-2.4000000000000001E-4</v>
      </c>
      <c r="M11" s="84"/>
      <c r="Q11" s="243">
        <f t="shared" si="7"/>
        <v>1.9694223653662744</v>
      </c>
      <c r="R11" s="243">
        <f t="shared" si="8"/>
        <v>-1.9694223653662744</v>
      </c>
      <c r="S11" s="243">
        <f t="shared" si="9"/>
        <v>-3.2311569028811736E-2</v>
      </c>
    </row>
    <row r="12" spans="1:19">
      <c r="A12" s="88">
        <v>43119</v>
      </c>
      <c r="B12" s="28">
        <f>Stocks!M501</f>
        <v>-8.9898283239612164E-4</v>
      </c>
      <c r="C12" s="28">
        <f t="shared" si="0"/>
        <v>-2.0583249939230654E-4</v>
      </c>
      <c r="D12" s="42">
        <f t="shared" si="1"/>
        <v>5.6788632859703665E-3</v>
      </c>
      <c r="E12" s="28">
        <f t="shared" si="5"/>
        <v>-1.3211011532285745E-2</v>
      </c>
      <c r="F12" s="42">
        <f t="shared" si="2"/>
        <v>0</v>
      </c>
      <c r="G12" s="28">
        <f t="shared" si="3"/>
        <v>-4.1776886636774042E-2</v>
      </c>
      <c r="H12" s="28">
        <f t="shared" si="6"/>
        <v>-1.5135387185167944E-2</v>
      </c>
      <c r="I12" s="42">
        <f t="shared" si="4"/>
        <v>-4.7862296773655361E-2</v>
      </c>
      <c r="J12" s="87">
        <v>-8.9999999999999998E-4</v>
      </c>
      <c r="M12" s="84"/>
      <c r="Q12" s="243">
        <f t="shared" si="7"/>
        <v>1.9694223653662744</v>
      </c>
      <c r="R12" s="243">
        <f t="shared" si="8"/>
        <v>-1.9694223653662744</v>
      </c>
      <c r="S12" s="243">
        <f t="shared" si="9"/>
        <v>-3.624536972052414E-2</v>
      </c>
    </row>
    <row r="13" spans="1:19">
      <c r="A13" s="88">
        <v>43118</v>
      </c>
      <c r="B13" s="28">
        <f>Stocks!M500</f>
        <v>-1.3866275599048821E-3</v>
      </c>
      <c r="C13" s="28">
        <f t="shared" si="0"/>
        <v>-1.8794580770059767E-4</v>
      </c>
      <c r="D13" s="42">
        <f t="shared" si="1"/>
        <v>5.6822268696145352E-3</v>
      </c>
      <c r="E13" s="28">
        <f t="shared" si="5"/>
        <v>-1.3218836397945516E-2</v>
      </c>
      <c r="F13" s="42">
        <f t="shared" si="2"/>
        <v>0</v>
      </c>
      <c r="G13" s="28">
        <f t="shared" si="3"/>
        <v>-4.1801631034643759E-2</v>
      </c>
      <c r="H13" s="28">
        <f t="shared" si="6"/>
        <v>-1.5144351856127706E-2</v>
      </c>
      <c r="I13" s="42">
        <f t="shared" si="4"/>
        <v>-4.7890645552362179E-2</v>
      </c>
      <c r="J13" s="87">
        <v>-1.39E-3</v>
      </c>
      <c r="M13" s="84"/>
      <c r="Q13" s="243">
        <f t="shared" si="7"/>
        <v>1.9694223653662744</v>
      </c>
      <c r="R13" s="243">
        <f t="shared" si="8"/>
        <v>-1.9694223653662744</v>
      </c>
      <c r="S13" s="243">
        <f t="shared" si="9"/>
        <v>-3.3076083024004166E-2</v>
      </c>
    </row>
    <row r="14" spans="1:19">
      <c r="A14" s="88">
        <v>43117</v>
      </c>
      <c r="B14" s="28">
        <f>Stocks!M499</f>
        <v>5.1025884293680029E-3</v>
      </c>
      <c r="C14" s="28">
        <f t="shared" si="0"/>
        <v>-1.9975827571748828E-4</v>
      </c>
      <c r="D14" s="42">
        <f t="shared" si="1"/>
        <v>5.6742733782851294E-3</v>
      </c>
      <c r="E14" s="28">
        <f t="shared" si="5"/>
        <v>-1.320033381030015E-2</v>
      </c>
      <c r="F14" s="42">
        <f t="shared" si="2"/>
        <v>0</v>
      </c>
      <c r="G14" s="28">
        <f t="shared" si="3"/>
        <v>-4.1743120715077506E-2</v>
      </c>
      <c r="H14" s="28">
        <f t="shared" si="6"/>
        <v>-1.5123154097935175E-2</v>
      </c>
      <c r="I14" s="42">
        <f t="shared" si="4"/>
        <v>-4.7823612355184286E-2</v>
      </c>
      <c r="J14" s="87">
        <v>5.1200000000000004E-3</v>
      </c>
      <c r="M14" s="84"/>
      <c r="Q14" s="243">
        <f t="shared" si="7"/>
        <v>1.9694223653662744</v>
      </c>
      <c r="R14" s="243">
        <f t="shared" si="8"/>
        <v>-1.9694223653662744</v>
      </c>
      <c r="S14" s="243">
        <f t="shared" si="9"/>
        <v>-3.5204203675124821E-2</v>
      </c>
    </row>
    <row r="15" spans="1:19">
      <c r="A15" s="88">
        <v>43116</v>
      </c>
      <c r="B15" s="28">
        <f>Stocks!M498</f>
        <v>3.934509956149485E-4</v>
      </c>
      <c r="C15" s="28">
        <f t="shared" si="0"/>
        <v>-2.5883142672588483E-4</v>
      </c>
      <c r="D15" s="42">
        <f t="shared" si="1"/>
        <v>5.7451198622495104E-3</v>
      </c>
      <c r="E15" s="28">
        <f t="shared" si="5"/>
        <v>-1.3365147377653956E-2</v>
      </c>
      <c r="F15" s="42">
        <f t="shared" si="2"/>
        <v>0</v>
      </c>
      <c r="G15" s="28">
        <f t="shared" si="3"/>
        <v>-4.2264306977213104E-2</v>
      </c>
      <c r="H15" s="28">
        <f t="shared" si="6"/>
        <v>-1.5311975154458545E-2</v>
      </c>
      <c r="I15" s="42">
        <f t="shared" si="4"/>
        <v>-4.842071696399753E-2</v>
      </c>
      <c r="J15" s="87">
        <v>3.8999999999999999E-4</v>
      </c>
      <c r="M15" s="84"/>
      <c r="Q15" s="243">
        <f t="shared" si="7"/>
        <v>1.9694223653662744</v>
      </c>
      <c r="R15" s="243">
        <f t="shared" si="8"/>
        <v>-1.9694223653662744</v>
      </c>
      <c r="S15" s="243">
        <f t="shared" si="9"/>
        <v>-4.5052398023344112E-2</v>
      </c>
    </row>
    <row r="16" spans="1:19">
      <c r="A16" s="88">
        <v>43112</v>
      </c>
      <c r="B16" s="28">
        <f>Stocks!M497</f>
        <v>-3.2722710228832454E-3</v>
      </c>
      <c r="C16" s="28">
        <f t="shared" si="0"/>
        <v>-2.3192980848238938E-4</v>
      </c>
      <c r="D16" s="42">
        <f t="shared" si="1"/>
        <v>5.7468247877516861E-3</v>
      </c>
      <c r="E16" s="28">
        <f t="shared" si="5"/>
        <v>-1.3369113627471341E-2</v>
      </c>
      <c r="F16" s="42">
        <f t="shared" si="2"/>
        <v>0</v>
      </c>
      <c r="G16" s="28">
        <f t="shared" si="3"/>
        <v>-4.2276849360405266E-2</v>
      </c>
      <c r="H16" s="28">
        <f t="shared" si="6"/>
        <v>-1.5316519146151574E-2</v>
      </c>
      <c r="I16" s="42">
        <f t="shared" si="4"/>
        <v>-4.8435086327416388E-2</v>
      </c>
      <c r="J16" s="87">
        <v>-3.2699999999999999E-3</v>
      </c>
      <c r="M16" s="84"/>
      <c r="Q16" s="243">
        <f t="shared" si="7"/>
        <v>1.9694223653662744</v>
      </c>
      <c r="R16" s="243">
        <f t="shared" si="8"/>
        <v>-1.9694223653662744</v>
      </c>
      <c r="S16" s="243">
        <f t="shared" si="9"/>
        <v>-4.0357904938515904E-2</v>
      </c>
    </row>
    <row r="17" spans="1:19">
      <c r="A17" s="88">
        <v>43111</v>
      </c>
      <c r="B17" s="28">
        <f>Stocks!M496</f>
        <v>-5.1758481344055963E-3</v>
      </c>
      <c r="C17" s="28">
        <f t="shared" si="0"/>
        <v>-2.0234665598124768E-4</v>
      </c>
      <c r="D17" s="42">
        <f t="shared" si="1"/>
        <v>5.7404579454420719E-3</v>
      </c>
      <c r="E17" s="28">
        <f t="shared" si="5"/>
        <v>-1.3354302137400017E-2</v>
      </c>
      <c r="F17" s="42">
        <f t="shared" si="2"/>
        <v>0</v>
      </c>
      <c r="G17" s="28">
        <f t="shared" si="3"/>
        <v>-4.2230011316238915E-2</v>
      </c>
      <c r="H17" s="28">
        <f t="shared" si="6"/>
        <v>-1.529955014748929E-2</v>
      </c>
      <c r="I17" s="42">
        <f t="shared" si="4"/>
        <v>-4.8381425642031219E-2</v>
      </c>
      <c r="J17" s="87">
        <v>-5.1599999999999997E-3</v>
      </c>
      <c r="M17" s="84"/>
      <c r="Q17" s="243">
        <f t="shared" si="7"/>
        <v>1.9694223653662744</v>
      </c>
      <c r="R17" s="243">
        <f t="shared" si="8"/>
        <v>-1.9694223653662744</v>
      </c>
      <c r="S17" s="243">
        <f t="shared" si="9"/>
        <v>-3.5249218425493577E-2</v>
      </c>
    </row>
    <row r="18" spans="1:19">
      <c r="A18" s="88">
        <v>43110</v>
      </c>
      <c r="B18" s="28">
        <f>Stocks!M495</f>
        <v>-1.1963037227129374E-3</v>
      </c>
      <c r="C18" s="28">
        <f t="shared" si="0"/>
        <v>-1.6966872588353364E-4</v>
      </c>
      <c r="D18" s="42">
        <f t="shared" si="1"/>
        <v>5.7581885319040703E-3</v>
      </c>
      <c r="E18" s="28">
        <f t="shared" si="5"/>
        <v>-1.3395549649521384E-2</v>
      </c>
      <c r="F18" s="42">
        <f t="shared" si="2"/>
        <v>0</v>
      </c>
      <c r="G18" s="28">
        <f t="shared" si="3"/>
        <v>-4.2360447402357837E-2</v>
      </c>
      <c r="H18" s="28">
        <f t="shared" si="6"/>
        <v>-1.534680595866288E-2</v>
      </c>
      <c r="I18" s="42">
        <f t="shared" si="4"/>
        <v>-4.8530861638018598E-2</v>
      </c>
      <c r="J18" s="87">
        <v>-1.1999999999999999E-3</v>
      </c>
      <c r="M18" s="84"/>
      <c r="Q18" s="243">
        <f t="shared" si="7"/>
        <v>1.9694223653662744</v>
      </c>
      <c r="R18" s="243">
        <f t="shared" si="8"/>
        <v>-1.9694223653662744</v>
      </c>
      <c r="S18" s="243">
        <f t="shared" si="9"/>
        <v>-2.9465642700557598E-2</v>
      </c>
    </row>
    <row r="19" spans="1:19">
      <c r="A19" s="88">
        <v>43109</v>
      </c>
      <c r="B19" s="28">
        <f>Stocks!M494</f>
        <v>-1.6366687540492341E-3</v>
      </c>
      <c r="C19" s="28">
        <f t="shared" si="0"/>
        <v>-1.833286096233873E-4</v>
      </c>
      <c r="D19" s="42">
        <f t="shared" si="1"/>
        <v>5.7657605077831454E-3</v>
      </c>
      <c r="E19" s="28">
        <f t="shared" si="5"/>
        <v>-1.3413164699509959E-2</v>
      </c>
      <c r="F19" s="42">
        <f t="shared" si="2"/>
        <v>0</v>
      </c>
      <c r="G19" s="28">
        <f t="shared" si="3"/>
        <v>-4.2416151081419461E-2</v>
      </c>
      <c r="H19" s="28">
        <f t="shared" si="6"/>
        <v>-1.5366986896451907E-2</v>
      </c>
      <c r="I19" s="42">
        <f t="shared" si="4"/>
        <v>-4.8594679366750083E-2</v>
      </c>
      <c r="J19" s="87">
        <v>-1.64E-3</v>
      </c>
      <c r="M19" s="84"/>
      <c r="Q19" s="243">
        <f t="shared" si="7"/>
        <v>1.9694223653662744</v>
      </c>
      <c r="R19" s="243">
        <f t="shared" si="8"/>
        <v>-1.9694223653662744</v>
      </c>
      <c r="S19" s="243">
        <f t="shared" si="9"/>
        <v>-3.1796084727403043E-2</v>
      </c>
    </row>
    <row r="20" spans="1:19">
      <c r="A20" s="11">
        <v>43108</v>
      </c>
      <c r="B20" s="28">
        <f>Stocks!M493</f>
        <v>7.1012207439666492E-4</v>
      </c>
      <c r="C20" s="28">
        <f t="shared" si="0"/>
        <v>-2.5205659908929045E-4</v>
      </c>
      <c r="D20" s="42">
        <f t="shared" si="1"/>
        <v>5.8575614395728658E-3</v>
      </c>
      <c r="E20" s="28">
        <f t="shared" si="5"/>
        <v>-1.3626725602013943E-2</v>
      </c>
      <c r="F20" s="42">
        <f t="shared" si="2"/>
        <v>0</v>
      </c>
      <c r="G20" s="28">
        <f t="shared" si="3"/>
        <v>-4.3091489952493206E-2</v>
      </c>
      <c r="H20" s="28">
        <f t="shared" si="6"/>
        <v>-1.5611656045298865E-2</v>
      </c>
      <c r="I20" s="42">
        <f t="shared" si="4"/>
        <v>-4.9368391150281229E-2</v>
      </c>
      <c r="J20" s="87">
        <v>7.1000000000000002E-4</v>
      </c>
      <c r="M20" s="84"/>
      <c r="Q20" s="243">
        <f t="shared" si="7"/>
        <v>1.9694223653662744</v>
      </c>
      <c r="R20" s="243">
        <f t="shared" si="8"/>
        <v>-1.9694223653662744</v>
      </c>
      <c r="S20" s="243">
        <f t="shared" si="9"/>
        <v>-4.3030978281581707E-2</v>
      </c>
    </row>
    <row r="21" spans="1:19">
      <c r="A21" s="11">
        <v>43105</v>
      </c>
      <c r="B21" s="28">
        <f>Stocks!M492</f>
        <v>-1.3286569375162984E-3</v>
      </c>
      <c r="C21" s="28">
        <f t="shared" si="0"/>
        <v>-2.4822093029742965E-4</v>
      </c>
      <c r="D21" s="42">
        <f t="shared" si="1"/>
        <v>5.8571701070543368E-3</v>
      </c>
      <c r="E21" s="28">
        <f t="shared" si="5"/>
        <v>-1.3625815226441421E-2</v>
      </c>
      <c r="F21" s="42">
        <f t="shared" si="2"/>
        <v>0</v>
      </c>
      <c r="G21" s="28">
        <f t="shared" si="3"/>
        <v>-4.3088611092157857E-2</v>
      </c>
      <c r="H21" s="28">
        <f t="shared" si="6"/>
        <v>-1.5610613060305598E-2</v>
      </c>
      <c r="I21" s="42">
        <f t="shared" si="4"/>
        <v>-4.9365092942137132E-2</v>
      </c>
      <c r="J21" s="87">
        <v>-1.33E-3</v>
      </c>
      <c r="M21" s="84"/>
      <c r="Q21" s="243">
        <f t="shared" si="7"/>
        <v>1.9694223653662744</v>
      </c>
      <c r="R21" s="243">
        <f t="shared" si="8"/>
        <v>-1.9694223653662744</v>
      </c>
      <c r="S21" s="243">
        <f t="shared" si="9"/>
        <v>-4.2378986056504316E-2</v>
      </c>
    </row>
    <row r="22" spans="1:19">
      <c r="A22" s="11">
        <v>43104</v>
      </c>
      <c r="B22" s="28">
        <f>Stocks!M491</f>
        <v>-5.4381711716641433E-3</v>
      </c>
      <c r="C22" s="28">
        <f t="shared" si="0"/>
        <v>-2.5019505560778063E-4</v>
      </c>
      <c r="D22" s="42">
        <f t="shared" si="1"/>
        <v>5.8590098662319378E-3</v>
      </c>
      <c r="E22" s="28">
        <f t="shared" si="5"/>
        <v>-1.363009514629298E-2</v>
      </c>
      <c r="F22" s="42">
        <f t="shared" si="2"/>
        <v>0</v>
      </c>
      <c r="G22" s="28">
        <f t="shared" si="3"/>
        <v>-4.3102145387091749E-2</v>
      </c>
      <c r="H22" s="28">
        <f t="shared" si="6"/>
        <v>-1.5615516412627751E-2</v>
      </c>
      <c r="I22" s="42">
        <f t="shared" si="4"/>
        <v>-4.9380598703645411E-2</v>
      </c>
      <c r="J22" s="87">
        <v>-5.4200000000000003E-3</v>
      </c>
      <c r="M22" s="84"/>
      <c r="Q22" s="243">
        <f t="shared" si="7"/>
        <v>1.9694223653662744</v>
      </c>
      <c r="R22" s="243">
        <f t="shared" si="8"/>
        <v>-1.9694223653662744</v>
      </c>
      <c r="S22" s="243">
        <f t="shared" si="9"/>
        <v>-4.2702617220319983E-2</v>
      </c>
    </row>
    <row r="23" spans="1:19">
      <c r="A23" s="11">
        <v>43103</v>
      </c>
      <c r="B23" s="28">
        <f>Stocks!M490</f>
        <v>-4.5801434292520359E-3</v>
      </c>
      <c r="C23" s="28">
        <f t="shared" si="0"/>
        <v>-1.8396286228547905E-4</v>
      </c>
      <c r="D23" s="42">
        <f t="shared" si="1"/>
        <v>5.9040322497984563E-3</v>
      </c>
      <c r="E23" s="28">
        <f t="shared" si="5"/>
        <v>-1.3734832872587201E-2</v>
      </c>
      <c r="F23" s="42">
        <f t="shared" si="2"/>
        <v>0</v>
      </c>
      <c r="G23" s="28">
        <f t="shared" si="3"/>
        <v>-4.34333551591288E-2</v>
      </c>
      <c r="H23" s="28">
        <f t="shared" si="6"/>
        <v>-1.5735510709543099E-2</v>
      </c>
      <c r="I23" s="42">
        <f t="shared" si="4"/>
        <v>-4.9760053988128432E-2</v>
      </c>
      <c r="J23" s="87">
        <v>-4.5700000000000003E-3</v>
      </c>
      <c r="M23" s="84"/>
      <c r="Q23" s="243">
        <f t="shared" si="7"/>
        <v>1.9694223653662744</v>
      </c>
      <c r="R23" s="243">
        <f t="shared" si="8"/>
        <v>-1.9694223653662744</v>
      </c>
      <c r="S23" s="243">
        <f t="shared" si="9"/>
        <v>-3.1158851188822508E-2</v>
      </c>
    </row>
    <row r="24" spans="1:19">
      <c r="A24" s="11">
        <v>43102</v>
      </c>
      <c r="B24" s="28">
        <f>Stocks!M489</f>
        <v>2.1492728005384322E-3</v>
      </c>
      <c r="C24" s="28">
        <f t="shared" si="0"/>
        <v>-2.022690815826105E-4</v>
      </c>
      <c r="D24" s="42">
        <f t="shared" si="1"/>
        <v>5.9039207879484374E-3</v>
      </c>
      <c r="E24" s="28">
        <f t="shared" si="5"/>
        <v>-1.3734573573549373E-2</v>
      </c>
      <c r="F24" s="42">
        <f t="shared" si="2"/>
        <v>0</v>
      </c>
      <c r="G24" s="28">
        <f t="shared" si="3"/>
        <v>-4.3432535183574171E-2</v>
      </c>
      <c r="H24" s="28">
        <f t="shared" si="6"/>
        <v>-1.5735213639835405E-2</v>
      </c>
      <c r="I24" s="42">
        <f t="shared" si="4"/>
        <v>-4.9759114571228273E-2</v>
      </c>
      <c r="J24" s="87">
        <v>2.15E-3</v>
      </c>
      <c r="M24" s="84"/>
      <c r="Q24" s="243">
        <f t="shared" si="7"/>
        <v>1.9694223653662744</v>
      </c>
      <c r="R24" s="243">
        <f t="shared" si="8"/>
        <v>-1.9694223653662744</v>
      </c>
      <c r="S24" s="243">
        <f t="shared" si="9"/>
        <v>-3.4260127946753378E-2</v>
      </c>
    </row>
    <row r="25" spans="1:19">
      <c r="A25" s="11">
        <v>43098</v>
      </c>
      <c r="B25" s="28">
        <f>Stocks!M488</f>
        <v>-2.0989791462863142E-3</v>
      </c>
      <c r="C25" s="28">
        <f t="shared" si="0"/>
        <v>-2.096576717650371E-4</v>
      </c>
      <c r="D25" s="42">
        <f t="shared" si="1"/>
        <v>5.9074679314653497E-3</v>
      </c>
      <c r="E25" s="28">
        <f t="shared" si="5"/>
        <v>-1.374282546332886E-2</v>
      </c>
      <c r="F25" s="42">
        <f t="shared" si="2"/>
        <v>0</v>
      </c>
      <c r="G25" s="28">
        <f t="shared" si="3"/>
        <v>-4.3458629950278015E-2</v>
      </c>
      <c r="H25" s="28">
        <f t="shared" si="6"/>
        <v>-1.5744667537178285E-2</v>
      </c>
      <c r="I25" s="42">
        <f t="shared" si="4"/>
        <v>-4.9789010419597192E-2</v>
      </c>
      <c r="J25" s="87">
        <v>-2.0999999999999999E-3</v>
      </c>
      <c r="M25" s="84"/>
      <c r="Q25" s="243">
        <f t="shared" si="7"/>
        <v>1.9694223653662744</v>
      </c>
      <c r="R25" s="243">
        <f t="shared" si="8"/>
        <v>-1.9694223653662744</v>
      </c>
      <c r="S25" s="243">
        <f t="shared" si="9"/>
        <v>-3.5490276747559328E-2</v>
      </c>
    </row>
    <row r="26" spans="1:19">
      <c r="A26" s="88">
        <v>43097</v>
      </c>
      <c r="B26" s="28">
        <f>Stocks!M487</f>
        <v>-1.2340652050155108E-3</v>
      </c>
      <c r="C26" s="28">
        <f t="shared" si="0"/>
        <v>-2.1044240640001764E-4</v>
      </c>
      <c r="D26" s="42">
        <f t="shared" si="1"/>
        <v>5.9076176862290454E-3</v>
      </c>
      <c r="E26" s="28">
        <f t="shared" si="5"/>
        <v>-1.374317384500501E-2</v>
      </c>
      <c r="F26" s="42">
        <f t="shared" si="2"/>
        <v>0</v>
      </c>
      <c r="G26" s="28">
        <f t="shared" si="3"/>
        <v>-4.3459731629869713E-2</v>
      </c>
      <c r="H26" s="28">
        <f t="shared" si="6"/>
        <v>-1.5745066665704053E-2</v>
      </c>
      <c r="I26" s="42">
        <f t="shared" si="4"/>
        <v>-4.9790272574817759E-2</v>
      </c>
      <c r="J26" s="87">
        <v>-1.23E-3</v>
      </c>
      <c r="M26" s="84"/>
      <c r="Q26" s="243">
        <f t="shared" si="7"/>
        <v>1.9694223653662744</v>
      </c>
      <c r="R26" s="243">
        <f t="shared" si="8"/>
        <v>-1.9694223653662744</v>
      </c>
      <c r="S26" s="243">
        <f t="shared" si="9"/>
        <v>-3.5622211452607959E-2</v>
      </c>
    </row>
    <row r="27" spans="1:19">
      <c r="A27" s="88">
        <v>43096</v>
      </c>
      <c r="B27" s="28">
        <f>Stocks!M486</f>
        <v>-5.4793995068072344E-3</v>
      </c>
      <c r="C27" s="28">
        <f t="shared" si="0"/>
        <v>-2.0154577461196484E-4</v>
      </c>
      <c r="D27" s="42">
        <f t="shared" si="1"/>
        <v>5.9013360423619248E-3</v>
      </c>
      <c r="E27" s="28">
        <f t="shared" si="5"/>
        <v>-1.3728560556149252E-2</v>
      </c>
      <c r="F27" s="42">
        <f t="shared" si="2"/>
        <v>0</v>
      </c>
      <c r="G27" s="28">
        <f t="shared" si="3"/>
        <v>-4.3413520352979566E-2</v>
      </c>
      <c r="H27" s="28">
        <f t="shared" si="6"/>
        <v>-1.5728324739142253E-2</v>
      </c>
      <c r="I27" s="42">
        <f t="shared" si="4"/>
        <v>-4.97373299544632E-2</v>
      </c>
      <c r="J27" s="87">
        <v>-5.4599999999999996E-3</v>
      </c>
      <c r="M27" s="84"/>
      <c r="Q27" s="243">
        <f t="shared" si="7"/>
        <v>1.9694223653662744</v>
      </c>
      <c r="R27" s="243">
        <f t="shared" si="8"/>
        <v>-1.9694223653662744</v>
      </c>
      <c r="S27" s="243">
        <f t="shared" si="9"/>
        <v>-3.4152567006046831E-2</v>
      </c>
    </row>
    <row r="28" spans="1:19">
      <c r="A28" s="88">
        <v>43095</v>
      </c>
      <c r="B28" s="28">
        <f>Stocks!M485</f>
        <v>-4.4776027458338025E-3</v>
      </c>
      <c r="C28" s="28">
        <f t="shared" si="0"/>
        <v>-1.7184300020617495E-4</v>
      </c>
      <c r="D28" s="42">
        <f t="shared" si="1"/>
        <v>5.8985643801968525E-3</v>
      </c>
      <c r="E28" s="28">
        <f t="shared" si="5"/>
        <v>-1.3722112705763977E-2</v>
      </c>
      <c r="F28" s="42">
        <f t="shared" si="2"/>
        <v>0</v>
      </c>
      <c r="G28" s="28">
        <f t="shared" si="3"/>
        <v>-4.3393130459750101E-2</v>
      </c>
      <c r="H28" s="28">
        <f t="shared" si="6"/>
        <v>-1.5720937665725909E-2</v>
      </c>
      <c r="I28" s="42">
        <f t="shared" si="4"/>
        <v>-4.9713969977224673E-2</v>
      </c>
      <c r="J28" s="87">
        <v>-4.47E-3</v>
      </c>
      <c r="M28" s="84"/>
      <c r="Q28" s="243">
        <f t="shared" si="7"/>
        <v>1.9694223653662744</v>
      </c>
      <c r="R28" s="243">
        <f t="shared" si="8"/>
        <v>-1.9694223653662744</v>
      </c>
      <c r="S28" s="243">
        <f t="shared" si="9"/>
        <v>-2.9133021042052277E-2</v>
      </c>
    </row>
    <row r="29" spans="1:19">
      <c r="A29" s="88">
        <v>43091</v>
      </c>
      <c r="B29" s="28">
        <f>Stocks!M484</f>
        <v>-3.6172596060969455E-3</v>
      </c>
      <c r="C29" s="28">
        <f t="shared" si="0"/>
        <v>-1.689489525029954E-4</v>
      </c>
      <c r="D29" s="42">
        <f t="shared" si="1"/>
        <v>5.8970459150795036E-3</v>
      </c>
      <c r="E29" s="28">
        <f t="shared" si="5"/>
        <v>-1.3718580227666427E-2</v>
      </c>
      <c r="F29" s="42">
        <f t="shared" si="2"/>
        <v>0</v>
      </c>
      <c r="G29" s="28">
        <f t="shared" si="3"/>
        <v>-4.3381959783177181E-2</v>
      </c>
      <c r="H29" s="28">
        <f t="shared" si="6"/>
        <v>-1.571689063090205E-2</v>
      </c>
      <c r="I29" s="42">
        <f t="shared" si="4"/>
        <v>-4.9701172129411261E-2</v>
      </c>
      <c r="J29" s="87">
        <v>-3.6099999999999999E-3</v>
      </c>
      <c r="M29" s="84"/>
      <c r="Q29" s="243">
        <f t="shared" si="7"/>
        <v>1.9694223653662744</v>
      </c>
      <c r="R29" s="243">
        <f t="shared" si="8"/>
        <v>-1.9694223653662744</v>
      </c>
      <c r="S29" s="243">
        <f t="shared" si="9"/>
        <v>-2.8649760394602191E-2</v>
      </c>
    </row>
    <row r="30" spans="1:19">
      <c r="A30" s="88">
        <v>43090</v>
      </c>
      <c r="B30" s="28">
        <f>Stocks!M483</f>
        <v>-2.7014014047466025E-3</v>
      </c>
      <c r="C30" s="28">
        <f t="shared" si="0"/>
        <v>-1.9563233426544611E-4</v>
      </c>
      <c r="D30" s="42">
        <f t="shared" si="1"/>
        <v>5.9237034428140109E-3</v>
      </c>
      <c r="E30" s="28">
        <f t="shared" si="5"/>
        <v>-1.3780594910638783E-2</v>
      </c>
      <c r="F30" s="42">
        <f t="shared" si="2"/>
        <v>0</v>
      </c>
      <c r="G30" s="28">
        <f t="shared" si="3"/>
        <v>-4.3578067429743093E-2</v>
      </c>
      <c r="H30" s="28">
        <f t="shared" si="6"/>
        <v>-1.5787938652899323E-2</v>
      </c>
      <c r="I30" s="42">
        <f t="shared" si="4"/>
        <v>-4.9925845702172386E-2</v>
      </c>
      <c r="J30" s="87">
        <v>-2.7000000000000001E-3</v>
      </c>
      <c r="M30" s="84"/>
      <c r="Q30" s="243">
        <f t="shared" si="7"/>
        <v>1.9694223653662744</v>
      </c>
      <c r="R30" s="243">
        <f t="shared" si="8"/>
        <v>-1.9694223653662744</v>
      </c>
      <c r="S30" s="243">
        <f t="shared" si="9"/>
        <v>-3.302534236462594E-2</v>
      </c>
    </row>
    <row r="31" spans="1:19">
      <c r="A31" s="88">
        <v>43089</v>
      </c>
      <c r="B31" s="28">
        <f>Stocks!M482</f>
        <v>5.506096478746596E-4</v>
      </c>
      <c r="C31" s="28">
        <f t="shared" si="0"/>
        <v>-2.0966372843348884E-4</v>
      </c>
      <c r="D31" s="42">
        <f t="shared" si="1"/>
        <v>5.9261160282635048E-3</v>
      </c>
      <c r="E31" s="28">
        <f t="shared" si="5"/>
        <v>-1.3786207423670154E-2</v>
      </c>
      <c r="F31" s="42">
        <f t="shared" si="2"/>
        <v>0</v>
      </c>
      <c r="G31" s="28">
        <f t="shared" si="3"/>
        <v>-4.3595815754319603E-2</v>
      </c>
      <c r="H31" s="28">
        <f t="shared" si="6"/>
        <v>-1.5794368709947115E-2</v>
      </c>
      <c r="I31" s="42">
        <f t="shared" si="4"/>
        <v>-4.9946179327928227E-2</v>
      </c>
      <c r="J31" s="87">
        <v>5.5000000000000003E-4</v>
      </c>
      <c r="M31" s="84"/>
      <c r="Q31" s="243">
        <f t="shared" si="7"/>
        <v>1.9694223653662744</v>
      </c>
      <c r="R31" s="243">
        <f t="shared" si="8"/>
        <v>-1.9694223653662744</v>
      </c>
      <c r="S31" s="243">
        <f t="shared" si="9"/>
        <v>-3.5379619203123394E-2</v>
      </c>
    </row>
    <row r="32" spans="1:19">
      <c r="A32" s="88">
        <v>43088</v>
      </c>
      <c r="B32" s="28">
        <f>Stocks!M481</f>
        <v>-4.9447930912589781E-5</v>
      </c>
      <c r="C32" s="28">
        <f t="shared" si="0"/>
        <v>-2.0860095285241966E-4</v>
      </c>
      <c r="D32" s="42">
        <f t="shared" si="1"/>
        <v>5.9261688902734191E-3</v>
      </c>
      <c r="E32" s="28">
        <f t="shared" si="5"/>
        <v>-1.3786330399094536E-2</v>
      </c>
      <c r="F32" s="42">
        <f t="shared" si="2"/>
        <v>0</v>
      </c>
      <c r="G32" s="28">
        <f t="shared" si="3"/>
        <v>-4.3596204636756869E-2</v>
      </c>
      <c r="H32" s="28">
        <f t="shared" si="6"/>
        <v>-1.5794509598527653E-2</v>
      </c>
      <c r="I32" s="42">
        <f t="shared" si="4"/>
        <v>-4.9946624856739036E-2</v>
      </c>
      <c r="J32" s="87">
        <v>-5.0000000000000002E-5</v>
      </c>
      <c r="M32" s="84"/>
      <c r="Q32" s="243">
        <f t="shared" si="7"/>
        <v>1.9694223653662744</v>
      </c>
      <c r="R32" s="243">
        <f t="shared" si="8"/>
        <v>-1.9694223653662744</v>
      </c>
      <c r="S32" s="243">
        <f t="shared" si="9"/>
        <v>-3.5199967586950653E-2</v>
      </c>
    </row>
    <row r="33" spans="1:19">
      <c r="A33" s="88">
        <v>43087</v>
      </c>
      <c r="B33" s="28">
        <f>Stocks!M480</f>
        <v>-3.9666148897360169E-3</v>
      </c>
      <c r="C33" s="28">
        <f t="shared" si="0"/>
        <v>-1.8557388653933483E-4</v>
      </c>
      <c r="D33" s="42">
        <f t="shared" si="1"/>
        <v>5.9227812766409552E-3</v>
      </c>
      <c r="E33" s="28">
        <f t="shared" si="5"/>
        <v>-1.3778449631322583E-2</v>
      </c>
      <c r="F33" s="42">
        <f t="shared" si="2"/>
        <v>0</v>
      </c>
      <c r="G33" s="28">
        <f t="shared" si="3"/>
        <v>-4.3571283460886651E-2</v>
      </c>
      <c r="H33" s="28">
        <f t="shared" si="6"/>
        <v>-1.5785480882501372E-2</v>
      </c>
      <c r="I33" s="42">
        <f t="shared" si="4"/>
        <v>-4.9918073549749122E-2</v>
      </c>
      <c r="J33" s="87">
        <v>-3.96E-3</v>
      </c>
      <c r="M33" s="84"/>
      <c r="Q33" s="243">
        <f t="shared" si="7"/>
        <v>1.9694223653662744</v>
      </c>
      <c r="R33" s="243">
        <f t="shared" si="8"/>
        <v>-1.9694223653662744</v>
      </c>
      <c r="S33" s="243">
        <f t="shared" si="9"/>
        <v>-3.1332220095856921E-2</v>
      </c>
    </row>
    <row r="34" spans="1:19">
      <c r="A34" s="88">
        <v>43084</v>
      </c>
      <c r="B34" s="28">
        <f>Stocks!M479</f>
        <v>3.0905984245977332E-3</v>
      </c>
      <c r="C34" s="28">
        <f t="shared" si="0"/>
        <v>-1.6120345574982003E-4</v>
      </c>
      <c r="D34" s="42">
        <f t="shared" si="1"/>
        <v>5.948892755055629E-3</v>
      </c>
      <c r="E34" s="28">
        <f t="shared" si="5"/>
        <v>-1.3839194013620623E-2</v>
      </c>
      <c r="F34" s="42">
        <f t="shared" si="2"/>
        <v>0</v>
      </c>
      <c r="G34" s="28">
        <f t="shared" si="3"/>
        <v>-4.3763374064008466E-2</v>
      </c>
      <c r="H34" s="28">
        <f t="shared" si="6"/>
        <v>-1.5855073566086415E-2</v>
      </c>
      <c r="I34" s="42">
        <f t="shared" si="4"/>
        <v>-5.0138144938361273E-2</v>
      </c>
      <c r="J34" s="87">
        <v>3.0999999999999999E-3</v>
      </c>
      <c r="M34" s="84"/>
      <c r="Q34" s="243">
        <f t="shared" si="7"/>
        <v>1.9694223653662744</v>
      </c>
      <c r="R34" s="243">
        <f t="shared" si="8"/>
        <v>-1.9694223653662744</v>
      </c>
      <c r="S34" s="243">
        <f t="shared" si="9"/>
        <v>-2.7098060494168817E-2</v>
      </c>
    </row>
    <row r="35" spans="1:19">
      <c r="A35" s="88">
        <v>43083</v>
      </c>
      <c r="B35" s="28">
        <f>Stocks!M478</f>
        <v>-4.7501667748116299E-3</v>
      </c>
      <c r="C35" s="28">
        <f t="shared" si="0"/>
        <v>-1.3095189601582065E-4</v>
      </c>
      <c r="D35" s="42">
        <f t="shared" si="1"/>
        <v>5.9448458166555295E-3</v>
      </c>
      <c r="E35" s="28">
        <f t="shared" si="5"/>
        <v>-1.3829779427077176E-2</v>
      </c>
      <c r="F35" s="42">
        <f t="shared" si="2"/>
        <v>0</v>
      </c>
      <c r="G35" s="28">
        <f t="shared" si="3"/>
        <v>-4.3733602527302406E-2</v>
      </c>
      <c r="H35" s="28">
        <f t="shared" si="6"/>
        <v>-1.5844287608313606E-2</v>
      </c>
      <c r="I35" s="42">
        <f t="shared" si="4"/>
        <v>-5.0104036745052802E-2</v>
      </c>
      <c r="J35" s="87">
        <v>-4.7400000000000003E-3</v>
      </c>
      <c r="M35" s="84"/>
      <c r="Q35" s="243">
        <f t="shared" si="7"/>
        <v>1.9694223653662744</v>
      </c>
      <c r="R35" s="243">
        <f t="shared" si="8"/>
        <v>-1.9694223653662744</v>
      </c>
      <c r="S35" s="243">
        <f t="shared" si="9"/>
        <v>-2.2027803588940173E-2</v>
      </c>
    </row>
    <row r="36" spans="1:19">
      <c r="A36" s="88">
        <v>43082</v>
      </c>
      <c r="B36" s="28">
        <f>Stocks!M477</f>
        <v>4.8842120515437261E-4</v>
      </c>
      <c r="C36" s="28">
        <f t="shared" si="0"/>
        <v>-1.5080993075160379E-4</v>
      </c>
      <c r="D36" s="42">
        <f t="shared" si="1"/>
        <v>5.9511233211409246E-3</v>
      </c>
      <c r="E36" s="28">
        <f t="shared" si="5"/>
        <v>-1.3844383086291058E-2</v>
      </c>
      <c r="F36" s="42">
        <f t="shared" si="2"/>
        <v>0</v>
      </c>
      <c r="G36" s="28">
        <f t="shared" si="3"/>
        <v>-4.3779783352591174E-2</v>
      </c>
      <c r="H36" s="28">
        <f t="shared" si="6"/>
        <v>-1.5861018502536364E-2</v>
      </c>
      <c r="I36" s="42">
        <f t="shared" si="4"/>
        <v>-5.0156944478088071E-2</v>
      </c>
      <c r="J36" s="87">
        <v>4.8999999999999998E-4</v>
      </c>
      <c r="M36" s="84"/>
      <c r="Q36" s="243">
        <f t="shared" si="7"/>
        <v>1.9694223653662744</v>
      </c>
      <c r="R36" s="243">
        <f t="shared" si="8"/>
        <v>-1.9694223653662744</v>
      </c>
      <c r="S36" s="243">
        <f t="shared" si="9"/>
        <v>-2.5341422553934092E-2</v>
      </c>
    </row>
    <row r="37" spans="1:19">
      <c r="A37" s="88">
        <v>43081</v>
      </c>
      <c r="B37" s="28">
        <f>Stocks!M476</f>
        <v>-3.9243621224800919E-3</v>
      </c>
      <c r="C37" s="28">
        <f t="shared" si="0"/>
        <v>-2.4820677882982062E-4</v>
      </c>
      <c r="D37" s="42">
        <f t="shared" si="1"/>
        <v>6.2084112541747286E-3</v>
      </c>
      <c r="E37" s="28">
        <f t="shared" si="5"/>
        <v>-1.4442924322320611E-2</v>
      </c>
      <c r="F37" s="42">
        <f t="shared" si="2"/>
        <v>0</v>
      </c>
      <c r="G37" s="28">
        <f t="shared" si="3"/>
        <v>-4.5672536931976995E-2</v>
      </c>
      <c r="H37" s="28">
        <f t="shared" si="6"/>
        <v>-1.6546745960381439E-2</v>
      </c>
      <c r="I37" s="42">
        <f t="shared" si="4"/>
        <v>-5.2325405098995602E-2</v>
      </c>
      <c r="J37" s="87">
        <v>-3.9199999999999999E-3</v>
      </c>
      <c r="M37" s="84"/>
      <c r="Q37" s="243">
        <f t="shared" si="7"/>
        <v>1.9694223653662744</v>
      </c>
      <c r="R37" s="243">
        <f t="shared" si="8"/>
        <v>-1.9694223653662744</v>
      </c>
      <c r="S37" s="243">
        <f t="shared" si="9"/>
        <v>-3.9979113603809457E-2</v>
      </c>
    </row>
    <row r="38" spans="1:19">
      <c r="A38" s="88">
        <v>43080</v>
      </c>
      <c r="B38" s="28">
        <f>Stocks!M475</f>
        <v>-1.4318207672642093E-3</v>
      </c>
      <c r="C38" s="28">
        <f t="shared" si="0"/>
        <v>-2.6562983311751641E-4</v>
      </c>
      <c r="D38" s="42">
        <f t="shared" si="1"/>
        <v>6.2178997091800262E-3</v>
      </c>
      <c r="E38" s="28">
        <f t="shared" si="5"/>
        <v>-1.4464997769450115E-2</v>
      </c>
      <c r="F38" s="42">
        <f t="shared" si="2"/>
        <v>0</v>
      </c>
      <c r="G38" s="28">
        <f t="shared" si="3"/>
        <v>-4.5742339300717541E-2</v>
      </c>
      <c r="H38" s="28">
        <f t="shared" si="6"/>
        <v>-1.657203472559067E-2</v>
      </c>
      <c r="I38" s="42">
        <f t="shared" si="4"/>
        <v>-5.2405375196269997E-2</v>
      </c>
      <c r="J38" s="87">
        <v>-1.4300000000000001E-3</v>
      </c>
      <c r="M38" s="84"/>
      <c r="Q38" s="243">
        <f t="shared" si="7"/>
        <v>1.9694223653662744</v>
      </c>
      <c r="R38" s="243">
        <f t="shared" si="8"/>
        <v>-1.9694223653662744</v>
      </c>
      <c r="S38" s="243">
        <f t="shared" si="9"/>
        <v>-4.2720186162755885E-2</v>
      </c>
    </row>
    <row r="39" spans="1:19">
      <c r="A39" s="88">
        <v>43077</v>
      </c>
      <c r="B39" s="28">
        <f>Stocks!M474</f>
        <v>4.62416047663298E-4</v>
      </c>
      <c r="C39" s="28">
        <f t="shared" si="0"/>
        <v>-2.8876085404035422E-4</v>
      </c>
      <c r="D39" s="42">
        <f t="shared" si="1"/>
        <v>6.226017413893177E-3</v>
      </c>
      <c r="E39" s="28">
        <f t="shared" si="5"/>
        <v>-1.4483882374551645E-2</v>
      </c>
      <c r="F39" s="42">
        <f t="shared" si="2"/>
        <v>0</v>
      </c>
      <c r="G39" s="28">
        <f t="shared" si="3"/>
        <v>-4.5802057665551212E-2</v>
      </c>
      <c r="H39" s="28">
        <f t="shared" si="6"/>
        <v>-1.6593670147628727E-2</v>
      </c>
      <c r="I39" s="42">
        <f t="shared" si="4"/>
        <v>-5.2473792408049259E-2</v>
      </c>
      <c r="J39" s="87">
        <v>4.6000000000000001E-4</v>
      </c>
      <c r="M39" s="84"/>
      <c r="Q39" s="243">
        <f t="shared" si="7"/>
        <v>1.9694223653662744</v>
      </c>
      <c r="R39" s="243">
        <f t="shared" si="8"/>
        <v>-1.9694223653662744</v>
      </c>
      <c r="S39" s="243">
        <f t="shared" si="9"/>
        <v>-4.637970549134552E-2</v>
      </c>
    </row>
    <row r="40" spans="1:19">
      <c r="A40" s="11">
        <v>43076</v>
      </c>
      <c r="B40" s="28">
        <f>Stocks!M473</f>
        <v>3.0109276566406482E-3</v>
      </c>
      <c r="C40" s="28">
        <f t="shared" si="0"/>
        <v>-3.0790253716194121E-4</v>
      </c>
      <c r="D40" s="42">
        <f t="shared" si="1"/>
        <v>6.2232467563956562E-3</v>
      </c>
      <c r="E40" s="28">
        <f t="shared" si="5"/>
        <v>-1.4477436861372593E-2</v>
      </c>
      <c r="F40" s="42">
        <f t="shared" si="2"/>
        <v>0</v>
      </c>
      <c r="G40" s="28">
        <f t="shared" si="3"/>
        <v>-4.5781675163216774E-2</v>
      </c>
      <c r="H40" s="28">
        <f t="shared" si="6"/>
        <v>-1.6586285751866627E-2</v>
      </c>
      <c r="I40" s="42">
        <f t="shared" si="4"/>
        <v>-5.2450440898296931E-2</v>
      </c>
      <c r="J40" s="87">
        <v>3.0200000000000001E-3</v>
      </c>
      <c r="M40" s="84"/>
      <c r="Q40" s="243">
        <f t="shared" si="7"/>
        <v>1.9694223653662744</v>
      </c>
      <c r="R40" s="243">
        <f t="shared" si="8"/>
        <v>-1.9694223653662744</v>
      </c>
      <c r="S40" s="243">
        <f t="shared" si="9"/>
        <v>-4.9476189714879701E-2</v>
      </c>
    </row>
    <row r="41" spans="1:19">
      <c r="A41" s="11">
        <v>43075</v>
      </c>
      <c r="B41" s="28">
        <f>Stocks!M472</f>
        <v>6.4546818247798151E-3</v>
      </c>
      <c r="C41" s="28">
        <f t="shared" si="0"/>
        <v>-3.2783601983191196E-4</v>
      </c>
      <c r="D41" s="42">
        <f t="shared" si="1"/>
        <v>6.2095292073177663E-3</v>
      </c>
      <c r="E41" s="28">
        <f t="shared" si="5"/>
        <v>-1.4445525070238193E-2</v>
      </c>
      <c r="F41" s="42">
        <f t="shared" si="2"/>
        <v>0</v>
      </c>
      <c r="G41" s="28">
        <f t="shared" si="3"/>
        <v>-4.56807612190165E-2</v>
      </c>
      <c r="H41" s="28">
        <f t="shared" si="6"/>
        <v>-1.6549725544995945E-2</v>
      </c>
      <c r="I41" s="42">
        <f t="shared" si="4"/>
        <v>-5.233482737285864E-2</v>
      </c>
      <c r="J41" s="87">
        <v>6.4799999999999996E-3</v>
      </c>
      <c r="M41" s="84"/>
      <c r="Q41" s="243">
        <f t="shared" si="7"/>
        <v>1.9694223653662744</v>
      </c>
      <c r="R41" s="243">
        <f t="shared" si="8"/>
        <v>-1.9694223653662744</v>
      </c>
      <c r="S41" s="243">
        <f t="shared" si="9"/>
        <v>-5.2795632146405862E-2</v>
      </c>
    </row>
    <row r="42" spans="1:19">
      <c r="A42" s="11">
        <v>43074</v>
      </c>
      <c r="B42" s="28">
        <f>Stocks!M471</f>
        <v>-3.7810443670725259E-3</v>
      </c>
      <c r="C42" s="28">
        <f t="shared" si="0"/>
        <v>-3.3721282514574051E-4</v>
      </c>
      <c r="D42" s="42">
        <f t="shared" si="1"/>
        <v>6.216544705717723E-3</v>
      </c>
      <c r="E42" s="28">
        <f t="shared" si="5"/>
        <v>-1.4461845560026269E-2</v>
      </c>
      <c r="F42" s="42">
        <f t="shared" si="2"/>
        <v>0</v>
      </c>
      <c r="G42" s="28">
        <f t="shared" si="3"/>
        <v>-4.5732371139276341E-2</v>
      </c>
      <c r="H42" s="28">
        <f t="shared" si="6"/>
        <v>-1.6568423351094323E-2</v>
      </c>
      <c r="I42" s="42">
        <f t="shared" si="4"/>
        <v>-5.2393955027377696E-2</v>
      </c>
      <c r="J42" s="87">
        <v>-3.7699999999999999E-3</v>
      </c>
      <c r="M42" s="84"/>
      <c r="Q42" s="243">
        <f t="shared" si="7"/>
        <v>1.9694223653662744</v>
      </c>
      <c r="R42" s="243">
        <f t="shared" si="8"/>
        <v>-1.9694223653662744</v>
      </c>
      <c r="S42" s="243">
        <f t="shared" si="9"/>
        <v>-5.4244414077097521E-2</v>
      </c>
    </row>
    <row r="43" spans="1:19">
      <c r="A43" s="11">
        <v>43073</v>
      </c>
      <c r="B43" s="28">
        <f>Stocks!M470</f>
        <v>3.7401469412189723E-3</v>
      </c>
      <c r="C43" s="28">
        <f t="shared" si="0"/>
        <v>-3.3369599182835014E-4</v>
      </c>
      <c r="D43" s="42">
        <f t="shared" si="1"/>
        <v>6.2191106993715242E-3</v>
      </c>
      <c r="E43" s="28">
        <f t="shared" si="5"/>
        <v>-1.4467814953907591E-2</v>
      </c>
      <c r="F43" s="42">
        <f t="shared" si="2"/>
        <v>0</v>
      </c>
      <c r="G43" s="28">
        <f t="shared" si="3"/>
        <v>-4.5751248020191988E-2</v>
      </c>
      <c r="H43" s="28">
        <f t="shared" si="6"/>
        <v>-1.657526227386975E-2</v>
      </c>
      <c r="I43" s="42">
        <f t="shared" si="4"/>
        <v>-5.241558160009005E-2</v>
      </c>
      <c r="J43" s="87">
        <v>3.7499999999999999E-3</v>
      </c>
      <c r="M43" s="84"/>
      <c r="Q43" s="243">
        <f t="shared" si="7"/>
        <v>1.9694223653662744</v>
      </c>
      <c r="R43" s="243">
        <f t="shared" si="8"/>
        <v>-1.9694223653662744</v>
      </c>
      <c r="S43" s="243">
        <f t="shared" si="9"/>
        <v>-5.3656544795395264E-2</v>
      </c>
    </row>
    <row r="44" spans="1:19">
      <c r="A44" s="11">
        <v>43070</v>
      </c>
      <c r="B44" s="28">
        <f>Stocks!M469</f>
        <v>2.6635263854629227E-3</v>
      </c>
      <c r="C44" s="28">
        <f t="shared" si="0"/>
        <v>-3.916751733467525E-4</v>
      </c>
      <c r="D44" s="42">
        <f t="shared" si="1"/>
        <v>6.2590350502745671E-3</v>
      </c>
      <c r="E44" s="28">
        <f t="shared" si="5"/>
        <v>-1.4560692882753346E-2</v>
      </c>
      <c r="F44" s="42">
        <f t="shared" si="2"/>
        <v>0</v>
      </c>
      <c r="G44" s="28">
        <f t="shared" si="3"/>
        <v>-4.6044953819703631E-2</v>
      </c>
      <c r="H44" s="28">
        <f t="shared" si="6"/>
        <v>-1.6681669221634617E-2</v>
      </c>
      <c r="I44" s="42">
        <f t="shared" si="4"/>
        <v>-5.2752069913893591E-2</v>
      </c>
      <c r="J44" s="87">
        <v>2.6700000000000001E-3</v>
      </c>
      <c r="M44" s="84"/>
      <c r="Q44" s="243">
        <f t="shared" si="7"/>
        <v>1.9694223653662744</v>
      </c>
      <c r="R44" s="243">
        <f t="shared" si="8"/>
        <v>-1.9694223653662744</v>
      </c>
      <c r="S44" s="243">
        <f t="shared" si="9"/>
        <v>-6.2577565103996466E-2</v>
      </c>
    </row>
    <row r="45" spans="1:19">
      <c r="A45" s="11">
        <v>43069</v>
      </c>
      <c r="B45" s="28">
        <f>Stocks!M468</f>
        <v>2.2989577582830838E-3</v>
      </c>
      <c r="C45" s="28">
        <f t="shared" si="0"/>
        <v>-4.3478756984601549E-4</v>
      </c>
      <c r="D45" s="42">
        <f t="shared" si="1"/>
        <v>6.2778167569284152E-3</v>
      </c>
      <c r="E45" s="28">
        <f t="shared" si="5"/>
        <v>-1.4604385666098384E-2</v>
      </c>
      <c r="F45" s="42">
        <f t="shared" si="2"/>
        <v>0</v>
      </c>
      <c r="G45" s="28">
        <f t="shared" si="3"/>
        <v>-4.6183122532386219E-2</v>
      </c>
      <c r="H45" s="28">
        <f t="shared" si="6"/>
        <v>-1.6731726493290817E-2</v>
      </c>
      <c r="I45" s="42">
        <f t="shared" si="4"/>
        <v>-5.2910364905780972E-2</v>
      </c>
      <c r="J45" s="87">
        <v>2.3E-3</v>
      </c>
      <c r="M45" s="84"/>
      <c r="Q45" s="243">
        <f t="shared" si="7"/>
        <v>1.9694223653662744</v>
      </c>
      <c r="R45" s="243">
        <f t="shared" si="8"/>
        <v>-1.9694223653662744</v>
      </c>
      <c r="S45" s="243">
        <f t="shared" si="9"/>
        <v>-6.9257766940420643E-2</v>
      </c>
    </row>
    <row r="46" spans="1:19">
      <c r="A46" s="11">
        <v>43068</v>
      </c>
      <c r="B46" s="28">
        <f>Stocks!M467</f>
        <v>7.4350210029515266E-4</v>
      </c>
      <c r="C46" s="28">
        <f t="shared" si="0"/>
        <v>-4.2413918164186163E-4</v>
      </c>
      <c r="D46" s="42">
        <f t="shared" si="1"/>
        <v>6.2820976432705631E-3</v>
      </c>
      <c r="E46" s="28">
        <f t="shared" si="5"/>
        <v>-1.4614344496939451E-2</v>
      </c>
      <c r="F46" s="42">
        <f t="shared" si="2"/>
        <v>0</v>
      </c>
      <c r="G46" s="28">
        <f t="shared" si="3"/>
        <v>-4.6214615120676324E-2</v>
      </c>
      <c r="H46" s="28">
        <f t="shared" si="6"/>
        <v>-1.6743135972445592E-2</v>
      </c>
      <c r="I46" s="42">
        <f t="shared" si="4"/>
        <v>-5.2946444846826271E-2</v>
      </c>
      <c r="J46" s="87">
        <v>7.3999999999999999E-4</v>
      </c>
      <c r="M46" s="84"/>
      <c r="Q46" s="243">
        <f t="shared" si="7"/>
        <v>1.9694223653662744</v>
      </c>
      <c r="R46" s="243">
        <f t="shared" si="8"/>
        <v>-1.9694223653662744</v>
      </c>
      <c r="S46" s="243">
        <f t="shared" si="9"/>
        <v>-6.7515534734835445E-2</v>
      </c>
    </row>
    <row r="47" spans="1:19">
      <c r="A47" s="88">
        <v>43067</v>
      </c>
      <c r="B47" s="28">
        <f>Stocks!M466</f>
        <v>2.3815540422710288E-3</v>
      </c>
      <c r="C47" s="28">
        <f t="shared" si="0"/>
        <v>-4.1371499956123367E-4</v>
      </c>
      <c r="D47" s="42">
        <f t="shared" si="1"/>
        <v>6.2889475413679674E-3</v>
      </c>
      <c r="E47" s="28">
        <f t="shared" si="5"/>
        <v>-1.4630279742815744E-2</v>
      </c>
      <c r="F47" s="42">
        <f t="shared" si="2"/>
        <v>0</v>
      </c>
      <c r="G47" s="28">
        <f t="shared" si="3"/>
        <v>-4.6265006792720213E-2</v>
      </c>
      <c r="H47" s="28">
        <f t="shared" si="6"/>
        <v>-1.6761392418262713E-2</v>
      </c>
      <c r="I47" s="42">
        <f t="shared" si="4"/>
        <v>-5.3004176797587829E-2</v>
      </c>
      <c r="J47" s="87">
        <v>2.3800000000000002E-3</v>
      </c>
      <c r="M47" s="84"/>
      <c r="Q47" s="243">
        <f t="shared" si="7"/>
        <v>1.9694223653662744</v>
      </c>
      <c r="R47" s="243">
        <f t="shared" si="8"/>
        <v>-1.9694223653662744</v>
      </c>
      <c r="S47" s="243">
        <f t="shared" si="9"/>
        <v>-6.5784457071690353E-2</v>
      </c>
    </row>
    <row r="48" spans="1:19">
      <c r="A48" s="88">
        <v>43066</v>
      </c>
      <c r="B48" s="28">
        <f>Stocks!M465</f>
        <v>-4.0801758618840261E-3</v>
      </c>
      <c r="C48" s="28">
        <f t="shared" si="0"/>
        <v>-3.9033117110804641E-4</v>
      </c>
      <c r="D48" s="42">
        <f t="shared" si="1"/>
        <v>6.2862151335314718E-3</v>
      </c>
      <c r="E48" s="28">
        <f t="shared" si="5"/>
        <v>-1.4623923211654299E-2</v>
      </c>
      <c r="F48" s="42">
        <f t="shared" si="2"/>
        <v>0</v>
      </c>
      <c r="G48" s="28">
        <f t="shared" si="3"/>
        <v>-4.6244905676232212E-2</v>
      </c>
      <c r="H48" s="28">
        <f t="shared" si="6"/>
        <v>-1.6754109966041101E-2</v>
      </c>
      <c r="I48" s="42">
        <f t="shared" si="4"/>
        <v>-5.2981147661616178E-2</v>
      </c>
      <c r="J48" s="87">
        <v>-4.0699999999999998E-3</v>
      </c>
      <c r="M48" s="84"/>
      <c r="Q48" s="243">
        <f t="shared" si="7"/>
        <v>1.9694223653662744</v>
      </c>
      <c r="R48" s="243">
        <f t="shared" si="8"/>
        <v>-1.9694223653662744</v>
      </c>
      <c r="S48" s="243">
        <f t="shared" si="9"/>
        <v>-6.2093193251686572E-2</v>
      </c>
    </row>
    <row r="49" spans="1:19">
      <c r="A49" s="88">
        <v>43063</v>
      </c>
      <c r="B49" s="28">
        <f>Stocks!M464</f>
        <v>4.7744582795337622E-4</v>
      </c>
      <c r="C49" s="28">
        <f t="shared" si="0"/>
        <v>-3.8459472101385071E-4</v>
      </c>
      <c r="D49" s="42">
        <f t="shared" si="1"/>
        <v>6.2876695855930455E-3</v>
      </c>
      <c r="E49" s="28">
        <f t="shared" si="5"/>
        <v>-1.4627306773115635E-2</v>
      </c>
      <c r="F49" s="42">
        <f t="shared" si="2"/>
        <v>0</v>
      </c>
      <c r="G49" s="28">
        <f t="shared" si="3"/>
        <v>-4.6255605437053204E-2</v>
      </c>
      <c r="H49" s="28">
        <f t="shared" si="6"/>
        <v>-1.6757986392358419E-2</v>
      </c>
      <c r="I49" s="42">
        <f t="shared" si="4"/>
        <v>-5.2993405997960728E-2</v>
      </c>
      <c r="J49" s="87">
        <v>4.8000000000000001E-4</v>
      </c>
      <c r="M49" s="84"/>
      <c r="Q49" s="243">
        <f t="shared" si="7"/>
        <v>1.9694223653662744</v>
      </c>
      <c r="R49" s="243">
        <f t="shared" si="8"/>
        <v>-1.9694223653662744</v>
      </c>
      <c r="S49" s="243">
        <f t="shared" si="9"/>
        <v>-6.1166496708903666E-2</v>
      </c>
    </row>
    <row r="50" spans="1:19">
      <c r="A50" s="88">
        <v>43061</v>
      </c>
      <c r="B50" s="28">
        <f>Stocks!M463</f>
        <v>-7.2296314055306883E-3</v>
      </c>
      <c r="C50" s="28">
        <f t="shared" si="0"/>
        <v>-3.1981874044485493E-4</v>
      </c>
      <c r="D50" s="42">
        <f t="shared" si="1"/>
        <v>6.300939742721683E-3</v>
      </c>
      <c r="E50" s="28">
        <f t="shared" si="5"/>
        <v>-1.4658177774940028E-2</v>
      </c>
      <c r="F50" s="42">
        <f t="shared" si="2"/>
        <v>0</v>
      </c>
      <c r="G50" s="28">
        <f t="shared" si="3"/>
        <v>-4.6353228116469497E-2</v>
      </c>
      <c r="H50" s="28">
        <f t="shared" si="6"/>
        <v>-1.6793354203843886E-2</v>
      </c>
      <c r="I50" s="42">
        <f t="shared" si="4"/>
        <v>-5.3105248838110262E-2</v>
      </c>
      <c r="J50" s="87">
        <v>-7.1999999999999998E-3</v>
      </c>
      <c r="M50" s="84"/>
      <c r="Q50" s="243">
        <f t="shared" si="7"/>
        <v>1.9694223653662744</v>
      </c>
      <c r="R50" s="243">
        <f t="shared" si="8"/>
        <v>-1.9694223653662744</v>
      </c>
      <c r="S50" s="243">
        <f t="shared" si="9"/>
        <v>-5.0757308195858039E-2</v>
      </c>
    </row>
    <row r="51" spans="1:19">
      <c r="A51" s="88">
        <v>43060</v>
      </c>
      <c r="B51" s="28">
        <f>Stocks!M462</f>
        <v>-8.8197226739610245E-3</v>
      </c>
      <c r="C51" s="28">
        <f t="shared" si="0"/>
        <v>-3.0887302106914592E-4</v>
      </c>
      <c r="D51" s="42">
        <f t="shared" si="1"/>
        <v>6.2884987867216427E-3</v>
      </c>
      <c r="E51" s="28">
        <f t="shared" si="5"/>
        <v>-1.46292357833983E-2</v>
      </c>
      <c r="F51" s="42">
        <f t="shared" si="2"/>
        <v>0</v>
      </c>
      <c r="G51" s="28">
        <f t="shared" si="3"/>
        <v>-4.6261705503176306E-2</v>
      </c>
      <c r="H51" s="28">
        <f t="shared" si="6"/>
        <v>-1.6760196390997881E-2</v>
      </c>
      <c r="I51" s="42">
        <f t="shared" si="4"/>
        <v>-5.3000394627287298E-2</v>
      </c>
      <c r="J51" s="87">
        <v>-8.7799999999999996E-3</v>
      </c>
      <c r="M51" s="84"/>
      <c r="Q51" s="243">
        <f t="shared" si="7"/>
        <v>1.9694223653662744</v>
      </c>
      <c r="R51" s="243">
        <f t="shared" si="8"/>
        <v>-1.9694223653662744</v>
      </c>
      <c r="S51" s="243">
        <f t="shared" si="9"/>
        <v>-4.9117131376623741E-2</v>
      </c>
    </row>
    <row r="52" spans="1:19">
      <c r="A52" s="88">
        <v>43059</v>
      </c>
      <c r="B52" s="28">
        <f>Stocks!M461</f>
        <v>2.7460008376855449E-4</v>
      </c>
      <c r="C52" s="28">
        <f t="shared" si="0"/>
        <v>-3.5857074530427235E-4</v>
      </c>
      <c r="D52" s="42">
        <f t="shared" si="1"/>
        <v>6.333198010620893E-3</v>
      </c>
      <c r="E52" s="28">
        <f t="shared" si="5"/>
        <v>-1.4733221727887597E-2</v>
      </c>
      <c r="F52" s="42">
        <f t="shared" si="2"/>
        <v>0</v>
      </c>
      <c r="G52" s="28">
        <f t="shared" si="3"/>
        <v>-4.659053793240632E-2</v>
      </c>
      <c r="H52" s="28">
        <f t="shared" si="6"/>
        <v>-1.6879329398172587E-2</v>
      </c>
      <c r="I52" s="42">
        <f t="shared" si="4"/>
        <v>-5.3377126274464552E-2</v>
      </c>
      <c r="J52" s="87">
        <v>2.7E-4</v>
      </c>
      <c r="M52" s="84"/>
      <c r="Q52" s="243">
        <f t="shared" si="7"/>
        <v>1.9694223653662744</v>
      </c>
      <c r="R52" s="243">
        <f t="shared" si="8"/>
        <v>-1.9694223653662744</v>
      </c>
      <c r="S52" s="243">
        <f t="shared" si="9"/>
        <v>-5.6617643203787787E-2</v>
      </c>
    </row>
    <row r="53" spans="1:19">
      <c r="A53" s="88">
        <v>43056</v>
      </c>
      <c r="B53" s="28">
        <f>Stocks!M460</f>
        <v>-1.8819399967144219E-3</v>
      </c>
      <c r="C53" s="28">
        <f t="shared" si="0"/>
        <v>-3.3091810676723007E-4</v>
      </c>
      <c r="D53" s="42">
        <f t="shared" si="1"/>
        <v>6.3417274827722858E-3</v>
      </c>
      <c r="E53" s="28">
        <f t="shared" si="5"/>
        <v>-1.475306424729368E-2</v>
      </c>
      <c r="F53" s="42">
        <f t="shared" si="2"/>
        <v>0</v>
      </c>
      <c r="G53" s="28">
        <f t="shared" si="3"/>
        <v>-4.6653285488245634E-2</v>
      </c>
      <c r="H53" s="28">
        <f t="shared" si="6"/>
        <v>-1.690206226864252E-2</v>
      </c>
      <c r="I53" s="42">
        <f t="shared" si="4"/>
        <v>-5.3449013922903119E-2</v>
      </c>
      <c r="J53" s="87">
        <v>-1.8799999999999999E-3</v>
      </c>
      <c r="M53" s="84"/>
      <c r="Q53" s="243">
        <f t="shared" si="7"/>
        <v>1.9694223653662744</v>
      </c>
      <c r="R53" s="243">
        <f t="shared" si="8"/>
        <v>-1.9694223653662744</v>
      </c>
      <c r="S53" s="243">
        <f t="shared" si="9"/>
        <v>-5.2181067014656586E-2</v>
      </c>
    </row>
    <row r="54" spans="1:19">
      <c r="A54" s="88">
        <v>43055</v>
      </c>
      <c r="B54" s="28">
        <f>Stocks!M459</f>
        <v>-7.0317437503055148E-3</v>
      </c>
      <c r="C54" s="28">
        <f t="shared" si="0"/>
        <v>-3.2424338794012836E-4</v>
      </c>
      <c r="D54" s="42">
        <f t="shared" si="1"/>
        <v>6.3355288571440155E-3</v>
      </c>
      <c r="E54" s="28">
        <f t="shared" si="5"/>
        <v>-1.4738644087741377E-2</v>
      </c>
      <c r="F54" s="42">
        <f t="shared" si="2"/>
        <v>0</v>
      </c>
      <c r="G54" s="28">
        <f t="shared" si="3"/>
        <v>-4.6607684939837322E-2</v>
      </c>
      <c r="H54" s="28">
        <f t="shared" si="6"/>
        <v>-1.6885541603471454E-2</v>
      </c>
      <c r="I54" s="42">
        <f t="shared" si="4"/>
        <v>-5.3396770992501535E-2</v>
      </c>
      <c r="J54" s="87">
        <v>-7.0099999999999997E-3</v>
      </c>
      <c r="M54" s="84"/>
      <c r="Q54" s="243">
        <f t="shared" si="7"/>
        <v>1.9694223653662744</v>
      </c>
      <c r="R54" s="243">
        <f t="shared" si="8"/>
        <v>-1.9694223653662744</v>
      </c>
      <c r="S54" s="243">
        <f t="shared" si="9"/>
        <v>-5.1178582759434169E-2</v>
      </c>
    </row>
    <row r="55" spans="1:19">
      <c r="A55" s="88">
        <v>43054</v>
      </c>
      <c r="B55" s="28">
        <f>Stocks!M458</f>
        <v>-5.8244638260706236E-3</v>
      </c>
      <c r="C55" s="28">
        <f t="shared" si="0"/>
        <v>-3.1414712351980709E-4</v>
      </c>
      <c r="D55" s="42">
        <f t="shared" si="1"/>
        <v>6.3287524492820994E-3</v>
      </c>
      <c r="E55" s="28">
        <f t="shared" si="5"/>
        <v>-1.4722879805718176E-2</v>
      </c>
      <c r="F55" s="42">
        <f t="shared" si="2"/>
        <v>0</v>
      </c>
      <c r="G55" s="28">
        <f t="shared" si="3"/>
        <v>-4.6557833902966757E-2</v>
      </c>
      <c r="H55" s="28">
        <f t="shared" si="6"/>
        <v>-1.6867481024875012E-2</v>
      </c>
      <c r="I55" s="42">
        <f t="shared" si="4"/>
        <v>-5.3339658428276294E-2</v>
      </c>
      <c r="J55" s="87">
        <v>-5.8100000000000001E-3</v>
      </c>
      <c r="M55" s="84"/>
      <c r="Q55" s="243">
        <f t="shared" si="7"/>
        <v>1.9694223653662744</v>
      </c>
      <c r="R55" s="243">
        <f t="shared" si="8"/>
        <v>-1.9694223653662744</v>
      </c>
      <c r="S55" s="243">
        <f t="shared" si="9"/>
        <v>-4.963808049648747E-2</v>
      </c>
    </row>
    <row r="56" spans="1:19">
      <c r="A56" s="88">
        <v>43053</v>
      </c>
      <c r="B56" s="28">
        <f>Stocks!M457</f>
        <v>7.7467441414575851E-3</v>
      </c>
      <c r="C56" s="28">
        <f t="shared" si="0"/>
        <v>-4.0440693498889306E-4</v>
      </c>
      <c r="D56" s="42">
        <f t="shared" si="1"/>
        <v>6.3753559245548E-3</v>
      </c>
      <c r="E56" s="28">
        <f t="shared" si="5"/>
        <v>-1.4831295701341738E-2</v>
      </c>
      <c r="F56" s="42">
        <f t="shared" si="2"/>
        <v>0</v>
      </c>
      <c r="G56" s="28">
        <f t="shared" si="3"/>
        <v>-4.6900675067704296E-2</v>
      </c>
      <c r="H56" s="28">
        <f t="shared" si="6"/>
        <v>-1.6991689269889348E-2</v>
      </c>
      <c r="I56" s="42">
        <f t="shared" si="4"/>
        <v>-5.373243938669385E-2</v>
      </c>
      <c r="J56" s="87">
        <v>7.7799999999999996E-3</v>
      </c>
      <c r="M56" s="84"/>
      <c r="Q56" s="243">
        <f t="shared" si="7"/>
        <v>1.9694223653662744</v>
      </c>
      <c r="R56" s="243">
        <f t="shared" si="8"/>
        <v>-1.9694223653662744</v>
      </c>
      <c r="S56" s="243">
        <f t="shared" si="9"/>
        <v>-6.343284042092652E-2</v>
      </c>
    </row>
    <row r="57" spans="1:19">
      <c r="A57" s="88">
        <v>43052</v>
      </c>
      <c r="B57" s="28">
        <f>Stocks!M456</f>
        <v>6.188031584753775E-3</v>
      </c>
      <c r="C57" s="28">
        <f t="shared" si="0"/>
        <v>-3.9838437152043865E-4</v>
      </c>
      <c r="D57" s="42">
        <f t="shared" si="1"/>
        <v>6.3823214150779996E-3</v>
      </c>
      <c r="E57" s="28">
        <f t="shared" si="5"/>
        <v>-1.4847499855412035E-2</v>
      </c>
      <c r="F57" s="42">
        <f t="shared" si="2"/>
        <v>0</v>
      </c>
      <c r="G57" s="28">
        <f t="shared" si="3"/>
        <v>-4.6951917102122723E-2</v>
      </c>
      <c r="H57" s="28">
        <f t="shared" si="6"/>
        <v>-1.7010253794283465E-2</v>
      </c>
      <c r="I57" s="42">
        <f t="shared" si="4"/>
        <v>-5.3791145567457017E-2</v>
      </c>
      <c r="J57" s="87">
        <v>6.2100000000000002E-3</v>
      </c>
      <c r="M57" s="84"/>
      <c r="Q57" s="243">
        <f t="shared" si="7"/>
        <v>1.9694223653662744</v>
      </c>
      <c r="R57" s="243">
        <f t="shared" si="8"/>
        <v>-1.9694223653662744</v>
      </c>
      <c r="S57" s="243">
        <f t="shared" si="9"/>
        <v>-6.2419979441848579E-2</v>
      </c>
    </row>
    <row r="58" spans="1:19">
      <c r="A58" s="88">
        <v>43049</v>
      </c>
      <c r="B58" s="28">
        <f>Stocks!M455</f>
        <v>2.9843168594497552E-3</v>
      </c>
      <c r="C58" s="28">
        <f t="shared" si="0"/>
        <v>-3.1537565972209001E-4</v>
      </c>
      <c r="D58" s="42">
        <f t="shared" si="1"/>
        <v>6.5600490729394714E-3</v>
      </c>
      <c r="E58" s="28">
        <f t="shared" si="5"/>
        <v>-1.5260956214436327E-2</v>
      </c>
      <c r="F58" s="42">
        <f t="shared" si="2"/>
        <v>0</v>
      </c>
      <c r="G58" s="28">
        <f t="shared" si="3"/>
        <v>-4.8259380909719797E-2</v>
      </c>
      <c r="H58" s="28">
        <f t="shared" si="6"/>
        <v>-1.7483936075364612E-2</v>
      </c>
      <c r="I58" s="42">
        <f t="shared" si="4"/>
        <v>-5.528906046293753E-2</v>
      </c>
      <c r="J58" s="87">
        <v>2.99E-3</v>
      </c>
      <c r="M58" s="84"/>
      <c r="Q58" s="243">
        <f t="shared" si="7"/>
        <v>1.9694223653662744</v>
      </c>
      <c r="R58" s="243">
        <f t="shared" si="8"/>
        <v>-1.9694223653662744</v>
      </c>
      <c r="S58" s="243">
        <f t="shared" si="9"/>
        <v>-4.8075198251645752E-2</v>
      </c>
    </row>
    <row r="59" spans="1:19">
      <c r="A59" s="88">
        <v>43048</v>
      </c>
      <c r="B59" s="28">
        <f>Stocks!M454</f>
        <v>-1.1357644636470904E-3</v>
      </c>
      <c r="C59" s="28">
        <f t="shared" si="0"/>
        <v>-2.8454115653685685E-4</v>
      </c>
      <c r="D59" s="42">
        <f t="shared" si="1"/>
        <v>6.5744233886211164E-3</v>
      </c>
      <c r="E59" s="28">
        <f t="shared" si="5"/>
        <v>-1.5294395873163115E-2</v>
      </c>
      <c r="F59" s="42">
        <f t="shared" si="2"/>
        <v>0</v>
      </c>
      <c r="G59" s="28">
        <f t="shared" si="3"/>
        <v>-4.8365126395475175E-2</v>
      </c>
      <c r="H59" s="28">
        <f t="shared" si="6"/>
        <v>-1.7522246705927075E-2</v>
      </c>
      <c r="I59" s="42">
        <f t="shared" si="4"/>
        <v>-5.5410209314112169E-2</v>
      </c>
      <c r="J59" s="87">
        <v>-1.14E-3</v>
      </c>
      <c r="M59" s="84"/>
      <c r="Q59" s="243">
        <f t="shared" si="7"/>
        <v>1.9694223653662744</v>
      </c>
      <c r="R59" s="243">
        <f t="shared" si="8"/>
        <v>-1.9694223653662744</v>
      </c>
      <c r="S59" s="243">
        <f t="shared" si="9"/>
        <v>-4.3280017077898442E-2</v>
      </c>
    </row>
    <row r="60" spans="1:19">
      <c r="A60" s="88">
        <v>43047</v>
      </c>
      <c r="B60" s="28">
        <f>Stocks!M453</f>
        <v>1.0119989340302793E-5</v>
      </c>
      <c r="C60" s="28">
        <f t="shared" si="0"/>
        <v>-2.8837977224038385E-4</v>
      </c>
      <c r="D60" s="42">
        <f t="shared" si="1"/>
        <v>6.5745330564945196E-3</v>
      </c>
      <c r="E60" s="28">
        <f t="shared" si="5"/>
        <v>-1.5294650998787256E-2</v>
      </c>
      <c r="F60" s="42">
        <f t="shared" si="2"/>
        <v>0</v>
      </c>
      <c r="G60" s="28">
        <f t="shared" si="3"/>
        <v>-4.8365933173536935E-2</v>
      </c>
      <c r="H60" s="28">
        <f t="shared" si="6"/>
        <v>-1.7522538994302783E-2</v>
      </c>
      <c r="I60" s="42">
        <f t="shared" si="4"/>
        <v>-5.5411133611112995E-2</v>
      </c>
      <c r="J60" s="87">
        <v>1.0000000000000001E-5</v>
      </c>
      <c r="M60" s="84"/>
      <c r="Q60" s="243">
        <f t="shared" si="7"/>
        <v>1.9694223653662744</v>
      </c>
      <c r="R60" s="243">
        <f t="shared" si="8"/>
        <v>-1.9694223653662744</v>
      </c>
      <c r="S60" s="243">
        <f t="shared" si="9"/>
        <v>-4.3863156480065717E-2</v>
      </c>
    </row>
    <row r="61" spans="1:19">
      <c r="A61" s="88">
        <v>43046</v>
      </c>
      <c r="B61" s="28">
        <f>Stocks!M452</f>
        <v>8.4027916379721627E-3</v>
      </c>
      <c r="C61" s="28">
        <f t="shared" si="0"/>
        <v>-3.260039863523899E-4</v>
      </c>
      <c r="D61" s="42">
        <f t="shared" si="1"/>
        <v>6.5516874843102365E-3</v>
      </c>
      <c r="E61" s="28">
        <f t="shared" si="5"/>
        <v>-1.5241504250505102E-2</v>
      </c>
      <c r="F61" s="42">
        <f t="shared" si="2"/>
        <v>0</v>
      </c>
      <c r="G61" s="28">
        <f t="shared" si="3"/>
        <v>-4.8197868398733683E-2</v>
      </c>
      <c r="H61" s="28">
        <f t="shared" si="6"/>
        <v>-1.7461650650445294E-2</v>
      </c>
      <c r="I61" s="42">
        <f t="shared" si="4"/>
        <v>-5.5218587761567808E-2</v>
      </c>
      <c r="J61" s="87">
        <v>8.4399999999999996E-3</v>
      </c>
      <c r="M61" s="84"/>
      <c r="Q61" s="243">
        <f t="shared" si="7"/>
        <v>1.9694223653662744</v>
      </c>
      <c r="R61" s="243">
        <f t="shared" si="8"/>
        <v>-1.9694223653662744</v>
      </c>
      <c r="S61" s="243">
        <f t="shared" si="9"/>
        <v>-4.9758781555605855E-2</v>
      </c>
    </row>
    <row r="62" spans="1:19">
      <c r="A62" s="88">
        <v>43045</v>
      </c>
      <c r="B62" s="28">
        <f>Stocks!M451</f>
        <v>1.2833061356638776E-3</v>
      </c>
      <c r="C62" s="28">
        <f t="shared" si="0"/>
        <v>-3.1832427625610798E-4</v>
      </c>
      <c r="D62" s="42">
        <f t="shared" si="1"/>
        <v>6.5547149353350773E-3</v>
      </c>
      <c r="E62" s="28">
        <f t="shared" si="5"/>
        <v>-1.5248547154760504E-2</v>
      </c>
      <c r="F62" s="42">
        <f t="shared" si="2"/>
        <v>0</v>
      </c>
      <c r="G62" s="28">
        <f t="shared" si="3"/>
        <v>-4.8220140017523248E-2</v>
      </c>
      <c r="H62" s="28">
        <f t="shared" si="6"/>
        <v>-1.7469719455968102E-2</v>
      </c>
      <c r="I62" s="42">
        <f t="shared" si="4"/>
        <v>-5.5244103565016828E-2</v>
      </c>
      <c r="J62" s="87">
        <v>1.2800000000000001E-3</v>
      </c>
      <c r="M62" s="84"/>
      <c r="Q62" s="243">
        <f t="shared" si="7"/>
        <v>1.9694223653662744</v>
      </c>
      <c r="R62" s="243">
        <f t="shared" si="8"/>
        <v>-1.9694223653662744</v>
      </c>
      <c r="S62" s="243">
        <f t="shared" si="9"/>
        <v>-4.8564167838953509E-2</v>
      </c>
    </row>
    <row r="63" spans="1:19">
      <c r="A63" s="11">
        <v>43042</v>
      </c>
      <c r="B63" s="28">
        <f>Stocks!M450</f>
        <v>8.5553494718595326E-3</v>
      </c>
      <c r="C63" s="28">
        <f t="shared" si="0"/>
        <v>-3.4756209248463626E-4</v>
      </c>
      <c r="D63" s="42">
        <f t="shared" si="1"/>
        <v>6.5313665543742455E-3</v>
      </c>
      <c r="E63" s="28">
        <f t="shared" si="5"/>
        <v>-1.5194230698349978E-2</v>
      </c>
      <c r="F63" s="42">
        <f t="shared" si="2"/>
        <v>0</v>
      </c>
      <c r="G63" s="28">
        <f t="shared" si="3"/>
        <v>-4.8048376300836734E-2</v>
      </c>
      <c r="H63" s="28">
        <f t="shared" si="6"/>
        <v>-1.7407491019009243E-2</v>
      </c>
      <c r="I63" s="42">
        <f t="shared" si="4"/>
        <v>-5.5047319968994632E-2</v>
      </c>
      <c r="J63" s="87">
        <v>8.5900000000000004E-3</v>
      </c>
      <c r="M63" s="84"/>
      <c r="Q63" s="243">
        <f t="shared" si="7"/>
        <v>1.9694223653662744</v>
      </c>
      <c r="R63" s="243">
        <f t="shared" si="8"/>
        <v>-1.9694223653662744</v>
      </c>
      <c r="S63" s="243">
        <f t="shared" si="9"/>
        <v>-5.3214298966556065E-2</v>
      </c>
    </row>
    <row r="64" spans="1:19">
      <c r="A64" s="11">
        <v>43041</v>
      </c>
      <c r="B64" s="28">
        <f>Stocks!M449</f>
        <v>6.4607255442449224E-4</v>
      </c>
      <c r="C64" s="28">
        <f t="shared" si="0"/>
        <v>-3.2544498651313787E-4</v>
      </c>
      <c r="D64" s="42">
        <f t="shared" si="1"/>
        <v>6.5441689121077265E-3</v>
      </c>
      <c r="E64" s="28">
        <f t="shared" si="5"/>
        <v>-1.5224013436045972E-2</v>
      </c>
      <c r="F64" s="42">
        <f t="shared" si="2"/>
        <v>0</v>
      </c>
      <c r="G64" s="28">
        <f t="shared" si="3"/>
        <v>-4.8142557586911425E-2</v>
      </c>
      <c r="H64" s="28">
        <f t="shared" si="6"/>
        <v>-1.7441612044894469E-2</v>
      </c>
      <c r="I64" s="42">
        <f t="shared" si="4"/>
        <v>-5.5155220126893507E-2</v>
      </c>
      <c r="J64" s="87">
        <v>6.4999999999999997E-4</v>
      </c>
      <c r="M64" s="84"/>
      <c r="Q64" s="243">
        <f t="shared" si="7"/>
        <v>1.9694223653662744</v>
      </c>
      <c r="R64" s="243">
        <f t="shared" si="8"/>
        <v>-1.9694223653662744</v>
      </c>
      <c r="S64" s="243">
        <f t="shared" si="9"/>
        <v>-4.9730529710352404E-2</v>
      </c>
    </row>
    <row r="65" spans="1:19">
      <c r="A65" s="11">
        <v>43040</v>
      </c>
      <c r="B65" s="28">
        <f>Stocks!M448</f>
        <v>-1.9112338423920626E-3</v>
      </c>
      <c r="C65" s="28">
        <f t="shared" si="0"/>
        <v>-3.2401398298983585E-4</v>
      </c>
      <c r="D65" s="42">
        <f t="shared" si="1"/>
        <v>6.5438601885891593E-3</v>
      </c>
      <c r="E65" s="28">
        <f t="shared" si="5"/>
        <v>-1.5223295237744886E-2</v>
      </c>
      <c r="F65" s="42">
        <f t="shared" si="2"/>
        <v>0</v>
      </c>
      <c r="G65" s="28">
        <f t="shared" si="3"/>
        <v>-4.8140286444468335E-2</v>
      </c>
      <c r="H65" s="28">
        <f t="shared" si="6"/>
        <v>-1.7440789230582628E-2</v>
      </c>
      <c r="I65" s="42">
        <f t="shared" si="4"/>
        <v>-5.5152618159576706E-2</v>
      </c>
      <c r="J65" s="87">
        <v>-1.91E-3</v>
      </c>
      <c r="M65" s="84"/>
      <c r="Q65" s="243">
        <f t="shared" si="7"/>
        <v>1.9694223653662744</v>
      </c>
      <c r="R65" s="243">
        <f t="shared" si="8"/>
        <v>-1.9694223653662744</v>
      </c>
      <c r="S65" s="243">
        <f t="shared" si="9"/>
        <v>-4.9514197072063747E-2</v>
      </c>
    </row>
    <row r="66" spans="1:19">
      <c r="A66" s="11">
        <v>43039</v>
      </c>
      <c r="B66" s="28">
        <f>Stocks!M447</f>
        <v>8.1442007052155811E-3</v>
      </c>
      <c r="C66" s="28">
        <f t="shared" si="0"/>
        <v>-3.3663335612445477E-4</v>
      </c>
      <c r="D66" s="42">
        <f t="shared" si="1"/>
        <v>6.530517451564603E-3</v>
      </c>
      <c r="E66" s="28">
        <f t="shared" si="5"/>
        <v>-1.5192255389833924E-2</v>
      </c>
      <c r="F66" s="42">
        <f t="shared" si="2"/>
        <v>0</v>
      </c>
      <c r="G66" s="28">
        <f t="shared" si="3"/>
        <v>-4.8042129826844471E-2</v>
      </c>
      <c r="H66" s="28">
        <f t="shared" si="6"/>
        <v>-1.7405227978126447E-2</v>
      </c>
      <c r="I66" s="42">
        <f t="shared" si="4"/>
        <v>-5.5040163605366912E-2</v>
      </c>
      <c r="J66" s="87">
        <v>8.1799999999999998E-3</v>
      </c>
      <c r="M66" s="84"/>
      <c r="Q66" s="243">
        <f t="shared" si="7"/>
        <v>1.9694223653662744</v>
      </c>
      <c r="R66" s="243">
        <f t="shared" si="8"/>
        <v>-1.9694223653662744</v>
      </c>
      <c r="S66" s="243">
        <f t="shared" si="9"/>
        <v>-5.1547730883684112E-2</v>
      </c>
    </row>
    <row r="67" spans="1:19">
      <c r="A67" s="11">
        <v>43038</v>
      </c>
      <c r="B67" s="28">
        <f>Stocks!M446</f>
        <v>-7.9142904035350067E-3</v>
      </c>
      <c r="C67" s="28">
        <f t="shared" si="0"/>
        <v>-3.0144252272844535E-4</v>
      </c>
      <c r="D67" s="42">
        <f t="shared" si="1"/>
        <v>6.5133924123164152E-3</v>
      </c>
      <c r="E67" s="28">
        <f t="shared" si="5"/>
        <v>-1.5152416591186036E-2</v>
      </c>
      <c r="F67" s="42">
        <f t="shared" si="2"/>
        <v>0</v>
      </c>
      <c r="G67" s="28">
        <f t="shared" si="3"/>
        <v>-4.7916148483872309E-2</v>
      </c>
      <c r="H67" s="28">
        <f t="shared" si="6"/>
        <v>-1.7359586079998195E-2</v>
      </c>
      <c r="I67" s="42">
        <f t="shared" si="4"/>
        <v>-5.4895831250548262E-2</v>
      </c>
      <c r="J67" s="87">
        <v>-7.8799999999999999E-3</v>
      </c>
      <c r="M67" s="84"/>
      <c r="Q67" s="243">
        <f t="shared" si="7"/>
        <v>1.9694223653662744</v>
      </c>
      <c r="R67" s="243">
        <f t="shared" si="8"/>
        <v>-1.9694223653662744</v>
      </c>
      <c r="S67" s="243">
        <f t="shared" si="9"/>
        <v>-4.6280417890750221E-2</v>
      </c>
    </row>
    <row r="68" spans="1:19">
      <c r="A68" s="11">
        <v>43035</v>
      </c>
      <c r="B68" s="28">
        <f>Stocks!M445</f>
        <v>1.001794140201809E-2</v>
      </c>
      <c r="C68" s="28">
        <f t="shared" si="0"/>
        <v>-3.2049841286523159E-4</v>
      </c>
      <c r="D68" s="42">
        <f t="shared" si="1"/>
        <v>6.4900640769138028E-3</v>
      </c>
      <c r="E68" s="28">
        <f t="shared" si="5"/>
        <v>-1.5098146767717258E-2</v>
      </c>
      <c r="F68" s="42">
        <f t="shared" si="2"/>
        <v>0</v>
      </c>
      <c r="G68" s="28">
        <f t="shared" si="3"/>
        <v>-4.7744532233495715E-2</v>
      </c>
      <c r="H68" s="28">
        <f t="shared" si="6"/>
        <v>-1.7297411068746157E-2</v>
      </c>
      <c r="I68" s="42">
        <f t="shared" si="4"/>
        <v>-5.4699216601445229E-2</v>
      </c>
      <c r="J68" s="87">
        <v>1.0070000000000001E-2</v>
      </c>
      <c r="M68" s="84"/>
      <c r="Q68" s="243">
        <f t="shared" si="7"/>
        <v>1.9694223653662744</v>
      </c>
      <c r="R68" s="243">
        <f t="shared" si="8"/>
        <v>-1.9694223653662744</v>
      </c>
      <c r="S68" s="243">
        <f t="shared" si="9"/>
        <v>-4.9382935063044413E-2</v>
      </c>
    </row>
    <row r="69" spans="1:19">
      <c r="A69" s="11">
        <v>43034</v>
      </c>
      <c r="B69" s="28">
        <f>Stocks!M444</f>
        <v>1.2660534647529868E-3</v>
      </c>
      <c r="C69" s="28">
        <f t="shared" si="0"/>
        <v>-2.9676165446017994E-4</v>
      </c>
      <c r="D69" s="42">
        <f t="shared" si="1"/>
        <v>6.5068069195617249E-3</v>
      </c>
      <c r="E69" s="28">
        <f t="shared" ref="E69:E132" si="10">0+D69*NORMSINV(1%)</f>
        <v>-1.5137096444116651E-2</v>
      </c>
      <c r="F69" s="42">
        <f t="shared" si="2"/>
        <v>0</v>
      </c>
      <c r="G69" s="28">
        <f t="shared" si="3"/>
        <v>-4.7867701925044297E-2</v>
      </c>
      <c r="H69" s="28">
        <f t="shared" ref="H69:H132" si="11">(-1/SQRT(2*PI())*EXP(-1*(NORMSINV($A$1))^2/2)/$A$1)*D69</f>
        <v>-1.7342034331060411E-2</v>
      </c>
      <c r="I69" s="42">
        <f t="shared" si="4"/>
        <v>-5.4840327746985426E-2</v>
      </c>
      <c r="J69" s="87">
        <v>1.2700000000000001E-3</v>
      </c>
      <c r="M69" s="84"/>
      <c r="Q69" s="243">
        <f t="shared" ref="Q69:Q132" si="12">_xlfn.T.INV(0.975,252)</f>
        <v>1.9694223653662744</v>
      </c>
      <c r="R69" s="243">
        <f t="shared" ref="R69:R132" si="13">_xlfn.T.INV(0.025,252)</f>
        <v>-1.9694223653662744</v>
      </c>
      <c r="S69" s="243">
        <f t="shared" ref="S69:S132" si="14">(C69-0)/(D69/SQRT(COUNT(252)))</f>
        <v>-4.5607877739235074E-2</v>
      </c>
    </row>
    <row r="70" spans="1:19">
      <c r="A70" s="11">
        <v>43033</v>
      </c>
      <c r="B70" s="28">
        <f>Stocks!M443</f>
        <v>1.0956488560774128E-3</v>
      </c>
      <c r="C70" s="28">
        <f t="shared" si="0"/>
        <v>-3.0923606907217664E-4</v>
      </c>
      <c r="D70" s="42">
        <f t="shared" si="1"/>
        <v>6.5071401437957876E-3</v>
      </c>
      <c r="E70" s="28">
        <f t="shared" si="10"/>
        <v>-1.5137871639605142E-2</v>
      </c>
      <c r="F70" s="42">
        <f t="shared" si="2"/>
        <v>0</v>
      </c>
      <c r="G70" s="28">
        <f t="shared" si="3"/>
        <v>-4.7870153308419823E-2</v>
      </c>
      <c r="H70" s="28">
        <f t="shared" si="11"/>
        <v>-1.7342922445027598E-2</v>
      </c>
      <c r="I70" s="42">
        <f t="shared" si="4"/>
        <v>-5.4843136209943542E-2</v>
      </c>
      <c r="J70" s="87">
        <v>1.1000000000000001E-3</v>
      </c>
      <c r="M70" s="84"/>
      <c r="Q70" s="243">
        <f t="shared" si="12"/>
        <v>1.9694223653662744</v>
      </c>
      <c r="R70" s="243">
        <f t="shared" si="13"/>
        <v>-1.9694223653662744</v>
      </c>
      <c r="S70" s="243">
        <f t="shared" si="14"/>
        <v>-4.7522577082809075E-2</v>
      </c>
    </row>
    <row r="71" spans="1:19">
      <c r="A71" s="11">
        <v>43032</v>
      </c>
      <c r="B71" s="28">
        <f>Stocks!M442</f>
        <v>1.6448573239393868E-3</v>
      </c>
      <c r="C71" s="28">
        <f t="shared" si="0"/>
        <v>-3.2898049212231624E-4</v>
      </c>
      <c r="D71" s="42">
        <f t="shared" si="1"/>
        <v>6.5087357276787409E-3</v>
      </c>
      <c r="E71" s="28">
        <f t="shared" si="10"/>
        <v>-1.5141583522779103E-2</v>
      </c>
      <c r="F71" s="42">
        <f t="shared" si="2"/>
        <v>0</v>
      </c>
      <c r="G71" s="28">
        <f t="shared" si="3"/>
        <v>-4.7881891313657991E-2</v>
      </c>
      <c r="H71" s="28">
        <f t="shared" si="11"/>
        <v>-1.7347175017882202E-2</v>
      </c>
      <c r="I71" s="42">
        <f t="shared" si="4"/>
        <v>-5.4856584026079895E-2</v>
      </c>
      <c r="J71" s="87">
        <v>1.65E-3</v>
      </c>
      <c r="M71" s="84"/>
      <c r="Q71" s="243">
        <f t="shared" si="12"/>
        <v>1.9694223653662744</v>
      </c>
      <c r="R71" s="243">
        <f t="shared" si="13"/>
        <v>-1.9694223653662744</v>
      </c>
      <c r="S71" s="243">
        <f t="shared" si="14"/>
        <v>-5.0544453775148587E-2</v>
      </c>
    </row>
    <row r="72" spans="1:19">
      <c r="A72" s="11">
        <v>43031</v>
      </c>
      <c r="B72" s="28">
        <f>Stocks!M441</f>
        <v>-9.566416002438165E-4</v>
      </c>
      <c r="C72" s="28">
        <f t="shared" si="0"/>
        <v>-3.2405910943727052E-4</v>
      </c>
      <c r="D72" s="42">
        <f t="shared" si="1"/>
        <v>6.5087281154162227E-3</v>
      </c>
      <c r="E72" s="28">
        <f t="shared" si="10"/>
        <v>-1.5141565814008377E-2</v>
      </c>
      <c r="F72" s="42">
        <f t="shared" si="2"/>
        <v>0</v>
      </c>
      <c r="G72" s="28">
        <f t="shared" si="3"/>
        <v>-4.7881835313607936E-2</v>
      </c>
      <c r="H72" s="28">
        <f t="shared" si="11"/>
        <v>-1.7347154729571889E-2</v>
      </c>
      <c r="I72" s="42">
        <f t="shared" si="4"/>
        <v>-5.4856519868809434E-2</v>
      </c>
      <c r="J72" s="87">
        <v>-9.6000000000000002E-4</v>
      </c>
      <c r="M72" s="84"/>
      <c r="Q72" s="243">
        <f t="shared" si="12"/>
        <v>1.9694223653662744</v>
      </c>
      <c r="R72" s="243">
        <f t="shared" si="13"/>
        <v>-1.9694223653662744</v>
      </c>
      <c r="S72" s="243">
        <f t="shared" si="14"/>
        <v>-4.9788392400309606E-2</v>
      </c>
    </row>
    <row r="73" spans="1:19">
      <c r="A73" s="11">
        <v>43028</v>
      </c>
      <c r="B73" s="28">
        <f>Stocks!M440</f>
        <v>-1.2690366377475309E-4</v>
      </c>
      <c r="C73" s="28">
        <f t="shared" si="0"/>
        <v>-3.2722232765160903E-4</v>
      </c>
      <c r="D73" s="42">
        <f t="shared" si="1"/>
        <v>6.5088256174977112E-3</v>
      </c>
      <c r="E73" s="28">
        <f t="shared" si="10"/>
        <v>-1.5141792637768364E-2</v>
      </c>
      <c r="F73" s="42">
        <f t="shared" si="2"/>
        <v>0</v>
      </c>
      <c r="G73" s="28">
        <f t="shared" si="3"/>
        <v>-4.7882552593316939E-2</v>
      </c>
      <c r="H73" s="28">
        <f t="shared" si="11"/>
        <v>-1.7347414593505986E-2</v>
      </c>
      <c r="I73" s="42">
        <f t="shared" si="4"/>
        <v>-5.4857341630722908E-2</v>
      </c>
      <c r="J73" s="87">
        <v>-1.2999999999999999E-4</v>
      </c>
      <c r="M73" s="84"/>
      <c r="Q73" s="243">
        <f t="shared" si="12"/>
        <v>1.9694223653662744</v>
      </c>
      <c r="R73" s="243">
        <f t="shared" si="13"/>
        <v>-1.9694223653662744</v>
      </c>
      <c r="S73" s="243">
        <f t="shared" si="14"/>
        <v>-5.0273635657396544E-2</v>
      </c>
    </row>
    <row r="74" spans="1:19">
      <c r="A74" s="11">
        <v>43027</v>
      </c>
      <c r="B74" s="28">
        <f>Stocks!M439</f>
        <v>2.9472741659499844E-3</v>
      </c>
      <c r="C74" s="28">
        <f t="shared" si="0"/>
        <v>-3.6571523974302173E-4</v>
      </c>
      <c r="D74" s="42">
        <f t="shared" si="1"/>
        <v>6.5180600062177069E-3</v>
      </c>
      <c r="E74" s="28">
        <f t="shared" si="10"/>
        <v>-1.5163275038335191E-2</v>
      </c>
      <c r="F74" s="42">
        <f t="shared" si="2"/>
        <v>0</v>
      </c>
      <c r="G74" s="28">
        <f t="shared" si="3"/>
        <v>-4.7950485908716207E-2</v>
      </c>
      <c r="H74" s="28">
        <f t="shared" si="11"/>
        <v>-1.7372026217638718E-2</v>
      </c>
      <c r="I74" s="42">
        <f t="shared" si="4"/>
        <v>-5.4935170419898309E-2</v>
      </c>
      <c r="J74" s="87">
        <v>2.9499999999999999E-3</v>
      </c>
      <c r="M74" s="84"/>
      <c r="Q74" s="243">
        <f t="shared" si="12"/>
        <v>1.9694223653662744</v>
      </c>
      <c r="R74" s="243">
        <f t="shared" si="13"/>
        <v>-1.9694223653662744</v>
      </c>
      <c r="S74" s="243">
        <f t="shared" si="14"/>
        <v>-5.6107989094018575E-2</v>
      </c>
    </row>
    <row r="75" spans="1:19">
      <c r="A75" s="11">
        <v>43026</v>
      </c>
      <c r="B75" s="28">
        <f>Stocks!M438</f>
        <v>-5.0895110113509064E-4</v>
      </c>
      <c r="C75" s="28">
        <f t="shared" si="0"/>
        <v>-3.7087534190386986E-4</v>
      </c>
      <c r="D75" s="42">
        <f t="shared" si="1"/>
        <v>6.5186885394404939E-3</v>
      </c>
      <c r="E75" s="28">
        <f t="shared" si="10"/>
        <v>-1.5164737225261786E-2</v>
      </c>
      <c r="F75" s="42">
        <f t="shared" si="2"/>
        <v>0</v>
      </c>
      <c r="G75" s="28">
        <f t="shared" si="3"/>
        <v>-4.7955109749769166E-2</v>
      </c>
      <c r="H75" s="28">
        <f t="shared" si="11"/>
        <v>-1.737370139332205E-2</v>
      </c>
      <c r="I75" s="42">
        <f t="shared" si="4"/>
        <v>-5.4940467790538572E-2</v>
      </c>
      <c r="J75" s="87">
        <v>-5.1000000000000004E-4</v>
      </c>
      <c r="M75" s="84"/>
      <c r="Q75" s="243">
        <f t="shared" si="12"/>
        <v>1.9694223653662744</v>
      </c>
      <c r="R75" s="243">
        <f t="shared" si="13"/>
        <v>-1.9694223653662744</v>
      </c>
      <c r="S75" s="243">
        <f t="shared" si="14"/>
        <v>-5.6894165085497779E-2</v>
      </c>
    </row>
    <row r="76" spans="1:19">
      <c r="A76" s="11">
        <v>43025</v>
      </c>
      <c r="B76" s="28">
        <f>Stocks!M437</f>
        <v>3.4736803536868565E-3</v>
      </c>
      <c r="C76" s="28">
        <f t="shared" si="0"/>
        <v>-3.8210203402717121E-4</v>
      </c>
      <c r="D76" s="42">
        <f t="shared" si="1"/>
        <v>6.5144757887113927E-3</v>
      </c>
      <c r="E76" s="28">
        <f t="shared" si="10"/>
        <v>-1.5154936901559278E-2</v>
      </c>
      <c r="F76" s="42">
        <f t="shared" si="2"/>
        <v>0</v>
      </c>
      <c r="G76" s="28">
        <f t="shared" si="3"/>
        <v>-4.7924118405062305E-2</v>
      </c>
      <c r="H76" s="28">
        <f t="shared" si="11"/>
        <v>-1.7362473510172078E-2</v>
      </c>
      <c r="I76" s="42">
        <f t="shared" si="4"/>
        <v>-5.4904962106482429E-2</v>
      </c>
      <c r="J76" s="87">
        <v>3.48E-3</v>
      </c>
      <c r="M76" s="84"/>
      <c r="Q76" s="243">
        <f t="shared" si="12"/>
        <v>1.9694223653662744</v>
      </c>
      <c r="R76" s="243">
        <f t="shared" si="13"/>
        <v>-1.9694223653662744</v>
      </c>
      <c r="S76" s="243">
        <f t="shared" si="14"/>
        <v>-5.8654302574782241E-2</v>
      </c>
    </row>
    <row r="77" spans="1:19">
      <c r="A77" s="11">
        <v>43024</v>
      </c>
      <c r="B77" s="28">
        <f>Stocks!M436</f>
        <v>-4.2453276673033854E-3</v>
      </c>
      <c r="C77" s="28">
        <f t="shared" si="0"/>
        <v>-3.8476859070125664E-4</v>
      </c>
      <c r="D77" s="42">
        <f t="shared" si="1"/>
        <v>6.5162007149732236E-3</v>
      </c>
      <c r="E77" s="28">
        <f t="shared" si="10"/>
        <v>-1.5158949680101366E-2</v>
      </c>
      <c r="F77" s="42">
        <f t="shared" si="2"/>
        <v>0</v>
      </c>
      <c r="G77" s="28">
        <f t="shared" si="3"/>
        <v>-4.793680792500115E-2</v>
      </c>
      <c r="H77" s="28">
        <f t="shared" si="11"/>
        <v>-1.7367070808174158E-2</v>
      </c>
      <c r="I77" s="42">
        <f t="shared" si="4"/>
        <v>-5.4919500039251543E-2</v>
      </c>
      <c r="J77" s="87">
        <v>-4.2399999999999998E-3</v>
      </c>
      <c r="M77" s="84"/>
      <c r="Q77" s="243">
        <f t="shared" si="12"/>
        <v>1.9694223653662744</v>
      </c>
      <c r="R77" s="243">
        <f t="shared" si="13"/>
        <v>-1.9694223653662744</v>
      </c>
      <c r="S77" s="243">
        <f t="shared" si="14"/>
        <v>-5.9047995531678117E-2</v>
      </c>
    </row>
    <row r="78" spans="1:19">
      <c r="A78" s="11">
        <v>43021</v>
      </c>
      <c r="B78" s="28">
        <f>Stocks!M435</f>
        <v>-4.7664631921958047E-3</v>
      </c>
      <c r="C78" s="28">
        <f t="shared" si="0"/>
        <v>-3.3151640236872592E-4</v>
      </c>
      <c r="D78" s="42">
        <f t="shared" si="1"/>
        <v>6.5350564913840975E-3</v>
      </c>
      <c r="E78" s="28">
        <f t="shared" si="10"/>
        <v>-1.5202814775468192E-2</v>
      </c>
      <c r="F78" s="42">
        <f t="shared" si="2"/>
        <v>0</v>
      </c>
      <c r="G78" s="28">
        <f t="shared" si="3"/>
        <v>-4.8075521536140822E-2</v>
      </c>
      <c r="H78" s="28">
        <f t="shared" si="11"/>
        <v>-1.7417325491600077E-2</v>
      </c>
      <c r="I78" s="42">
        <f t="shared" si="4"/>
        <v>-5.5078419301968162E-2</v>
      </c>
      <c r="J78" s="87">
        <v>-4.7600000000000003E-3</v>
      </c>
      <c r="M78" s="84"/>
      <c r="Q78" s="243">
        <f t="shared" si="12"/>
        <v>1.9694223653662744</v>
      </c>
      <c r="R78" s="243">
        <f t="shared" si="13"/>
        <v>-1.9694223653662744</v>
      </c>
      <c r="S78" s="243">
        <f t="shared" si="14"/>
        <v>-5.0728926797465546E-2</v>
      </c>
    </row>
    <row r="79" spans="1:19">
      <c r="A79" s="11">
        <v>43020</v>
      </c>
      <c r="B79" s="28">
        <f>Stocks!M434</f>
        <v>-2.995187621437002E-3</v>
      </c>
      <c r="C79" s="28">
        <f t="shared" si="0"/>
        <v>-2.9948991244155336E-4</v>
      </c>
      <c r="D79" s="42">
        <f t="shared" si="1"/>
        <v>6.5417232383899728E-3</v>
      </c>
      <c r="E79" s="28">
        <f t="shared" si="10"/>
        <v>-1.5218323948192078E-2</v>
      </c>
      <c r="F79" s="42">
        <f t="shared" si="2"/>
        <v>0</v>
      </c>
      <c r="G79" s="28">
        <f t="shared" si="3"/>
        <v>-4.8124565846573257E-2</v>
      </c>
      <c r="H79" s="28">
        <f t="shared" si="11"/>
        <v>-1.7435093800523587E-2</v>
      </c>
      <c r="I79" s="42">
        <f t="shared" si="4"/>
        <v>-5.5134607628335948E-2</v>
      </c>
      <c r="J79" s="87">
        <v>-2.99E-3</v>
      </c>
      <c r="M79" s="84"/>
      <c r="Q79" s="243">
        <f t="shared" si="12"/>
        <v>1.9694223653662744</v>
      </c>
      <c r="R79" s="243">
        <f t="shared" si="13"/>
        <v>-1.9694223653662744</v>
      </c>
      <c r="S79" s="243">
        <f t="shared" si="14"/>
        <v>-4.5781501529138798E-2</v>
      </c>
    </row>
    <row r="80" spans="1:19">
      <c r="A80" s="11">
        <v>43019</v>
      </c>
      <c r="B80" s="28">
        <f>Stocks!M433</f>
        <v>-1.6486256702262897E-3</v>
      </c>
      <c r="C80" s="28">
        <f t="shared" si="0"/>
        <v>-2.8386493662898823E-4</v>
      </c>
      <c r="D80" s="42">
        <f t="shared" si="1"/>
        <v>6.5431901835205459E-3</v>
      </c>
      <c r="E80" s="28">
        <f t="shared" si="10"/>
        <v>-1.522173657287792E-2</v>
      </c>
      <c r="F80" s="42">
        <f t="shared" si="2"/>
        <v>0</v>
      </c>
      <c r="G80" s="28">
        <f t="shared" si="3"/>
        <v>-4.8135357513379835E-2</v>
      </c>
      <c r="H80" s="28">
        <f t="shared" si="11"/>
        <v>-1.7439003523546055E-2</v>
      </c>
      <c r="I80" s="42">
        <f t="shared" si="4"/>
        <v>-5.5146971258107344E-2</v>
      </c>
      <c r="J80" s="87">
        <v>-1.65E-3</v>
      </c>
      <c r="M80" s="84"/>
      <c r="Q80" s="243">
        <f t="shared" si="12"/>
        <v>1.9694223653662744</v>
      </c>
      <c r="R80" s="243">
        <f t="shared" si="13"/>
        <v>-1.9694223653662744</v>
      </c>
      <c r="S80" s="243">
        <f t="shared" si="14"/>
        <v>-4.3383262394530532E-2</v>
      </c>
    </row>
    <row r="81" spans="1:19">
      <c r="A81" s="11">
        <v>43018</v>
      </c>
      <c r="B81" s="28">
        <f>Stocks!M432</f>
        <v>-6.6120092145254116E-3</v>
      </c>
      <c r="C81" s="28">
        <f t="shared" si="0"/>
        <v>-2.5540863898414347E-4</v>
      </c>
      <c r="D81" s="42">
        <f t="shared" si="1"/>
        <v>6.5311416719563168E-3</v>
      </c>
      <c r="E81" s="28">
        <f t="shared" si="10"/>
        <v>-1.5193707543615121E-2</v>
      </c>
      <c r="F81" s="42">
        <f t="shared" si="2"/>
        <v>0</v>
      </c>
      <c r="G81" s="28">
        <f t="shared" si="3"/>
        <v>-4.8046721940305882E-2</v>
      </c>
      <c r="H81" s="28">
        <f t="shared" si="11"/>
        <v>-1.7406891659191071E-2</v>
      </c>
      <c r="I81" s="42">
        <f t="shared" si="4"/>
        <v>-5.5045424626831221E-2</v>
      </c>
      <c r="J81" s="87">
        <v>-6.5900000000000004E-3</v>
      </c>
      <c r="M81" s="84"/>
      <c r="Q81" s="243">
        <f t="shared" si="12"/>
        <v>1.9694223653662744</v>
      </c>
      <c r="R81" s="243">
        <f t="shared" si="13"/>
        <v>-1.9694223653662744</v>
      </c>
      <c r="S81" s="243">
        <f t="shared" si="14"/>
        <v>-3.910627755646881E-2</v>
      </c>
    </row>
    <row r="82" spans="1:19">
      <c r="A82" s="11">
        <v>43017</v>
      </c>
      <c r="B82" s="28">
        <f>Stocks!M431</f>
        <v>6.7707114446247645E-3</v>
      </c>
      <c r="C82" s="28">
        <f t="shared" si="0"/>
        <v>-2.871255778991806E-4</v>
      </c>
      <c r="D82" s="42">
        <f t="shared" si="1"/>
        <v>6.5162753782085133E-3</v>
      </c>
      <c r="E82" s="28">
        <f t="shared" si="10"/>
        <v>-1.515912337276005E-2</v>
      </c>
      <c r="F82" s="42">
        <f t="shared" si="2"/>
        <v>0</v>
      </c>
      <c r="G82" s="28">
        <f t="shared" si="3"/>
        <v>-4.7937357189415448E-2</v>
      </c>
      <c r="H82" s="28">
        <f t="shared" si="11"/>
        <v>-1.7367269801690587E-2</v>
      </c>
      <c r="I82" s="42">
        <f t="shared" si="4"/>
        <v>-5.4920129312003067E-2</v>
      </c>
      <c r="J82" s="87">
        <v>6.79E-3</v>
      </c>
      <c r="M82" s="84"/>
      <c r="Q82" s="243">
        <f t="shared" si="12"/>
        <v>1.9694223653662744</v>
      </c>
      <c r="R82" s="243">
        <f t="shared" si="13"/>
        <v>-1.9694223653662744</v>
      </c>
      <c r="S82" s="243">
        <f t="shared" si="14"/>
        <v>-4.4062836702600895E-2</v>
      </c>
    </row>
    <row r="83" spans="1:19">
      <c r="A83" s="11">
        <v>43014</v>
      </c>
      <c r="B83" s="28">
        <f>Stocks!M430</f>
        <v>7.8595870023160288E-3</v>
      </c>
      <c r="C83" s="28">
        <f t="shared" si="0"/>
        <v>-3.2619657764153482E-4</v>
      </c>
      <c r="D83" s="42">
        <f t="shared" si="1"/>
        <v>6.4967220179907052E-3</v>
      </c>
      <c r="E83" s="28">
        <f t="shared" si="10"/>
        <v>-1.5113635454786998E-2</v>
      </c>
      <c r="F83" s="42">
        <f t="shared" si="2"/>
        <v>0</v>
      </c>
      <c r="G83" s="28">
        <f t="shared" si="3"/>
        <v>-4.7793511762601694E-2</v>
      </c>
      <c r="H83" s="28">
        <f t="shared" si="11"/>
        <v>-1.7315155907982542E-2</v>
      </c>
      <c r="I83" s="42">
        <f t="shared" si="4"/>
        <v>-5.4755330710145725E-2</v>
      </c>
      <c r="J83" s="87">
        <v>7.8899999999999994E-3</v>
      </c>
      <c r="M83" s="84"/>
      <c r="Q83" s="243">
        <f t="shared" si="12"/>
        <v>1.9694223653662744</v>
      </c>
      <c r="R83" s="243">
        <f t="shared" si="13"/>
        <v>-1.9694223653662744</v>
      </c>
      <c r="S83" s="243">
        <f t="shared" si="14"/>
        <v>-5.0209409720507067E-2</v>
      </c>
    </row>
    <row r="84" spans="1:19">
      <c r="A84" s="11">
        <v>43013</v>
      </c>
      <c r="B84" s="28">
        <f>Stocks!M429</f>
        <v>-2.9376857179084616E-3</v>
      </c>
      <c r="C84" s="28">
        <f t="shared" si="0"/>
        <v>-3.1845843969098212E-4</v>
      </c>
      <c r="D84" s="42">
        <f t="shared" si="1"/>
        <v>6.4947601406416047E-3</v>
      </c>
      <c r="E84" s="28">
        <f t="shared" si="10"/>
        <v>-1.510907144558679E-2</v>
      </c>
      <c r="F84" s="42">
        <f t="shared" si="2"/>
        <v>0</v>
      </c>
      <c r="G84" s="28">
        <f t="shared" si="3"/>
        <v>-4.777907909826707E-2</v>
      </c>
      <c r="H84" s="28">
        <f t="shared" si="11"/>
        <v>-1.7309927084573146E-2</v>
      </c>
      <c r="I84" s="42">
        <f t="shared" si="4"/>
        <v>-5.4738795718689226E-2</v>
      </c>
      <c r="J84" s="87">
        <v>-2.9299999999999999E-3</v>
      </c>
      <c r="M84" s="84"/>
      <c r="Q84" s="243">
        <f t="shared" si="12"/>
        <v>1.9694223653662744</v>
      </c>
      <c r="R84" s="243">
        <f t="shared" si="13"/>
        <v>-1.9694223653662744</v>
      </c>
      <c r="S84" s="243">
        <f t="shared" si="14"/>
        <v>-4.9033133294360924E-2</v>
      </c>
    </row>
    <row r="85" spans="1:19">
      <c r="A85" s="11">
        <v>43012</v>
      </c>
      <c r="B85" s="28">
        <f>Stocks!M428</f>
        <v>-5.1082013315213387E-3</v>
      </c>
      <c r="C85" s="28">
        <f t="shared" si="0"/>
        <v>-2.9252033470103923E-4</v>
      </c>
      <c r="D85" s="42">
        <f t="shared" si="1"/>
        <v>6.4886044365924569E-3</v>
      </c>
      <c r="E85" s="28">
        <f t="shared" si="10"/>
        <v>-1.509475113655883E-2</v>
      </c>
      <c r="F85" s="42">
        <f t="shared" si="2"/>
        <v>0</v>
      </c>
      <c r="G85" s="28">
        <f t="shared" si="3"/>
        <v>-4.7733794304941242E-2</v>
      </c>
      <c r="H85" s="28">
        <f t="shared" si="11"/>
        <v>-1.7293520814605116E-2</v>
      </c>
      <c r="I85" s="42">
        <f t="shared" si="4"/>
        <v>-5.4686914537682631E-2</v>
      </c>
      <c r="J85" s="87">
        <v>-5.1000000000000004E-3</v>
      </c>
      <c r="M85" s="84"/>
      <c r="Q85" s="243">
        <f t="shared" si="12"/>
        <v>1.9694223653662744</v>
      </c>
      <c r="R85" s="243">
        <f t="shared" si="13"/>
        <v>-1.9694223653662744</v>
      </c>
      <c r="S85" s="243">
        <f t="shared" si="14"/>
        <v>-4.5082164825978918E-2</v>
      </c>
    </row>
    <row r="86" spans="1:19">
      <c r="A86" s="11">
        <v>43011</v>
      </c>
      <c r="B86" s="28">
        <f>Stocks!M427</f>
        <v>1.8179076630832152E-3</v>
      </c>
      <c r="C86" s="28">
        <f t="shared" si="0"/>
        <v>-3.4948553458759106E-4</v>
      </c>
      <c r="D86" s="42">
        <f t="shared" si="1"/>
        <v>6.5328658535694665E-3</v>
      </c>
      <c r="E86" s="28">
        <f t="shared" si="10"/>
        <v>-1.5197718589845331E-2</v>
      </c>
      <c r="F86" s="42">
        <f t="shared" si="2"/>
        <v>0</v>
      </c>
      <c r="G86" s="28">
        <f t="shared" si="3"/>
        <v>-4.8059405982193576E-2</v>
      </c>
      <c r="H86" s="28">
        <f t="shared" si="11"/>
        <v>-1.7411486972544896E-2</v>
      </c>
      <c r="I86" s="42">
        <f t="shared" si="4"/>
        <v>-5.5059956283591498E-2</v>
      </c>
      <c r="J86" s="87">
        <v>1.82E-3</v>
      </c>
      <c r="M86" s="84"/>
      <c r="Q86" s="243">
        <f t="shared" si="12"/>
        <v>1.9694223653662744</v>
      </c>
      <c r="R86" s="243">
        <f t="shared" si="13"/>
        <v>-1.9694223653662744</v>
      </c>
      <c r="S86" s="243">
        <f t="shared" si="14"/>
        <v>-5.3496511702691256E-2</v>
      </c>
    </row>
    <row r="87" spans="1:19">
      <c r="A87" s="11">
        <v>43010</v>
      </c>
      <c r="B87" s="28">
        <f>Stocks!M426</f>
        <v>1.9995405644657803E-3</v>
      </c>
      <c r="C87" s="28">
        <f t="shared" si="0"/>
        <v>-3.5453083588924523E-4</v>
      </c>
      <c r="D87" s="42">
        <f t="shared" si="1"/>
        <v>6.5315353029500745E-3</v>
      </c>
      <c r="E87" s="28">
        <f t="shared" si="10"/>
        <v>-1.5194623266240605E-2</v>
      </c>
      <c r="F87" s="42">
        <f t="shared" si="2"/>
        <v>0</v>
      </c>
      <c r="G87" s="28">
        <f t="shared" si="3"/>
        <v>-4.8049617709507358E-2</v>
      </c>
      <c r="H87" s="28">
        <f t="shared" si="11"/>
        <v>-1.7407940770113203E-2</v>
      </c>
      <c r="I87" s="42">
        <f t="shared" si="4"/>
        <v>-5.5048742206863316E-2</v>
      </c>
      <c r="J87" s="87">
        <v>2E-3</v>
      </c>
      <c r="M87" s="84"/>
      <c r="Q87" s="243">
        <f t="shared" si="12"/>
        <v>1.9694223653662744</v>
      </c>
      <c r="R87" s="243">
        <f t="shared" si="13"/>
        <v>-1.9694223653662744</v>
      </c>
      <c r="S87" s="243">
        <f t="shared" si="14"/>
        <v>-5.4279862152642057E-2</v>
      </c>
    </row>
    <row r="88" spans="1:19">
      <c r="A88" s="11">
        <v>43007</v>
      </c>
      <c r="B88" s="28">
        <f>Stocks!M425</f>
        <v>-7.3076007517106105E-3</v>
      </c>
      <c r="C88" s="28">
        <f t="shared" si="0"/>
        <v>-3.6522129278116085E-4</v>
      </c>
      <c r="D88" s="42">
        <f t="shared" si="1"/>
        <v>6.5451515432253492E-3</v>
      </c>
      <c r="E88" s="28">
        <f t="shared" si="10"/>
        <v>-1.5226299377857419E-2</v>
      </c>
      <c r="F88" s="42">
        <f t="shared" si="2"/>
        <v>0</v>
      </c>
      <c r="G88" s="28">
        <f t="shared" si="3"/>
        <v>-4.8149786369634212E-2</v>
      </c>
      <c r="H88" s="28">
        <f t="shared" si="11"/>
        <v>-1.7444230967322512E-2</v>
      </c>
      <c r="I88" s="42">
        <f t="shared" si="4"/>
        <v>-5.5163501886781423E-2</v>
      </c>
      <c r="J88" s="87">
        <v>-7.28E-3</v>
      </c>
      <c r="M88" s="84"/>
      <c r="Q88" s="243">
        <f t="shared" si="12"/>
        <v>1.9694223653662744</v>
      </c>
      <c r="R88" s="243">
        <f t="shared" si="13"/>
        <v>-1.9694223653662744</v>
      </c>
      <c r="S88" s="243">
        <f t="shared" si="14"/>
        <v>-5.5800280615227051E-2</v>
      </c>
    </row>
    <row r="89" spans="1:19">
      <c r="A89" s="11">
        <v>43006</v>
      </c>
      <c r="B89" s="28">
        <f>Stocks!M424</f>
        <v>9.027933036088588E-4</v>
      </c>
      <c r="C89" s="28">
        <f t="shared" si="0"/>
        <v>-3.7059505629002075E-4</v>
      </c>
      <c r="D89" s="42">
        <f t="shared" si="1"/>
        <v>6.5446622140472215E-3</v>
      </c>
      <c r="E89" s="28">
        <f t="shared" si="10"/>
        <v>-1.5225161027964175E-2</v>
      </c>
      <c r="F89" s="42">
        <f t="shared" si="2"/>
        <v>0</v>
      </c>
      <c r="G89" s="28">
        <f t="shared" si="3"/>
        <v>-4.8146186591197355E-2</v>
      </c>
      <c r="H89" s="28">
        <f t="shared" si="11"/>
        <v>-1.7442926800238536E-2</v>
      </c>
      <c r="I89" s="42">
        <f t="shared" si="4"/>
        <v>-5.5159377748346637E-2</v>
      </c>
      <c r="J89" s="87">
        <v>8.9999999999999998E-4</v>
      </c>
      <c r="M89" s="84"/>
      <c r="Q89" s="243">
        <f t="shared" si="12"/>
        <v>1.9694223653662744</v>
      </c>
      <c r="R89" s="243">
        <f t="shared" si="13"/>
        <v>-1.9694223653662744</v>
      </c>
      <c r="S89" s="243">
        <f t="shared" si="14"/>
        <v>-5.662554371325524E-2</v>
      </c>
    </row>
    <row r="90" spans="1:19">
      <c r="A90" s="11">
        <v>43005</v>
      </c>
      <c r="B90" s="28">
        <f>Stocks!M423</f>
        <v>8.6096239219719314E-3</v>
      </c>
      <c r="C90" s="28">
        <f t="shared" si="0"/>
        <v>-4.125129858358624E-4</v>
      </c>
      <c r="D90" s="42">
        <f t="shared" si="1"/>
        <v>6.5207002763075931E-3</v>
      </c>
      <c r="E90" s="28">
        <f t="shared" si="10"/>
        <v>-1.5169417225045691E-2</v>
      </c>
      <c r="F90" s="42">
        <f t="shared" si="2"/>
        <v>0</v>
      </c>
      <c r="G90" s="28">
        <f t="shared" si="3"/>
        <v>-4.7969909208535402E-2</v>
      </c>
      <c r="H90" s="28">
        <f t="shared" si="11"/>
        <v>-1.7379063103027836E-2</v>
      </c>
      <c r="I90" s="42">
        <f t="shared" si="4"/>
        <v>-5.495742300536148E-2</v>
      </c>
      <c r="J90" s="87">
        <v>8.6499999999999997E-3</v>
      </c>
      <c r="M90" s="84"/>
      <c r="Q90" s="243">
        <f t="shared" si="12"/>
        <v>1.9694223653662744</v>
      </c>
      <c r="R90" s="243">
        <f t="shared" si="13"/>
        <v>-1.9694223653662744</v>
      </c>
      <c r="S90" s="243">
        <f t="shared" si="14"/>
        <v>-6.3262068237470298E-2</v>
      </c>
    </row>
    <row r="91" spans="1:19">
      <c r="A91" s="11">
        <v>43004</v>
      </c>
      <c r="B91" s="28">
        <f>Stocks!M422</f>
        <v>3.2362825281593986E-3</v>
      </c>
      <c r="C91" s="28">
        <f t="shared" si="0"/>
        <v>-4.1175941692558286E-4</v>
      </c>
      <c r="D91" s="42">
        <f t="shared" si="1"/>
        <v>6.5211345901405844E-3</v>
      </c>
      <c r="E91" s="28">
        <f t="shared" si="10"/>
        <v>-1.5170427590107739E-2</v>
      </c>
      <c r="F91" s="42">
        <f t="shared" si="2"/>
        <v>0</v>
      </c>
      <c r="G91" s="28">
        <f t="shared" si="3"/>
        <v>-4.7973104263399728E-2</v>
      </c>
      <c r="H91" s="28">
        <f t="shared" si="11"/>
        <v>-1.7380220642431617E-2</v>
      </c>
      <c r="I91" s="42">
        <f t="shared" si="4"/>
        <v>-5.496108346635882E-2</v>
      </c>
      <c r="J91" s="87">
        <v>3.2399999999999998E-3</v>
      </c>
      <c r="M91" s="84"/>
      <c r="Q91" s="243">
        <f t="shared" si="12"/>
        <v>1.9694223653662744</v>
      </c>
      <c r="R91" s="243">
        <f t="shared" si="13"/>
        <v>-1.9694223653662744</v>
      </c>
      <c r="S91" s="243">
        <f t="shared" si="14"/>
        <v>-6.314229697821741E-2</v>
      </c>
    </row>
    <row r="92" spans="1:19">
      <c r="A92" s="11">
        <v>43003</v>
      </c>
      <c r="B92" s="28">
        <f>Stocks!M421</f>
        <v>-2.6009761363694284E-3</v>
      </c>
      <c r="C92" s="28">
        <f t="shared" si="0"/>
        <v>-4.0177434726350867E-4</v>
      </c>
      <c r="D92" s="42">
        <f t="shared" si="1"/>
        <v>6.5196953922684407E-3</v>
      </c>
      <c r="E92" s="28">
        <f t="shared" si="10"/>
        <v>-1.5167079515197553E-2</v>
      </c>
      <c r="F92" s="42">
        <f t="shared" si="2"/>
        <v>0</v>
      </c>
      <c r="G92" s="28">
        <f t="shared" si="3"/>
        <v>-4.7962516720906678E-2</v>
      </c>
      <c r="H92" s="28">
        <f t="shared" si="11"/>
        <v>-1.737638487179689E-2</v>
      </c>
      <c r="I92" s="42">
        <f t="shared" si="4"/>
        <v>-5.4948953694571097E-2</v>
      </c>
      <c r="J92" s="87">
        <v>-2.5999999999999999E-3</v>
      </c>
      <c r="M92" s="84"/>
      <c r="Q92" s="243">
        <f t="shared" si="12"/>
        <v>1.9694223653662744</v>
      </c>
      <c r="R92" s="243">
        <f t="shared" si="13"/>
        <v>-1.9694223653662744</v>
      </c>
      <c r="S92" s="243">
        <f t="shared" si="14"/>
        <v>-6.1624711445869659E-2</v>
      </c>
    </row>
    <row r="93" spans="1:19">
      <c r="A93" s="11">
        <v>43000</v>
      </c>
      <c r="B93" s="28">
        <f>Stocks!M420</f>
        <v>-8.3688718664611979E-3</v>
      </c>
      <c r="C93" s="28">
        <f t="shared" si="0"/>
        <v>-4.0422688500380325E-4</v>
      </c>
      <c r="D93" s="42">
        <f t="shared" si="1"/>
        <v>6.52281984129305E-3</v>
      </c>
      <c r="E93" s="28">
        <f t="shared" si="10"/>
        <v>-1.5174348070543501E-2</v>
      </c>
      <c r="F93" s="42">
        <f t="shared" si="2"/>
        <v>0</v>
      </c>
      <c r="G93" s="28">
        <f t="shared" si="3"/>
        <v>-4.7985501911098863E-2</v>
      </c>
      <c r="H93" s="28">
        <f t="shared" si="11"/>
        <v>-1.7384712197768024E-2</v>
      </c>
      <c r="I93" s="42">
        <f t="shared" si="4"/>
        <v>-5.4975287011458554E-2</v>
      </c>
      <c r="J93" s="87">
        <v>-8.3300000000000006E-3</v>
      </c>
      <c r="M93" s="84"/>
      <c r="Q93" s="243">
        <f t="shared" si="12"/>
        <v>1.9694223653662744</v>
      </c>
      <c r="R93" s="243">
        <f t="shared" si="13"/>
        <v>-1.9694223653662744</v>
      </c>
      <c r="S93" s="243">
        <f t="shared" si="14"/>
        <v>-6.1971186517343915E-2</v>
      </c>
    </row>
    <row r="94" spans="1:19">
      <c r="A94" s="11">
        <v>42999</v>
      </c>
      <c r="B94" s="28">
        <f>Stocks!M419</f>
        <v>1.9200281665472593E-3</v>
      </c>
      <c r="C94" s="28">
        <f t="shared" si="0"/>
        <v>-4.4427826468159992E-4</v>
      </c>
      <c r="D94" s="42">
        <f t="shared" si="1"/>
        <v>6.5394567181433659E-3</v>
      </c>
      <c r="E94" s="28">
        <f t="shared" si="10"/>
        <v>-1.5213051233634914E-2</v>
      </c>
      <c r="F94" s="42">
        <f t="shared" si="2"/>
        <v>0</v>
      </c>
      <c r="G94" s="28">
        <f t="shared" si="3"/>
        <v>-4.8107892059120694E-2</v>
      </c>
      <c r="H94" s="28">
        <f t="shared" si="11"/>
        <v>-1.7429053038531626E-2</v>
      </c>
      <c r="I94" s="42">
        <f t="shared" si="4"/>
        <v>-5.5115505061638377E-2</v>
      </c>
      <c r="J94" s="87">
        <v>1.92E-3</v>
      </c>
      <c r="M94" s="84"/>
      <c r="Q94" s="243">
        <f t="shared" si="12"/>
        <v>1.9694223653662744</v>
      </c>
      <c r="R94" s="243">
        <f t="shared" si="13"/>
        <v>-1.9694223653662744</v>
      </c>
      <c r="S94" s="243">
        <f t="shared" si="14"/>
        <v>-6.7938100033443777E-2</v>
      </c>
    </row>
    <row r="95" spans="1:19">
      <c r="A95" s="11">
        <v>42998</v>
      </c>
      <c r="B95" s="28">
        <f>Stocks!M418</f>
        <v>-2.9251069966671059E-3</v>
      </c>
      <c r="C95" s="28">
        <f t="shared" si="0"/>
        <v>-4.2553342117010738E-4</v>
      </c>
      <c r="D95" s="42">
        <f t="shared" si="1"/>
        <v>6.5390873341639299E-3</v>
      </c>
      <c r="E95" s="28">
        <f t="shared" si="10"/>
        <v>-1.5212191917999647E-2</v>
      </c>
      <c r="F95" s="42">
        <f t="shared" si="2"/>
        <v>0</v>
      </c>
      <c r="G95" s="28">
        <f t="shared" si="3"/>
        <v>-4.8105174664484253E-2</v>
      </c>
      <c r="H95" s="28">
        <f t="shared" si="11"/>
        <v>-1.7428068551096867E-2</v>
      </c>
      <c r="I95" s="42">
        <f t="shared" si="4"/>
        <v>-5.5112391839016721E-2</v>
      </c>
      <c r="J95" s="87">
        <v>-2.9199999999999999E-3</v>
      </c>
      <c r="M95" s="84"/>
      <c r="Q95" s="243">
        <f t="shared" si="12"/>
        <v>1.9694223653662744</v>
      </c>
      <c r="R95" s="243">
        <f t="shared" si="13"/>
        <v>-1.9694223653662744</v>
      </c>
      <c r="S95" s="243">
        <f t="shared" si="14"/>
        <v>-6.5075353703700753E-2</v>
      </c>
    </row>
    <row r="96" spans="1:19">
      <c r="A96" s="11">
        <v>42997</v>
      </c>
      <c r="B96" s="28">
        <f>Stocks!M417</f>
        <v>6.0837555521027391E-3</v>
      </c>
      <c r="C96" s="28">
        <f t="shared" si="0"/>
        <v>-4.7031069375040493E-4</v>
      </c>
      <c r="D96" s="42">
        <f t="shared" si="1"/>
        <v>6.5329675751441526E-3</v>
      </c>
      <c r="E96" s="28">
        <f t="shared" si="10"/>
        <v>-1.5197955229614346E-2</v>
      </c>
      <c r="F96" s="42">
        <f t="shared" si="2"/>
        <v>0</v>
      </c>
      <c r="G96" s="28">
        <f t="shared" si="3"/>
        <v>-4.8060154302848643E-2</v>
      </c>
      <c r="H96" s="28">
        <f t="shared" si="11"/>
        <v>-1.7411758082332265E-2</v>
      </c>
      <c r="I96" s="42">
        <f t="shared" si="4"/>
        <v>-5.5060813608015548E-2</v>
      </c>
      <c r="J96" s="87">
        <v>6.1000000000000004E-3</v>
      </c>
      <c r="M96" s="84"/>
      <c r="Q96" s="243">
        <f t="shared" si="12"/>
        <v>1.9694223653662744</v>
      </c>
      <c r="R96" s="243">
        <f t="shared" si="13"/>
        <v>-1.9694223653662744</v>
      </c>
      <c r="S96" s="243">
        <f t="shared" si="14"/>
        <v>-7.1990360940988957E-2</v>
      </c>
    </row>
    <row r="97" spans="1:19">
      <c r="A97" s="11">
        <v>42996</v>
      </c>
      <c r="B97" s="28">
        <f>Stocks!M416</f>
        <v>3.4082746850778362E-3</v>
      </c>
      <c r="C97" s="28">
        <f t="shared" si="0"/>
        <v>-4.8267640006020249E-4</v>
      </c>
      <c r="D97" s="42">
        <f t="shared" si="1"/>
        <v>6.5285445371913529E-3</v>
      </c>
      <c r="E97" s="28">
        <f t="shared" si="10"/>
        <v>-1.5187665704676048E-2</v>
      </c>
      <c r="F97" s="42">
        <f t="shared" si="2"/>
        <v>0</v>
      </c>
      <c r="G97" s="28">
        <f t="shared" si="3"/>
        <v>-4.8027615968002514E-2</v>
      </c>
      <c r="H97" s="28">
        <f t="shared" si="11"/>
        <v>-1.7399969738683334E-2</v>
      </c>
      <c r="I97" s="42">
        <f t="shared" si="4"/>
        <v>-5.5023535592244148E-2</v>
      </c>
      <c r="J97" s="87">
        <v>3.4099999999999998E-3</v>
      </c>
      <c r="M97" s="84"/>
      <c r="Q97" s="243">
        <f t="shared" si="12"/>
        <v>1.9694223653662744</v>
      </c>
      <c r="R97" s="243">
        <f t="shared" si="13"/>
        <v>-1.9694223653662744</v>
      </c>
      <c r="S97" s="243">
        <f t="shared" si="14"/>
        <v>-7.3933232332340781E-2</v>
      </c>
    </row>
    <row r="98" spans="1:19">
      <c r="A98" s="11">
        <v>42993</v>
      </c>
      <c r="B98" s="28">
        <f>Stocks!M415</f>
        <v>-1.8338680747090948E-3</v>
      </c>
      <c r="C98" s="28">
        <f t="shared" si="0"/>
        <v>-4.7728418763621724E-4</v>
      </c>
      <c r="D98" s="42">
        <f t="shared" si="1"/>
        <v>6.5279852201545795E-3</v>
      </c>
      <c r="E98" s="28">
        <f t="shared" si="10"/>
        <v>-1.5186364538676635E-2</v>
      </c>
      <c r="F98" s="42">
        <f t="shared" si="2"/>
        <v>0</v>
      </c>
      <c r="G98" s="28">
        <f t="shared" si="3"/>
        <v>-4.8023501319830401E-2</v>
      </c>
      <c r="H98" s="28">
        <f t="shared" si="11"/>
        <v>-1.7398479038963244E-2</v>
      </c>
      <c r="I98" s="42">
        <f t="shared" si="4"/>
        <v>-5.5018821585821283E-2</v>
      </c>
      <c r="J98" s="87">
        <v>-1.83E-3</v>
      </c>
      <c r="M98" s="84"/>
      <c r="Q98" s="243">
        <f t="shared" si="12"/>
        <v>1.9694223653662744</v>
      </c>
      <c r="R98" s="243">
        <f t="shared" si="13"/>
        <v>-1.9694223653662744</v>
      </c>
      <c r="S98" s="243">
        <f t="shared" si="14"/>
        <v>-7.3113552120590647E-2</v>
      </c>
    </row>
    <row r="99" spans="1:19">
      <c r="A99" s="11">
        <v>42992</v>
      </c>
      <c r="B99" s="28">
        <f>Stocks!M414</f>
        <v>-1.5207547813043067E-3</v>
      </c>
      <c r="C99" s="28">
        <f t="shared" si="0"/>
        <v>-4.6529845141224201E-4</v>
      </c>
      <c r="D99" s="42">
        <f t="shared" si="1"/>
        <v>6.5288344776414115E-3</v>
      </c>
      <c r="E99" s="28">
        <f t="shared" si="10"/>
        <v>-1.5188340207025641E-2</v>
      </c>
      <c r="F99" s="42">
        <f t="shared" si="2"/>
        <v>0</v>
      </c>
      <c r="G99" s="28">
        <f t="shared" si="3"/>
        <v>-4.8029748931714362E-2</v>
      </c>
      <c r="H99" s="28">
        <f t="shared" si="11"/>
        <v>-1.7400742492093887E-2</v>
      </c>
      <c r="I99" s="42">
        <f t="shared" si="4"/>
        <v>-5.5025979253091155E-2</v>
      </c>
      <c r="J99" s="87">
        <v>-1.5200000000000001E-3</v>
      </c>
      <c r="M99" s="84"/>
      <c r="Q99" s="243">
        <f t="shared" si="12"/>
        <v>1.9694223653662744</v>
      </c>
      <c r="R99" s="243">
        <f t="shared" si="13"/>
        <v>-1.9694223653662744</v>
      </c>
      <c r="S99" s="243">
        <f t="shared" si="14"/>
        <v>-7.1268226052551786E-2</v>
      </c>
    </row>
    <row r="100" spans="1:19">
      <c r="A100" s="11">
        <v>42991</v>
      </c>
      <c r="B100" s="28">
        <f>Stocks!M413</f>
        <v>5.4302356807626835E-3</v>
      </c>
      <c r="C100" s="28">
        <f t="shared" si="0"/>
        <v>-4.871279712776628E-4</v>
      </c>
      <c r="D100" s="42">
        <f t="shared" si="1"/>
        <v>6.5182318036598229E-3</v>
      </c>
      <c r="E100" s="28">
        <f t="shared" si="10"/>
        <v>-1.5163674698949425E-2</v>
      </c>
      <c r="F100" s="42">
        <f t="shared" si="2"/>
        <v>0</v>
      </c>
      <c r="G100" s="28">
        <f t="shared" si="3"/>
        <v>-4.7951749746548242E-2</v>
      </c>
      <c r="H100" s="28">
        <f t="shared" si="11"/>
        <v>-1.7372484094624465E-2</v>
      </c>
      <c r="I100" s="42">
        <f t="shared" si="4"/>
        <v>-5.4936618354061439E-2</v>
      </c>
      <c r="J100" s="87">
        <v>5.45E-3</v>
      </c>
      <c r="M100" s="84"/>
      <c r="Q100" s="243">
        <f t="shared" si="12"/>
        <v>1.9694223653662744</v>
      </c>
      <c r="R100" s="243">
        <f t="shared" si="13"/>
        <v>-1.9694223653662744</v>
      </c>
      <c r="S100" s="243">
        <f t="shared" si="14"/>
        <v>-7.4733146342563755E-2</v>
      </c>
    </row>
    <row r="101" spans="1:19">
      <c r="A101" s="11">
        <v>42990</v>
      </c>
      <c r="B101" s="28">
        <f>Stocks!M412</f>
        <v>5.2831799559309688E-3</v>
      </c>
      <c r="C101" s="28">
        <f t="shared" si="0"/>
        <v>-4.7236115488800989E-4</v>
      </c>
      <c r="D101" s="42">
        <f t="shared" si="1"/>
        <v>6.5355484691559211E-3</v>
      </c>
      <c r="E101" s="28">
        <f t="shared" si="10"/>
        <v>-1.5203959286911749E-2</v>
      </c>
      <c r="F101" s="42">
        <f t="shared" si="2"/>
        <v>0</v>
      </c>
      <c r="G101" s="28">
        <f t="shared" si="3"/>
        <v>-4.807914079911059E-2</v>
      </c>
      <c r="H101" s="28">
        <f t="shared" si="11"/>
        <v>-1.7418636717753639E-2</v>
      </c>
      <c r="I101" s="42">
        <f t="shared" si="4"/>
        <v>-5.5082565763141002E-2</v>
      </c>
      <c r="J101" s="87">
        <v>5.3E-3</v>
      </c>
      <c r="M101" s="84"/>
      <c r="Q101" s="243">
        <f t="shared" si="12"/>
        <v>1.9694223653662744</v>
      </c>
      <c r="R101" s="243">
        <f t="shared" si="13"/>
        <v>-1.9694223653662744</v>
      </c>
      <c r="S101" s="243">
        <f t="shared" si="14"/>
        <v>-7.2275671600828359E-2</v>
      </c>
    </row>
    <row r="102" spans="1:19">
      <c r="A102" s="11">
        <v>42989</v>
      </c>
      <c r="B102" s="28">
        <f>Stocks!M411</f>
        <v>1.1079790494955605E-3</v>
      </c>
      <c r="C102" s="28">
        <f t="shared" si="0"/>
        <v>-4.4644382216053863E-4</v>
      </c>
      <c r="D102" s="42">
        <f t="shared" si="1"/>
        <v>6.5547621626467897E-3</v>
      </c>
      <c r="E102" s="28">
        <f t="shared" si="10"/>
        <v>-1.5248657021916703E-2</v>
      </c>
      <c r="F102" s="42">
        <f t="shared" si="2"/>
        <v>0</v>
      </c>
      <c r="G102" s="28">
        <f t="shared" si="3"/>
        <v>-4.8220487447976884E-2</v>
      </c>
      <c r="H102" s="28">
        <f t="shared" si="11"/>
        <v>-1.7469845326870865E-2</v>
      </c>
      <c r="I102" s="42">
        <f t="shared" si="4"/>
        <v>-5.5244501603760696E-2</v>
      </c>
      <c r="J102" s="87">
        <v>1.1100000000000001E-3</v>
      </c>
      <c r="M102" s="84"/>
      <c r="Q102" s="243">
        <f t="shared" si="12"/>
        <v>1.9694223653662744</v>
      </c>
      <c r="R102" s="243">
        <f t="shared" si="13"/>
        <v>-1.9694223653662744</v>
      </c>
      <c r="S102" s="243">
        <f t="shared" si="14"/>
        <v>-6.8109843054971531E-2</v>
      </c>
    </row>
    <row r="103" spans="1:19">
      <c r="A103" s="11">
        <v>42986</v>
      </c>
      <c r="B103" s="28">
        <f>Stocks!M410</f>
        <v>1.3810026730412632E-3</v>
      </c>
      <c r="C103" s="28">
        <f t="shared" si="0"/>
        <v>-4.8294674544178067E-4</v>
      </c>
      <c r="D103" s="42">
        <f t="shared" si="1"/>
        <v>6.5701401795001E-3</v>
      </c>
      <c r="E103" s="28">
        <f t="shared" si="10"/>
        <v>-1.5284431638730365E-2</v>
      </c>
      <c r="F103" s="42">
        <f t="shared" si="2"/>
        <v>0</v>
      </c>
      <c r="G103" s="28">
        <f t="shared" si="3"/>
        <v>-4.8333616719527808E-2</v>
      </c>
      <c r="H103" s="28">
        <f t="shared" si="11"/>
        <v>-1.7510831036069027E-2</v>
      </c>
      <c r="I103" s="42">
        <f t="shared" si="4"/>
        <v>-5.5374109796344204E-2</v>
      </c>
      <c r="J103" s="87">
        <v>1.3799999999999999E-3</v>
      </c>
      <c r="M103" s="84"/>
      <c r="Q103" s="243">
        <f t="shared" si="12"/>
        <v>1.9694223653662744</v>
      </c>
      <c r="R103" s="243">
        <f t="shared" si="13"/>
        <v>-1.9694223653662744</v>
      </c>
      <c r="S103" s="243">
        <f t="shared" si="14"/>
        <v>-7.3506307665801809E-2</v>
      </c>
    </row>
    <row r="104" spans="1:19">
      <c r="A104" s="11">
        <v>42985</v>
      </c>
      <c r="B104" s="28">
        <f>Stocks!M409</f>
        <v>-6.6316972727162825E-3</v>
      </c>
      <c r="C104" s="28">
        <f t="shared" si="0"/>
        <v>-4.7834702320362143E-4</v>
      </c>
      <c r="D104" s="42">
        <f t="shared" si="1"/>
        <v>6.5662229025782387E-3</v>
      </c>
      <c r="E104" s="28">
        <f t="shared" si="10"/>
        <v>-1.5275318689891165E-2</v>
      </c>
      <c r="F104" s="42">
        <f t="shared" si="2"/>
        <v>0</v>
      </c>
      <c r="G104" s="28">
        <f t="shared" si="3"/>
        <v>-4.830479904499535E-2</v>
      </c>
      <c r="H104" s="28">
        <f t="shared" si="11"/>
        <v>-1.7500390653911849E-2</v>
      </c>
      <c r="I104" s="42">
        <f t="shared" si="4"/>
        <v>-5.534109440908494E-2</v>
      </c>
      <c r="J104" s="87">
        <v>-6.6100000000000004E-3</v>
      </c>
      <c r="M104" s="84"/>
      <c r="Q104" s="243">
        <f t="shared" si="12"/>
        <v>1.9694223653662744</v>
      </c>
      <c r="R104" s="243">
        <f t="shared" si="13"/>
        <v>-1.9694223653662744</v>
      </c>
      <c r="S104" s="243">
        <f t="shared" si="14"/>
        <v>-7.284964740015111E-2</v>
      </c>
    </row>
    <row r="105" spans="1:19">
      <c r="A105" s="11">
        <v>42984</v>
      </c>
      <c r="B105" s="28">
        <f>Stocks!M408</f>
        <v>-5.1903396054321154E-3</v>
      </c>
      <c r="C105" s="28">
        <f t="shared" si="0"/>
        <v>-4.6088073635751039E-4</v>
      </c>
      <c r="D105" s="42">
        <f t="shared" si="1"/>
        <v>6.5594895631942707E-3</v>
      </c>
      <c r="E105" s="28">
        <f t="shared" si="10"/>
        <v>-1.5259654600130075E-2</v>
      </c>
      <c r="F105" s="42">
        <f t="shared" si="2"/>
        <v>0</v>
      </c>
      <c r="G105" s="28">
        <f t="shared" si="3"/>
        <v>-4.8255264843876981E-2</v>
      </c>
      <c r="H105" s="28">
        <f t="shared" si="11"/>
        <v>-1.7482444862035283E-2</v>
      </c>
      <c r="I105" s="42">
        <f t="shared" si="4"/>
        <v>-5.5284344832339641E-2</v>
      </c>
      <c r="J105" s="87">
        <v>-5.1799999999999997E-3</v>
      </c>
      <c r="M105" s="84"/>
      <c r="Q105" s="243">
        <f t="shared" si="12"/>
        <v>1.9694223653662744</v>
      </c>
      <c r="R105" s="243">
        <f t="shared" si="13"/>
        <v>-1.9694223653662744</v>
      </c>
      <c r="S105" s="243">
        <f t="shared" si="14"/>
        <v>-7.0261676906011511E-2</v>
      </c>
    </row>
    <row r="106" spans="1:19">
      <c r="A106" s="11">
        <v>42983</v>
      </c>
      <c r="B106" s="28">
        <f>Stocks!M407</f>
        <v>-1.5101583513679544E-3</v>
      </c>
      <c r="C106" s="28">
        <f t="shared" si="0"/>
        <v>-4.9419487068031983E-4</v>
      </c>
      <c r="D106" s="42">
        <f t="shared" si="1"/>
        <v>6.5861043843881781E-3</v>
      </c>
      <c r="E106" s="28">
        <f t="shared" si="10"/>
        <v>-1.5321569932832499E-2</v>
      </c>
      <c r="F106" s="42">
        <f t="shared" si="2"/>
        <v>0</v>
      </c>
      <c r="G106" s="28">
        <f t="shared" si="3"/>
        <v>-4.8451058317303751E-2</v>
      </c>
      <c r="H106" s="28">
        <f t="shared" si="11"/>
        <v>-1.7553379061953246E-2</v>
      </c>
      <c r="I106" s="42">
        <f t="shared" si="4"/>
        <v>-5.5508658468082131E-2</v>
      </c>
      <c r="J106" s="87">
        <v>-1.5100000000000001E-3</v>
      </c>
      <c r="M106" s="84"/>
      <c r="Q106" s="243">
        <f t="shared" si="12"/>
        <v>1.9694223653662744</v>
      </c>
      <c r="R106" s="243">
        <f t="shared" si="13"/>
        <v>-1.9694223653662744</v>
      </c>
      <c r="S106" s="243">
        <f t="shared" si="14"/>
        <v>-7.5035991207756794E-2</v>
      </c>
    </row>
    <row r="107" spans="1:19">
      <c r="A107" s="11">
        <v>42979</v>
      </c>
      <c r="B107" s="28">
        <f>Stocks!M406</f>
        <v>-9.7008469877901231E-3</v>
      </c>
      <c r="C107" s="28">
        <f t="shared" si="0"/>
        <v>-4.5812392895762101E-4</v>
      </c>
      <c r="D107" s="42">
        <f t="shared" si="1"/>
        <v>6.5603216397289305E-3</v>
      </c>
      <c r="E107" s="28">
        <f t="shared" si="10"/>
        <v>-1.526159029960752E-2</v>
      </c>
      <c r="F107" s="42">
        <f t="shared" si="2"/>
        <v>0</v>
      </c>
      <c r="G107" s="28">
        <f t="shared" si="3"/>
        <v>-4.8261386063091306E-2</v>
      </c>
      <c r="H107" s="28">
        <f t="shared" si="11"/>
        <v>-1.7484662524247876E-2</v>
      </c>
      <c r="I107" s="42">
        <f t="shared" si="4"/>
        <v>-5.5291357696012323E-2</v>
      </c>
      <c r="J107" s="87">
        <v>-9.6500000000000006E-3</v>
      </c>
      <c r="M107" s="84"/>
      <c r="Q107" s="243">
        <f t="shared" si="12"/>
        <v>1.9694223653662744</v>
      </c>
      <c r="R107" s="243">
        <f t="shared" si="13"/>
        <v>-1.9694223653662744</v>
      </c>
      <c r="S107" s="243">
        <f t="shared" si="14"/>
        <v>-6.9832540859467745E-2</v>
      </c>
    </row>
    <row r="108" spans="1:19">
      <c r="A108" s="11">
        <v>42978</v>
      </c>
      <c r="B108" s="28">
        <f>Stocks!M405</f>
        <v>-4.2515049459965724E-3</v>
      </c>
      <c r="C108" s="28">
        <f t="shared" si="0"/>
        <v>-4.2842268029360018E-4</v>
      </c>
      <c r="D108" s="42">
        <f t="shared" si="1"/>
        <v>6.5600222048523291E-3</v>
      </c>
      <c r="E108" s="28">
        <f t="shared" si="10"/>
        <v>-1.5260893709918925E-2</v>
      </c>
      <c r="F108" s="42">
        <f t="shared" si="2"/>
        <v>0</v>
      </c>
      <c r="G108" s="28">
        <f t="shared" si="3"/>
        <v>-4.8259183253080762E-2</v>
      </c>
      <c r="H108" s="28">
        <f t="shared" si="11"/>
        <v>-1.7483864466156688E-2</v>
      </c>
      <c r="I108" s="42">
        <f t="shared" si="4"/>
        <v>-5.5288834014739045E-2</v>
      </c>
      <c r="J108" s="87">
        <v>-4.2399999999999998E-3</v>
      </c>
      <c r="M108" s="84"/>
      <c r="Q108" s="243">
        <f t="shared" si="12"/>
        <v>1.9694223653662744</v>
      </c>
      <c r="R108" s="243">
        <f t="shared" si="13"/>
        <v>-1.9694223653662744</v>
      </c>
      <c r="S108" s="243">
        <f t="shared" si="14"/>
        <v>-6.5308114350086155E-2</v>
      </c>
    </row>
    <row r="109" spans="1:19">
      <c r="A109" s="11">
        <v>42977</v>
      </c>
      <c r="B109" s="28">
        <f>Stocks!M404</f>
        <v>-2.0219213088390558E-3</v>
      </c>
      <c r="C109" s="28">
        <f t="shared" si="0"/>
        <v>-4.0621592499370368E-4</v>
      </c>
      <c r="D109" s="42">
        <f t="shared" si="1"/>
        <v>6.5640770692845136E-3</v>
      </c>
      <c r="E109" s="28">
        <f t="shared" si="10"/>
        <v>-1.527032673517026E-2</v>
      </c>
      <c r="F109" s="42">
        <f t="shared" si="2"/>
        <v>0</v>
      </c>
      <c r="G109" s="28">
        <f t="shared" si="3"/>
        <v>-4.8289013098100859E-2</v>
      </c>
      <c r="H109" s="28">
        <f t="shared" si="11"/>
        <v>-1.749467154850292E-2</v>
      </c>
      <c r="I109" s="42">
        <f t="shared" si="4"/>
        <v>-5.5323009009814135E-2</v>
      </c>
      <c r="J109" s="87">
        <v>-2.0200000000000001E-3</v>
      </c>
      <c r="M109" s="84"/>
      <c r="Q109" s="243">
        <f t="shared" si="12"/>
        <v>1.9694223653662744</v>
      </c>
      <c r="R109" s="243">
        <f t="shared" si="13"/>
        <v>-1.9694223653662744</v>
      </c>
      <c r="S109" s="243">
        <f t="shared" si="14"/>
        <v>-6.1884697681951706E-2</v>
      </c>
    </row>
    <row r="110" spans="1:19">
      <c r="A110" s="11">
        <v>42976</v>
      </c>
      <c r="B110" s="28">
        <f>Stocks!M403</f>
        <v>3.7880513649356895E-3</v>
      </c>
      <c r="C110" s="28">
        <f t="shared" si="0"/>
        <v>-4.2132108311889599E-4</v>
      </c>
      <c r="D110" s="42">
        <f t="shared" si="1"/>
        <v>6.5587644103947016E-3</v>
      </c>
      <c r="E110" s="28">
        <f t="shared" si="10"/>
        <v>-1.5257967642456443E-2</v>
      </c>
      <c r="F110" s="42">
        <f t="shared" si="2"/>
        <v>0</v>
      </c>
      <c r="G110" s="28">
        <f t="shared" si="3"/>
        <v>-4.8249930215312008E-2</v>
      </c>
      <c r="H110" s="28">
        <f t="shared" si="11"/>
        <v>-1.7480512174481946E-2</v>
      </c>
      <c r="I110" s="42">
        <f t="shared" si="4"/>
        <v>-5.5278233137665639E-2</v>
      </c>
      <c r="J110" s="87">
        <v>3.8E-3</v>
      </c>
      <c r="M110" s="84"/>
      <c r="Q110" s="243">
        <f t="shared" si="12"/>
        <v>1.9694223653662744</v>
      </c>
      <c r="R110" s="243">
        <f t="shared" si="13"/>
        <v>-1.9694223653662744</v>
      </c>
      <c r="S110" s="243">
        <f t="shared" si="14"/>
        <v>-6.4237874202519377E-2</v>
      </c>
    </row>
    <row r="111" spans="1:19">
      <c r="A111" s="11">
        <v>42975</v>
      </c>
      <c r="B111" s="28">
        <f>Stocks!M402</f>
        <v>-8.7589514851851898E-3</v>
      </c>
      <c r="C111" s="28">
        <f t="shared" si="0"/>
        <v>-3.6202408523226592E-4</v>
      </c>
      <c r="D111" s="42">
        <f t="shared" si="1"/>
        <v>6.5506277584628627E-3</v>
      </c>
      <c r="E111" s="28">
        <f t="shared" si="10"/>
        <v>-1.5239038959532998E-2</v>
      </c>
      <c r="F111" s="42">
        <f t="shared" si="2"/>
        <v>0</v>
      </c>
      <c r="G111" s="28">
        <f t="shared" si="3"/>
        <v>-4.8190072464166789E-2</v>
      </c>
      <c r="H111" s="28">
        <f t="shared" si="11"/>
        <v>-1.7458826254047207E-2</v>
      </c>
      <c r="I111" s="42">
        <f t="shared" si="4"/>
        <v>-5.5209656235934677E-2</v>
      </c>
      <c r="J111" s="87">
        <v>-8.7200000000000003E-3</v>
      </c>
      <c r="M111" s="84"/>
      <c r="Q111" s="243">
        <f t="shared" si="12"/>
        <v>1.9694223653662744</v>
      </c>
      <c r="R111" s="243">
        <f t="shared" si="13"/>
        <v>-1.9694223653662744</v>
      </c>
      <c r="S111" s="243">
        <f t="shared" si="14"/>
        <v>-5.5265556001798624E-2</v>
      </c>
    </row>
    <row r="112" spans="1:19">
      <c r="A112" s="11">
        <v>42972</v>
      </c>
      <c r="B112" s="28">
        <f>Stocks!M401</f>
        <v>-2.6384860014417081E-3</v>
      </c>
      <c r="C112" s="28">
        <f t="shared" si="0"/>
        <v>-3.6416681810888524E-4</v>
      </c>
      <c r="D112" s="42">
        <f t="shared" si="1"/>
        <v>6.5514636231537729E-3</v>
      </c>
      <c r="E112" s="28">
        <f t="shared" si="10"/>
        <v>-1.5240983471579683E-2</v>
      </c>
      <c r="F112" s="42">
        <f t="shared" si="2"/>
        <v>0</v>
      </c>
      <c r="G112" s="28">
        <f t="shared" si="3"/>
        <v>-4.8196221551171946E-2</v>
      </c>
      <c r="H112" s="28">
        <f t="shared" si="11"/>
        <v>-1.7461054012507707E-2</v>
      </c>
      <c r="I112" s="42">
        <f t="shared" si="4"/>
        <v>-5.5216701026746563E-2</v>
      </c>
      <c r="J112" s="87">
        <v>-2.64E-3</v>
      </c>
      <c r="M112" s="84"/>
      <c r="Q112" s="243">
        <f t="shared" si="12"/>
        <v>1.9694223653662744</v>
      </c>
      <c r="R112" s="243">
        <f t="shared" si="13"/>
        <v>-1.9694223653662744</v>
      </c>
      <c r="S112" s="243">
        <f t="shared" si="14"/>
        <v>-5.5585566684957184E-2</v>
      </c>
    </row>
    <row r="113" spans="1:19">
      <c r="A113" s="11">
        <v>42971</v>
      </c>
      <c r="B113" s="28">
        <f>Stocks!M400</f>
        <v>6.2049267755249224E-4</v>
      </c>
      <c r="C113" s="28">
        <f t="shared" si="0"/>
        <v>-3.6914931614427286E-4</v>
      </c>
      <c r="D113" s="42">
        <f t="shared" si="1"/>
        <v>6.5511892323149926E-3</v>
      </c>
      <c r="E113" s="28">
        <f t="shared" si="10"/>
        <v>-1.524034514303523E-2</v>
      </c>
      <c r="F113" s="42">
        <f t="shared" si="2"/>
        <v>0</v>
      </c>
      <c r="G113" s="28">
        <f t="shared" si="3"/>
        <v>-4.8194202979075972E-2</v>
      </c>
      <c r="H113" s="28">
        <f t="shared" si="11"/>
        <v>-1.7460322702142254E-2</v>
      </c>
      <c r="I113" s="42">
        <f t="shared" si="4"/>
        <v>-5.5214388420315244E-2</v>
      </c>
      <c r="J113" s="87">
        <v>6.2E-4</v>
      </c>
      <c r="M113" s="84"/>
      <c r="Q113" s="243">
        <f t="shared" si="12"/>
        <v>1.9694223653662744</v>
      </c>
      <c r="R113" s="243">
        <f t="shared" si="13"/>
        <v>-1.9694223653662744</v>
      </c>
      <c r="S113" s="243">
        <f t="shared" si="14"/>
        <v>-5.6348443473953298E-2</v>
      </c>
    </row>
    <row r="114" spans="1:19">
      <c r="A114" s="11">
        <v>42970</v>
      </c>
      <c r="B114" s="28">
        <f>Stocks!M399</f>
        <v>1.4623003367337239E-3</v>
      </c>
      <c r="C114" s="28">
        <f t="shared" si="0"/>
        <v>-3.58867376628276E-4</v>
      </c>
      <c r="D114" s="42">
        <f t="shared" si="1"/>
        <v>6.5561065519085188E-3</v>
      </c>
      <c r="E114" s="28">
        <f t="shared" si="10"/>
        <v>-1.5251784539017609E-2</v>
      </c>
      <c r="F114" s="42">
        <f t="shared" si="2"/>
        <v>0</v>
      </c>
      <c r="G114" s="28">
        <f t="shared" si="3"/>
        <v>-4.8230377525436872E-2</v>
      </c>
      <c r="H114" s="28">
        <f t="shared" si="11"/>
        <v>-1.7473428412248908E-2</v>
      </c>
      <c r="I114" s="42">
        <f t="shared" si="4"/>
        <v>-5.5255832314606158E-2</v>
      </c>
      <c r="J114" s="87">
        <v>1.4599999999999999E-3</v>
      </c>
      <c r="M114" s="84"/>
      <c r="Q114" s="243">
        <f t="shared" si="12"/>
        <v>1.9694223653662744</v>
      </c>
      <c r="R114" s="243">
        <f t="shared" si="13"/>
        <v>-1.9694223653662744</v>
      </c>
      <c r="S114" s="243">
        <f t="shared" si="14"/>
        <v>-5.4737880445797166E-2</v>
      </c>
    </row>
    <row r="115" spans="1:19">
      <c r="A115" s="11">
        <v>42969</v>
      </c>
      <c r="B115" s="28">
        <f>Stocks!M398</f>
        <v>-4.453479417843866E-4</v>
      </c>
      <c r="C115" s="28">
        <f t="shared" si="0"/>
        <v>-3.4600201361222391E-4</v>
      </c>
      <c r="D115" s="42">
        <f t="shared" si="1"/>
        <v>6.559116516223356E-3</v>
      </c>
      <c r="E115" s="28">
        <f t="shared" si="10"/>
        <v>-1.5258786763102369E-2</v>
      </c>
      <c r="F115" s="42">
        <f t="shared" si="2"/>
        <v>0</v>
      </c>
      <c r="G115" s="28">
        <f t="shared" si="3"/>
        <v>-4.8252520502231604E-2</v>
      </c>
      <c r="H115" s="28">
        <f t="shared" si="11"/>
        <v>-1.7481450611943544E-2</v>
      </c>
      <c r="I115" s="42">
        <f t="shared" si="4"/>
        <v>-5.5281200737485915E-2</v>
      </c>
      <c r="J115" s="87">
        <v>-4.4999999999999999E-4</v>
      </c>
      <c r="M115" s="84"/>
      <c r="Q115" s="243">
        <f t="shared" si="12"/>
        <v>1.9694223653662744</v>
      </c>
      <c r="R115" s="243">
        <f t="shared" si="13"/>
        <v>-1.9694223653662744</v>
      </c>
      <c r="S115" s="243">
        <f t="shared" si="14"/>
        <v>-5.2751313802159264E-2</v>
      </c>
    </row>
    <row r="116" spans="1:19">
      <c r="A116" s="11">
        <v>42968</v>
      </c>
      <c r="B116" s="28">
        <f>Stocks!M397</f>
        <v>-4.5403566027146262E-3</v>
      </c>
      <c r="C116" s="28">
        <f t="shared" si="0"/>
        <v>-2.9707897199130596E-4</v>
      </c>
      <c r="D116" s="42">
        <f t="shared" si="1"/>
        <v>6.5736691557356994E-3</v>
      </c>
      <c r="E116" s="28">
        <f t="shared" si="10"/>
        <v>-1.5292641265093592E-2</v>
      </c>
      <c r="F116" s="42">
        <f t="shared" si="2"/>
        <v>0</v>
      </c>
      <c r="G116" s="28">
        <f t="shared" si="3"/>
        <v>-4.8359577837574573E-2</v>
      </c>
      <c r="H116" s="28">
        <f t="shared" si="11"/>
        <v>-1.7520236513715409E-2</v>
      </c>
      <c r="I116" s="42">
        <f t="shared" si="4"/>
        <v>-5.5403852528188566E-2</v>
      </c>
      <c r="J116" s="87">
        <v>-4.5300000000000002E-3</v>
      </c>
      <c r="M116" s="84"/>
      <c r="Q116" s="243">
        <f t="shared" si="12"/>
        <v>1.9694223653662744</v>
      </c>
      <c r="R116" s="243">
        <f t="shared" si="13"/>
        <v>-1.9694223653662744</v>
      </c>
      <c r="S116" s="243">
        <f t="shared" si="14"/>
        <v>-4.519226096617545E-2</v>
      </c>
    </row>
    <row r="117" spans="1:19">
      <c r="A117" s="11">
        <v>42965</v>
      </c>
      <c r="B117" s="28">
        <f>Stocks!M396</f>
        <v>1.1027887844026877E-3</v>
      </c>
      <c r="C117" s="28">
        <f t="shared" si="0"/>
        <v>-2.8943591594879863E-4</v>
      </c>
      <c r="D117" s="42">
        <f t="shared" si="1"/>
        <v>6.576422345520176E-3</v>
      </c>
      <c r="E117" s="28">
        <f t="shared" si="10"/>
        <v>-1.529904614229554E-2</v>
      </c>
      <c r="F117" s="42">
        <f t="shared" si="2"/>
        <v>0</v>
      </c>
      <c r="G117" s="28">
        <f t="shared" si="3"/>
        <v>-4.8379831837666414E-2</v>
      </c>
      <c r="H117" s="28">
        <f t="shared" si="11"/>
        <v>-1.7527574354280307E-2</v>
      </c>
      <c r="I117" s="42">
        <f t="shared" si="4"/>
        <v>-5.5427056817480828E-2</v>
      </c>
      <c r="J117" s="87">
        <v>1.1000000000000001E-3</v>
      </c>
      <c r="M117" s="84"/>
      <c r="Q117" s="243">
        <f t="shared" si="12"/>
        <v>1.9694223653662744</v>
      </c>
      <c r="R117" s="243">
        <f t="shared" si="13"/>
        <v>-1.9694223653662744</v>
      </c>
      <c r="S117" s="243">
        <f t="shared" si="14"/>
        <v>-4.4011150857116231E-2</v>
      </c>
    </row>
    <row r="118" spans="1:19">
      <c r="A118" s="11">
        <v>42964</v>
      </c>
      <c r="B118" s="28">
        <f>Stocks!M395</f>
        <v>-3.9804934548107653E-3</v>
      </c>
      <c r="C118" s="28">
        <f t="shared" si="0"/>
        <v>-2.9299977166186907E-4</v>
      </c>
      <c r="D118" s="42">
        <f t="shared" si="1"/>
        <v>6.5786735094987584E-3</v>
      </c>
      <c r="E118" s="28">
        <f t="shared" si="10"/>
        <v>-1.5304283132831234E-2</v>
      </c>
      <c r="F118" s="42">
        <f t="shared" si="2"/>
        <v>0</v>
      </c>
      <c r="G118" s="28">
        <f t="shared" si="3"/>
        <v>-4.8396392655843952E-2</v>
      </c>
      <c r="H118" s="28">
        <f t="shared" si="11"/>
        <v>-1.7533574188528356E-2</v>
      </c>
      <c r="I118" s="42">
        <f t="shared" si="4"/>
        <v>-5.5446029959288143E-2</v>
      </c>
      <c r="J118" s="87">
        <v>-3.9699999999999996E-3</v>
      </c>
      <c r="M118" s="84"/>
      <c r="Q118" s="243">
        <f t="shared" si="12"/>
        <v>1.9694223653662744</v>
      </c>
      <c r="R118" s="243">
        <f t="shared" si="13"/>
        <v>-1.9694223653662744</v>
      </c>
      <c r="S118" s="243">
        <f t="shared" si="14"/>
        <v>-4.4537819248639574E-2</v>
      </c>
    </row>
    <row r="119" spans="1:19">
      <c r="A119" s="11">
        <v>42963</v>
      </c>
      <c r="B119" s="28">
        <f>Stocks!M394</f>
        <v>-7.0531199896306188E-3</v>
      </c>
      <c r="C119" s="28">
        <f t="shared" si="0"/>
        <v>-2.5406402918381571E-4</v>
      </c>
      <c r="D119" s="42">
        <f t="shared" si="1"/>
        <v>6.5675305287576039E-3</v>
      </c>
      <c r="E119" s="28">
        <f t="shared" si="10"/>
        <v>-1.5278360683273571E-2</v>
      </c>
      <c r="F119" s="42">
        <f t="shared" si="2"/>
        <v>0</v>
      </c>
      <c r="G119" s="28">
        <f t="shared" si="3"/>
        <v>-4.8314418672710913E-2</v>
      </c>
      <c r="H119" s="28">
        <f t="shared" si="11"/>
        <v>-1.7503875757799988E-2</v>
      </c>
      <c r="I119" s="42">
        <f t="shared" si="4"/>
        <v>-5.5352115275253765E-2</v>
      </c>
      <c r="J119" s="87">
        <v>-7.0299999999999998E-3</v>
      </c>
      <c r="M119" s="84"/>
      <c r="Q119" s="243">
        <f t="shared" si="12"/>
        <v>1.9694223653662744</v>
      </c>
      <c r="R119" s="243">
        <f t="shared" si="13"/>
        <v>-1.9694223653662744</v>
      </c>
      <c r="S119" s="243">
        <f t="shared" si="14"/>
        <v>-3.8684864588193646E-2</v>
      </c>
    </row>
    <row r="120" spans="1:19">
      <c r="A120" s="11">
        <v>42962</v>
      </c>
      <c r="B120" s="28">
        <f>Stocks!M393</f>
        <v>2.987985117371941E-3</v>
      </c>
      <c r="C120" s="28">
        <f t="shared" si="0"/>
        <v>-2.8535711341691721E-4</v>
      </c>
      <c r="D120" s="42">
        <f t="shared" si="1"/>
        <v>6.5708077289170531E-3</v>
      </c>
      <c r="E120" s="28">
        <f t="shared" si="10"/>
        <v>-1.5285984590897311E-2</v>
      </c>
      <c r="F120" s="42">
        <f t="shared" si="2"/>
        <v>0</v>
      </c>
      <c r="G120" s="28">
        <f t="shared" si="3"/>
        <v>-4.8338527585472656E-2</v>
      </c>
      <c r="H120" s="28">
        <f t="shared" si="11"/>
        <v>-1.7512610198267872E-2</v>
      </c>
      <c r="I120" s="42">
        <f t="shared" si="4"/>
        <v>-5.5379736001219426E-2</v>
      </c>
      <c r="J120" s="87">
        <v>2.99E-3</v>
      </c>
      <c r="M120" s="84"/>
      <c r="Q120" s="243">
        <f t="shared" si="12"/>
        <v>1.9694223653662744</v>
      </c>
      <c r="R120" s="243">
        <f t="shared" si="13"/>
        <v>-1.9694223653662744</v>
      </c>
      <c r="S120" s="243">
        <f t="shared" si="14"/>
        <v>-4.3428011469747792E-2</v>
      </c>
    </row>
    <row r="121" spans="1:19">
      <c r="A121" s="11">
        <v>42961</v>
      </c>
      <c r="B121" s="28">
        <f>Stocks!M392</f>
        <v>-5.0849321452618064E-3</v>
      </c>
      <c r="C121" s="28">
        <f t="shared" si="0"/>
        <v>-2.8958488317581239E-4</v>
      </c>
      <c r="D121" s="42">
        <f t="shared" si="1"/>
        <v>6.5742500066052166E-3</v>
      </c>
      <c r="E121" s="28">
        <f t="shared" si="10"/>
        <v>-1.5293992526279028E-2</v>
      </c>
      <c r="F121" s="42">
        <f t="shared" si="2"/>
        <v>0</v>
      </c>
      <c r="G121" s="28">
        <f t="shared" si="3"/>
        <v>-4.8363850900634331E-2</v>
      </c>
      <c r="H121" s="28">
        <f t="shared" si="11"/>
        <v>-1.7521784605712746E-2</v>
      </c>
      <c r="I121" s="42">
        <f t="shared" si="4"/>
        <v>-5.5408748024927637E-2</v>
      </c>
      <c r="J121" s="87">
        <v>-5.0699999999999999E-3</v>
      </c>
      <c r="M121" s="84"/>
      <c r="Q121" s="243">
        <f t="shared" si="12"/>
        <v>1.9694223653662744</v>
      </c>
      <c r="R121" s="243">
        <f t="shared" si="13"/>
        <v>-1.9694223653662744</v>
      </c>
      <c r="S121" s="243">
        <f t="shared" si="14"/>
        <v>-4.4048352722343004E-2</v>
      </c>
    </row>
    <row r="122" spans="1:19">
      <c r="A122" s="11">
        <v>42958</v>
      </c>
      <c r="B122" s="28">
        <f>Stocks!M391</f>
        <v>2.5409033872626431E-3</v>
      </c>
      <c r="C122" s="28">
        <f t="shared" si="0"/>
        <v>-3.0825215686501915E-4</v>
      </c>
      <c r="D122" s="42">
        <f t="shared" si="1"/>
        <v>6.572859411697685E-3</v>
      </c>
      <c r="E122" s="28">
        <f t="shared" si="10"/>
        <v>-1.5290757518772241E-2</v>
      </c>
      <c r="F122" s="42">
        <f t="shared" si="2"/>
        <v>0</v>
      </c>
      <c r="G122" s="28">
        <f t="shared" si="3"/>
        <v>-4.8353620908665136E-2</v>
      </c>
      <c r="H122" s="28">
        <f t="shared" si="11"/>
        <v>-1.7518078372390451E-2</v>
      </c>
      <c r="I122" s="42">
        <f t="shared" si="4"/>
        <v>-5.5397027886089169E-2</v>
      </c>
      <c r="J122" s="87">
        <v>2.5400000000000002E-3</v>
      </c>
      <c r="M122" s="84"/>
      <c r="Q122" s="243">
        <f t="shared" si="12"/>
        <v>1.9694223653662744</v>
      </c>
      <c r="R122" s="243">
        <f t="shared" si="13"/>
        <v>-1.9694223653662744</v>
      </c>
      <c r="S122" s="243">
        <f t="shared" si="14"/>
        <v>-4.6897725564679554E-2</v>
      </c>
    </row>
    <row r="123" spans="1:19">
      <c r="A123" s="11">
        <v>42957</v>
      </c>
      <c r="B123" s="28">
        <f>Stocks!M390</f>
        <v>-2.435993871623392E-3</v>
      </c>
      <c r="C123" s="28">
        <f t="shared" si="0"/>
        <v>-2.897923340122633E-4</v>
      </c>
      <c r="D123" s="42">
        <f t="shared" si="1"/>
        <v>6.5733922141264613E-3</v>
      </c>
      <c r="E123" s="28">
        <f t="shared" si="10"/>
        <v>-1.5291997002569708E-2</v>
      </c>
      <c r="F123" s="42">
        <f t="shared" si="2"/>
        <v>0</v>
      </c>
      <c r="G123" s="28">
        <f t="shared" si="3"/>
        <v>-4.8357540500588013E-2</v>
      </c>
      <c r="H123" s="28">
        <f t="shared" si="11"/>
        <v>-1.751949840500026E-2</v>
      </c>
      <c r="I123" s="42">
        <f t="shared" si="4"/>
        <v>-5.540151842348788E-2</v>
      </c>
      <c r="J123" s="87">
        <v>-2.4299999999999999E-3</v>
      </c>
      <c r="M123" s="84"/>
      <c r="Q123" s="243">
        <f t="shared" si="12"/>
        <v>1.9694223653662744</v>
      </c>
      <c r="R123" s="243">
        <f t="shared" si="13"/>
        <v>-1.9694223653662744</v>
      </c>
      <c r="S123" s="243">
        <f t="shared" si="14"/>
        <v>-4.4085659971648872E-2</v>
      </c>
    </row>
    <row r="124" spans="1:19">
      <c r="A124" s="11">
        <v>42956</v>
      </c>
      <c r="B124" s="28">
        <f>Stocks!M389</f>
        <v>1.7167500645375356E-3</v>
      </c>
      <c r="C124" s="28">
        <f t="shared" si="0"/>
        <v>-3.0689943629430035E-4</v>
      </c>
      <c r="D124" s="42">
        <f t="shared" si="1"/>
        <v>6.5737590446196259E-3</v>
      </c>
      <c r="E124" s="28">
        <f t="shared" si="10"/>
        <v>-1.5292850377907615E-2</v>
      </c>
      <c r="F124" s="42">
        <f t="shared" si="2"/>
        <v>0</v>
      </c>
      <c r="G124" s="28">
        <f t="shared" si="3"/>
        <v>-4.8360239110354815E-2</v>
      </c>
      <c r="H124" s="28">
        <f t="shared" si="11"/>
        <v>-1.7520476086847099E-2</v>
      </c>
      <c r="I124" s="42">
        <f t="shared" si="4"/>
        <v>-5.540461012495089E-2</v>
      </c>
      <c r="J124" s="87">
        <v>1.72E-3</v>
      </c>
      <c r="M124" s="84"/>
      <c r="Q124" s="243">
        <f t="shared" si="12"/>
        <v>1.9694223653662744</v>
      </c>
      <c r="R124" s="243">
        <f t="shared" si="13"/>
        <v>-1.9694223653662744</v>
      </c>
      <c r="S124" s="243">
        <f t="shared" si="14"/>
        <v>-4.6685531704342885E-2</v>
      </c>
    </row>
    <row r="125" spans="1:19">
      <c r="A125" s="11">
        <v>42955</v>
      </c>
      <c r="B125" s="28">
        <f>Stocks!M388</f>
        <v>-2.4159390338502908E-3</v>
      </c>
      <c r="C125" s="28">
        <f t="shared" si="0"/>
        <v>-3.0437063269924026E-4</v>
      </c>
      <c r="D125" s="42">
        <f t="shared" si="1"/>
        <v>6.573067038125973E-3</v>
      </c>
      <c r="E125" s="28">
        <f t="shared" si="10"/>
        <v>-1.5291240530072284E-2</v>
      </c>
      <c r="F125" s="42">
        <f t="shared" si="2"/>
        <v>0</v>
      </c>
      <c r="G125" s="28">
        <f t="shared" si="3"/>
        <v>-4.8355148324508872E-2</v>
      </c>
      <c r="H125" s="28">
        <f t="shared" si="11"/>
        <v>-1.7518631741299643E-2</v>
      </c>
      <c r="I125" s="42">
        <f t="shared" si="4"/>
        <v>-5.5398777792228536E-2</v>
      </c>
      <c r="J125" s="87">
        <v>-2.4099999999999998E-3</v>
      </c>
      <c r="M125" s="84"/>
      <c r="Q125" s="243">
        <f t="shared" si="12"/>
        <v>1.9694223653662744</v>
      </c>
      <c r="R125" s="243">
        <f t="shared" si="13"/>
        <v>-1.9694223653662744</v>
      </c>
      <c r="S125" s="243">
        <f t="shared" si="14"/>
        <v>-4.6305724699564066E-2</v>
      </c>
    </row>
    <row r="126" spans="1:19">
      <c r="A126" s="11">
        <v>42954</v>
      </c>
      <c r="B126" s="28">
        <f>Stocks!M387</f>
        <v>-2.1012811577770774E-3</v>
      </c>
      <c r="C126" s="28">
        <f t="shared" si="0"/>
        <v>-3.2661738634542703E-4</v>
      </c>
      <c r="D126" s="42">
        <f t="shared" si="1"/>
        <v>6.588641667034459E-3</v>
      </c>
      <c r="E126" s="28">
        <f t="shared" si="10"/>
        <v>-1.5327472534922514E-2</v>
      </c>
      <c r="F126" s="42">
        <f t="shared" si="2"/>
        <v>0</v>
      </c>
      <c r="G126" s="28">
        <f t="shared" si="3"/>
        <v>-4.8469723984029871E-2</v>
      </c>
      <c r="H126" s="28">
        <f t="shared" si="11"/>
        <v>-1.7560141463743149E-2</v>
      </c>
      <c r="I126" s="42">
        <f t="shared" si="4"/>
        <v>-5.5530043060191429E-2</v>
      </c>
      <c r="J126" s="87">
        <v>-2.0999999999999999E-3</v>
      </c>
      <c r="M126" s="84"/>
      <c r="Q126" s="243">
        <f t="shared" si="12"/>
        <v>1.9694223653662744</v>
      </c>
      <c r="R126" s="243">
        <f t="shared" si="13"/>
        <v>-1.9694223653662744</v>
      </c>
      <c r="S126" s="243">
        <f t="shared" si="14"/>
        <v>-4.9572795555056677E-2</v>
      </c>
    </row>
    <row r="127" spans="1:19">
      <c r="A127" s="11">
        <v>42951</v>
      </c>
      <c r="B127" s="28">
        <f>Stocks!M386</f>
        <v>-3.6550687372831252E-3</v>
      </c>
      <c r="C127" s="28">
        <f t="shared" si="0"/>
        <v>-3.6349508213242415E-4</v>
      </c>
      <c r="D127" s="42">
        <f t="shared" si="1"/>
        <v>6.6332027967309073E-3</v>
      </c>
      <c r="E127" s="28">
        <f t="shared" si="10"/>
        <v>-1.5431137224256706E-2</v>
      </c>
      <c r="F127" s="42">
        <f t="shared" si="2"/>
        <v>0</v>
      </c>
      <c r="G127" s="28">
        <f t="shared" si="3"/>
        <v>-4.8797540515259683E-2</v>
      </c>
      <c r="H127" s="28">
        <f t="shared" si="11"/>
        <v>-1.7678906420284798E-2</v>
      </c>
      <c r="I127" s="42">
        <f t="shared" si="4"/>
        <v>-5.590561082907395E-2</v>
      </c>
      <c r="J127" s="87">
        <v>-3.65E-3</v>
      </c>
      <c r="M127" s="84"/>
      <c r="Q127" s="243">
        <f t="shared" si="12"/>
        <v>1.9694223653662744</v>
      </c>
      <c r="R127" s="243">
        <f t="shared" si="13"/>
        <v>-1.9694223653662744</v>
      </c>
      <c r="S127" s="243">
        <f t="shared" si="14"/>
        <v>-5.4799331977543074E-2</v>
      </c>
    </row>
    <row r="128" spans="1:19">
      <c r="A128" s="11">
        <v>42950</v>
      </c>
      <c r="B128" s="28">
        <f>Stocks!M385</f>
        <v>-3.1239674484554235E-3</v>
      </c>
      <c r="C128" s="28">
        <f t="shared" si="0"/>
        <v>-3.7642591645035972E-4</v>
      </c>
      <c r="D128" s="42">
        <f t="shared" si="1"/>
        <v>6.6417761344505838E-3</v>
      </c>
      <c r="E128" s="28">
        <f t="shared" si="10"/>
        <v>-1.5451081790234309E-2</v>
      </c>
      <c r="F128" s="42">
        <f t="shared" si="2"/>
        <v>0</v>
      </c>
      <c r="G128" s="28">
        <f t="shared" si="3"/>
        <v>-4.8860610770692404E-2</v>
      </c>
      <c r="H128" s="28">
        <f t="shared" si="11"/>
        <v>-1.7701756201891107E-2</v>
      </c>
      <c r="I128" s="42">
        <f t="shared" si="4"/>
        <v>-5.5977868182987313E-2</v>
      </c>
      <c r="J128" s="87">
        <v>-3.1199999999999999E-3</v>
      </c>
      <c r="M128" s="84"/>
      <c r="Q128" s="243">
        <f t="shared" si="12"/>
        <v>1.9694223653662744</v>
      </c>
      <c r="R128" s="243">
        <f t="shared" si="13"/>
        <v>-1.9694223653662744</v>
      </c>
      <c r="S128" s="243">
        <f t="shared" si="14"/>
        <v>-5.667548993376275E-2</v>
      </c>
    </row>
    <row r="129" spans="1:19">
      <c r="A129" s="11">
        <v>42949</v>
      </c>
      <c r="B129" s="28">
        <f>Stocks!M384</f>
        <v>9.4163184882760636E-3</v>
      </c>
      <c r="C129" s="28">
        <f t="shared" si="0"/>
        <v>-4.0911040336433121E-4</v>
      </c>
      <c r="D129" s="42">
        <f t="shared" si="1"/>
        <v>6.6135999028432268E-3</v>
      </c>
      <c r="E129" s="28">
        <f t="shared" si="10"/>
        <v>-1.5385534073736051E-2</v>
      </c>
      <c r="F129" s="42">
        <f t="shared" si="2"/>
        <v>0</v>
      </c>
      <c r="G129" s="28">
        <f t="shared" si="3"/>
        <v>-4.8653330691134915E-2</v>
      </c>
      <c r="H129" s="28">
        <f t="shared" si="11"/>
        <v>-1.7626660508735421E-2</v>
      </c>
      <c r="I129" s="42">
        <f t="shared" si="4"/>
        <v>-5.5740394750146222E-2</v>
      </c>
      <c r="J129" s="87">
        <v>9.4599999999999997E-3</v>
      </c>
      <c r="M129" s="84"/>
      <c r="Q129" s="243">
        <f t="shared" si="12"/>
        <v>1.9694223653662744</v>
      </c>
      <c r="R129" s="243">
        <f t="shared" si="13"/>
        <v>-1.9694223653662744</v>
      </c>
      <c r="S129" s="243">
        <f t="shared" si="14"/>
        <v>-6.1858958717543856E-2</v>
      </c>
    </row>
    <row r="130" spans="1:19">
      <c r="A130" s="11">
        <v>42948</v>
      </c>
      <c r="B130" s="28">
        <f>Stocks!M383</f>
        <v>-2.3307927797676768E-4</v>
      </c>
      <c r="C130" s="28">
        <f t="shared" si="0"/>
        <v>-3.9233583491674263E-4</v>
      </c>
      <c r="D130" s="42">
        <f t="shared" si="1"/>
        <v>6.6194064843315041E-3</v>
      </c>
      <c r="E130" s="28">
        <f t="shared" si="10"/>
        <v>-1.539904220223675E-2</v>
      </c>
      <c r="F130" s="42">
        <f t="shared" si="2"/>
        <v>0</v>
      </c>
      <c r="G130" s="28">
        <f t="shared" si="3"/>
        <v>-4.8696047144123358E-2</v>
      </c>
      <c r="H130" s="28">
        <f t="shared" si="11"/>
        <v>-1.7642136292289577E-2</v>
      </c>
      <c r="I130" s="42">
        <f t="shared" si="4"/>
        <v>-5.5789333474753136E-2</v>
      </c>
      <c r="J130" s="87">
        <v>-2.3000000000000001E-4</v>
      </c>
      <c r="M130" s="84"/>
      <c r="Q130" s="243">
        <f t="shared" si="12"/>
        <v>1.9694223653662744</v>
      </c>
      <c r="R130" s="243">
        <f t="shared" si="13"/>
        <v>-1.9694223653662744</v>
      </c>
      <c r="S130" s="243">
        <f t="shared" si="14"/>
        <v>-5.9270545757451658E-2</v>
      </c>
    </row>
    <row r="131" spans="1:19">
      <c r="A131" s="11">
        <v>42947</v>
      </c>
      <c r="B131" s="28">
        <f>Stocks!M382</f>
        <v>9.2767541465905018E-3</v>
      </c>
      <c r="C131" s="28">
        <f t="shared" si="0"/>
        <v>-4.5490914023256046E-4</v>
      </c>
      <c r="D131" s="42">
        <f t="shared" si="1"/>
        <v>6.6021475979953035E-3</v>
      </c>
      <c r="E131" s="28">
        <f t="shared" si="10"/>
        <v>-1.5358892028700218E-2</v>
      </c>
      <c r="F131" s="42">
        <f t="shared" si="2"/>
        <v>0</v>
      </c>
      <c r="G131" s="28">
        <f t="shared" si="3"/>
        <v>-4.8569081147296904E-2</v>
      </c>
      <c r="H131" s="28">
        <f t="shared" si="11"/>
        <v>-1.7596137662999001E-2</v>
      </c>
      <c r="I131" s="42">
        <f t="shared" si="4"/>
        <v>-5.5643873036949176E-2</v>
      </c>
      <c r="J131" s="87">
        <v>9.3200000000000002E-3</v>
      </c>
      <c r="M131" s="84"/>
      <c r="Q131" s="243">
        <f t="shared" si="12"/>
        <v>1.9694223653662744</v>
      </c>
      <c r="R131" s="243">
        <f t="shared" si="13"/>
        <v>-1.9694223653662744</v>
      </c>
      <c r="S131" s="243">
        <f t="shared" si="14"/>
        <v>-6.8903206643046042E-2</v>
      </c>
    </row>
    <row r="132" spans="1:19">
      <c r="A132" s="11">
        <v>42944</v>
      </c>
      <c r="B132" s="28">
        <f>Stocks!M381</f>
        <v>9.4638477181400072E-4</v>
      </c>
      <c r="C132" s="28">
        <f t="shared" si="0"/>
        <v>-4.3850682980817738E-4</v>
      </c>
      <c r="D132" s="42">
        <f t="shared" si="1"/>
        <v>6.6107716631779133E-3</v>
      </c>
      <c r="E132" s="28">
        <f t="shared" si="10"/>
        <v>-1.5378954604403371E-2</v>
      </c>
      <c r="F132" s="42">
        <f t="shared" si="2"/>
        <v>0</v>
      </c>
      <c r="G132" s="28">
        <f t="shared" si="3"/>
        <v>-4.863252458224842E-2</v>
      </c>
      <c r="H132" s="28">
        <f t="shared" si="11"/>
        <v>-1.7619122644160882E-2</v>
      </c>
      <c r="I132" s="42">
        <f t="shared" si="4"/>
        <v>-5.5716557929396789E-2</v>
      </c>
      <c r="J132" s="87">
        <v>9.5E-4</v>
      </c>
      <c r="M132" s="84"/>
      <c r="Q132" s="243">
        <f t="shared" si="12"/>
        <v>1.9694223653662744</v>
      </c>
      <c r="R132" s="243">
        <f t="shared" si="13"/>
        <v>-1.9694223653662744</v>
      </c>
      <c r="S132" s="243">
        <f t="shared" si="14"/>
        <v>-6.6332170002280713E-2</v>
      </c>
    </row>
    <row r="133" spans="1:19">
      <c r="A133" s="11">
        <v>42943</v>
      </c>
      <c r="B133" s="28">
        <f>Stocks!M380</f>
        <v>-6.5007026311730129E-3</v>
      </c>
      <c r="C133" s="28">
        <f t="shared" si="0"/>
        <v>-3.8965585842404748E-4</v>
      </c>
      <c r="D133" s="42">
        <f t="shared" si="1"/>
        <v>6.6112805981272116E-3</v>
      </c>
      <c r="E133" s="28">
        <f t="shared" ref="E133:E196" si="15">0+D133*NORMSINV(1%)</f>
        <v>-1.5380138564140697E-2</v>
      </c>
      <c r="F133" s="42">
        <f t="shared" si="2"/>
        <v>0</v>
      </c>
      <c r="G133" s="28">
        <f t="shared" si="3"/>
        <v>-4.8636268591676309E-2</v>
      </c>
      <c r="H133" s="28">
        <f t="shared" ref="H133:H196" si="16">(-1/SQRT(2*PI())*EXP(-1*(NORMSINV($A$1))^2/2)/$A$1)*D133</f>
        <v>-1.7620479064824984E-2</v>
      </c>
      <c r="I133" s="42">
        <f t="shared" si="4"/>
        <v>-5.5720847308160668E-2</v>
      </c>
      <c r="J133" s="87">
        <v>-6.4799999999999996E-3</v>
      </c>
      <c r="M133" s="84"/>
      <c r="Q133" s="243">
        <f t="shared" ref="Q133:Q196" si="17">_xlfn.T.INV(0.975,252)</f>
        <v>1.9694223653662744</v>
      </c>
      <c r="R133" s="243">
        <f t="shared" ref="R133:R196" si="18">_xlfn.T.INV(0.025,252)</f>
        <v>-1.9694223653662744</v>
      </c>
      <c r="S133" s="243">
        <f t="shared" ref="S133:S196" si="19">(C133-0)/(D133/SQRT(COUNT(252)))</f>
        <v>-5.8938030634250488E-2</v>
      </c>
    </row>
    <row r="134" spans="1:19">
      <c r="A134" s="11">
        <v>42942</v>
      </c>
      <c r="B134" s="28">
        <f>Stocks!M379</f>
        <v>-1.1505645965269619E-3</v>
      </c>
      <c r="C134" s="28">
        <f t="shared" si="0"/>
        <v>-3.8466337149324913E-4</v>
      </c>
      <c r="D134" s="42">
        <f t="shared" si="1"/>
        <v>6.6111787379456808E-3</v>
      </c>
      <c r="E134" s="28">
        <f t="shared" si="15"/>
        <v>-1.5379901601923943E-2</v>
      </c>
      <c r="F134" s="42">
        <f t="shared" si="2"/>
        <v>0</v>
      </c>
      <c r="G134" s="28">
        <f t="shared" si="3"/>
        <v>-4.8635519251351955E-2</v>
      </c>
      <c r="H134" s="28">
        <f t="shared" si="16"/>
        <v>-1.7620207585620679E-2</v>
      </c>
      <c r="I134" s="42">
        <f t="shared" si="4"/>
        <v>-5.5719988815537691E-2</v>
      </c>
      <c r="J134" s="87">
        <v>-1.15E-3</v>
      </c>
      <c r="M134" s="84"/>
      <c r="Q134" s="243">
        <f t="shared" si="17"/>
        <v>1.9694223653662744</v>
      </c>
      <c r="R134" s="243">
        <f t="shared" si="18"/>
        <v>-1.9694223653662744</v>
      </c>
      <c r="S134" s="243">
        <f t="shared" si="19"/>
        <v>-5.8183780342441198E-2</v>
      </c>
    </row>
    <row r="135" spans="1:19">
      <c r="A135" s="11">
        <v>42941</v>
      </c>
      <c r="B135" s="28">
        <f>Stocks!M378</f>
        <v>1.0870736999307187E-3</v>
      </c>
      <c r="C135" s="28">
        <f t="shared" si="0"/>
        <v>-3.2843217606243831E-4</v>
      </c>
      <c r="D135" s="42">
        <f t="shared" si="1"/>
        <v>6.6836120120036492E-3</v>
      </c>
      <c r="E135" s="28">
        <f t="shared" si="15"/>
        <v>-1.5548406595038516E-2</v>
      </c>
      <c r="F135" s="42">
        <f t="shared" si="2"/>
        <v>0</v>
      </c>
      <c r="G135" s="28">
        <f t="shared" si="3"/>
        <v>-4.9168378826705002E-2</v>
      </c>
      <c r="H135" s="28">
        <f t="shared" si="16"/>
        <v>-1.7813257777666184E-2</v>
      </c>
      <c r="I135" s="42">
        <f t="shared" si="4"/>
        <v>-5.6330467125134405E-2</v>
      </c>
      <c r="J135" s="87">
        <v>1.09E-3</v>
      </c>
      <c r="M135" s="84"/>
      <c r="Q135" s="243">
        <f t="shared" si="17"/>
        <v>1.9694223653662744</v>
      </c>
      <c r="R135" s="243">
        <f t="shared" si="18"/>
        <v>-1.9694223653662744</v>
      </c>
      <c r="S135" s="243">
        <f t="shared" si="19"/>
        <v>-4.9139922465963007E-2</v>
      </c>
    </row>
    <row r="136" spans="1:19">
      <c r="A136" s="11">
        <v>42940</v>
      </c>
      <c r="B136" s="28">
        <f>Stocks!M377</f>
        <v>1.4611772465525382E-2</v>
      </c>
      <c r="C136" s="28">
        <f t="shared" si="0"/>
        <v>-3.6149049582344525E-4</v>
      </c>
      <c r="D136" s="42">
        <f t="shared" si="1"/>
        <v>6.6298066933331307E-3</v>
      </c>
      <c r="E136" s="28">
        <f t="shared" si="15"/>
        <v>-1.5423236706337265E-2</v>
      </c>
      <c r="F136" s="42">
        <f t="shared" si="2"/>
        <v>0</v>
      </c>
      <c r="G136" s="28">
        <f t="shared" si="3"/>
        <v>-4.8772556883939271E-2</v>
      </c>
      <c r="H136" s="28">
        <f t="shared" si="16"/>
        <v>-1.7669855077215281E-2</v>
      </c>
      <c r="I136" s="42">
        <f t="shared" si="4"/>
        <v>-5.58769879690907E-2</v>
      </c>
      <c r="J136" s="87">
        <v>1.472E-2</v>
      </c>
      <c r="M136" s="84"/>
      <c r="Q136" s="243">
        <f t="shared" si="17"/>
        <v>1.9694223653662744</v>
      </c>
      <c r="R136" s="243">
        <f t="shared" si="18"/>
        <v>-1.9694223653662744</v>
      </c>
      <c r="S136" s="243">
        <f t="shared" si="19"/>
        <v>-5.4525043118822239E-2</v>
      </c>
    </row>
    <row r="137" spans="1:19">
      <c r="A137" s="11">
        <v>42937</v>
      </c>
      <c r="B137" s="28">
        <f>Stocks!M376</f>
        <v>-1.1911228035884475E-3</v>
      </c>
      <c r="C137" s="28">
        <f t="shared" si="0"/>
        <v>-3.128720640384564E-4</v>
      </c>
      <c r="D137" s="42">
        <f t="shared" si="1"/>
        <v>6.6685088311244515E-3</v>
      </c>
      <c r="E137" s="28">
        <f t="shared" si="15"/>
        <v>-1.551327134230894E-2</v>
      </c>
      <c r="F137" s="42">
        <f t="shared" si="2"/>
        <v>0</v>
      </c>
      <c r="G137" s="28">
        <f t="shared" si="3"/>
        <v>-4.9057271401913891E-2</v>
      </c>
      <c r="H137" s="28">
        <f t="shared" si="16"/>
        <v>-1.7773004565214492E-2</v>
      </c>
      <c r="I137" s="42">
        <f t="shared" si="4"/>
        <v>-5.6203175290648409E-2</v>
      </c>
      <c r="J137" s="87">
        <v>-1.1900000000000001E-3</v>
      </c>
      <c r="M137" s="84"/>
      <c r="Q137" s="243">
        <f t="shared" si="17"/>
        <v>1.9694223653662744</v>
      </c>
      <c r="R137" s="243">
        <f t="shared" si="18"/>
        <v>-1.9694223653662744</v>
      </c>
      <c r="S137" s="243">
        <f t="shared" si="19"/>
        <v>-4.6917845047781029E-2</v>
      </c>
    </row>
    <row r="138" spans="1:19">
      <c r="A138" s="11">
        <v>42936</v>
      </c>
      <c r="B138" s="28">
        <f>Stocks!M375</f>
        <v>-1.1085190391472881E-3</v>
      </c>
      <c r="C138" s="28">
        <f t="shared" si="0"/>
        <v>-2.8191069468445044E-4</v>
      </c>
      <c r="D138" s="42">
        <f t="shared" si="1"/>
        <v>6.6828971196999046E-3</v>
      </c>
      <c r="E138" s="28">
        <f t="shared" si="15"/>
        <v>-1.5546743506847531E-2</v>
      </c>
      <c r="F138" s="42">
        <f t="shared" si="2"/>
        <v>0</v>
      </c>
      <c r="G138" s="28">
        <f t="shared" si="3"/>
        <v>-4.9163119680071754E-2</v>
      </c>
      <c r="H138" s="28">
        <f t="shared" si="16"/>
        <v>-1.7811352436532226E-2</v>
      </c>
      <c r="I138" s="42">
        <f t="shared" si="4"/>
        <v>-5.6324441907431494E-2</v>
      </c>
      <c r="J138" s="87">
        <v>-1.1100000000000001E-3</v>
      </c>
      <c r="M138" s="84"/>
      <c r="Q138" s="243">
        <f t="shared" si="17"/>
        <v>1.9694223653662744</v>
      </c>
      <c r="R138" s="243">
        <f t="shared" si="18"/>
        <v>-1.9694223653662744</v>
      </c>
      <c r="S138" s="243">
        <f t="shared" si="19"/>
        <v>-4.2183904620262898E-2</v>
      </c>
    </row>
    <row r="139" spans="1:19">
      <c r="A139" s="11">
        <v>42935</v>
      </c>
      <c r="B139" s="28">
        <f>Stocks!M374</f>
        <v>-9.4169845729193428E-4</v>
      </c>
      <c r="C139" s="28">
        <f t="shared" si="0"/>
        <v>-2.5719981614621469E-4</v>
      </c>
      <c r="D139" s="42">
        <f t="shared" si="1"/>
        <v>6.6919544428142991E-3</v>
      </c>
      <c r="E139" s="28">
        <f t="shared" si="15"/>
        <v>-1.5567813991219204E-2</v>
      </c>
      <c r="F139" s="42">
        <f t="shared" si="2"/>
        <v>0</v>
      </c>
      <c r="G139" s="28">
        <f t="shared" si="3"/>
        <v>-4.9229750402089226E-2</v>
      </c>
      <c r="H139" s="28">
        <f t="shared" si="16"/>
        <v>-1.7835492142894979E-2</v>
      </c>
      <c r="I139" s="42">
        <f t="shared" si="4"/>
        <v>-5.6400778361585448E-2</v>
      </c>
      <c r="J139" s="87">
        <v>-9.3999999999999997E-4</v>
      </c>
      <c r="M139" s="84"/>
      <c r="Q139" s="243">
        <f t="shared" si="17"/>
        <v>1.9694223653662744</v>
      </c>
      <c r="R139" s="243">
        <f t="shared" si="18"/>
        <v>-1.9694223653662744</v>
      </c>
      <c r="S139" s="243">
        <f t="shared" si="19"/>
        <v>-3.8434185161315804E-2</v>
      </c>
    </row>
    <row r="140" spans="1:19">
      <c r="A140" s="11">
        <v>42934</v>
      </c>
      <c r="B140" s="28">
        <f>Stocks!M373</f>
        <v>-7.6521631229060818E-4</v>
      </c>
      <c r="C140" s="28">
        <f t="shared" si="0"/>
        <v>-2.5086226221006261E-4</v>
      </c>
      <c r="D140" s="42">
        <f t="shared" si="1"/>
        <v>6.6922276502989859E-3</v>
      </c>
      <c r="E140" s="28">
        <f t="shared" si="15"/>
        <v>-1.5568449566870377E-2</v>
      </c>
      <c r="F140" s="42">
        <f t="shared" si="2"/>
        <v>0</v>
      </c>
      <c r="G140" s="28">
        <f t="shared" si="3"/>
        <v>-4.9231760268772275E-2</v>
      </c>
      <c r="H140" s="28">
        <f t="shared" si="16"/>
        <v>-1.783622029936827E-2</v>
      </c>
      <c r="I140" s="42">
        <f t="shared" si="4"/>
        <v>-5.6403080994534047E-2</v>
      </c>
      <c r="J140" s="87">
        <v>-7.6000000000000004E-4</v>
      </c>
      <c r="M140" s="84"/>
      <c r="Q140" s="243">
        <f t="shared" si="17"/>
        <v>1.9694223653662744</v>
      </c>
      <c r="R140" s="243">
        <f t="shared" si="18"/>
        <v>-1.9694223653662744</v>
      </c>
      <c r="S140" s="243">
        <f t="shared" si="19"/>
        <v>-3.748561395678985E-2</v>
      </c>
    </row>
    <row r="141" spans="1:19">
      <c r="A141" s="11">
        <v>42933</v>
      </c>
      <c r="B141" s="28">
        <f>Stocks!M372</f>
        <v>-4.4546505401063842E-3</v>
      </c>
      <c r="C141" s="28">
        <f t="shared" si="0"/>
        <v>-2.4273468060154163E-4</v>
      </c>
      <c r="D141" s="42">
        <f t="shared" si="1"/>
        <v>6.6883444831754586E-3</v>
      </c>
      <c r="E141" s="28">
        <f t="shared" si="15"/>
        <v>-1.5559415969288014E-2</v>
      </c>
      <c r="F141" s="42">
        <f t="shared" si="2"/>
        <v>0</v>
      </c>
      <c r="G141" s="28">
        <f t="shared" si="3"/>
        <v>-4.920319352494662E-2</v>
      </c>
      <c r="H141" s="28">
        <f t="shared" si="16"/>
        <v>-1.7825870827130667E-2</v>
      </c>
      <c r="I141" s="42">
        <f t="shared" si="4"/>
        <v>-5.6370353089682537E-2</v>
      </c>
      <c r="J141" s="87">
        <v>-4.4400000000000004E-3</v>
      </c>
      <c r="M141" s="84"/>
      <c r="Q141" s="243">
        <f t="shared" si="17"/>
        <v>1.9694223653662744</v>
      </c>
      <c r="R141" s="243">
        <f t="shared" si="18"/>
        <v>-1.9694223653662744</v>
      </c>
      <c r="S141" s="243">
        <f t="shared" si="19"/>
        <v>-3.6292191769150217E-2</v>
      </c>
    </row>
    <row r="142" spans="1:19">
      <c r="A142" s="11">
        <v>42930</v>
      </c>
      <c r="B142" s="28">
        <f>Stocks!M371</f>
        <v>-8.5952381061117928E-3</v>
      </c>
      <c r="C142" s="28">
        <f t="shared" si="0"/>
        <v>-2.0924150308213412E-4</v>
      </c>
      <c r="D142" s="42">
        <f t="shared" si="1"/>
        <v>6.6674516037254919E-3</v>
      </c>
      <c r="E142" s="28">
        <f t="shared" si="15"/>
        <v>-1.5510811863596992E-2</v>
      </c>
      <c r="F142" s="42">
        <f t="shared" si="2"/>
        <v>0</v>
      </c>
      <c r="G142" s="28">
        <f t="shared" si="3"/>
        <v>-4.9049493847327437E-2</v>
      </c>
      <c r="H142" s="28">
        <f t="shared" si="16"/>
        <v>-1.7770186827716646E-2</v>
      </c>
      <c r="I142" s="42">
        <f t="shared" si="4"/>
        <v>-5.6194264822306751E-2</v>
      </c>
      <c r="J142" s="87">
        <v>-8.5599999999999999E-3</v>
      </c>
      <c r="M142" s="84"/>
      <c r="Q142" s="243">
        <f t="shared" si="17"/>
        <v>1.9694223653662744</v>
      </c>
      <c r="R142" s="243">
        <f t="shared" si="18"/>
        <v>-1.9694223653662744</v>
      </c>
      <c r="S142" s="243">
        <f t="shared" si="19"/>
        <v>-3.1382530465645792E-2</v>
      </c>
    </row>
    <row r="143" spans="1:19">
      <c r="A143" s="11">
        <v>42929</v>
      </c>
      <c r="B143" s="28">
        <f>Stocks!M370</f>
        <v>-5.3274948456557948E-3</v>
      </c>
      <c r="C143" s="28">
        <f t="shared" si="0"/>
        <v>-2.2776120248895059E-4</v>
      </c>
      <c r="D143" s="42">
        <f t="shared" si="1"/>
        <v>6.6881741885829868E-3</v>
      </c>
      <c r="E143" s="28">
        <f t="shared" si="15"/>
        <v>-1.5559019804824856E-2</v>
      </c>
      <c r="F143" s="42">
        <f t="shared" si="2"/>
        <v>0</v>
      </c>
      <c r="G143" s="28">
        <f t="shared" si="3"/>
        <v>-4.9201940742915021E-2</v>
      </c>
      <c r="H143" s="28">
        <f t="shared" si="16"/>
        <v>-1.7825416955561162E-2</v>
      </c>
      <c r="I143" s="42">
        <f t="shared" si="4"/>
        <v>-5.6368917821757708E-2</v>
      </c>
      <c r="J143" s="87">
        <v>-5.3099999999999996E-3</v>
      </c>
      <c r="M143" s="84"/>
      <c r="Q143" s="243">
        <f t="shared" si="17"/>
        <v>1.9694223653662744</v>
      </c>
      <c r="R143" s="243">
        <f t="shared" si="18"/>
        <v>-1.9694223653662744</v>
      </c>
      <c r="S143" s="243">
        <f t="shared" si="19"/>
        <v>-3.4054316778673197E-2</v>
      </c>
    </row>
    <row r="144" spans="1:19">
      <c r="A144" s="11">
        <v>42928</v>
      </c>
      <c r="B144" s="28">
        <f>Stocks!M369</f>
        <v>-7.5164419145428577E-3</v>
      </c>
      <c r="C144" s="28">
        <f t="shared" si="0"/>
        <v>-1.9761102977034945E-4</v>
      </c>
      <c r="D144" s="42">
        <f t="shared" si="1"/>
        <v>6.6722926547749424E-3</v>
      </c>
      <c r="E144" s="28">
        <f t="shared" si="15"/>
        <v>-1.5522073832414005E-2</v>
      </c>
      <c r="F144" s="42">
        <f t="shared" si="2"/>
        <v>0</v>
      </c>
      <c r="G144" s="28">
        <f t="shared" si="3"/>
        <v>-4.9085107319726991E-2</v>
      </c>
      <c r="H144" s="28">
        <f t="shared" si="16"/>
        <v>-1.7783089265815059E-2</v>
      </c>
      <c r="I144" s="42">
        <f t="shared" si="4"/>
        <v>-5.6235065914067073E-2</v>
      </c>
      <c r="J144" s="87">
        <v>-7.4900000000000001E-3</v>
      </c>
      <c r="M144" s="84"/>
      <c r="Q144" s="243">
        <f t="shared" si="17"/>
        <v>1.9694223653662744</v>
      </c>
      <c r="R144" s="243">
        <f t="shared" si="18"/>
        <v>-1.9694223653662744</v>
      </c>
      <c r="S144" s="243">
        <f t="shared" si="19"/>
        <v>-2.9616661018148176E-2</v>
      </c>
    </row>
    <row r="145" spans="1:19">
      <c r="A145" s="11">
        <v>42927</v>
      </c>
      <c r="B145" s="28">
        <f>Stocks!M368</f>
        <v>6.8932939365136149E-3</v>
      </c>
      <c r="C145" s="28">
        <f t="shared" si="0"/>
        <v>-2.432183132375425E-4</v>
      </c>
      <c r="D145" s="42">
        <f t="shared" si="1"/>
        <v>6.6629036239754021E-3</v>
      </c>
      <c r="E145" s="28">
        <f t="shared" si="15"/>
        <v>-1.550023168057419E-2</v>
      </c>
      <c r="F145" s="42">
        <f t="shared" si="2"/>
        <v>0</v>
      </c>
      <c r="G145" s="28">
        <f t="shared" si="3"/>
        <v>-4.9016036370913937E-2</v>
      </c>
      <c r="H145" s="28">
        <f t="shared" si="16"/>
        <v>-1.775806548741286E-2</v>
      </c>
      <c r="I145" s="42">
        <f t="shared" si="4"/>
        <v>-5.6155933778652793E-2</v>
      </c>
      <c r="J145" s="87">
        <v>6.9199999999999999E-3</v>
      </c>
      <c r="M145" s="84"/>
      <c r="Q145" s="243">
        <f t="shared" si="17"/>
        <v>1.9694223653662744</v>
      </c>
      <c r="R145" s="243">
        <f t="shared" si="18"/>
        <v>-1.9694223653662744</v>
      </c>
      <c r="S145" s="243">
        <f t="shared" si="19"/>
        <v>-3.6503351536162097E-2</v>
      </c>
    </row>
    <row r="146" spans="1:19">
      <c r="A146" s="11">
        <v>42926</v>
      </c>
      <c r="B146" s="28">
        <f>Stocks!M367</f>
        <v>-1.1673568643638342E-3</v>
      </c>
      <c r="C146" s="28">
        <f t="shared" si="0"/>
        <v>-2.3383401103308245E-4</v>
      </c>
      <c r="D146" s="42">
        <f t="shared" si="1"/>
        <v>6.6632622056293708E-3</v>
      </c>
      <c r="E146" s="28">
        <f t="shared" si="15"/>
        <v>-1.550106586624257E-2</v>
      </c>
      <c r="F146" s="42">
        <f t="shared" si="2"/>
        <v>0</v>
      </c>
      <c r="G146" s="28">
        <f t="shared" si="3"/>
        <v>-4.9018674297617491E-2</v>
      </c>
      <c r="H146" s="28">
        <f t="shared" si="16"/>
        <v>-1.7759021184336171E-2</v>
      </c>
      <c r="I146" s="42">
        <f t="shared" si="4"/>
        <v>-5.6158955957683269E-2</v>
      </c>
      <c r="J146" s="87">
        <v>-1.17E-3</v>
      </c>
      <c r="M146" s="84"/>
      <c r="Q146" s="243">
        <f t="shared" si="17"/>
        <v>1.9694223653662744</v>
      </c>
      <c r="R146" s="243">
        <f t="shared" si="18"/>
        <v>-1.9694223653662744</v>
      </c>
      <c r="S146" s="243">
        <f t="shared" si="19"/>
        <v>-3.5093022579170123E-2</v>
      </c>
    </row>
    <row r="147" spans="1:19">
      <c r="A147" s="11">
        <v>42923</v>
      </c>
      <c r="B147" s="28">
        <f>Stocks!M366</f>
        <v>5.9203738087743154E-3</v>
      </c>
      <c r="C147" s="28">
        <f t="shared" si="0"/>
        <v>-2.5528396223156328E-4</v>
      </c>
      <c r="D147" s="42">
        <f t="shared" si="1"/>
        <v>6.6520629699616763E-3</v>
      </c>
      <c r="E147" s="28">
        <f t="shared" si="15"/>
        <v>-1.5475012548156147E-2</v>
      </c>
      <c r="F147" s="42">
        <f t="shared" si="2"/>
        <v>0</v>
      </c>
      <c r="G147" s="28">
        <f t="shared" si="3"/>
        <v>-4.8936286471859533E-2</v>
      </c>
      <c r="H147" s="28">
        <f t="shared" si="16"/>
        <v>-1.7729172822177629E-2</v>
      </c>
      <c r="I147" s="42">
        <f t="shared" si="4"/>
        <v>-5.6064567148836703E-2</v>
      </c>
      <c r="J147" s="87">
        <v>5.94E-3</v>
      </c>
      <c r="M147" s="84"/>
      <c r="Q147" s="243">
        <f t="shared" si="17"/>
        <v>1.9694223653662744</v>
      </c>
      <c r="R147" s="243">
        <f t="shared" si="18"/>
        <v>-1.9694223653662744</v>
      </c>
      <c r="S147" s="243">
        <f t="shared" si="19"/>
        <v>-3.8376660501311222E-2</v>
      </c>
    </row>
    <row r="148" spans="1:19">
      <c r="A148" s="11">
        <v>42922</v>
      </c>
      <c r="B148" s="28">
        <f>Stocks!M365</f>
        <v>2.4667748110427244E-3</v>
      </c>
      <c r="C148" s="28">
        <f t="shared" si="0"/>
        <v>-2.9832654817205697E-4</v>
      </c>
      <c r="D148" s="42">
        <f t="shared" si="1"/>
        <v>6.6694490519999903E-3</v>
      </c>
      <c r="E148" s="28">
        <f t="shared" si="15"/>
        <v>-1.5515458623143878E-2</v>
      </c>
      <c r="F148" s="42">
        <f t="shared" si="2"/>
        <v>0</v>
      </c>
      <c r="G148" s="28">
        <f t="shared" si="3"/>
        <v>-4.9064188191234731E-2</v>
      </c>
      <c r="H148" s="28">
        <f t="shared" si="16"/>
        <v>-1.7775510455262242E-2</v>
      </c>
      <c r="I148" s="42">
        <f t="shared" si="4"/>
        <v>-5.6211099610765251E-2</v>
      </c>
      <c r="J148" s="87">
        <v>2.47E-3</v>
      </c>
      <c r="M148" s="84"/>
      <c r="Q148" s="243">
        <f t="shared" si="17"/>
        <v>1.9694223653662744</v>
      </c>
      <c r="R148" s="243">
        <f t="shared" si="18"/>
        <v>-1.9694223653662744</v>
      </c>
      <c r="S148" s="243">
        <f t="shared" si="19"/>
        <v>-4.473031368049761E-2</v>
      </c>
    </row>
    <row r="149" spans="1:19">
      <c r="A149" s="11">
        <v>42921</v>
      </c>
      <c r="B149" s="28">
        <f>Stocks!M364</f>
        <v>1.0963804122529938E-2</v>
      </c>
      <c r="C149" s="28">
        <f t="shared" si="0"/>
        <v>-3.2602802930821337E-4</v>
      </c>
      <c r="D149" s="42">
        <f t="shared" si="1"/>
        <v>6.6369034298290825E-3</v>
      </c>
      <c r="E149" s="28">
        <f t="shared" si="15"/>
        <v>-1.543974618419725E-2</v>
      </c>
      <c r="F149" s="42">
        <f t="shared" si="2"/>
        <v>0</v>
      </c>
      <c r="G149" s="28">
        <f t="shared" si="3"/>
        <v>-4.8824764436956949E-2</v>
      </c>
      <c r="H149" s="28">
        <f t="shared" si="16"/>
        <v>-1.7688769400242336E-2</v>
      </c>
      <c r="I149" s="42">
        <f t="shared" si="4"/>
        <v>-5.5936800310256364E-2</v>
      </c>
      <c r="J149" s="87">
        <v>1.102E-2</v>
      </c>
      <c r="M149" s="84"/>
      <c r="Q149" s="243">
        <f t="shared" si="17"/>
        <v>1.9694223653662744</v>
      </c>
      <c r="R149" s="243">
        <f t="shared" si="18"/>
        <v>-1.9694223653662744</v>
      </c>
      <c r="S149" s="243">
        <f t="shared" si="19"/>
        <v>-4.9123515620689007E-2</v>
      </c>
    </row>
    <row r="150" spans="1:19">
      <c r="A150" s="11">
        <v>42919</v>
      </c>
      <c r="B150" s="28">
        <f>Stocks!M363</f>
        <v>1.3455986862374093E-3</v>
      </c>
      <c r="C150" s="28">
        <f t="shared" si="0"/>
        <v>-2.9778161408596394E-4</v>
      </c>
      <c r="D150" s="42">
        <f t="shared" si="1"/>
        <v>6.6591560283129712E-3</v>
      </c>
      <c r="E150" s="28">
        <f t="shared" si="15"/>
        <v>-1.549151346937213E-2</v>
      </c>
      <c r="F150" s="42">
        <f t="shared" si="2"/>
        <v>0</v>
      </c>
      <c r="G150" s="28">
        <f t="shared" si="3"/>
        <v>-4.8988466966393036E-2</v>
      </c>
      <c r="H150" s="28">
        <f t="shared" si="16"/>
        <v>-1.7748077342161241E-2</v>
      </c>
      <c r="I150" s="42">
        <f t="shared" si="4"/>
        <v>-5.6124348490057083E-2</v>
      </c>
      <c r="J150" s="87">
        <v>1.3500000000000001E-3</v>
      </c>
      <c r="M150" s="84"/>
      <c r="Q150" s="243">
        <f t="shared" si="17"/>
        <v>1.9694223653662744</v>
      </c>
      <c r="R150" s="243">
        <f t="shared" si="18"/>
        <v>-1.9694223653662744</v>
      </c>
      <c r="S150" s="243">
        <f t="shared" si="19"/>
        <v>-4.4717620794568445E-2</v>
      </c>
    </row>
    <row r="151" spans="1:19">
      <c r="A151" s="11">
        <v>42916</v>
      </c>
      <c r="B151" s="28">
        <f>Stocks!M362</f>
        <v>-1.1971145737645764E-3</v>
      </c>
      <c r="C151" s="28">
        <f t="shared" si="0"/>
        <v>-3.0708110167465975E-4</v>
      </c>
      <c r="D151" s="42">
        <f t="shared" si="1"/>
        <v>6.662052641583315E-3</v>
      </c>
      <c r="E151" s="28">
        <f t="shared" si="15"/>
        <v>-1.5498251999495512E-2</v>
      </c>
      <c r="F151" s="42">
        <f t="shared" si="2"/>
        <v>0</v>
      </c>
      <c r="G151" s="28">
        <f t="shared" si="3"/>
        <v>-4.9009776069664578E-2</v>
      </c>
      <c r="H151" s="28">
        <f t="shared" si="16"/>
        <v>-1.7755797437040206E-2</v>
      </c>
      <c r="I151" s="42">
        <f t="shared" si="4"/>
        <v>-5.6148761573627214E-2</v>
      </c>
      <c r="J151" s="87">
        <v>-1.1999999999999999E-3</v>
      </c>
      <c r="M151" s="84"/>
      <c r="Q151" s="243">
        <f t="shared" si="17"/>
        <v>1.9694223653662744</v>
      </c>
      <c r="R151" s="243">
        <f t="shared" si="18"/>
        <v>-1.9694223653662744</v>
      </c>
      <c r="S151" s="243">
        <f t="shared" si="19"/>
        <v>-4.609406712848764E-2</v>
      </c>
    </row>
    <row r="152" spans="1:19">
      <c r="A152" s="11">
        <v>42915</v>
      </c>
      <c r="B152" s="28">
        <f>Stocks!M361</f>
        <v>2.580053589832476E-3</v>
      </c>
      <c r="C152" s="28">
        <f t="shared" si="0"/>
        <v>-3.2367302641402046E-4</v>
      </c>
      <c r="D152" s="42">
        <f t="shared" si="1"/>
        <v>6.6600398672674874E-3</v>
      </c>
      <c r="E152" s="28">
        <f t="shared" si="15"/>
        <v>-1.5493569586244963E-2</v>
      </c>
      <c r="F152" s="42">
        <f t="shared" si="2"/>
        <v>0</v>
      </c>
      <c r="G152" s="28">
        <f t="shared" si="3"/>
        <v>-4.8994968978846691E-2</v>
      </c>
      <c r="H152" s="28">
        <f t="shared" si="16"/>
        <v>-1.7750432962311314E-2</v>
      </c>
      <c r="I152" s="42">
        <f t="shared" si="4"/>
        <v>-5.61317976150335E-2</v>
      </c>
      <c r="J152" s="87">
        <v>2.5799999999999998E-3</v>
      </c>
      <c r="M152" s="84"/>
      <c r="Q152" s="243">
        <f t="shared" si="17"/>
        <v>1.9694223653662744</v>
      </c>
      <c r="R152" s="243">
        <f t="shared" si="18"/>
        <v>-1.9694223653662744</v>
      </c>
      <c r="S152" s="243">
        <f t="shared" si="19"/>
        <v>-4.8599262596729552E-2</v>
      </c>
    </row>
    <row r="153" spans="1:19">
      <c r="A153" s="11">
        <v>42914</v>
      </c>
      <c r="B153" s="28">
        <f>Stocks!M360</f>
        <v>-7.6833420736861476E-3</v>
      </c>
      <c r="C153" s="28">
        <f t="shared" si="0"/>
        <v>-2.9316501073486988E-4</v>
      </c>
      <c r="D153" s="42">
        <f t="shared" si="1"/>
        <v>6.6437813325348465E-3</v>
      </c>
      <c r="E153" s="28">
        <f t="shared" si="15"/>
        <v>-1.5455746578534664E-2</v>
      </c>
      <c r="F153" s="42">
        <f t="shared" si="2"/>
        <v>0</v>
      </c>
      <c r="G153" s="28">
        <f t="shared" si="3"/>
        <v>-4.8875362126524033E-2</v>
      </c>
      <c r="H153" s="28">
        <f t="shared" si="16"/>
        <v>-1.7707100484339895E-2</v>
      </c>
      <c r="I153" s="42">
        <f t="shared" si="4"/>
        <v>-5.5994768287984741E-2</v>
      </c>
      <c r="J153" s="87">
        <v>-7.6499999999999997E-3</v>
      </c>
      <c r="M153" s="84"/>
      <c r="Q153" s="243">
        <f t="shared" si="17"/>
        <v>1.9694223653662744</v>
      </c>
      <c r="R153" s="243">
        <f t="shared" si="18"/>
        <v>-1.9694223653662744</v>
      </c>
      <c r="S153" s="243">
        <f t="shared" si="19"/>
        <v>-4.412622813144524E-2</v>
      </c>
    </row>
    <row r="154" spans="1:19">
      <c r="A154" s="11">
        <v>42913</v>
      </c>
      <c r="B154" s="28">
        <f>Stocks!M359</f>
        <v>9.3935257002304255E-3</v>
      </c>
      <c r="C154" s="28">
        <f t="shared" si="0"/>
        <v>-3.6231524710105814E-4</v>
      </c>
      <c r="D154" s="42">
        <f t="shared" si="1"/>
        <v>6.6332361220991058E-3</v>
      </c>
      <c r="E154" s="28">
        <f t="shared" si="15"/>
        <v>-1.5431214750656166E-2</v>
      </c>
      <c r="F154" s="42">
        <f t="shared" si="2"/>
        <v>0</v>
      </c>
      <c r="G154" s="28">
        <f t="shared" si="3"/>
        <v>-4.8797785675260767E-2</v>
      </c>
      <c r="H154" s="28">
        <f t="shared" si="16"/>
        <v>-1.767899523953002E-2</v>
      </c>
      <c r="I154" s="42">
        <f t="shared" si="4"/>
        <v>-5.5905891700188913E-2</v>
      </c>
      <c r="J154" s="87">
        <v>9.4400000000000005E-3</v>
      </c>
      <c r="M154" s="84"/>
      <c r="Q154" s="243">
        <f t="shared" si="17"/>
        <v>1.9694223653662744</v>
      </c>
      <c r="R154" s="243">
        <f t="shared" si="18"/>
        <v>-1.9694223653662744</v>
      </c>
      <c r="S154" s="243">
        <f t="shared" si="19"/>
        <v>-5.4621189481553159E-2</v>
      </c>
    </row>
    <row r="155" spans="1:19">
      <c r="A155" s="11">
        <v>42912</v>
      </c>
      <c r="B155" s="28">
        <f>Stocks!M358</f>
        <v>-2.8805747793058994E-4</v>
      </c>
      <c r="C155" s="28">
        <f t="shared" si="0"/>
        <v>-3.9374844669240184E-4</v>
      </c>
      <c r="D155" s="42">
        <f t="shared" si="1"/>
        <v>6.6516255257863836E-3</v>
      </c>
      <c r="E155" s="28">
        <f t="shared" si="15"/>
        <v>-1.5473994900828942E-2</v>
      </c>
      <c r="F155" s="42">
        <f t="shared" si="2"/>
        <v>0</v>
      </c>
      <c r="G155" s="28">
        <f t="shared" si="3"/>
        <v>-4.8933068388450782E-2</v>
      </c>
      <c r="H155" s="28">
        <f t="shared" si="16"/>
        <v>-1.7728006939741033E-2</v>
      </c>
      <c r="I155" s="42">
        <f t="shared" si="4"/>
        <v>-5.6060880304853067E-2</v>
      </c>
      <c r="J155" s="87">
        <v>-2.9E-4</v>
      </c>
      <c r="M155" s="84"/>
      <c r="Q155" s="243">
        <f t="shared" si="17"/>
        <v>1.9694223653662744</v>
      </c>
      <c r="R155" s="243">
        <f t="shared" si="18"/>
        <v>-1.9694223653662744</v>
      </c>
      <c r="S155" s="243">
        <f t="shared" si="19"/>
        <v>-5.9195822910648781E-2</v>
      </c>
    </row>
    <row r="156" spans="1:19">
      <c r="A156" s="11">
        <v>42909</v>
      </c>
      <c r="B156" s="28">
        <f>Stocks!M357</f>
        <v>-9.4294347843986714E-3</v>
      </c>
      <c r="C156" s="28">
        <f t="shared" si="0"/>
        <v>-3.6842064338194223E-4</v>
      </c>
      <c r="D156" s="42">
        <f t="shared" si="1"/>
        <v>6.6291966198369747E-3</v>
      </c>
      <c r="E156" s="28">
        <f t="shared" si="15"/>
        <v>-1.5421817463156474E-2</v>
      </c>
      <c r="F156" s="42">
        <f t="shared" si="2"/>
        <v>0</v>
      </c>
      <c r="G156" s="28">
        <f t="shared" si="3"/>
        <v>-4.876806884293431E-2</v>
      </c>
      <c r="H156" s="28">
        <f t="shared" si="16"/>
        <v>-1.7668229100657868E-2</v>
      </c>
      <c r="I156" s="42">
        <f t="shared" si="4"/>
        <v>-5.5871846179747234E-2</v>
      </c>
      <c r="J156" s="87">
        <v>-9.3900000000000008E-3</v>
      </c>
      <c r="M156" s="84"/>
      <c r="Q156" s="243">
        <f t="shared" si="17"/>
        <v>1.9694223653662744</v>
      </c>
      <c r="R156" s="243">
        <f t="shared" si="18"/>
        <v>-1.9694223653662744</v>
      </c>
      <c r="S156" s="243">
        <f t="shared" si="19"/>
        <v>-5.5575458763659727E-2</v>
      </c>
    </row>
    <row r="157" spans="1:19">
      <c r="A157" s="11">
        <v>42908</v>
      </c>
      <c r="B157" s="28">
        <f>Stocks!M356</f>
        <v>-5.9837032751235133E-3</v>
      </c>
      <c r="C157" s="28">
        <f t="shared" si="0"/>
        <v>-2.7053466994031715E-4</v>
      </c>
      <c r="D157" s="42">
        <f t="shared" si="1"/>
        <v>6.727342160749503E-3</v>
      </c>
      <c r="E157" s="28">
        <f t="shared" si="15"/>
        <v>-1.5650138133604923E-2</v>
      </c>
      <c r="F157" s="42">
        <f t="shared" si="2"/>
        <v>0</v>
      </c>
      <c r="G157" s="28">
        <f t="shared" si="3"/>
        <v>-4.949008219844811E-2</v>
      </c>
      <c r="H157" s="28">
        <f t="shared" si="16"/>
        <v>-1.792980799196147E-2</v>
      </c>
      <c r="I157" s="42">
        <f t="shared" si="4"/>
        <v>-5.6699031264088227E-2</v>
      </c>
      <c r="J157" s="87">
        <v>-5.9699999999999996E-3</v>
      </c>
      <c r="M157" s="84"/>
      <c r="Q157" s="243">
        <f t="shared" si="17"/>
        <v>1.9694223653662744</v>
      </c>
      <c r="R157" s="243">
        <f t="shared" si="18"/>
        <v>-1.9694223653662744</v>
      </c>
      <c r="S157" s="243">
        <f t="shared" si="19"/>
        <v>-4.0214198040757376E-2</v>
      </c>
    </row>
    <row r="158" spans="1:19">
      <c r="A158" s="11">
        <v>42907</v>
      </c>
      <c r="B158" s="28">
        <f>Stocks!M355</f>
        <v>1.9956069884384435E-3</v>
      </c>
      <c r="C158" s="28">
        <f t="shared" si="0"/>
        <v>-2.792081144761745E-4</v>
      </c>
      <c r="D158" s="42">
        <f t="shared" si="1"/>
        <v>6.7258176485516536E-3</v>
      </c>
      <c r="E158" s="28">
        <f t="shared" si="15"/>
        <v>-1.5646591587894505E-2</v>
      </c>
      <c r="F158" s="42">
        <f t="shared" si="2"/>
        <v>0</v>
      </c>
      <c r="G158" s="28">
        <f t="shared" si="3"/>
        <v>-4.9478867036177286E-2</v>
      </c>
      <c r="H158" s="28">
        <f t="shared" si="16"/>
        <v>-1.7925744840372671E-2</v>
      </c>
      <c r="I158" s="42">
        <f t="shared" si="4"/>
        <v>-5.6686182450589095E-2</v>
      </c>
      <c r="J158" s="87">
        <v>2E-3</v>
      </c>
      <c r="M158" s="84"/>
      <c r="Q158" s="243">
        <f t="shared" si="17"/>
        <v>1.9694223653662744</v>
      </c>
      <c r="R158" s="243">
        <f t="shared" si="18"/>
        <v>-1.9694223653662744</v>
      </c>
      <c r="S158" s="243">
        <f t="shared" si="19"/>
        <v>-4.1512887958878808E-2</v>
      </c>
    </row>
    <row r="159" spans="1:19">
      <c r="A159" s="11">
        <v>42906</v>
      </c>
      <c r="B159" s="28">
        <f>Stocks!M354</f>
        <v>1.1562396845854684E-2</v>
      </c>
      <c r="C159" s="28">
        <f t="shared" si="0"/>
        <v>-3.2561614197963078E-4</v>
      </c>
      <c r="D159" s="42">
        <f t="shared" si="1"/>
        <v>6.6840023039785434E-3</v>
      </c>
      <c r="E159" s="28">
        <f t="shared" si="15"/>
        <v>-1.5549314549944565E-2</v>
      </c>
      <c r="F159" s="42">
        <f t="shared" si="2"/>
        <v>0</v>
      </c>
      <c r="G159" s="28">
        <f t="shared" si="3"/>
        <v>-4.9171250032220837E-2</v>
      </c>
      <c r="H159" s="28">
        <f t="shared" si="16"/>
        <v>-1.7814297989387759E-2</v>
      </c>
      <c r="I159" s="42">
        <f t="shared" si="4"/>
        <v>-5.633375656342339E-2</v>
      </c>
      <c r="J159" s="87">
        <v>1.163E-2</v>
      </c>
      <c r="M159" s="84"/>
      <c r="Q159" s="243">
        <f t="shared" si="17"/>
        <v>1.9694223653662744</v>
      </c>
      <c r="R159" s="243">
        <f t="shared" si="18"/>
        <v>-1.9694223653662744</v>
      </c>
      <c r="S159" s="243">
        <f t="shared" si="19"/>
        <v>-4.8715743527768245E-2</v>
      </c>
    </row>
    <row r="160" spans="1:19">
      <c r="A160" s="11">
        <v>42905</v>
      </c>
      <c r="B160" s="28">
        <f>Stocks!M353</f>
        <v>1.6587561066548517E-2</v>
      </c>
      <c r="C160" s="28">
        <f t="shared" si="0"/>
        <v>-3.8507346888334431E-4</v>
      </c>
      <c r="D160" s="42">
        <f t="shared" si="1"/>
        <v>6.5990539562934027E-3</v>
      </c>
      <c r="E160" s="28">
        <f t="shared" si="15"/>
        <v>-1.5351695141903956E-2</v>
      </c>
      <c r="F160" s="42">
        <f t="shared" si="2"/>
        <v>0</v>
      </c>
      <c r="G160" s="28">
        <f t="shared" si="3"/>
        <v>-4.8546322592958317E-2</v>
      </c>
      <c r="H160" s="28">
        <f t="shared" si="16"/>
        <v>-1.7587892445142441E-2</v>
      </c>
      <c r="I160" s="42">
        <f t="shared" si="4"/>
        <v>-5.5617799368718156E-2</v>
      </c>
      <c r="J160" s="87">
        <v>1.6729999999999998E-2</v>
      </c>
      <c r="M160" s="84"/>
      <c r="Q160" s="243">
        <f t="shared" si="17"/>
        <v>1.9694223653662744</v>
      </c>
      <c r="R160" s="243">
        <f t="shared" si="18"/>
        <v>-1.9694223653662744</v>
      </c>
      <c r="S160" s="243">
        <f t="shared" si="19"/>
        <v>-5.8352829274278997E-2</v>
      </c>
    </row>
    <row r="161" spans="1:19">
      <c r="A161" s="11">
        <v>42902</v>
      </c>
      <c r="B161" s="28">
        <f>Stocks!M352</f>
        <v>8.4483980052308429E-3</v>
      </c>
      <c r="C161" s="28">
        <f t="shared" si="0"/>
        <v>-4.8677067145697149E-4</v>
      </c>
      <c r="D161" s="42">
        <f t="shared" si="1"/>
        <v>6.6595751557199873E-3</v>
      </c>
      <c r="E161" s="28">
        <f t="shared" si="15"/>
        <v>-1.5492488505524394E-2</v>
      </c>
      <c r="F161" s="42">
        <f t="shared" si="2"/>
        <v>0</v>
      </c>
      <c r="G161" s="28">
        <f t="shared" si="3"/>
        <v>-4.8991550301435191E-2</v>
      </c>
      <c r="H161" s="28">
        <f t="shared" si="16"/>
        <v>-1.7749194406486559E-2</v>
      </c>
      <c r="I161" s="42">
        <f t="shared" si="4"/>
        <v>-5.6127880957618004E-2</v>
      </c>
      <c r="J161" s="87">
        <v>8.4799999999999997E-3</v>
      </c>
      <c r="M161" s="84"/>
      <c r="Q161" s="243">
        <f t="shared" si="17"/>
        <v>1.9694223653662744</v>
      </c>
      <c r="R161" s="243">
        <f t="shared" si="18"/>
        <v>-1.9694223653662744</v>
      </c>
      <c r="S161" s="243">
        <f t="shared" si="19"/>
        <v>-7.3093352064489941E-2</v>
      </c>
    </row>
    <row r="162" spans="1:19">
      <c r="A162" s="11">
        <v>42901</v>
      </c>
      <c r="B162" s="28">
        <f>Stocks!M351</f>
        <v>1.9664904667196096E-3</v>
      </c>
      <c r="C162" s="28">
        <f t="shared" si="0"/>
        <v>-5.3346988225287596E-4</v>
      </c>
      <c r="D162" s="42">
        <f t="shared" si="1"/>
        <v>6.68352177897671E-3</v>
      </c>
      <c r="E162" s="28">
        <f t="shared" si="15"/>
        <v>-1.5548196681628127E-2</v>
      </c>
      <c r="F162" s="42">
        <f t="shared" si="2"/>
        <v>0</v>
      </c>
      <c r="G162" s="28">
        <f t="shared" si="3"/>
        <v>-4.9167715022216757E-2</v>
      </c>
      <c r="H162" s="28">
        <f t="shared" si="16"/>
        <v>-1.7813017287319641E-2</v>
      </c>
      <c r="I162" s="42">
        <f t="shared" si="4"/>
        <v>-5.6329706627884051E-2</v>
      </c>
      <c r="J162" s="87">
        <v>1.97E-3</v>
      </c>
      <c r="M162" s="84"/>
      <c r="Q162" s="243">
        <f t="shared" si="17"/>
        <v>1.9694223653662744</v>
      </c>
      <c r="R162" s="243">
        <f t="shared" si="18"/>
        <v>-1.9694223653662744</v>
      </c>
      <c r="S162" s="243">
        <f t="shared" si="19"/>
        <v>-7.9818679417029387E-2</v>
      </c>
    </row>
    <row r="163" spans="1:19">
      <c r="A163" s="11">
        <v>42900</v>
      </c>
      <c r="B163" s="28">
        <f>Stocks!M350</f>
        <v>8.7475179591714417E-3</v>
      </c>
      <c r="C163" s="28">
        <f t="shared" si="0"/>
        <v>-5.5991660238954898E-4</v>
      </c>
      <c r="D163" s="42">
        <f t="shared" si="1"/>
        <v>6.6597943146281865E-3</v>
      </c>
      <c r="E163" s="28">
        <f t="shared" si="15"/>
        <v>-1.549299834538456E-2</v>
      </c>
      <c r="F163" s="42">
        <f t="shared" si="2"/>
        <v>0</v>
      </c>
      <c r="G163" s="28">
        <f t="shared" si="3"/>
        <v>-4.8993162556635265E-2</v>
      </c>
      <c r="H163" s="28">
        <f t="shared" si="16"/>
        <v>-1.7749778511925208E-2</v>
      </c>
      <c r="I163" s="42">
        <f t="shared" si="4"/>
        <v>-5.6129728061197828E-2</v>
      </c>
      <c r="J163" s="87">
        <v>8.7899999999999992E-3</v>
      </c>
      <c r="M163" s="84"/>
      <c r="Q163" s="243">
        <f t="shared" si="17"/>
        <v>1.9694223653662744</v>
      </c>
      <c r="R163" s="243">
        <f t="shared" si="18"/>
        <v>-1.9694223653662744</v>
      </c>
      <c r="S163" s="243">
        <f t="shared" si="19"/>
        <v>-8.4074158440553715E-2</v>
      </c>
    </row>
    <row r="164" spans="1:19">
      <c r="A164" s="11">
        <v>42899</v>
      </c>
      <c r="B164" s="28">
        <f>Stocks!M349</f>
        <v>2.6148210234356465E-3</v>
      </c>
      <c r="C164" s="28">
        <f t="shared" si="0"/>
        <v>-5.9238456200413675E-4</v>
      </c>
      <c r="D164" s="42">
        <f t="shared" si="1"/>
        <v>6.664197994627921E-3</v>
      </c>
      <c r="E164" s="28">
        <f t="shared" si="15"/>
        <v>-1.5503242836989898E-2</v>
      </c>
      <c r="F164" s="42">
        <f t="shared" si="2"/>
        <v>0</v>
      </c>
      <c r="G164" s="28">
        <f t="shared" si="3"/>
        <v>-4.9025558483578605E-2</v>
      </c>
      <c r="H164" s="28">
        <f t="shared" si="16"/>
        <v>-1.776151526248235E-2</v>
      </c>
      <c r="I164" s="42">
        <f t="shared" si="4"/>
        <v>-5.6166842925287647E-2</v>
      </c>
      <c r="J164" s="87">
        <v>2.6199999999999999E-3</v>
      </c>
      <c r="M164" s="84"/>
      <c r="Q164" s="243">
        <f t="shared" si="17"/>
        <v>1.9694223653662744</v>
      </c>
      <c r="R164" s="243">
        <f t="shared" si="18"/>
        <v>-1.9694223653662744</v>
      </c>
      <c r="S164" s="243">
        <f t="shared" si="19"/>
        <v>-8.8890600561637584E-2</v>
      </c>
    </row>
    <row r="165" spans="1:19">
      <c r="A165" s="11">
        <v>42898</v>
      </c>
      <c r="B165" s="28">
        <f>Stocks!M348</f>
        <v>-1.2222707656908403E-3</v>
      </c>
      <c r="C165" s="28">
        <f t="shared" si="0"/>
        <v>-5.0617640625615166E-4</v>
      </c>
      <c r="D165" s="42">
        <f t="shared" si="1"/>
        <v>6.795242806360866E-3</v>
      </c>
      <c r="E165" s="28">
        <f t="shared" si="15"/>
        <v>-1.5808098656168917E-2</v>
      </c>
      <c r="F165" s="42">
        <f t="shared" si="2"/>
        <v>0</v>
      </c>
      <c r="G165" s="28">
        <f t="shared" si="3"/>
        <v>-4.998959723014075E-2</v>
      </c>
      <c r="H165" s="28">
        <f t="shared" si="16"/>
        <v>-1.8110777758215537E-2</v>
      </c>
      <c r="I165" s="42">
        <f t="shared" si="4"/>
        <v>-5.7271307913079356E-2</v>
      </c>
      <c r="J165" s="87">
        <v>-1.2199999999999999E-3</v>
      </c>
      <c r="M165" s="84"/>
      <c r="Q165" s="243">
        <f t="shared" si="17"/>
        <v>1.9694223653662744</v>
      </c>
      <c r="R165" s="243">
        <f t="shared" si="18"/>
        <v>-1.9694223653662744</v>
      </c>
      <c r="S165" s="243">
        <f t="shared" si="19"/>
        <v>-7.4489818933671056E-2</v>
      </c>
    </row>
    <row r="166" spans="1:19">
      <c r="A166" s="11">
        <v>42895</v>
      </c>
      <c r="B166" s="28">
        <f>Stocks!M347</f>
        <v>4.5817648319872097E-4</v>
      </c>
      <c r="C166" s="28">
        <f t="shared" si="0"/>
        <v>-4.6616106780920761E-4</v>
      </c>
      <c r="D166" s="42">
        <f t="shared" si="1"/>
        <v>6.8305431244973028E-3</v>
      </c>
      <c r="E166" s="28">
        <f t="shared" si="15"/>
        <v>-1.5890219476218582E-2</v>
      </c>
      <c r="F166" s="42">
        <f t="shared" si="2"/>
        <v>0</v>
      </c>
      <c r="G166" s="28">
        <f t="shared" si="3"/>
        <v>-5.0249286064818509E-2</v>
      </c>
      <c r="H166" s="28">
        <f t="shared" si="16"/>
        <v>-1.8204860668095499E-2</v>
      </c>
      <c r="I166" s="42">
        <f t="shared" si="4"/>
        <v>-5.7568824197196396E-2</v>
      </c>
      <c r="J166" s="87">
        <v>4.6000000000000001E-4</v>
      </c>
      <c r="M166" s="84"/>
      <c r="Q166" s="243">
        <f t="shared" si="17"/>
        <v>1.9694223653662744</v>
      </c>
      <c r="R166" s="243">
        <f t="shared" si="18"/>
        <v>-1.9694223653662744</v>
      </c>
      <c r="S166" s="243">
        <f t="shared" si="19"/>
        <v>-6.8246559506717847E-2</v>
      </c>
    </row>
    <row r="167" spans="1:19">
      <c r="A167" s="11">
        <v>42894</v>
      </c>
      <c r="B167" s="28">
        <f>Stocks!M346</f>
        <v>2.7024168513254949E-3</v>
      </c>
      <c r="C167" s="28">
        <f t="shared" si="0"/>
        <v>-4.7978955156901382E-4</v>
      </c>
      <c r="D167" s="42">
        <f t="shared" si="1"/>
        <v>6.8276214618837273E-3</v>
      </c>
      <c r="E167" s="28">
        <f t="shared" si="15"/>
        <v>-1.5883422672608827E-2</v>
      </c>
      <c r="F167" s="42">
        <f t="shared" si="2"/>
        <v>0</v>
      </c>
      <c r="G167" s="28">
        <f t="shared" si="3"/>
        <v>-5.0227792684602833E-2</v>
      </c>
      <c r="H167" s="28">
        <f t="shared" si="16"/>
        <v>-1.8197073811350745E-2</v>
      </c>
      <c r="I167" s="42">
        <f t="shared" si="4"/>
        <v>-5.7544199994069525E-2</v>
      </c>
      <c r="J167" s="87">
        <v>2.7100000000000002E-3</v>
      </c>
      <c r="M167" s="84"/>
      <c r="Q167" s="243">
        <f t="shared" si="17"/>
        <v>1.9694223653662744</v>
      </c>
      <c r="R167" s="243">
        <f t="shared" si="18"/>
        <v>-1.9694223653662744</v>
      </c>
      <c r="S167" s="243">
        <f t="shared" si="19"/>
        <v>-7.0271844191643396E-2</v>
      </c>
    </row>
    <row r="168" spans="1:19">
      <c r="A168" s="11">
        <v>42893</v>
      </c>
      <c r="B168" s="28">
        <f>Stocks!M345</f>
        <v>2.2067282412925279E-3</v>
      </c>
      <c r="C168" s="28">
        <f t="shared" si="0"/>
        <v>-5.4578767042901108E-4</v>
      </c>
      <c r="D168" s="42">
        <f t="shared" si="1"/>
        <v>6.8817178976179165E-3</v>
      </c>
      <c r="E168" s="28">
        <f t="shared" si="15"/>
        <v>-1.6009269800872243E-2</v>
      </c>
      <c r="F168" s="42">
        <f t="shared" si="2"/>
        <v>0</v>
      </c>
      <c r="G168" s="28">
        <f t="shared" si="3"/>
        <v>-5.0625756246906579E-2</v>
      </c>
      <c r="H168" s="28">
        <f t="shared" si="16"/>
        <v>-1.8341252401139527E-2</v>
      </c>
      <c r="I168" s="42">
        <f t="shared" si="4"/>
        <v>-5.8000132727633172E-2</v>
      </c>
      <c r="J168" s="87">
        <v>2.2100000000000002E-3</v>
      </c>
      <c r="M168" s="84"/>
      <c r="Q168" s="243">
        <f t="shared" si="17"/>
        <v>1.9694223653662744</v>
      </c>
      <c r="R168" s="243">
        <f t="shared" si="18"/>
        <v>-1.9694223653662744</v>
      </c>
      <c r="S168" s="243">
        <f t="shared" si="19"/>
        <v>-7.930980004541216E-2</v>
      </c>
    </row>
    <row r="169" spans="1:19">
      <c r="A169" s="11">
        <v>42892</v>
      </c>
      <c r="B169" s="28">
        <f>Stocks!M344</f>
        <v>6.5131576024267976E-4</v>
      </c>
      <c r="C169" s="28">
        <f t="shared" si="0"/>
        <v>-5.7979621600099274E-4</v>
      </c>
      <c r="D169" s="42">
        <f t="shared" si="1"/>
        <v>6.8969378559023695E-3</v>
      </c>
      <c r="E169" s="28">
        <f t="shared" si="15"/>
        <v>-1.604467671847027E-2</v>
      </c>
      <c r="F169" s="42">
        <f t="shared" si="2"/>
        <v>0</v>
      </c>
      <c r="G169" s="28">
        <f t="shared" si="3"/>
        <v>-5.0737722751442241E-2</v>
      </c>
      <c r="H169" s="28">
        <f t="shared" si="16"/>
        <v>-1.8381816850392321E-2</v>
      </c>
      <c r="I169" s="42">
        <f t="shared" si="4"/>
        <v>-5.8128408779302324E-2</v>
      </c>
      <c r="J169" s="87">
        <v>6.4999999999999997E-4</v>
      </c>
      <c r="M169" s="84"/>
      <c r="Q169" s="243">
        <f t="shared" si="17"/>
        <v>1.9694223653662744</v>
      </c>
      <c r="R169" s="243">
        <f t="shared" si="18"/>
        <v>-1.9694223653662744</v>
      </c>
      <c r="S169" s="243">
        <f t="shared" si="19"/>
        <v>-8.4065744554274277E-2</v>
      </c>
    </row>
    <row r="170" spans="1:19">
      <c r="A170" s="11">
        <v>42891</v>
      </c>
      <c r="B170" s="28">
        <f>Stocks!M343</f>
        <v>-2.3657022715153065E-4</v>
      </c>
      <c r="C170" s="28">
        <f t="shared" si="0"/>
        <v>-6.3622146376096536E-4</v>
      </c>
      <c r="D170" s="42">
        <f t="shared" si="1"/>
        <v>6.9520632917858391E-3</v>
      </c>
      <c r="E170" s="28">
        <f t="shared" si="15"/>
        <v>-1.6172917659043357E-2</v>
      </c>
      <c r="F170" s="42">
        <f t="shared" si="2"/>
        <v>0</v>
      </c>
      <c r="G170" s="28">
        <f t="shared" si="3"/>
        <v>-5.1143256212935494E-2</v>
      </c>
      <c r="H170" s="28">
        <f t="shared" si="16"/>
        <v>-1.8528737946011706E-2</v>
      </c>
      <c r="I170" s="42">
        <f t="shared" si="4"/>
        <v>-5.8593014077786963E-2</v>
      </c>
      <c r="J170" s="87">
        <v>-2.4000000000000001E-4</v>
      </c>
      <c r="M170" s="84"/>
      <c r="Q170" s="243">
        <f t="shared" si="17"/>
        <v>1.9694223653662744</v>
      </c>
      <c r="R170" s="243">
        <f t="shared" si="18"/>
        <v>-1.9694223653662744</v>
      </c>
      <c r="S170" s="243">
        <f t="shared" si="19"/>
        <v>-9.1515487857063718E-2</v>
      </c>
    </row>
    <row r="171" spans="1:19">
      <c r="A171" s="11">
        <v>42888</v>
      </c>
      <c r="B171" s="28">
        <f>Stocks!M342</f>
        <v>2.679691989684142E-3</v>
      </c>
      <c r="C171" s="28">
        <f t="shared" si="0"/>
        <v>-6.8505796874212936E-4</v>
      </c>
      <c r="D171" s="42">
        <f t="shared" si="1"/>
        <v>6.9718748904955543E-3</v>
      </c>
      <c r="E171" s="28">
        <f t="shared" si="15"/>
        <v>-1.6219006329583053E-2</v>
      </c>
      <c r="F171" s="42">
        <f t="shared" si="2"/>
        <v>0</v>
      </c>
      <c r="G171" s="28">
        <f t="shared" si="3"/>
        <v>-5.1289001386170034E-2</v>
      </c>
      <c r="H171" s="28">
        <f t="shared" si="16"/>
        <v>-1.8581540100620624E-2</v>
      </c>
      <c r="I171" s="42">
        <f t="shared" si="4"/>
        <v>-5.87599891517155E-2</v>
      </c>
      <c r="J171" s="87">
        <v>2.6800000000000001E-3</v>
      </c>
      <c r="M171" s="84"/>
      <c r="Q171" s="243">
        <f t="shared" si="17"/>
        <v>1.9694223653662744</v>
      </c>
      <c r="R171" s="243">
        <f t="shared" si="18"/>
        <v>-1.9694223653662744</v>
      </c>
      <c r="S171" s="243">
        <f t="shared" si="19"/>
        <v>-9.8260221174656798E-2</v>
      </c>
    </row>
    <row r="172" spans="1:19">
      <c r="A172" s="11">
        <v>42887</v>
      </c>
      <c r="B172" s="28">
        <f>Stocks!M341</f>
        <v>-4.7252775021716445E-3</v>
      </c>
      <c r="C172" s="28">
        <f t="shared" si="0"/>
        <v>-6.5270815432047686E-4</v>
      </c>
      <c r="D172" s="42">
        <f t="shared" si="1"/>
        <v>6.9719665799299656E-3</v>
      </c>
      <c r="E172" s="28">
        <f t="shared" si="15"/>
        <v>-1.6219219631103867E-2</v>
      </c>
      <c r="F172" s="42">
        <f t="shared" si="2"/>
        <v>0</v>
      </c>
      <c r="G172" s="28">
        <f t="shared" si="3"/>
        <v>-5.1289675904804183E-2</v>
      </c>
      <c r="H172" s="28">
        <f t="shared" si="16"/>
        <v>-1.8581784472605074E-2</v>
      </c>
      <c r="I172" s="42">
        <f t="shared" si="4"/>
        <v>-5.8760761923782698E-2</v>
      </c>
      <c r="J172" s="87">
        <v>-4.7099999999999998E-3</v>
      </c>
      <c r="M172" s="84"/>
      <c r="Q172" s="243">
        <f t="shared" si="17"/>
        <v>1.9694223653662744</v>
      </c>
      <c r="R172" s="243">
        <f t="shared" si="18"/>
        <v>-1.9694223653662744</v>
      </c>
      <c r="S172" s="243">
        <f t="shared" si="19"/>
        <v>-9.3618944789467626E-2</v>
      </c>
    </row>
    <row r="173" spans="1:19">
      <c r="A173" s="11">
        <v>42886</v>
      </c>
      <c r="B173" s="28">
        <f>Stocks!M340</f>
        <v>3.0964556677889324E-3</v>
      </c>
      <c r="C173" s="28">
        <f t="shared" si="0"/>
        <v>-6.1475721959267364E-4</v>
      </c>
      <c r="D173" s="42">
        <f t="shared" si="1"/>
        <v>7.0183309399344234E-3</v>
      </c>
      <c r="E173" s="28">
        <f t="shared" si="15"/>
        <v>-1.6327079261431503E-2</v>
      </c>
      <c r="F173" s="42">
        <f t="shared" si="2"/>
        <v>0</v>
      </c>
      <c r="G173" s="28">
        <f t="shared" si="3"/>
        <v>-5.1630758004223287E-2</v>
      </c>
      <c r="H173" s="28">
        <f t="shared" si="16"/>
        <v>-1.8705355424206187E-2</v>
      </c>
      <c r="I173" s="42">
        <f t="shared" si="4"/>
        <v>-5.9151527583476651E-2</v>
      </c>
      <c r="J173" s="87">
        <v>3.0999999999999999E-3</v>
      </c>
      <c r="M173" s="84"/>
      <c r="Q173" s="243">
        <f t="shared" si="17"/>
        <v>1.9694223653662744</v>
      </c>
      <c r="R173" s="243">
        <f t="shared" si="18"/>
        <v>-1.9694223653662744</v>
      </c>
      <c r="S173" s="243">
        <f t="shared" si="19"/>
        <v>-8.7593079444956715E-2</v>
      </c>
    </row>
    <row r="174" spans="1:19">
      <c r="A174" s="11">
        <v>42885</v>
      </c>
      <c r="B174" s="28">
        <f>Stocks!M339</f>
        <v>4.4540753757906805E-4</v>
      </c>
      <c r="C174" s="28">
        <f t="shared" si="0"/>
        <v>-6.1159679874833262E-4</v>
      </c>
      <c r="D174" s="42">
        <f t="shared" si="1"/>
        <v>7.0189895323526721E-3</v>
      </c>
      <c r="E174" s="28">
        <f t="shared" si="15"/>
        <v>-1.6328611376503554E-2</v>
      </c>
      <c r="F174" s="42">
        <f t="shared" si="2"/>
        <v>0</v>
      </c>
      <c r="G174" s="28">
        <f t="shared" si="3"/>
        <v>-5.163560297748844E-2</v>
      </c>
      <c r="H174" s="28">
        <f t="shared" si="16"/>
        <v>-1.8707110714084714E-2</v>
      </c>
      <c r="I174" s="42">
        <f t="shared" si="4"/>
        <v>-5.9157078297446632E-2</v>
      </c>
      <c r="J174" s="87">
        <v>4.4999999999999999E-4</v>
      </c>
      <c r="M174" s="84"/>
      <c r="Q174" s="243">
        <f t="shared" si="17"/>
        <v>1.9694223653662744</v>
      </c>
      <c r="R174" s="243">
        <f t="shared" si="18"/>
        <v>-1.9694223653662744</v>
      </c>
      <c r="S174" s="243">
        <f t="shared" si="19"/>
        <v>-8.7134593366936325E-2</v>
      </c>
    </row>
    <row r="175" spans="1:19">
      <c r="A175" s="11">
        <v>42881</v>
      </c>
      <c r="B175" s="28">
        <f>Stocks!M338</f>
        <v>-3.7461918016895631E-3</v>
      </c>
      <c r="C175" s="28">
        <f t="shared" si="0"/>
        <v>-6.014846939024701E-4</v>
      </c>
      <c r="D175" s="42">
        <f t="shared" si="1"/>
        <v>7.0162906835106384E-3</v>
      </c>
      <c r="E175" s="28">
        <f t="shared" si="15"/>
        <v>-1.632233291523753E-2</v>
      </c>
      <c r="F175" s="42">
        <f t="shared" si="2"/>
        <v>0</v>
      </c>
      <c r="G175" s="28">
        <f t="shared" si="3"/>
        <v>-5.1615748739686662E-2</v>
      </c>
      <c r="H175" s="28">
        <f t="shared" si="16"/>
        <v>-1.8699917703772363E-2</v>
      </c>
      <c r="I175" s="42">
        <f t="shared" si="4"/>
        <v>-5.9134332001626523E-2</v>
      </c>
      <c r="J175" s="87">
        <v>-3.7399999999999998E-3</v>
      </c>
      <c r="M175" s="84"/>
      <c r="Q175" s="243">
        <f t="shared" si="17"/>
        <v>1.9694223653662744</v>
      </c>
      <c r="R175" s="243">
        <f t="shared" si="18"/>
        <v>-1.9694223653662744</v>
      </c>
      <c r="S175" s="243">
        <f t="shared" si="19"/>
        <v>-8.5726877781168845E-2</v>
      </c>
    </row>
    <row r="176" spans="1:19">
      <c r="A176" s="11">
        <v>42880</v>
      </c>
      <c r="B176" s="28">
        <f>Stocks!M337</f>
        <v>8.6854624075248348E-3</v>
      </c>
      <c r="C176" s="28">
        <f t="shared" si="0"/>
        <v>-5.9226248660701236E-4</v>
      </c>
      <c r="D176" s="42">
        <f t="shared" si="1"/>
        <v>7.0300598911146109E-3</v>
      </c>
      <c r="E176" s="28">
        <f t="shared" si="15"/>
        <v>-1.6354364882074261E-2</v>
      </c>
      <c r="F176" s="42">
        <f t="shared" si="2"/>
        <v>0</v>
      </c>
      <c r="G176" s="28">
        <f t="shared" si="3"/>
        <v>-5.1717042712825706E-2</v>
      </c>
      <c r="H176" s="28">
        <f t="shared" si="16"/>
        <v>-1.8736615591681365E-2</v>
      </c>
      <c r="I176" s="42">
        <f t="shared" si="4"/>
        <v>-5.9250380912736524E-2</v>
      </c>
      <c r="J176" s="87">
        <v>8.7200000000000003E-3</v>
      </c>
      <c r="M176" s="84"/>
      <c r="Q176" s="243">
        <f t="shared" si="17"/>
        <v>1.9694223653662744</v>
      </c>
      <c r="R176" s="243">
        <f t="shared" si="18"/>
        <v>-1.9694223653662744</v>
      </c>
      <c r="S176" s="243">
        <f t="shared" si="19"/>
        <v>-8.424714665028403E-2</v>
      </c>
    </row>
    <row r="177" spans="1:19">
      <c r="A177" s="11">
        <v>42879</v>
      </c>
      <c r="B177" s="28">
        <f>Stocks!M336</f>
        <v>-1.7786081846979632E-3</v>
      </c>
      <c r="C177" s="28">
        <f t="shared" si="0"/>
        <v>-6.0878132230928221E-4</v>
      </c>
      <c r="D177" s="42">
        <f t="shared" si="1"/>
        <v>7.037745097039241E-3</v>
      </c>
      <c r="E177" s="28">
        <f t="shared" si="15"/>
        <v>-1.637224334453859E-2</v>
      </c>
      <c r="F177" s="42">
        <f t="shared" si="2"/>
        <v>0</v>
      </c>
      <c r="G177" s="28">
        <f t="shared" si="3"/>
        <v>-5.1773579375274818E-2</v>
      </c>
      <c r="H177" s="28">
        <f t="shared" si="16"/>
        <v>-1.8757098311797973E-2</v>
      </c>
      <c r="I177" s="42">
        <f t="shared" si="4"/>
        <v>-5.9315152960980756E-2</v>
      </c>
      <c r="J177" s="87">
        <v>-1.7799999999999999E-3</v>
      </c>
      <c r="M177" s="84"/>
      <c r="Q177" s="243">
        <f t="shared" si="17"/>
        <v>1.9694223653662744</v>
      </c>
      <c r="R177" s="243">
        <f t="shared" si="18"/>
        <v>-1.9694223653662744</v>
      </c>
      <c r="S177" s="243">
        <f t="shared" si="19"/>
        <v>-8.6502326230228882E-2</v>
      </c>
    </row>
    <row r="178" spans="1:19">
      <c r="A178" s="11">
        <v>42878</v>
      </c>
      <c r="B178" s="28">
        <f>Stocks!M335</f>
        <v>-1.4177788265515288E-3</v>
      </c>
      <c r="C178" s="28">
        <f t="shared" si="0"/>
        <v>-6.6562964251150444E-4</v>
      </c>
      <c r="D178" s="42">
        <f t="shared" si="1"/>
        <v>7.1018729321970309E-3</v>
      </c>
      <c r="E178" s="28">
        <f t="shared" si="15"/>
        <v>-1.6521426997524756E-2</v>
      </c>
      <c r="F178" s="42">
        <f t="shared" si="2"/>
        <v>0</v>
      </c>
      <c r="G178" s="28">
        <f t="shared" si="3"/>
        <v>-5.2245339508375281E-2</v>
      </c>
      <c r="H178" s="28">
        <f t="shared" si="16"/>
        <v>-1.8928012729980508E-2</v>
      </c>
      <c r="I178" s="42">
        <f t="shared" si="4"/>
        <v>-5.9855631807400063E-2</v>
      </c>
      <c r="J178" s="87">
        <v>-1.42E-3</v>
      </c>
      <c r="M178" s="84"/>
      <c r="Q178" s="243">
        <f t="shared" si="17"/>
        <v>1.9694223653662744</v>
      </c>
      <c r="R178" s="243">
        <f t="shared" si="18"/>
        <v>-1.9694223653662744</v>
      </c>
      <c r="S178" s="243">
        <f t="shared" si="19"/>
        <v>-9.3725929605668917E-2</v>
      </c>
    </row>
    <row r="179" spans="1:19">
      <c r="A179" s="11">
        <v>42877</v>
      </c>
      <c r="B179" s="28">
        <f>Stocks!M334</f>
        <v>-2.9990597374810316E-3</v>
      </c>
      <c r="C179" s="28">
        <f t="shared" si="0"/>
        <v>-6.6825493810627665E-4</v>
      </c>
      <c r="D179" s="42">
        <f t="shared" si="1"/>
        <v>7.102861161072037E-3</v>
      </c>
      <c r="E179" s="28">
        <f t="shared" si="15"/>
        <v>-1.652372596166719E-2</v>
      </c>
      <c r="F179" s="42">
        <f t="shared" si="2"/>
        <v>0</v>
      </c>
      <c r="G179" s="28">
        <f t="shared" si="3"/>
        <v>-5.2252609471324429E-2</v>
      </c>
      <c r="H179" s="28">
        <f t="shared" si="16"/>
        <v>-1.893064657163113E-2</v>
      </c>
      <c r="I179" s="42">
        <f t="shared" si="4"/>
        <v>-5.9863960746012246E-2</v>
      </c>
      <c r="J179" s="87">
        <v>-2.99E-3</v>
      </c>
      <c r="M179" s="84"/>
      <c r="Q179" s="243">
        <f t="shared" si="17"/>
        <v>1.9694223653662744</v>
      </c>
      <c r="R179" s="243">
        <f t="shared" si="18"/>
        <v>-1.9694223653662744</v>
      </c>
      <c r="S179" s="243">
        <f t="shared" si="19"/>
        <v>-9.4082500411062059E-2</v>
      </c>
    </row>
    <row r="180" spans="1:19">
      <c r="A180" s="11">
        <v>42874</v>
      </c>
      <c r="B180" s="28">
        <f>Stocks!M333</f>
        <v>-7.3866765867386351E-3</v>
      </c>
      <c r="C180" s="28">
        <f t="shared" si="0"/>
        <v>-6.1598111568039054E-4</v>
      </c>
      <c r="D180" s="42">
        <f t="shared" si="1"/>
        <v>7.1016932036424701E-3</v>
      </c>
      <c r="E180" s="28">
        <f t="shared" si="15"/>
        <v>-1.6521008886383949E-2</v>
      </c>
      <c r="F180" s="42">
        <f t="shared" si="2"/>
        <v>0</v>
      </c>
      <c r="G180" s="28">
        <f t="shared" si="3"/>
        <v>-5.2244017324855237E-2</v>
      </c>
      <c r="H180" s="28">
        <f t="shared" si="16"/>
        <v>-1.8927533714881088E-2</v>
      </c>
      <c r="I180" s="42">
        <f t="shared" si="4"/>
        <v>-5.9854117028652287E-2</v>
      </c>
      <c r="J180" s="87">
        <v>-7.3600000000000002E-3</v>
      </c>
      <c r="M180" s="84"/>
      <c r="Q180" s="243">
        <f t="shared" si="17"/>
        <v>1.9694223653662744</v>
      </c>
      <c r="R180" s="243">
        <f t="shared" si="18"/>
        <v>-1.9694223653662744</v>
      </c>
      <c r="S180" s="243">
        <f t="shared" si="19"/>
        <v>-8.673721857830366E-2</v>
      </c>
    </row>
    <row r="181" spans="1:19">
      <c r="A181" s="11">
        <v>42873</v>
      </c>
      <c r="B181" s="28">
        <f>Stocks!M332</f>
        <v>-1.1584392515549907E-2</v>
      </c>
      <c r="C181" s="28">
        <f t="shared" si="0"/>
        <v>-5.6916559706775619E-4</v>
      </c>
      <c r="D181" s="42">
        <f t="shared" si="1"/>
        <v>7.0679047556696153E-3</v>
      </c>
      <c r="E181" s="28">
        <f t="shared" si="15"/>
        <v>-1.6442405202275159E-2</v>
      </c>
      <c r="F181" s="42">
        <f t="shared" si="2"/>
        <v>0</v>
      </c>
      <c r="G181" s="28">
        <f t="shared" si="3"/>
        <v>-5.199545065059108E-2</v>
      </c>
      <c r="H181" s="28">
        <f t="shared" si="16"/>
        <v>-1.8837480262860421E-2</v>
      </c>
      <c r="I181" s="42">
        <f t="shared" si="4"/>
        <v>-5.9569343009106282E-2</v>
      </c>
      <c r="J181" s="87">
        <v>-1.1520000000000001E-2</v>
      </c>
      <c r="M181" s="84"/>
      <c r="Q181" s="243">
        <f t="shared" si="17"/>
        <v>1.9694223653662744</v>
      </c>
      <c r="R181" s="243">
        <f t="shared" si="18"/>
        <v>-1.9694223653662744</v>
      </c>
      <c r="S181" s="243">
        <f t="shared" si="19"/>
        <v>-8.0528192829875403E-2</v>
      </c>
    </row>
    <row r="182" spans="1:19">
      <c r="A182" s="11">
        <v>42872</v>
      </c>
      <c r="B182" s="28">
        <f>Stocks!M331</f>
        <v>1.5484669214483977E-2</v>
      </c>
      <c r="C182" s="28">
        <f t="shared" si="0"/>
        <v>-5.5054970659467785E-4</v>
      </c>
      <c r="D182" s="42">
        <f t="shared" si="1"/>
        <v>7.1163686504908475E-3</v>
      </c>
      <c r="E182" s="28">
        <f t="shared" si="15"/>
        <v>-1.6555149080960271E-2</v>
      </c>
      <c r="F182" s="42">
        <f t="shared" si="2"/>
        <v>0</v>
      </c>
      <c r="G182" s="28">
        <f t="shared" si="3"/>
        <v>-5.2351978099477746E-2</v>
      </c>
      <c r="H182" s="28">
        <f t="shared" si="16"/>
        <v>-1.8966646924511315E-2</v>
      </c>
      <c r="I182" s="42">
        <f t="shared" si="4"/>
        <v>-5.9977803857683434E-2</v>
      </c>
      <c r="J182" s="87">
        <v>1.5610000000000001E-2</v>
      </c>
      <c r="M182" s="84"/>
      <c r="Q182" s="243">
        <f t="shared" si="17"/>
        <v>1.9694223653662744</v>
      </c>
      <c r="R182" s="243">
        <f t="shared" si="18"/>
        <v>-1.9694223653662744</v>
      </c>
      <c r="S182" s="243">
        <f t="shared" si="19"/>
        <v>-7.7363854183791339E-2</v>
      </c>
    </row>
    <row r="183" spans="1:19">
      <c r="A183" s="11">
        <v>42871</v>
      </c>
      <c r="B183" s="28">
        <f>Stocks!M330</f>
        <v>8.9732193812105884E-3</v>
      </c>
      <c r="C183" s="28">
        <f t="shared" si="0"/>
        <v>-5.5172438246626999E-4</v>
      </c>
      <c r="D183" s="42">
        <f t="shared" si="1"/>
        <v>7.1148145913715174E-3</v>
      </c>
      <c r="E183" s="28">
        <f t="shared" si="15"/>
        <v>-1.6551533798831883E-2</v>
      </c>
      <c r="F183" s="42">
        <f t="shared" si="2"/>
        <v>0</v>
      </c>
      <c r="G183" s="28">
        <f t="shared" si="3"/>
        <v>-5.2340545573567938E-2</v>
      </c>
      <c r="H183" s="28">
        <f t="shared" si="16"/>
        <v>-1.8962505024047217E-2</v>
      </c>
      <c r="I183" s="42">
        <f t="shared" si="4"/>
        <v>-5.9964706018375176E-2</v>
      </c>
      <c r="J183" s="87">
        <v>9.0100000000000006E-3</v>
      </c>
      <c r="M183" s="84"/>
      <c r="Q183" s="243">
        <f t="shared" si="17"/>
        <v>1.9694223653662744</v>
      </c>
      <c r="R183" s="243">
        <f t="shared" si="18"/>
        <v>-1.9694223653662744</v>
      </c>
      <c r="S183" s="243">
        <f t="shared" si="19"/>
        <v>-7.7545855254664411E-2</v>
      </c>
    </row>
    <row r="184" spans="1:19">
      <c r="A184" s="11">
        <v>42870</v>
      </c>
      <c r="B184" s="28">
        <f>Stocks!M329</f>
        <v>-1.4494337416999076E-3</v>
      </c>
      <c r="C184" s="28">
        <f t="shared" si="0"/>
        <v>-5.5685806577099057E-4</v>
      </c>
      <c r="D184" s="42">
        <f t="shared" si="1"/>
        <v>7.1159315544577894E-3</v>
      </c>
      <c r="E184" s="28">
        <f t="shared" si="15"/>
        <v>-1.6554132243533012E-2</v>
      </c>
      <c r="F184" s="42">
        <f t="shared" si="2"/>
        <v>0</v>
      </c>
      <c r="G184" s="28">
        <f t="shared" si="3"/>
        <v>-5.2348762577197498E-2</v>
      </c>
      <c r="H184" s="28">
        <f t="shared" si="16"/>
        <v>-1.896548196994835E-2</v>
      </c>
      <c r="I184" s="42">
        <f t="shared" si="4"/>
        <v>-5.997411994789386E-2</v>
      </c>
      <c r="J184" s="87">
        <v>-1.4499999999999999E-3</v>
      </c>
      <c r="M184" s="84"/>
      <c r="Q184" s="243">
        <f t="shared" si="17"/>
        <v>1.9694223653662744</v>
      </c>
      <c r="R184" s="243">
        <f t="shared" si="18"/>
        <v>-1.9694223653662744</v>
      </c>
      <c r="S184" s="243">
        <f t="shared" si="19"/>
        <v>-7.8255118322792985E-2</v>
      </c>
    </row>
    <row r="185" spans="1:19">
      <c r="A185" s="11">
        <v>42867</v>
      </c>
      <c r="B185" s="28">
        <f>Stocks!M328</f>
        <v>-1.3827587730772438E-2</v>
      </c>
      <c r="C185" s="28">
        <f t="shared" si="0"/>
        <v>-5.1968354801067477E-4</v>
      </c>
      <c r="D185" s="42">
        <f t="shared" si="1"/>
        <v>7.0706530871380456E-3</v>
      </c>
      <c r="E185" s="28">
        <f t="shared" si="15"/>
        <v>-1.6448798777343898E-2</v>
      </c>
      <c r="F185" s="42">
        <f t="shared" si="2"/>
        <v>0</v>
      </c>
      <c r="G185" s="28">
        <f t="shared" si="3"/>
        <v>-5.2015668910199563E-2</v>
      </c>
      <c r="H185" s="28">
        <f t="shared" si="16"/>
        <v>-1.8844805154972305E-2</v>
      </c>
      <c r="I185" s="42">
        <f t="shared" si="4"/>
        <v>-5.959250635179484E-2</v>
      </c>
      <c r="J185" s="87">
        <v>-1.3729999999999999E-2</v>
      </c>
      <c r="M185" s="84"/>
      <c r="Q185" s="243">
        <f t="shared" si="17"/>
        <v>1.9694223653662744</v>
      </c>
      <c r="R185" s="243">
        <f t="shared" si="18"/>
        <v>-1.9694223653662744</v>
      </c>
      <c r="S185" s="243">
        <f t="shared" si="19"/>
        <v>-7.3498662939072937E-2</v>
      </c>
    </row>
    <row r="186" spans="1:19">
      <c r="A186" s="11">
        <v>42866</v>
      </c>
      <c r="B186" s="28">
        <f>Stocks!M327</f>
        <v>1.2964508635367235E-3</v>
      </c>
      <c r="C186" s="28">
        <f t="shared" si="0"/>
        <v>-5.104864364795941E-4</v>
      </c>
      <c r="D186" s="42">
        <f t="shared" si="1"/>
        <v>7.0745311111150505E-3</v>
      </c>
      <c r="E186" s="28">
        <f t="shared" si="15"/>
        <v>-1.6457820410178285E-2</v>
      </c>
      <c r="F186" s="42">
        <f t="shared" si="2"/>
        <v>0</v>
      </c>
      <c r="G186" s="28">
        <f t="shared" si="3"/>
        <v>-5.204419781816999E-2</v>
      </c>
      <c r="H186" s="28">
        <f t="shared" si="16"/>
        <v>-1.8855140919622662E-2</v>
      </c>
      <c r="I186" s="42">
        <f t="shared" si="4"/>
        <v>-5.962519090944942E-2</v>
      </c>
      <c r="J186" s="87">
        <v>1.2999999999999999E-3</v>
      </c>
      <c r="M186" s="84"/>
      <c r="Q186" s="243">
        <f t="shared" si="17"/>
        <v>1.9694223653662744</v>
      </c>
      <c r="R186" s="243">
        <f t="shared" si="18"/>
        <v>-1.9694223653662744</v>
      </c>
      <c r="S186" s="243">
        <f t="shared" si="19"/>
        <v>-7.2158342151828342E-2</v>
      </c>
    </row>
    <row r="187" spans="1:19">
      <c r="A187" s="11">
        <v>42865</v>
      </c>
      <c r="B187" s="28">
        <f>Stocks!M326</f>
        <v>-1.2808254816814567E-2</v>
      </c>
      <c r="C187" s="28">
        <f t="shared" si="0"/>
        <v>-5.0735018256757418E-4</v>
      </c>
      <c r="D187" s="42">
        <f t="shared" si="1"/>
        <v>7.0692307902609271E-3</v>
      </c>
      <c r="E187" s="28">
        <f t="shared" si="15"/>
        <v>-1.644549002002756E-2</v>
      </c>
      <c r="F187" s="42">
        <f t="shared" si="2"/>
        <v>0</v>
      </c>
      <c r="G187" s="28">
        <f t="shared" si="3"/>
        <v>-5.2005205700855185E-2</v>
      </c>
      <c r="H187" s="28">
        <f t="shared" si="16"/>
        <v>-1.8841014429109858E-2</v>
      </c>
      <c r="I187" s="42">
        <f t="shared" si="4"/>
        <v>-5.9580519024084198E-2</v>
      </c>
      <c r="J187" s="87">
        <v>-1.273E-2</v>
      </c>
      <c r="M187" s="84"/>
      <c r="Q187" s="243">
        <f t="shared" si="17"/>
        <v>1.9694223653662744</v>
      </c>
      <c r="R187" s="243">
        <f t="shared" si="18"/>
        <v>-1.9694223653662744</v>
      </c>
      <c r="S187" s="243">
        <f t="shared" si="19"/>
        <v>-7.1768796014770903E-2</v>
      </c>
    </row>
    <row r="188" spans="1:19">
      <c r="A188" s="11">
        <v>42864</v>
      </c>
      <c r="B188" s="28">
        <f>Stocks!M325</f>
        <v>-9.6961136954578364E-3</v>
      </c>
      <c r="C188" s="28">
        <f t="shared" si="0"/>
        <v>-5.0514505054155957E-4</v>
      </c>
      <c r="D188" s="42">
        <f t="shared" si="1"/>
        <v>7.06643920344032E-3</v>
      </c>
      <c r="E188" s="28">
        <f t="shared" si="15"/>
        <v>-1.6438995817962241E-2</v>
      </c>
      <c r="F188" s="42">
        <f t="shared" si="2"/>
        <v>0</v>
      </c>
      <c r="G188" s="28">
        <f t="shared" si="3"/>
        <v>-5.1984669230743415E-2</v>
      </c>
      <c r="H188" s="28">
        <f t="shared" si="16"/>
        <v>-1.8833574252218245E-2</v>
      </c>
      <c r="I188" s="42">
        <f t="shared" si="4"/>
        <v>-5.9556991118912148E-2</v>
      </c>
      <c r="J188" s="87">
        <v>-9.6500000000000006E-3</v>
      </c>
      <c r="M188" s="84"/>
      <c r="Q188" s="243">
        <f t="shared" si="17"/>
        <v>1.9694223653662744</v>
      </c>
      <c r="R188" s="243">
        <f t="shared" si="18"/>
        <v>-1.9694223653662744</v>
      </c>
      <c r="S188" s="243">
        <f t="shared" si="19"/>
        <v>-7.148509114684351E-2</v>
      </c>
    </row>
    <row r="189" spans="1:19">
      <c r="A189" s="11">
        <v>42863</v>
      </c>
      <c r="B189" s="28">
        <f>Stocks!M324</f>
        <v>9.580314242696876E-3</v>
      </c>
      <c r="C189" s="28">
        <f t="shared" si="0"/>
        <v>-5.2929234826551636E-4</v>
      </c>
      <c r="D189" s="42">
        <f t="shared" si="1"/>
        <v>7.0421934430742843E-3</v>
      </c>
      <c r="E189" s="28">
        <f t="shared" si="15"/>
        <v>-1.6382591744880208E-2</v>
      </c>
      <c r="F189" s="42">
        <f t="shared" si="2"/>
        <v>0</v>
      </c>
      <c r="G189" s="28">
        <f t="shared" si="3"/>
        <v>-5.1806303890493594E-2</v>
      </c>
      <c r="H189" s="28">
        <f t="shared" si="16"/>
        <v>-1.8768954106907591E-2</v>
      </c>
      <c r="I189" s="42">
        <f t="shared" si="4"/>
        <v>-5.9352644276999433E-2</v>
      </c>
      <c r="J189" s="87">
        <v>9.6299999999999997E-3</v>
      </c>
      <c r="M189" s="84"/>
      <c r="Q189" s="243">
        <f t="shared" si="17"/>
        <v>1.9694223653662744</v>
      </c>
      <c r="R189" s="243">
        <f t="shared" si="18"/>
        <v>-1.9694223653662744</v>
      </c>
      <c r="S189" s="243">
        <f t="shared" si="19"/>
        <v>-7.516015465125489E-2</v>
      </c>
    </row>
    <row r="190" spans="1:19">
      <c r="A190" s="11">
        <v>42860</v>
      </c>
      <c r="B190" s="28">
        <f>Stocks!M323</f>
        <v>1.1491232617149709E-2</v>
      </c>
      <c r="C190" s="28">
        <f t="shared" si="0"/>
        <v>-5.5339604864267425E-4</v>
      </c>
      <c r="D190" s="42">
        <f t="shared" si="1"/>
        <v>7.0112132057698366E-3</v>
      </c>
      <c r="E190" s="28">
        <f t="shared" si="15"/>
        <v>-1.6310520935689726E-2</v>
      </c>
      <c r="F190" s="42">
        <f t="shared" si="2"/>
        <v>0</v>
      </c>
      <c r="G190" s="28">
        <f t="shared" si="3"/>
        <v>-5.1578395980640276E-2</v>
      </c>
      <c r="H190" s="28">
        <f t="shared" si="16"/>
        <v>-1.8686385137894088E-2</v>
      </c>
      <c r="I190" s="42">
        <f t="shared" si="4"/>
        <v>-5.9091538270864899E-2</v>
      </c>
      <c r="J190" s="87">
        <v>1.1560000000000001E-2</v>
      </c>
      <c r="M190" s="84"/>
      <c r="Q190" s="243">
        <f t="shared" si="17"/>
        <v>1.9694223653662744</v>
      </c>
      <c r="R190" s="243">
        <f t="shared" si="18"/>
        <v>-1.9694223653662744</v>
      </c>
      <c r="S190" s="243">
        <f t="shared" si="19"/>
        <v>-7.8930141246775984E-2</v>
      </c>
    </row>
    <row r="191" spans="1:19">
      <c r="A191" s="11">
        <v>42859</v>
      </c>
      <c r="B191" s="28">
        <f>Stocks!M322</f>
        <v>3.3710071297603796E-3</v>
      </c>
      <c r="C191" s="28">
        <f t="shared" si="0"/>
        <v>-5.9346361906232313E-4</v>
      </c>
      <c r="D191" s="42">
        <f t="shared" si="1"/>
        <v>7.0175450455876058E-3</v>
      </c>
      <c r="E191" s="28">
        <f t="shared" si="15"/>
        <v>-1.6325250997788563E-2</v>
      </c>
      <c r="F191" s="42">
        <f t="shared" si="2"/>
        <v>0</v>
      </c>
      <c r="G191" s="28">
        <f t="shared" si="3"/>
        <v>-5.1624976526948321E-2</v>
      </c>
      <c r="H191" s="28">
        <f t="shared" si="16"/>
        <v>-1.8703260847417358E-2</v>
      </c>
      <c r="I191" s="42">
        <f t="shared" si="4"/>
        <v>-5.9144903950089825E-2</v>
      </c>
      <c r="J191" s="87">
        <v>3.3800000000000002E-3</v>
      </c>
      <c r="M191" s="84"/>
      <c r="Q191" s="243">
        <f t="shared" si="17"/>
        <v>1.9694223653662744</v>
      </c>
      <c r="R191" s="243">
        <f t="shared" si="18"/>
        <v>-1.9694223653662744</v>
      </c>
      <c r="S191" s="243">
        <f t="shared" si="19"/>
        <v>-8.4568551424614349E-2</v>
      </c>
    </row>
    <row r="192" spans="1:19">
      <c r="A192" s="11">
        <v>42858</v>
      </c>
      <c r="B192" s="28">
        <f>Stocks!M321</f>
        <v>1.6818676553451144E-3</v>
      </c>
      <c r="C192" s="28">
        <f t="shared" si="0"/>
        <v>-4.8914492860239881E-4</v>
      </c>
      <c r="D192" s="42">
        <f t="shared" si="1"/>
        <v>7.243266597967468E-3</v>
      </c>
      <c r="E192" s="28">
        <f t="shared" si="15"/>
        <v>-1.6850357851292651E-2</v>
      </c>
      <c r="F192" s="42">
        <f t="shared" si="2"/>
        <v>0</v>
      </c>
      <c r="G192" s="28">
        <f t="shared" si="3"/>
        <v>-5.3285510198985607E-2</v>
      </c>
      <c r="H192" s="28">
        <f t="shared" si="16"/>
        <v>-1.9304857138658697E-2</v>
      </c>
      <c r="I192" s="42">
        <f t="shared" si="4"/>
        <v>-6.1047318462322461E-2</v>
      </c>
      <c r="J192" s="87">
        <v>1.6800000000000001E-3</v>
      </c>
      <c r="M192" s="84"/>
      <c r="Q192" s="243">
        <f t="shared" si="17"/>
        <v>1.9694223653662744</v>
      </c>
      <c r="R192" s="243">
        <f t="shared" si="18"/>
        <v>-1.9694223653662744</v>
      </c>
      <c r="S192" s="243">
        <f t="shared" si="19"/>
        <v>-6.7530985086156806E-2</v>
      </c>
    </row>
    <row r="193" spans="1:19">
      <c r="A193" s="11">
        <v>42857</v>
      </c>
      <c r="B193" s="28">
        <f>Stocks!M320</f>
        <v>-1.2239355528823677E-3</v>
      </c>
      <c r="C193" s="28">
        <f t="shared" si="0"/>
        <v>-5.1085178072517428E-4</v>
      </c>
      <c r="D193" s="42">
        <f t="shared" si="1"/>
        <v>7.2536664739819264E-3</v>
      </c>
      <c r="E193" s="28">
        <f t="shared" si="15"/>
        <v>-1.6874551580749176E-2</v>
      </c>
      <c r="F193" s="42">
        <f t="shared" si="2"/>
        <v>0</v>
      </c>
      <c r="G193" s="28">
        <f t="shared" si="3"/>
        <v>-5.3362017489162132E-2</v>
      </c>
      <c r="H193" s="28">
        <f t="shared" si="16"/>
        <v>-1.9332575036102265E-2</v>
      </c>
      <c r="I193" s="42">
        <f t="shared" si="4"/>
        <v>-6.1134970150195096E-2</v>
      </c>
      <c r="J193" s="87">
        <v>-1.2199999999999999E-3</v>
      </c>
      <c r="M193" s="84"/>
      <c r="Q193" s="243">
        <f t="shared" si="17"/>
        <v>1.9694223653662744</v>
      </c>
      <c r="R193" s="243">
        <f t="shared" si="18"/>
        <v>-1.9694223653662744</v>
      </c>
      <c r="S193" s="243">
        <f t="shared" si="19"/>
        <v>-7.0426698354210421E-2</v>
      </c>
    </row>
    <row r="194" spans="1:19">
      <c r="A194" s="11">
        <v>42856</v>
      </c>
      <c r="B194" s="28">
        <f>Stocks!M319</f>
        <v>5.4992523243450895E-3</v>
      </c>
      <c r="C194" s="28">
        <f t="shared" si="0"/>
        <v>-5.6619543415788187E-4</v>
      </c>
      <c r="D194" s="42">
        <f t="shared" si="1"/>
        <v>7.2608291912624762E-3</v>
      </c>
      <c r="E194" s="28">
        <f t="shared" si="15"/>
        <v>-1.6891214552867139E-2</v>
      </c>
      <c r="F194" s="42">
        <f t="shared" si="2"/>
        <v>0</v>
      </c>
      <c r="G194" s="28">
        <f t="shared" si="3"/>
        <v>-5.3414710433642779E-2</v>
      </c>
      <c r="H194" s="28">
        <f t="shared" si="16"/>
        <v>-1.9351665212054704E-2</v>
      </c>
      <c r="I194" s="42">
        <f t="shared" si="4"/>
        <v>-6.119533858713818E-2</v>
      </c>
      <c r="J194" s="87">
        <v>5.5100000000000001E-3</v>
      </c>
      <c r="M194" s="84"/>
      <c r="Q194" s="243">
        <f t="shared" si="17"/>
        <v>1.9694223653662744</v>
      </c>
      <c r="R194" s="243">
        <f t="shared" si="18"/>
        <v>-1.9694223653662744</v>
      </c>
      <c r="S194" s="243">
        <f t="shared" si="19"/>
        <v>-7.7979445493529739E-2</v>
      </c>
    </row>
    <row r="195" spans="1:19">
      <c r="A195" s="11">
        <v>42853</v>
      </c>
      <c r="B195" s="28">
        <f>Stocks!M318</f>
        <v>1.1568373311654277E-2</v>
      </c>
      <c r="C195" s="28">
        <f t="shared" si="0"/>
        <v>-6.6429197381838304E-4</v>
      </c>
      <c r="D195" s="42">
        <f t="shared" si="1"/>
        <v>7.2632235156193234E-3</v>
      </c>
      <c r="E195" s="28">
        <f t="shared" si="15"/>
        <v>-1.6896784584244453E-2</v>
      </c>
      <c r="F195" s="42">
        <f t="shared" si="2"/>
        <v>0</v>
      </c>
      <c r="G195" s="28">
        <f t="shared" si="3"/>
        <v>-5.3432324419433692E-2</v>
      </c>
      <c r="H195" s="28">
        <f t="shared" si="16"/>
        <v>-1.9358046599378693E-2</v>
      </c>
      <c r="I195" s="42">
        <f t="shared" si="4"/>
        <v>-6.1215518305713708E-2</v>
      </c>
      <c r="J195" s="87">
        <v>1.1639999999999999E-2</v>
      </c>
      <c r="M195" s="84"/>
      <c r="Q195" s="243">
        <f t="shared" si="17"/>
        <v>1.9694223653662744</v>
      </c>
      <c r="R195" s="243">
        <f t="shared" si="18"/>
        <v>-1.9694223653662744</v>
      </c>
      <c r="S195" s="243">
        <f t="shared" si="19"/>
        <v>-9.1459662832879235E-2</v>
      </c>
    </row>
    <row r="196" spans="1:19">
      <c r="A196" s="11">
        <v>42852</v>
      </c>
      <c r="B196" s="28">
        <f>Stocks!M317</f>
        <v>1.4041057208083398E-3</v>
      </c>
      <c r="C196" s="28">
        <f t="shared" si="0"/>
        <v>-6.8063475315094271E-4</v>
      </c>
      <c r="D196" s="42">
        <f t="shared" si="1"/>
        <v>7.2631842559628904E-3</v>
      </c>
      <c r="E196" s="28">
        <f t="shared" si="15"/>
        <v>-1.6896693252626174E-2</v>
      </c>
      <c r="F196" s="42">
        <f t="shared" si="2"/>
        <v>0</v>
      </c>
      <c r="G196" s="28">
        <f t="shared" si="3"/>
        <v>-5.3432035603497546E-2</v>
      </c>
      <c r="H196" s="28">
        <f t="shared" si="16"/>
        <v>-1.9357941963984084E-2</v>
      </c>
      <c r="I196" s="42">
        <f t="shared" si="4"/>
        <v>-6.121518741954287E-2</v>
      </c>
      <c r="J196" s="87">
        <v>1.41E-3</v>
      </c>
      <c r="M196" s="84"/>
      <c r="Q196" s="243">
        <f t="shared" si="17"/>
        <v>1.9694223653662744</v>
      </c>
      <c r="R196" s="243">
        <f t="shared" si="18"/>
        <v>-1.9694223653662744</v>
      </c>
      <c r="S196" s="243">
        <f t="shared" si="19"/>
        <v>-9.3710241839474032E-2</v>
      </c>
    </row>
    <row r="197" spans="1:19">
      <c r="A197" s="11">
        <v>42851</v>
      </c>
      <c r="B197" s="28">
        <f>Stocks!M316</f>
        <v>-6.8375664788402173E-3</v>
      </c>
      <c r="C197" s="28">
        <f t="shared" si="0"/>
        <v>-6.3710016079973869E-4</v>
      </c>
      <c r="D197" s="42">
        <f t="shared" si="1"/>
        <v>7.2590107068175166E-3</v>
      </c>
      <c r="E197" s="28">
        <f t="shared" ref="E197:E255" si="20">0+D197*NORMSINV(1%)</f>
        <v>-1.6886984125444631E-2</v>
      </c>
      <c r="F197" s="42">
        <f t="shared" si="2"/>
        <v>0</v>
      </c>
      <c r="G197" s="28">
        <f t="shared" si="3"/>
        <v>-5.3401332647511617E-2</v>
      </c>
      <c r="H197" s="28">
        <f t="shared" ref="H197:H255" si="21">(-1/SQRT(2*PI())*EXP(-1*(NORMSINV($A$1))^2/2)/$A$1)*D197</f>
        <v>-1.9346818561452522E-2</v>
      </c>
      <c r="I197" s="42">
        <f t="shared" si="4"/>
        <v>-6.1180012132212254E-2</v>
      </c>
      <c r="J197" s="87">
        <v>-6.8100000000000001E-3</v>
      </c>
      <c r="M197" s="84"/>
      <c r="Q197" s="243">
        <f t="shared" ref="Q197:Q255" si="22">_xlfn.T.INV(0.975,252)</f>
        <v>1.9694223653662744</v>
      </c>
      <c r="R197" s="243">
        <f t="shared" ref="R197:R255" si="23">_xlfn.T.INV(0.025,252)</f>
        <v>-1.9694223653662744</v>
      </c>
      <c r="S197" s="243">
        <f t="shared" ref="S197:S255" si="24">(C197-0)/(D197/SQRT(COUNT(252)))</f>
        <v>-8.7766802740955746E-2</v>
      </c>
    </row>
    <row r="198" spans="1:19">
      <c r="A198" s="11">
        <v>42850</v>
      </c>
      <c r="B198" s="28">
        <f>Stocks!M315</f>
        <v>5.0968898532484928E-4</v>
      </c>
      <c r="C198" s="28">
        <f t="shared" si="0"/>
        <v>-6.0317348723147167E-4</v>
      </c>
      <c r="D198" s="42">
        <f t="shared" si="1"/>
        <v>7.2843267891274004E-3</v>
      </c>
      <c r="E198" s="28">
        <f t="shared" si="20"/>
        <v>-1.6945878139705273E-2</v>
      </c>
      <c r="F198" s="42">
        <f t="shared" si="2"/>
        <v>0</v>
      </c>
      <c r="G198" s="28">
        <f t="shared" si="3"/>
        <v>-5.3587571873125683E-2</v>
      </c>
      <c r="H198" s="28">
        <f t="shared" si="21"/>
        <v>-1.9414291344028268E-2</v>
      </c>
      <c r="I198" s="42">
        <f t="shared" si="4"/>
        <v>-6.1393379805220936E-2</v>
      </c>
      <c r="J198" s="87">
        <v>5.1000000000000004E-4</v>
      </c>
      <c r="M198" s="84"/>
      <c r="Q198" s="243">
        <f t="shared" si="22"/>
        <v>1.9694223653662744</v>
      </c>
      <c r="R198" s="243">
        <f t="shared" si="23"/>
        <v>-1.9694223653662744</v>
      </c>
      <c r="S198" s="243">
        <f t="shared" si="24"/>
        <v>-8.2804287162372994E-2</v>
      </c>
    </row>
    <row r="199" spans="1:19">
      <c r="A199" s="11">
        <v>42849</v>
      </c>
      <c r="B199" s="28">
        <f>Stocks!M314</f>
        <v>4.4063743892407608E-4</v>
      </c>
      <c r="C199" s="28">
        <f t="shared" si="0"/>
        <v>-6.2095981449913104E-4</v>
      </c>
      <c r="D199" s="42">
        <f t="shared" si="1"/>
        <v>7.2872394484362439E-3</v>
      </c>
      <c r="E199" s="28">
        <f t="shared" si="20"/>
        <v>-1.6952653998496204E-2</v>
      </c>
      <c r="F199" s="42">
        <f t="shared" si="2"/>
        <v>0</v>
      </c>
      <c r="G199" s="28">
        <f t="shared" si="3"/>
        <v>-5.36089990200087E-2</v>
      </c>
      <c r="H199" s="28">
        <f t="shared" si="21"/>
        <v>-1.9422054205037221E-2</v>
      </c>
      <c r="I199" s="42">
        <f t="shared" si="4"/>
        <v>-6.1417928127168536E-2</v>
      </c>
      <c r="J199" s="87">
        <v>4.4000000000000002E-4</v>
      </c>
      <c r="M199" s="84"/>
      <c r="Q199" s="243">
        <f t="shared" si="22"/>
        <v>1.9694223653662744</v>
      </c>
      <c r="R199" s="243">
        <f t="shared" si="23"/>
        <v>-1.9694223653662744</v>
      </c>
      <c r="S199" s="243">
        <f t="shared" si="24"/>
        <v>-8.5211940528780311E-2</v>
      </c>
    </row>
    <row r="200" spans="1:19">
      <c r="A200" s="11">
        <v>42846</v>
      </c>
      <c r="B200" s="28">
        <f>Stocks!M313</f>
        <v>3.4251059323811739E-3</v>
      </c>
      <c r="C200" s="28">
        <f t="shared" si="0"/>
        <v>-6.2557979311151843E-4</v>
      </c>
      <c r="D200" s="42">
        <f t="shared" si="1"/>
        <v>7.2850328137422822E-3</v>
      </c>
      <c r="E200" s="28">
        <f t="shared" si="20"/>
        <v>-1.6947520598567124E-2</v>
      </c>
      <c r="F200" s="42">
        <f t="shared" si="2"/>
        <v>0</v>
      </c>
      <c r="G200" s="28">
        <f t="shared" si="3"/>
        <v>-5.3592765784092257E-2</v>
      </c>
      <c r="H200" s="28">
        <f t="shared" si="21"/>
        <v>-1.9416173050871764E-2</v>
      </c>
      <c r="I200" s="42">
        <f t="shared" si="4"/>
        <v>-6.1399330284735106E-2</v>
      </c>
      <c r="J200" s="87">
        <v>3.4299999999999999E-3</v>
      </c>
      <c r="M200" s="84"/>
      <c r="Q200" s="243">
        <f t="shared" si="22"/>
        <v>1.9694223653662744</v>
      </c>
      <c r="R200" s="243">
        <f t="shared" si="23"/>
        <v>-1.9694223653662744</v>
      </c>
      <c r="S200" s="243">
        <f t="shared" si="24"/>
        <v>-8.5871925234357521E-2</v>
      </c>
    </row>
    <row r="201" spans="1:19">
      <c r="A201" s="11">
        <v>42845</v>
      </c>
      <c r="B201" s="28">
        <f>Stocks!M312</f>
        <v>-5.0631558447720342E-4</v>
      </c>
      <c r="C201" s="28">
        <f t="shared" si="0"/>
        <v>-7.3386757813469759E-4</v>
      </c>
      <c r="D201" s="42">
        <f t="shared" si="1"/>
        <v>7.4833671606557373E-3</v>
      </c>
      <c r="E201" s="28">
        <f t="shared" si="20"/>
        <v>-1.7408915284858516E-2</v>
      </c>
      <c r="F201" s="42">
        <f t="shared" si="2"/>
        <v>0</v>
      </c>
      <c r="G201" s="28">
        <f t="shared" si="3"/>
        <v>-5.5051823893071929E-2</v>
      </c>
      <c r="H201" s="28">
        <f t="shared" si="21"/>
        <v>-1.9944776572648502E-2</v>
      </c>
      <c r="I201" s="42">
        <f t="shared" si="4"/>
        <v>-6.3070921392736012E-2</v>
      </c>
      <c r="J201" s="87">
        <v>-5.1000000000000004E-4</v>
      </c>
      <c r="M201" s="84"/>
      <c r="Q201" s="243">
        <f t="shared" si="22"/>
        <v>1.9694223653662744</v>
      </c>
      <c r="R201" s="243">
        <f t="shared" si="23"/>
        <v>-1.9694223653662744</v>
      </c>
      <c r="S201" s="243">
        <f t="shared" si="24"/>
        <v>-9.8066493649149211E-2</v>
      </c>
    </row>
    <row r="202" spans="1:19">
      <c r="A202" s="11">
        <v>42844</v>
      </c>
      <c r="B202" s="28">
        <f>Stocks!M311</f>
        <v>-2.0760637041382225E-3</v>
      </c>
      <c r="C202" s="28">
        <f t="shared" si="0"/>
        <v>-6.5250545878683768E-4</v>
      </c>
      <c r="D202" s="42">
        <f t="shared" si="1"/>
        <v>7.5795576567997541E-3</v>
      </c>
      <c r="E202" s="28">
        <f t="shared" si="20"/>
        <v>-1.7632687841066086E-2</v>
      </c>
      <c r="F202" s="42">
        <f t="shared" si="2"/>
        <v>0</v>
      </c>
      <c r="G202" s="28">
        <f t="shared" si="3"/>
        <v>-5.5759454848525895E-2</v>
      </c>
      <c r="H202" s="28">
        <f t="shared" si="21"/>
        <v>-2.0201144850833658E-2</v>
      </c>
      <c r="I202" s="42">
        <f t="shared" si="4"/>
        <v>-6.3881629071616763E-2</v>
      </c>
      <c r="J202" s="87">
        <v>-2.0699999999999998E-3</v>
      </c>
      <c r="M202" s="84"/>
      <c r="Q202" s="243">
        <f t="shared" si="22"/>
        <v>1.9694223653662744</v>
      </c>
      <c r="R202" s="243">
        <f t="shared" si="23"/>
        <v>-1.9694223653662744</v>
      </c>
      <c r="S202" s="243">
        <f t="shared" si="24"/>
        <v>-8.6087538129809404E-2</v>
      </c>
    </row>
    <row r="203" spans="1:19">
      <c r="A203" s="11">
        <v>42843</v>
      </c>
      <c r="B203" s="28">
        <f>Stocks!M310</f>
        <v>-4.307501826134953E-3</v>
      </c>
      <c r="C203" s="28">
        <f t="shared" si="0"/>
        <v>-6.3264479325481147E-4</v>
      </c>
      <c r="D203" s="42">
        <f t="shared" si="1"/>
        <v>7.5764988577366327E-3</v>
      </c>
      <c r="E203" s="28">
        <f t="shared" si="20"/>
        <v>-1.7625572010368473E-2</v>
      </c>
      <c r="F203" s="42">
        <f t="shared" si="2"/>
        <v>0</v>
      </c>
      <c r="G203" s="28">
        <f t="shared" si="3"/>
        <v>-5.5736952616077293E-2</v>
      </c>
      <c r="H203" s="28">
        <f t="shared" si="21"/>
        <v>-2.0192992496073446E-2</v>
      </c>
      <c r="I203" s="42">
        <f t="shared" si="4"/>
        <v>-6.3855849062280784E-2</v>
      </c>
      <c r="J203" s="87">
        <v>-4.3E-3</v>
      </c>
      <c r="M203" s="84"/>
      <c r="Q203" s="243">
        <f t="shared" si="22"/>
        <v>1.9694223653662744</v>
      </c>
      <c r="R203" s="243">
        <f t="shared" si="23"/>
        <v>-1.9694223653662744</v>
      </c>
      <c r="S203" s="243">
        <f t="shared" si="24"/>
        <v>-8.3500942207467677E-2</v>
      </c>
    </row>
    <row r="204" spans="1:19">
      <c r="A204" s="11">
        <v>42842</v>
      </c>
      <c r="B204" s="28">
        <f>Stocks!M309</f>
        <v>-6.8216278971019225E-3</v>
      </c>
      <c r="C204" s="28">
        <f t="shared" si="0"/>
        <v>-5.7638790320889487E-4</v>
      </c>
      <c r="D204" s="42">
        <f t="shared" si="1"/>
        <v>7.5829910896506297E-3</v>
      </c>
      <c r="E204" s="28">
        <f t="shared" si="20"/>
        <v>-1.7640675200279381E-2</v>
      </c>
      <c r="F204" s="42">
        <f t="shared" si="2"/>
        <v>0</v>
      </c>
      <c r="G204" s="28">
        <f t="shared" si="3"/>
        <v>-5.578471309612984E-2</v>
      </c>
      <c r="H204" s="28">
        <f t="shared" si="21"/>
        <v>-2.0210295684892413E-2</v>
      </c>
      <c r="I204" s="42">
        <f t="shared" si="4"/>
        <v>-6.3910566549732678E-2</v>
      </c>
      <c r="J204" s="87">
        <v>-6.7999999999999996E-3</v>
      </c>
      <c r="M204" s="84"/>
      <c r="Q204" s="243">
        <f t="shared" si="22"/>
        <v>1.9694223653662744</v>
      </c>
      <c r="R204" s="243">
        <f t="shared" si="23"/>
        <v>-1.9694223653662744</v>
      </c>
      <c r="S204" s="243">
        <f t="shared" si="24"/>
        <v>-7.6010626465796191E-2</v>
      </c>
    </row>
    <row r="205" spans="1:19">
      <c r="A205" s="11">
        <v>42838</v>
      </c>
      <c r="B205" s="28">
        <f>Stocks!M308</f>
        <v>-2.4419822047155697E-3</v>
      </c>
      <c r="C205" s="28">
        <f t="shared" si="0"/>
        <v>-5.9062584462937263E-4</v>
      </c>
      <c r="D205" s="42">
        <f t="shared" si="1"/>
        <v>7.5898731968049825E-3</v>
      </c>
      <c r="E205" s="28">
        <f t="shared" si="20"/>
        <v>-1.765668537562683E-2</v>
      </c>
      <c r="F205" s="42">
        <f t="shared" si="2"/>
        <v>0</v>
      </c>
      <c r="G205" s="28">
        <f t="shared" si="3"/>
        <v>-5.5835341715966456E-2</v>
      </c>
      <c r="H205" s="28">
        <f t="shared" si="21"/>
        <v>-2.0228637974746135E-2</v>
      </c>
      <c r="I205" s="42">
        <f t="shared" si="4"/>
        <v>-6.3968569963173433E-2</v>
      </c>
      <c r="J205" s="87">
        <v>-2.4399999999999999E-3</v>
      </c>
      <c r="M205" s="84"/>
      <c r="Q205" s="243">
        <f t="shared" si="22"/>
        <v>1.9694223653662744</v>
      </c>
      <c r="R205" s="243">
        <f t="shared" si="23"/>
        <v>-1.9694223653662744</v>
      </c>
      <c r="S205" s="243">
        <f t="shared" si="24"/>
        <v>-7.7817616884298058E-2</v>
      </c>
    </row>
    <row r="206" spans="1:19">
      <c r="A206" s="11">
        <v>42837</v>
      </c>
      <c r="B206" s="28">
        <f>Stocks!M307</f>
        <v>-5.3811318201219044E-3</v>
      </c>
      <c r="C206" s="28">
        <f t="shared" si="0"/>
        <v>-6.0887247792825046E-4</v>
      </c>
      <c r="D206" s="42">
        <f t="shared" si="1"/>
        <v>7.6069437778960398E-3</v>
      </c>
      <c r="E206" s="28">
        <f t="shared" si="20"/>
        <v>-1.7696397485656653E-2</v>
      </c>
      <c r="F206" s="42">
        <f t="shared" si="2"/>
        <v>0</v>
      </c>
      <c r="G206" s="28">
        <f t="shared" si="3"/>
        <v>-5.5960922434351912E-2</v>
      </c>
      <c r="H206" s="28">
        <f t="shared" si="21"/>
        <v>-2.0274134730219589E-2</v>
      </c>
      <c r="I206" s="42">
        <f t="shared" si="4"/>
        <v>-6.4112443336617281E-2</v>
      </c>
      <c r="J206" s="87">
        <v>-5.3699999999999998E-3</v>
      </c>
      <c r="M206" s="84"/>
      <c r="Q206" s="243">
        <f t="shared" si="22"/>
        <v>1.9694223653662744</v>
      </c>
      <c r="R206" s="243">
        <f t="shared" si="23"/>
        <v>-1.9694223653662744</v>
      </c>
      <c r="S206" s="243">
        <f t="shared" si="24"/>
        <v>-8.00416692571711E-2</v>
      </c>
    </row>
    <row r="207" spans="1:19">
      <c r="A207" s="11">
        <v>42836</v>
      </c>
      <c r="B207" s="28">
        <f>Stocks!M306</f>
        <v>5.7286185120700795E-3</v>
      </c>
      <c r="C207" s="28">
        <f t="shared" si="0"/>
        <v>-6.5988191517330657E-4</v>
      </c>
      <c r="D207" s="42">
        <f t="shared" si="1"/>
        <v>7.607375938407707E-3</v>
      </c>
      <c r="E207" s="28">
        <f t="shared" si="20"/>
        <v>-1.7697402841344214E-2</v>
      </c>
      <c r="F207" s="42">
        <f t="shared" si="2"/>
        <v>0</v>
      </c>
      <c r="G207" s="28">
        <f t="shared" si="3"/>
        <v>-5.5964101648183211E-2</v>
      </c>
      <c r="H207" s="28">
        <f t="shared" si="21"/>
        <v>-2.0275286530560755E-2</v>
      </c>
      <c r="I207" s="42">
        <f t="shared" si="4"/>
        <v>-6.411608564910512E-2</v>
      </c>
      <c r="J207" s="87">
        <v>5.7499999999999999E-3</v>
      </c>
      <c r="M207" s="84"/>
      <c r="Q207" s="243">
        <f t="shared" si="22"/>
        <v>1.9694223653662744</v>
      </c>
      <c r="R207" s="243">
        <f t="shared" si="23"/>
        <v>-1.9694223653662744</v>
      </c>
      <c r="S207" s="243">
        <f t="shared" si="24"/>
        <v>-8.6742382723815514E-2</v>
      </c>
    </row>
    <row r="208" spans="1:19">
      <c r="A208" s="11">
        <v>42835</v>
      </c>
      <c r="B208" s="28">
        <f>Stocks!M305</f>
        <v>1.0387141956519868E-2</v>
      </c>
      <c r="C208" s="28">
        <f t="shared" si="0"/>
        <v>-7.4079196612944465E-4</v>
      </c>
      <c r="D208" s="42">
        <f t="shared" si="1"/>
        <v>7.597836406811046E-3</v>
      </c>
      <c r="E208" s="28">
        <f t="shared" si="20"/>
        <v>-1.7675210572294979E-2</v>
      </c>
      <c r="F208" s="42">
        <f t="shared" si="2"/>
        <v>0</v>
      </c>
      <c r="G208" s="28">
        <f t="shared" si="3"/>
        <v>-5.5893923531540372E-2</v>
      </c>
      <c r="H208" s="28">
        <f t="shared" si="21"/>
        <v>-2.0249861635293898E-2</v>
      </c>
      <c r="I208" s="42">
        <f t="shared" si="4"/>
        <v>-6.4035685070790618E-2</v>
      </c>
      <c r="J208" s="87">
        <v>1.044E-2</v>
      </c>
      <c r="M208" s="84"/>
      <c r="Q208" s="243">
        <f t="shared" si="22"/>
        <v>1.9694223653662744</v>
      </c>
      <c r="R208" s="243">
        <f t="shared" si="23"/>
        <v>-1.9694223653662744</v>
      </c>
      <c r="S208" s="243">
        <f t="shared" si="24"/>
        <v>-9.7500383854720152E-2</v>
      </c>
    </row>
    <row r="209" spans="1:19">
      <c r="A209" s="11">
        <v>42832</v>
      </c>
      <c r="B209" s="28">
        <f>Stocks!M304</f>
        <v>6.2609122952171905E-3</v>
      </c>
      <c r="C209" s="28">
        <f t="shared" si="0"/>
        <v>-7.9543526160610802E-4</v>
      </c>
      <c r="D209" s="42">
        <f t="shared" si="1"/>
        <v>7.5967967798565416E-3</v>
      </c>
      <c r="E209" s="28">
        <f t="shared" si="20"/>
        <v>-1.7672792038339571E-2</v>
      </c>
      <c r="F209" s="42">
        <f t="shared" si="2"/>
        <v>0</v>
      </c>
      <c r="G209" s="28">
        <f t="shared" si="3"/>
        <v>-5.5886275455642821E-2</v>
      </c>
      <c r="H209" s="28">
        <f t="shared" si="21"/>
        <v>-2.0247090806750898E-2</v>
      </c>
      <c r="I209" s="42">
        <f t="shared" si="4"/>
        <v>-6.4026922941588932E-2</v>
      </c>
      <c r="J209" s="87">
        <v>6.28E-3</v>
      </c>
      <c r="M209" s="84"/>
      <c r="Q209" s="243">
        <f t="shared" si="22"/>
        <v>1.9694223653662744</v>
      </c>
      <c r="R209" s="243">
        <f t="shared" si="23"/>
        <v>-1.9694223653662744</v>
      </c>
      <c r="S209" s="243">
        <f t="shared" si="24"/>
        <v>-0.10470666580357427</v>
      </c>
    </row>
    <row r="210" spans="1:19">
      <c r="A210" s="11">
        <v>42831</v>
      </c>
      <c r="B210" s="28">
        <f>Stocks!M303</f>
        <v>-6.9275695304435595E-3</v>
      </c>
      <c r="C210" s="28">
        <f t="shared" si="0"/>
        <v>-8.004713581441313E-4</v>
      </c>
      <c r="D210" s="42">
        <f t="shared" si="1"/>
        <v>7.6012974365076806E-3</v>
      </c>
      <c r="E210" s="28">
        <f t="shared" si="20"/>
        <v>-1.7683262131371735E-2</v>
      </c>
      <c r="F210" s="42">
        <f t="shared" si="2"/>
        <v>0</v>
      </c>
      <c r="G210" s="28">
        <f t="shared" si="3"/>
        <v>-5.5919384796938323E-2</v>
      </c>
      <c r="H210" s="28">
        <f t="shared" si="21"/>
        <v>-2.0259086020858408E-2</v>
      </c>
      <c r="I210" s="42">
        <f t="shared" si="4"/>
        <v>-6.4064855139190052E-2</v>
      </c>
      <c r="J210" s="87">
        <v>-6.8999999999999999E-3</v>
      </c>
      <c r="M210" s="84"/>
      <c r="Q210" s="243">
        <f t="shared" si="22"/>
        <v>1.9694223653662744</v>
      </c>
      <c r="R210" s="243">
        <f t="shared" si="23"/>
        <v>-1.9694223653662744</v>
      </c>
      <c r="S210" s="243">
        <f t="shared" si="24"/>
        <v>-0.10530720114958397</v>
      </c>
    </row>
    <row r="211" spans="1:19">
      <c r="A211" s="11">
        <v>42830</v>
      </c>
      <c r="B211" s="28">
        <f>Stocks!M302</f>
        <v>2.2890573582102004E-3</v>
      </c>
      <c r="C211" s="28">
        <f t="shared" si="0"/>
        <v>-7.6940528477897831E-4</v>
      </c>
      <c r="D211" s="42">
        <f t="shared" si="1"/>
        <v>7.6299182156363199E-3</v>
      </c>
      <c r="E211" s="28">
        <f t="shared" si="20"/>
        <v>-1.7749844020051038E-2</v>
      </c>
      <c r="F211" s="42">
        <f t="shared" si="2"/>
        <v>0</v>
      </c>
      <c r="G211" s="28">
        <f t="shared" si="3"/>
        <v>-5.6129935216080701E-2</v>
      </c>
      <c r="H211" s="28">
        <f t="shared" si="21"/>
        <v>-2.0335366528389433E-2</v>
      </c>
      <c r="I211" s="42">
        <f t="shared" si="4"/>
        <v>-6.4306075284061723E-2</v>
      </c>
      <c r="J211" s="87">
        <v>2.2899999999999999E-3</v>
      </c>
      <c r="M211" s="84"/>
      <c r="Q211" s="243">
        <f t="shared" si="22"/>
        <v>1.9694223653662744</v>
      </c>
      <c r="R211" s="243">
        <f t="shared" si="23"/>
        <v>-1.9694223653662744</v>
      </c>
      <c r="S211" s="243">
        <f t="shared" si="24"/>
        <v>-0.10084056775368876</v>
      </c>
    </row>
    <row r="212" spans="1:19">
      <c r="A212" s="11">
        <v>42829</v>
      </c>
      <c r="B212" s="28">
        <f>Stocks!M301</f>
        <v>1.2300911676207901E-3</v>
      </c>
      <c r="C212" s="28">
        <f t="shared" si="0"/>
        <v>-7.370340516637937E-4</v>
      </c>
      <c r="D212" s="42">
        <f t="shared" si="1"/>
        <v>7.6556965739247506E-3</v>
      </c>
      <c r="E212" s="28">
        <f t="shared" si="20"/>
        <v>-1.7809813449051592E-2</v>
      </c>
      <c r="F212" s="42">
        <f t="shared" si="2"/>
        <v>0</v>
      </c>
      <c r="G212" s="28">
        <f t="shared" si="3"/>
        <v>-5.6319575201702207E-2</v>
      </c>
      <c r="H212" s="28">
        <f t="shared" si="21"/>
        <v>-2.0404071375476927E-2</v>
      </c>
      <c r="I212" s="42">
        <f t="shared" si="4"/>
        <v>-6.4523339087151785E-2</v>
      </c>
      <c r="J212" s="87">
        <v>1.23E-3</v>
      </c>
      <c r="M212" s="84"/>
      <c r="Q212" s="243">
        <f t="shared" si="22"/>
        <v>1.9694223653662744</v>
      </c>
      <c r="R212" s="243">
        <f t="shared" si="23"/>
        <v>-1.9694223653662744</v>
      </c>
      <c r="S212" s="243">
        <f t="shared" si="24"/>
        <v>-9.6272631046288665E-2</v>
      </c>
    </row>
    <row r="213" spans="1:19">
      <c r="A213" s="11">
        <v>42828</v>
      </c>
      <c r="B213" s="28">
        <f>Stocks!M300</f>
        <v>-3.5573010049442276E-5</v>
      </c>
      <c r="C213" s="28">
        <f t="shared" si="0"/>
        <v>-7.13482056264504E-4</v>
      </c>
      <c r="D213" s="42">
        <f t="shared" si="1"/>
        <v>7.6669842050931447E-3</v>
      </c>
      <c r="E213" s="28">
        <f t="shared" si="20"/>
        <v>-1.7836072405823144E-2</v>
      </c>
      <c r="F213" s="42">
        <f t="shared" si="2"/>
        <v>0</v>
      </c>
      <c r="G213" s="28">
        <f t="shared" si="3"/>
        <v>-5.6402613314080211E-2</v>
      </c>
      <c r="H213" s="28">
        <f t="shared" si="21"/>
        <v>-2.043415533058095E-2</v>
      </c>
      <c r="I213" s="42">
        <f t="shared" si="4"/>
        <v>-6.4618472906306748E-2</v>
      </c>
      <c r="J213" s="87">
        <v>-4.0000000000000003E-5</v>
      </c>
      <c r="M213" s="84"/>
      <c r="Q213" s="243">
        <f t="shared" si="22"/>
        <v>1.9694223653662744</v>
      </c>
      <c r="R213" s="243">
        <f t="shared" si="23"/>
        <v>-1.9694223653662744</v>
      </c>
      <c r="S213" s="243">
        <f t="shared" si="24"/>
        <v>-9.3059022580291861E-2</v>
      </c>
    </row>
    <row r="214" spans="1:19">
      <c r="A214" s="11">
        <v>42825</v>
      </c>
      <c r="B214" s="28">
        <f>Stocks!M299</f>
        <v>-1.1310067036032493E-2</v>
      </c>
      <c r="C214" s="28">
        <f t="shared" si="0"/>
        <v>-6.8578149098334567E-4</v>
      </c>
      <c r="D214" s="42">
        <f t="shared" si="1"/>
        <v>7.6411131446574611E-3</v>
      </c>
      <c r="E214" s="28">
        <f t="shared" si="20"/>
        <v>-1.7775887319379409E-2</v>
      </c>
      <c r="F214" s="42">
        <f t="shared" si="2"/>
        <v>0</v>
      </c>
      <c r="G214" s="28">
        <f t="shared" si="3"/>
        <v>-5.6212291359743885E-2</v>
      </c>
      <c r="H214" s="28">
        <f t="shared" si="21"/>
        <v>-2.0365203412412339E-2</v>
      </c>
      <c r="I214" s="42">
        <f t="shared" si="4"/>
        <v>-6.4400427795856391E-2</v>
      </c>
      <c r="J214" s="87">
        <v>-1.125E-2</v>
      </c>
      <c r="M214" s="84"/>
      <c r="Q214" s="243">
        <f t="shared" si="22"/>
        <v>1.9694223653662744</v>
      </c>
      <c r="R214" s="243">
        <f t="shared" si="23"/>
        <v>-1.9694223653662744</v>
      </c>
      <c r="S214" s="243">
        <f t="shared" si="24"/>
        <v>-8.9748898884298378E-2</v>
      </c>
    </row>
    <row r="215" spans="1:19">
      <c r="A215" s="11">
        <v>42824</v>
      </c>
      <c r="B215" s="28">
        <f>Stocks!M298</f>
        <v>-2.325700910044541E-3</v>
      </c>
      <c r="C215" s="28">
        <f t="shared" si="0"/>
        <v>-7.422489325713662E-4</v>
      </c>
      <c r="D215" s="42">
        <f t="shared" si="1"/>
        <v>7.7055870766757359E-3</v>
      </c>
      <c r="E215" s="28">
        <f t="shared" si="20"/>
        <v>-1.7925876114061174E-2</v>
      </c>
      <c r="F215" s="42">
        <f t="shared" si="2"/>
        <v>0</v>
      </c>
      <c r="G215" s="28">
        <f t="shared" si="3"/>
        <v>-5.6686597574441611E-2</v>
      </c>
      <c r="H215" s="28">
        <f t="shared" si="21"/>
        <v>-2.0537040252869055E-2</v>
      </c>
      <c r="I215" s="42">
        <f t="shared" si="4"/>
        <v>-6.4943823597626585E-2</v>
      </c>
      <c r="J215" s="87">
        <v>-2.32E-3</v>
      </c>
      <c r="M215" s="84"/>
      <c r="Q215" s="243">
        <f t="shared" si="22"/>
        <v>1.9694223653662744</v>
      </c>
      <c r="R215" s="243">
        <f t="shared" si="23"/>
        <v>-1.9694223653662744</v>
      </c>
      <c r="S215" s="243">
        <f t="shared" si="24"/>
        <v>-9.6326071613427211E-2</v>
      </c>
    </row>
    <row r="216" spans="1:19">
      <c r="A216" s="11">
        <v>42823</v>
      </c>
      <c r="B216" s="28">
        <f>Stocks!M297</f>
        <v>1.177983607583306E-3</v>
      </c>
      <c r="C216" s="28">
        <f t="shared" si="0"/>
        <v>-7.0815997192056105E-4</v>
      </c>
      <c r="D216" s="42">
        <f t="shared" si="1"/>
        <v>7.7330685802463337E-3</v>
      </c>
      <c r="E216" s="28">
        <f t="shared" si="20"/>
        <v>-1.7989807651468081E-2</v>
      </c>
      <c r="F216" s="42">
        <f t="shared" si="2"/>
        <v>0</v>
      </c>
      <c r="G216" s="28">
        <f t="shared" si="3"/>
        <v>-5.6888766846963694E-2</v>
      </c>
      <c r="H216" s="28">
        <f t="shared" si="21"/>
        <v>-2.0610284346981898E-2</v>
      </c>
      <c r="I216" s="42">
        <f t="shared" si="4"/>
        <v>-6.5175441760178893E-2</v>
      </c>
      <c r="J216" s="87">
        <v>1.1800000000000001E-3</v>
      </c>
      <c r="M216" s="84"/>
      <c r="Q216" s="243">
        <f t="shared" si="22"/>
        <v>1.9694223653662744</v>
      </c>
      <c r="R216" s="243">
        <f t="shared" si="23"/>
        <v>-1.9694223653662744</v>
      </c>
      <c r="S216" s="243">
        <f t="shared" si="24"/>
        <v>-9.1575545279594939E-2</v>
      </c>
    </row>
    <row r="217" spans="1:19">
      <c r="A217" s="11">
        <v>42822</v>
      </c>
      <c r="B217" s="28">
        <f>Stocks!M296</f>
        <v>-5.4079706032183353E-3</v>
      </c>
      <c r="C217" s="28">
        <f t="shared" si="0"/>
        <v>-6.9561172811679988E-4</v>
      </c>
      <c r="D217" s="42">
        <f t="shared" si="1"/>
        <v>7.7279758368356639E-3</v>
      </c>
      <c r="E217" s="28">
        <f t="shared" si="20"/>
        <v>-1.7977960158661634E-2</v>
      </c>
      <c r="F217" s="42">
        <f t="shared" si="2"/>
        <v>0</v>
      </c>
      <c r="G217" s="28">
        <f t="shared" si="3"/>
        <v>-5.6851301785132861E-2</v>
      </c>
      <c r="H217" s="28">
        <f t="shared" si="21"/>
        <v>-2.0596711094823208E-2</v>
      </c>
      <c r="I217" s="42">
        <f t="shared" si="4"/>
        <v>-6.5132519368101632E-2</v>
      </c>
      <c r="J217" s="87">
        <v>-5.3899999999999998E-3</v>
      </c>
      <c r="M217" s="84"/>
      <c r="Q217" s="243">
        <f t="shared" si="22"/>
        <v>1.9694223653662744</v>
      </c>
      <c r="R217" s="243">
        <f t="shared" si="23"/>
        <v>-1.9694223653662744</v>
      </c>
      <c r="S217" s="243">
        <f t="shared" si="24"/>
        <v>-9.0012151021635262E-2</v>
      </c>
    </row>
    <row r="218" spans="1:19">
      <c r="A218" s="11">
        <v>42821</v>
      </c>
      <c r="B218" s="28">
        <f>Stocks!M295</f>
        <v>-5.5196297311842614E-3</v>
      </c>
      <c r="C218" s="28">
        <f t="shared" si="0"/>
        <v>-7.2988579310796092E-4</v>
      </c>
      <c r="D218" s="42">
        <f t="shared" si="1"/>
        <v>7.7685026030462718E-3</v>
      </c>
      <c r="E218" s="28">
        <f t="shared" si="20"/>
        <v>-1.8072239515077432E-2</v>
      </c>
      <c r="F218" s="42">
        <f t="shared" si="2"/>
        <v>0</v>
      </c>
      <c r="G218" s="28">
        <f t="shared" si="3"/>
        <v>-5.7149439287741591E-2</v>
      </c>
      <c r="H218" s="28">
        <f t="shared" si="21"/>
        <v>-2.0704723608432351E-2</v>
      </c>
      <c r="I218" s="42">
        <f t="shared" si="4"/>
        <v>-6.5474084926906456E-2</v>
      </c>
      <c r="J218" s="87">
        <v>-5.4999999999999997E-3</v>
      </c>
      <c r="M218" s="84"/>
      <c r="Q218" s="243">
        <f t="shared" si="22"/>
        <v>1.9694223653662744</v>
      </c>
      <c r="R218" s="243">
        <f t="shared" si="23"/>
        <v>-1.9694223653662744</v>
      </c>
      <c r="S218" s="243">
        <f t="shared" si="24"/>
        <v>-9.3954501968210702E-2</v>
      </c>
    </row>
    <row r="219" spans="1:19">
      <c r="A219" s="11">
        <v>42818</v>
      </c>
      <c r="B219" s="28">
        <f>Stocks!M294</f>
        <v>-6.3408700115009341E-3</v>
      </c>
      <c r="C219" s="28">
        <f t="shared" si="0"/>
        <v>-6.3070227929305864E-4</v>
      </c>
      <c r="D219" s="42">
        <f t="shared" si="1"/>
        <v>7.8556464485490494E-3</v>
      </c>
      <c r="E219" s="28">
        <f t="shared" si="20"/>
        <v>-1.8274966414798564E-2</v>
      </c>
      <c r="F219" s="42">
        <f t="shared" si="2"/>
        <v>0</v>
      </c>
      <c r="G219" s="28">
        <f t="shared" si="3"/>
        <v>-5.7790518033844919E-2</v>
      </c>
      <c r="H219" s="28">
        <f t="shared" si="21"/>
        <v>-2.093698062468197E-2</v>
      </c>
      <c r="I219" s="42">
        <f t="shared" si="4"/>
        <v>-6.6208546100809992E-2</v>
      </c>
      <c r="J219" s="87">
        <v>-6.3200000000000001E-3</v>
      </c>
      <c r="M219" s="84"/>
      <c r="Q219" s="243">
        <f t="shared" si="22"/>
        <v>1.9694223653662744</v>
      </c>
      <c r="R219" s="243">
        <f t="shared" si="23"/>
        <v>-1.9694223653662744</v>
      </c>
      <c r="S219" s="243">
        <f t="shared" si="24"/>
        <v>-8.028648990555709E-2</v>
      </c>
    </row>
    <row r="220" spans="1:19">
      <c r="A220" s="11">
        <v>42817</v>
      </c>
      <c r="B220" s="28">
        <f>Stocks!M293</f>
        <v>1.1608945432704944E-2</v>
      </c>
      <c r="C220" s="28">
        <f t="shared" si="0"/>
        <v>-6.6907656072417348E-4</v>
      </c>
      <c r="D220" s="42">
        <f t="shared" si="1"/>
        <v>7.8191530718609726E-3</v>
      </c>
      <c r="E220" s="28">
        <f t="shared" si="20"/>
        <v>-1.8190070125523684E-2</v>
      </c>
      <c r="F220" s="42">
        <f t="shared" si="2"/>
        <v>0</v>
      </c>
      <c r="G220" s="28">
        <f t="shared" si="3"/>
        <v>-5.7522052394839776E-2</v>
      </c>
      <c r="H220" s="28">
        <f t="shared" si="21"/>
        <v>-2.0839717958184473E-2</v>
      </c>
      <c r="I220" s="42">
        <f t="shared" si="4"/>
        <v>-6.5900974543376553E-2</v>
      </c>
      <c r="J220" s="87">
        <v>1.1679999999999999E-2</v>
      </c>
      <c r="M220" s="84"/>
      <c r="Q220" s="243">
        <f t="shared" si="22"/>
        <v>1.9694223653662744</v>
      </c>
      <c r="R220" s="243">
        <f t="shared" si="23"/>
        <v>-1.9694223653662744</v>
      </c>
      <c r="S220" s="243">
        <f t="shared" si="24"/>
        <v>-8.5568929854052858E-2</v>
      </c>
    </row>
    <row r="221" spans="1:19">
      <c r="A221" s="11">
        <v>42816</v>
      </c>
      <c r="B221" s="28">
        <f>Stocks!M292</f>
        <v>-2.9719310634533837E-3</v>
      </c>
      <c r="C221" s="28">
        <f t="shared" si="0"/>
        <v>-6.8516419091575623E-4</v>
      </c>
      <c r="D221" s="42">
        <f t="shared" si="1"/>
        <v>7.8280754651705725E-3</v>
      </c>
      <c r="E221" s="28">
        <f t="shared" si="20"/>
        <v>-1.8210826716230828E-2</v>
      </c>
      <c r="F221" s="42">
        <f t="shared" si="2"/>
        <v>0</v>
      </c>
      <c r="G221" s="28">
        <f t="shared" si="3"/>
        <v>-5.7587690497934232E-2</v>
      </c>
      <c r="H221" s="28">
        <f t="shared" si="21"/>
        <v>-2.0863498047712734E-2</v>
      </c>
      <c r="I221" s="42">
        <f t="shared" si="4"/>
        <v>-6.5976173789248582E-2</v>
      </c>
      <c r="J221" s="87">
        <v>-2.97E-3</v>
      </c>
      <c r="M221" s="84"/>
      <c r="Q221" s="243">
        <f t="shared" si="22"/>
        <v>1.9694223653662744</v>
      </c>
      <c r="R221" s="243">
        <f t="shared" si="23"/>
        <v>-1.9694223653662744</v>
      </c>
      <c r="S221" s="243">
        <f t="shared" si="24"/>
        <v>-8.7526518358727476E-2</v>
      </c>
    </row>
    <row r="222" spans="1:19">
      <c r="A222" s="11">
        <v>42815</v>
      </c>
      <c r="B222" s="28">
        <f>Stocks!M291</f>
        <v>-6.0473291296005696E-3</v>
      </c>
      <c r="C222" s="28">
        <f t="shared" si="0"/>
        <v>-6.4865688544219174E-4</v>
      </c>
      <c r="D222" s="42">
        <f t="shared" si="1"/>
        <v>7.8244201497792553E-3</v>
      </c>
      <c r="E222" s="28">
        <f t="shared" si="20"/>
        <v>-1.8202323181041289E-2</v>
      </c>
      <c r="F222" s="42">
        <f t="shared" si="2"/>
        <v>0</v>
      </c>
      <c r="G222" s="28">
        <f t="shared" si="3"/>
        <v>-5.7560799958571905E-2</v>
      </c>
      <c r="H222" s="28">
        <f t="shared" si="21"/>
        <v>-2.0853755849151948E-2</v>
      </c>
      <c r="I222" s="42">
        <f t="shared" si="4"/>
        <v>-6.5945366252378887E-2</v>
      </c>
      <c r="J222" s="87">
        <v>-6.0299999999999998E-3</v>
      </c>
      <c r="M222" s="84"/>
      <c r="Q222" s="243">
        <f t="shared" si="22"/>
        <v>1.9694223653662744</v>
      </c>
      <c r="R222" s="243">
        <f t="shared" si="23"/>
        <v>-1.9694223653662744</v>
      </c>
      <c r="S222" s="243">
        <f t="shared" si="24"/>
        <v>-8.2901591814505488E-2</v>
      </c>
    </row>
    <row r="223" spans="1:19">
      <c r="A223" s="11">
        <v>42814</v>
      </c>
      <c r="B223" s="28">
        <f>Stocks!M290</f>
        <v>-4.5232495586806417E-3</v>
      </c>
      <c r="C223" s="28">
        <f t="shared" si="0"/>
        <v>-6.5232465560622168E-4</v>
      </c>
      <c r="D223" s="42">
        <f t="shared" si="1"/>
        <v>7.8264600035156551E-3</v>
      </c>
      <c r="E223" s="28">
        <f t="shared" si="20"/>
        <v>-1.8207068590444315E-2</v>
      </c>
      <c r="F223" s="42">
        <f t="shared" si="2"/>
        <v>0</v>
      </c>
      <c r="G223" s="28">
        <f t="shared" si="3"/>
        <v>-5.7575806260715442E-2</v>
      </c>
      <c r="H223" s="28">
        <f t="shared" si="21"/>
        <v>-2.0859192496337626E-2</v>
      </c>
      <c r="I223" s="42">
        <f t="shared" si="4"/>
        <v>-6.5962558440320368E-2</v>
      </c>
      <c r="J223" s="87">
        <v>-4.5100000000000001E-3</v>
      </c>
      <c r="M223" s="84"/>
      <c r="Q223" s="243">
        <f t="shared" si="22"/>
        <v>1.9694223653662744</v>
      </c>
      <c r="R223" s="243">
        <f t="shared" si="23"/>
        <v>-1.9694223653662744</v>
      </c>
      <c r="S223" s="243">
        <f t="shared" si="24"/>
        <v>-8.3348621894598157E-2</v>
      </c>
    </row>
    <row r="224" spans="1:19">
      <c r="A224" s="11">
        <v>42811</v>
      </c>
      <c r="B224" s="28">
        <f>Stocks!M289</f>
        <v>-1.6573397698084025E-2</v>
      </c>
      <c r="C224" s="28">
        <f t="shared" si="0"/>
        <v>-7.1483286201423375E-4</v>
      </c>
      <c r="D224" s="42">
        <f t="shared" si="1"/>
        <v>8.0147635653035117E-3</v>
      </c>
      <c r="E224" s="28">
        <f t="shared" si="20"/>
        <v>-1.8645128181083815E-2</v>
      </c>
      <c r="F224" s="42">
        <f t="shared" si="2"/>
        <v>0</v>
      </c>
      <c r="G224" s="28">
        <f t="shared" si="3"/>
        <v>-5.8961072318017241E-2</v>
      </c>
      <c r="H224" s="28">
        <f t="shared" si="21"/>
        <v>-2.1361061826956386E-2</v>
      </c>
      <c r="I224" s="42">
        <f t="shared" si="4"/>
        <v>-6.7549608612859732E-2</v>
      </c>
      <c r="J224" s="87">
        <v>-1.644E-2</v>
      </c>
      <c r="M224" s="84"/>
      <c r="Q224" s="243">
        <f t="shared" si="22"/>
        <v>1.9694223653662744</v>
      </c>
      <c r="R224" s="243">
        <f t="shared" si="23"/>
        <v>-1.9694223653662744</v>
      </c>
      <c r="S224" s="243">
        <f t="shared" si="24"/>
        <v>-8.9189513351185634E-2</v>
      </c>
    </row>
    <row r="225" spans="1:19">
      <c r="A225" s="11">
        <v>42810</v>
      </c>
      <c r="B225" s="28">
        <f>Stocks!M288</f>
        <v>-4.437469337362554E-3</v>
      </c>
      <c r="C225" s="28">
        <f t="shared" si="0"/>
        <v>-7.1140940372375612E-4</v>
      </c>
      <c r="D225" s="42">
        <f t="shared" si="1"/>
        <v>8.0133512549354548E-3</v>
      </c>
      <c r="E225" s="28">
        <f t="shared" si="20"/>
        <v>-1.86418426558616E-2</v>
      </c>
      <c r="F225" s="42">
        <f t="shared" si="2"/>
        <v>0</v>
      </c>
      <c r="G225" s="28">
        <f t="shared" si="3"/>
        <v>-5.895068257500511E-2</v>
      </c>
      <c r="H225" s="28">
        <f t="shared" si="21"/>
        <v>-2.1357297717279899E-2</v>
      </c>
      <c r="I225" s="42">
        <f t="shared" si="4"/>
        <v>-6.7537705452919358E-2</v>
      </c>
      <c r="J225" s="87">
        <v>-4.4299999999999999E-3</v>
      </c>
      <c r="M225" s="84"/>
      <c r="Q225" s="243">
        <f t="shared" si="22"/>
        <v>1.9694223653662744</v>
      </c>
      <c r="R225" s="243">
        <f t="shared" si="23"/>
        <v>-1.9694223653662744</v>
      </c>
      <c r="S225" s="243">
        <f t="shared" si="24"/>
        <v>-8.8778013229558139E-2</v>
      </c>
    </row>
    <row r="226" spans="1:19">
      <c r="A226" s="11">
        <v>42809</v>
      </c>
      <c r="B226" s="28">
        <f>Stocks!M287</f>
        <v>3.6310381749047075E-3</v>
      </c>
      <c r="C226" s="28">
        <f t="shared" si="0"/>
        <v>-6.9821923901451405E-4</v>
      </c>
      <c r="D226" s="42">
        <f t="shared" si="1"/>
        <v>8.023257006973308E-3</v>
      </c>
      <c r="E226" s="28">
        <f t="shared" si="20"/>
        <v>-1.8664886881055633E-2</v>
      </c>
      <c r="F226" s="42">
        <f t="shared" si="2"/>
        <v>0</v>
      </c>
      <c r="G226" s="28">
        <f t="shared" si="3"/>
        <v>-5.9023554813532088E-2</v>
      </c>
      <c r="H226" s="28">
        <f t="shared" si="21"/>
        <v>-2.1383698668474407E-2</v>
      </c>
      <c r="I226" s="42">
        <f t="shared" si="4"/>
        <v>-6.7621192591088938E-2</v>
      </c>
      <c r="J226" s="87">
        <v>3.64E-3</v>
      </c>
      <c r="M226" s="84"/>
      <c r="Q226" s="243">
        <f t="shared" si="22"/>
        <v>1.9694223653662744</v>
      </c>
      <c r="R226" s="243">
        <f t="shared" si="23"/>
        <v>-1.9694223653662744</v>
      </c>
      <c r="S226" s="243">
        <f t="shared" si="24"/>
        <v>-8.7024413951549348E-2</v>
      </c>
    </row>
    <row r="227" spans="1:19">
      <c r="A227" s="11">
        <v>42808</v>
      </c>
      <c r="B227" s="28">
        <f>Stocks!M286</f>
        <v>3.0318248684367842E-4</v>
      </c>
      <c r="C227" s="28">
        <f t="shared" si="0"/>
        <v>-6.7565196318009437E-4</v>
      </c>
      <c r="D227" s="42">
        <f t="shared" si="1"/>
        <v>8.0340755496444618E-3</v>
      </c>
      <c r="E227" s="28">
        <f t="shared" si="20"/>
        <v>-1.8690054574798894E-2</v>
      </c>
      <c r="F227" s="42">
        <f t="shared" si="2"/>
        <v>0</v>
      </c>
      <c r="G227" s="28">
        <f t="shared" si="3"/>
        <v>-5.9103142049214366E-2</v>
      </c>
      <c r="H227" s="28">
        <f t="shared" si="21"/>
        <v>-2.1412532402244982E-2</v>
      </c>
      <c r="I227" s="42">
        <f t="shared" si="4"/>
        <v>-6.7712372863250866E-2</v>
      </c>
      <c r="J227" s="87">
        <v>2.9999999999999997E-4</v>
      </c>
      <c r="M227" s="84"/>
      <c r="Q227" s="243">
        <f t="shared" si="22"/>
        <v>1.9694223653662744</v>
      </c>
      <c r="R227" s="243">
        <f t="shared" si="23"/>
        <v>-1.9694223653662744</v>
      </c>
      <c r="S227" s="243">
        <f t="shared" si="24"/>
        <v>-8.4098283493238307E-2</v>
      </c>
    </row>
    <row r="228" spans="1:19">
      <c r="A228" s="11">
        <v>42807</v>
      </c>
      <c r="B228" s="28">
        <f>Stocks!M285</f>
        <v>-9.8035322576443189E-4</v>
      </c>
      <c r="C228" s="28">
        <f t="shared" si="0"/>
        <v>-7.1870706335409645E-4</v>
      </c>
      <c r="D228" s="42">
        <f t="shared" si="1"/>
        <v>8.0647290874291712E-3</v>
      </c>
      <c r="E228" s="28">
        <f t="shared" si="20"/>
        <v>-1.8761365367256182E-2</v>
      </c>
      <c r="F228" s="42">
        <f t="shared" si="2"/>
        <v>0</v>
      </c>
      <c r="G228" s="28">
        <f t="shared" si="3"/>
        <v>-5.9328646575130949E-2</v>
      </c>
      <c r="H228" s="28">
        <f t="shared" si="21"/>
        <v>-2.1494230647052699E-2</v>
      </c>
      <c r="I228" s="42">
        <f t="shared" si="4"/>
        <v>-6.7970725397681286E-2</v>
      </c>
      <c r="J228" s="87">
        <v>-9.7999999999999997E-4</v>
      </c>
      <c r="M228" s="84"/>
      <c r="Q228" s="243">
        <f t="shared" si="22"/>
        <v>1.9694223653662744</v>
      </c>
      <c r="R228" s="243">
        <f t="shared" si="23"/>
        <v>-1.9694223653662744</v>
      </c>
      <c r="S228" s="243">
        <f t="shared" si="24"/>
        <v>-8.9117322548921712E-2</v>
      </c>
    </row>
    <row r="229" spans="1:19">
      <c r="A229" s="11">
        <v>42804</v>
      </c>
      <c r="B229" s="28">
        <f>Stocks!M284</f>
        <v>1.6608845742224928E-2</v>
      </c>
      <c r="C229" s="28">
        <f t="shared" si="0"/>
        <v>-8.4168573015630218E-4</v>
      </c>
      <c r="D229" s="42">
        <f t="shared" si="1"/>
        <v>8.035684336618094E-3</v>
      </c>
      <c r="E229" s="28">
        <f t="shared" si="20"/>
        <v>-1.8693797172954787E-2</v>
      </c>
      <c r="F229" s="42">
        <f t="shared" si="2"/>
        <v>0</v>
      </c>
      <c r="G229" s="28">
        <f t="shared" si="3"/>
        <v>-5.9114977183753734E-2</v>
      </c>
      <c r="H229" s="28">
        <f t="shared" si="21"/>
        <v>-2.1416820164164616E-2</v>
      </c>
      <c r="I229" s="42">
        <f t="shared" si="4"/>
        <v>-6.7725931956981456E-2</v>
      </c>
      <c r="J229" s="87">
        <v>1.6750000000000001E-2</v>
      </c>
      <c r="M229" s="84"/>
      <c r="Q229" s="243">
        <f t="shared" si="22"/>
        <v>1.9694223653662744</v>
      </c>
      <c r="R229" s="243">
        <f t="shared" si="23"/>
        <v>-1.9694223653662744</v>
      </c>
      <c r="S229" s="243">
        <f t="shared" si="24"/>
        <v>-0.10474350346501227</v>
      </c>
    </row>
    <row r="230" spans="1:19">
      <c r="A230" s="11">
        <v>42803</v>
      </c>
      <c r="B230" s="28">
        <f>Stocks!M283</f>
        <v>-8.4794378724570903E-4</v>
      </c>
      <c r="C230" s="28">
        <f t="shared" si="0"/>
        <v>-8.3469049615763995E-4</v>
      </c>
      <c r="D230" s="42">
        <f t="shared" si="1"/>
        <v>8.0364461080178976E-3</v>
      </c>
      <c r="E230" s="28">
        <f t="shared" si="20"/>
        <v>-1.8695569318231225E-2</v>
      </c>
      <c r="F230" s="42">
        <f t="shared" si="2"/>
        <v>0</v>
      </c>
      <c r="G230" s="28">
        <f t="shared" si="3"/>
        <v>-5.9120581199171983E-2</v>
      </c>
      <c r="H230" s="28">
        <f t="shared" si="21"/>
        <v>-2.1418850448132024E-2</v>
      </c>
      <c r="I230" s="42">
        <f t="shared" si="4"/>
        <v>-6.773235227861539E-2</v>
      </c>
      <c r="J230" s="87">
        <v>-8.4999999999999995E-4</v>
      </c>
      <c r="M230" s="84"/>
      <c r="Q230" s="243">
        <f t="shared" si="22"/>
        <v>1.9694223653662744</v>
      </c>
      <c r="R230" s="243">
        <f t="shared" si="23"/>
        <v>-1.9694223653662744</v>
      </c>
      <c r="S230" s="243">
        <f t="shared" si="24"/>
        <v>-0.10386313613487384</v>
      </c>
    </row>
    <row r="231" spans="1:19">
      <c r="A231" s="11">
        <v>42802</v>
      </c>
      <c r="B231" s="28">
        <f>Stocks!M282</f>
        <v>-9.2001723652581757E-3</v>
      </c>
      <c r="C231" s="28">
        <f t="shared" si="0"/>
        <v>-8.5664669603281447E-4</v>
      </c>
      <c r="D231" s="42">
        <f t="shared" si="1"/>
        <v>8.0668928837601458E-3</v>
      </c>
      <c r="E231" s="28">
        <f t="shared" si="20"/>
        <v>-1.8766399110250603E-2</v>
      </c>
      <c r="F231" s="42">
        <f t="shared" si="2"/>
        <v>0</v>
      </c>
      <c r="G231" s="28">
        <f t="shared" si="3"/>
        <v>-5.934456466814924E-2</v>
      </c>
      <c r="H231" s="28">
        <f t="shared" si="21"/>
        <v>-2.1499997627803944E-2</v>
      </c>
      <c r="I231" s="42">
        <f t="shared" si="4"/>
        <v>-6.7988962192077562E-2</v>
      </c>
      <c r="J231" s="87">
        <v>-9.1599999999999997E-3</v>
      </c>
      <c r="M231" s="84"/>
      <c r="Q231" s="243">
        <f t="shared" si="22"/>
        <v>1.9694223653662744</v>
      </c>
      <c r="R231" s="243">
        <f t="shared" si="23"/>
        <v>-1.9694223653662744</v>
      </c>
      <c r="S231" s="243">
        <f t="shared" si="24"/>
        <v>-0.1061928933948499</v>
      </c>
    </row>
    <row r="232" spans="1:19">
      <c r="A232" s="11">
        <v>42801</v>
      </c>
      <c r="B232" s="28">
        <f>Stocks!M281</f>
        <v>1.96947296295891E-3</v>
      </c>
      <c r="C232" s="28">
        <f t="shared" si="0"/>
        <v>-9.0721608837925809E-4</v>
      </c>
      <c r="D232" s="42">
        <f t="shared" si="1"/>
        <v>8.0890186123931933E-3</v>
      </c>
      <c r="E232" s="28">
        <f t="shared" si="20"/>
        <v>-1.8817871252017698E-2</v>
      </c>
      <c r="F232" s="42">
        <f t="shared" si="2"/>
        <v>0</v>
      </c>
      <c r="G232" s="28">
        <f t="shared" si="3"/>
        <v>-5.9507333872180344E-2</v>
      </c>
      <c r="H232" s="28">
        <f t="shared" si="21"/>
        <v>-2.1558967434392253E-2</v>
      </c>
      <c r="I232" s="42">
        <f t="shared" si="4"/>
        <v>-6.8175441094076222E-2</v>
      </c>
      <c r="J232" s="87">
        <v>1.97E-3</v>
      </c>
      <c r="M232" s="84"/>
      <c r="Q232" s="243">
        <f t="shared" si="22"/>
        <v>1.9694223653662744</v>
      </c>
      <c r="R232" s="243">
        <f t="shared" si="23"/>
        <v>-1.9694223653662744</v>
      </c>
      <c r="S232" s="243">
        <f t="shared" si="24"/>
        <v>-0.11215403645991263</v>
      </c>
    </row>
    <row r="233" spans="1:19">
      <c r="A233" s="11">
        <v>42800</v>
      </c>
      <c r="B233" s="28">
        <f>Stocks!M280</f>
        <v>4.9844606485678509E-3</v>
      </c>
      <c r="C233" s="28">
        <f t="shared" si="0"/>
        <v>-9.3246175419457354E-4</v>
      </c>
      <c r="D233" s="42">
        <f t="shared" si="1"/>
        <v>8.0804807364312399E-3</v>
      </c>
      <c r="E233" s="28">
        <f t="shared" si="20"/>
        <v>-1.8798009182424781E-2</v>
      </c>
      <c r="F233" s="42">
        <f t="shared" si="2"/>
        <v>0</v>
      </c>
      <c r="G233" s="28">
        <f t="shared" si="3"/>
        <v>-5.9444524493221948E-2</v>
      </c>
      <c r="H233" s="28">
        <f t="shared" si="21"/>
        <v>-2.1536212165966909E-2</v>
      </c>
      <c r="I233" s="42">
        <f t="shared" si="4"/>
        <v>-6.8103482617083627E-2</v>
      </c>
      <c r="J233" s="87">
        <v>5.0000000000000001E-3</v>
      </c>
      <c r="M233" s="84"/>
      <c r="Q233" s="243">
        <f t="shared" si="22"/>
        <v>1.9694223653662744</v>
      </c>
      <c r="R233" s="243">
        <f t="shared" si="23"/>
        <v>-1.9694223653662744</v>
      </c>
      <c r="S233" s="243">
        <f t="shared" si="24"/>
        <v>-0.11539681667583519</v>
      </c>
    </row>
    <row r="234" spans="1:19">
      <c r="A234" s="11">
        <v>42797</v>
      </c>
      <c r="B234" s="28">
        <f>Stocks!M279</f>
        <v>3.1853836161805618E-3</v>
      </c>
      <c r="C234" s="28">
        <f t="shared" si="0"/>
        <v>-9.5337040572200302E-4</v>
      </c>
      <c r="D234" s="42">
        <f t="shared" si="1"/>
        <v>8.0765990967775984E-3</v>
      </c>
      <c r="E234" s="28">
        <f t="shared" si="20"/>
        <v>-1.8788979138268741E-2</v>
      </c>
      <c r="F234" s="42">
        <f t="shared" si="2"/>
        <v>0</v>
      </c>
      <c r="G234" s="28">
        <f t="shared" si="3"/>
        <v>-5.9415968986316972E-2</v>
      </c>
      <c r="H234" s="28">
        <f t="shared" si="21"/>
        <v>-2.1525866764763764E-2</v>
      </c>
      <c r="I234" s="42">
        <f t="shared" si="4"/>
        <v>-6.8070767585973441E-2</v>
      </c>
      <c r="J234" s="87">
        <v>3.1900000000000001E-3</v>
      </c>
      <c r="M234" s="84"/>
      <c r="Q234" s="243">
        <f t="shared" si="22"/>
        <v>1.9694223653662744</v>
      </c>
      <c r="R234" s="243">
        <f t="shared" si="23"/>
        <v>-1.9694223653662744</v>
      </c>
      <c r="S234" s="243">
        <f t="shared" si="24"/>
        <v>-0.11804107078960732</v>
      </c>
    </row>
    <row r="235" spans="1:19">
      <c r="A235" s="11">
        <v>42796</v>
      </c>
      <c r="B235" s="28">
        <f>Stocks!M278</f>
        <v>4.9337920972889601E-3</v>
      </c>
      <c r="C235" s="28">
        <f t="shared" si="0"/>
        <v>-1.0728217587695516E-3</v>
      </c>
      <c r="D235" s="42">
        <f t="shared" si="1"/>
        <v>8.2106689241539538E-3</v>
      </c>
      <c r="E235" s="28">
        <f t="shared" si="20"/>
        <v>-1.9100872196158747E-2</v>
      </c>
      <c r="F235" s="42">
        <f t="shared" si="2"/>
        <v>0</v>
      </c>
      <c r="G235" s="28">
        <f t="shared" si="3"/>
        <v>-6.0402261435644138E-2</v>
      </c>
      <c r="H235" s="28">
        <f t="shared" si="21"/>
        <v>-2.1883191575206535E-2</v>
      </c>
      <c r="I235" s="42">
        <f t="shared" si="4"/>
        <v>-6.9200727851460517E-2</v>
      </c>
      <c r="J235" s="87">
        <v>4.9500000000000004E-3</v>
      </c>
      <c r="M235" s="84"/>
      <c r="Q235" s="243">
        <f t="shared" si="22"/>
        <v>1.9694223653662744</v>
      </c>
      <c r="R235" s="243">
        <f t="shared" si="23"/>
        <v>-1.9694223653662744</v>
      </c>
      <c r="S235" s="243">
        <f t="shared" si="24"/>
        <v>-0.13066191910546407</v>
      </c>
    </row>
    <row r="236" spans="1:19">
      <c r="A236" s="11">
        <v>42795</v>
      </c>
      <c r="B236" s="28">
        <f>Stocks!M277</f>
        <v>-6.0878186338227469E-3</v>
      </c>
      <c r="C236" s="28">
        <f t="shared" si="0"/>
        <v>-1.0168111253403428E-3</v>
      </c>
      <c r="D236" s="42">
        <f t="shared" si="1"/>
        <v>8.224453284735065E-3</v>
      </c>
      <c r="E236" s="28">
        <f t="shared" si="20"/>
        <v>-1.9132939414091627E-2</v>
      </c>
      <c r="F236" s="42">
        <f t="shared" si="2"/>
        <v>0</v>
      </c>
      <c r="G236" s="28">
        <f t="shared" si="3"/>
        <v>-6.0503666882537034E-2</v>
      </c>
      <c r="H236" s="28">
        <f t="shared" si="21"/>
        <v>-2.1919929849045686E-2</v>
      </c>
      <c r="I236" s="42">
        <f t="shared" si="4"/>
        <v>-6.9316904474095206E-2</v>
      </c>
      <c r="J236" s="87">
        <v>-6.0699999999999999E-3</v>
      </c>
      <c r="M236" s="84"/>
      <c r="Q236" s="243">
        <f t="shared" si="22"/>
        <v>1.9694223653662744</v>
      </c>
      <c r="R236" s="243">
        <f t="shared" si="23"/>
        <v>-1.9694223653662744</v>
      </c>
      <c r="S236" s="243">
        <f t="shared" si="24"/>
        <v>-0.12363267078525297</v>
      </c>
    </row>
    <row r="237" spans="1:19">
      <c r="A237" s="11">
        <v>42794</v>
      </c>
      <c r="B237" s="28">
        <f>Stocks!M276</f>
        <v>6.9667220681226957E-3</v>
      </c>
      <c r="C237" s="28">
        <f t="shared" si="0"/>
        <v>-1.0928758083497234E-3</v>
      </c>
      <c r="D237" s="42">
        <f t="shared" si="1"/>
        <v>8.2389498054967029E-3</v>
      </c>
      <c r="E237" s="28">
        <f t="shared" si="20"/>
        <v>-1.9166663364346453E-2</v>
      </c>
      <c r="F237" s="42">
        <f t="shared" si="2"/>
        <v>0</v>
      </c>
      <c r="G237" s="28">
        <f t="shared" si="3"/>
        <v>-6.0610311377040503E-2</v>
      </c>
      <c r="H237" s="28">
        <f t="shared" si="21"/>
        <v>-2.1958566182325143E-2</v>
      </c>
      <c r="I237" s="42">
        <f t="shared" si="4"/>
        <v>-6.9439083287695658E-2</v>
      </c>
      <c r="J237" s="87">
        <v>6.9899999999999997E-3</v>
      </c>
      <c r="M237" s="84"/>
      <c r="Q237" s="243">
        <f t="shared" si="22"/>
        <v>1.9694223653662744</v>
      </c>
      <c r="R237" s="243">
        <f t="shared" si="23"/>
        <v>-1.9694223653662744</v>
      </c>
      <c r="S237" s="243">
        <f t="shared" si="24"/>
        <v>-0.13264746528988436</v>
      </c>
    </row>
    <row r="238" spans="1:19">
      <c r="A238" s="11">
        <v>42793</v>
      </c>
      <c r="B238" s="28">
        <f>Stocks!M275</f>
        <v>1.6617880531449009E-4</v>
      </c>
      <c r="C238" s="28">
        <f t="shared" si="0"/>
        <v>-1.1327666898991965E-3</v>
      </c>
      <c r="D238" s="42">
        <f t="shared" si="1"/>
        <v>8.2571452255329157E-3</v>
      </c>
      <c r="E238" s="28">
        <f t="shared" si="20"/>
        <v>-1.9208992241064978E-2</v>
      </c>
      <c r="F238" s="42">
        <f t="shared" si="2"/>
        <v>0</v>
      </c>
      <c r="G238" s="28">
        <f t="shared" si="3"/>
        <v>-6.0744167038267516E-2</v>
      </c>
      <c r="H238" s="28">
        <f t="shared" si="21"/>
        <v>-2.2007060874550823E-2</v>
      </c>
      <c r="I238" s="42">
        <f t="shared" si="4"/>
        <v>-6.9592436969557664E-2</v>
      </c>
      <c r="J238" s="87">
        <v>1.7000000000000001E-4</v>
      </c>
      <c r="M238" s="84"/>
      <c r="Q238" s="243">
        <f t="shared" si="22"/>
        <v>1.9694223653662744</v>
      </c>
      <c r="R238" s="243">
        <f t="shared" si="23"/>
        <v>-1.9694223653662744</v>
      </c>
      <c r="S238" s="243">
        <f t="shared" si="24"/>
        <v>-0.13718623797440693</v>
      </c>
    </row>
    <row r="239" spans="1:19">
      <c r="A239" s="11">
        <v>42790</v>
      </c>
      <c r="B239" s="28">
        <f>Stocks!M274</f>
        <v>-5.5571763335475676E-3</v>
      </c>
      <c r="C239" s="28">
        <f t="shared" si="0"/>
        <v>-1.0528055923039671E-3</v>
      </c>
      <c r="D239" s="42">
        <f t="shared" si="1"/>
        <v>8.3115160374019285E-3</v>
      </c>
      <c r="E239" s="28">
        <f t="shared" si="20"/>
        <v>-1.933547766366633E-2</v>
      </c>
      <c r="F239" s="42">
        <f t="shared" si="2"/>
        <v>0</v>
      </c>
      <c r="G239" s="28">
        <f t="shared" si="3"/>
        <v>-6.1144149064496729E-2</v>
      </c>
      <c r="H239" s="28">
        <f t="shared" si="21"/>
        <v>-2.215197073551586E-2</v>
      </c>
      <c r="I239" s="42">
        <f t="shared" si="4"/>
        <v>-7.0050682185625504E-2</v>
      </c>
      <c r="J239" s="87">
        <v>-5.5399999999999998E-3</v>
      </c>
      <c r="M239" s="84"/>
      <c r="Q239" s="243">
        <f t="shared" si="22"/>
        <v>1.9694223653662744</v>
      </c>
      <c r="R239" s="243">
        <f t="shared" si="23"/>
        <v>-1.9694223653662744</v>
      </c>
      <c r="S239" s="243">
        <f t="shared" si="24"/>
        <v>-0.12666829824623191</v>
      </c>
    </row>
    <row r="240" spans="1:19">
      <c r="A240" s="11">
        <v>42789</v>
      </c>
      <c r="B240" s="28">
        <f>Stocks!M273</f>
        <v>1.5454502325223788E-3</v>
      </c>
      <c r="C240" s="28">
        <f t="shared" si="0"/>
        <v>-1.1189688867821474E-3</v>
      </c>
      <c r="D240" s="42">
        <f t="shared" si="1"/>
        <v>8.3569887676382959E-3</v>
      </c>
      <c r="E240" s="28">
        <f t="shared" si="20"/>
        <v>-1.9441263052978535E-2</v>
      </c>
      <c r="F240" s="42">
        <f t="shared" si="2"/>
        <v>0</v>
      </c>
      <c r="G240" s="28">
        <f t="shared" si="3"/>
        <v>-6.1478671837890929E-2</v>
      </c>
      <c r="H240" s="28">
        <f t="shared" si="21"/>
        <v>-2.2273165302779774E-2</v>
      </c>
      <c r="I240" s="42">
        <f t="shared" si="4"/>
        <v>-7.0433933058217962E-2</v>
      </c>
      <c r="J240" s="87">
        <v>1.5499999999999999E-3</v>
      </c>
      <c r="M240" s="84"/>
      <c r="Q240" s="243">
        <f t="shared" si="22"/>
        <v>1.9694223653662744</v>
      </c>
      <c r="R240" s="243">
        <f t="shared" si="23"/>
        <v>-1.9694223653662744</v>
      </c>
      <c r="S240" s="243">
        <f t="shared" si="24"/>
        <v>-0.13389618173417392</v>
      </c>
    </row>
    <row r="241" spans="1:19">
      <c r="A241" s="11">
        <v>42788</v>
      </c>
      <c r="B241" s="28">
        <f>Stocks!M272</f>
        <v>1.277687139446306E-2</v>
      </c>
      <c r="C241" s="28">
        <f t="shared" si="0"/>
        <v>-1.1674457356139311E-3</v>
      </c>
      <c r="D241" s="42">
        <f t="shared" si="1"/>
        <v>8.3113682297629565E-3</v>
      </c>
      <c r="E241" s="28">
        <f t="shared" si="20"/>
        <v>-1.9335133811679641E-2</v>
      </c>
      <c r="F241" s="42">
        <f t="shared" si="2"/>
        <v>0</v>
      </c>
      <c r="G241" s="28">
        <f t="shared" si="3"/>
        <v>-6.1143061709040818E-2</v>
      </c>
      <c r="H241" s="28">
        <f t="shared" si="21"/>
        <v>-2.2151576796494595E-2</v>
      </c>
      <c r="I241" s="42">
        <f t="shared" si="4"/>
        <v>-7.0049436441059099E-2</v>
      </c>
      <c r="J241" s="87">
        <v>1.286E-2</v>
      </c>
      <c r="M241" s="84"/>
      <c r="Q241" s="243">
        <f t="shared" si="22"/>
        <v>1.9694223653662744</v>
      </c>
      <c r="R241" s="243">
        <f t="shared" si="23"/>
        <v>-1.9694223653662744</v>
      </c>
      <c r="S241" s="243">
        <f t="shared" si="24"/>
        <v>-0.14046372430393775</v>
      </c>
    </row>
    <row r="242" spans="1:19">
      <c r="A242" s="11">
        <v>42787</v>
      </c>
      <c r="B242" s="28">
        <f>Stocks!M271</f>
        <v>-5.1156835223465898E-4</v>
      </c>
      <c r="C242" s="28">
        <f t="shared" si="0"/>
        <v>-1.0944524905798806E-3</v>
      </c>
      <c r="D242" s="42">
        <f t="shared" si="1"/>
        <v>8.3974777190346413E-3</v>
      </c>
      <c r="E242" s="28">
        <f t="shared" si="20"/>
        <v>-1.9535454438981567E-2</v>
      </c>
      <c r="F242" s="42">
        <f t="shared" si="2"/>
        <v>0</v>
      </c>
      <c r="G242" s="28">
        <f t="shared" si="3"/>
        <v>-6.1776531153628612E-2</v>
      </c>
      <c r="H242" s="28">
        <f t="shared" si="21"/>
        <v>-2.2381077031808205E-2</v>
      </c>
      <c r="I242" s="42">
        <f t="shared" si="4"/>
        <v>-7.0775179908194708E-2</v>
      </c>
      <c r="J242" s="87">
        <v>-5.1000000000000004E-4</v>
      </c>
      <c r="M242" s="84"/>
      <c r="Q242" s="243">
        <f t="shared" si="22"/>
        <v>1.9694223653662744</v>
      </c>
      <c r="R242" s="243">
        <f t="shared" si="23"/>
        <v>-1.9694223653662744</v>
      </c>
      <c r="S242" s="243">
        <f t="shared" si="24"/>
        <v>-0.13033109788419861</v>
      </c>
    </row>
    <row r="243" spans="1:19">
      <c r="A243" s="11">
        <v>42783</v>
      </c>
      <c r="B243" s="28">
        <f>Stocks!M270</f>
        <v>-4.0327376631889428E-3</v>
      </c>
      <c r="C243" s="28">
        <f t="shared" si="0"/>
        <v>-1.1407072067516747E-3</v>
      </c>
      <c r="D243" s="42">
        <f t="shared" si="1"/>
        <v>8.4456904850479571E-3</v>
      </c>
      <c r="E243" s="28">
        <f t="shared" si="20"/>
        <v>-1.9647614104698272E-2</v>
      </c>
      <c r="F243" s="42">
        <f t="shared" si="2"/>
        <v>0</v>
      </c>
      <c r="G243" s="28">
        <f t="shared" si="3"/>
        <v>-6.2131211158896499E-2</v>
      </c>
      <c r="H243" s="28">
        <f t="shared" si="21"/>
        <v>-2.2509574381389102E-2</v>
      </c>
      <c r="I243" s="42">
        <f t="shared" si="4"/>
        <v>-7.1181524206165234E-2</v>
      </c>
      <c r="J243" s="87">
        <v>-4.0200000000000001E-3</v>
      </c>
      <c r="M243" s="84"/>
      <c r="Q243" s="243">
        <f t="shared" si="22"/>
        <v>1.9694223653662744</v>
      </c>
      <c r="R243" s="243">
        <f t="shared" si="23"/>
        <v>-1.9694223653662744</v>
      </c>
      <c r="S243" s="243">
        <f t="shared" si="24"/>
        <v>-0.13506381849668239</v>
      </c>
    </row>
    <row r="244" spans="1:19">
      <c r="A244" s="11">
        <v>42782</v>
      </c>
      <c r="B244" s="28">
        <f>Stocks!M269</f>
        <v>-8.8393144465919622E-3</v>
      </c>
      <c r="C244" s="28">
        <f t="shared" si="0"/>
        <v>-1.1289025758155203E-3</v>
      </c>
      <c r="D244" s="42">
        <f t="shared" si="1"/>
        <v>8.4369616109219794E-3</v>
      </c>
      <c r="E244" s="28">
        <f t="shared" si="20"/>
        <v>-1.9627307706932533E-2</v>
      </c>
      <c r="F244" s="42">
        <f t="shared" si="2"/>
        <v>0</v>
      </c>
      <c r="G244" s="28">
        <f t="shared" si="3"/>
        <v>-6.2066996690883412E-2</v>
      </c>
      <c r="H244" s="28">
        <f t="shared" si="21"/>
        <v>-2.2486310061940937E-2</v>
      </c>
      <c r="I244" s="42">
        <f t="shared" si="4"/>
        <v>-7.1107955968495271E-2</v>
      </c>
      <c r="J244" s="87">
        <v>-8.8000000000000005E-3</v>
      </c>
      <c r="M244" s="84"/>
      <c r="Q244" s="243">
        <f t="shared" si="22"/>
        <v>1.9694223653662744</v>
      </c>
      <c r="R244" s="243">
        <f t="shared" si="23"/>
        <v>-1.9694223653662744</v>
      </c>
      <c r="S244" s="243">
        <f t="shared" si="24"/>
        <v>-0.13380439877243383</v>
      </c>
    </row>
    <row r="245" spans="1:19">
      <c r="A245" s="11">
        <v>42781</v>
      </c>
      <c r="B245" s="28">
        <f>Stocks!M268</f>
        <v>-1.0778878966481192E-2</v>
      </c>
      <c r="C245" s="28">
        <f t="shared" si="0"/>
        <v>-1.1074237193862873E-3</v>
      </c>
      <c r="D245" s="42">
        <f t="shared" si="1"/>
        <v>8.4191678183050921E-3</v>
      </c>
      <c r="E245" s="28">
        <f t="shared" si="20"/>
        <v>-1.9585913155307114E-2</v>
      </c>
      <c r="F245" s="42">
        <f t="shared" si="2"/>
        <v>0</v>
      </c>
      <c r="G245" s="28">
        <f t="shared" si="3"/>
        <v>-6.1936095625025667E-2</v>
      </c>
      <c r="H245" s="28">
        <f t="shared" si="21"/>
        <v>-2.2438885792824523E-2</v>
      </c>
      <c r="I245" s="42">
        <f t="shared" si="4"/>
        <v>-7.0957987261718633E-2</v>
      </c>
      <c r="J245" s="87">
        <v>-1.072E-2</v>
      </c>
      <c r="M245" s="84"/>
      <c r="Q245" s="243">
        <f t="shared" si="22"/>
        <v>1.9694223653662744</v>
      </c>
      <c r="R245" s="243">
        <f t="shared" si="23"/>
        <v>-1.9694223653662744</v>
      </c>
      <c r="S245" s="243">
        <f t="shared" si="24"/>
        <v>-0.1315360072736059</v>
      </c>
    </row>
    <row r="246" spans="1:19">
      <c r="A246" s="11">
        <v>42780</v>
      </c>
      <c r="B246" s="28">
        <f>Stocks!M267</f>
        <v>-4.1424058105073627E-3</v>
      </c>
      <c r="C246" s="28">
        <f t="shared" si="0"/>
        <v>-1.1762361144585971E-3</v>
      </c>
      <c r="D246" s="42">
        <f t="shared" si="1"/>
        <v>8.5143993531660318E-3</v>
      </c>
      <c r="E246" s="28">
        <f t="shared" si="20"/>
        <v>-1.9807454833972508E-2</v>
      </c>
      <c r="F246" s="42">
        <f t="shared" si="2"/>
        <v>0</v>
      </c>
      <c r="G246" s="28">
        <f t="shared" si="3"/>
        <v>-6.2636671926265444E-2</v>
      </c>
      <c r="H246" s="28">
        <f t="shared" si="21"/>
        <v>-2.2692698233761258E-2</v>
      </c>
      <c r="I246" s="42">
        <f t="shared" si="4"/>
        <v>-7.1760612673565663E-2</v>
      </c>
      <c r="J246" s="87">
        <v>-4.13E-3</v>
      </c>
      <c r="M246" s="84"/>
      <c r="Q246" s="243">
        <f t="shared" si="22"/>
        <v>1.9694223653662744</v>
      </c>
      <c r="R246" s="243">
        <f t="shared" si="23"/>
        <v>-1.9694223653662744</v>
      </c>
      <c r="S246" s="243">
        <f t="shared" si="24"/>
        <v>-0.13814669311009242</v>
      </c>
    </row>
    <row r="247" spans="1:19">
      <c r="A247" s="11">
        <v>42779</v>
      </c>
      <c r="B247" s="28">
        <f>Stocks!M266</f>
        <v>-7.7823378460697666E-3</v>
      </c>
      <c r="C247" s="28">
        <f t="shared" si="0"/>
        <v>-1.1706818973852276E-3</v>
      </c>
      <c r="D247" s="42">
        <f t="shared" si="1"/>
        <v>8.5105284539383399E-3</v>
      </c>
      <c r="E247" s="28">
        <f t="shared" si="20"/>
        <v>-1.9798449775783541E-2</v>
      </c>
      <c r="F247" s="42">
        <f t="shared" si="2"/>
        <v>0</v>
      </c>
      <c r="G247" s="28">
        <f t="shared" si="3"/>
        <v>-6.2608195431925959E-2</v>
      </c>
      <c r="H247" s="28">
        <f t="shared" si="21"/>
        <v>-2.2682381458094088E-2</v>
      </c>
      <c r="I247" s="42">
        <f t="shared" si="4"/>
        <v>-7.1727988164348416E-2</v>
      </c>
      <c r="J247" s="87">
        <v>-7.7499999999999999E-3</v>
      </c>
      <c r="M247" s="84"/>
      <c r="Q247" s="243">
        <f t="shared" si="22"/>
        <v>1.9694223653662744</v>
      </c>
      <c r="R247" s="243">
        <f t="shared" si="23"/>
        <v>-1.9694223653662744</v>
      </c>
      <c r="S247" s="243">
        <f t="shared" si="24"/>
        <v>-0.13755689834319063</v>
      </c>
    </row>
    <row r="248" spans="1:19">
      <c r="A248" s="11">
        <v>42776</v>
      </c>
      <c r="B248" s="28">
        <f>Stocks!M265</f>
        <v>8.3586823090610774E-4</v>
      </c>
      <c r="C248" s="28">
        <f t="shared" si="0"/>
        <v>-1.1256996661728753E-3</v>
      </c>
      <c r="D248" s="42">
        <f t="shared" si="1"/>
        <v>8.5510367236028458E-3</v>
      </c>
      <c r="E248" s="28">
        <f t="shared" si="20"/>
        <v>-1.9892686102798637E-2</v>
      </c>
      <c r="F248" s="42">
        <f t="shared" si="2"/>
        <v>0</v>
      </c>
      <c r="G248" s="28">
        <f t="shared" si="3"/>
        <v>-6.2906196863622116E-2</v>
      </c>
      <c r="H248" s="28">
        <f t="shared" si="21"/>
        <v>-2.2790344674445531E-2</v>
      </c>
      <c r="I248" s="42">
        <f t="shared" si="4"/>
        <v>-7.20693978315365E-2</v>
      </c>
      <c r="J248" s="87">
        <v>8.4000000000000003E-4</v>
      </c>
      <c r="M248" s="84"/>
      <c r="Q248" s="243">
        <f t="shared" si="22"/>
        <v>1.9694223653662744</v>
      </c>
      <c r="R248" s="243">
        <f t="shared" si="23"/>
        <v>-1.9694223653662744</v>
      </c>
      <c r="S248" s="243">
        <f t="shared" si="24"/>
        <v>-0.13164481717938165</v>
      </c>
    </row>
    <row r="249" spans="1:19">
      <c r="A249" s="11">
        <v>42775</v>
      </c>
      <c r="B249" s="28">
        <f>Stocks!M264</f>
        <v>8.4840466801177628E-3</v>
      </c>
      <c r="C249" s="28">
        <f t="shared" si="0"/>
        <v>-1.157668427386345E-3</v>
      </c>
      <c r="D249" s="42">
        <f t="shared" si="1"/>
        <v>8.5300001290009794E-3</v>
      </c>
      <c r="E249" s="28">
        <f t="shared" si="20"/>
        <v>-1.9843747665669525E-2</v>
      </c>
      <c r="F249" s="42">
        <f t="shared" si="2"/>
        <v>0</v>
      </c>
      <c r="G249" s="28">
        <f t="shared" si="3"/>
        <v>-6.2751439937165171E-2</v>
      </c>
      <c r="H249" s="28">
        <f t="shared" si="21"/>
        <v>-2.2734277643364987E-2</v>
      </c>
      <c r="I249" s="42">
        <f t="shared" si="4"/>
        <v>-7.1892098311678532E-2</v>
      </c>
      <c r="J249" s="87">
        <v>8.5199999999999998E-3</v>
      </c>
      <c r="M249" s="84"/>
      <c r="Q249" s="243">
        <f t="shared" si="22"/>
        <v>1.9694223653662744</v>
      </c>
      <c r="R249" s="243">
        <f t="shared" si="23"/>
        <v>-1.9694223653662744</v>
      </c>
      <c r="S249" s="243">
        <f t="shared" si="24"/>
        <v>-0.13571728134568378</v>
      </c>
    </row>
    <row r="250" spans="1:19">
      <c r="A250" s="11">
        <v>42774</v>
      </c>
      <c r="B250" s="28">
        <f>Stocks!M263</f>
        <v>-7.6795380152435682E-3</v>
      </c>
      <c r="C250" s="28">
        <f t="shared" si="0"/>
        <v>-1.0557437460033902E-3</v>
      </c>
      <c r="D250" s="42">
        <f t="shared" si="1"/>
        <v>8.6048860516808427E-3</v>
      </c>
      <c r="E250" s="28">
        <f t="shared" si="20"/>
        <v>-2.0017958372691411E-2</v>
      </c>
      <c r="F250" s="42">
        <f t="shared" si="2"/>
        <v>0</v>
      </c>
      <c r="G250" s="28">
        <f t="shared" si="3"/>
        <v>-6.3302342564142619E-2</v>
      </c>
      <c r="H250" s="28">
        <f t="shared" si="21"/>
        <v>-2.2933864669395076E-2</v>
      </c>
      <c r="I250" s="42">
        <f t="shared" si="4"/>
        <v>-7.2523247905352931E-2</v>
      </c>
      <c r="J250" s="87">
        <v>-7.6499999999999997E-3</v>
      </c>
      <c r="M250" s="84"/>
      <c r="Q250" s="243">
        <f t="shared" si="22"/>
        <v>1.9694223653662744</v>
      </c>
      <c r="R250" s="243">
        <f t="shared" si="23"/>
        <v>-1.9694223653662744</v>
      </c>
      <c r="S250" s="243">
        <f t="shared" si="24"/>
        <v>-0.12269119424273672</v>
      </c>
    </row>
    <row r="251" spans="1:19">
      <c r="A251" s="11">
        <v>42773</v>
      </c>
      <c r="B251" s="28">
        <f>Stocks!M262</f>
        <v>-6.5538054210736709E-3</v>
      </c>
      <c r="C251" s="28">
        <f t="shared" si="0"/>
        <v>-1.0195271867206709E-3</v>
      </c>
      <c r="D251" s="42">
        <f t="shared" si="1"/>
        <v>8.6008586000813105E-3</v>
      </c>
      <c r="E251" s="28">
        <f t="shared" si="20"/>
        <v>-2.000858911922504E-2</v>
      </c>
      <c r="F251" s="42">
        <f t="shared" si="2"/>
        <v>0</v>
      </c>
      <c r="G251" s="28">
        <f t="shared" si="3"/>
        <v>-6.3272714383213455E-2</v>
      </c>
      <c r="H251" s="28">
        <f t="shared" si="21"/>
        <v>-2.2923130648120248E-2</v>
      </c>
      <c r="I251" s="42">
        <f t="shared" si="4"/>
        <v>-7.2489303949671763E-2</v>
      </c>
      <c r="J251" s="87">
        <v>-6.5300000000000002E-3</v>
      </c>
      <c r="M251" s="84"/>
      <c r="Q251" s="243">
        <f t="shared" si="22"/>
        <v>1.9694223653662744</v>
      </c>
      <c r="R251" s="243">
        <f t="shared" si="23"/>
        <v>-1.9694223653662744</v>
      </c>
      <c r="S251" s="243">
        <f t="shared" si="24"/>
        <v>-0.11853783838639466</v>
      </c>
    </row>
    <row r="252" spans="1:19">
      <c r="A252" s="11">
        <v>42772</v>
      </c>
      <c r="B252" s="28">
        <f>Stocks!M261</f>
        <v>-9.4993490604027356E-3</v>
      </c>
      <c r="C252" s="28">
        <f t="shared" si="0"/>
        <v>-9.4558128953846159E-4</v>
      </c>
      <c r="D252" s="42">
        <f t="shared" si="1"/>
        <v>8.6077645824016013E-3</v>
      </c>
      <c r="E252" s="28">
        <f t="shared" si="20"/>
        <v>-2.002465483651401E-2</v>
      </c>
      <c r="F252" s="42">
        <f t="shared" si="2"/>
        <v>0</v>
      </c>
      <c r="G252" s="28">
        <f t="shared" si="3"/>
        <v>-6.3323518642090945E-2</v>
      </c>
      <c r="H252" s="28">
        <f t="shared" si="21"/>
        <v>-2.2941536570405742E-2</v>
      </c>
      <c r="I252" s="42">
        <f t="shared" si="4"/>
        <v>-7.2547508586529974E-2</v>
      </c>
      <c r="J252" s="87">
        <v>-9.4500000000000001E-3</v>
      </c>
      <c r="M252" s="84"/>
      <c r="Q252" s="243">
        <f t="shared" si="22"/>
        <v>1.9694223653662744</v>
      </c>
      <c r="R252" s="243">
        <f t="shared" si="23"/>
        <v>-1.9694223653662744</v>
      </c>
      <c r="S252" s="243">
        <f t="shared" si="24"/>
        <v>-0.10985213181499913</v>
      </c>
    </row>
    <row r="253" spans="1:19">
      <c r="A253" s="11">
        <v>42769</v>
      </c>
      <c r="B253" s="28">
        <f>Stocks!M260</f>
        <v>3.0681578633990985E-3</v>
      </c>
      <c r="C253" s="28">
        <f t="shared" si="0"/>
        <v>-1.0669174419796908E-3</v>
      </c>
      <c r="D253" s="42">
        <f t="shared" si="1"/>
        <v>8.7650309525782229E-3</v>
      </c>
      <c r="E253" s="28">
        <f t="shared" si="20"/>
        <v>-2.0390511122432516E-2</v>
      </c>
      <c r="F253" s="42">
        <f t="shared" si="2"/>
        <v>0</v>
      </c>
      <c r="G253" s="28">
        <f t="shared" si="3"/>
        <v>-6.4480457801883218E-2</v>
      </c>
      <c r="H253" s="28">
        <f t="shared" si="21"/>
        <v>-2.3360685136582644E-2</v>
      </c>
      <c r="I253" s="42">
        <f t="shared" si="4"/>
        <v>-7.3872972733642808E-2</v>
      </c>
      <c r="J253" s="87">
        <v>3.0699999999999998E-3</v>
      </c>
      <c r="M253" s="84"/>
      <c r="Q253" s="243">
        <f t="shared" si="22"/>
        <v>1.9694223653662744</v>
      </c>
      <c r="R253" s="243">
        <f t="shared" si="23"/>
        <v>-1.9694223653662744</v>
      </c>
      <c r="S253" s="243">
        <f t="shared" si="24"/>
        <v>-0.12172432108364185</v>
      </c>
    </row>
    <row r="254" spans="1:19">
      <c r="A254" s="11">
        <v>42768</v>
      </c>
      <c r="B254" s="28">
        <f>Stocks!M259</f>
        <v>-8.4937500207153926E-5</v>
      </c>
      <c r="C254" s="28">
        <f t="shared" si="0"/>
        <v>-1.0832642322290147E-3</v>
      </c>
      <c r="D254" s="42">
        <f t="shared" si="1"/>
        <v>8.7670333680333456E-3</v>
      </c>
      <c r="E254" s="28">
        <f t="shared" si="20"/>
        <v>-2.0395169437369486E-2</v>
      </c>
      <c r="F254" s="42">
        <f t="shared" si="2"/>
        <v>0</v>
      </c>
      <c r="G254" s="28">
        <f t="shared" si="3"/>
        <v>-6.4495188687142421E-2</v>
      </c>
      <c r="H254" s="28">
        <f t="shared" si="21"/>
        <v>-2.3366022002728675E-2</v>
      </c>
      <c r="I254" s="42">
        <f t="shared" si="4"/>
        <v>-7.3889849386231707E-2</v>
      </c>
      <c r="J254" s="87">
        <v>-8.0000000000000007E-5</v>
      </c>
      <c r="M254" s="84"/>
      <c r="Q254" s="243">
        <f t="shared" si="22"/>
        <v>1.9694223653662744</v>
      </c>
      <c r="R254" s="243">
        <f t="shared" si="23"/>
        <v>-1.9694223653662744</v>
      </c>
      <c r="S254" s="243">
        <f t="shared" si="24"/>
        <v>-0.12356109378787691</v>
      </c>
    </row>
    <row r="255" spans="1:19">
      <c r="A255" s="11">
        <v>42767</v>
      </c>
      <c r="B255" s="28">
        <f>Stocks!M258</f>
        <v>3.4312517409628839E-4</v>
      </c>
      <c r="C255" s="28">
        <f t="shared" si="0"/>
        <v>-9.5237946394432648E-4</v>
      </c>
      <c r="D255" s="42">
        <f t="shared" si="1"/>
        <v>9.0306541428766696E-3</v>
      </c>
      <c r="E255" s="28">
        <f t="shared" si="20"/>
        <v>-2.1008443066479251E-2</v>
      </c>
      <c r="F255" s="42">
        <f t="shared" si="2"/>
        <v>0</v>
      </c>
      <c r="G255" s="28">
        <f t="shared" si="3"/>
        <v>-6.6434530184046617E-2</v>
      </c>
      <c r="H255" s="28">
        <f t="shared" si="21"/>
        <v>-2.4068627840619684E-2</v>
      </c>
      <c r="I255" s="42">
        <f t="shared" si="4"/>
        <v>-7.6111684131298332E-2</v>
      </c>
      <c r="J255" s="87">
        <v>3.4000000000000002E-4</v>
      </c>
      <c r="M255" s="84"/>
      <c r="Q255" s="243">
        <f t="shared" si="22"/>
        <v>1.9694223653662744</v>
      </c>
      <c r="R255" s="243">
        <f t="shared" si="23"/>
        <v>-1.9694223653662744</v>
      </c>
      <c r="S255" s="243">
        <f t="shared" si="24"/>
        <v>-0.10546073948536255</v>
      </c>
    </row>
    <row r="256" spans="1:19">
      <c r="A256" s="89">
        <v>42766</v>
      </c>
      <c r="B256" s="90">
        <f>Stocks!M257</f>
        <v>-5.7291989182717317E-4</v>
      </c>
      <c r="J256" s="87">
        <v>-5.6999999999999998E-4</v>
      </c>
      <c r="M256" s="84"/>
    </row>
    <row r="257" spans="1:13">
      <c r="A257" s="91">
        <v>42765</v>
      </c>
      <c r="B257" s="90">
        <f>Stocks!M256</f>
        <v>1.332166371137122E-2</v>
      </c>
      <c r="J257" s="87">
        <v>1.341E-2</v>
      </c>
      <c r="M257" s="84"/>
    </row>
    <row r="258" spans="1:13">
      <c r="A258" s="91">
        <v>42762</v>
      </c>
      <c r="B258" s="90">
        <f>Stocks!M255</f>
        <v>6.9203921391629329E-4</v>
      </c>
      <c r="J258" s="87">
        <v>6.8999999999999997E-4</v>
      </c>
      <c r="M258" s="84"/>
    </row>
    <row r="259" spans="1:13">
      <c r="A259" s="91">
        <v>42761</v>
      </c>
      <c r="B259" s="90">
        <f>Stocks!M254</f>
        <v>-3.8591737706651671E-3</v>
      </c>
      <c r="J259" s="87">
        <v>-3.8500000000000001E-3</v>
      </c>
      <c r="M259" s="84"/>
    </row>
    <row r="260" spans="1:13">
      <c r="A260" s="91">
        <v>42760</v>
      </c>
      <c r="B260" s="90">
        <f>Stocks!M253</f>
        <v>-4.9529222260780038E-3</v>
      </c>
      <c r="J260" s="87">
        <v>-4.9399999999999999E-3</v>
      </c>
      <c r="M260" s="84"/>
    </row>
    <row r="261" spans="1:13">
      <c r="A261" s="91">
        <v>42759</v>
      </c>
      <c r="B261" s="90">
        <f>Stocks!M252</f>
        <v>7.4338615802809936E-4</v>
      </c>
      <c r="J261" s="87">
        <v>7.3999999999999999E-4</v>
      </c>
      <c r="M261" s="84"/>
    </row>
    <row r="262" spans="1:13">
      <c r="A262" s="91">
        <v>42758</v>
      </c>
      <c r="B262" s="90">
        <f>Stocks!M251</f>
        <v>7.7698926965428178E-3</v>
      </c>
      <c r="J262" s="87">
        <v>7.7999999999999996E-3</v>
      </c>
      <c r="M262" s="84"/>
    </row>
    <row r="263" spans="1:13">
      <c r="A263" s="91">
        <v>42755</v>
      </c>
      <c r="B263" s="90">
        <f>Stocks!M250</f>
        <v>-3.8984743283037942E-4</v>
      </c>
      <c r="J263" s="87">
        <v>-3.8999999999999999E-4</v>
      </c>
      <c r="M263" s="84"/>
    </row>
    <row r="264" spans="1:13">
      <c r="A264" s="91">
        <v>42754</v>
      </c>
      <c r="B264" s="90">
        <f>Stocks!M249</f>
        <v>-6.6461629937403363E-3</v>
      </c>
      <c r="J264" s="87">
        <v>-6.62E-3</v>
      </c>
      <c r="M264" s="84"/>
    </row>
    <row r="265" spans="1:13">
      <c r="A265" s="91">
        <v>42753</v>
      </c>
      <c r="B265" s="90">
        <f>Stocks!M248</f>
        <v>3.1208187464057359E-3</v>
      </c>
      <c r="J265" s="87">
        <v>3.13E-3</v>
      </c>
      <c r="M265" s="84"/>
    </row>
    <row r="266" spans="1:13">
      <c r="A266" s="91">
        <v>42752</v>
      </c>
      <c r="B266" s="90">
        <f>Stocks!M247</f>
        <v>2.1258464891115597E-3</v>
      </c>
      <c r="J266" s="87">
        <v>2.1299999999999999E-3</v>
      </c>
      <c r="M266" s="84"/>
    </row>
    <row r="267" spans="1:13">
      <c r="A267" s="91">
        <v>42748</v>
      </c>
      <c r="B267" s="90">
        <f>Stocks!M246</f>
        <v>-1.449298305850099E-2</v>
      </c>
      <c r="J267" s="87">
        <v>-1.439E-2</v>
      </c>
      <c r="M267" s="84"/>
    </row>
    <row r="268" spans="1:13">
      <c r="A268" s="91">
        <v>42747</v>
      </c>
      <c r="B268" s="90">
        <f>Stocks!M245</f>
        <v>3.5069367744776344E-3</v>
      </c>
      <c r="J268" s="87">
        <v>3.5100000000000001E-3</v>
      </c>
      <c r="M268" s="84"/>
    </row>
    <row r="269" spans="1:13">
      <c r="A269" s="91">
        <v>42746</v>
      </c>
      <c r="B269" s="90">
        <f>Stocks!M244</f>
        <v>2.279106295882113E-3</v>
      </c>
      <c r="J269" s="87">
        <v>2.2799999999999999E-3</v>
      </c>
      <c r="M269" s="84"/>
    </row>
    <row r="270" spans="1:13">
      <c r="A270" s="91">
        <v>42745</v>
      </c>
      <c r="B270" s="90">
        <f>Stocks!M243</f>
        <v>7.0385346619109964E-3</v>
      </c>
      <c r="J270" s="87">
        <v>7.0600000000000003E-3</v>
      </c>
      <c r="M270" s="84"/>
    </row>
    <row r="271" spans="1:13">
      <c r="A271" s="89">
        <v>42744</v>
      </c>
      <c r="B271" s="90">
        <f>Stocks!M242</f>
        <v>-5.0789594564923579E-3</v>
      </c>
      <c r="J271" s="87">
        <v>-5.0699999999999999E-3</v>
      </c>
      <c r="M271" s="84"/>
    </row>
    <row r="272" spans="1:13">
      <c r="A272" s="89">
        <v>42741</v>
      </c>
      <c r="B272" s="90">
        <f>Stocks!M241</f>
        <v>-1.6609331271010937E-2</v>
      </c>
      <c r="J272" s="87">
        <v>-1.6469999999999999E-2</v>
      </c>
      <c r="M272" s="84"/>
    </row>
    <row r="273" spans="1:13">
      <c r="A273" s="89">
        <v>42740</v>
      </c>
      <c r="B273" s="90">
        <f>Stocks!M240</f>
        <v>-3.620684019673721E-4</v>
      </c>
      <c r="J273" s="87">
        <v>-3.6000000000000002E-4</v>
      </c>
      <c r="M273" s="84"/>
    </row>
    <row r="274" spans="1:13">
      <c r="A274" s="89">
        <v>42739</v>
      </c>
      <c r="B274" s="90">
        <f>Stocks!M239</f>
        <v>-5.9356507498725822E-3</v>
      </c>
      <c r="J274" s="87">
        <v>-5.9199999999999999E-3</v>
      </c>
      <c r="M274" s="84"/>
    </row>
    <row r="275" spans="1:13">
      <c r="A275" s="89">
        <v>42738</v>
      </c>
      <c r="B275" s="90">
        <f>Stocks!M238</f>
        <v>1.2110369287967927E-2</v>
      </c>
      <c r="J275" s="87">
        <v>1.218E-2</v>
      </c>
      <c r="M275" s="84"/>
    </row>
    <row r="276" spans="1:13">
      <c r="A276" s="89">
        <v>42734</v>
      </c>
      <c r="B276" s="90">
        <f>Stocks!M237</f>
        <v>-2.4638944623386915E-3</v>
      </c>
      <c r="J276" s="87">
        <v>-2.4599999999999999E-3</v>
      </c>
      <c r="M276" s="84"/>
    </row>
    <row r="277" spans="1:13">
      <c r="A277" s="89">
        <v>42733</v>
      </c>
      <c r="B277" s="90">
        <f>Stocks!M236</f>
        <v>-3.9609038722578172E-3</v>
      </c>
      <c r="J277" s="87">
        <v>-3.9500000000000004E-3</v>
      </c>
      <c r="M277" s="84"/>
    </row>
    <row r="278" spans="1:13">
      <c r="A278" s="91">
        <v>42732</v>
      </c>
      <c r="B278" s="90">
        <f>Stocks!M235</f>
        <v>-1.4318183330306084E-3</v>
      </c>
      <c r="J278" s="87">
        <v>-1.4300000000000001E-3</v>
      </c>
      <c r="M278" s="84"/>
    </row>
    <row r="279" spans="1:13">
      <c r="A279" s="91">
        <v>42731</v>
      </c>
      <c r="B279" s="90">
        <f>Stocks!M234</f>
        <v>-3.2374482962178987E-3</v>
      </c>
      <c r="J279" s="87">
        <v>-3.2299999999999998E-3</v>
      </c>
      <c r="M279" s="84"/>
    </row>
    <row r="280" spans="1:13">
      <c r="A280" s="91">
        <v>42727</v>
      </c>
      <c r="B280" s="90">
        <f>Stocks!M233</f>
        <v>3.0074964044252621E-3</v>
      </c>
      <c r="J280" s="87">
        <v>3.0100000000000001E-3</v>
      </c>
      <c r="M280" s="84"/>
    </row>
    <row r="281" spans="1:13">
      <c r="A281" s="91">
        <v>42726</v>
      </c>
      <c r="B281" s="90">
        <f>Stocks!M232</f>
        <v>-2.8879595848957046E-3</v>
      </c>
      <c r="J281" s="87">
        <v>-2.8800000000000002E-3</v>
      </c>
      <c r="M281" s="84"/>
    </row>
    <row r="282" spans="1:13">
      <c r="A282" s="91">
        <v>42725</v>
      </c>
      <c r="B282" s="90">
        <f>Stocks!M231</f>
        <v>-9.4256136088841959E-3</v>
      </c>
      <c r="J282" s="87">
        <v>-9.3799999999999994E-3</v>
      </c>
      <c r="M282" s="84"/>
    </row>
    <row r="283" spans="1:13">
      <c r="A283" s="91">
        <v>42724</v>
      </c>
      <c r="B283" s="90">
        <f>Stocks!M230</f>
        <v>-2.9853016824721037E-3</v>
      </c>
      <c r="J283" s="87">
        <v>-2.98E-3</v>
      </c>
      <c r="M283" s="84"/>
    </row>
    <row r="284" spans="1:13">
      <c r="A284" s="91">
        <v>42723</v>
      </c>
      <c r="B284" s="90">
        <f>Stocks!M229</f>
        <v>2.1837151551683614E-4</v>
      </c>
      <c r="J284" s="87">
        <v>2.2000000000000001E-4</v>
      </c>
      <c r="M284" s="84"/>
    </row>
    <row r="285" spans="1:13">
      <c r="A285" s="91">
        <v>42720</v>
      </c>
      <c r="B285" s="90">
        <f>Stocks!M228</f>
        <v>1.8362058211613755E-3</v>
      </c>
      <c r="J285" s="87">
        <v>1.8400000000000001E-3</v>
      </c>
      <c r="M285" s="84"/>
    </row>
    <row r="286" spans="1:13">
      <c r="A286" s="91">
        <v>42719</v>
      </c>
      <c r="B286" s="90">
        <f>Stocks!M227</f>
        <v>9.2319469835554467E-3</v>
      </c>
      <c r="J286" s="87">
        <v>9.2700000000000005E-3</v>
      </c>
      <c r="M286" s="84"/>
    </row>
    <row r="287" spans="1:13">
      <c r="A287" s="91">
        <v>42718</v>
      </c>
      <c r="B287" s="90">
        <f>Stocks!M226</f>
        <v>2.8732262781562233E-3</v>
      </c>
      <c r="J287" s="87">
        <v>2.8800000000000002E-3</v>
      </c>
      <c r="M287" s="84"/>
    </row>
    <row r="288" spans="1:13">
      <c r="A288" s="91">
        <v>42717</v>
      </c>
      <c r="B288" s="90">
        <f>Stocks!M225</f>
        <v>-4.5158035482629711E-3</v>
      </c>
      <c r="J288" s="87">
        <v>-4.5100000000000001E-3</v>
      </c>
      <c r="M288" s="84"/>
    </row>
    <row r="289" spans="1:13">
      <c r="A289" s="91">
        <v>42716</v>
      </c>
      <c r="B289" s="90">
        <f>Stocks!M224</f>
        <v>-2.8468367838190723E-2</v>
      </c>
      <c r="J289" s="87">
        <v>-2.8070000000000001E-2</v>
      </c>
      <c r="M289" s="84"/>
    </row>
    <row r="290" spans="1:13">
      <c r="A290" s="91">
        <v>42713</v>
      </c>
      <c r="B290" s="90">
        <f>Stocks!M223</f>
        <v>-5.8224304477635354E-3</v>
      </c>
      <c r="J290" s="87">
        <v>-5.8100000000000001E-3</v>
      </c>
      <c r="M290" s="84"/>
    </row>
    <row r="291" spans="1:13">
      <c r="A291" s="91">
        <v>42712</v>
      </c>
      <c r="B291" s="90">
        <f>Stocks!M222</f>
        <v>-5.3666012248918191E-3</v>
      </c>
      <c r="J291" s="87">
        <v>-5.3499999999999997E-3</v>
      </c>
      <c r="M291" s="84"/>
    </row>
    <row r="292" spans="1:13">
      <c r="A292" s="89">
        <v>42711</v>
      </c>
      <c r="B292" s="90">
        <f>Stocks!M221</f>
        <v>-1.8127764899992878E-3</v>
      </c>
      <c r="J292" s="87">
        <v>-1.81E-3</v>
      </c>
      <c r="M292" s="84"/>
    </row>
    <row r="293" spans="1:13">
      <c r="A293" s="89">
        <v>42710</v>
      </c>
      <c r="B293" s="90">
        <f>Stocks!M220</f>
        <v>1.4314441919471526E-3</v>
      </c>
      <c r="J293" s="87">
        <v>1.4300000000000001E-3</v>
      </c>
      <c r="M293" s="84"/>
    </row>
    <row r="294" spans="1:13">
      <c r="A294" s="89">
        <v>42709</v>
      </c>
      <c r="B294" s="90">
        <f>Stocks!M219</f>
        <v>-6.1439993061572972E-3</v>
      </c>
      <c r="J294" s="87">
        <v>-6.13E-3</v>
      </c>
      <c r="M294" s="84"/>
    </row>
    <row r="295" spans="1:13">
      <c r="A295" s="89">
        <v>42706</v>
      </c>
      <c r="B295" s="90">
        <f>Stocks!M218</f>
        <v>4.6263889372013143E-3</v>
      </c>
      <c r="J295" s="87">
        <v>4.64E-3</v>
      </c>
      <c r="M295" s="84"/>
    </row>
    <row r="296" spans="1:13">
      <c r="A296" s="89">
        <v>42705</v>
      </c>
      <c r="B296" s="90">
        <f>Stocks!M217</f>
        <v>-1.194722735717446E-2</v>
      </c>
      <c r="J296" s="87">
        <v>-1.188E-2</v>
      </c>
      <c r="M296" s="84"/>
    </row>
    <row r="297" spans="1:13">
      <c r="A297" s="89">
        <v>42704</v>
      </c>
      <c r="B297" s="90">
        <f>Stocks!M216</f>
        <v>-8.5653661595311986E-3</v>
      </c>
      <c r="J297" s="87">
        <v>-8.5299999999999994E-3</v>
      </c>
      <c r="M297" s="84"/>
    </row>
    <row r="298" spans="1:13">
      <c r="A298" s="89">
        <v>42703</v>
      </c>
      <c r="B298" s="90">
        <f>Stocks!M215</f>
        <v>3.4268959277419411E-3</v>
      </c>
      <c r="J298" s="87">
        <v>3.4299999999999999E-3</v>
      </c>
      <c r="M298" s="84"/>
    </row>
    <row r="299" spans="1:13">
      <c r="A299" s="91">
        <v>42702</v>
      </c>
      <c r="B299" s="90">
        <f>Stocks!M214</f>
        <v>5.0084479265892707E-3</v>
      </c>
      <c r="J299" s="87">
        <v>5.0200000000000002E-3</v>
      </c>
      <c r="M299" s="84"/>
    </row>
    <row r="300" spans="1:13">
      <c r="A300" s="91">
        <v>42699</v>
      </c>
      <c r="B300" s="90">
        <f>Stocks!M213</f>
        <v>1.8125489083191495E-3</v>
      </c>
      <c r="J300" s="87">
        <v>1.81E-3</v>
      </c>
      <c r="M300" s="84"/>
    </row>
    <row r="301" spans="1:13">
      <c r="A301" s="91">
        <v>42697</v>
      </c>
      <c r="B301" s="90">
        <f>Stocks!M212</f>
        <v>1.9230312516906819E-3</v>
      </c>
      <c r="J301" s="87">
        <v>1.92E-3</v>
      </c>
      <c r="M301" s="84"/>
    </row>
    <row r="302" spans="1:13">
      <c r="A302" s="91">
        <v>42696</v>
      </c>
      <c r="B302" s="90">
        <f>Stocks!M211</f>
        <v>9.0939156978562512E-3</v>
      </c>
      <c r="J302" s="87">
        <v>9.1400000000000006E-3</v>
      </c>
      <c r="M302" s="84"/>
    </row>
    <row r="303" spans="1:13">
      <c r="A303" s="91">
        <v>42695</v>
      </c>
      <c r="B303" s="90">
        <f>Stocks!M210</f>
        <v>-6.0614013912823183E-3</v>
      </c>
      <c r="J303" s="87">
        <v>-6.0400000000000002E-3</v>
      </c>
      <c r="M303" s="84"/>
    </row>
    <row r="304" spans="1:13">
      <c r="A304" s="91">
        <v>42692</v>
      </c>
      <c r="B304" s="90">
        <f>Stocks!M209</f>
        <v>-1.2249226423483337E-2</v>
      </c>
      <c r="J304" s="87">
        <v>-1.217E-2</v>
      </c>
      <c r="M304" s="84"/>
    </row>
    <row r="305" spans="1:13">
      <c r="A305" s="91">
        <v>42691</v>
      </c>
      <c r="B305" s="90">
        <f>Stocks!M208</f>
        <v>5.0865249146202548E-3</v>
      </c>
      <c r="J305" s="87">
        <v>5.1000000000000004E-3</v>
      </c>
      <c r="M305" s="84"/>
    </row>
    <row r="306" spans="1:13">
      <c r="A306" s="91">
        <v>42690</v>
      </c>
      <c r="B306" s="90">
        <f>Stocks!M207</f>
        <v>-5.3497146058758436E-3</v>
      </c>
      <c r="J306" s="87">
        <v>-5.3400000000000001E-3</v>
      </c>
      <c r="M306" s="84"/>
    </row>
    <row r="307" spans="1:13">
      <c r="A307" s="91">
        <v>42689</v>
      </c>
      <c r="B307" s="90">
        <f>Stocks!M206</f>
        <v>-3.2802051921496556E-3</v>
      </c>
      <c r="J307" s="87">
        <v>-3.2699999999999999E-3</v>
      </c>
      <c r="M307" s="84"/>
    </row>
    <row r="308" spans="1:13">
      <c r="A308" s="91">
        <v>42688</v>
      </c>
      <c r="B308" s="90">
        <f>Stocks!M205</f>
        <v>-1.4998728348752131E-2</v>
      </c>
      <c r="J308" s="87">
        <v>-1.489E-2</v>
      </c>
      <c r="M308" s="84"/>
    </row>
    <row r="309" spans="1:13">
      <c r="A309" s="91">
        <v>42685</v>
      </c>
      <c r="B309" s="90">
        <f>Stocks!M204</f>
        <v>7.7057175788042796E-3</v>
      </c>
      <c r="J309" s="87">
        <v>7.7400000000000004E-3</v>
      </c>
      <c r="M309" s="84"/>
    </row>
    <row r="310" spans="1:13">
      <c r="A310" s="91">
        <v>42684</v>
      </c>
      <c r="B310" s="90">
        <f>Stocks!M203</f>
        <v>2.3902512232633615E-2</v>
      </c>
      <c r="J310" s="87">
        <v>2.419E-2</v>
      </c>
      <c r="M310" s="84"/>
    </row>
    <row r="311" spans="1:13">
      <c r="A311" s="91">
        <v>42683</v>
      </c>
      <c r="B311" s="90">
        <f>Stocks!M202</f>
        <v>6.634530339031647E-3</v>
      </c>
      <c r="J311" s="87">
        <v>6.6600000000000001E-3</v>
      </c>
      <c r="M311" s="84"/>
    </row>
    <row r="312" spans="1:13">
      <c r="A312" s="91">
        <v>42682</v>
      </c>
      <c r="B312" s="90">
        <f>Stocks!M201</f>
        <v>-9.572111679484811E-4</v>
      </c>
      <c r="J312" s="87">
        <v>-9.6000000000000002E-4</v>
      </c>
      <c r="M312" s="84"/>
    </row>
    <row r="313" spans="1:13">
      <c r="A313" s="91">
        <v>42681</v>
      </c>
      <c r="B313" s="90">
        <f>Stocks!M200</f>
        <v>-1.0785103182533531E-3</v>
      </c>
      <c r="J313" s="87">
        <v>-1.08E-3</v>
      </c>
      <c r="M313" s="84"/>
    </row>
    <row r="314" spans="1:13">
      <c r="A314" s="91">
        <v>42678</v>
      </c>
      <c r="B314" s="90">
        <f>Stocks!M199</f>
        <v>3.2185930799268963E-3</v>
      </c>
      <c r="J314" s="87">
        <v>3.2200000000000002E-3</v>
      </c>
      <c r="M314" s="84"/>
    </row>
    <row r="315" spans="1:13">
      <c r="A315" s="89">
        <v>42677</v>
      </c>
      <c r="B315" s="90">
        <f>Stocks!M198</f>
        <v>1.1874197822704172E-3</v>
      </c>
      <c r="J315" s="87">
        <v>1.1900000000000001E-3</v>
      </c>
      <c r="M315" s="84"/>
    </row>
    <row r="316" spans="1:13">
      <c r="A316" s="89">
        <v>42676</v>
      </c>
      <c r="B316" s="90">
        <f>Stocks!M197</f>
        <v>6.2195832592420921E-3</v>
      </c>
      <c r="J316" s="87">
        <v>6.2399999999999999E-3</v>
      </c>
      <c r="M316" s="84"/>
    </row>
    <row r="317" spans="1:13">
      <c r="A317" s="89">
        <v>42675</v>
      </c>
      <c r="B317" s="90">
        <f>Stocks!M196</f>
        <v>-1.5506209545199606E-3</v>
      </c>
      <c r="J317" s="87">
        <v>-1.5499999999999999E-3</v>
      </c>
      <c r="M317" s="84"/>
    </row>
    <row r="318" spans="1:13">
      <c r="A318" s="89">
        <v>42674</v>
      </c>
      <c r="B318" s="90">
        <f>Stocks!M195</f>
        <v>4.9641186752915987E-3</v>
      </c>
      <c r="J318" s="87">
        <v>4.9800000000000001E-3</v>
      </c>
      <c r="M318" s="84"/>
    </row>
    <row r="319" spans="1:13">
      <c r="A319" s="89">
        <v>42671</v>
      </c>
      <c r="B319" s="90">
        <f>Stocks!M194</f>
        <v>9.5379961225936936E-4</v>
      </c>
      <c r="J319" s="87">
        <v>9.5E-4</v>
      </c>
      <c r="M319" s="84"/>
    </row>
    <row r="320" spans="1:13">
      <c r="A320" s="89">
        <v>42670</v>
      </c>
      <c r="B320" s="90">
        <f>Stocks!M193</f>
        <v>5.2158570875479237E-3</v>
      </c>
      <c r="J320" s="87">
        <v>5.2300000000000003E-3</v>
      </c>
      <c r="M320" s="84"/>
    </row>
    <row r="321" spans="1:13">
      <c r="A321" s="89">
        <v>42669</v>
      </c>
      <c r="B321" s="90">
        <f>Stocks!M192</f>
        <v>7.2477165828260222E-3</v>
      </c>
      <c r="J321" s="87">
        <v>7.2700000000000004E-3</v>
      </c>
      <c r="M321" s="84"/>
    </row>
    <row r="322" spans="1:13">
      <c r="A322" s="89">
        <v>42668</v>
      </c>
      <c r="B322" s="90">
        <f>Stocks!M191</f>
        <v>-2.0479036261457648E-3</v>
      </c>
      <c r="J322" s="87">
        <v>-2.0500000000000002E-3</v>
      </c>
      <c r="M322" s="84"/>
    </row>
    <row r="323" spans="1:13">
      <c r="A323" s="89">
        <v>42667</v>
      </c>
      <c r="B323" s="90">
        <f>Stocks!M190</f>
        <v>-3.3307372846957746E-3</v>
      </c>
      <c r="J323" s="87">
        <v>-3.3300000000000001E-3</v>
      </c>
      <c r="M323" s="84"/>
    </row>
    <row r="324" spans="1:13">
      <c r="A324" s="89">
        <v>42664</v>
      </c>
      <c r="B324" s="90">
        <f>Stocks!M189</f>
        <v>2.8354683638768396E-4</v>
      </c>
      <c r="J324" s="87">
        <v>2.7999999999999998E-4</v>
      </c>
      <c r="M324" s="84"/>
    </row>
    <row r="325" spans="1:13">
      <c r="A325" s="89">
        <v>42663</v>
      </c>
      <c r="B325" s="90">
        <f>Stocks!M188</f>
        <v>-9.2403465378804075E-4</v>
      </c>
      <c r="J325" s="87">
        <v>-9.2000000000000003E-4</v>
      </c>
      <c r="M325" s="84"/>
    </row>
    <row r="326" spans="1:13">
      <c r="A326" s="89">
        <v>42662</v>
      </c>
      <c r="B326" s="90">
        <f>Stocks!M187</f>
        <v>-6.7529396810859978E-3</v>
      </c>
      <c r="J326" s="87">
        <v>-6.7299999999999999E-3</v>
      </c>
      <c r="M326" s="84"/>
    </row>
    <row r="327" spans="1:13">
      <c r="A327" s="89">
        <v>42661</v>
      </c>
      <c r="B327" s="90">
        <f>Stocks!M186</f>
        <v>-1.8092968456688463E-3</v>
      </c>
      <c r="J327" s="87">
        <v>-1.81E-3</v>
      </c>
      <c r="M327" s="84"/>
    </row>
    <row r="328" spans="1:13">
      <c r="A328" s="89">
        <v>42660</v>
      </c>
      <c r="B328" s="90">
        <f>Stocks!M185</f>
        <v>6.4455393861493336E-4</v>
      </c>
      <c r="J328" s="87">
        <v>6.4000000000000005E-4</v>
      </c>
      <c r="M328" s="84"/>
    </row>
    <row r="329" spans="1:13">
      <c r="A329" s="89">
        <v>42657</v>
      </c>
      <c r="B329" s="90">
        <f>Stocks!M184</f>
        <v>-4.9172999491729364E-3</v>
      </c>
      <c r="J329" s="87">
        <v>-4.9100000000000003E-3</v>
      </c>
      <c r="M329" s="84"/>
    </row>
    <row r="330" spans="1:13">
      <c r="A330" s="89">
        <v>42656</v>
      </c>
      <c r="B330" s="90">
        <f>Stocks!M183</f>
        <v>8.6530882676019265E-3</v>
      </c>
      <c r="J330" s="87">
        <v>8.6899999999999998E-3</v>
      </c>
      <c r="M330" s="84"/>
    </row>
    <row r="331" spans="1:13">
      <c r="A331" s="89">
        <v>42655</v>
      </c>
      <c r="B331" s="90">
        <f>Stocks!M182</f>
        <v>5.0754878402104898E-3</v>
      </c>
      <c r="J331" s="87">
        <v>5.0899999999999999E-3</v>
      </c>
      <c r="M331" s="84"/>
    </row>
    <row r="332" spans="1:13">
      <c r="A332" s="89">
        <v>42654</v>
      </c>
      <c r="B332" s="90">
        <f>Stocks!M181</f>
        <v>2.2888682345401307E-3</v>
      </c>
      <c r="J332" s="87">
        <v>2.2899999999999999E-3</v>
      </c>
      <c r="M332" s="84"/>
    </row>
    <row r="333" spans="1:13">
      <c r="A333" s="89">
        <v>42653</v>
      </c>
      <c r="B333" s="90">
        <f>Stocks!M180</f>
        <v>5.5897779197547478E-4</v>
      </c>
      <c r="J333" s="87">
        <v>5.5999999999999995E-4</v>
      </c>
      <c r="M333" s="84"/>
    </row>
    <row r="334" spans="1:13">
      <c r="A334" s="89">
        <v>42650</v>
      </c>
      <c r="B334" s="90">
        <f>Stocks!M179</f>
        <v>-1.2219571619646247E-3</v>
      </c>
      <c r="J334" s="87">
        <v>-1.2199999999999999E-3</v>
      </c>
      <c r="M334" s="84"/>
    </row>
    <row r="335" spans="1:13">
      <c r="A335" s="89">
        <v>42649</v>
      </c>
      <c r="B335" s="90">
        <f>Stocks!M178</f>
        <v>-1.9863049327572191E-3</v>
      </c>
      <c r="J335" s="87">
        <v>-1.98E-3</v>
      </c>
      <c r="M335" s="84"/>
    </row>
    <row r="336" spans="1:13">
      <c r="A336" s="89">
        <v>42648</v>
      </c>
      <c r="B336" s="90">
        <f>Stocks!M177</f>
        <v>-9.8767495436920846E-4</v>
      </c>
      <c r="J336" s="87">
        <v>-9.8999999999999999E-4</v>
      </c>
      <c r="M336" s="84"/>
    </row>
    <row r="337" spans="1:13">
      <c r="A337" s="89">
        <v>42647</v>
      </c>
      <c r="B337" s="90">
        <f>Stocks!M176</f>
        <v>1.4282011259442833E-3</v>
      </c>
      <c r="J337" s="87">
        <v>1.4300000000000001E-3</v>
      </c>
      <c r="M337" s="84"/>
    </row>
    <row r="338" spans="1:13">
      <c r="A338" s="89">
        <v>42646</v>
      </c>
      <c r="B338" s="90">
        <f>Stocks!M175</f>
        <v>-1.2537322708327855E-2</v>
      </c>
      <c r="J338" s="87">
        <v>-1.2460000000000001E-2</v>
      </c>
      <c r="M338" s="84"/>
    </row>
    <row r="339" spans="1:13">
      <c r="A339" s="89">
        <v>42643</v>
      </c>
      <c r="B339" s="90">
        <f>Stocks!M174</f>
        <v>7.2812463644893167E-4</v>
      </c>
      <c r="J339" s="87">
        <v>7.2999999999999996E-4</v>
      </c>
      <c r="M339" s="84"/>
    </row>
    <row r="340" spans="1:13">
      <c r="A340" s="89">
        <v>42642</v>
      </c>
      <c r="B340" s="90">
        <f>Stocks!M173</f>
        <v>-1.0001595888473326E-2</v>
      </c>
      <c r="J340" s="87">
        <v>-9.9500000000000005E-3</v>
      </c>
      <c r="M340" s="84"/>
    </row>
    <row r="341" spans="1:13">
      <c r="A341" s="89">
        <v>42641</v>
      </c>
      <c r="B341" s="90">
        <f>Stocks!M172</f>
        <v>-4.5139510062381922E-4</v>
      </c>
      <c r="J341" s="87">
        <v>-4.4999999999999999E-4</v>
      </c>
      <c r="M341" s="84"/>
    </row>
    <row r="342" spans="1:13">
      <c r="A342" s="89">
        <v>42640</v>
      </c>
      <c r="B342" s="90">
        <f>Stocks!M171</f>
        <v>-1.9536943235801949E-3</v>
      </c>
      <c r="J342" s="87">
        <v>-1.9499999999999999E-3</v>
      </c>
      <c r="M342" s="84"/>
    </row>
    <row r="343" spans="1:13">
      <c r="A343" s="89">
        <v>42639</v>
      </c>
      <c r="B343" s="90">
        <f>Stocks!M170</f>
        <v>3.4261818935498547E-3</v>
      </c>
      <c r="J343" s="87">
        <v>3.4299999999999999E-3</v>
      </c>
      <c r="M343" s="84"/>
    </row>
    <row r="344" spans="1:13">
      <c r="A344" s="89">
        <v>42636</v>
      </c>
      <c r="B344" s="90">
        <f>Stocks!M169</f>
        <v>-8.473858152675023E-5</v>
      </c>
      <c r="J344" s="87">
        <v>-8.0000000000000007E-5</v>
      </c>
      <c r="M344" s="84"/>
    </row>
    <row r="345" spans="1:13">
      <c r="A345" s="89">
        <v>42635</v>
      </c>
      <c r="B345" s="90">
        <f>Stocks!M168</f>
        <v>-8.9869113770154243E-3</v>
      </c>
      <c r="J345" s="87">
        <v>-8.9499999999999996E-3</v>
      </c>
      <c r="M345" s="84"/>
    </row>
    <row r="346" spans="1:13">
      <c r="A346" s="89">
        <v>42634</v>
      </c>
      <c r="B346" s="90">
        <f>Stocks!M167</f>
        <v>-8.1729195122575305E-3</v>
      </c>
      <c r="J346" s="87">
        <v>-8.1399999999999997E-3</v>
      </c>
      <c r="M346" s="84"/>
    </row>
    <row r="347" spans="1:13">
      <c r="A347" s="89">
        <v>42633</v>
      </c>
      <c r="B347" s="90">
        <f>Stocks!M166</f>
        <v>1.798593568229061E-3</v>
      </c>
      <c r="J347" s="87">
        <v>1.8E-3</v>
      </c>
      <c r="M347" s="84"/>
    </row>
    <row r="348" spans="1:13">
      <c r="A348" s="89">
        <v>42632</v>
      </c>
      <c r="B348" s="90">
        <f>Stocks!M165</f>
        <v>-5.2001171381322814E-3</v>
      </c>
      <c r="J348" s="87">
        <v>-5.1900000000000002E-3</v>
      </c>
      <c r="M348" s="84"/>
    </row>
    <row r="349" spans="1:13">
      <c r="A349" s="89">
        <v>42629</v>
      </c>
      <c r="B349" s="90">
        <f>Stocks!M164</f>
        <v>2.9211669500885709E-4</v>
      </c>
      <c r="J349" s="87">
        <v>2.9E-4</v>
      </c>
      <c r="M349" s="84"/>
    </row>
    <row r="350" spans="1:13">
      <c r="A350" s="89">
        <v>42628</v>
      </c>
      <c r="B350" s="90">
        <f>Stocks!M163</f>
        <v>-4.7503054386480311E-4</v>
      </c>
      <c r="J350" s="87">
        <v>-4.6999999999999999E-4</v>
      </c>
      <c r="M350" s="84"/>
    </row>
    <row r="351" spans="1:13">
      <c r="A351" s="89">
        <v>42627</v>
      </c>
      <c r="B351" s="90">
        <f>Stocks!M162</f>
        <v>1.4996507471374393E-3</v>
      </c>
      <c r="J351" s="87">
        <v>1.5E-3</v>
      </c>
      <c r="M351" s="84"/>
    </row>
    <row r="352" spans="1:13">
      <c r="A352" s="89">
        <v>42626</v>
      </c>
      <c r="B352" s="90">
        <f>Stocks!M161</f>
        <v>-7.0803325323325685E-5</v>
      </c>
      <c r="J352" s="87">
        <v>-6.9999999999999994E-5</v>
      </c>
      <c r="M352" s="84"/>
    </row>
    <row r="353" spans="1:13">
      <c r="A353" s="89">
        <v>42625</v>
      </c>
      <c r="B353" s="90">
        <f>Stocks!M160</f>
        <v>9.0044176861235024E-3</v>
      </c>
      <c r="J353" s="87">
        <v>9.0500000000000008E-3</v>
      </c>
      <c r="M353" s="84"/>
    </row>
    <row r="354" spans="1:13">
      <c r="A354" s="89">
        <v>42622</v>
      </c>
      <c r="B354" s="90">
        <f>Stocks!M159</f>
        <v>7.6391468968183187E-3</v>
      </c>
      <c r="J354" s="87">
        <v>7.6699999999999997E-3</v>
      </c>
      <c r="M354" s="84"/>
    </row>
    <row r="355" spans="1:13">
      <c r="A355" s="89">
        <v>42621</v>
      </c>
      <c r="B355" s="90">
        <f>Stocks!M158</f>
        <v>-7.8177339938317221E-3</v>
      </c>
      <c r="J355" s="87">
        <v>-7.79E-3</v>
      </c>
      <c r="M355" s="84"/>
    </row>
    <row r="356" spans="1:13">
      <c r="A356" s="89">
        <v>42620</v>
      </c>
      <c r="B356" s="90">
        <f>Stocks!M157</f>
        <v>-5.4725672687001717E-3</v>
      </c>
      <c r="J356" s="87">
        <v>-5.4599999999999996E-3</v>
      </c>
      <c r="M356" s="84"/>
    </row>
    <row r="357" spans="1:13">
      <c r="A357" s="89">
        <v>42619</v>
      </c>
      <c r="B357" s="90">
        <f>Stocks!M156</f>
        <v>-7.888353202121361E-4</v>
      </c>
      <c r="J357" s="87">
        <v>-7.9000000000000001E-4</v>
      </c>
      <c r="M357" s="84"/>
    </row>
    <row r="358" spans="1:13">
      <c r="A358" s="89">
        <v>42615</v>
      </c>
      <c r="B358" s="90">
        <f>Stocks!M155</f>
        <v>-9.9053202007159582E-3</v>
      </c>
      <c r="J358" s="87">
        <v>-9.8600000000000007E-3</v>
      </c>
      <c r="M358" s="84"/>
    </row>
    <row r="359" spans="1:13">
      <c r="A359" s="89">
        <v>42614</v>
      </c>
      <c r="B359" s="90">
        <f>Stocks!M154</f>
        <v>-6.1096967366998443E-4</v>
      </c>
      <c r="J359" s="87">
        <v>-6.0999999999999997E-4</v>
      </c>
      <c r="M359" s="84"/>
    </row>
    <row r="360" spans="1:13">
      <c r="A360" s="89">
        <v>42613</v>
      </c>
      <c r="B360" s="90">
        <f>Stocks!M153</f>
        <v>3.2332097173366843E-3</v>
      </c>
      <c r="J360" s="87">
        <v>3.2399999999999998E-3</v>
      </c>
      <c r="M360" s="84"/>
    </row>
    <row r="361" spans="1:13">
      <c r="A361" s="89">
        <v>42612</v>
      </c>
      <c r="B361" s="90">
        <f>Stocks!M152</f>
        <v>3.5741810267348535E-3</v>
      </c>
      <c r="J361" s="87">
        <v>3.5799999999999998E-3</v>
      </c>
      <c r="M361" s="84"/>
    </row>
    <row r="362" spans="1:13">
      <c r="A362" s="89">
        <v>42611</v>
      </c>
      <c r="B362" s="90">
        <f>Stocks!M151</f>
        <v>-1.8448482612786533E-5</v>
      </c>
      <c r="J362" s="87">
        <v>-2.0000000000000002E-5</v>
      </c>
      <c r="M362" s="84"/>
    </row>
    <row r="363" spans="1:13">
      <c r="A363" s="89">
        <v>42608</v>
      </c>
      <c r="B363" s="90">
        <f>Stocks!M150</f>
        <v>6.1838919822456116E-3</v>
      </c>
      <c r="J363" s="87">
        <v>6.1999999999999998E-3</v>
      </c>
      <c r="M363" s="84"/>
    </row>
    <row r="364" spans="1:13">
      <c r="A364" s="89">
        <v>42607</v>
      </c>
      <c r="B364" s="90">
        <f>Stocks!M149</f>
        <v>-3.1784546863497273E-3</v>
      </c>
      <c r="J364" s="87">
        <v>-3.1700000000000001E-3</v>
      </c>
      <c r="M364" s="84"/>
    </row>
    <row r="365" spans="1:13">
      <c r="A365" s="89">
        <v>42606</v>
      </c>
      <c r="B365" s="90">
        <f>Stocks!M148</f>
        <v>-6.3509682736519592E-4</v>
      </c>
      <c r="J365" s="87">
        <v>-6.3000000000000003E-4</v>
      </c>
      <c r="M365" s="84"/>
    </row>
    <row r="366" spans="1:13">
      <c r="A366" s="89">
        <v>42605</v>
      </c>
      <c r="B366" s="90">
        <f>Stocks!M147</f>
        <v>4.0533490947648855E-3</v>
      </c>
      <c r="J366" s="87">
        <v>4.0600000000000002E-3</v>
      </c>
      <c r="M366" s="84"/>
    </row>
    <row r="367" spans="1:13">
      <c r="A367" s="89">
        <v>42604</v>
      </c>
      <c r="B367" s="90">
        <f>Stocks!M146</f>
        <v>2.7967235382607442E-3</v>
      </c>
      <c r="J367" s="87">
        <v>2.8E-3</v>
      </c>
      <c r="M367" s="84"/>
    </row>
    <row r="368" spans="1:13">
      <c r="A368" s="89">
        <v>42601</v>
      </c>
      <c r="B368" s="90">
        <f>Stocks!M145</f>
        <v>7.7882498857566951E-3</v>
      </c>
      <c r="J368" s="87">
        <v>7.8200000000000006E-3</v>
      </c>
      <c r="M368" s="84"/>
    </row>
    <row r="369" spans="1:13">
      <c r="A369" s="89">
        <v>42600</v>
      </c>
      <c r="B369" s="90">
        <f>Stocks!M144</f>
        <v>3.0288389071145491E-3</v>
      </c>
      <c r="J369" s="87">
        <v>3.0300000000000001E-3</v>
      </c>
      <c r="M369" s="84"/>
    </row>
    <row r="370" spans="1:13">
      <c r="A370" s="89">
        <v>42599</v>
      </c>
      <c r="B370" s="90">
        <f>Stocks!M143</f>
        <v>-4.8785850945045209E-3</v>
      </c>
      <c r="J370" s="87">
        <v>-4.8700000000000002E-3</v>
      </c>
      <c r="M370" s="84"/>
    </row>
    <row r="371" spans="1:13">
      <c r="A371" s="89">
        <v>42598</v>
      </c>
      <c r="B371" s="90">
        <f>Stocks!M142</f>
        <v>2.7586871148388547E-3</v>
      </c>
      <c r="J371" s="87">
        <v>2.7599999999999999E-3</v>
      </c>
      <c r="M371" s="84"/>
    </row>
    <row r="372" spans="1:13">
      <c r="A372" s="89">
        <v>42597</v>
      </c>
      <c r="B372" s="90">
        <f>Stocks!M141</f>
        <v>-4.8978721093696324E-3</v>
      </c>
      <c r="J372" s="87">
        <v>-4.8900000000000002E-3</v>
      </c>
      <c r="M372" s="84"/>
    </row>
    <row r="373" spans="1:13">
      <c r="A373" s="89">
        <v>42594</v>
      </c>
      <c r="B373" s="90">
        <f>Stocks!M140</f>
        <v>-6.150330124503397E-3</v>
      </c>
      <c r="J373" s="87">
        <v>-6.13E-3</v>
      </c>
      <c r="M373" s="84"/>
    </row>
    <row r="374" spans="1:13">
      <c r="A374" s="89">
        <v>42593</v>
      </c>
      <c r="B374" s="90">
        <f>Stocks!M139</f>
        <v>-2.1632495824174471E-3</v>
      </c>
      <c r="J374" s="87">
        <v>-2.16E-3</v>
      </c>
      <c r="M374" s="84"/>
    </row>
    <row r="375" spans="1:13">
      <c r="A375" s="89">
        <v>42592</v>
      </c>
      <c r="B375" s="90">
        <f>Stocks!M138</f>
        <v>2.2158814872710914E-3</v>
      </c>
      <c r="J375" s="87">
        <v>2.2200000000000002E-3</v>
      </c>
      <c r="M375" s="84"/>
    </row>
    <row r="376" spans="1:13">
      <c r="A376" s="89">
        <v>42591</v>
      </c>
      <c r="B376" s="90">
        <f>Stocks!M137</f>
        <v>-2.5942397105358146E-3</v>
      </c>
      <c r="J376" s="87">
        <v>-2.5899999999999999E-3</v>
      </c>
      <c r="M376" s="84"/>
    </row>
    <row r="377" spans="1:13">
      <c r="A377" s="89">
        <v>42590</v>
      </c>
      <c r="B377" s="90">
        <f>Stocks!M136</f>
        <v>-1.7786805278951321E-3</v>
      </c>
      <c r="J377" s="87">
        <v>-1.7799999999999999E-3</v>
      </c>
      <c r="M377" s="84"/>
    </row>
    <row r="378" spans="1:13">
      <c r="A378" s="89">
        <v>42587</v>
      </c>
      <c r="B378" s="90">
        <f>Stocks!M135</f>
        <v>-7.7074630766161408E-3</v>
      </c>
      <c r="J378" s="87">
        <v>-7.6800000000000002E-3</v>
      </c>
      <c r="M378" s="84"/>
    </row>
    <row r="379" spans="1:13">
      <c r="A379" s="89">
        <v>42586</v>
      </c>
      <c r="B379" s="90">
        <f>Stocks!M134</f>
        <v>-1.2948248075606409E-2</v>
      </c>
      <c r="J379" s="87">
        <v>-1.286E-2</v>
      </c>
      <c r="M379" s="84"/>
    </row>
    <row r="380" spans="1:13">
      <c r="A380" s="89">
        <v>42585</v>
      </c>
      <c r="B380" s="90">
        <f>Stocks!M133</f>
        <v>-6.3825376965751437E-3</v>
      </c>
      <c r="J380" s="87">
        <v>-6.3600000000000002E-3</v>
      </c>
      <c r="M380" s="84"/>
    </row>
    <row r="381" spans="1:13">
      <c r="A381" s="89">
        <v>42584</v>
      </c>
      <c r="B381" s="90">
        <f>Stocks!M132</f>
        <v>1.1798277859551983E-3</v>
      </c>
      <c r="J381" s="87">
        <v>1.1800000000000001E-3</v>
      </c>
      <c r="M381" s="84"/>
    </row>
    <row r="382" spans="1:13">
      <c r="A382" s="89">
        <v>42583</v>
      </c>
      <c r="B382" s="90">
        <f>Stocks!M131</f>
        <v>3.9941119708155459E-3</v>
      </c>
      <c r="J382" s="87">
        <v>4.0000000000000001E-3</v>
      </c>
      <c r="M382" s="84"/>
    </row>
    <row r="383" spans="1:13">
      <c r="A383" s="89">
        <v>42580</v>
      </c>
      <c r="B383" s="90">
        <f>Stocks!M130</f>
        <v>-6.4917187929956106E-3</v>
      </c>
      <c r="J383" s="87">
        <v>-6.4700000000000001E-3</v>
      </c>
      <c r="M383" s="84"/>
    </row>
    <row r="384" spans="1:13">
      <c r="A384" s="89">
        <v>42579</v>
      </c>
      <c r="B384" s="90">
        <f>Stocks!M129</f>
        <v>5.0797669987585631E-3</v>
      </c>
      <c r="J384" s="87">
        <v>5.0899999999999999E-3</v>
      </c>
      <c r="M384" s="84"/>
    </row>
    <row r="385" spans="1:13">
      <c r="A385" s="89">
        <v>42578</v>
      </c>
      <c r="B385" s="90">
        <f>Stocks!M128</f>
        <v>5.809742157627691E-3</v>
      </c>
      <c r="J385" s="87">
        <v>5.8300000000000001E-3</v>
      </c>
      <c r="M385" s="84"/>
    </row>
    <row r="386" spans="1:13">
      <c r="A386" s="89">
        <v>42577</v>
      </c>
      <c r="B386" s="90">
        <f>Stocks!M127</f>
        <v>1.0754211003423038E-4</v>
      </c>
      <c r="J386" s="87">
        <v>1.1E-4</v>
      </c>
      <c r="M386" s="84"/>
    </row>
    <row r="387" spans="1:13">
      <c r="A387" s="89">
        <v>42576</v>
      </c>
      <c r="B387" s="90">
        <f>Stocks!M126</f>
        <v>1.5257334948495039E-2</v>
      </c>
      <c r="J387" s="87">
        <v>1.537E-2</v>
      </c>
      <c r="M387" s="84"/>
    </row>
    <row r="388" spans="1:13">
      <c r="A388" s="89">
        <v>42573</v>
      </c>
      <c r="B388" s="90">
        <f>Stocks!M125</f>
        <v>6.2810758857516054E-3</v>
      </c>
      <c r="J388" s="87">
        <v>6.3E-3</v>
      </c>
      <c r="M388" s="84"/>
    </row>
    <row r="389" spans="1:13">
      <c r="A389" s="89">
        <v>42572</v>
      </c>
      <c r="B389" s="90">
        <f>Stocks!M124</f>
        <v>1.1060722006228756E-2</v>
      </c>
      <c r="J389" s="87">
        <v>1.112E-2</v>
      </c>
      <c r="M389" s="84"/>
    </row>
    <row r="390" spans="1:13">
      <c r="A390" s="89">
        <v>42571</v>
      </c>
      <c r="B390" s="90">
        <f>Stocks!M123</f>
        <v>6.6937460380622361E-3</v>
      </c>
      <c r="J390" s="87">
        <v>6.7200000000000003E-3</v>
      </c>
      <c r="M390" s="84"/>
    </row>
    <row r="391" spans="1:13">
      <c r="A391" s="89">
        <v>42570</v>
      </c>
      <c r="B391" s="90">
        <f>Stocks!M122</f>
        <v>5.2854429343434641E-3</v>
      </c>
      <c r="J391" s="87">
        <v>5.3E-3</v>
      </c>
      <c r="M391" s="84"/>
    </row>
    <row r="392" spans="1:13">
      <c r="A392" s="89">
        <v>42569</v>
      </c>
      <c r="B392" s="90">
        <f>Stocks!M121</f>
        <v>8.3184727961973094E-4</v>
      </c>
      <c r="J392" s="87">
        <v>8.3000000000000001E-4</v>
      </c>
      <c r="M392" s="84"/>
    </row>
    <row r="393" spans="1:13">
      <c r="A393" s="89">
        <v>42566</v>
      </c>
      <c r="B393" s="90">
        <f>Stocks!M120</f>
        <v>-2.4064999747591309E-3</v>
      </c>
      <c r="J393" s="87">
        <v>-2.3999999999999998E-3</v>
      </c>
      <c r="M393" s="84"/>
    </row>
    <row r="394" spans="1:13">
      <c r="A394" s="89">
        <v>42565</v>
      </c>
      <c r="B394" s="90">
        <f>Stocks!M119</f>
        <v>-1.54957371221072E-4</v>
      </c>
      <c r="J394" s="87">
        <v>-1.4999999999999999E-4</v>
      </c>
      <c r="M394" s="84"/>
    </row>
    <row r="395" spans="1:13">
      <c r="A395" s="89">
        <v>42564</v>
      </c>
      <c r="B395" s="90">
        <f>Stocks!M118</f>
        <v>-9.9944590961735264E-3</v>
      </c>
      <c r="J395" s="87">
        <v>-9.9399999999999992E-3</v>
      </c>
      <c r="M395" s="84"/>
    </row>
    <row r="396" spans="1:13">
      <c r="A396" s="89">
        <v>42563</v>
      </c>
      <c r="B396" s="90">
        <f>Stocks!M117</f>
        <v>8.1401610544643694E-5</v>
      </c>
      <c r="J396" s="87">
        <v>8.0000000000000007E-5</v>
      </c>
      <c r="M396" s="84"/>
    </row>
    <row r="397" spans="1:13">
      <c r="A397" s="89">
        <v>42562</v>
      </c>
      <c r="B397" s="90">
        <f>Stocks!M116</f>
        <v>-4.5997414972190663E-3</v>
      </c>
      <c r="J397" s="87">
        <v>-4.5900000000000003E-3</v>
      </c>
      <c r="M397" s="84"/>
    </row>
    <row r="398" spans="1:13">
      <c r="A398" s="89">
        <v>42559</v>
      </c>
      <c r="B398" s="90">
        <f>Stocks!M115</f>
        <v>1.197487291160115E-3</v>
      </c>
      <c r="J398" s="87">
        <v>1.1999999999999999E-3</v>
      </c>
      <c r="M398" s="84"/>
    </row>
    <row r="399" spans="1:13">
      <c r="A399" s="89">
        <v>42558</v>
      </c>
      <c r="B399" s="90">
        <f>Stocks!M114</f>
        <v>5.1498610675711405E-4</v>
      </c>
      <c r="J399" s="87">
        <v>5.1999999999999995E-4</v>
      </c>
      <c r="M399" s="84"/>
    </row>
    <row r="400" spans="1:13">
      <c r="A400" s="89">
        <v>42557</v>
      </c>
      <c r="B400" s="90">
        <f>Stocks!M113</f>
        <v>-8.3799568459616749E-3</v>
      </c>
      <c r="J400" s="87">
        <v>-8.3400000000000002E-3</v>
      </c>
      <c r="M400" s="84"/>
    </row>
    <row r="401" spans="1:13">
      <c r="A401" s="89">
        <v>42556</v>
      </c>
      <c r="B401" s="90">
        <f>Stocks!M112</f>
        <v>3.9830308762185181E-3</v>
      </c>
      <c r="J401" s="87">
        <v>3.9899999999999996E-3</v>
      </c>
      <c r="M401" s="84"/>
    </row>
    <row r="402" spans="1:13">
      <c r="A402" s="89">
        <v>42552</v>
      </c>
      <c r="B402" s="90">
        <f>Stocks!M111</f>
        <v>8.4636953222442524E-3</v>
      </c>
      <c r="J402" s="87">
        <v>8.5000000000000006E-3</v>
      </c>
      <c r="M402" s="84"/>
    </row>
    <row r="403" spans="1:13">
      <c r="A403" s="89">
        <v>42551</v>
      </c>
      <c r="B403" s="90">
        <f>Stocks!M110</f>
        <v>-3.5405854461159135E-3</v>
      </c>
      <c r="J403" s="87">
        <v>-3.5300000000000002E-3</v>
      </c>
      <c r="M403" s="84"/>
    </row>
    <row r="404" spans="1:13">
      <c r="A404" s="89">
        <v>42550</v>
      </c>
      <c r="B404" s="90">
        <f>Stocks!M109</f>
        <v>-1.6011114444864321E-3</v>
      </c>
      <c r="J404" s="87">
        <v>-1.6000000000000001E-3</v>
      </c>
      <c r="M404" s="84"/>
    </row>
    <row r="405" spans="1:13">
      <c r="A405" s="89">
        <v>42549</v>
      </c>
      <c r="B405" s="90">
        <f>Stocks!M108</f>
        <v>4.6778774597975825E-6</v>
      </c>
      <c r="J405" s="87">
        <v>0</v>
      </c>
      <c r="M405" s="84"/>
    </row>
    <row r="406" spans="1:13">
      <c r="A406" s="89">
        <v>42548</v>
      </c>
      <c r="B406" s="90">
        <f>Stocks!M107</f>
        <v>-8.0323338640490259E-3</v>
      </c>
      <c r="J406" s="87">
        <v>-8.0000000000000002E-3</v>
      </c>
      <c r="M406" s="84"/>
    </row>
    <row r="407" spans="1:13">
      <c r="A407" s="89">
        <v>42545</v>
      </c>
      <c r="B407" s="90">
        <f>Stocks!M106</f>
        <v>-8.2092237749492054E-3</v>
      </c>
      <c r="J407" s="87">
        <v>-8.1799999999999998E-3</v>
      </c>
      <c r="M407" s="84"/>
    </row>
    <row r="408" spans="1:13">
      <c r="A408" s="89">
        <v>42544</v>
      </c>
      <c r="B408" s="90">
        <f>Stocks!M105</f>
        <v>-3.0468283501628394E-3</v>
      </c>
      <c r="J408" s="87">
        <v>-3.0400000000000002E-3</v>
      </c>
      <c r="M408" s="84"/>
    </row>
    <row r="409" spans="1:13">
      <c r="A409" s="89">
        <v>42543</v>
      </c>
      <c r="B409" s="90">
        <f>Stocks!M104</f>
        <v>1.8683562032166055E-2</v>
      </c>
      <c r="J409" s="87">
        <v>1.8859999999999998E-2</v>
      </c>
      <c r="M409" s="84"/>
    </row>
    <row r="410" spans="1:13">
      <c r="A410" s="89">
        <v>42542</v>
      </c>
      <c r="B410" s="90">
        <f>Stocks!M103</f>
        <v>-1.9010103459762384E-4</v>
      </c>
      <c r="J410" s="87">
        <v>-1.9000000000000001E-4</v>
      </c>
      <c r="M410" s="84"/>
    </row>
    <row r="411" spans="1:13">
      <c r="A411" s="89">
        <v>42541</v>
      </c>
      <c r="B411" s="90">
        <f>Stocks!M102</f>
        <v>-1.3242608501632367E-4</v>
      </c>
      <c r="J411" s="87">
        <v>-1.2999999999999999E-4</v>
      </c>
      <c r="M411" s="84"/>
    </row>
    <row r="412" spans="1:13">
      <c r="A412" s="89">
        <v>42538</v>
      </c>
      <c r="B412" s="90">
        <f>Stocks!M101</f>
        <v>1.604314686812714E-3</v>
      </c>
      <c r="J412" s="87">
        <v>1.6100000000000001E-3</v>
      </c>
      <c r="M412" s="84"/>
    </row>
    <row r="413" spans="1:13">
      <c r="A413" s="89">
        <v>42537</v>
      </c>
      <c r="B413" s="90">
        <f>Stocks!M100</f>
        <v>-1.7179297043323216E-2</v>
      </c>
      <c r="J413" s="87">
        <v>-1.703E-2</v>
      </c>
      <c r="M413" s="84"/>
    </row>
    <row r="414" spans="1:13">
      <c r="A414" s="89">
        <v>42536</v>
      </c>
      <c r="B414" s="90">
        <f>Stocks!M99</f>
        <v>-9.8017106538483105E-3</v>
      </c>
      <c r="J414" s="87">
        <v>-9.75E-3</v>
      </c>
      <c r="M414" s="84"/>
    </row>
    <row r="415" spans="1:13">
      <c r="A415" s="89">
        <v>42535</v>
      </c>
      <c r="B415" s="90">
        <f>Stocks!M98</f>
        <v>2.0829444847298931E-3</v>
      </c>
      <c r="J415" s="87">
        <v>2.0899999999999998E-3</v>
      </c>
      <c r="M415" s="84"/>
    </row>
    <row r="416" spans="1:13">
      <c r="A416" s="89">
        <v>42534</v>
      </c>
      <c r="B416" s="90">
        <f>Stocks!M97</f>
        <v>-5.5671047994404451E-3</v>
      </c>
      <c r="J416" s="87">
        <v>-5.5500000000000002E-3</v>
      </c>
      <c r="M416" s="84"/>
    </row>
    <row r="417" spans="1:13">
      <c r="A417" s="89">
        <v>42531</v>
      </c>
      <c r="B417" s="90">
        <f>Stocks!M96</f>
        <v>2.0502184482801389E-2</v>
      </c>
      <c r="J417" s="87">
        <v>2.0709999999999999E-2</v>
      </c>
      <c r="M417" s="84"/>
    </row>
    <row r="418" spans="1:13">
      <c r="A418" s="89">
        <v>42530</v>
      </c>
      <c r="B418" s="90">
        <f>Stocks!M95</f>
        <v>1.0542041771828641E-2</v>
      </c>
      <c r="J418" s="87">
        <v>1.06E-2</v>
      </c>
      <c r="M418" s="84"/>
    </row>
    <row r="419" spans="1:13">
      <c r="A419" s="89">
        <v>42529</v>
      </c>
      <c r="B419" s="90">
        <f>Stocks!M94</f>
        <v>-7.3196105614565122E-4</v>
      </c>
      <c r="J419" s="87">
        <v>-7.2999999999999996E-4</v>
      </c>
      <c r="M419" s="84"/>
    </row>
    <row r="420" spans="1:13">
      <c r="A420" s="89">
        <v>42528</v>
      </c>
      <c r="B420" s="90">
        <f>Stocks!M93</f>
        <v>-1.4424797711426799E-2</v>
      </c>
      <c r="J420" s="87">
        <v>-1.4319999999999999E-2</v>
      </c>
      <c r="M420" s="84"/>
    </row>
    <row r="421" spans="1:13">
      <c r="A421" s="89">
        <v>42527</v>
      </c>
      <c r="B421" s="90">
        <f>Stocks!M92</f>
        <v>-7.9188377238966923E-3</v>
      </c>
      <c r="J421" s="87">
        <v>-7.8899999999999994E-3</v>
      </c>
      <c r="M421" s="84"/>
    </row>
    <row r="422" spans="1:13">
      <c r="A422" s="89">
        <v>42524</v>
      </c>
      <c r="B422" s="90">
        <f>Stocks!M91</f>
        <v>-1.4455732662664622E-2</v>
      </c>
      <c r="J422" s="87">
        <v>-1.435E-2</v>
      </c>
      <c r="M422" s="84"/>
    </row>
    <row r="423" spans="1:13">
      <c r="A423" s="89">
        <v>42523</v>
      </c>
      <c r="B423" s="90">
        <f>Stocks!M90</f>
        <v>-9.6271072655691754E-3</v>
      </c>
      <c r="J423" s="87">
        <v>-9.58E-3</v>
      </c>
      <c r="M423" s="84"/>
    </row>
    <row r="424" spans="1:13">
      <c r="A424" s="89">
        <v>42522</v>
      </c>
      <c r="B424" s="90">
        <f>Stocks!M89</f>
        <v>3.4268757320847372E-3</v>
      </c>
      <c r="J424" s="87">
        <v>3.4299999999999999E-3</v>
      </c>
      <c r="M424" s="84"/>
    </row>
    <row r="425" spans="1:13">
      <c r="A425" s="89">
        <v>42521</v>
      </c>
      <c r="B425" s="90">
        <f>Stocks!M88</f>
        <v>1.2660091219195303E-2</v>
      </c>
      <c r="J425" s="87">
        <v>1.274E-2</v>
      </c>
      <c r="M425" s="84"/>
    </row>
    <row r="426" spans="1:13">
      <c r="A426" s="89">
        <v>42517</v>
      </c>
      <c r="B426" s="90">
        <f>Stocks!M87</f>
        <v>1.241833590353045E-3</v>
      </c>
      <c r="J426" s="87">
        <v>1.24E-3</v>
      </c>
      <c r="M426" s="84"/>
    </row>
    <row r="427" spans="1:13">
      <c r="A427" s="89">
        <v>42516</v>
      </c>
      <c r="B427" s="90">
        <f>Stocks!M86</f>
        <v>-1.1979413805322369E-3</v>
      </c>
      <c r="J427" s="87">
        <v>-1.1999999999999999E-3</v>
      </c>
      <c r="M427" s="84"/>
    </row>
    <row r="428" spans="1:13">
      <c r="A428" s="89">
        <v>42515</v>
      </c>
      <c r="B428" s="90">
        <f>Stocks!M85</f>
        <v>1.100945864598013E-2</v>
      </c>
      <c r="J428" s="87">
        <v>1.107E-2</v>
      </c>
      <c r="M428" s="84"/>
    </row>
    <row r="429" spans="1:13">
      <c r="A429" s="89">
        <v>42514</v>
      </c>
      <c r="B429" s="90">
        <f>Stocks!M84</f>
        <v>-5.9413547816699452E-3</v>
      </c>
      <c r="J429" s="87">
        <v>-5.9199999999999999E-3</v>
      </c>
      <c r="M429" s="84"/>
    </row>
    <row r="430" spans="1:13">
      <c r="A430" s="89">
        <v>42513</v>
      </c>
      <c r="B430" s="90">
        <f>Stocks!M83</f>
        <v>-1.5743555517511495E-2</v>
      </c>
      <c r="J430" s="87">
        <v>-1.562E-2</v>
      </c>
      <c r="M430" s="84"/>
    </row>
    <row r="431" spans="1:13">
      <c r="A431" s="89">
        <v>42510</v>
      </c>
      <c r="B431" s="90">
        <f>Stocks!M82</f>
        <v>-3.6606342273636E-3</v>
      </c>
      <c r="J431" s="87">
        <v>-3.65E-3</v>
      </c>
      <c r="M431" s="84"/>
    </row>
    <row r="432" spans="1:13">
      <c r="A432" s="89">
        <v>42509</v>
      </c>
      <c r="B432" s="90">
        <f>Stocks!M81</f>
        <v>5.7863266645846317E-3</v>
      </c>
      <c r="J432" s="87">
        <v>5.7999999999999996E-3</v>
      </c>
      <c r="M432" s="84"/>
    </row>
    <row r="433" spans="1:13">
      <c r="A433" s="89">
        <v>42508</v>
      </c>
      <c r="B433" s="90">
        <f>Stocks!M80</f>
        <v>2.1311817483386141E-4</v>
      </c>
      <c r="J433" s="87">
        <v>2.1000000000000001E-4</v>
      </c>
      <c r="M433" s="84"/>
    </row>
    <row r="434" spans="1:13">
      <c r="A434" s="89">
        <v>42507</v>
      </c>
      <c r="B434" s="90">
        <f>Stocks!M79</f>
        <v>2.0175873613699855E-2</v>
      </c>
      <c r="J434" s="87">
        <v>2.0379999999999999E-2</v>
      </c>
      <c r="M434" s="84"/>
    </row>
    <row r="435" spans="1:13">
      <c r="A435" s="89">
        <v>42506</v>
      </c>
      <c r="B435" s="90">
        <f>Stocks!M78</f>
        <v>8.6772010615693215E-3</v>
      </c>
      <c r="J435" s="87">
        <v>8.7100000000000007E-3</v>
      </c>
      <c r="M435" s="84"/>
    </row>
    <row r="436" spans="1:13">
      <c r="A436" s="89">
        <v>42503</v>
      </c>
      <c r="B436" s="90">
        <f>Stocks!M77</f>
        <v>-2.7431219344895008E-3</v>
      </c>
      <c r="J436" s="87">
        <v>-2.7399999999999998E-3</v>
      </c>
      <c r="M436" s="84"/>
    </row>
    <row r="437" spans="1:13">
      <c r="A437" s="89">
        <v>42502</v>
      </c>
      <c r="B437" s="90">
        <f>Stocks!M76</f>
        <v>-4.4596092551728627E-3</v>
      </c>
      <c r="J437" s="87">
        <v>-4.45E-3</v>
      </c>
      <c r="M437" s="84"/>
    </row>
    <row r="438" spans="1:13">
      <c r="A438" s="89">
        <v>42501</v>
      </c>
      <c r="B438" s="90">
        <f>Stocks!M75</f>
        <v>3.6141229693690173E-3</v>
      </c>
      <c r="J438" s="87">
        <v>3.62E-3</v>
      </c>
      <c r="M438" s="84"/>
    </row>
    <row r="439" spans="1:13">
      <c r="A439" s="89">
        <v>42500</v>
      </c>
      <c r="B439" s="90">
        <f>Stocks!M74</f>
        <v>-1.2017918830985585E-2</v>
      </c>
      <c r="J439" s="87">
        <v>-1.1950000000000001E-2</v>
      </c>
      <c r="M439" s="84"/>
    </row>
    <row r="440" spans="1:13">
      <c r="A440" s="89">
        <v>42499</v>
      </c>
      <c r="B440" s="90">
        <f>Stocks!M73</f>
        <v>-9.1404204249021376E-3</v>
      </c>
      <c r="J440" s="87">
        <v>-9.1000000000000004E-3</v>
      </c>
      <c r="M440" s="84"/>
    </row>
    <row r="441" spans="1:13">
      <c r="A441" s="89">
        <v>42496</v>
      </c>
      <c r="B441" s="90">
        <f>Stocks!M72</f>
        <v>3.4951952162597219E-3</v>
      </c>
      <c r="J441" s="87">
        <v>3.5000000000000001E-3</v>
      </c>
      <c r="M441" s="84"/>
    </row>
    <row r="442" spans="1:13">
      <c r="A442" s="89">
        <v>42495</v>
      </c>
      <c r="B442" s="90">
        <f>Stocks!M71</f>
        <v>5.4171001221060121E-3</v>
      </c>
      <c r="J442" s="87">
        <v>5.4299999999999999E-3</v>
      </c>
      <c r="M442" s="84"/>
    </row>
    <row r="443" spans="1:13">
      <c r="A443" s="89">
        <v>42494</v>
      </c>
      <c r="B443" s="90">
        <f>Stocks!M70</f>
        <v>-6.7260206159910777E-3</v>
      </c>
      <c r="J443" s="87">
        <v>-6.7000000000000002E-3</v>
      </c>
      <c r="M443" s="84"/>
    </row>
    <row r="444" spans="1:13">
      <c r="A444" s="89">
        <v>42493</v>
      </c>
      <c r="B444" s="90">
        <f>Stocks!M69</f>
        <v>2.7970177651246101E-2</v>
      </c>
      <c r="J444" s="87">
        <v>2.8369999999999999E-2</v>
      </c>
      <c r="M444" s="84"/>
    </row>
    <row r="445" spans="1:13">
      <c r="A445" s="89">
        <v>42492</v>
      </c>
      <c r="B445" s="90">
        <f>Stocks!M68</f>
        <v>-6.6940622878218971E-3</v>
      </c>
      <c r="J445" s="87">
        <v>-6.6699999999999997E-3</v>
      </c>
      <c r="M445" s="84"/>
    </row>
    <row r="446" spans="1:13">
      <c r="A446" s="89">
        <v>42489</v>
      </c>
      <c r="B446" s="90">
        <f>Stocks!M67</f>
        <v>-8.447348340697141E-3</v>
      </c>
      <c r="J446" s="87">
        <v>-8.4100000000000008E-3</v>
      </c>
      <c r="M446" s="84"/>
    </row>
    <row r="447" spans="1:13">
      <c r="A447" s="89">
        <v>42488</v>
      </c>
      <c r="B447" s="90">
        <f>Stocks!M66</f>
        <v>-1.3151954682792111E-2</v>
      </c>
      <c r="J447" s="87">
        <v>-1.307E-2</v>
      </c>
      <c r="M447" s="84"/>
    </row>
    <row r="448" spans="1:13">
      <c r="A448" s="89">
        <v>42487</v>
      </c>
      <c r="B448" s="90">
        <f>Stocks!M65</f>
        <v>-2.714274670996697E-3</v>
      </c>
      <c r="J448" s="87">
        <v>-2.7100000000000002E-3</v>
      </c>
      <c r="M448" s="84"/>
    </row>
    <row r="449" spans="1:13">
      <c r="A449" s="89">
        <v>42486</v>
      </c>
      <c r="B449" s="90">
        <f>Stocks!M64</f>
        <v>4.1331507936631798E-3</v>
      </c>
      <c r="J449" s="87">
        <v>4.1399999999999996E-3</v>
      </c>
      <c r="M449" s="84"/>
    </row>
    <row r="450" spans="1:13">
      <c r="A450" s="89">
        <v>42485</v>
      </c>
      <c r="B450" s="90">
        <f>Stocks!M63</f>
        <v>9.0592107245281734E-3</v>
      </c>
      <c r="J450" s="87">
        <v>9.1000000000000004E-3</v>
      </c>
      <c r="M450" s="84"/>
    </row>
    <row r="451" spans="1:13">
      <c r="A451" s="89">
        <v>42482</v>
      </c>
      <c r="B451" s="90">
        <f>Stocks!M62</f>
        <v>-4.0415170325260527E-3</v>
      </c>
      <c r="J451" s="87">
        <v>-4.0299999999999997E-3</v>
      </c>
      <c r="M451" s="84"/>
    </row>
    <row r="452" spans="1:13">
      <c r="A452" s="89">
        <v>42481</v>
      </c>
      <c r="B452" s="90">
        <f>Stocks!M61</f>
        <v>2.2608713220595156E-3</v>
      </c>
      <c r="J452" s="87">
        <v>2.2599999999999999E-3</v>
      </c>
      <c r="M452" s="84"/>
    </row>
    <row r="453" spans="1:13">
      <c r="A453" s="89">
        <v>42480</v>
      </c>
      <c r="B453" s="90">
        <f>Stocks!M60</f>
        <v>-2.7794837410318345E-2</v>
      </c>
      <c r="J453" s="87">
        <v>-2.741E-2</v>
      </c>
      <c r="M453" s="84"/>
    </row>
    <row r="454" spans="1:13">
      <c r="A454" s="89">
        <v>42479</v>
      </c>
      <c r="B454" s="90">
        <f>Stocks!M59</f>
        <v>1.8427190371522479E-2</v>
      </c>
      <c r="J454" s="87">
        <v>1.8599999999999998E-2</v>
      </c>
      <c r="M454" s="84"/>
    </row>
    <row r="455" spans="1:13">
      <c r="A455" s="89">
        <v>42478</v>
      </c>
      <c r="B455" s="90">
        <f>Stocks!M58</f>
        <v>6.9738588793572074E-4</v>
      </c>
      <c r="J455" s="87">
        <v>6.9999999999999999E-4</v>
      </c>
      <c r="M455" s="84"/>
    </row>
    <row r="456" spans="1:13">
      <c r="A456" s="89">
        <v>42475</v>
      </c>
      <c r="B456" s="90">
        <f>Stocks!M57</f>
        <v>7.3551083944690286E-3</v>
      </c>
      <c r="J456" s="87">
        <v>7.3800000000000003E-3</v>
      </c>
      <c r="M456" s="84"/>
    </row>
    <row r="457" spans="1:13">
      <c r="A457" s="89">
        <v>42474</v>
      </c>
      <c r="B457" s="90">
        <f>Stocks!M56</f>
        <v>-6.0299434426760576E-3</v>
      </c>
      <c r="J457" s="87">
        <v>-6.0099999999999997E-3</v>
      </c>
      <c r="M457" s="84"/>
    </row>
    <row r="458" spans="1:13">
      <c r="A458" s="89">
        <v>42473</v>
      </c>
      <c r="B458" s="90">
        <f>Stocks!M55</f>
        <v>-9.9792834114391174E-3</v>
      </c>
      <c r="J458" s="87">
        <v>-9.9299999999999996E-3</v>
      </c>
      <c r="M458" s="84"/>
    </row>
    <row r="459" spans="1:13">
      <c r="A459" s="89">
        <v>42472</v>
      </c>
      <c r="B459" s="90">
        <f>Stocks!M54</f>
        <v>-7.1257596736839981E-3</v>
      </c>
      <c r="J459" s="87">
        <v>-7.1000000000000004E-3</v>
      </c>
      <c r="M459" s="84"/>
    </row>
    <row r="460" spans="1:13">
      <c r="A460" s="89">
        <v>42471</v>
      </c>
      <c r="B460" s="90">
        <f>Stocks!M53</f>
        <v>-1.000219088442693E-2</v>
      </c>
      <c r="J460" s="87">
        <v>-9.9500000000000005E-3</v>
      </c>
      <c r="M460" s="84"/>
    </row>
    <row r="461" spans="1:13">
      <c r="A461" s="89">
        <v>42468</v>
      </c>
      <c r="B461" s="90">
        <f>Stocks!M52</f>
        <v>-7.5091981649020182E-3</v>
      </c>
      <c r="J461" s="87">
        <v>-7.4799999999999997E-3</v>
      </c>
      <c r="M461" s="84"/>
    </row>
    <row r="462" spans="1:13">
      <c r="A462" s="89">
        <v>42467</v>
      </c>
      <c r="B462" s="90">
        <f>Stocks!M51</f>
        <v>-8.1966658580253787E-3</v>
      </c>
      <c r="J462" s="87">
        <v>-8.1600000000000006E-3</v>
      </c>
      <c r="M462" s="84"/>
    </row>
    <row r="463" spans="1:13">
      <c r="A463" s="89">
        <v>42466</v>
      </c>
      <c r="B463" s="90">
        <f>Stocks!M50</f>
        <v>1.011770784622873E-2</v>
      </c>
      <c r="J463" s="87">
        <v>1.017E-2</v>
      </c>
      <c r="M463" s="84"/>
    </row>
    <row r="464" spans="1:13">
      <c r="A464" s="89">
        <v>42465</v>
      </c>
      <c r="B464" s="90">
        <f>Stocks!M49</f>
        <v>9.3876419126473192E-3</v>
      </c>
      <c r="J464" s="87">
        <v>9.4299999999999991E-3</v>
      </c>
      <c r="M464" s="84"/>
    </row>
    <row r="465" spans="1:13">
      <c r="A465" s="89">
        <v>42464</v>
      </c>
      <c r="B465" s="90">
        <f>Stocks!M48</f>
        <v>5.8995298305715123E-3</v>
      </c>
      <c r="J465" s="87">
        <v>5.9199999999999999E-3</v>
      </c>
      <c r="M465" s="84"/>
    </row>
    <row r="466" spans="1:13">
      <c r="A466" s="89">
        <v>42461</v>
      </c>
      <c r="B466" s="90">
        <f>Stocks!M47</f>
        <v>-4.3295245851805025E-3</v>
      </c>
      <c r="J466" s="87">
        <v>-4.3200000000000001E-3</v>
      </c>
      <c r="M466" s="84"/>
    </row>
    <row r="467" spans="1:13">
      <c r="A467" s="89">
        <v>42460</v>
      </c>
      <c r="B467" s="90">
        <f>Stocks!M46</f>
        <v>-1.6555496190225748E-2</v>
      </c>
      <c r="J467" s="87">
        <v>-1.6420000000000001E-2</v>
      </c>
      <c r="M467" s="84"/>
    </row>
    <row r="468" spans="1:13">
      <c r="A468" s="89">
        <v>42459</v>
      </c>
      <c r="B468" s="90">
        <f>Stocks!M45</f>
        <v>9.7684016915861906E-3</v>
      </c>
      <c r="J468" s="87">
        <v>9.8200000000000006E-3</v>
      </c>
      <c r="M468" s="84"/>
    </row>
    <row r="469" spans="1:13">
      <c r="A469" s="89">
        <v>42458</v>
      </c>
      <c r="B469" s="90">
        <f>Stocks!M44</f>
        <v>-2.24581316467052E-3</v>
      </c>
      <c r="J469" s="87">
        <v>-2.2399999999999998E-3</v>
      </c>
      <c r="M469" s="84"/>
    </row>
    <row r="470" spans="1:13">
      <c r="A470" s="89">
        <v>42457</v>
      </c>
      <c r="B470" s="90">
        <f>Stocks!M43</f>
        <v>-1.415669410895689E-2</v>
      </c>
      <c r="J470" s="87">
        <v>-1.406E-2</v>
      </c>
      <c r="M470" s="84"/>
    </row>
    <row r="471" spans="1:13">
      <c r="A471" s="89">
        <v>42453</v>
      </c>
      <c r="B471" s="90">
        <f>Stocks!M42</f>
        <v>1.8653375469854405E-2</v>
      </c>
      <c r="J471" s="87">
        <v>1.883E-2</v>
      </c>
      <c r="M471" s="84"/>
    </row>
    <row r="472" spans="1:13">
      <c r="A472" s="89">
        <v>42452</v>
      </c>
      <c r="B472" s="90">
        <f>Stocks!M41</f>
        <v>1.9386265120640901E-3</v>
      </c>
      <c r="J472" s="87">
        <v>1.9400000000000001E-3</v>
      </c>
      <c r="M472" s="84"/>
    </row>
    <row r="473" spans="1:13">
      <c r="A473" s="89">
        <v>42451</v>
      </c>
      <c r="B473" s="90">
        <f>Stocks!M40</f>
        <v>-7.0260138717323055E-3</v>
      </c>
      <c r="J473" s="87">
        <v>-7.0000000000000001E-3</v>
      </c>
      <c r="M473" s="84"/>
    </row>
    <row r="474" spans="1:13">
      <c r="A474" s="89">
        <v>42450</v>
      </c>
      <c r="B474" s="90">
        <f>Stocks!M39</f>
        <v>3.1525118497376901E-3</v>
      </c>
      <c r="J474" s="87">
        <v>3.16E-3</v>
      </c>
      <c r="M474" s="84"/>
    </row>
    <row r="475" spans="1:13">
      <c r="A475" s="89">
        <v>42447</v>
      </c>
      <c r="B475" s="90">
        <f>Stocks!M38</f>
        <v>-5.4475276400161223E-3</v>
      </c>
      <c r="J475" s="87">
        <v>-5.4299999999999999E-3</v>
      </c>
      <c r="M475" s="84"/>
    </row>
    <row r="476" spans="1:13">
      <c r="A476" s="89">
        <v>42446</v>
      </c>
      <c r="B476" s="90">
        <f>Stocks!M37</f>
        <v>-3.2325465712902998E-2</v>
      </c>
      <c r="J476" s="87">
        <v>-3.1809999999999998E-2</v>
      </c>
      <c r="M476" s="84"/>
    </row>
    <row r="477" spans="1:13">
      <c r="A477" s="89">
        <v>42445</v>
      </c>
      <c r="B477" s="90">
        <f>Stocks!M36</f>
        <v>-3.574757848162182E-3</v>
      </c>
      <c r="J477" s="87">
        <v>-3.5699999999999998E-3</v>
      </c>
      <c r="M477" s="84"/>
    </row>
    <row r="478" spans="1:13">
      <c r="A478" s="89">
        <v>42444</v>
      </c>
      <c r="B478" s="90">
        <f>Stocks!M35</f>
        <v>6.9549596816336785E-3</v>
      </c>
      <c r="J478" s="87">
        <v>6.9800000000000001E-3</v>
      </c>
      <c r="M478" s="84"/>
    </row>
    <row r="479" spans="1:13">
      <c r="A479" s="89">
        <v>42443</v>
      </c>
      <c r="B479" s="90">
        <f>Stocks!M34</f>
        <v>5.9901359971174647E-3</v>
      </c>
      <c r="J479" s="87">
        <v>6.0099999999999997E-3</v>
      </c>
      <c r="M479" s="84"/>
    </row>
    <row r="480" spans="1:13">
      <c r="A480" s="89">
        <v>42440</v>
      </c>
      <c r="B480" s="90">
        <f>Stocks!M33</f>
        <v>-1.1830238469612989E-2</v>
      </c>
      <c r="J480" s="87">
        <v>-1.176E-2</v>
      </c>
      <c r="M480" s="84"/>
    </row>
    <row r="481" spans="1:13">
      <c r="A481" s="89">
        <v>42439</v>
      </c>
      <c r="B481" s="90">
        <f>Stocks!M32</f>
        <v>-1.438177829193096E-2</v>
      </c>
      <c r="J481" s="87">
        <v>-1.4279999999999999E-2</v>
      </c>
      <c r="M481" s="84"/>
    </row>
    <row r="482" spans="1:13">
      <c r="A482" s="89">
        <v>42438</v>
      </c>
      <c r="B482" s="90">
        <f>Stocks!M31</f>
        <v>9.1485518041714922E-4</v>
      </c>
      <c r="J482" s="87">
        <v>9.2000000000000003E-4</v>
      </c>
      <c r="M482" s="84"/>
    </row>
    <row r="483" spans="1:13">
      <c r="A483" s="89">
        <v>42437</v>
      </c>
      <c r="B483" s="90">
        <f>Stocks!M30</f>
        <v>-1.4733134733802085E-2</v>
      </c>
      <c r="J483" s="87">
        <v>-1.4630000000000001E-2</v>
      </c>
      <c r="M483" s="84"/>
    </row>
    <row r="484" spans="1:13">
      <c r="A484" s="89">
        <v>42436</v>
      </c>
      <c r="B484" s="90">
        <f>Stocks!M29</f>
        <v>-1.0774013908344886E-2</v>
      </c>
      <c r="J484" s="87">
        <v>-1.072E-2</v>
      </c>
      <c r="M484" s="84"/>
    </row>
    <row r="485" spans="1:13">
      <c r="A485" s="89">
        <v>42433</v>
      </c>
      <c r="B485" s="90">
        <f>Stocks!M28</f>
        <v>-1.3774471368917273E-3</v>
      </c>
      <c r="J485" s="87">
        <v>-1.3799999999999999E-3</v>
      </c>
      <c r="M485" s="84"/>
    </row>
    <row r="486" spans="1:13">
      <c r="A486" s="89">
        <v>42432</v>
      </c>
      <c r="B486" s="90">
        <f>Stocks!M27</f>
        <v>-2.0835965687316291E-3</v>
      </c>
      <c r="J486" s="87">
        <v>-2.0799999999999998E-3</v>
      </c>
      <c r="M486" s="84"/>
    </row>
    <row r="487" spans="1:13">
      <c r="A487" s="89">
        <v>42431</v>
      </c>
      <c r="B487" s="90">
        <f>Stocks!M26</f>
        <v>-2.5167948870693291E-2</v>
      </c>
      <c r="J487" s="87">
        <v>-2.4850000000000001E-2</v>
      </c>
      <c r="M487" s="84"/>
    </row>
    <row r="488" spans="1:13">
      <c r="A488" s="89">
        <v>42430</v>
      </c>
      <c r="B488" s="90">
        <f>Stocks!M25</f>
        <v>8.0268609903379005E-3</v>
      </c>
      <c r="J488" s="87">
        <v>8.0599999999999995E-3</v>
      </c>
      <c r="M488" s="84"/>
    </row>
    <row r="489" spans="1:13">
      <c r="A489" s="89">
        <v>42429</v>
      </c>
      <c r="B489" s="90">
        <f>Stocks!M24</f>
        <v>-1.2201578050241258E-2</v>
      </c>
      <c r="J489" s="87">
        <v>-1.213E-2</v>
      </c>
      <c r="M489" s="84"/>
    </row>
    <row r="490" spans="1:13">
      <c r="A490" s="89">
        <v>42426</v>
      </c>
      <c r="B490" s="90">
        <f>Stocks!M23</f>
        <v>-9.8863233451527109E-3</v>
      </c>
      <c r="J490" s="87">
        <v>-9.8399999999999998E-3</v>
      </c>
      <c r="M490" s="84"/>
    </row>
    <row r="491" spans="1:13">
      <c r="A491" s="89">
        <v>42425</v>
      </c>
      <c r="B491" s="90">
        <f>Stocks!M22</f>
        <v>1.4593020260450224E-2</v>
      </c>
      <c r="J491" s="87">
        <v>1.47E-2</v>
      </c>
      <c r="M491" s="84"/>
    </row>
    <row r="492" spans="1:13">
      <c r="A492" s="89">
        <v>42424</v>
      </c>
      <c r="B492" s="90">
        <f>Stocks!M21</f>
        <v>-1.5127699975979096E-2</v>
      </c>
      <c r="J492" s="87">
        <v>-1.5010000000000001E-2</v>
      </c>
      <c r="M492" s="84"/>
    </row>
    <row r="493" spans="1:13">
      <c r="A493" s="89">
        <v>42423</v>
      </c>
      <c r="B493" s="90">
        <f>Stocks!M20</f>
        <v>5.6070548885365622E-4</v>
      </c>
      <c r="J493" s="87">
        <v>5.5999999999999995E-4</v>
      </c>
      <c r="M493" s="84"/>
    </row>
    <row r="494" spans="1:13">
      <c r="A494" s="89">
        <v>42422</v>
      </c>
      <c r="B494" s="90">
        <f>Stocks!M19</f>
        <v>1.7882729396346022E-2</v>
      </c>
      <c r="J494" s="87">
        <v>1.804E-2</v>
      </c>
      <c r="M494" s="84"/>
    </row>
    <row r="495" spans="1:13">
      <c r="A495" s="89">
        <v>42419</v>
      </c>
      <c r="B495" s="90">
        <f>Stocks!M18</f>
        <v>-1.5688926138481073E-2</v>
      </c>
      <c r="J495" s="87">
        <v>-1.5570000000000001E-2</v>
      </c>
      <c r="M495" s="84"/>
    </row>
    <row r="496" spans="1:13">
      <c r="A496" s="89">
        <v>42418</v>
      </c>
      <c r="B496" s="90">
        <f>Stocks!M17</f>
        <v>-5.8645474506809842E-3</v>
      </c>
      <c r="J496" s="87">
        <v>-5.8500000000000002E-3</v>
      </c>
      <c r="M496" s="84"/>
    </row>
    <row r="497" spans="1:13">
      <c r="A497" s="89">
        <v>42417</v>
      </c>
      <c r="B497" s="90">
        <f>Stocks!M16</f>
        <v>-5.3662071463144809E-3</v>
      </c>
      <c r="J497" s="87">
        <v>-5.3499999999999997E-3</v>
      </c>
      <c r="M497" s="84"/>
    </row>
    <row r="498" spans="1:13">
      <c r="A498" s="89">
        <v>42416</v>
      </c>
      <c r="B498" s="90">
        <f>Stocks!M15</f>
        <v>-2.1483129368729405E-2</v>
      </c>
      <c r="J498" s="87">
        <v>-2.1250000000000002E-2</v>
      </c>
      <c r="M498" s="84"/>
    </row>
    <row r="499" spans="1:13">
      <c r="A499" s="89">
        <v>42412</v>
      </c>
      <c r="B499" s="90">
        <f>Stocks!M14</f>
        <v>-6.3826751435806595E-3</v>
      </c>
      <c r="J499" s="87">
        <v>-6.3600000000000002E-3</v>
      </c>
      <c r="M499" s="84"/>
    </row>
    <row r="500" spans="1:13">
      <c r="A500" s="89">
        <v>42411</v>
      </c>
      <c r="B500" s="90">
        <f>Stocks!M13</f>
        <v>1.2171390496418862E-2</v>
      </c>
      <c r="J500" s="87">
        <v>1.225E-2</v>
      </c>
      <c r="M500" s="84"/>
    </row>
    <row r="501" spans="1:13">
      <c r="A501" s="89">
        <v>42410</v>
      </c>
      <c r="B501" s="90">
        <f>Stocks!M12</f>
        <v>4.2791885432342012E-4</v>
      </c>
      <c r="J501" s="87">
        <v>4.2999999999999999E-4</v>
      </c>
      <c r="M501" s="84"/>
    </row>
    <row r="502" spans="1:13">
      <c r="A502" s="89">
        <v>42409</v>
      </c>
      <c r="B502" s="90">
        <f>Stocks!M11</f>
        <v>1.8005481693261043E-2</v>
      </c>
      <c r="J502" s="87">
        <v>1.8169999999999999E-2</v>
      </c>
      <c r="M502" s="84"/>
    </row>
    <row r="503" spans="1:13">
      <c r="A503" s="89">
        <v>42408</v>
      </c>
      <c r="B503" s="90">
        <f>Stocks!M10</f>
        <v>2.5727675181714924E-3</v>
      </c>
      <c r="J503" s="87">
        <v>2.5799999999999998E-3</v>
      </c>
      <c r="M503" s="84"/>
    </row>
    <row r="504" spans="1:13">
      <c r="A504" s="89">
        <v>42405</v>
      </c>
      <c r="B504" s="90">
        <f>Stocks!M9</f>
        <v>9.135017029514126E-3</v>
      </c>
      <c r="J504" s="87">
        <v>9.1800000000000007E-3</v>
      </c>
      <c r="M504" s="84"/>
    </row>
    <row r="505" spans="1:13">
      <c r="A505" s="89">
        <v>42404</v>
      </c>
      <c r="B505" s="90">
        <f>Stocks!M8</f>
        <v>-2.7508552551790667E-2</v>
      </c>
      <c r="J505" s="87">
        <v>-2.7130000000000001E-2</v>
      </c>
      <c r="M505" s="84"/>
    </row>
    <row r="506" spans="1:13">
      <c r="A506" s="89">
        <v>42403</v>
      </c>
      <c r="B506" s="90">
        <f>Stocks!M7</f>
        <v>-4.2043286430367647E-3</v>
      </c>
      <c r="J506" s="87">
        <v>-4.1999999999999997E-3</v>
      </c>
    </row>
    <row r="507" spans="1:13">
      <c r="A507" s="92">
        <v>42402</v>
      </c>
      <c r="B507" s="28">
        <f>Stocks!M6</f>
        <v>3.332608678183771E-2</v>
      </c>
      <c r="J507" s="93">
        <v>3.3890000000000003E-2</v>
      </c>
    </row>
    <row r="508" spans="1:13">
      <c r="A508" s="92">
        <v>42401</v>
      </c>
      <c r="B508" s="42">
        <f>Stocks!M5</f>
        <v>0</v>
      </c>
      <c r="J508" s="84"/>
    </row>
    <row r="509" spans="1:13">
      <c r="J509" s="84"/>
    </row>
    <row r="510" spans="1:13">
      <c r="J510" s="84"/>
    </row>
    <row r="511" spans="1:13">
      <c r="J511" s="84"/>
    </row>
    <row r="512" spans="1:13">
      <c r="J512" s="84"/>
    </row>
    <row r="513" spans="10:10">
      <c r="J513" s="94"/>
    </row>
    <row r="514" spans="10:10">
      <c r="J514" s="94"/>
    </row>
    <row r="515" spans="10:10">
      <c r="J515" s="94"/>
    </row>
    <row r="516" spans="10:10">
      <c r="J516" s="94"/>
    </row>
    <row r="517" spans="10:10">
      <c r="J517" s="94"/>
    </row>
    <row r="518" spans="10:10">
      <c r="J518" s="94"/>
    </row>
    <row r="519" spans="10:10">
      <c r="J519" s="94"/>
    </row>
    <row r="520" spans="10:10">
      <c r="J520" s="94"/>
    </row>
    <row r="521" spans="10:10">
      <c r="J521" s="94"/>
    </row>
    <row r="522" spans="10:10">
      <c r="J522" s="94"/>
    </row>
    <row r="523" spans="10:10">
      <c r="J523" s="94"/>
    </row>
    <row r="524" spans="10:10">
      <c r="J524" s="94"/>
    </row>
    <row r="525" spans="10:10">
      <c r="J525" s="94"/>
    </row>
    <row r="526" spans="10:10">
      <c r="J526" s="94"/>
    </row>
    <row r="527" spans="10:10">
      <c r="J527" s="94"/>
    </row>
    <row r="528" spans="10:10">
      <c r="J528" s="94"/>
    </row>
    <row r="529" spans="10:10">
      <c r="J529" s="94"/>
    </row>
    <row r="530" spans="10:10">
      <c r="J530" s="94"/>
    </row>
    <row r="531" spans="10:10">
      <c r="J531" s="94"/>
    </row>
    <row r="532" spans="10:10">
      <c r="J532" s="94"/>
    </row>
    <row r="533" spans="10:10">
      <c r="J533" s="94"/>
    </row>
    <row r="534" spans="10:10">
      <c r="J534" s="94"/>
    </row>
    <row r="535" spans="10:10">
      <c r="J535" s="94"/>
    </row>
    <row r="536" spans="10:10">
      <c r="J536" s="94"/>
    </row>
    <row r="537" spans="10:10">
      <c r="J537" s="94"/>
    </row>
    <row r="538" spans="10:10">
      <c r="J538" s="94"/>
    </row>
    <row r="539" spans="10:10">
      <c r="J539" s="94"/>
    </row>
    <row r="540" spans="10:10">
      <c r="J540" s="94"/>
    </row>
  </sheetData>
  <autoFilter ref="A3:B510" xr:uid="{00000000-0009-0000-0000-000007000000}">
    <sortState xmlns:xlrd2="http://schemas.microsoft.com/office/spreadsheetml/2017/richdata2" ref="A2:B510">
      <sortCondition descending="1" ref="A3:A510"/>
    </sortState>
  </autoFilter>
  <customSheetViews>
    <customSheetView guid="{EE6FF1AB-A22F-4E6C-AC71-AAD5BEAF3574}" filter="1" showAutoFilter="1">
      <pageMargins left="0.7" right="0.7" top="0.75" bottom="0.75" header="0.3" footer="0.3"/>
      <autoFilter ref="J2:K507" xr:uid="{00000000-0000-0000-0000-000000000000}"/>
    </customSheetView>
  </customSheetViews>
  <mergeCells count="2">
    <mergeCell ref="L3:M4"/>
    <mergeCell ref="Q1:S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B2:M39"/>
  <sheetViews>
    <sheetView topLeftCell="A4" workbookViewId="0">
      <selection activeCell="H24" sqref="H24"/>
    </sheetView>
  </sheetViews>
  <sheetFormatPr defaultColWidth="14.42578125" defaultRowHeight="15" customHeight="1"/>
  <sheetData>
    <row r="2" spans="3:8" ht="12.75">
      <c r="C2" s="308" t="s">
        <v>89</v>
      </c>
      <c r="D2" s="268"/>
      <c r="E2" s="268"/>
      <c r="F2" s="268"/>
      <c r="G2" s="268"/>
      <c r="H2" s="269"/>
    </row>
    <row r="3" spans="3:8" ht="12.75">
      <c r="C3" s="309" t="s">
        <v>90</v>
      </c>
      <c r="D3" s="289"/>
      <c r="E3" s="289"/>
      <c r="F3" s="289"/>
      <c r="G3" s="289"/>
      <c r="H3" s="283"/>
    </row>
    <row r="4" spans="3:8" ht="12.75">
      <c r="C4" s="284"/>
      <c r="D4" s="277"/>
      <c r="E4" s="277"/>
      <c r="F4" s="277"/>
      <c r="G4" s="277"/>
      <c r="H4" s="285"/>
    </row>
    <row r="5" spans="3:8" ht="12.75">
      <c r="C5" s="284"/>
      <c r="D5" s="277"/>
      <c r="E5" s="277"/>
      <c r="F5" s="277"/>
      <c r="G5" s="277"/>
      <c r="H5" s="285"/>
    </row>
    <row r="6" spans="3:8" ht="12.75">
      <c r="C6" s="284"/>
      <c r="D6" s="277"/>
      <c r="E6" s="277"/>
      <c r="F6" s="277"/>
      <c r="G6" s="277"/>
      <c r="H6" s="285"/>
    </row>
    <row r="7" spans="3:8" ht="12.75">
      <c r="C7" s="286"/>
      <c r="D7" s="274"/>
      <c r="E7" s="274"/>
      <c r="F7" s="274"/>
      <c r="G7" s="274"/>
      <c r="H7" s="287"/>
    </row>
    <row r="8" spans="3:8" s="229" customFormat="1" ht="12.75">
      <c r="C8" s="232"/>
      <c r="D8" s="232"/>
      <c r="E8" s="232"/>
      <c r="F8" s="232"/>
      <c r="G8" s="232"/>
      <c r="H8" s="232"/>
    </row>
    <row r="9" spans="3:8" s="229" customFormat="1" ht="12.75">
      <c r="C9" s="232"/>
      <c r="D9" s="232"/>
      <c r="E9" s="232"/>
      <c r="F9" s="232"/>
      <c r="G9" s="232"/>
      <c r="H9" s="232"/>
    </row>
    <row r="10" spans="3:8" s="229" customFormat="1" ht="12.75">
      <c r="C10" s="232"/>
      <c r="D10" s="232"/>
      <c r="E10" s="232"/>
      <c r="F10" s="232"/>
      <c r="G10" s="232"/>
      <c r="H10" s="232"/>
    </row>
    <row r="11" spans="3:8" s="229" customFormat="1" ht="12.75">
      <c r="C11" s="232"/>
      <c r="D11" s="232"/>
      <c r="E11" s="232"/>
      <c r="F11" s="232"/>
      <c r="G11" s="232"/>
      <c r="H11" s="232"/>
    </row>
    <row r="12" spans="3:8" s="229" customFormat="1" ht="12.75">
      <c r="C12" s="232"/>
      <c r="D12" s="232"/>
      <c r="E12" s="232"/>
      <c r="F12" s="232"/>
      <c r="G12" s="232"/>
      <c r="H12" s="232"/>
    </row>
    <row r="13" spans="3:8" s="229" customFormat="1" ht="12.75">
      <c r="C13" s="232"/>
      <c r="D13" s="232"/>
      <c r="E13" s="232"/>
      <c r="F13" s="232"/>
      <c r="G13" s="232"/>
      <c r="H13" s="232"/>
    </row>
    <row r="14" spans="3:8" s="229" customFormat="1" ht="12.75">
      <c r="C14" s="232"/>
      <c r="D14" s="232"/>
      <c r="E14" s="232"/>
      <c r="F14" s="232"/>
      <c r="G14" s="232"/>
      <c r="H14" s="232"/>
    </row>
    <row r="15" spans="3:8" s="229" customFormat="1" ht="12.75">
      <c r="C15" s="232"/>
      <c r="D15" s="232"/>
      <c r="E15" s="232"/>
      <c r="F15" s="232"/>
      <c r="G15" s="232"/>
      <c r="H15" s="232"/>
    </row>
    <row r="16" spans="3:8" s="229" customFormat="1" ht="12.75">
      <c r="C16" s="232"/>
      <c r="D16" s="232"/>
      <c r="E16" s="232"/>
      <c r="F16" s="232"/>
      <c r="G16" s="232"/>
      <c r="H16" s="232"/>
    </row>
    <row r="17" spans="2:13" s="229" customFormat="1" ht="12.75">
      <c r="C17" s="232"/>
      <c r="D17" s="232"/>
      <c r="E17" s="232"/>
      <c r="F17" s="232"/>
      <c r="G17" s="232"/>
      <c r="H17" s="232"/>
    </row>
    <row r="20" spans="2:13">
      <c r="B20" s="60" t="s">
        <v>91</v>
      </c>
      <c r="C20" s="61"/>
      <c r="D20" s="61"/>
      <c r="E20" s="62"/>
      <c r="F20" s="62"/>
      <c r="G20" s="62"/>
      <c r="H20" s="62"/>
      <c r="I20" s="63">
        <v>252</v>
      </c>
    </row>
    <row r="21" spans="2:13">
      <c r="B21" s="64" t="s">
        <v>92</v>
      </c>
      <c r="C21" s="65"/>
      <c r="D21" s="65"/>
      <c r="E21" s="66"/>
      <c r="F21" s="66"/>
      <c r="G21" s="66"/>
      <c r="H21" s="66"/>
      <c r="I21" s="67">
        <v>252</v>
      </c>
    </row>
    <row r="22" spans="2:13">
      <c r="B22" s="310" t="s">
        <v>93</v>
      </c>
      <c r="C22" s="269"/>
      <c r="D22" s="25">
        <v>0.01</v>
      </c>
      <c r="E22" s="69"/>
      <c r="F22" s="69"/>
      <c r="G22" s="69"/>
      <c r="H22" s="69"/>
      <c r="I22" s="69"/>
    </row>
    <row r="23" spans="2:13">
      <c r="B23" s="311" t="s">
        <v>94</v>
      </c>
      <c r="C23" s="269"/>
      <c r="D23" s="70">
        <v>0.05</v>
      </c>
      <c r="E23" s="69"/>
      <c r="F23" s="71" t="s">
        <v>107</v>
      </c>
      <c r="G23" s="69"/>
      <c r="H23" s="69"/>
      <c r="I23" s="69"/>
    </row>
    <row r="24" spans="2:13">
      <c r="B24" s="312" t="s">
        <v>95</v>
      </c>
      <c r="C24" s="269"/>
      <c r="D24" s="95">
        <f>'Stocks VaR and ES'!A278</f>
        <v>42767</v>
      </c>
      <c r="E24" s="69"/>
      <c r="F24" s="69"/>
      <c r="G24" s="69"/>
      <c r="H24" s="69"/>
      <c r="I24" s="73"/>
      <c r="J24" s="73"/>
      <c r="K24" s="73"/>
      <c r="L24" s="73"/>
      <c r="M24" s="73"/>
    </row>
    <row r="25" spans="2:13" ht="12.75">
      <c r="H25" s="2"/>
      <c r="I25" s="2"/>
    </row>
    <row r="26" spans="2:13" ht="15" customHeight="1">
      <c r="B26" s="315" t="s">
        <v>96</v>
      </c>
      <c r="C26" s="316"/>
      <c r="D26" s="316"/>
      <c r="E26" s="317" t="s">
        <v>208</v>
      </c>
      <c r="F26" s="317"/>
      <c r="G26" s="317"/>
      <c r="H26" s="319" t="s">
        <v>212</v>
      </c>
      <c r="I26" s="317"/>
      <c r="J26" s="317"/>
      <c r="K26" s="324" t="s">
        <v>97</v>
      </c>
      <c r="L26" s="325"/>
      <c r="M26" s="326"/>
    </row>
    <row r="27" spans="2:13" ht="15" customHeight="1">
      <c r="B27" s="318" t="s">
        <v>98</v>
      </c>
      <c r="C27" s="318"/>
      <c r="D27" s="318"/>
      <c r="E27" s="244" t="s">
        <v>209</v>
      </c>
      <c r="F27" s="244" t="s">
        <v>210</v>
      </c>
      <c r="G27" s="244" t="s">
        <v>211</v>
      </c>
      <c r="H27" s="244" t="s">
        <v>209</v>
      </c>
      <c r="I27" s="244" t="s">
        <v>210</v>
      </c>
      <c r="J27" s="244" t="s">
        <v>211</v>
      </c>
      <c r="K27" s="314" t="s">
        <v>221</v>
      </c>
      <c r="L27" s="314"/>
      <c r="M27" s="314"/>
    </row>
    <row r="28" spans="2:13" ht="48" customHeight="1">
      <c r="B28" s="318"/>
      <c r="C28" s="318"/>
      <c r="D28" s="318"/>
      <c r="E28" s="245">
        <f>SUM(Currency!F4:F255)</f>
        <v>0</v>
      </c>
      <c r="F28" s="245">
        <f>_xlfn.BINOM.INV($I$21,$D$22,$D$23)</f>
        <v>0</v>
      </c>
      <c r="G28" s="245">
        <f>_xlfn.BINOM.INV($I$21,$D$22,1-$D$23)</f>
        <v>5</v>
      </c>
      <c r="H28" s="246">
        <f>_xlfn.BINOM.DIST(E28,$I$21,$D$22,TRUE())</f>
        <v>7.9445451690554045E-2</v>
      </c>
      <c r="I28" s="246">
        <f>_xlfn.BINOM.DIST(F28,$I$21,$D$22,TRUE())</f>
        <v>7.9445451690554045E-2</v>
      </c>
      <c r="J28" s="246">
        <f>_xlfn.BINOM.DIST(G28,$I$21,$D$22,TRUE())</f>
        <v>0.95747748797560983</v>
      </c>
      <c r="K28" s="314"/>
      <c r="L28" s="314"/>
      <c r="M28" s="314"/>
    </row>
    <row r="29" spans="2:13" ht="12.75">
      <c r="B29" s="79"/>
      <c r="C29" s="79"/>
      <c r="D29" s="79"/>
      <c r="E29" s="79"/>
      <c r="F29" s="79"/>
      <c r="G29" s="79"/>
      <c r="H29" s="79"/>
      <c r="I29" s="79"/>
      <c r="J29" s="79"/>
    </row>
    <row r="30" spans="2:13" ht="12.75">
      <c r="B30" s="79"/>
      <c r="C30" s="79"/>
      <c r="D30" s="79"/>
      <c r="E30" s="79"/>
      <c r="F30" s="79"/>
      <c r="G30" s="79"/>
      <c r="H30" s="79"/>
      <c r="I30" s="79"/>
      <c r="J30" s="79"/>
    </row>
    <row r="31" spans="2:13" ht="12.75">
      <c r="B31" s="327" t="s">
        <v>108</v>
      </c>
      <c r="C31" s="328"/>
      <c r="D31" s="328"/>
      <c r="E31" s="328"/>
      <c r="F31" s="328"/>
      <c r="G31" s="79"/>
      <c r="H31" s="96"/>
      <c r="I31" s="96"/>
      <c r="J31" s="79"/>
    </row>
    <row r="32" spans="2:13" ht="12.75" customHeight="1">
      <c r="B32" s="329" t="s">
        <v>222</v>
      </c>
      <c r="C32" s="330"/>
      <c r="D32" s="330"/>
      <c r="E32" s="330"/>
      <c r="F32" s="330"/>
      <c r="G32" s="79"/>
      <c r="H32" s="79"/>
      <c r="I32" s="79"/>
      <c r="J32" s="79"/>
    </row>
    <row r="33" spans="2:10" ht="63.75" customHeight="1">
      <c r="B33" s="329"/>
      <c r="C33" s="330"/>
      <c r="D33" s="330"/>
      <c r="E33" s="330"/>
      <c r="F33" s="330"/>
      <c r="G33" s="79"/>
      <c r="H33" s="79"/>
      <c r="I33" s="79"/>
      <c r="J33" s="79"/>
    </row>
    <row r="34" spans="2:10" ht="21" customHeight="1">
      <c r="B34" s="79"/>
      <c r="C34" s="79"/>
      <c r="D34" s="79"/>
      <c r="E34" s="79"/>
      <c r="F34" s="79"/>
      <c r="G34" s="79"/>
      <c r="H34" s="79"/>
      <c r="I34" s="79"/>
      <c r="J34" s="79"/>
    </row>
    <row r="36" spans="2:10" ht="30" customHeight="1">
      <c r="B36" s="323"/>
      <c r="C36" s="277"/>
      <c r="D36" s="277"/>
      <c r="E36" s="277"/>
      <c r="F36" s="277"/>
      <c r="G36" s="277"/>
      <c r="H36" s="277"/>
      <c r="I36" s="277"/>
      <c r="J36" s="277"/>
    </row>
    <row r="38" spans="2:10" ht="12.75">
      <c r="B38" s="294"/>
      <c r="C38" s="277"/>
      <c r="D38" s="277"/>
      <c r="E38" s="277"/>
      <c r="F38" s="277"/>
      <c r="G38" s="277"/>
      <c r="H38" s="277"/>
      <c r="I38" s="277"/>
    </row>
    <row r="39" spans="2:10" ht="15" customHeight="1">
      <c r="B39" s="277"/>
      <c r="C39" s="277"/>
      <c r="D39" s="277"/>
      <c r="E39" s="277"/>
      <c r="F39" s="277"/>
      <c r="G39" s="277"/>
      <c r="H39" s="277"/>
      <c r="I39" s="277"/>
    </row>
  </sheetData>
  <mergeCells count="15">
    <mergeCell ref="K26:M26"/>
    <mergeCell ref="B27:D28"/>
    <mergeCell ref="K27:M28"/>
    <mergeCell ref="B31:F31"/>
    <mergeCell ref="B32:F33"/>
    <mergeCell ref="B26:D26"/>
    <mergeCell ref="E26:G26"/>
    <mergeCell ref="H26:J26"/>
    <mergeCell ref="B38:I39"/>
    <mergeCell ref="B36:J36"/>
    <mergeCell ref="C2:H2"/>
    <mergeCell ref="C3:H7"/>
    <mergeCell ref="B22:C22"/>
    <mergeCell ref="B23:C23"/>
    <mergeCell ref="B24:C24"/>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outlinePr summaryBelow="0" summaryRight="0"/>
  </sheetPr>
  <dimension ref="A1:Y552"/>
  <sheetViews>
    <sheetView workbookViewId="0">
      <selection activeCell="H14" sqref="H14"/>
    </sheetView>
  </sheetViews>
  <sheetFormatPr defaultColWidth="14.42578125" defaultRowHeight="15" customHeight="1"/>
  <cols>
    <col min="12" max="13" width="20.140625" customWidth="1"/>
    <col min="14" max="15" width="19.7109375" customWidth="1"/>
    <col min="16" max="16" width="20" customWidth="1"/>
    <col min="17" max="17" width="17.7109375" customWidth="1"/>
    <col min="18" max="18" width="19.28515625" customWidth="1"/>
    <col min="19" max="19" width="19.42578125" customWidth="1"/>
    <col min="20" max="20" width="17.140625" customWidth="1"/>
    <col min="21" max="21" width="18.28515625" customWidth="1"/>
  </cols>
  <sheetData>
    <row r="1" spans="1:17">
      <c r="A1" s="1" t="s">
        <v>109</v>
      </c>
      <c r="B1" s="4"/>
      <c r="C1" s="97"/>
      <c r="E1" s="97"/>
      <c r="F1" s="97"/>
      <c r="H1" s="97"/>
      <c r="I1" s="97"/>
      <c r="J1" s="97"/>
      <c r="K1" s="97"/>
      <c r="L1" s="97"/>
      <c r="M1" s="97"/>
      <c r="N1" s="97"/>
      <c r="O1" s="97"/>
      <c r="P1" s="97"/>
      <c r="Q1" s="97"/>
    </row>
    <row r="2" spans="1:17">
      <c r="D2" s="98"/>
      <c r="E2" s="99"/>
      <c r="F2" s="99"/>
      <c r="G2" s="99"/>
      <c r="H2" s="99"/>
      <c r="I2" s="99"/>
      <c r="J2" s="99"/>
      <c r="K2" s="100"/>
      <c r="L2" s="100"/>
      <c r="M2" s="100"/>
      <c r="N2" s="100"/>
      <c r="O2" s="100"/>
      <c r="P2" s="100"/>
      <c r="Q2" s="100"/>
    </row>
    <row r="3" spans="1:17">
      <c r="D3" s="100"/>
      <c r="E3" s="100"/>
      <c r="F3" s="100"/>
      <c r="H3" s="100"/>
      <c r="I3" s="100"/>
      <c r="J3" s="100"/>
      <c r="K3" s="100"/>
      <c r="L3" s="100"/>
      <c r="M3" s="100"/>
      <c r="N3" s="100"/>
      <c r="O3" s="100"/>
      <c r="P3" s="100"/>
      <c r="Q3" s="100"/>
    </row>
    <row r="4" spans="1:17">
      <c r="D4" s="100"/>
      <c r="E4" s="100"/>
      <c r="F4" s="100"/>
      <c r="H4" s="100"/>
      <c r="I4" s="100"/>
      <c r="J4" s="100"/>
      <c r="K4" s="100"/>
      <c r="L4" s="100"/>
      <c r="M4" s="100"/>
      <c r="N4" s="100"/>
      <c r="O4" s="100"/>
      <c r="P4" s="100"/>
      <c r="Q4" s="100"/>
    </row>
    <row r="5" spans="1:17">
      <c r="D5" s="100"/>
      <c r="E5" s="100"/>
      <c r="F5" s="100"/>
      <c r="H5" s="100"/>
      <c r="I5" s="100"/>
      <c r="J5" s="100"/>
      <c r="K5" s="100"/>
      <c r="L5" s="100"/>
      <c r="M5" s="100"/>
      <c r="N5" s="100"/>
      <c r="O5" s="100"/>
      <c r="P5" s="100"/>
      <c r="Q5" s="100"/>
    </row>
    <row r="6" spans="1:17">
      <c r="D6" s="100"/>
      <c r="E6" s="100"/>
      <c r="F6" s="100"/>
      <c r="H6" s="100"/>
      <c r="I6" s="100"/>
      <c r="J6" s="100"/>
      <c r="K6" s="100"/>
      <c r="L6" s="100"/>
      <c r="M6" s="100"/>
      <c r="N6" s="100"/>
      <c r="O6" s="100"/>
      <c r="P6" s="100"/>
      <c r="Q6" s="100"/>
    </row>
    <row r="7" spans="1:17">
      <c r="D7" s="100"/>
      <c r="E7" s="97"/>
      <c r="F7" s="100"/>
      <c r="H7" s="100"/>
      <c r="I7" s="97"/>
      <c r="J7" s="100"/>
      <c r="K7" s="97"/>
      <c r="L7" s="100"/>
      <c r="M7" s="97"/>
      <c r="N7" s="100"/>
      <c r="O7" s="97"/>
      <c r="P7" s="100"/>
      <c r="Q7" s="97"/>
    </row>
    <row r="8" spans="1:17">
      <c r="D8" s="100"/>
      <c r="E8" s="100"/>
      <c r="F8" s="100"/>
      <c r="H8" s="100"/>
      <c r="I8" s="100"/>
      <c r="J8" s="100"/>
      <c r="K8" s="100"/>
      <c r="L8" s="100"/>
      <c r="M8" s="100"/>
      <c r="N8" s="100"/>
      <c r="O8" s="100"/>
      <c r="P8" s="100"/>
      <c r="Q8" s="100"/>
    </row>
    <row r="9" spans="1:17">
      <c r="D9" s="97"/>
      <c r="E9" s="97"/>
      <c r="F9" s="97"/>
      <c r="H9" s="97"/>
      <c r="I9" s="97"/>
      <c r="J9" s="97"/>
      <c r="K9" s="97"/>
      <c r="L9" s="97"/>
      <c r="M9" s="97"/>
      <c r="N9" s="97"/>
      <c r="O9" s="97"/>
      <c r="P9" s="97"/>
      <c r="Q9" s="97"/>
    </row>
    <row r="10" spans="1:17">
      <c r="D10" s="97"/>
      <c r="E10" s="97"/>
      <c r="F10" s="97"/>
      <c r="H10" s="97"/>
      <c r="I10" s="97"/>
      <c r="J10" s="97"/>
      <c r="K10" s="97"/>
      <c r="L10" s="97"/>
      <c r="M10" s="97"/>
      <c r="N10" s="97"/>
      <c r="O10" s="97"/>
      <c r="P10" s="97"/>
      <c r="Q10" s="97"/>
    </row>
    <row r="11" spans="1:17">
      <c r="C11" s="97"/>
      <c r="D11" s="97"/>
      <c r="E11" s="97"/>
      <c r="F11" s="97"/>
      <c r="H11" s="97"/>
      <c r="I11" s="97"/>
      <c r="J11" s="97"/>
      <c r="K11" s="97"/>
      <c r="L11" s="97"/>
      <c r="M11" s="97"/>
      <c r="N11" s="97"/>
      <c r="O11" s="97"/>
      <c r="P11" s="97"/>
      <c r="Q11" s="97"/>
    </row>
    <row r="12" spans="1:17">
      <c r="B12" s="333" t="s">
        <v>110</v>
      </c>
      <c r="C12" s="268"/>
      <c r="D12" s="268"/>
      <c r="E12" s="268"/>
      <c r="F12" s="269"/>
      <c r="H12" s="333" t="s">
        <v>111</v>
      </c>
      <c r="I12" s="268"/>
      <c r="J12" s="268"/>
      <c r="K12" s="268"/>
      <c r="L12" s="269"/>
      <c r="M12" s="333" t="s">
        <v>112</v>
      </c>
      <c r="N12" s="268"/>
      <c r="O12" s="268"/>
      <c r="P12" s="268"/>
      <c r="Q12" s="269"/>
    </row>
    <row r="13" spans="1:17">
      <c r="A13" s="101" t="s">
        <v>11</v>
      </c>
      <c r="B13" s="102" t="s">
        <v>14</v>
      </c>
      <c r="C13" s="102" t="s">
        <v>16</v>
      </c>
      <c r="D13" s="102" t="s">
        <v>17</v>
      </c>
      <c r="E13" s="102" t="s">
        <v>18</v>
      </c>
      <c r="F13" s="103" t="s">
        <v>19</v>
      </c>
      <c r="G13" s="104" t="s">
        <v>20</v>
      </c>
      <c r="H13" s="102" t="s">
        <v>14</v>
      </c>
      <c r="I13" s="102" t="s">
        <v>16</v>
      </c>
      <c r="J13" s="102" t="s">
        <v>17</v>
      </c>
      <c r="K13" s="102" t="s">
        <v>18</v>
      </c>
      <c r="L13" s="103" t="s">
        <v>19</v>
      </c>
      <c r="M13" s="102" t="s">
        <v>14</v>
      </c>
      <c r="N13" s="102" t="s">
        <v>16</v>
      </c>
      <c r="O13" s="102" t="s">
        <v>17</v>
      </c>
      <c r="P13" s="102" t="s">
        <v>18</v>
      </c>
      <c r="Q13" s="103" t="s">
        <v>19</v>
      </c>
    </row>
    <row r="14" spans="1:17">
      <c r="A14" s="105">
        <v>42401</v>
      </c>
      <c r="B14" s="106">
        <v>196.94000199999999</v>
      </c>
      <c r="C14" s="106">
        <v>27.477996999999998</v>
      </c>
      <c r="D14" s="106">
        <v>89.897827000000007</v>
      </c>
      <c r="E14" s="106">
        <v>94.089995999999999</v>
      </c>
      <c r="F14" s="107">
        <v>50.316063</v>
      </c>
      <c r="G14" s="107">
        <v>76.308099999999996</v>
      </c>
      <c r="H14" s="42">
        <f t="shared" ref="H14:L14" si="0">B14*$G14</f>
        <v>15028.117366616199</v>
      </c>
      <c r="I14" s="42">
        <f t="shared" si="0"/>
        <v>2096.7937428757</v>
      </c>
      <c r="J14" s="42">
        <f t="shared" si="0"/>
        <v>6859.9323724986998</v>
      </c>
      <c r="K14" s="42">
        <f t="shared" si="0"/>
        <v>7179.8288237675997</v>
      </c>
      <c r="L14" s="39">
        <f t="shared" si="0"/>
        <v>3839.5231670102999</v>
      </c>
      <c r="Q14" s="13"/>
    </row>
    <row r="15" spans="1:17">
      <c r="A15" s="108">
        <v>42402</v>
      </c>
      <c r="B15" s="109">
        <v>182.779999</v>
      </c>
      <c r="C15" s="109">
        <v>26.568604000000001</v>
      </c>
      <c r="D15" s="109">
        <v>88.079926</v>
      </c>
      <c r="E15" s="109">
        <v>91.489998</v>
      </c>
      <c r="F15" s="110">
        <v>48.743403999999998</v>
      </c>
      <c r="G15" s="110">
        <v>78.894000000000005</v>
      </c>
      <c r="H15" s="42">
        <f t="shared" ref="H15:L15" si="1">B15*$G15</f>
        <v>14420.245241106002</v>
      </c>
      <c r="I15" s="42">
        <f t="shared" si="1"/>
        <v>2096.1034439760001</v>
      </c>
      <c r="J15" s="42">
        <f t="shared" si="1"/>
        <v>6948.9776818440005</v>
      </c>
      <c r="K15" s="42">
        <f t="shared" si="1"/>
        <v>7218.0119022120007</v>
      </c>
      <c r="L15" s="39">
        <f t="shared" si="1"/>
        <v>3845.5621151760001</v>
      </c>
      <c r="M15" s="111">
        <f>LN(H15/H14)</f>
        <v>-4.1289798820197947E-2</v>
      </c>
      <c r="N15" s="111">
        <f t="shared" ref="N15:Q15" si="2">LN(I15/I14)</f>
        <v>-3.2927060940170829E-4</v>
      </c>
      <c r="O15" s="111">
        <f t="shared" si="2"/>
        <v>1.2896969166589028E-2</v>
      </c>
      <c r="P15" s="111">
        <f t="shared" si="2"/>
        <v>5.3040131067834916E-3</v>
      </c>
      <c r="Q15" s="112">
        <f t="shared" si="2"/>
        <v>1.5716024447203244E-3</v>
      </c>
    </row>
    <row r="16" spans="1:17">
      <c r="A16" s="105">
        <v>42403</v>
      </c>
      <c r="B16" s="106">
        <v>173.479996</v>
      </c>
      <c r="C16" s="106">
        <v>26.388729000000001</v>
      </c>
      <c r="D16" s="106">
        <v>89.823241999999993</v>
      </c>
      <c r="E16" s="106">
        <v>90.739998</v>
      </c>
      <c r="F16" s="107">
        <v>47.970860000000002</v>
      </c>
      <c r="G16" s="107">
        <v>78.563000000000002</v>
      </c>
      <c r="H16" s="42">
        <f t="shared" ref="H16:L16" si="3">B16*$G16</f>
        <v>13629.108925748</v>
      </c>
      <c r="I16" s="42">
        <f t="shared" si="3"/>
        <v>2073.1777164270002</v>
      </c>
      <c r="J16" s="42">
        <f t="shared" si="3"/>
        <v>7056.7833612459999</v>
      </c>
      <c r="K16" s="42">
        <f t="shared" si="3"/>
        <v>7128.8064628740003</v>
      </c>
      <c r="L16" s="39">
        <f t="shared" si="3"/>
        <v>3768.7346741800002</v>
      </c>
      <c r="M16" s="111">
        <f t="shared" ref="M16:Q16" si="4">LN(H16/H15)</f>
        <v>-5.6425271106282128E-2</v>
      </c>
      <c r="N16" s="111">
        <f t="shared" si="4"/>
        <v>-1.0997559402543501E-2</v>
      </c>
      <c r="O16" s="111">
        <f t="shared" si="4"/>
        <v>1.5394780507462682E-2</v>
      </c>
      <c r="P16" s="111">
        <f t="shared" si="4"/>
        <v>-1.2435731279346501E-2</v>
      </c>
      <c r="Q16" s="112">
        <f t="shared" si="4"/>
        <v>-2.0180471143716138E-2</v>
      </c>
    </row>
    <row r="17" spans="1:17">
      <c r="A17" s="108">
        <v>42404</v>
      </c>
      <c r="B17" s="109">
        <v>175.33000200000001</v>
      </c>
      <c r="C17" s="109">
        <v>26.775471</v>
      </c>
      <c r="D17" s="109">
        <v>90.544990999999996</v>
      </c>
      <c r="E17" s="109">
        <v>89.709998999999996</v>
      </c>
      <c r="F17" s="110">
        <v>47.823718999999997</v>
      </c>
      <c r="G17" s="110">
        <v>76.431299999999993</v>
      </c>
      <c r="H17" s="42">
        <f t="shared" ref="H17:L17" si="5">B17*$G17</f>
        <v>13400.699981862599</v>
      </c>
      <c r="I17" s="42">
        <f t="shared" si="5"/>
        <v>2046.4840566422997</v>
      </c>
      <c r="J17" s="42">
        <f t="shared" si="5"/>
        <v>6920.4713706182993</v>
      </c>
      <c r="K17" s="42">
        <f t="shared" si="5"/>
        <v>6856.6518465686995</v>
      </c>
      <c r="L17" s="39">
        <f t="shared" si="5"/>
        <v>3655.2290140046994</v>
      </c>
      <c r="M17" s="111">
        <f t="shared" ref="M17:Q17" si="6">LN(H17/H16)</f>
        <v>-1.6900924572445047E-2</v>
      </c>
      <c r="N17" s="111">
        <f t="shared" si="6"/>
        <v>-1.2959332509036836E-2</v>
      </c>
      <c r="O17" s="111">
        <f t="shared" si="6"/>
        <v>-1.9505448675827878E-2</v>
      </c>
      <c r="P17" s="111">
        <f t="shared" si="6"/>
        <v>-3.8924570322449281E-2</v>
      </c>
      <c r="Q17" s="112">
        <f t="shared" si="6"/>
        <v>-3.0580565963267491E-2</v>
      </c>
    </row>
    <row r="18" spans="1:17">
      <c r="A18" s="105">
        <v>42405</v>
      </c>
      <c r="B18" s="109">
        <v>162.60000600000001</v>
      </c>
      <c r="C18" s="109">
        <v>26.118895999999999</v>
      </c>
      <c r="D18" s="109">
        <v>88.126694000000001</v>
      </c>
      <c r="E18" s="109">
        <v>82.790001000000004</v>
      </c>
      <c r="F18" s="107">
        <v>46.131495999999999</v>
      </c>
      <c r="G18" s="107">
        <v>77.1327</v>
      </c>
      <c r="H18" s="42">
        <f t="shared" ref="H18:L18" si="7">B18*$G18</f>
        <v>12541.7774827962</v>
      </c>
      <c r="I18" s="42">
        <f t="shared" si="7"/>
        <v>2014.6209694991999</v>
      </c>
      <c r="J18" s="42">
        <f t="shared" si="7"/>
        <v>6797.4498502938004</v>
      </c>
      <c r="K18" s="42">
        <f t="shared" si="7"/>
        <v>6385.8163101327</v>
      </c>
      <c r="L18" s="39">
        <f t="shared" si="7"/>
        <v>3558.2468415191997</v>
      </c>
      <c r="M18" s="111">
        <f t="shared" ref="M18:Q18" si="8">LN(H18/H17)</f>
        <v>-6.6241672845505167E-2</v>
      </c>
      <c r="N18" s="111">
        <f t="shared" si="8"/>
        <v>-1.5692153133494972E-2</v>
      </c>
      <c r="O18" s="111">
        <f t="shared" si="8"/>
        <v>-1.7936364622982665E-2</v>
      </c>
      <c r="P18" s="111">
        <f t="shared" si="8"/>
        <v>-7.113992416518064E-2</v>
      </c>
      <c r="Q18" s="112">
        <f t="shared" si="8"/>
        <v>-2.6890785651101191E-2</v>
      </c>
    </row>
    <row r="19" spans="1:17">
      <c r="A19" s="105">
        <v>42408</v>
      </c>
      <c r="B19" s="109">
        <v>147.990005</v>
      </c>
      <c r="C19" s="109">
        <v>25.921029999999998</v>
      </c>
      <c r="D19" s="109">
        <v>89.054657000000006</v>
      </c>
      <c r="E19" s="109">
        <v>83.32</v>
      </c>
      <c r="F19" s="107">
        <v>45.441710999999998</v>
      </c>
      <c r="G19" s="107">
        <v>77.331400000000002</v>
      </c>
      <c r="H19" s="42">
        <f t="shared" ref="H19:L19" si="9">B19*$G19</f>
        <v>11444.274272657</v>
      </c>
      <c r="I19" s="42">
        <f t="shared" si="9"/>
        <v>2004.5095393419999</v>
      </c>
      <c r="J19" s="42">
        <f t="shared" si="9"/>
        <v>6886.7213023298009</v>
      </c>
      <c r="K19" s="42">
        <f t="shared" si="9"/>
        <v>6443.2522479999998</v>
      </c>
      <c r="L19" s="39">
        <f t="shared" si="9"/>
        <v>3514.0711300253997</v>
      </c>
      <c r="M19" s="111">
        <f t="shared" ref="M19:Q19" si="10">LN(H19/H18)</f>
        <v>-9.1575728796084582E-2</v>
      </c>
      <c r="N19" s="111">
        <f t="shared" si="10"/>
        <v>-5.0316611854505826E-3</v>
      </c>
      <c r="O19" s="111">
        <f t="shared" si="10"/>
        <v>1.3047588706376635E-2</v>
      </c>
      <c r="P19" s="111">
        <f t="shared" si="10"/>
        <v>8.9540906814747044E-3</v>
      </c>
      <c r="Q19" s="112">
        <f t="shared" si="10"/>
        <v>-1.2492731861297188E-2</v>
      </c>
    </row>
    <row r="20" spans="1:17">
      <c r="A20" s="105">
        <v>42409</v>
      </c>
      <c r="B20" s="109">
        <v>148.25</v>
      </c>
      <c r="C20" s="109">
        <v>25.912034999999999</v>
      </c>
      <c r="D20" s="109">
        <v>89.035904000000002</v>
      </c>
      <c r="E20" s="109">
        <v>86.129997000000003</v>
      </c>
      <c r="F20" s="107">
        <v>45.322163000000003</v>
      </c>
      <c r="G20" s="107">
        <v>78.736400000000003</v>
      </c>
      <c r="H20" s="42">
        <f t="shared" ref="H20:L20" si="11">B20*$G20</f>
        <v>11672.6713</v>
      </c>
      <c r="I20" s="42">
        <f t="shared" si="11"/>
        <v>2040.2203525740001</v>
      </c>
      <c r="J20" s="42">
        <f t="shared" si="11"/>
        <v>7010.3665517056006</v>
      </c>
      <c r="K20" s="42">
        <f t="shared" si="11"/>
        <v>6781.5658957908008</v>
      </c>
      <c r="L20" s="39">
        <f t="shared" si="11"/>
        <v>3568.5039548332006</v>
      </c>
      <c r="M20" s="111">
        <f t="shared" ref="M20:Q20" si="12">LN(H20/H19)</f>
        <v>1.9760781871273246E-2</v>
      </c>
      <c r="N20" s="111">
        <f t="shared" si="12"/>
        <v>1.7658405938034409E-2</v>
      </c>
      <c r="O20" s="111">
        <f t="shared" si="12"/>
        <v>1.7794880974570174E-2</v>
      </c>
      <c r="P20" s="111">
        <f t="shared" si="12"/>
        <v>5.1174613270502156E-2</v>
      </c>
      <c r="Q20" s="112">
        <f t="shared" si="12"/>
        <v>1.5371216233588194E-2</v>
      </c>
    </row>
    <row r="21" spans="1:17">
      <c r="A21" s="105">
        <v>42410</v>
      </c>
      <c r="B21" s="109">
        <v>143.66999799999999</v>
      </c>
      <c r="C21" s="109">
        <v>25.390374999999999</v>
      </c>
      <c r="D21" s="109">
        <v>88.361023000000003</v>
      </c>
      <c r="E21" s="109">
        <v>88.449996999999996</v>
      </c>
      <c r="F21" s="107">
        <v>45.717632000000002</v>
      </c>
      <c r="G21" s="107">
        <v>78.770099999999999</v>
      </c>
      <c r="H21" s="42">
        <f t="shared" ref="H21:L21" si="13">B21*$G21</f>
        <v>11316.900109459799</v>
      </c>
      <c r="I21" s="42">
        <f t="shared" si="13"/>
        <v>2000.0023777874999</v>
      </c>
      <c r="J21" s="42">
        <f t="shared" si="13"/>
        <v>6960.2066178123005</v>
      </c>
      <c r="K21" s="42">
        <f t="shared" si="13"/>
        <v>6967.2151086896993</v>
      </c>
      <c r="L21" s="39">
        <f t="shared" si="13"/>
        <v>3601.1824444032</v>
      </c>
      <c r="M21" s="111">
        <f t="shared" ref="M21:Q21" si="14">LN(H21/H20)</f>
        <v>-3.0953129921674663E-2</v>
      </c>
      <c r="N21" s="111">
        <f t="shared" si="14"/>
        <v>-1.9909448537479002E-2</v>
      </c>
      <c r="O21" s="111">
        <f t="shared" si="14"/>
        <v>-7.1808291360698209E-3</v>
      </c>
      <c r="P21" s="111">
        <f t="shared" si="14"/>
        <v>2.7007557572637061E-2</v>
      </c>
      <c r="Q21" s="112">
        <f t="shared" si="14"/>
        <v>9.1158006201702106E-3</v>
      </c>
    </row>
    <row r="22" spans="1:17">
      <c r="A22" s="105">
        <v>42411</v>
      </c>
      <c r="B22" s="109">
        <v>150.470001</v>
      </c>
      <c r="C22" s="109">
        <v>25.381381999999999</v>
      </c>
      <c r="D22" s="109">
        <v>87.826744000000005</v>
      </c>
      <c r="E22" s="109">
        <v>86.349997999999999</v>
      </c>
      <c r="F22" s="107">
        <v>45.699233999999997</v>
      </c>
      <c r="G22" s="107">
        <v>79.734700000000004</v>
      </c>
      <c r="H22" s="42">
        <f t="shared" ref="H22:L22" si="15">B22*$G22</f>
        <v>11997.6803887347</v>
      </c>
      <c r="I22" s="42">
        <f t="shared" si="15"/>
        <v>2023.7768793554001</v>
      </c>
      <c r="J22" s="42">
        <f t="shared" si="15"/>
        <v>7002.839084816801</v>
      </c>
      <c r="K22" s="42">
        <f t="shared" si="15"/>
        <v>6885.0911855306003</v>
      </c>
      <c r="L22" s="39">
        <f t="shared" si="15"/>
        <v>3643.8147132198001</v>
      </c>
      <c r="M22" s="111">
        <f t="shared" ref="M22:Q22" si="16">LN(H22/H21)</f>
        <v>5.8416136811211612E-2</v>
      </c>
      <c r="N22" s="111">
        <f t="shared" si="16"/>
        <v>1.1817138423005434E-2</v>
      </c>
      <c r="O22" s="111">
        <f t="shared" si="16"/>
        <v>6.1064900008185137E-3</v>
      </c>
      <c r="P22" s="111">
        <f t="shared" si="16"/>
        <v>-1.1857214760771796E-2</v>
      </c>
      <c r="Q22" s="112">
        <f t="shared" si="16"/>
        <v>1.1768882708667803E-2</v>
      </c>
    </row>
    <row r="23" spans="1:17">
      <c r="A23" s="105">
        <v>42412</v>
      </c>
      <c r="B23" s="109">
        <v>151.03999300000001</v>
      </c>
      <c r="C23" s="109">
        <v>25.759134</v>
      </c>
      <c r="D23" s="109">
        <v>88.098572000000004</v>
      </c>
      <c r="E23" s="109">
        <v>87.400002000000001</v>
      </c>
      <c r="F23" s="107">
        <v>46.444186999999999</v>
      </c>
      <c r="G23" s="107">
        <v>79.227400000000003</v>
      </c>
      <c r="H23" s="42">
        <f t="shared" ref="H23:L23" si="17">B23*$G23</f>
        <v>11966.505941408201</v>
      </c>
      <c r="I23" s="42">
        <f t="shared" si="17"/>
        <v>2040.8292130716</v>
      </c>
      <c r="J23" s="42">
        <f t="shared" si="17"/>
        <v>6979.8208032728007</v>
      </c>
      <c r="K23" s="42">
        <f t="shared" si="17"/>
        <v>6924.4749184548</v>
      </c>
      <c r="L23" s="39">
        <f t="shared" si="17"/>
        <v>3679.6521811237999</v>
      </c>
      <c r="M23" s="111">
        <f t="shared" ref="M23:Q23" si="18">LN(H23/H22)</f>
        <v>-2.6017545083598511E-3</v>
      </c>
      <c r="N23" s="111">
        <f t="shared" si="18"/>
        <v>8.3906943866189718E-3</v>
      </c>
      <c r="O23" s="111">
        <f t="shared" si="18"/>
        <v>-3.2924068126229133E-3</v>
      </c>
      <c r="P23" s="111">
        <f t="shared" si="18"/>
        <v>5.703848970068562E-3</v>
      </c>
      <c r="Q23" s="112">
        <f t="shared" si="18"/>
        <v>9.7871006956738015E-3</v>
      </c>
    </row>
    <row r="24" spans="1:17">
      <c r="A24" s="105">
        <v>42416</v>
      </c>
      <c r="B24" s="109">
        <v>155.16999799999999</v>
      </c>
      <c r="C24" s="109">
        <v>25.885057</v>
      </c>
      <c r="D24" s="109">
        <v>90.582465999999997</v>
      </c>
      <c r="E24" s="109">
        <v>89.050003000000004</v>
      </c>
      <c r="F24" s="107">
        <v>47.324162000000001</v>
      </c>
      <c r="G24" s="107">
        <v>77.543499999999995</v>
      </c>
      <c r="H24" s="42">
        <f t="shared" ref="H24:L24" si="19">B24*$G24</f>
        <v>12032.424739912998</v>
      </c>
      <c r="I24" s="42">
        <f t="shared" si="19"/>
        <v>2007.2179174794999</v>
      </c>
      <c r="J24" s="42">
        <f t="shared" si="19"/>
        <v>7024.0814522709989</v>
      </c>
      <c r="K24" s="42">
        <f t="shared" si="19"/>
        <v>6905.2489076305001</v>
      </c>
      <c r="L24" s="39">
        <f t="shared" si="19"/>
        <v>3669.6811560470001</v>
      </c>
      <c r="M24" s="111">
        <f t="shared" ref="M24:Q24" si="20">LN(H24/H23)</f>
        <v>5.4934917857232379E-3</v>
      </c>
      <c r="N24" s="111">
        <f t="shared" si="20"/>
        <v>-1.6606559628403718E-2</v>
      </c>
      <c r="O24" s="111">
        <f t="shared" si="20"/>
        <v>6.3212089844449249E-3</v>
      </c>
      <c r="P24" s="111">
        <f t="shared" si="20"/>
        <v>-2.7803914889050741E-3</v>
      </c>
      <c r="Q24" s="112">
        <f t="shared" si="20"/>
        <v>-2.7134518839347461E-3</v>
      </c>
    </row>
    <row r="25" spans="1:17">
      <c r="A25" s="105">
        <v>42417</v>
      </c>
      <c r="B25" s="109">
        <v>168.679993</v>
      </c>
      <c r="C25" s="109">
        <v>26.505645999999999</v>
      </c>
      <c r="D25" s="109">
        <v>91.969711000000004</v>
      </c>
      <c r="E25" s="109">
        <v>94.760002</v>
      </c>
      <c r="F25" s="107">
        <v>48.556125999999999</v>
      </c>
      <c r="G25" s="107">
        <v>77.128500000000003</v>
      </c>
      <c r="H25" s="42">
        <f t="shared" ref="H25:L25" si="21">B25*$G25</f>
        <v>13010.034840100499</v>
      </c>
      <c r="I25" s="42">
        <f t="shared" si="21"/>
        <v>2044.3407175109999</v>
      </c>
      <c r="J25" s="42">
        <f t="shared" si="21"/>
        <v>7093.4858548635002</v>
      </c>
      <c r="K25" s="42">
        <f t="shared" si="21"/>
        <v>7308.6968142570004</v>
      </c>
      <c r="L25" s="39">
        <f t="shared" si="21"/>
        <v>3745.061164191</v>
      </c>
      <c r="M25" s="111">
        <f t="shared" ref="M25:Q25" si="22">LN(H25/H24)</f>
        <v>7.8115903027044825E-2</v>
      </c>
      <c r="N25" s="111">
        <f t="shared" si="22"/>
        <v>1.8325707357342499E-2</v>
      </c>
      <c r="O25" s="111">
        <f t="shared" si="22"/>
        <v>9.8324251239665147E-3</v>
      </c>
      <c r="P25" s="111">
        <f t="shared" si="22"/>
        <v>5.6783149825612923E-2</v>
      </c>
      <c r="Q25" s="112">
        <f t="shared" si="22"/>
        <v>2.0333169232030789E-2</v>
      </c>
    </row>
    <row r="26" spans="1:17">
      <c r="A26" s="105">
        <v>42418</v>
      </c>
      <c r="B26" s="109">
        <v>166.770004</v>
      </c>
      <c r="C26" s="109">
        <v>26.460675999999999</v>
      </c>
      <c r="D26" s="109">
        <v>90.226287999999997</v>
      </c>
      <c r="E26" s="109">
        <v>90.489998</v>
      </c>
      <c r="F26" s="107">
        <v>48.343074999999999</v>
      </c>
      <c r="G26" s="107">
        <v>76.677499999999995</v>
      </c>
      <c r="H26" s="42">
        <f t="shared" ref="H26:L26" si="23">B26*$G26</f>
        <v>12787.506981709999</v>
      </c>
      <c r="I26" s="42">
        <f t="shared" si="23"/>
        <v>2028.9384839899999</v>
      </c>
      <c r="J26" s="42">
        <f t="shared" si="23"/>
        <v>6918.3261981199994</v>
      </c>
      <c r="K26" s="42">
        <f t="shared" si="23"/>
        <v>6938.5468216449999</v>
      </c>
      <c r="L26" s="39">
        <f t="shared" si="23"/>
        <v>3706.8261333124997</v>
      </c>
      <c r="M26" s="111">
        <f t="shared" ref="M26:Q26" si="24">LN(H26/H25)</f>
        <v>-1.725229321172676E-2</v>
      </c>
      <c r="N26" s="111">
        <f t="shared" si="24"/>
        <v>-7.5626079958544057E-3</v>
      </c>
      <c r="O26" s="111">
        <f t="shared" si="24"/>
        <v>-2.5003016181815756E-2</v>
      </c>
      <c r="P26" s="111">
        <f t="shared" si="24"/>
        <v>-5.1972622586065498E-2</v>
      </c>
      <c r="Q26" s="112">
        <f t="shared" si="24"/>
        <v>-1.0261928257011351E-2</v>
      </c>
    </row>
    <row r="27" spans="1:17">
      <c r="A27" s="105">
        <v>42419</v>
      </c>
      <c r="B27" s="109">
        <v>166.58000200000001</v>
      </c>
      <c r="C27" s="109">
        <v>25.822085999999999</v>
      </c>
      <c r="D27" s="109">
        <v>90.020072999999996</v>
      </c>
      <c r="E27" s="109">
        <v>89.230002999999996</v>
      </c>
      <c r="F27" s="107">
        <v>48.000340000000001</v>
      </c>
      <c r="G27" s="107">
        <v>75.483900000000006</v>
      </c>
      <c r="H27" s="42">
        <f t="shared" ref="H27:L27" si="25">B27*$G27</f>
        <v>12574.108212967802</v>
      </c>
      <c r="I27" s="42">
        <f t="shared" si="25"/>
        <v>1949.1517574154</v>
      </c>
      <c r="J27" s="42">
        <f t="shared" si="25"/>
        <v>6795.0661883247003</v>
      </c>
      <c r="K27" s="42">
        <f t="shared" si="25"/>
        <v>6735.4286234517003</v>
      </c>
      <c r="L27" s="39">
        <f t="shared" si="25"/>
        <v>3623.2528645260004</v>
      </c>
      <c r="M27" s="111">
        <f t="shared" ref="M27:Q27" si="26">LN(H27/H26)</f>
        <v>-1.6828881243660207E-2</v>
      </c>
      <c r="N27" s="111">
        <f t="shared" si="26"/>
        <v>-4.0118460255564405E-2</v>
      </c>
      <c r="O27" s="111">
        <f t="shared" si="26"/>
        <v>-1.7977073192633187E-2</v>
      </c>
      <c r="P27" s="111">
        <f t="shared" si="26"/>
        <v>-2.9710911866594084E-2</v>
      </c>
      <c r="Q27" s="112">
        <f t="shared" si="26"/>
        <v>-2.2803817090126171E-2</v>
      </c>
    </row>
    <row r="28" spans="1:17">
      <c r="A28" s="105">
        <v>42422</v>
      </c>
      <c r="B28" s="109">
        <v>177.740005</v>
      </c>
      <c r="C28" s="109">
        <v>26.397717</v>
      </c>
      <c r="D28" s="109">
        <v>90.807411000000002</v>
      </c>
      <c r="E28" s="109">
        <v>91.93</v>
      </c>
      <c r="F28" s="107">
        <v>48.769173000000002</v>
      </c>
      <c r="G28" s="107">
        <v>76.8459</v>
      </c>
      <c r="H28" s="42">
        <f t="shared" ref="H28:L28" si="27">B28*$G28</f>
        <v>13658.5906502295</v>
      </c>
      <c r="I28" s="42">
        <f t="shared" si="27"/>
        <v>2028.5563208103001</v>
      </c>
      <c r="J28" s="42">
        <f t="shared" si="27"/>
        <v>6978.1772249649002</v>
      </c>
      <c r="K28" s="42">
        <f t="shared" si="27"/>
        <v>7064.4435870000007</v>
      </c>
      <c r="L28" s="39">
        <f t="shared" si="27"/>
        <v>3747.7109914407001</v>
      </c>
      <c r="M28" s="111">
        <f t="shared" ref="M28:Q28" si="28">LN(H28/H27)</f>
        <v>8.2728879324214993E-2</v>
      </c>
      <c r="N28" s="111">
        <f t="shared" si="28"/>
        <v>3.9930086296155923E-2</v>
      </c>
      <c r="O28" s="111">
        <f t="shared" si="28"/>
        <v>2.6590951820318162E-2</v>
      </c>
      <c r="P28" s="111">
        <f t="shared" si="28"/>
        <v>4.7692807738970375E-2</v>
      </c>
      <c r="Q28" s="112">
        <f t="shared" si="28"/>
        <v>3.3773047612609235E-2</v>
      </c>
    </row>
    <row r="29" spans="1:17">
      <c r="A29" s="105">
        <v>42423</v>
      </c>
      <c r="B29" s="109">
        <v>177.21000699999999</v>
      </c>
      <c r="C29" s="109">
        <v>25.903040000000001</v>
      </c>
      <c r="D29" s="109">
        <v>88.754677000000001</v>
      </c>
      <c r="E29" s="109">
        <v>89.120002999999997</v>
      </c>
      <c r="F29" s="107">
        <v>47.407524000000002</v>
      </c>
      <c r="G29" s="107">
        <v>76.888999999999996</v>
      </c>
      <c r="H29" s="42">
        <f t="shared" ref="H29:L29" si="29">B29*$G29</f>
        <v>13625.500228222998</v>
      </c>
      <c r="I29" s="42">
        <f t="shared" si="29"/>
        <v>1991.65884256</v>
      </c>
      <c r="J29" s="42">
        <f t="shared" si="29"/>
        <v>6824.258359853</v>
      </c>
      <c r="K29" s="42">
        <f t="shared" si="29"/>
        <v>6852.3479106669993</v>
      </c>
      <c r="L29" s="39">
        <f t="shared" si="29"/>
        <v>3645.1171128360002</v>
      </c>
      <c r="M29" s="111">
        <f t="shared" ref="M29:Q29" si="30">LN(H29/H28)</f>
        <v>-2.4256214640434211E-3</v>
      </c>
      <c r="N29" s="111">
        <f t="shared" si="30"/>
        <v>-1.8356487316297788E-2</v>
      </c>
      <c r="O29" s="111">
        <f t="shared" si="30"/>
        <v>-2.2304070171928043E-2</v>
      </c>
      <c r="P29" s="111">
        <f t="shared" si="30"/>
        <v>-3.0482902545358931E-2</v>
      </c>
      <c r="Q29" s="112">
        <f t="shared" si="30"/>
        <v>-2.7756756662237619E-2</v>
      </c>
    </row>
    <row r="30" spans="1:17">
      <c r="A30" s="105">
        <v>42424</v>
      </c>
      <c r="B30" s="109">
        <v>179</v>
      </c>
      <c r="C30" s="109">
        <v>26.253813000000001</v>
      </c>
      <c r="D30" s="109">
        <v>90.076308999999995</v>
      </c>
      <c r="E30" s="109">
        <v>91.610000999999997</v>
      </c>
      <c r="F30" s="107">
        <v>47.574257000000003</v>
      </c>
      <c r="G30" s="107">
        <v>75.7346</v>
      </c>
      <c r="H30" s="42">
        <f t="shared" ref="H30:L30" si="31">B30*$G30</f>
        <v>13556.493399999999</v>
      </c>
      <c r="I30" s="42">
        <f t="shared" si="31"/>
        <v>1988.3220260298001</v>
      </c>
      <c r="J30" s="42">
        <f t="shared" si="31"/>
        <v>6821.8932315913999</v>
      </c>
      <c r="K30" s="42">
        <f t="shared" si="31"/>
        <v>6938.0467817345998</v>
      </c>
      <c r="L30" s="39">
        <f t="shared" si="31"/>
        <v>3603.0173241922002</v>
      </c>
      <c r="M30" s="111">
        <f t="shared" ref="M30:Q30" si="32">LN(H30/H29)</f>
        <v>-5.0774036236336363E-3</v>
      </c>
      <c r="N30" s="111">
        <f t="shared" si="32"/>
        <v>-1.6768006793033419E-3</v>
      </c>
      <c r="O30" s="111">
        <f t="shared" si="32"/>
        <v>-3.4663667180208645E-4</v>
      </c>
      <c r="P30" s="111">
        <f t="shared" si="32"/>
        <v>1.242893712552621E-2</v>
      </c>
      <c r="Q30" s="112">
        <f t="shared" si="32"/>
        <v>-1.1616854643166636E-2</v>
      </c>
    </row>
    <row r="31" spans="1:17">
      <c r="A31" s="105">
        <v>42425</v>
      </c>
      <c r="B31" s="109">
        <v>187.429993</v>
      </c>
      <c r="C31" s="109">
        <v>26.640561999999999</v>
      </c>
      <c r="D31" s="109">
        <v>90.694946000000002</v>
      </c>
      <c r="E31" s="109">
        <v>94.529999000000004</v>
      </c>
      <c r="F31" s="107">
        <v>48.259720000000002</v>
      </c>
      <c r="G31" s="107">
        <v>76.847899999999996</v>
      </c>
      <c r="H31" s="42">
        <f t="shared" ref="H31:L31" si="33">B31*$G31</f>
        <v>14403.601359064698</v>
      </c>
      <c r="I31" s="42">
        <f t="shared" si="33"/>
        <v>2047.2712445197999</v>
      </c>
      <c r="J31" s="42">
        <f t="shared" si="33"/>
        <v>6969.7161407133999</v>
      </c>
      <c r="K31" s="42">
        <f t="shared" si="33"/>
        <v>7264.4319101520996</v>
      </c>
      <c r="L31" s="39">
        <f t="shared" si="33"/>
        <v>3708.6581365879997</v>
      </c>
      <c r="M31" s="111">
        <f t="shared" ref="M31:Q31" si="34">LN(H31/H30)</f>
        <v>6.0612619443311699E-2</v>
      </c>
      <c r="N31" s="111">
        <f t="shared" si="34"/>
        <v>2.9216726174522426E-2</v>
      </c>
      <c r="O31" s="111">
        <f t="shared" si="34"/>
        <v>2.143746480530416E-2</v>
      </c>
      <c r="P31" s="111">
        <f t="shared" si="34"/>
        <v>4.596980717613465E-2</v>
      </c>
      <c r="Q31" s="112">
        <f t="shared" si="34"/>
        <v>2.8898482920042007E-2</v>
      </c>
    </row>
    <row r="32" spans="1:17">
      <c r="A32" s="105">
        <v>42426</v>
      </c>
      <c r="B32" s="109">
        <v>190.33999600000001</v>
      </c>
      <c r="C32" s="109">
        <v>26.80245</v>
      </c>
      <c r="D32" s="109">
        <v>90.835548000000003</v>
      </c>
      <c r="E32" s="109">
        <v>94.790001000000004</v>
      </c>
      <c r="F32" s="107">
        <v>47.518673</v>
      </c>
      <c r="G32" s="107">
        <v>76.091899999999995</v>
      </c>
      <c r="H32" s="42">
        <f t="shared" ref="H32:L32" si="35">B32*$G32</f>
        <v>14483.331941632399</v>
      </c>
      <c r="I32" s="42">
        <f t="shared" si="35"/>
        <v>2039.4493451549999</v>
      </c>
      <c r="J32" s="42">
        <f t="shared" si="35"/>
        <v>6911.8494348611994</v>
      </c>
      <c r="K32" s="42">
        <f t="shared" si="35"/>
        <v>7212.7512770919002</v>
      </c>
      <c r="L32" s="39">
        <f t="shared" si="35"/>
        <v>3615.7861140486998</v>
      </c>
      <c r="M32" s="111">
        <f t="shared" ref="M32:Q32" si="36">LN(H32/H31)</f>
        <v>5.5201972604021253E-3</v>
      </c>
      <c r="N32" s="111">
        <f t="shared" si="36"/>
        <v>-3.8279636420214002E-3</v>
      </c>
      <c r="O32" s="111">
        <f t="shared" si="36"/>
        <v>-8.337249963398562E-3</v>
      </c>
      <c r="P32" s="111">
        <f t="shared" si="36"/>
        <v>-7.1396281892070115E-3</v>
      </c>
      <c r="Q32" s="112">
        <f t="shared" si="36"/>
        <v>-2.536083203856463E-2</v>
      </c>
    </row>
    <row r="33" spans="1:17">
      <c r="A33" s="105">
        <v>42429</v>
      </c>
      <c r="B33" s="109">
        <v>191.929993</v>
      </c>
      <c r="C33" s="109">
        <v>26.613575000000001</v>
      </c>
      <c r="D33" s="109">
        <v>90.629340999999997</v>
      </c>
      <c r="E33" s="109">
        <v>93.410004000000001</v>
      </c>
      <c r="F33" s="107">
        <v>47.129641999999997</v>
      </c>
      <c r="G33" s="107">
        <v>75.1691</v>
      </c>
      <c r="H33" s="42">
        <f t="shared" ref="H33:L33" si="37">B33*$G33</f>
        <v>14427.2048368163</v>
      </c>
      <c r="I33" s="42">
        <f t="shared" si="37"/>
        <v>2000.5184805325</v>
      </c>
      <c r="J33" s="42">
        <f t="shared" si="37"/>
        <v>6812.5259965630994</v>
      </c>
      <c r="K33" s="42">
        <f t="shared" si="37"/>
        <v>7021.5459316764</v>
      </c>
      <c r="L33" s="39">
        <f t="shared" si="37"/>
        <v>3542.6927724621996</v>
      </c>
      <c r="M33" s="111">
        <f t="shared" ref="M33:Q33" si="38">LN(H33/H32)</f>
        <v>-3.8828179332569112E-3</v>
      </c>
      <c r="N33" s="111">
        <f t="shared" si="38"/>
        <v>-1.9273455343944961E-2</v>
      </c>
      <c r="O33" s="111">
        <f t="shared" si="38"/>
        <v>-1.4474272122286238E-2</v>
      </c>
      <c r="P33" s="111">
        <f t="shared" si="38"/>
        <v>-2.6867058358103501E-2</v>
      </c>
      <c r="Q33" s="112">
        <f t="shared" si="38"/>
        <v>-2.0422182734786989E-2</v>
      </c>
    </row>
    <row r="34" spans="1:17">
      <c r="A34" s="105">
        <v>42430</v>
      </c>
      <c r="B34" s="109">
        <v>186.35000600000001</v>
      </c>
      <c r="C34" s="109">
        <v>27.315117000000001</v>
      </c>
      <c r="D34" s="109">
        <v>94.228645</v>
      </c>
      <c r="E34" s="109">
        <v>98.300003000000004</v>
      </c>
      <c r="F34" s="107">
        <v>48.704338</v>
      </c>
      <c r="G34" s="107">
        <v>75.774900000000002</v>
      </c>
      <c r="H34" s="42">
        <f t="shared" ref="H34:L34" si="39">B34*$G34</f>
        <v>14120.653069649401</v>
      </c>
      <c r="I34" s="42">
        <f t="shared" si="39"/>
        <v>2069.8002591633003</v>
      </c>
      <c r="J34" s="42">
        <f t="shared" si="39"/>
        <v>7140.1661520104999</v>
      </c>
      <c r="K34" s="42">
        <f t="shared" si="39"/>
        <v>7448.6728973247009</v>
      </c>
      <c r="L34" s="39">
        <f t="shared" si="39"/>
        <v>3690.5663415162003</v>
      </c>
      <c r="M34" s="111">
        <f t="shared" ref="M34:Q34" si="40">LN(H34/H33)</f>
        <v>-2.1477166633073034E-2</v>
      </c>
      <c r="N34" s="111">
        <f t="shared" si="40"/>
        <v>3.4045722234443743E-2</v>
      </c>
      <c r="O34" s="111">
        <f t="shared" si="40"/>
        <v>4.697307067909913E-2</v>
      </c>
      <c r="P34" s="111">
        <f t="shared" si="40"/>
        <v>5.9052469955554195E-2</v>
      </c>
      <c r="Q34" s="112">
        <f t="shared" si="40"/>
        <v>4.0892818191456189E-2</v>
      </c>
    </row>
    <row r="35" spans="1:17">
      <c r="A35" s="105">
        <v>42431</v>
      </c>
      <c r="B35" s="109">
        <v>188.33999600000001</v>
      </c>
      <c r="C35" s="109">
        <v>27.468018000000001</v>
      </c>
      <c r="D35" s="109">
        <v>94.434853000000004</v>
      </c>
      <c r="E35" s="109">
        <v>97.610000999999997</v>
      </c>
      <c r="F35" s="107">
        <v>49.047066000000001</v>
      </c>
      <c r="G35" s="107">
        <v>73.891599999999997</v>
      </c>
      <c r="H35" s="42">
        <f t="shared" ref="H35:L35" si="41">B35*$G35</f>
        <v>13916.743648433601</v>
      </c>
      <c r="I35" s="42">
        <f t="shared" si="41"/>
        <v>2029.6557988488</v>
      </c>
      <c r="J35" s="42">
        <f t="shared" si="41"/>
        <v>6977.9423839348001</v>
      </c>
      <c r="K35" s="42">
        <f t="shared" si="41"/>
        <v>7212.5591498915992</v>
      </c>
      <c r="L35" s="39">
        <f t="shared" si="41"/>
        <v>3624.1661820455997</v>
      </c>
      <c r="M35" s="111">
        <f t="shared" ref="M35:Q35" si="42">LN(H35/H34)</f>
        <v>-1.4545788149707308E-2</v>
      </c>
      <c r="N35" s="111">
        <f t="shared" si="42"/>
        <v>-1.9585888003781481E-2</v>
      </c>
      <c r="O35" s="111">
        <f t="shared" si="42"/>
        <v>-2.29819607563999E-2</v>
      </c>
      <c r="P35" s="111">
        <f t="shared" si="42"/>
        <v>-3.2212049110908178E-2</v>
      </c>
      <c r="Q35" s="112">
        <f t="shared" si="42"/>
        <v>-1.8155683259036059E-2</v>
      </c>
    </row>
    <row r="36" spans="1:17">
      <c r="A36" s="105">
        <v>42432</v>
      </c>
      <c r="B36" s="109">
        <v>195.740005</v>
      </c>
      <c r="C36" s="109">
        <v>27.503993999999999</v>
      </c>
      <c r="D36" s="109">
        <v>95.137848000000005</v>
      </c>
      <c r="E36" s="109">
        <v>97.93</v>
      </c>
      <c r="F36" s="107">
        <v>48.491283000000003</v>
      </c>
      <c r="G36" s="107">
        <v>73.737799999999993</v>
      </c>
      <c r="H36" s="42">
        <f t="shared" ref="H36:L36" si="43">B36*$G36</f>
        <v>14433.437340688999</v>
      </c>
      <c r="I36" s="42">
        <f t="shared" si="43"/>
        <v>2028.0840087731997</v>
      </c>
      <c r="J36" s="42">
        <f t="shared" si="43"/>
        <v>7015.2556082543997</v>
      </c>
      <c r="K36" s="42">
        <f t="shared" si="43"/>
        <v>7221.1427539999995</v>
      </c>
      <c r="L36" s="39">
        <f t="shared" si="43"/>
        <v>3575.6405275973998</v>
      </c>
      <c r="M36" s="111">
        <f t="shared" ref="M36:Q36" si="44">LN(H36/H35)</f>
        <v>3.6454858129299751E-2</v>
      </c>
      <c r="N36" s="111">
        <f t="shared" si="44"/>
        <v>-7.7471214455926743E-4</v>
      </c>
      <c r="O36" s="111">
        <f t="shared" si="44"/>
        <v>5.3330643613597965E-3</v>
      </c>
      <c r="P36" s="111">
        <f t="shared" si="44"/>
        <v>1.1893837322459848E-3</v>
      </c>
      <c r="Q36" s="112">
        <f t="shared" si="44"/>
        <v>-1.3479914446312585E-2</v>
      </c>
    </row>
    <row r="37" spans="1:17">
      <c r="A37" s="105">
        <v>42433</v>
      </c>
      <c r="B37" s="109">
        <v>201.03999300000001</v>
      </c>
      <c r="C37" s="109">
        <v>27.548957999999999</v>
      </c>
      <c r="D37" s="109">
        <v>96.553184999999999</v>
      </c>
      <c r="E37" s="109">
        <v>101.58000199999999</v>
      </c>
      <c r="F37" s="107">
        <v>48.194870000000002</v>
      </c>
      <c r="G37" s="107">
        <v>73.636300000000006</v>
      </c>
      <c r="H37" s="42">
        <f t="shared" ref="H37:L37" si="45">B37*$G37</f>
        <v>14803.841236545903</v>
      </c>
      <c r="I37" s="42">
        <f t="shared" si="45"/>
        <v>2028.6033359754001</v>
      </c>
      <c r="J37" s="42">
        <f t="shared" si="45"/>
        <v>7109.8192966155002</v>
      </c>
      <c r="K37" s="42">
        <f t="shared" si="45"/>
        <v>7479.9755012726</v>
      </c>
      <c r="L37" s="39">
        <f t="shared" si="45"/>
        <v>3548.8919057810003</v>
      </c>
      <c r="M37" s="111">
        <f t="shared" ref="M37:Q37" si="46">LN(H37/H36)</f>
        <v>2.5339137737740828E-2</v>
      </c>
      <c r="N37" s="111">
        <f t="shared" si="46"/>
        <v>2.5603511481332307E-4</v>
      </c>
      <c r="O37" s="111">
        <f t="shared" si="46"/>
        <v>1.33896778321711E-2</v>
      </c>
      <c r="P37" s="111">
        <f t="shared" si="46"/>
        <v>3.5216300192418906E-2</v>
      </c>
      <c r="Q37" s="112">
        <f t="shared" si="46"/>
        <v>-7.5089131107950804E-3</v>
      </c>
    </row>
    <row r="38" spans="1:17">
      <c r="A38" s="105">
        <v>42436</v>
      </c>
      <c r="B38" s="109">
        <v>205.28999300000001</v>
      </c>
      <c r="C38" s="109">
        <v>27.827781999999999</v>
      </c>
      <c r="D38" s="109">
        <v>95.484656999999999</v>
      </c>
      <c r="E38" s="109">
        <v>95.489998</v>
      </c>
      <c r="F38" s="107">
        <v>47.268580999999998</v>
      </c>
      <c r="G38" s="107">
        <v>72.847200000000001</v>
      </c>
      <c r="H38" s="42">
        <f t="shared" ref="H38:L38" si="47">B38*$G38</f>
        <v>14954.801178069602</v>
      </c>
      <c r="I38" s="42">
        <f t="shared" si="47"/>
        <v>2027.1760009104</v>
      </c>
      <c r="J38" s="42">
        <f t="shared" si="47"/>
        <v>6955.7899054104</v>
      </c>
      <c r="K38" s="42">
        <f t="shared" si="47"/>
        <v>6956.1789823055997</v>
      </c>
      <c r="L38" s="39">
        <f t="shared" si="47"/>
        <v>3443.3837738232</v>
      </c>
      <c r="M38" s="111">
        <f t="shared" ref="M38:Q38" si="48">LN(H38/H37)</f>
        <v>1.0145707209670736E-2</v>
      </c>
      <c r="N38" s="111">
        <f t="shared" si="48"/>
        <v>-7.0385245614573819E-4</v>
      </c>
      <c r="O38" s="111">
        <f t="shared" si="48"/>
        <v>-2.190243543417536E-2</v>
      </c>
      <c r="P38" s="111">
        <f t="shared" si="48"/>
        <v>-7.259918995284935E-2</v>
      </c>
      <c r="Q38" s="112">
        <f t="shared" si="48"/>
        <v>-3.0180772450387368E-2</v>
      </c>
    </row>
    <row r="39" spans="1:17">
      <c r="A39" s="105">
        <v>42437</v>
      </c>
      <c r="B39" s="109">
        <v>202.60000600000001</v>
      </c>
      <c r="C39" s="109">
        <v>27.486000000000001</v>
      </c>
      <c r="D39" s="109">
        <v>94.697304000000003</v>
      </c>
      <c r="E39" s="109">
        <v>96.230002999999996</v>
      </c>
      <c r="F39" s="107">
        <v>47.842880000000001</v>
      </c>
      <c r="G39" s="107">
        <v>71.781800000000004</v>
      </c>
      <c r="H39" s="42">
        <f t="shared" ref="H39:L39" si="49">B39*$G39</f>
        <v>14542.993110690801</v>
      </c>
      <c r="I39" s="42">
        <f t="shared" si="49"/>
        <v>1972.9945548000001</v>
      </c>
      <c r="J39" s="42">
        <f t="shared" si="49"/>
        <v>6797.5429362672003</v>
      </c>
      <c r="K39" s="42">
        <f t="shared" si="49"/>
        <v>6907.5628293454001</v>
      </c>
      <c r="L39" s="39">
        <f t="shared" si="49"/>
        <v>3434.2480435840002</v>
      </c>
      <c r="M39" s="111">
        <f t="shared" ref="M39:Q39" si="50">LN(H39/H38)</f>
        <v>-2.7923092838624982E-2</v>
      </c>
      <c r="N39" s="111">
        <f t="shared" si="50"/>
        <v>-2.7091224795428547E-2</v>
      </c>
      <c r="O39" s="111">
        <f t="shared" si="50"/>
        <v>-2.3013178689682598E-2</v>
      </c>
      <c r="P39" s="111">
        <f t="shared" si="50"/>
        <v>-7.0134532076932717E-3</v>
      </c>
      <c r="Q39" s="112">
        <f t="shared" si="50"/>
        <v>-2.6566515495215566E-3</v>
      </c>
    </row>
    <row r="40" spans="1:17">
      <c r="A40" s="105">
        <v>42438</v>
      </c>
      <c r="B40" s="109">
        <v>208.720001</v>
      </c>
      <c r="C40" s="109">
        <v>27.764821999999999</v>
      </c>
      <c r="D40" s="109">
        <v>94.781654000000003</v>
      </c>
      <c r="E40" s="109">
        <v>98</v>
      </c>
      <c r="F40" s="107">
        <v>48.945174999999999</v>
      </c>
      <c r="G40" s="107">
        <v>71.847499999999997</v>
      </c>
      <c r="H40" s="42">
        <f t="shared" ref="H40:L40" si="51">B40*$G40</f>
        <v>14996.010271847499</v>
      </c>
      <c r="I40" s="42">
        <f t="shared" si="51"/>
        <v>1994.8330486449997</v>
      </c>
      <c r="J40" s="42">
        <f t="shared" si="51"/>
        <v>6809.8248857649996</v>
      </c>
      <c r="K40" s="42">
        <f t="shared" si="51"/>
        <v>7041.0549999999994</v>
      </c>
      <c r="L40" s="39">
        <f t="shared" si="51"/>
        <v>3516.5884608124998</v>
      </c>
      <c r="M40" s="111">
        <f t="shared" ref="M40:Q40" si="52">LN(H40/H39)</f>
        <v>3.067487937041033E-2</v>
      </c>
      <c r="N40" s="111">
        <f t="shared" si="52"/>
        <v>1.1007894771740844E-2</v>
      </c>
      <c r="O40" s="111">
        <f t="shared" si="52"/>
        <v>1.8051915688198725E-3</v>
      </c>
      <c r="P40" s="111">
        <f t="shared" si="52"/>
        <v>1.9141143307370954E-2</v>
      </c>
      <c r="Q40" s="112">
        <f t="shared" si="52"/>
        <v>2.3693340829956312E-2</v>
      </c>
    </row>
    <row r="41" spans="1:17">
      <c r="A41" s="105">
        <v>42439</v>
      </c>
      <c r="B41" s="109">
        <v>205.179993</v>
      </c>
      <c r="C41" s="109">
        <v>28.106596</v>
      </c>
      <c r="D41" s="109">
        <v>94.828529000000003</v>
      </c>
      <c r="E41" s="109">
        <v>97.360000999999997</v>
      </c>
      <c r="F41" s="107">
        <v>48.213405999999999</v>
      </c>
      <c r="G41" s="107">
        <v>70.821600000000004</v>
      </c>
      <c r="H41" s="42">
        <f t="shared" ref="H41:L41" si="53">B41*$G41</f>
        <v>14531.175392248801</v>
      </c>
      <c r="I41" s="42">
        <f t="shared" si="53"/>
        <v>1990.5540992736001</v>
      </c>
      <c r="J41" s="42">
        <f t="shared" si="53"/>
        <v>6715.908149426401</v>
      </c>
      <c r="K41" s="42">
        <f t="shared" si="53"/>
        <v>6895.1910468216001</v>
      </c>
      <c r="L41" s="39">
        <f t="shared" si="53"/>
        <v>3414.5505543695999</v>
      </c>
      <c r="M41" s="111">
        <f t="shared" ref="M41:Q41" si="54">LN(H41/H40)</f>
        <v>-3.1487815368331097E-2</v>
      </c>
      <c r="N41" s="111">
        <f t="shared" si="54"/>
        <v>-2.1473201256318299E-3</v>
      </c>
      <c r="O41" s="111">
        <f t="shared" si="54"/>
        <v>-1.3887342811585877E-2</v>
      </c>
      <c r="P41" s="111">
        <f t="shared" si="54"/>
        <v>-2.093379801207253E-2</v>
      </c>
      <c r="Q41" s="112">
        <f t="shared" si="54"/>
        <v>-2.9445457275868867E-2</v>
      </c>
    </row>
    <row r="42" spans="1:17">
      <c r="A42" s="105">
        <v>42440</v>
      </c>
      <c r="B42" s="109">
        <v>207.5</v>
      </c>
      <c r="C42" s="109">
        <v>28.565301999999999</v>
      </c>
      <c r="D42" s="109">
        <v>95.850196999999994</v>
      </c>
      <c r="E42" s="109">
        <v>97.660004000000001</v>
      </c>
      <c r="F42" s="107">
        <v>49.158211000000001</v>
      </c>
      <c r="G42" s="107">
        <v>69.988699999999994</v>
      </c>
      <c r="H42" s="42">
        <f t="shared" ref="H42:L42" si="55">B42*$G42</f>
        <v>14522.655249999998</v>
      </c>
      <c r="I42" s="42">
        <f t="shared" si="55"/>
        <v>1999.2483520873998</v>
      </c>
      <c r="J42" s="42">
        <f t="shared" si="55"/>
        <v>6708.4306827738992</v>
      </c>
      <c r="K42" s="42">
        <f t="shared" si="55"/>
        <v>6835.0967219547992</v>
      </c>
      <c r="L42" s="39">
        <f t="shared" si="55"/>
        <v>3440.5192822156996</v>
      </c>
      <c r="M42" s="111">
        <f t="shared" ref="M42:Q42" si="56">LN(H42/H41)</f>
        <v>-5.8650734204054335E-4</v>
      </c>
      <c r="N42" s="111">
        <f t="shared" si="56"/>
        <v>4.3582441394282526E-3</v>
      </c>
      <c r="O42" s="111">
        <f t="shared" si="56"/>
        <v>-1.1140164918783493E-3</v>
      </c>
      <c r="P42" s="111">
        <f t="shared" si="56"/>
        <v>-8.7535978281026959E-3</v>
      </c>
      <c r="Q42" s="112">
        <f t="shared" si="56"/>
        <v>7.5765390260508986E-3</v>
      </c>
    </row>
    <row r="43" spans="1:17">
      <c r="A43" s="105">
        <v>42443</v>
      </c>
      <c r="B43" s="109">
        <v>215.14999399999999</v>
      </c>
      <c r="C43" s="109">
        <v>28.268491999999998</v>
      </c>
      <c r="D43" s="109">
        <v>96.093909999999994</v>
      </c>
      <c r="E43" s="109">
        <v>98.129997000000003</v>
      </c>
      <c r="F43" s="107">
        <v>49.250838999999999</v>
      </c>
      <c r="G43" s="107">
        <v>70.409199999999998</v>
      </c>
      <c r="H43" s="42">
        <f t="shared" ref="H43:L43" si="57">B43*$G43</f>
        <v>15148.538957544799</v>
      </c>
      <c r="I43" s="42">
        <f t="shared" si="57"/>
        <v>1990.3619069263998</v>
      </c>
      <c r="J43" s="42">
        <f t="shared" si="57"/>
        <v>6765.895327971999</v>
      </c>
      <c r="K43" s="42">
        <f t="shared" si="57"/>
        <v>6909.2545847724004</v>
      </c>
      <c r="L43" s="39">
        <f t="shared" si="57"/>
        <v>3467.7121733188001</v>
      </c>
      <c r="M43" s="111">
        <f t="shared" ref="M43:Q43" si="58">LN(H43/H42)</f>
        <v>4.2194227723452368E-2</v>
      </c>
      <c r="N43" s="111">
        <f t="shared" si="58"/>
        <v>-4.4548009856666864E-3</v>
      </c>
      <c r="O43" s="111">
        <f t="shared" si="58"/>
        <v>8.5295536930005706E-3</v>
      </c>
      <c r="P43" s="111">
        <f t="shared" si="58"/>
        <v>1.0791136051888127E-2</v>
      </c>
      <c r="Q43" s="112">
        <f t="shared" si="58"/>
        <v>7.8726463425570457E-3</v>
      </c>
    </row>
    <row r="44" spans="1:17">
      <c r="A44" s="105">
        <v>42444</v>
      </c>
      <c r="B44" s="109">
        <v>218.33999600000001</v>
      </c>
      <c r="C44" s="109">
        <v>28.466358</v>
      </c>
      <c r="D44" s="109">
        <v>98.024780000000007</v>
      </c>
      <c r="E44" s="109">
        <v>97.860000999999997</v>
      </c>
      <c r="F44" s="107">
        <v>49.639876999999998</v>
      </c>
      <c r="G44" s="107">
        <v>70.900599999999997</v>
      </c>
      <c r="H44" s="42">
        <f t="shared" ref="H44:L44" si="59">B44*$G44</f>
        <v>15480.4367203976</v>
      </c>
      <c r="I44" s="42">
        <f t="shared" si="59"/>
        <v>2018.2818620147998</v>
      </c>
      <c r="J44" s="42">
        <f t="shared" si="59"/>
        <v>6950.0157168679998</v>
      </c>
      <c r="K44" s="42">
        <f t="shared" si="59"/>
        <v>6938.3327869005998</v>
      </c>
      <c r="L44" s="39">
        <f t="shared" si="59"/>
        <v>3519.4970632261998</v>
      </c>
      <c r="M44" s="111">
        <f t="shared" ref="M44:Q44" si="60">LN(H44/H43)</f>
        <v>2.1672990816617853E-2</v>
      </c>
      <c r="N44" s="111">
        <f t="shared" si="60"/>
        <v>1.3930101141386791E-2</v>
      </c>
      <c r="O44" s="111">
        <f t="shared" si="60"/>
        <v>2.684932105192761E-2</v>
      </c>
      <c r="P44" s="111">
        <f t="shared" si="60"/>
        <v>4.1997561145795852E-3</v>
      </c>
      <c r="Q44" s="112">
        <f t="shared" si="60"/>
        <v>1.4823039168529221E-2</v>
      </c>
    </row>
    <row r="45" spans="1:17">
      <c r="A45" s="105">
        <v>42445</v>
      </c>
      <c r="B45" s="109">
        <v>221.929993</v>
      </c>
      <c r="C45" s="109">
        <v>28.502337000000001</v>
      </c>
      <c r="D45" s="109">
        <v>99.327659999999995</v>
      </c>
      <c r="E45" s="109">
        <v>99.349997999999999</v>
      </c>
      <c r="F45" s="107">
        <v>50.343864000000004</v>
      </c>
      <c r="G45" s="107">
        <v>70.647599999999997</v>
      </c>
      <c r="H45" s="42">
        <f t="shared" ref="H45:L45" si="61">B45*$G45</f>
        <v>15678.821373466799</v>
      </c>
      <c r="I45" s="42">
        <f t="shared" si="61"/>
        <v>2013.6217034412</v>
      </c>
      <c r="J45" s="42">
        <f t="shared" si="61"/>
        <v>7017.260792615999</v>
      </c>
      <c r="K45" s="42">
        <f t="shared" si="61"/>
        <v>7018.8389187047997</v>
      </c>
      <c r="L45" s="39">
        <f t="shared" si="61"/>
        <v>3556.6731663264</v>
      </c>
      <c r="M45" s="111">
        <f t="shared" ref="M45:Q45" si="62">LN(H45/H44)</f>
        <v>1.2733764912925773E-2</v>
      </c>
      <c r="N45" s="111">
        <f t="shared" si="62"/>
        <v>-2.3116429116663345E-3</v>
      </c>
      <c r="O45" s="111">
        <f t="shared" si="62"/>
        <v>9.6290204136509887E-3</v>
      </c>
      <c r="P45" s="111">
        <f t="shared" si="62"/>
        <v>1.1536294939155698E-2</v>
      </c>
      <c r="Q45" s="112">
        <f t="shared" si="62"/>
        <v>1.0507504465666249E-2</v>
      </c>
    </row>
    <row r="46" spans="1:17">
      <c r="A46" s="105">
        <v>42446</v>
      </c>
      <c r="B46" s="109">
        <v>226.38000500000001</v>
      </c>
      <c r="C46" s="109">
        <v>28.763165999999998</v>
      </c>
      <c r="D46" s="109">
        <v>99.168296999999995</v>
      </c>
      <c r="E46" s="109">
        <v>99.720000999999996</v>
      </c>
      <c r="F46" s="107">
        <v>50.631011999999998</v>
      </c>
      <c r="G46" s="107">
        <v>68.400400000000005</v>
      </c>
      <c r="H46" s="42">
        <f t="shared" ref="H46:L46" si="63">B46*$G46</f>
        <v>15484.482894002002</v>
      </c>
      <c r="I46" s="42">
        <f t="shared" si="63"/>
        <v>1967.4120596664</v>
      </c>
      <c r="J46" s="42">
        <f t="shared" si="63"/>
        <v>6783.1511821188005</v>
      </c>
      <c r="K46" s="42">
        <f t="shared" si="63"/>
        <v>6820.8879564004001</v>
      </c>
      <c r="L46" s="39">
        <f t="shared" si="63"/>
        <v>3463.1814732048001</v>
      </c>
      <c r="M46" s="111">
        <f t="shared" ref="M46:Q46" si="64">LN(H46/H45)</f>
        <v>-1.2472425715032428E-2</v>
      </c>
      <c r="N46" s="111">
        <f t="shared" si="64"/>
        <v>-2.3215939382349057E-2</v>
      </c>
      <c r="O46" s="111">
        <f t="shared" si="64"/>
        <v>-3.3931171306597591E-2</v>
      </c>
      <c r="P46" s="111">
        <f t="shared" si="64"/>
        <v>-2.8608145896442495E-2</v>
      </c>
      <c r="Q46" s="112">
        <f t="shared" si="64"/>
        <v>-2.6637936588240884E-2</v>
      </c>
    </row>
    <row r="47" spans="1:17">
      <c r="A47" s="105">
        <v>42447</v>
      </c>
      <c r="B47" s="109">
        <v>232.740005</v>
      </c>
      <c r="C47" s="109">
        <v>29.392749999999999</v>
      </c>
      <c r="D47" s="109">
        <v>99.280777</v>
      </c>
      <c r="E47" s="109">
        <v>101.120003</v>
      </c>
      <c r="F47" s="107">
        <v>49.547252999999998</v>
      </c>
      <c r="G47" s="107">
        <v>68.028800000000004</v>
      </c>
      <c r="H47" s="42">
        <f t="shared" ref="H47:L47" si="65">B47*$G47</f>
        <v>15833.023252144001</v>
      </c>
      <c r="I47" s="42">
        <f t="shared" si="65"/>
        <v>1999.5535112</v>
      </c>
      <c r="J47" s="42">
        <f t="shared" si="65"/>
        <v>6753.9521223776001</v>
      </c>
      <c r="K47" s="42">
        <f t="shared" si="65"/>
        <v>6879.0724600864005</v>
      </c>
      <c r="L47" s="39">
        <f t="shared" si="65"/>
        <v>3370.6401648863998</v>
      </c>
      <c r="M47" s="111">
        <f t="shared" ref="M47:Q47" si="66">LN(H47/H46)</f>
        <v>2.2259419232084087E-2</v>
      </c>
      <c r="N47" s="111">
        <f t="shared" si="66"/>
        <v>1.6204907411377343E-2</v>
      </c>
      <c r="O47" s="111">
        <f t="shared" si="66"/>
        <v>-4.3139369431404902E-3</v>
      </c>
      <c r="P47" s="111">
        <f t="shared" si="66"/>
        <v>8.4941637428165833E-3</v>
      </c>
      <c r="Q47" s="112">
        <f t="shared" si="66"/>
        <v>-2.7084981282745533E-2</v>
      </c>
    </row>
    <row r="48" spans="1:17">
      <c r="A48" s="105">
        <v>42450</v>
      </c>
      <c r="B48" s="109">
        <v>238.320007</v>
      </c>
      <c r="C48" s="109">
        <v>29.086953999999999</v>
      </c>
      <c r="D48" s="109">
        <v>99.271407999999994</v>
      </c>
      <c r="E48" s="109">
        <v>101.05999799999999</v>
      </c>
      <c r="F48" s="107">
        <v>49.889980000000001</v>
      </c>
      <c r="G48" s="107">
        <v>68.243600000000001</v>
      </c>
      <c r="H48" s="42">
        <f t="shared" ref="H48:L48" si="67">B48*$G48</f>
        <v>16263.8152297052</v>
      </c>
      <c r="I48" s="42">
        <f t="shared" si="67"/>
        <v>1984.9984539943998</v>
      </c>
      <c r="J48" s="42">
        <f t="shared" si="67"/>
        <v>6774.6382589887999</v>
      </c>
      <c r="K48" s="42">
        <f t="shared" si="67"/>
        <v>6896.6980795127993</v>
      </c>
      <c r="L48" s="39">
        <f t="shared" si="67"/>
        <v>3404.6718391280001</v>
      </c>
      <c r="M48" s="111">
        <f t="shared" ref="M48:Q48" si="68">LN(H48/H47)</f>
        <v>2.6844877463905785E-2</v>
      </c>
      <c r="N48" s="111">
        <f t="shared" si="68"/>
        <v>-7.3057759424855536E-3</v>
      </c>
      <c r="O48" s="111">
        <f t="shared" si="68"/>
        <v>3.0581386751795244E-3</v>
      </c>
      <c r="P48" s="111">
        <f t="shared" si="68"/>
        <v>2.5589318570078635E-3</v>
      </c>
      <c r="Q48" s="112">
        <f t="shared" si="68"/>
        <v>1.004587255201644E-2</v>
      </c>
    </row>
    <row r="49" spans="1:17">
      <c r="A49" s="105">
        <v>42451</v>
      </c>
      <c r="B49" s="109">
        <v>234.240005</v>
      </c>
      <c r="C49" s="109">
        <v>29.06897</v>
      </c>
      <c r="D49" s="109">
        <v>100.030655</v>
      </c>
      <c r="E49" s="109">
        <v>99.839995999999999</v>
      </c>
      <c r="F49" s="107">
        <v>50.084502999999998</v>
      </c>
      <c r="G49" s="107">
        <v>67.765799999999999</v>
      </c>
      <c r="H49" s="42">
        <f t="shared" ref="H49:L49" si="69">B49*$G49</f>
        <v>15873.461330828999</v>
      </c>
      <c r="I49" s="42">
        <f t="shared" si="69"/>
        <v>1969.882007226</v>
      </c>
      <c r="J49" s="42">
        <f t="shared" si="69"/>
        <v>6778.6573605989997</v>
      </c>
      <c r="K49" s="42">
        <f t="shared" si="69"/>
        <v>6765.7372009368</v>
      </c>
      <c r="L49" s="39">
        <f t="shared" si="69"/>
        <v>3394.0164133973999</v>
      </c>
      <c r="M49" s="111">
        <f t="shared" ref="M49:Q49" si="70">LN(H49/H48)</f>
        <v>-2.4294099530456387E-2</v>
      </c>
      <c r="N49" s="111">
        <f t="shared" si="70"/>
        <v>-7.6444891477250119E-3</v>
      </c>
      <c r="O49" s="111">
        <f t="shared" si="70"/>
        <v>5.9308109862216802E-4</v>
      </c>
      <c r="P49" s="111">
        <f t="shared" si="70"/>
        <v>-1.9171529388256673E-2</v>
      </c>
      <c r="Q49" s="112">
        <f t="shared" si="70"/>
        <v>-3.1345559788426443E-3</v>
      </c>
    </row>
    <row r="50" spans="1:17">
      <c r="A50" s="105">
        <v>42452</v>
      </c>
      <c r="B50" s="109">
        <v>222.58000200000001</v>
      </c>
      <c r="C50" s="109">
        <v>28.781158000000001</v>
      </c>
      <c r="D50" s="109">
        <v>99.477622999999994</v>
      </c>
      <c r="E50" s="109">
        <v>99.589995999999999</v>
      </c>
      <c r="F50" s="107">
        <v>49.991878999999997</v>
      </c>
      <c r="G50" s="107">
        <v>67.897300000000001</v>
      </c>
      <c r="H50" s="42">
        <f t="shared" ref="H50:L50" si="71">B50*$G50</f>
        <v>15112.581169794601</v>
      </c>
      <c r="I50" s="42">
        <f t="shared" si="71"/>
        <v>1954.1629190734002</v>
      </c>
      <c r="J50" s="42">
        <f t="shared" si="71"/>
        <v>6754.2620121178998</v>
      </c>
      <c r="K50" s="42">
        <f t="shared" si="71"/>
        <v>6761.8918354108</v>
      </c>
      <c r="L50" s="39">
        <f t="shared" si="71"/>
        <v>3394.3136060266997</v>
      </c>
      <c r="M50" s="111">
        <f t="shared" ref="M50:Q50" si="72">LN(H50/H49)</f>
        <v>-4.9121029075698382E-2</v>
      </c>
      <c r="N50" s="111">
        <f t="shared" si="72"/>
        <v>-8.011718789500381E-3</v>
      </c>
      <c r="O50" s="111">
        <f t="shared" si="72"/>
        <v>-3.6053380995450003E-3</v>
      </c>
      <c r="P50" s="111">
        <f t="shared" si="72"/>
        <v>-5.6852026607788811E-4</v>
      </c>
      <c r="Q50" s="112">
        <f t="shared" si="72"/>
        <v>8.7559864838456512E-5</v>
      </c>
    </row>
    <row r="51" spans="1:17">
      <c r="A51" s="105">
        <v>42453</v>
      </c>
      <c r="B51" s="109">
        <v>227.75</v>
      </c>
      <c r="C51" s="109">
        <v>28.673224999999999</v>
      </c>
      <c r="D51" s="109">
        <v>99.046454999999995</v>
      </c>
      <c r="E51" s="109">
        <v>98.360000999999997</v>
      </c>
      <c r="F51" s="107">
        <v>50.214188</v>
      </c>
      <c r="G51" s="107">
        <v>69.175700000000006</v>
      </c>
      <c r="H51" s="42">
        <f t="shared" ref="H51:L51" si="73">B51*$G51</f>
        <v>15754.765675000001</v>
      </c>
      <c r="I51" s="42">
        <f t="shared" si="73"/>
        <v>1983.4904106325</v>
      </c>
      <c r="J51" s="42">
        <f t="shared" si="73"/>
        <v>6851.6078571435</v>
      </c>
      <c r="K51" s="42">
        <f t="shared" si="73"/>
        <v>6804.1219211757007</v>
      </c>
      <c r="L51" s="39">
        <f t="shared" si="73"/>
        <v>3473.6016048316005</v>
      </c>
      <c r="M51" s="111">
        <f t="shared" ref="M51:Q51" si="74">LN(H51/H50)</f>
        <v>4.1615315079109677E-2</v>
      </c>
      <c r="N51" s="111">
        <f t="shared" si="74"/>
        <v>1.4896199034123363E-2</v>
      </c>
      <c r="O51" s="111">
        <f t="shared" si="74"/>
        <v>1.4309633569257478E-2</v>
      </c>
      <c r="P51" s="111">
        <f t="shared" si="74"/>
        <v>6.2258852057084577E-3</v>
      </c>
      <c r="Q51" s="112">
        <f t="shared" si="74"/>
        <v>2.3090419480832021E-2</v>
      </c>
    </row>
    <row r="52" spans="1:17">
      <c r="A52" s="105">
        <v>42457</v>
      </c>
      <c r="B52" s="109">
        <v>230.259995</v>
      </c>
      <c r="C52" s="109">
        <v>28.691213999999999</v>
      </c>
      <c r="D52" s="109">
        <v>98.596549999999993</v>
      </c>
      <c r="E52" s="109">
        <v>101.209999</v>
      </c>
      <c r="F52" s="107">
        <v>49.593563000000003</v>
      </c>
      <c r="G52" s="107">
        <v>68.203299999999999</v>
      </c>
      <c r="H52" s="42">
        <f t="shared" ref="H52:L52" si="75">B52*$G52</f>
        <v>15704.4915169835</v>
      </c>
      <c r="I52" s="42">
        <f t="shared" si="75"/>
        <v>1956.8354758061998</v>
      </c>
      <c r="J52" s="42">
        <f t="shared" si="75"/>
        <v>6724.6100786149991</v>
      </c>
      <c r="K52" s="42">
        <f t="shared" si="75"/>
        <v>6902.8559247966996</v>
      </c>
      <c r="L52" s="39">
        <f t="shared" si="75"/>
        <v>3382.4446553579</v>
      </c>
      <c r="M52" s="111">
        <f t="shared" ref="M52:Q52" si="76">LN(H52/H51)</f>
        <v>-3.1961467180898723E-3</v>
      </c>
      <c r="N52" s="111">
        <f t="shared" si="76"/>
        <v>-1.3529511104877408E-2</v>
      </c>
      <c r="O52" s="111">
        <f t="shared" si="76"/>
        <v>-1.8709405469573229E-2</v>
      </c>
      <c r="P52" s="111">
        <f t="shared" si="76"/>
        <v>1.4406634696679924E-2</v>
      </c>
      <c r="Q52" s="112">
        <f t="shared" si="76"/>
        <v>-2.6593263273371252E-2</v>
      </c>
    </row>
    <row r="53" spans="1:17">
      <c r="A53" s="105">
        <v>42458</v>
      </c>
      <c r="B53" s="109">
        <v>230.13000500000001</v>
      </c>
      <c r="C53" s="109">
        <v>29.122931999999999</v>
      </c>
      <c r="D53" s="109">
        <v>100.930466</v>
      </c>
      <c r="E53" s="109">
        <v>104.129997</v>
      </c>
      <c r="F53" s="107">
        <v>50.677326000000001</v>
      </c>
      <c r="G53" s="107">
        <v>68.050299999999993</v>
      </c>
      <c r="H53" s="42">
        <f t="shared" ref="H53:L53" si="77">B53*$G53</f>
        <v>15660.415879251499</v>
      </c>
      <c r="I53" s="42">
        <f t="shared" si="77"/>
        <v>1981.8242594795997</v>
      </c>
      <c r="J53" s="42">
        <f t="shared" si="77"/>
        <v>6868.3484904397992</v>
      </c>
      <c r="K53" s="42">
        <f t="shared" si="77"/>
        <v>7086.0775348490997</v>
      </c>
      <c r="L53" s="39">
        <f t="shared" si="77"/>
        <v>3448.6072374977998</v>
      </c>
      <c r="M53" s="111">
        <f t="shared" ref="M53:Q53" si="78">LN(H53/H52)</f>
        <v>-2.8105083294407691E-3</v>
      </c>
      <c r="N53" s="111">
        <f t="shared" si="78"/>
        <v>1.2689148415120295E-2</v>
      </c>
      <c r="O53" s="111">
        <f t="shared" si="78"/>
        <v>2.1149739998350466E-2</v>
      </c>
      <c r="P53" s="111">
        <f t="shared" si="78"/>
        <v>2.6196720246629342E-2</v>
      </c>
      <c r="Q53" s="112">
        <f t="shared" si="78"/>
        <v>1.9371731382189707E-2</v>
      </c>
    </row>
    <row r="54" spans="1:17">
      <c r="A54" s="105">
        <v>42459</v>
      </c>
      <c r="B54" s="109">
        <v>226.88999899999999</v>
      </c>
      <c r="C54" s="109">
        <v>29.419737000000001</v>
      </c>
      <c r="D54" s="109">
        <v>102.69261899999999</v>
      </c>
      <c r="E54" s="109">
        <v>102.19000200000001</v>
      </c>
      <c r="F54" s="107">
        <v>50.992271000000002</v>
      </c>
      <c r="G54" s="107">
        <v>68.718299999999999</v>
      </c>
      <c r="H54" s="42">
        <f t="shared" ref="H54:L54" si="79">B54*$G54</f>
        <v>15591.495018281699</v>
      </c>
      <c r="I54" s="42">
        <f t="shared" si="79"/>
        <v>2021.6743130871</v>
      </c>
      <c r="J54" s="42">
        <f t="shared" si="79"/>
        <v>7056.8622002276998</v>
      </c>
      <c r="K54" s="42">
        <f t="shared" si="79"/>
        <v>7022.3232144366002</v>
      </c>
      <c r="L54" s="39">
        <f t="shared" si="79"/>
        <v>3504.1021762593</v>
      </c>
      <c r="M54" s="111">
        <f t="shared" ref="M54:Q54" si="80">LN(H54/H53)</f>
        <v>-4.4106725459525037E-3</v>
      </c>
      <c r="N54" s="111">
        <f t="shared" si="80"/>
        <v>1.9908272254884292E-2</v>
      </c>
      <c r="O54" s="111">
        <f t="shared" si="80"/>
        <v>2.7076822219039526E-2</v>
      </c>
      <c r="P54" s="111">
        <f t="shared" si="80"/>
        <v>-9.0378428445726071E-3</v>
      </c>
      <c r="Q54" s="112">
        <f t="shared" si="80"/>
        <v>1.5963882281578058E-2</v>
      </c>
    </row>
    <row r="55" spans="1:17">
      <c r="A55" s="105">
        <v>42460</v>
      </c>
      <c r="B55" s="109">
        <v>229.770004</v>
      </c>
      <c r="C55" s="109">
        <v>29.095946999999999</v>
      </c>
      <c r="D55" s="109">
        <v>102.158356</v>
      </c>
      <c r="E55" s="109">
        <v>102.230003</v>
      </c>
      <c r="F55" s="107">
        <v>51.158993000000002</v>
      </c>
      <c r="G55" s="107">
        <v>67.59</v>
      </c>
      <c r="H55" s="42">
        <f t="shared" ref="H55:L55" si="81">B55*$G55</f>
        <v>15530.15457036</v>
      </c>
      <c r="I55" s="42">
        <f t="shared" si="81"/>
        <v>1966.59505773</v>
      </c>
      <c r="J55" s="42">
        <f t="shared" si="81"/>
        <v>6904.8832820400003</v>
      </c>
      <c r="K55" s="42">
        <f t="shared" si="81"/>
        <v>6909.7259027700002</v>
      </c>
      <c r="L55" s="39">
        <f t="shared" si="81"/>
        <v>3457.8363368700002</v>
      </c>
      <c r="M55" s="111">
        <f t="shared" ref="M55:Q55" si="82">LN(H55/H54)</f>
        <v>-3.9419843205266642E-3</v>
      </c>
      <c r="N55" s="111">
        <f t="shared" si="82"/>
        <v>-2.7622385699817609E-2</v>
      </c>
      <c r="O55" s="111">
        <f t="shared" si="82"/>
        <v>-2.1771621828390431E-2</v>
      </c>
      <c r="P55" s="111">
        <f t="shared" si="82"/>
        <v>-1.6164135271214412E-2</v>
      </c>
      <c r="Q55" s="112">
        <f t="shared" si="82"/>
        <v>-1.3291275239672625E-2</v>
      </c>
    </row>
    <row r="56" spans="1:17">
      <c r="A56" s="105">
        <v>42461</v>
      </c>
      <c r="B56" s="109">
        <v>237.58999600000001</v>
      </c>
      <c r="C56" s="109">
        <v>29.185894000000001</v>
      </c>
      <c r="D56" s="109">
        <v>103.095665</v>
      </c>
      <c r="E56" s="109">
        <v>105.699997</v>
      </c>
      <c r="F56" s="107">
        <v>51.473945999999998</v>
      </c>
      <c r="G56" s="107">
        <v>67.298000000000002</v>
      </c>
      <c r="H56" s="42">
        <f t="shared" ref="H56:L56" si="83">B56*$G56</f>
        <v>15989.331550808001</v>
      </c>
      <c r="I56" s="42">
        <f t="shared" si="83"/>
        <v>1964.1522944120002</v>
      </c>
      <c r="J56" s="42">
        <f t="shared" si="83"/>
        <v>6938.13206317</v>
      </c>
      <c r="K56" s="42">
        <f t="shared" si="83"/>
        <v>7113.3983981060001</v>
      </c>
      <c r="L56" s="39">
        <f t="shared" si="83"/>
        <v>3464.0936179079999</v>
      </c>
      <c r="M56" s="111">
        <f t="shared" ref="M56:Q56" si="84">LN(H56/H55)</f>
        <v>2.9138131641466218E-2</v>
      </c>
      <c r="N56" s="111">
        <f t="shared" si="84"/>
        <v>-1.2429003513207302E-3</v>
      </c>
      <c r="O56" s="111">
        <f t="shared" si="84"/>
        <v>4.8036998062837765E-3</v>
      </c>
      <c r="P56" s="111">
        <f t="shared" si="84"/>
        <v>2.9050133794281636E-2</v>
      </c>
      <c r="Q56" s="112">
        <f t="shared" si="84"/>
        <v>1.8079589892756865E-3</v>
      </c>
    </row>
    <row r="57" spans="1:17">
      <c r="A57" s="105">
        <v>42464</v>
      </c>
      <c r="B57" s="109">
        <v>246.990005</v>
      </c>
      <c r="C57" s="109">
        <v>28.781158000000001</v>
      </c>
      <c r="D57" s="109">
        <v>104.154839</v>
      </c>
      <c r="E57" s="109">
        <v>104.349998</v>
      </c>
      <c r="F57" s="107">
        <v>51.344265</v>
      </c>
      <c r="G57" s="107">
        <v>67.696200000000005</v>
      </c>
      <c r="H57" s="42">
        <f t="shared" ref="H57:L57" si="85">B57*$G57</f>
        <v>16720.284776480999</v>
      </c>
      <c r="I57" s="42">
        <f t="shared" si="85"/>
        <v>1948.3750281996001</v>
      </c>
      <c r="J57" s="42">
        <f t="shared" si="85"/>
        <v>7050.8868119118006</v>
      </c>
      <c r="K57" s="42">
        <f t="shared" si="85"/>
        <v>7064.0983346076</v>
      </c>
      <c r="L57" s="39">
        <f t="shared" si="85"/>
        <v>3475.8116322930005</v>
      </c>
      <c r="M57" s="111">
        <f t="shared" ref="M57:Q57" si="86">LN(H57/H56)</f>
        <v>4.470091782777872E-2</v>
      </c>
      <c r="N57" s="111">
        <f t="shared" si="86"/>
        <v>-8.0650436051336854E-3</v>
      </c>
      <c r="O57" s="111">
        <f t="shared" si="86"/>
        <v>1.612081470993653E-2</v>
      </c>
      <c r="P57" s="111">
        <f t="shared" si="86"/>
        <v>-6.9547203064640505E-3</v>
      </c>
      <c r="Q57" s="112">
        <f t="shared" si="86"/>
        <v>3.3769987049307071E-3</v>
      </c>
    </row>
    <row r="58" spans="1:17">
      <c r="A58" s="105">
        <v>42465</v>
      </c>
      <c r="B58" s="109">
        <v>255.470001</v>
      </c>
      <c r="C58" s="109">
        <v>28.691213999999999</v>
      </c>
      <c r="D58" s="109">
        <v>102.926964</v>
      </c>
      <c r="E58" s="109">
        <v>104.94000200000001</v>
      </c>
      <c r="F58" s="107">
        <v>50.538390999999997</v>
      </c>
      <c r="G58" s="107">
        <v>68.334699999999998</v>
      </c>
      <c r="H58" s="42">
        <f t="shared" ref="H58:L58" si="87">B58*$G58</f>
        <v>17457.4658773347</v>
      </c>
      <c r="I58" s="42">
        <f t="shared" si="87"/>
        <v>1960.6055013257999</v>
      </c>
      <c r="J58" s="42">
        <f t="shared" si="87"/>
        <v>7033.4832068507994</v>
      </c>
      <c r="K58" s="42">
        <f t="shared" si="87"/>
        <v>7171.0435546694007</v>
      </c>
      <c r="L58" s="39">
        <f t="shared" si="87"/>
        <v>3453.5257874676995</v>
      </c>
      <c r="M58" s="111">
        <f t="shared" ref="M58:Q58" si="88">LN(H58/H57)</f>
        <v>4.3144761524940553E-2</v>
      </c>
      <c r="N58" s="111">
        <f t="shared" si="88"/>
        <v>6.2576484809958276E-3</v>
      </c>
      <c r="O58" s="111">
        <f t="shared" si="88"/>
        <v>-2.4713372192774244E-3</v>
      </c>
      <c r="P58" s="111">
        <f t="shared" si="88"/>
        <v>1.5025804872780378E-2</v>
      </c>
      <c r="Q58" s="112">
        <f t="shared" si="88"/>
        <v>-6.432338422830604E-3</v>
      </c>
    </row>
    <row r="59" spans="1:17">
      <c r="A59" s="105">
        <v>42466</v>
      </c>
      <c r="B59" s="109">
        <v>265.42001299999998</v>
      </c>
      <c r="C59" s="109">
        <v>28.853110999999998</v>
      </c>
      <c r="D59" s="109">
        <v>104.00485999999999</v>
      </c>
      <c r="E59" s="109">
        <v>104.83000199999999</v>
      </c>
      <c r="F59" s="107">
        <v>51.057102</v>
      </c>
      <c r="G59" s="107">
        <v>69.029600000000002</v>
      </c>
      <c r="H59" s="42">
        <f t="shared" ref="H59:L59" si="89">B59*$G59</f>
        <v>18321.837329384798</v>
      </c>
      <c r="I59" s="42">
        <f t="shared" si="89"/>
        <v>1991.7187110856</v>
      </c>
      <c r="J59" s="42">
        <f t="shared" si="89"/>
        <v>7179.4138838560002</v>
      </c>
      <c r="K59" s="42">
        <f t="shared" si="89"/>
        <v>7236.3731060591999</v>
      </c>
      <c r="L59" s="39">
        <f t="shared" si="89"/>
        <v>3524.4513282192001</v>
      </c>
      <c r="M59" s="111">
        <f t="shared" ref="M59:Q59" si="90">LN(H59/H58)</f>
        <v>4.8326243999835289E-2</v>
      </c>
      <c r="N59" s="111">
        <f t="shared" si="90"/>
        <v>1.5744585115589453E-2</v>
      </c>
      <c r="O59" s="111">
        <f t="shared" si="90"/>
        <v>2.0535687335351473E-2</v>
      </c>
      <c r="P59" s="111">
        <f t="shared" si="90"/>
        <v>9.0689400721426228E-3</v>
      </c>
      <c r="Q59" s="112">
        <f t="shared" si="90"/>
        <v>2.0329096008188399E-2</v>
      </c>
    </row>
    <row r="60" spans="1:17">
      <c r="A60" s="105">
        <v>42467</v>
      </c>
      <c r="B60" s="109">
        <v>257.20001200000002</v>
      </c>
      <c r="C60" s="109">
        <v>28.376418999999999</v>
      </c>
      <c r="D60" s="109">
        <v>101.736557</v>
      </c>
      <c r="E60" s="109">
        <v>104.449997</v>
      </c>
      <c r="F60" s="107">
        <v>50.445762999999999</v>
      </c>
      <c r="G60" s="107">
        <v>68.466099999999997</v>
      </c>
      <c r="H60" s="42">
        <f t="shared" ref="H60:L60" si="91">B60*$G60</f>
        <v>17609.481741593201</v>
      </c>
      <c r="I60" s="42">
        <f t="shared" si="91"/>
        <v>1942.8227408958999</v>
      </c>
      <c r="J60" s="42">
        <f t="shared" si="91"/>
        <v>6965.5052852177005</v>
      </c>
      <c r="K60" s="42">
        <f t="shared" si="91"/>
        <v>7151.2839396016998</v>
      </c>
      <c r="L60" s="39">
        <f t="shared" si="91"/>
        <v>3453.8246541342996</v>
      </c>
      <c r="M60" s="111">
        <f t="shared" ref="M60:Q60" si="92">LN(H60/H59)</f>
        <v>-3.9656152826341974E-2</v>
      </c>
      <c r="N60" s="111">
        <f t="shared" si="92"/>
        <v>-2.4856003258950016E-2</v>
      </c>
      <c r="O60" s="111">
        <f t="shared" si="92"/>
        <v>-3.0247597018537201E-2</v>
      </c>
      <c r="P60" s="111">
        <f t="shared" si="92"/>
        <v>-1.1828216120316606E-2</v>
      </c>
      <c r="Q60" s="112">
        <f t="shared" si="92"/>
        <v>-2.0242560173843991E-2</v>
      </c>
    </row>
    <row r="61" spans="1:17">
      <c r="A61" s="105">
        <v>42468</v>
      </c>
      <c r="B61" s="109">
        <v>250.070007</v>
      </c>
      <c r="C61" s="109">
        <v>28.448374000000001</v>
      </c>
      <c r="D61" s="109">
        <v>101.849045</v>
      </c>
      <c r="E61" s="109">
        <v>103.80999799999999</v>
      </c>
      <c r="F61" s="107">
        <v>50.408707</v>
      </c>
      <c r="G61" s="107">
        <v>67.953900000000004</v>
      </c>
      <c r="H61" s="42">
        <f t="shared" ref="H61:L61" si="93">B61*$G61</f>
        <v>16993.232248677301</v>
      </c>
      <c r="I61" s="42">
        <f t="shared" si="93"/>
        <v>1933.1779619586002</v>
      </c>
      <c r="J61" s="42">
        <f t="shared" si="93"/>
        <v>6921.0398190255009</v>
      </c>
      <c r="K61" s="42">
        <f t="shared" si="93"/>
        <v>7054.2942230921999</v>
      </c>
      <c r="L61" s="39">
        <f t="shared" si="93"/>
        <v>3425.4682346073</v>
      </c>
      <c r="M61" s="111">
        <f t="shared" ref="M61:Q61" si="94">LN(H61/H60)</f>
        <v>-3.5622330522939907E-2</v>
      </c>
      <c r="N61" s="111">
        <f t="shared" si="94"/>
        <v>-4.9766754874160561E-3</v>
      </c>
      <c r="O61" s="111">
        <f t="shared" si="94"/>
        <v>-6.4041297284091548E-3</v>
      </c>
      <c r="P61" s="111">
        <f t="shared" si="94"/>
        <v>-1.3655371506412856E-2</v>
      </c>
      <c r="Q61" s="112">
        <f t="shared" si="94"/>
        <v>-8.2440392020417929E-3</v>
      </c>
    </row>
    <row r="62" spans="1:17">
      <c r="A62" s="105">
        <v>42471</v>
      </c>
      <c r="B62" s="109">
        <v>249.91999799999999</v>
      </c>
      <c r="C62" s="109">
        <v>28.484349999999999</v>
      </c>
      <c r="D62" s="109">
        <v>102.18647</v>
      </c>
      <c r="E62" s="109">
        <v>102.68</v>
      </c>
      <c r="F62" s="107">
        <v>50.306815999999998</v>
      </c>
      <c r="G62" s="107">
        <v>67.277600000000007</v>
      </c>
      <c r="H62" s="42">
        <f t="shared" ref="H62:L62" si="95">B62*$G62</f>
        <v>16814.017657444801</v>
      </c>
      <c r="I62" s="42">
        <f t="shared" si="95"/>
        <v>1916.3587055600001</v>
      </c>
      <c r="J62" s="42">
        <f t="shared" si="95"/>
        <v>6874.8604540720007</v>
      </c>
      <c r="K62" s="42">
        <f t="shared" si="95"/>
        <v>6908.0639680000013</v>
      </c>
      <c r="L62" s="39">
        <f t="shared" si="95"/>
        <v>3384.5218441216002</v>
      </c>
      <c r="M62" s="111">
        <f t="shared" ref="M62:Q62" si="96">LN(H62/H61)</f>
        <v>-1.0602238897390688E-2</v>
      </c>
      <c r="N62" s="111">
        <f t="shared" si="96"/>
        <v>-8.7383832792109935E-3</v>
      </c>
      <c r="O62" s="111">
        <f t="shared" si="96"/>
        <v>-6.6946754490925121E-3</v>
      </c>
      <c r="P62" s="111">
        <f t="shared" si="96"/>
        <v>-2.0947120820674282E-2</v>
      </c>
      <c r="Q62" s="112">
        <f t="shared" si="96"/>
        <v>-1.2025534093618511E-2</v>
      </c>
    </row>
    <row r="63" spans="1:17">
      <c r="A63" s="105">
        <v>42472</v>
      </c>
      <c r="B63" s="109">
        <v>247.820007</v>
      </c>
      <c r="C63" s="109">
        <v>28.655241</v>
      </c>
      <c r="D63" s="109">
        <v>103.517471</v>
      </c>
      <c r="E63" s="109">
        <v>106.980003</v>
      </c>
      <c r="F63" s="107">
        <v>50.621754000000003</v>
      </c>
      <c r="G63" s="107">
        <v>66.799899999999994</v>
      </c>
      <c r="H63" s="42">
        <f t="shared" ref="H63:L63" si="97">B63*$G63</f>
        <v>16554.3516855993</v>
      </c>
      <c r="I63" s="42">
        <f t="shared" si="97"/>
        <v>1914.1672332758999</v>
      </c>
      <c r="J63" s="42">
        <f t="shared" si="97"/>
        <v>6914.9567110528997</v>
      </c>
      <c r="K63" s="42">
        <f t="shared" si="97"/>
        <v>7146.2535023996988</v>
      </c>
      <c r="L63" s="39">
        <f t="shared" si="97"/>
        <v>3381.5281050245999</v>
      </c>
      <c r="M63" s="111">
        <f t="shared" ref="M63:Q63" si="98">LN(H63/H62)</f>
        <v>-1.5563913887789913E-2</v>
      </c>
      <c r="N63" s="111">
        <f t="shared" si="98"/>
        <v>-1.144214950211694E-3</v>
      </c>
      <c r="O63" s="111">
        <f t="shared" si="98"/>
        <v>5.8153591885933579E-3</v>
      </c>
      <c r="P63" s="111">
        <f t="shared" si="98"/>
        <v>3.3898813469104484E-2</v>
      </c>
      <c r="Q63" s="112">
        <f t="shared" si="98"/>
        <v>-8.8492970488486186E-4</v>
      </c>
    </row>
    <row r="64" spans="1:17">
      <c r="A64" s="105">
        <v>42473</v>
      </c>
      <c r="B64" s="109">
        <v>254.529999</v>
      </c>
      <c r="C64" s="109">
        <v>28.898081000000001</v>
      </c>
      <c r="D64" s="109">
        <v>105.017174</v>
      </c>
      <c r="E64" s="109">
        <v>109.650002</v>
      </c>
      <c r="F64" s="107">
        <v>51.270149000000004</v>
      </c>
      <c r="G64" s="107">
        <v>66.136600000000001</v>
      </c>
      <c r="H64" s="42">
        <f t="shared" ref="H64:L64" si="99">B64*$G64</f>
        <v>16833.748731863401</v>
      </c>
      <c r="I64" s="42">
        <f t="shared" si="99"/>
        <v>1911.2208238646001</v>
      </c>
      <c r="J64" s="42">
        <f t="shared" si="99"/>
        <v>6945.4788299683996</v>
      </c>
      <c r="K64" s="42">
        <f t="shared" si="99"/>
        <v>7251.8783222732</v>
      </c>
      <c r="L64" s="39">
        <f t="shared" si="99"/>
        <v>3390.8333363534002</v>
      </c>
      <c r="M64" s="111">
        <f t="shared" ref="M64:Q64" si="100">LN(H64/H63)</f>
        <v>1.6736715461120166E-2</v>
      </c>
      <c r="N64" s="111">
        <f t="shared" si="100"/>
        <v>-1.5404502497199661E-3</v>
      </c>
      <c r="O64" s="111">
        <f t="shared" si="100"/>
        <v>4.4042148837083435E-3</v>
      </c>
      <c r="P64" s="111">
        <f t="shared" si="100"/>
        <v>1.4672280546583616E-2</v>
      </c>
      <c r="Q64" s="112">
        <f t="shared" si="100"/>
        <v>2.7480037103955373E-3</v>
      </c>
    </row>
    <row r="65" spans="1:17">
      <c r="A65" s="105">
        <v>42474</v>
      </c>
      <c r="B65" s="109">
        <v>251.86000100000001</v>
      </c>
      <c r="C65" s="109">
        <v>28.601271000000001</v>
      </c>
      <c r="D65" s="109">
        <v>105.07341</v>
      </c>
      <c r="E65" s="109">
        <v>110.41999800000001</v>
      </c>
      <c r="F65" s="107">
        <v>51.279415</v>
      </c>
      <c r="G65" s="107">
        <v>65.739000000000004</v>
      </c>
      <c r="H65" s="42">
        <f t="shared" ref="H65:L65" si="101">B65*$G65</f>
        <v>16557.024605739003</v>
      </c>
      <c r="I65" s="42">
        <f t="shared" si="101"/>
        <v>1880.2189542690001</v>
      </c>
      <c r="J65" s="42">
        <f t="shared" si="101"/>
        <v>6907.4208999900002</v>
      </c>
      <c r="K65" s="42">
        <f t="shared" si="101"/>
        <v>7258.9002485220008</v>
      </c>
      <c r="L65" s="39">
        <f t="shared" si="101"/>
        <v>3371.0574626850002</v>
      </c>
      <c r="M65" s="111">
        <f t="shared" ref="M65:Q65" si="102">LN(H65/H64)</f>
        <v>-1.6575265201729521E-2</v>
      </c>
      <c r="N65" s="111">
        <f t="shared" si="102"/>
        <v>-1.635397757451499E-2</v>
      </c>
      <c r="O65" s="111">
        <f t="shared" si="102"/>
        <v>-5.4945934020183586E-3</v>
      </c>
      <c r="P65" s="111">
        <f t="shared" si="102"/>
        <v>9.6782219681041152E-4</v>
      </c>
      <c r="Q65" s="112">
        <f t="shared" si="102"/>
        <v>-5.8492308259902818E-3</v>
      </c>
    </row>
    <row r="66" spans="1:17">
      <c r="A66" s="105">
        <v>42475</v>
      </c>
      <c r="B66" s="109">
        <v>254.509995</v>
      </c>
      <c r="C66" s="109">
        <v>28.295473000000001</v>
      </c>
      <c r="D66" s="109">
        <v>102.96444700000001</v>
      </c>
      <c r="E66" s="109">
        <v>111.510002</v>
      </c>
      <c r="F66" s="107">
        <v>51.548042000000002</v>
      </c>
      <c r="G66" s="107">
        <v>66.224299999999999</v>
      </c>
      <c r="H66" s="42">
        <f t="shared" ref="H66:L66" si="103">B66*$G66</f>
        <v>16854.746261878499</v>
      </c>
      <c r="I66" s="42">
        <f t="shared" si="103"/>
        <v>1873.8478925939</v>
      </c>
      <c r="J66" s="42">
        <f t="shared" si="103"/>
        <v>6818.7484274621002</v>
      </c>
      <c r="K66" s="42">
        <f t="shared" si="103"/>
        <v>7384.6718254485995</v>
      </c>
      <c r="L66" s="39">
        <f t="shared" si="103"/>
        <v>3413.7329978206003</v>
      </c>
      <c r="M66" s="111">
        <f t="shared" ref="M66:Q66" si="104">LN(H66/H65)</f>
        <v>1.7821835150198105E-2</v>
      </c>
      <c r="N66" s="111">
        <f t="shared" si="104"/>
        <v>-3.3942218141564391E-3</v>
      </c>
      <c r="O66" s="111">
        <f t="shared" si="104"/>
        <v>-1.2920386447848493E-2</v>
      </c>
      <c r="P66" s="111">
        <f t="shared" si="104"/>
        <v>1.7178140564112782E-2</v>
      </c>
      <c r="Q66" s="112">
        <f t="shared" si="104"/>
        <v>1.2579931003835814E-2</v>
      </c>
    </row>
    <row r="67" spans="1:17">
      <c r="A67" s="105">
        <v>42478</v>
      </c>
      <c r="B67" s="109">
        <v>253.88000500000001</v>
      </c>
      <c r="C67" s="109">
        <v>28.466358</v>
      </c>
      <c r="D67" s="109">
        <v>100.74299600000001</v>
      </c>
      <c r="E67" s="109">
        <v>108.400002</v>
      </c>
      <c r="F67" s="107">
        <v>52.298335999999999</v>
      </c>
      <c r="G67" s="107">
        <v>66.270499999999998</v>
      </c>
      <c r="H67" s="42">
        <f t="shared" ref="H67:L67" si="105">B67*$G67</f>
        <v>16824.754871352499</v>
      </c>
      <c r="I67" s="42">
        <f t="shared" si="105"/>
        <v>1886.479777839</v>
      </c>
      <c r="J67" s="42">
        <f t="shared" si="105"/>
        <v>6676.2887164180001</v>
      </c>
      <c r="K67" s="42">
        <f t="shared" si="105"/>
        <v>7183.7223325409996</v>
      </c>
      <c r="L67" s="39">
        <f t="shared" si="105"/>
        <v>3465.8368758879997</v>
      </c>
      <c r="M67" s="111">
        <f t="shared" ref="M67:Q67" si="106">LN(H67/H66)</f>
        <v>-1.7809882833406581E-3</v>
      </c>
      <c r="N67" s="111">
        <f t="shared" si="106"/>
        <v>6.7185276750591858E-3</v>
      </c>
      <c r="O67" s="111">
        <f t="shared" si="106"/>
        <v>-2.111368819805971E-2</v>
      </c>
      <c r="P67" s="111">
        <f t="shared" si="106"/>
        <v>-2.7588797569215541E-2</v>
      </c>
      <c r="Q67" s="112">
        <f t="shared" si="106"/>
        <v>1.5147712808672591E-2</v>
      </c>
    </row>
    <row r="68" spans="1:17">
      <c r="A68" s="105">
        <v>42479</v>
      </c>
      <c r="B68" s="109">
        <v>247.36999499999999</v>
      </c>
      <c r="C68" s="109">
        <v>28.421393999999999</v>
      </c>
      <c r="D68" s="109">
        <v>100.20874000000001</v>
      </c>
      <c r="E68" s="109">
        <v>94.339995999999999</v>
      </c>
      <c r="F68" s="107">
        <v>52.233494</v>
      </c>
      <c r="G68" s="107">
        <v>67.503</v>
      </c>
      <c r="H68" s="42">
        <f t="shared" ref="H68:L68" si="107">B68*$G68</f>
        <v>16698.216772485001</v>
      </c>
      <c r="I68" s="42">
        <f t="shared" si="107"/>
        <v>1918.529359182</v>
      </c>
      <c r="J68" s="42">
        <f t="shared" si="107"/>
        <v>6764.3905762200002</v>
      </c>
      <c r="K68" s="42">
        <f t="shared" si="107"/>
        <v>6368.2327499880003</v>
      </c>
      <c r="L68" s="39">
        <f t="shared" si="107"/>
        <v>3525.9175454820002</v>
      </c>
      <c r="M68" s="111">
        <f t="shared" ref="M68:Q68" si="108">LN(H68/H67)</f>
        <v>-7.5493724836657164E-3</v>
      </c>
      <c r="N68" s="111">
        <f t="shared" si="108"/>
        <v>1.6846392826087599E-2</v>
      </c>
      <c r="O68" s="111">
        <f t="shared" si="108"/>
        <v>1.3109920967422289E-2</v>
      </c>
      <c r="P68" s="111">
        <f t="shared" si="108"/>
        <v>-0.12049568162792318</v>
      </c>
      <c r="Q68" s="112">
        <f t="shared" si="108"/>
        <v>1.7186572880817819E-2</v>
      </c>
    </row>
    <row r="69" spans="1:17">
      <c r="A69" s="105">
        <v>42480</v>
      </c>
      <c r="B69" s="109">
        <v>249.970001</v>
      </c>
      <c r="C69" s="109">
        <v>28.781158000000001</v>
      </c>
      <c r="D69" s="109">
        <v>100.414948</v>
      </c>
      <c r="E69" s="109">
        <v>96.769997000000004</v>
      </c>
      <c r="F69" s="107">
        <v>51.492466</v>
      </c>
      <c r="G69" s="107">
        <v>65.652600000000007</v>
      </c>
      <c r="H69" s="42">
        <f t="shared" ref="H69:L69" si="109">B69*$G69</f>
        <v>16411.1804876526</v>
      </c>
      <c r="I69" s="42">
        <f t="shared" si="109"/>
        <v>1889.5578537108004</v>
      </c>
      <c r="J69" s="42">
        <f t="shared" si="109"/>
        <v>6592.5024150648005</v>
      </c>
      <c r="K69" s="42">
        <f t="shared" si="109"/>
        <v>6353.2019050422005</v>
      </c>
      <c r="L69" s="39">
        <f t="shared" si="109"/>
        <v>3380.6142733116003</v>
      </c>
      <c r="M69" s="111">
        <f t="shared" ref="M69:Q69" si="110">LN(H69/H68)</f>
        <v>-1.7339094025592666E-2</v>
      </c>
      <c r="N69" s="111">
        <f t="shared" si="110"/>
        <v>-1.5216071916220451E-2</v>
      </c>
      <c r="O69" s="111">
        <f t="shared" si="110"/>
        <v>-2.5739167168469305E-2</v>
      </c>
      <c r="P69" s="111">
        <f t="shared" si="110"/>
        <v>-2.3630749750954377E-3</v>
      </c>
      <c r="Q69" s="112">
        <f t="shared" si="110"/>
        <v>-4.2083268334798044E-2</v>
      </c>
    </row>
    <row r="70" spans="1:17">
      <c r="A70" s="105">
        <v>42481</v>
      </c>
      <c r="B70" s="109">
        <v>248.28999300000001</v>
      </c>
      <c r="C70" s="109">
        <v>28.754169000000001</v>
      </c>
      <c r="D70" s="109">
        <v>99.327659999999995</v>
      </c>
      <c r="E70" s="109">
        <v>94.980002999999996</v>
      </c>
      <c r="F70" s="107">
        <v>51.668461000000001</v>
      </c>
      <c r="G70" s="107">
        <v>65.801199999999994</v>
      </c>
      <c r="H70" s="42">
        <f t="shared" ref="H70:L70" si="111">B70*$G70</f>
        <v>16337.779487391599</v>
      </c>
      <c r="I70" s="42">
        <f t="shared" si="111"/>
        <v>1892.0588252027999</v>
      </c>
      <c r="J70" s="42">
        <f t="shared" si="111"/>
        <v>6535.879221191999</v>
      </c>
      <c r="K70" s="42">
        <f t="shared" si="111"/>
        <v>6249.7981734035993</v>
      </c>
      <c r="L70" s="39">
        <f t="shared" si="111"/>
        <v>3399.8467359531996</v>
      </c>
      <c r="M70" s="111">
        <f t="shared" ref="M70:Q70" si="112">LN(H70/H69)</f>
        <v>-4.4826536920864243E-3</v>
      </c>
      <c r="N70" s="111">
        <f t="shared" si="112"/>
        <v>1.3226998233709006E-3</v>
      </c>
      <c r="O70" s="111">
        <f t="shared" si="112"/>
        <v>-8.6261272032660749E-3</v>
      </c>
      <c r="P70" s="111">
        <f t="shared" si="112"/>
        <v>-1.6409751862875445E-2</v>
      </c>
      <c r="Q70" s="112">
        <f t="shared" si="112"/>
        <v>5.6729222964714936E-3</v>
      </c>
    </row>
    <row r="71" spans="1:17">
      <c r="A71" s="105">
        <v>42482</v>
      </c>
      <c r="B71" s="109">
        <v>253.75</v>
      </c>
      <c r="C71" s="109">
        <v>28.457367000000001</v>
      </c>
      <c r="D71" s="109">
        <v>99.055831999999995</v>
      </c>
      <c r="E71" s="109">
        <v>95.900002000000001</v>
      </c>
      <c r="F71" s="107">
        <v>47.963298999999999</v>
      </c>
      <c r="G71" s="107">
        <v>65.535799999999995</v>
      </c>
      <c r="H71" s="42">
        <f t="shared" ref="H71:L71" si="113">B71*$G71</f>
        <v>16629.70925</v>
      </c>
      <c r="I71" s="42">
        <f t="shared" si="113"/>
        <v>1864.9763122386</v>
      </c>
      <c r="J71" s="42">
        <f t="shared" si="113"/>
        <v>6491.7031947855994</v>
      </c>
      <c r="K71" s="42">
        <f t="shared" si="113"/>
        <v>6284.8833510715995</v>
      </c>
      <c r="L71" s="39">
        <f t="shared" si="113"/>
        <v>3143.3131706041995</v>
      </c>
      <c r="M71" s="111">
        <f t="shared" ref="M71:Q71" si="114">LN(H71/H70)</f>
        <v>1.771062367546665E-2</v>
      </c>
      <c r="N71" s="111">
        <f t="shared" si="114"/>
        <v>-1.4417209888603852E-2</v>
      </c>
      <c r="O71" s="111">
        <f t="shared" si="114"/>
        <v>-6.7819483796885335E-3</v>
      </c>
      <c r="P71" s="111">
        <f t="shared" si="114"/>
        <v>5.5981110053514582E-3</v>
      </c>
      <c r="Q71" s="112">
        <f t="shared" si="114"/>
        <v>-7.8452959430510144E-2</v>
      </c>
    </row>
    <row r="72" spans="1:17">
      <c r="A72" s="105">
        <v>42485</v>
      </c>
      <c r="B72" s="109">
        <v>251.820007</v>
      </c>
      <c r="C72" s="109">
        <v>28.232512</v>
      </c>
      <c r="D72" s="109">
        <v>98.493446000000006</v>
      </c>
      <c r="E72" s="109">
        <v>93.559997999999993</v>
      </c>
      <c r="F72" s="107">
        <v>48.268977999999997</v>
      </c>
      <c r="G72" s="107">
        <v>66.132199999999997</v>
      </c>
      <c r="H72" s="42">
        <f t="shared" ref="H72:L72" si="115">B72*$G72</f>
        <v>16653.411066925401</v>
      </c>
      <c r="I72" s="42">
        <f t="shared" si="115"/>
        <v>1867.0781300863998</v>
      </c>
      <c r="J72" s="42">
        <f t="shared" si="115"/>
        <v>6513.5882695611999</v>
      </c>
      <c r="K72" s="42">
        <f t="shared" si="115"/>
        <v>6187.3284997355995</v>
      </c>
      <c r="L72" s="39">
        <f t="shared" si="115"/>
        <v>3192.1337068915996</v>
      </c>
      <c r="M72" s="111">
        <f t="shared" ref="M72:Q72" si="116">LN(H72/H71)</f>
        <v>1.4242547397183291E-3</v>
      </c>
      <c r="N72" s="111">
        <f t="shared" si="116"/>
        <v>1.1263598119983012E-3</v>
      </c>
      <c r="O72" s="111">
        <f t="shared" si="116"/>
        <v>3.3655678526491512E-3</v>
      </c>
      <c r="P72" s="111">
        <f t="shared" si="116"/>
        <v>-1.5643871680600257E-2</v>
      </c>
      <c r="Q72" s="112">
        <f t="shared" si="116"/>
        <v>1.5412173319460477E-2</v>
      </c>
    </row>
    <row r="73" spans="1:17">
      <c r="A73" s="105">
        <v>42486</v>
      </c>
      <c r="B73" s="109">
        <v>253.740005</v>
      </c>
      <c r="C73" s="109">
        <v>28.241506999999999</v>
      </c>
      <c r="D73" s="109">
        <v>97.809196</v>
      </c>
      <c r="E73" s="109">
        <v>92.43</v>
      </c>
      <c r="F73" s="107">
        <v>47.648361000000001</v>
      </c>
      <c r="G73" s="107">
        <v>66.406099999999995</v>
      </c>
      <c r="H73" s="42">
        <f t="shared" ref="H73:L73" si="117">B73*$G73</f>
        <v>16849.884146030498</v>
      </c>
      <c r="I73" s="42">
        <f t="shared" si="117"/>
        <v>1875.4083379926997</v>
      </c>
      <c r="J73" s="42">
        <f t="shared" si="117"/>
        <v>6495.1272504955996</v>
      </c>
      <c r="K73" s="42">
        <f t="shared" si="117"/>
        <v>6137.9158230000003</v>
      </c>
      <c r="L73" s="39">
        <f t="shared" si="117"/>
        <v>3164.1418254021</v>
      </c>
      <c r="M73" s="111">
        <f t="shared" ref="M73:Q73" si="118">LN(H73/H72)</f>
        <v>1.1728716840137824E-2</v>
      </c>
      <c r="N73" s="111">
        <f t="shared" si="118"/>
        <v>4.4517043598991451E-3</v>
      </c>
      <c r="O73" s="111">
        <f t="shared" si="118"/>
        <v>-2.8382558493443388E-3</v>
      </c>
      <c r="P73" s="111">
        <f t="shared" si="118"/>
        <v>-8.0181682689717503E-3</v>
      </c>
      <c r="Q73" s="112">
        <f t="shared" si="118"/>
        <v>-8.8076932171905105E-3</v>
      </c>
    </row>
    <row r="74" spans="1:17">
      <c r="A74" s="105">
        <v>42487</v>
      </c>
      <c r="B74" s="109">
        <v>251.470001</v>
      </c>
      <c r="C74" s="109">
        <v>28.556303</v>
      </c>
      <c r="D74" s="109">
        <v>91.688514999999995</v>
      </c>
      <c r="E74" s="109">
        <v>91.040001000000004</v>
      </c>
      <c r="F74" s="107">
        <v>47.185214999999999</v>
      </c>
      <c r="G74" s="107">
        <v>66.226100000000002</v>
      </c>
      <c r="H74" s="42">
        <f t="shared" ref="H74:L74" si="119">B74*$G74</f>
        <v>16653.877433226102</v>
      </c>
      <c r="I74" s="42">
        <f t="shared" si="119"/>
        <v>1891.1725781083001</v>
      </c>
      <c r="J74" s="42">
        <f t="shared" si="119"/>
        <v>6072.1727632414995</v>
      </c>
      <c r="K74" s="42">
        <f t="shared" si="119"/>
        <v>6029.2242102261007</v>
      </c>
      <c r="L74" s="39">
        <f t="shared" si="119"/>
        <v>3124.8927671115002</v>
      </c>
      <c r="M74" s="111">
        <f t="shared" ref="M74:Q74" si="120">LN(H74/H73)</f>
        <v>-1.1700712981419063E-2</v>
      </c>
      <c r="N74" s="111">
        <f t="shared" si="120"/>
        <v>8.370632418822745E-3</v>
      </c>
      <c r="O74" s="111">
        <f t="shared" si="120"/>
        <v>-6.733574986796903E-2</v>
      </c>
      <c r="P74" s="111">
        <f t="shared" si="120"/>
        <v>-1.7866894585479503E-2</v>
      </c>
      <c r="Q74" s="112">
        <f t="shared" si="120"/>
        <v>-1.2481905541735413E-2</v>
      </c>
    </row>
    <row r="75" spans="1:17">
      <c r="A75" s="105">
        <v>42488</v>
      </c>
      <c r="B75" s="109">
        <v>247.71000699999999</v>
      </c>
      <c r="C75" s="109">
        <v>27.980678999999999</v>
      </c>
      <c r="D75" s="109">
        <v>88.885932999999994</v>
      </c>
      <c r="E75" s="109">
        <v>90.279999000000004</v>
      </c>
      <c r="F75" s="107">
        <v>46.221874</v>
      </c>
      <c r="G75" s="107">
        <v>65.360799999999998</v>
      </c>
      <c r="H75" s="42">
        <f t="shared" ref="H75:L75" si="121">B75*$G75</f>
        <v>16190.524225525598</v>
      </c>
      <c r="I75" s="42">
        <f t="shared" si="121"/>
        <v>1828.8395639831999</v>
      </c>
      <c r="J75" s="42">
        <f t="shared" si="121"/>
        <v>5809.6556896263992</v>
      </c>
      <c r="K75" s="42">
        <f t="shared" si="121"/>
        <v>5900.7729586391997</v>
      </c>
      <c r="L75" s="39">
        <f t="shared" si="121"/>
        <v>3021.0986621391999</v>
      </c>
      <c r="M75" s="111">
        <f t="shared" ref="M75:Q75" si="122">LN(H75/H74)</f>
        <v>-2.8216921433734311E-2</v>
      </c>
      <c r="N75" s="111">
        <f t="shared" si="122"/>
        <v>-3.3515400719808935E-2</v>
      </c>
      <c r="O75" s="111">
        <f t="shared" si="122"/>
        <v>-4.4195184707244116E-2</v>
      </c>
      <c r="P75" s="111">
        <f t="shared" si="122"/>
        <v>-2.1534995172311298E-2</v>
      </c>
      <c r="Q75" s="112">
        <f t="shared" si="122"/>
        <v>-3.3779407435684382E-2</v>
      </c>
    </row>
    <row r="76" spans="1:17">
      <c r="A76" s="105">
        <v>42489</v>
      </c>
      <c r="B76" s="109">
        <v>240.759995</v>
      </c>
      <c r="C76" s="109">
        <v>27.234171</v>
      </c>
      <c r="D76" s="109">
        <v>87.864234999999994</v>
      </c>
      <c r="E76" s="109">
        <v>90.029999000000004</v>
      </c>
      <c r="F76" s="107">
        <v>46.19408</v>
      </c>
      <c r="G76" s="107">
        <v>64.811000000000007</v>
      </c>
      <c r="H76" s="42">
        <f t="shared" ref="H76:L76" si="123">B76*$G76</f>
        <v>15603.896035945001</v>
      </c>
      <c r="I76" s="42">
        <f t="shared" si="123"/>
        <v>1765.0738566810003</v>
      </c>
      <c r="J76" s="42">
        <f t="shared" si="123"/>
        <v>5694.5689345850005</v>
      </c>
      <c r="K76" s="42">
        <f t="shared" si="123"/>
        <v>5834.9342651890011</v>
      </c>
      <c r="L76" s="39">
        <f t="shared" si="123"/>
        <v>2993.8845188800001</v>
      </c>
      <c r="M76" s="111">
        <f t="shared" ref="M76:Q76" si="124">LN(H76/H75)</f>
        <v>-3.6905517784994235E-2</v>
      </c>
      <c r="N76" s="111">
        <f t="shared" si="124"/>
        <v>-3.5489113018663018E-2</v>
      </c>
      <c r="O76" s="111">
        <f t="shared" si="124"/>
        <v>-2.0008405299019073E-2</v>
      </c>
      <c r="P76" s="111">
        <f t="shared" si="124"/>
        <v>-1.1220352200404821E-2</v>
      </c>
      <c r="Q76" s="112">
        <f t="shared" si="124"/>
        <v>-9.0488462344048368E-3</v>
      </c>
    </row>
    <row r="77" spans="1:17">
      <c r="A77" s="105">
        <v>42492</v>
      </c>
      <c r="B77" s="109">
        <v>241.800003</v>
      </c>
      <c r="C77" s="109">
        <v>27.530977</v>
      </c>
      <c r="D77" s="109">
        <v>87.770515000000003</v>
      </c>
      <c r="E77" s="109">
        <v>93.110000999999997</v>
      </c>
      <c r="F77" s="107">
        <v>46.879542999999998</v>
      </c>
      <c r="G77" s="107">
        <v>64.378600000000006</v>
      </c>
      <c r="H77" s="42">
        <f t="shared" ref="H77:L77" si="125">B77*$G77</f>
        <v>15566.745673135802</v>
      </c>
      <c r="I77" s="42">
        <f t="shared" si="125"/>
        <v>1772.4057558922002</v>
      </c>
      <c r="J77" s="42">
        <f t="shared" si="125"/>
        <v>5650.5428769790005</v>
      </c>
      <c r="K77" s="42">
        <f t="shared" si="125"/>
        <v>5994.2915103785999</v>
      </c>
      <c r="L77" s="39">
        <f t="shared" si="125"/>
        <v>3018.0393469798</v>
      </c>
      <c r="M77" s="111">
        <f t="shared" ref="M77:Q77" si="126">LN(H77/H76)</f>
        <v>-2.3836776121821325E-3</v>
      </c>
      <c r="N77" s="111">
        <f t="shared" si="126"/>
        <v>4.145273196194804E-3</v>
      </c>
      <c r="O77" s="111">
        <f t="shared" si="126"/>
        <v>-7.7612771629553892E-3</v>
      </c>
      <c r="P77" s="111">
        <f t="shared" si="126"/>
        <v>2.6944601339624469E-2</v>
      </c>
      <c r="Q77" s="112">
        <f t="shared" si="126"/>
        <v>8.0356832907930061E-3</v>
      </c>
    </row>
    <row r="78" spans="1:17">
      <c r="A78" s="105">
        <v>42493</v>
      </c>
      <c r="B78" s="109">
        <v>232.320007</v>
      </c>
      <c r="C78" s="109">
        <v>27.306121999999998</v>
      </c>
      <c r="D78" s="109">
        <v>89.213973999999993</v>
      </c>
      <c r="E78" s="109">
        <v>91.540001000000004</v>
      </c>
      <c r="F78" s="107">
        <v>46.110717999999999</v>
      </c>
      <c r="G78" s="107">
        <v>66.204700000000003</v>
      </c>
      <c r="H78" s="42">
        <f t="shared" ref="H78:L78" si="127">B78*$G78</f>
        <v>15380.676367432901</v>
      </c>
      <c r="I78" s="42">
        <f t="shared" si="127"/>
        <v>1807.7936151734</v>
      </c>
      <c r="J78" s="42">
        <f t="shared" si="127"/>
        <v>5906.3843844777994</v>
      </c>
      <c r="K78" s="42">
        <f t="shared" si="127"/>
        <v>6060.3783042047007</v>
      </c>
      <c r="L78" s="39">
        <f t="shared" si="127"/>
        <v>3052.7462519746</v>
      </c>
      <c r="M78" s="111">
        <f t="shared" ref="M78:Q78" si="128">LN(H78/H77)</f>
        <v>-1.202501116910913E-2</v>
      </c>
      <c r="N78" s="111">
        <f t="shared" si="128"/>
        <v>1.9769296703592985E-2</v>
      </c>
      <c r="O78" s="111">
        <f t="shared" si="128"/>
        <v>4.4282239964930789E-2</v>
      </c>
      <c r="P78" s="111">
        <f t="shared" si="128"/>
        <v>1.0964623160505071E-2</v>
      </c>
      <c r="Q78" s="112">
        <f t="shared" si="128"/>
        <v>1.1434198280452819E-2</v>
      </c>
    </row>
    <row r="79" spans="1:17">
      <c r="A79" s="105">
        <v>42494</v>
      </c>
      <c r="B79" s="109">
        <v>222.55999800000001</v>
      </c>
      <c r="C79" s="109">
        <v>27.079325000000001</v>
      </c>
      <c r="D79" s="109">
        <v>88.286034000000001</v>
      </c>
      <c r="E79" s="109">
        <v>90.790001000000004</v>
      </c>
      <c r="F79" s="107">
        <v>46.19408</v>
      </c>
      <c r="G79" s="107">
        <v>65.760900000000007</v>
      </c>
      <c r="H79" s="42">
        <f t="shared" ref="H79:L79" si="129">B79*$G79</f>
        <v>14635.745772478202</v>
      </c>
      <c r="I79" s="42">
        <f t="shared" si="129"/>
        <v>1780.7607833925001</v>
      </c>
      <c r="J79" s="42">
        <f t="shared" si="129"/>
        <v>5805.769053270601</v>
      </c>
      <c r="K79" s="42">
        <f t="shared" si="129"/>
        <v>5970.4321767609008</v>
      </c>
      <c r="L79" s="39">
        <f t="shared" si="129"/>
        <v>3037.7642754720005</v>
      </c>
      <c r="M79" s="111">
        <f t="shared" ref="M79:Q79" si="130">LN(H79/H78)</f>
        <v>-4.9645063194484002E-2</v>
      </c>
      <c r="N79" s="111">
        <f t="shared" si="130"/>
        <v>-1.5066425162430206E-2</v>
      </c>
      <c r="O79" s="111">
        <f t="shared" si="130"/>
        <v>-1.7181777369966116E-2</v>
      </c>
      <c r="P79" s="111">
        <f t="shared" si="130"/>
        <v>-1.4952908367578611E-2</v>
      </c>
      <c r="Q79" s="112">
        <f t="shared" si="130"/>
        <v>-4.9197868238125284E-3</v>
      </c>
    </row>
    <row r="80" spans="1:17">
      <c r="A80" s="105">
        <v>42495</v>
      </c>
      <c r="B80" s="109">
        <v>211.529999</v>
      </c>
      <c r="C80" s="109">
        <v>27.124683000000001</v>
      </c>
      <c r="D80" s="109">
        <v>87.927695999999997</v>
      </c>
      <c r="E80" s="109">
        <v>89.370002999999997</v>
      </c>
      <c r="F80" s="107">
        <v>46.258923000000003</v>
      </c>
      <c r="G80" s="107">
        <v>66.118099999999998</v>
      </c>
      <c r="H80" s="42">
        <f t="shared" ref="H80:L80" si="131">B80*$G80</f>
        <v>13985.961626881899</v>
      </c>
      <c r="I80" s="42">
        <f t="shared" si="131"/>
        <v>1793.4325030622999</v>
      </c>
      <c r="J80" s="42">
        <f t="shared" si="131"/>
        <v>5813.6121968975995</v>
      </c>
      <c r="K80" s="42">
        <f t="shared" si="131"/>
        <v>5908.9747953542992</v>
      </c>
      <c r="L80" s="39">
        <f t="shared" si="131"/>
        <v>3058.5520968063001</v>
      </c>
      <c r="M80" s="111">
        <f t="shared" ref="M80:Q80" si="132">LN(H80/H79)</f>
        <v>-4.5412791395088824E-2</v>
      </c>
      <c r="N80" s="111">
        <f t="shared" si="132"/>
        <v>7.0907036898392849E-3</v>
      </c>
      <c r="O80" s="111">
        <f t="shared" si="132"/>
        <v>1.3500107534695862E-3</v>
      </c>
      <c r="P80" s="111">
        <f t="shared" si="132"/>
        <v>-1.0346969314377154E-2</v>
      </c>
      <c r="Q80" s="112">
        <f t="shared" si="132"/>
        <v>6.8198238526110122E-3</v>
      </c>
    </row>
    <row r="81" spans="1:17">
      <c r="A81" s="105">
        <v>42496</v>
      </c>
      <c r="B81" s="109">
        <v>214.929993</v>
      </c>
      <c r="C81" s="109">
        <v>27.251691999999998</v>
      </c>
      <c r="D81" s="109">
        <v>87.437325000000001</v>
      </c>
      <c r="E81" s="109">
        <v>90.839995999999999</v>
      </c>
      <c r="F81" s="107">
        <v>46.675755000000002</v>
      </c>
      <c r="G81" s="107">
        <v>66.349599999999995</v>
      </c>
      <c r="H81" s="42">
        <f t="shared" ref="H81:L81" si="133">B81*$G81</f>
        <v>14260.519063552798</v>
      </c>
      <c r="I81" s="42">
        <f t="shared" si="133"/>
        <v>1808.1388635231997</v>
      </c>
      <c r="J81" s="42">
        <f t="shared" si="133"/>
        <v>5801.4315388199993</v>
      </c>
      <c r="K81" s="42">
        <f t="shared" si="133"/>
        <v>6027.1973986015992</v>
      </c>
      <c r="L81" s="39">
        <f t="shared" si="133"/>
        <v>3096.9176739479999</v>
      </c>
      <c r="M81" s="111">
        <f t="shared" ref="M81:Q81" si="134">LN(H81/H80)</f>
        <v>1.9440728695103243E-2</v>
      </c>
      <c r="N81" s="111">
        <f t="shared" si="134"/>
        <v>8.1666809846299201E-3</v>
      </c>
      <c r="O81" s="111">
        <f t="shared" si="134"/>
        <v>-2.0973941760429522E-3</v>
      </c>
      <c r="P81" s="111">
        <f t="shared" si="134"/>
        <v>1.9809779458539626E-2</v>
      </c>
      <c r="Q81" s="112">
        <f t="shared" si="134"/>
        <v>1.2465685116517767E-2</v>
      </c>
    </row>
    <row r="82" spans="1:17">
      <c r="A82" s="105">
        <v>42499</v>
      </c>
      <c r="B82" s="109">
        <v>208.91999799999999</v>
      </c>
      <c r="C82" s="109">
        <v>27.033965999999999</v>
      </c>
      <c r="D82" s="109">
        <v>87.503319000000005</v>
      </c>
      <c r="E82" s="109">
        <v>90.540001000000004</v>
      </c>
      <c r="F82" s="107">
        <v>46.379345000000001</v>
      </c>
      <c r="G82" s="107">
        <v>65.745900000000006</v>
      </c>
      <c r="H82" s="42">
        <f t="shared" ref="H82:L82" si="135">B82*$G82</f>
        <v>13735.6332965082</v>
      </c>
      <c r="I82" s="42">
        <f t="shared" si="135"/>
        <v>1777.3724252394002</v>
      </c>
      <c r="J82" s="42">
        <f t="shared" si="135"/>
        <v>5752.9844606421011</v>
      </c>
      <c r="K82" s="42">
        <f t="shared" si="135"/>
        <v>5952.6338517459008</v>
      </c>
      <c r="L82" s="39">
        <f t="shared" si="135"/>
        <v>3049.2517784355005</v>
      </c>
      <c r="M82" s="111">
        <f t="shared" ref="M82:Q82" si="136">LN(H82/H81)</f>
        <v>-3.7501387580287045E-2</v>
      </c>
      <c r="N82" s="111">
        <f t="shared" si="136"/>
        <v>-1.7161955964336461E-2</v>
      </c>
      <c r="O82" s="111">
        <f t="shared" si="136"/>
        <v>-8.3859473462447581E-3</v>
      </c>
      <c r="P82" s="111">
        <f t="shared" si="136"/>
        <v>-1.2448340576138727E-2</v>
      </c>
      <c r="Q82" s="112">
        <f t="shared" si="136"/>
        <v>-1.5511076143694957E-2</v>
      </c>
    </row>
    <row r="83" spans="1:17">
      <c r="A83" s="105">
        <v>42500</v>
      </c>
      <c r="B83" s="109">
        <v>208.69000199999999</v>
      </c>
      <c r="C83" s="109">
        <v>27.342410999999998</v>
      </c>
      <c r="D83" s="109">
        <v>88.097426999999996</v>
      </c>
      <c r="E83" s="109">
        <v>92.889999000000003</v>
      </c>
      <c r="F83" s="107">
        <v>47.259318999999998</v>
      </c>
      <c r="G83" s="107">
        <v>64.960499999999996</v>
      </c>
      <c r="H83" s="42">
        <f t="shared" ref="H83:L83" si="137">B83*$G83</f>
        <v>13556.606874920999</v>
      </c>
      <c r="I83" s="42">
        <f t="shared" si="137"/>
        <v>1776.1766897654998</v>
      </c>
      <c r="J83" s="42">
        <f t="shared" si="137"/>
        <v>5722.8529066334995</v>
      </c>
      <c r="K83" s="42">
        <f t="shared" si="137"/>
        <v>6034.1807800395</v>
      </c>
      <c r="L83" s="39">
        <f t="shared" si="137"/>
        <v>3069.9889918994995</v>
      </c>
      <c r="M83" s="111">
        <f t="shared" ref="M83:Q83" si="138">LN(H83/H82)</f>
        <v>-1.3119405975709127E-2</v>
      </c>
      <c r="N83" s="111">
        <f t="shared" si="138"/>
        <v>-6.7298100030801665E-4</v>
      </c>
      <c r="O83" s="111">
        <f t="shared" si="138"/>
        <v>-5.2513158364552214E-3</v>
      </c>
      <c r="P83" s="111">
        <f t="shared" si="138"/>
        <v>1.3606314750367833E-2</v>
      </c>
      <c r="Q83" s="112">
        <f t="shared" si="138"/>
        <v>6.7777339141222885E-3</v>
      </c>
    </row>
    <row r="84" spans="1:17">
      <c r="A84" s="105">
        <v>42501</v>
      </c>
      <c r="B84" s="109">
        <v>208.96000699999999</v>
      </c>
      <c r="C84" s="109">
        <v>27.269836000000002</v>
      </c>
      <c r="D84" s="109">
        <v>87.239272999999997</v>
      </c>
      <c r="E84" s="109">
        <v>90.019997000000004</v>
      </c>
      <c r="F84" s="107">
        <v>47.287109000000001</v>
      </c>
      <c r="G84" s="107">
        <v>65.195700000000002</v>
      </c>
      <c r="H84" s="42">
        <f t="shared" ref="H84:L84" si="139">B84*$G84</f>
        <v>13623.2939283699</v>
      </c>
      <c r="I84" s="42">
        <f t="shared" si="139"/>
        <v>1777.8760469052002</v>
      </c>
      <c r="J84" s="42">
        <f t="shared" si="139"/>
        <v>5687.6254707260996</v>
      </c>
      <c r="K84" s="42">
        <f t="shared" si="139"/>
        <v>5868.9167184129001</v>
      </c>
      <c r="L84" s="39">
        <f t="shared" si="139"/>
        <v>3082.9161722313002</v>
      </c>
      <c r="M84" s="111">
        <f t="shared" ref="M84:Q84" si="140">LN(H84/H83)</f>
        <v>4.9070957063370186E-3</v>
      </c>
      <c r="N84" s="111">
        <f t="shared" si="140"/>
        <v>9.5629265805260153E-4</v>
      </c>
      <c r="O84" s="111">
        <f t="shared" si="140"/>
        <v>-6.1745961325507699E-3</v>
      </c>
      <c r="P84" s="111">
        <f t="shared" si="140"/>
        <v>-2.7770029125780468E-2</v>
      </c>
      <c r="Q84" s="112">
        <f t="shared" si="140"/>
        <v>4.2019823182237676E-3</v>
      </c>
    </row>
    <row r="85" spans="1:17">
      <c r="A85" s="105">
        <v>42502</v>
      </c>
      <c r="B85" s="109">
        <v>207.279999</v>
      </c>
      <c r="C85" s="109">
        <v>26.997681</v>
      </c>
      <c r="D85" s="109">
        <v>85.192909</v>
      </c>
      <c r="E85" s="109">
        <v>87.739998</v>
      </c>
      <c r="F85" s="107">
        <v>47.713200000000001</v>
      </c>
      <c r="G85" s="107">
        <v>64.905600000000007</v>
      </c>
      <c r="H85" s="42">
        <f t="shared" ref="H85:L85" si="141">B85*$G85</f>
        <v>13453.632703094401</v>
      </c>
      <c r="I85" s="42">
        <f t="shared" si="141"/>
        <v>1752.3006839136001</v>
      </c>
      <c r="J85" s="42">
        <f t="shared" si="141"/>
        <v>5529.496874390401</v>
      </c>
      <c r="K85" s="42">
        <f t="shared" si="141"/>
        <v>5694.8172141888008</v>
      </c>
      <c r="L85" s="39">
        <f t="shared" si="141"/>
        <v>3096.8538739200003</v>
      </c>
      <c r="M85" s="111">
        <f t="shared" ref="M85:Q85" si="142">LN(H85/H84)</f>
        <v>-1.2531957413010417E-2</v>
      </c>
      <c r="N85" s="111">
        <f t="shared" si="142"/>
        <v>-1.4489818733081203E-2</v>
      </c>
      <c r="O85" s="111">
        <f t="shared" si="142"/>
        <v>-2.8196014548422802E-2</v>
      </c>
      <c r="P85" s="111">
        <f t="shared" si="142"/>
        <v>-3.011357085058405E-2</v>
      </c>
      <c r="Q85" s="112">
        <f t="shared" si="142"/>
        <v>4.5107585612641022E-3</v>
      </c>
    </row>
    <row r="86" spans="1:17">
      <c r="A86" s="105">
        <v>42503</v>
      </c>
      <c r="B86" s="109">
        <v>207.61000100000001</v>
      </c>
      <c r="C86" s="109">
        <v>27.133759000000001</v>
      </c>
      <c r="D86" s="109">
        <v>85.362656000000001</v>
      </c>
      <c r="E86" s="109">
        <v>87.879997000000003</v>
      </c>
      <c r="F86" s="107">
        <v>47.314903000000001</v>
      </c>
      <c r="G86" s="107">
        <v>64.727800000000002</v>
      </c>
      <c r="H86" s="42">
        <f t="shared" ref="H86:L86" si="143">B86*$G86</f>
        <v>13438.138622727802</v>
      </c>
      <c r="I86" s="42">
        <f t="shared" si="143"/>
        <v>1756.3085258002002</v>
      </c>
      <c r="J86" s="42">
        <f t="shared" si="143"/>
        <v>5525.3369250368005</v>
      </c>
      <c r="K86" s="42">
        <f t="shared" si="143"/>
        <v>5688.2788698166005</v>
      </c>
      <c r="L86" s="39">
        <f t="shared" si="143"/>
        <v>3062.5895784034001</v>
      </c>
      <c r="M86" s="111">
        <f t="shared" ref="M86:Q86" si="144">LN(H86/H85)</f>
        <v>-1.1523288587704215E-3</v>
      </c>
      <c r="N86" s="111">
        <f t="shared" si="144"/>
        <v>2.2845768167504355E-3</v>
      </c>
      <c r="O86" s="111">
        <f t="shared" si="144"/>
        <v>-7.5260282070804796E-4</v>
      </c>
      <c r="P86" s="111">
        <f t="shared" si="144"/>
        <v>-1.1487814989880169E-3</v>
      </c>
      <c r="Q86" s="112">
        <f t="shared" si="144"/>
        <v>-1.1125891237700325E-2</v>
      </c>
    </row>
    <row r="87" spans="1:17">
      <c r="A87" s="105">
        <v>42506</v>
      </c>
      <c r="B87" s="109">
        <v>208.28999300000001</v>
      </c>
      <c r="C87" s="109">
        <v>27.569203999999999</v>
      </c>
      <c r="D87" s="109">
        <v>88.531227000000001</v>
      </c>
      <c r="E87" s="109">
        <v>89.120002999999997</v>
      </c>
      <c r="F87" s="107">
        <v>48.009616999999999</v>
      </c>
      <c r="G87" s="107">
        <v>65.291899999999998</v>
      </c>
      <c r="H87" s="42">
        <f t="shared" ref="H87:L87" si="145">B87*$G87</f>
        <v>13599.649393956701</v>
      </c>
      <c r="I87" s="42">
        <f t="shared" si="145"/>
        <v>1800.0457106475999</v>
      </c>
      <c r="J87" s="42">
        <f t="shared" si="145"/>
        <v>5780.3720201612996</v>
      </c>
      <c r="K87" s="42">
        <f t="shared" si="145"/>
        <v>5818.8143238756993</v>
      </c>
      <c r="L87" s="39">
        <f t="shared" si="145"/>
        <v>3134.6391122022997</v>
      </c>
      <c r="M87" s="111">
        <f t="shared" ref="M87:Q87" si="146">LN(H87/H86)</f>
        <v>1.1947182382688737E-2</v>
      </c>
      <c r="N87" s="111">
        <f t="shared" si="146"/>
        <v>2.4597881540175486E-2</v>
      </c>
      <c r="O87" s="111">
        <f t="shared" si="146"/>
        <v>4.5123816511151549E-2</v>
      </c>
      <c r="P87" s="111">
        <f t="shared" si="146"/>
        <v>2.2688797524071231E-2</v>
      </c>
      <c r="Q87" s="112">
        <f t="shared" si="146"/>
        <v>2.3253226199640219E-2</v>
      </c>
    </row>
    <row r="88" spans="1:17">
      <c r="A88" s="105">
        <v>42507</v>
      </c>
      <c r="B88" s="109">
        <v>204.66000399999999</v>
      </c>
      <c r="C88" s="109">
        <v>27.19726</v>
      </c>
      <c r="D88" s="109">
        <v>88.163444999999996</v>
      </c>
      <c r="E88" s="109">
        <v>88.629997000000003</v>
      </c>
      <c r="F88" s="107">
        <v>47.114151</v>
      </c>
      <c r="G88" s="107">
        <v>66.622600000000006</v>
      </c>
      <c r="H88" s="42">
        <f t="shared" ref="H88:L88" si="147">B88*$G88</f>
        <v>13634.9815824904</v>
      </c>
      <c r="I88" s="42">
        <f t="shared" si="147"/>
        <v>1811.9521740760001</v>
      </c>
      <c r="J88" s="42">
        <f t="shared" si="147"/>
        <v>5873.6779308570003</v>
      </c>
      <c r="K88" s="42">
        <f t="shared" si="147"/>
        <v>5904.7608381322007</v>
      </c>
      <c r="L88" s="39">
        <f t="shared" si="147"/>
        <v>3138.8672364126001</v>
      </c>
      <c r="M88" s="111">
        <f t="shared" ref="M88:Q88" si="148">LN(H88/H87)</f>
        <v>2.5946529906184547E-3</v>
      </c>
      <c r="N88" s="111">
        <f t="shared" si="148"/>
        <v>6.5927538907689142E-3</v>
      </c>
      <c r="O88" s="111">
        <f t="shared" si="148"/>
        <v>1.6012957698110269E-2</v>
      </c>
      <c r="P88" s="111">
        <f t="shared" si="148"/>
        <v>1.4662430673971025E-2</v>
      </c>
      <c r="Q88" s="112">
        <f t="shared" si="148"/>
        <v>1.3479303647832375E-3</v>
      </c>
    </row>
    <row r="89" spans="1:17">
      <c r="A89" s="105">
        <v>42508</v>
      </c>
      <c r="B89" s="109">
        <v>211.16999799999999</v>
      </c>
      <c r="C89" s="109">
        <v>27.206333000000001</v>
      </c>
      <c r="D89" s="109">
        <v>89.172477999999998</v>
      </c>
      <c r="E89" s="109">
        <v>90.5</v>
      </c>
      <c r="F89" s="107">
        <v>47.393982000000001</v>
      </c>
      <c r="G89" s="107">
        <v>66.636799999999994</v>
      </c>
      <c r="H89" s="42">
        <f t="shared" ref="H89:L89" si="149">B89*$G89</f>
        <v>14071.692922726399</v>
      </c>
      <c r="I89" s="42">
        <f t="shared" si="149"/>
        <v>1812.9429708543998</v>
      </c>
      <c r="J89" s="42">
        <f t="shared" si="149"/>
        <v>5942.1685819903996</v>
      </c>
      <c r="K89" s="42">
        <f t="shared" si="149"/>
        <v>6030.6303999999991</v>
      </c>
      <c r="L89" s="39">
        <f t="shared" si="149"/>
        <v>3158.1832997376</v>
      </c>
      <c r="M89" s="111">
        <f t="shared" ref="M89:Q89" si="150">LN(H89/H88)</f>
        <v>3.1526519788721938E-2</v>
      </c>
      <c r="N89" s="111">
        <f t="shared" si="150"/>
        <v>5.4666232454175507E-4</v>
      </c>
      <c r="O89" s="111">
        <f t="shared" si="150"/>
        <v>1.1593146230942666E-2</v>
      </c>
      <c r="P89" s="111">
        <f t="shared" si="150"/>
        <v>2.1092601978992275E-2</v>
      </c>
      <c r="Q89" s="112">
        <f t="shared" si="150"/>
        <v>6.1349750327628211E-3</v>
      </c>
    </row>
    <row r="90" spans="1:17">
      <c r="A90" s="105">
        <v>42509</v>
      </c>
      <c r="B90" s="109">
        <v>215.21000699999999</v>
      </c>
      <c r="C90" s="109">
        <v>26.879743999999999</v>
      </c>
      <c r="D90" s="109">
        <v>88.832984999999994</v>
      </c>
      <c r="E90" s="109">
        <v>89.550003000000004</v>
      </c>
      <c r="F90" s="107">
        <v>46.936923999999998</v>
      </c>
      <c r="G90" s="107">
        <v>67.023499999999999</v>
      </c>
      <c r="H90" s="42">
        <f t="shared" ref="H90:L90" si="151">B90*$G90</f>
        <v>14424.127904164499</v>
      </c>
      <c r="I90" s="42">
        <f t="shared" si="151"/>
        <v>1801.5745219839998</v>
      </c>
      <c r="J90" s="42">
        <f t="shared" si="151"/>
        <v>5953.8975701474992</v>
      </c>
      <c r="K90" s="42">
        <f t="shared" si="151"/>
        <v>6001.9546260705001</v>
      </c>
      <c r="L90" s="39">
        <f t="shared" si="151"/>
        <v>3145.8769257139998</v>
      </c>
      <c r="M90" s="111">
        <f t="shared" ref="M90:Q90" si="152">LN(H90/H89)</f>
        <v>2.4737167983339855E-2</v>
      </c>
      <c r="N90" s="111">
        <f t="shared" si="152"/>
        <v>-6.2904586187433886E-3</v>
      </c>
      <c r="O90" s="111">
        <f t="shared" si="152"/>
        <v>1.9719110179304941E-3</v>
      </c>
      <c r="P90" s="111">
        <f t="shared" si="152"/>
        <v>-4.7663620337378533E-3</v>
      </c>
      <c r="Q90" s="112">
        <f t="shared" si="152"/>
        <v>-3.9042741395295278E-3</v>
      </c>
    </row>
    <row r="91" spans="1:17">
      <c r="A91" s="105">
        <v>42510</v>
      </c>
      <c r="B91" s="109">
        <v>220.279999</v>
      </c>
      <c r="C91" s="109">
        <v>27.351479000000001</v>
      </c>
      <c r="D91" s="109">
        <v>89.794867999999994</v>
      </c>
      <c r="E91" s="109">
        <v>92.489998</v>
      </c>
      <c r="F91" s="107">
        <v>47.216754999999999</v>
      </c>
      <c r="G91" s="107">
        <v>66.778599999999997</v>
      </c>
      <c r="H91" s="42">
        <f t="shared" ref="H91:L91" si="153">B91*$G91</f>
        <v>14709.9899412214</v>
      </c>
      <c r="I91" s="42">
        <f t="shared" si="153"/>
        <v>1826.4934755494</v>
      </c>
      <c r="J91" s="42">
        <f t="shared" si="153"/>
        <v>5996.3755722247997</v>
      </c>
      <c r="K91" s="42">
        <f t="shared" si="153"/>
        <v>6176.3525804428</v>
      </c>
      <c r="L91" s="39">
        <f t="shared" si="153"/>
        <v>3153.068795443</v>
      </c>
      <c r="M91" s="111">
        <f t="shared" ref="M91:Q91" si="154">LN(H91/H90)</f>
        <v>1.9624497491377759E-2</v>
      </c>
      <c r="N91" s="111">
        <f t="shared" si="154"/>
        <v>1.3736978160906745E-2</v>
      </c>
      <c r="O91" s="111">
        <f t="shared" si="154"/>
        <v>7.1091564978702539E-3</v>
      </c>
      <c r="P91" s="111">
        <f t="shared" si="154"/>
        <v>2.8642712707287729E-2</v>
      </c>
      <c r="Q91" s="112">
        <f t="shared" si="154"/>
        <v>2.2835163763926533E-3</v>
      </c>
    </row>
    <row r="92" spans="1:17">
      <c r="A92" s="105">
        <v>42513</v>
      </c>
      <c r="B92" s="109">
        <v>216.220001</v>
      </c>
      <c r="C92" s="109">
        <v>27.424050999999999</v>
      </c>
      <c r="D92" s="109">
        <v>90.935935999999998</v>
      </c>
      <c r="E92" s="109">
        <v>94.889999000000003</v>
      </c>
      <c r="F92" s="107">
        <v>46.666435</v>
      </c>
      <c r="G92" s="107">
        <v>65.735500000000002</v>
      </c>
      <c r="H92" s="42">
        <f t="shared" ref="H92:L92" si="155">B92*$G92</f>
        <v>14213.329875735501</v>
      </c>
      <c r="I92" s="42">
        <f t="shared" si="155"/>
        <v>1802.7337045105</v>
      </c>
      <c r="J92" s="42">
        <f t="shared" si="155"/>
        <v>5977.7192209280001</v>
      </c>
      <c r="K92" s="42">
        <f t="shared" si="155"/>
        <v>6237.6415292645006</v>
      </c>
      <c r="L92" s="39">
        <f t="shared" si="155"/>
        <v>3067.6414379425</v>
      </c>
      <c r="M92" s="111">
        <f t="shared" ref="M92:Q92" si="156">LN(H92/H91)</f>
        <v>-3.4346602882571096E-2</v>
      </c>
      <c r="N92" s="111">
        <f t="shared" si="156"/>
        <v>-1.3093757607267451E-2</v>
      </c>
      <c r="O92" s="111">
        <f t="shared" si="156"/>
        <v>-3.1161213796124772E-3</v>
      </c>
      <c r="P92" s="111">
        <f t="shared" si="156"/>
        <v>9.8742509874281768E-3</v>
      </c>
      <c r="Q92" s="112">
        <f t="shared" si="156"/>
        <v>-2.746719428934968E-2</v>
      </c>
    </row>
    <row r="93" spans="1:17">
      <c r="A93" s="105">
        <v>42514</v>
      </c>
      <c r="B93" s="109">
        <v>217.91000399999999</v>
      </c>
      <c r="C93" s="109">
        <v>28.177012999999999</v>
      </c>
      <c r="D93" s="109">
        <v>92.322188999999995</v>
      </c>
      <c r="E93" s="109">
        <v>97.889999000000003</v>
      </c>
      <c r="F93" s="107">
        <v>48.121552000000001</v>
      </c>
      <c r="G93" s="107">
        <v>65.346100000000007</v>
      </c>
      <c r="H93" s="42">
        <f t="shared" ref="H93:L93" si="157">B93*$G93</f>
        <v>14239.5689123844</v>
      </c>
      <c r="I93" s="42">
        <f t="shared" si="157"/>
        <v>1841.2579091993</v>
      </c>
      <c r="J93" s="42">
        <f t="shared" si="157"/>
        <v>6032.8949946129005</v>
      </c>
      <c r="K93" s="42">
        <f t="shared" si="157"/>
        <v>6396.7296636539013</v>
      </c>
      <c r="L93" s="39">
        <f t="shared" si="157"/>
        <v>3144.5557491472005</v>
      </c>
      <c r="M93" s="111">
        <f t="shared" ref="M93:Q93" si="158">LN(H93/H92)</f>
        <v>1.8443845938174688E-3</v>
      </c>
      <c r="N93" s="111">
        <f t="shared" si="158"/>
        <v>2.1144746811073159E-2</v>
      </c>
      <c r="O93" s="111">
        <f t="shared" si="158"/>
        <v>9.1879001097331728E-3</v>
      </c>
      <c r="P93" s="111">
        <f t="shared" si="158"/>
        <v>2.5184718828972028E-2</v>
      </c>
      <c r="Q93" s="112">
        <f t="shared" si="158"/>
        <v>2.4763618863122137E-2</v>
      </c>
    </row>
    <row r="94" spans="1:17">
      <c r="A94" s="105">
        <v>42515</v>
      </c>
      <c r="B94" s="109">
        <v>219.58000200000001</v>
      </c>
      <c r="C94" s="109">
        <v>28.476379000000001</v>
      </c>
      <c r="D94" s="109">
        <v>93.944205999999994</v>
      </c>
      <c r="E94" s="109">
        <v>100.199997</v>
      </c>
      <c r="F94" s="107">
        <v>48.615912999999999</v>
      </c>
      <c r="G94" s="107">
        <v>66.069500000000005</v>
      </c>
      <c r="H94" s="42">
        <f t="shared" ref="H94:L94" si="159">B94*$G94</f>
        <v>14507.540942139001</v>
      </c>
      <c r="I94" s="42">
        <f t="shared" si="159"/>
        <v>1881.4201223405003</v>
      </c>
      <c r="J94" s="42">
        <f t="shared" si="159"/>
        <v>6206.8467183170005</v>
      </c>
      <c r="K94" s="42">
        <f t="shared" si="159"/>
        <v>6620.1637017915</v>
      </c>
      <c r="L94" s="39">
        <f t="shared" si="159"/>
        <v>3212.0290639535001</v>
      </c>
      <c r="M94" s="111">
        <f t="shared" ref="M94:Q94" si="160">LN(H94/H93)</f>
        <v>1.8643946695832234E-2</v>
      </c>
      <c r="N94" s="111">
        <f t="shared" si="160"/>
        <v>2.1577891561281249E-2</v>
      </c>
      <c r="O94" s="111">
        <f t="shared" si="160"/>
        <v>2.8425998018176902E-2</v>
      </c>
      <c r="P94" s="111">
        <f t="shared" si="160"/>
        <v>3.4333228298833292E-2</v>
      </c>
      <c r="Q94" s="112">
        <f t="shared" si="160"/>
        <v>2.1230220655172868E-2</v>
      </c>
    </row>
    <row r="95" spans="1:17">
      <c r="A95" s="105">
        <v>42516</v>
      </c>
      <c r="B95" s="109">
        <v>225.11999499999999</v>
      </c>
      <c r="C95" s="109">
        <v>28.567098999999999</v>
      </c>
      <c r="D95" s="109">
        <v>94.689177999999998</v>
      </c>
      <c r="E95" s="109">
        <v>102.80999799999999</v>
      </c>
      <c r="F95" s="107">
        <v>48.401370999999997</v>
      </c>
      <c r="G95" s="107">
        <v>65.990399999999994</v>
      </c>
      <c r="H95" s="42">
        <f t="shared" ref="H95:L95" si="161">B95*$G95</f>
        <v>14855.758518047998</v>
      </c>
      <c r="I95" s="42">
        <f t="shared" si="161"/>
        <v>1885.1542898495998</v>
      </c>
      <c r="J95" s="42">
        <f t="shared" si="161"/>
        <v>6248.5767318911994</v>
      </c>
      <c r="K95" s="42">
        <f t="shared" si="161"/>
        <v>6784.4728920191992</v>
      </c>
      <c r="L95" s="39">
        <f t="shared" si="161"/>
        <v>3194.0258328383998</v>
      </c>
      <c r="M95" s="111">
        <f t="shared" ref="M95:Q95" si="162">LN(H95/H94)</f>
        <v>2.3718989860285714E-2</v>
      </c>
      <c r="N95" s="111">
        <f t="shared" si="162"/>
        <v>1.9827930229712014E-3</v>
      </c>
      <c r="O95" s="111">
        <f t="shared" si="162"/>
        <v>6.700722762194313E-3</v>
      </c>
      <c r="P95" s="111">
        <f t="shared" si="162"/>
        <v>2.4516505010090148E-2</v>
      </c>
      <c r="Q95" s="112">
        <f t="shared" si="162"/>
        <v>-5.6207069099945472E-3</v>
      </c>
    </row>
    <row r="96" spans="1:17">
      <c r="A96" s="105">
        <v>42517</v>
      </c>
      <c r="B96" s="109">
        <v>223.03999300000001</v>
      </c>
      <c r="C96" s="109">
        <v>28.639676999999999</v>
      </c>
      <c r="D96" s="109">
        <v>94.632598999999999</v>
      </c>
      <c r="E96" s="109">
        <v>103.300003</v>
      </c>
      <c r="F96" s="107">
        <v>48.802470999999997</v>
      </c>
      <c r="G96" s="107">
        <v>66.072400000000002</v>
      </c>
      <c r="H96" s="42">
        <f t="shared" ref="H96:L96" si="163">B96*$G96</f>
        <v>14736.787633493201</v>
      </c>
      <c r="I96" s="42">
        <f t="shared" si="163"/>
        <v>1892.2921946147999</v>
      </c>
      <c r="J96" s="42">
        <f t="shared" si="163"/>
        <v>6252.6029341676003</v>
      </c>
      <c r="K96" s="42">
        <f t="shared" si="163"/>
        <v>6825.2791182172004</v>
      </c>
      <c r="L96" s="39">
        <f t="shared" si="163"/>
        <v>3224.4963849003998</v>
      </c>
      <c r="M96" s="111">
        <f t="shared" ref="M96:Q96" si="164">LN(H96/H95)</f>
        <v>-8.0406413776953328E-3</v>
      </c>
      <c r="N96" s="111">
        <f t="shared" si="164"/>
        <v>3.7792266761053944E-3</v>
      </c>
      <c r="O96" s="111">
        <f t="shared" si="164"/>
        <v>6.4413159768269971E-4</v>
      </c>
      <c r="P96" s="111">
        <f t="shared" si="164"/>
        <v>5.9966336563054296E-3</v>
      </c>
      <c r="Q96" s="112">
        <f t="shared" si="164"/>
        <v>9.4946406457543982E-3</v>
      </c>
    </row>
    <row r="97" spans="1:17">
      <c r="A97" s="105">
        <v>42521</v>
      </c>
      <c r="B97" s="109">
        <v>223.229996</v>
      </c>
      <c r="C97" s="109">
        <v>28.657817999999999</v>
      </c>
      <c r="D97" s="109">
        <v>94.170524999999998</v>
      </c>
      <c r="E97" s="109">
        <v>102.57</v>
      </c>
      <c r="F97" s="107">
        <v>49.43676</v>
      </c>
      <c r="G97" s="107">
        <v>66.914199999999994</v>
      </c>
      <c r="H97" s="42">
        <f t="shared" ref="H97:L97" si="165">B97*$G97</f>
        <v>14937.256598343198</v>
      </c>
      <c r="I97" s="42">
        <f t="shared" si="165"/>
        <v>1917.6149652155998</v>
      </c>
      <c r="J97" s="42">
        <f t="shared" si="165"/>
        <v>6301.3453439549994</v>
      </c>
      <c r="K97" s="42">
        <f t="shared" si="165"/>
        <v>6863.3894939999991</v>
      </c>
      <c r="L97" s="39">
        <f t="shared" si="165"/>
        <v>3308.0212459919999</v>
      </c>
      <c r="M97" s="111">
        <f t="shared" ref="M97:Q97" si="166">LN(H97/H96)</f>
        <v>1.3511607190082533E-2</v>
      </c>
      <c r="N97" s="111">
        <f t="shared" si="166"/>
        <v>1.3293312640347048E-2</v>
      </c>
      <c r="O97" s="111">
        <f t="shared" si="166"/>
        <v>7.7653107433796513E-3</v>
      </c>
      <c r="P97" s="111">
        <f t="shared" si="166"/>
        <v>5.5681783712960486E-3</v>
      </c>
      <c r="Q97" s="112">
        <f t="shared" si="166"/>
        <v>2.5573421417520784E-2</v>
      </c>
    </row>
    <row r="98" spans="1:17">
      <c r="A98" s="105">
        <v>42522</v>
      </c>
      <c r="B98" s="109">
        <v>219.55999800000001</v>
      </c>
      <c r="C98" s="109">
        <v>28.721319000000001</v>
      </c>
      <c r="D98" s="109">
        <v>92.850273000000001</v>
      </c>
      <c r="E98" s="109">
        <v>101.510002</v>
      </c>
      <c r="F98" s="107">
        <v>49.296829000000002</v>
      </c>
      <c r="G98" s="107">
        <v>67.143900000000002</v>
      </c>
      <c r="H98" s="42">
        <f t="shared" ref="H98:L98" si="167">B98*$G98</f>
        <v>14742.114549712202</v>
      </c>
      <c r="I98" s="42">
        <f t="shared" si="167"/>
        <v>1928.4613708041002</v>
      </c>
      <c r="J98" s="42">
        <f t="shared" si="167"/>
        <v>6234.3294452847003</v>
      </c>
      <c r="K98" s="42">
        <f t="shared" si="167"/>
        <v>6815.7774232878</v>
      </c>
      <c r="L98" s="39">
        <f t="shared" si="167"/>
        <v>3309.9813566931002</v>
      </c>
      <c r="M98" s="111">
        <f t="shared" ref="M98:Q98" si="168">LN(H98/H97)</f>
        <v>-1.3150201853894991E-2</v>
      </c>
      <c r="N98" s="111">
        <f t="shared" si="168"/>
        <v>5.6402595243379827E-3</v>
      </c>
      <c r="O98" s="111">
        <f t="shared" si="168"/>
        <v>-1.0692130777676119E-2</v>
      </c>
      <c r="P98" s="111">
        <f t="shared" si="168"/>
        <v>-6.9612810884029756E-3</v>
      </c>
      <c r="Q98" s="112">
        <f t="shared" si="168"/>
        <v>5.9235720385483303E-4</v>
      </c>
    </row>
    <row r="99" spans="1:17">
      <c r="A99" s="105">
        <v>42523</v>
      </c>
      <c r="B99" s="109">
        <v>218.96000699999999</v>
      </c>
      <c r="C99" s="109">
        <v>28.812044</v>
      </c>
      <c r="D99" s="109">
        <v>92.152457999999996</v>
      </c>
      <c r="E99" s="109">
        <v>101.25</v>
      </c>
      <c r="F99" s="107">
        <v>48.951720999999999</v>
      </c>
      <c r="G99" s="107">
        <v>66.500600000000006</v>
      </c>
      <c r="H99" s="42">
        <f t="shared" ref="H99:L99" si="169">B99*$G99</f>
        <v>14560.971841504201</v>
      </c>
      <c r="I99" s="42">
        <f t="shared" si="169"/>
        <v>1916.0182132264001</v>
      </c>
      <c r="J99" s="42">
        <f t="shared" si="169"/>
        <v>6128.1937484748005</v>
      </c>
      <c r="K99" s="42">
        <f t="shared" si="169"/>
        <v>6733.1857500000006</v>
      </c>
      <c r="L99" s="39">
        <f t="shared" si="169"/>
        <v>3255.3188175326004</v>
      </c>
      <c r="M99" s="111">
        <f t="shared" ref="M99:Q99" si="170">LN(H99/H98)</f>
        <v>-1.2363545136397786E-2</v>
      </c>
      <c r="N99" s="111">
        <f t="shared" si="170"/>
        <v>-6.4732824074426078E-3</v>
      </c>
      <c r="O99" s="111">
        <f t="shared" si="170"/>
        <v>-1.717097762479472E-2</v>
      </c>
      <c r="P99" s="111">
        <f t="shared" si="170"/>
        <v>-1.2191736777752472E-2</v>
      </c>
      <c r="Q99" s="112">
        <f t="shared" si="170"/>
        <v>-1.6652339075445763E-2</v>
      </c>
    </row>
    <row r="100" spans="1:17">
      <c r="A100" s="105">
        <v>42524</v>
      </c>
      <c r="B100" s="109">
        <v>218.990005</v>
      </c>
      <c r="C100" s="109">
        <v>28.685034000000002</v>
      </c>
      <c r="D100" s="109">
        <v>92.341048999999998</v>
      </c>
      <c r="E100" s="109">
        <v>99.589995999999999</v>
      </c>
      <c r="F100" s="107">
        <v>48.308093999999997</v>
      </c>
      <c r="G100" s="107">
        <v>65.546199999999999</v>
      </c>
      <c r="H100" s="42">
        <f t="shared" ref="H100:L100" si="171">B100*$G100</f>
        <v>14353.962665731</v>
      </c>
      <c r="I100" s="42">
        <f t="shared" si="171"/>
        <v>1880.1949755708001</v>
      </c>
      <c r="J100" s="42">
        <f t="shared" si="171"/>
        <v>6052.6048659638</v>
      </c>
      <c r="K100" s="42">
        <f t="shared" si="171"/>
        <v>6527.7457958151999</v>
      </c>
      <c r="L100" s="39">
        <f t="shared" si="171"/>
        <v>3166.4119909427995</v>
      </c>
      <c r="M100" s="111">
        <f t="shared" ref="M100:Q100" si="172">LN(H100/H99)</f>
        <v>-1.4318739858805867E-2</v>
      </c>
      <c r="N100" s="111">
        <f t="shared" si="172"/>
        <v>-1.8873703488473469E-2</v>
      </c>
      <c r="O100" s="111">
        <f t="shared" si="172"/>
        <v>-1.241131311908631E-2</v>
      </c>
      <c r="P100" s="111">
        <f t="shared" si="172"/>
        <v>-3.0986720870440985E-2</v>
      </c>
      <c r="Q100" s="112">
        <f t="shared" si="172"/>
        <v>-2.7691135087251694E-2</v>
      </c>
    </row>
    <row r="101" spans="1:17">
      <c r="A101" s="105">
        <v>42527</v>
      </c>
      <c r="B101" s="109">
        <v>220.679993</v>
      </c>
      <c r="C101" s="109">
        <v>28.739467999999999</v>
      </c>
      <c r="D101" s="109">
        <v>93.010589999999993</v>
      </c>
      <c r="E101" s="109">
        <v>100.739998</v>
      </c>
      <c r="F101" s="107">
        <v>48.625252000000003</v>
      </c>
      <c r="G101" s="107">
        <v>65.029200000000003</v>
      </c>
      <c r="H101" s="42">
        <f t="shared" ref="H101:L101" si="173">B101*$G101</f>
        <v>14350.6434007956</v>
      </c>
      <c r="I101" s="42">
        <f t="shared" si="173"/>
        <v>1868.9046124655999</v>
      </c>
      <c r="J101" s="42">
        <f t="shared" si="173"/>
        <v>6048.4042592280002</v>
      </c>
      <c r="K101" s="42">
        <f t="shared" si="173"/>
        <v>6551.0414779416005</v>
      </c>
      <c r="L101" s="39">
        <f t="shared" si="173"/>
        <v>3162.0612373584004</v>
      </c>
      <c r="M101" s="111">
        <f t="shared" ref="M101:Q101" si="174">LN(H101/H100)</f>
        <v>-2.3127054539626312E-4</v>
      </c>
      <c r="N101" s="111">
        <f t="shared" si="174"/>
        <v>-6.0229913723154078E-3</v>
      </c>
      <c r="O101" s="111">
        <f t="shared" si="174"/>
        <v>-6.9425729062163818E-4</v>
      </c>
      <c r="P101" s="111">
        <f t="shared" si="174"/>
        <v>3.5623649616482716E-3</v>
      </c>
      <c r="Q101" s="112">
        <f t="shared" si="174"/>
        <v>-1.3749775381494177E-3</v>
      </c>
    </row>
    <row r="102" spans="1:17">
      <c r="A102" s="105">
        <v>42528</v>
      </c>
      <c r="B102" s="109">
        <v>232.33999600000001</v>
      </c>
      <c r="C102" s="109">
        <v>28.9209</v>
      </c>
      <c r="D102" s="109">
        <v>93.387810000000002</v>
      </c>
      <c r="E102" s="109">
        <v>99.889999000000003</v>
      </c>
      <c r="F102" s="107">
        <v>48.597262999999998</v>
      </c>
      <c r="G102" s="107">
        <v>64.097899999999996</v>
      </c>
      <c r="H102" s="42">
        <f t="shared" ref="H102:L102" si="175">B102*$G102</f>
        <v>14892.505829608401</v>
      </c>
      <c r="I102" s="42">
        <f t="shared" si="175"/>
        <v>1853.7689561099999</v>
      </c>
      <c r="J102" s="42">
        <f t="shared" si="175"/>
        <v>5985.9625065989994</v>
      </c>
      <c r="K102" s="42">
        <f t="shared" si="175"/>
        <v>6402.7391669020999</v>
      </c>
      <c r="L102" s="39">
        <f t="shared" si="175"/>
        <v>3114.9825040476999</v>
      </c>
      <c r="M102" s="111">
        <f t="shared" ref="M102:Q102" si="176">LN(H102/H101)</f>
        <v>3.7063344473661435E-2</v>
      </c>
      <c r="N102" s="111">
        <f t="shared" si="176"/>
        <v>-8.1316502663317594E-3</v>
      </c>
      <c r="O102" s="111">
        <f t="shared" si="176"/>
        <v>-1.0377332551133416E-2</v>
      </c>
      <c r="P102" s="111">
        <f t="shared" si="176"/>
        <v>-2.2898147642797705E-2</v>
      </c>
      <c r="Q102" s="112">
        <f t="shared" si="176"/>
        <v>-1.5000569707722764E-2</v>
      </c>
    </row>
    <row r="103" spans="1:17">
      <c r="A103" s="105">
        <v>42529</v>
      </c>
      <c r="B103" s="109">
        <v>235.520004</v>
      </c>
      <c r="C103" s="109">
        <v>28.929974000000001</v>
      </c>
      <c r="D103" s="109">
        <v>93.302932999999996</v>
      </c>
      <c r="E103" s="109">
        <v>97.860000999999997</v>
      </c>
      <c r="F103" s="107">
        <v>48.541285999999999</v>
      </c>
      <c r="G103" s="107">
        <v>64.051000000000002</v>
      </c>
      <c r="H103" s="42">
        <f t="shared" ref="H103:L103" si="177">B103*$G103</f>
        <v>15085.291776204</v>
      </c>
      <c r="I103" s="42">
        <f t="shared" si="177"/>
        <v>1852.9937646740002</v>
      </c>
      <c r="J103" s="42">
        <f t="shared" si="177"/>
        <v>5976.1461615830003</v>
      </c>
      <c r="K103" s="42">
        <f t="shared" si="177"/>
        <v>6268.0309240509996</v>
      </c>
      <c r="L103" s="39">
        <f t="shared" si="177"/>
        <v>3109.1179095860002</v>
      </c>
      <c r="M103" s="111">
        <f t="shared" ref="M103:Q103" si="178">LN(H103/H102)</f>
        <v>1.2862092598881275E-2</v>
      </c>
      <c r="N103" s="111">
        <f t="shared" si="178"/>
        <v>-4.1825792784316271E-4</v>
      </c>
      <c r="O103" s="111">
        <f t="shared" si="178"/>
        <v>-1.6412402682159937E-3</v>
      </c>
      <c r="P103" s="111">
        <f t="shared" si="178"/>
        <v>-2.1263635509534803E-2</v>
      </c>
      <c r="Q103" s="112">
        <f t="shared" si="178"/>
        <v>-1.8844799432906972E-3</v>
      </c>
    </row>
    <row r="104" spans="1:17">
      <c r="A104" s="105">
        <v>42530</v>
      </c>
      <c r="B104" s="109">
        <v>229.36000100000001</v>
      </c>
      <c r="C104" s="109">
        <v>28.975334</v>
      </c>
      <c r="D104" s="109">
        <v>93.972481000000002</v>
      </c>
      <c r="E104" s="109">
        <v>97.089995999999999</v>
      </c>
      <c r="F104" s="107">
        <v>48.149521</v>
      </c>
      <c r="G104" s="107">
        <v>64.729799999999997</v>
      </c>
      <c r="H104" s="42">
        <f t="shared" ref="H104:L104" si="179">B104*$G104</f>
        <v>14846.426992729801</v>
      </c>
      <c r="I104" s="42">
        <f t="shared" si="179"/>
        <v>1875.5675747532</v>
      </c>
      <c r="J104" s="42">
        <f t="shared" si="179"/>
        <v>6082.8199006338</v>
      </c>
      <c r="K104" s="42">
        <f t="shared" si="179"/>
        <v>6284.6160230808</v>
      </c>
      <c r="L104" s="39">
        <f t="shared" si="179"/>
        <v>3116.7088644257997</v>
      </c>
      <c r="M104" s="111">
        <f t="shared" ref="M104:Q104" si="180">LN(H104/H103)</f>
        <v>-1.596098481730563E-2</v>
      </c>
      <c r="N104" s="111">
        <f t="shared" si="180"/>
        <v>1.2108737843219709E-2</v>
      </c>
      <c r="O104" s="111">
        <f t="shared" si="180"/>
        <v>1.7692482275065431E-2</v>
      </c>
      <c r="P104" s="111">
        <f t="shared" si="180"/>
        <v>2.6424878753365331E-3</v>
      </c>
      <c r="Q104" s="112">
        <f t="shared" si="180"/>
        <v>2.4385383265401769E-3</v>
      </c>
    </row>
    <row r="105" spans="1:17">
      <c r="A105" s="105">
        <v>42531</v>
      </c>
      <c r="B105" s="109">
        <v>218.78999300000001</v>
      </c>
      <c r="C105" s="109">
        <v>29.066053</v>
      </c>
      <c r="D105" s="109">
        <v>93.199211000000005</v>
      </c>
      <c r="E105" s="109">
        <v>93.75</v>
      </c>
      <c r="F105" s="107">
        <v>48.018940000000001</v>
      </c>
      <c r="G105" s="107">
        <v>66.070599999999999</v>
      </c>
      <c r="H105" s="42">
        <f t="shared" ref="H105:L105" si="181">B105*$G105</f>
        <v>14455.5861115058</v>
      </c>
      <c r="I105" s="42">
        <f t="shared" si="181"/>
        <v>1920.4115613418001</v>
      </c>
      <c r="J105" s="42">
        <f t="shared" si="181"/>
        <v>6157.7277902966007</v>
      </c>
      <c r="K105" s="42">
        <f t="shared" si="181"/>
        <v>6194.1187499999996</v>
      </c>
      <c r="L105" s="39">
        <f t="shared" si="181"/>
        <v>3172.6401771639999</v>
      </c>
      <c r="M105" s="111">
        <f t="shared" ref="M105:Q105" si="182">LN(H105/H104)</f>
        <v>-2.6678307782170119E-2</v>
      </c>
      <c r="N105" s="111">
        <f t="shared" si="182"/>
        <v>2.3628197783454787E-2</v>
      </c>
      <c r="O105" s="111">
        <f t="shared" si="182"/>
        <v>1.2239456383625778E-2</v>
      </c>
      <c r="P105" s="111">
        <f t="shared" si="182"/>
        <v>-1.4504492849843603E-2</v>
      </c>
      <c r="Q105" s="112">
        <f t="shared" si="182"/>
        <v>1.7786510780762491E-2</v>
      </c>
    </row>
    <row r="106" spans="1:17">
      <c r="A106" s="105">
        <v>42534</v>
      </c>
      <c r="B106" s="109">
        <v>217.86999499999999</v>
      </c>
      <c r="C106" s="109">
        <v>29.183979000000001</v>
      </c>
      <c r="D106" s="109">
        <v>91.794083000000001</v>
      </c>
      <c r="E106" s="109">
        <v>93.849997999999999</v>
      </c>
      <c r="F106" s="107">
        <v>46.769024000000002</v>
      </c>
      <c r="G106" s="107">
        <v>65.703800000000001</v>
      </c>
      <c r="H106" s="42">
        <f t="shared" ref="H106:L106" si="183">B106*$G106</f>
        <v>14314.886577481</v>
      </c>
      <c r="I106" s="42">
        <f t="shared" si="183"/>
        <v>1917.4983194202</v>
      </c>
      <c r="J106" s="42">
        <f t="shared" si="183"/>
        <v>6031.2200706153999</v>
      </c>
      <c r="K106" s="42">
        <f t="shared" si="183"/>
        <v>6166.3014985924001</v>
      </c>
      <c r="L106" s="39">
        <f t="shared" si="183"/>
        <v>3072.9025990912</v>
      </c>
      <c r="M106" s="111">
        <f t="shared" ref="M106:Q106" si="184">LN(H106/H105)</f>
        <v>-9.7809067807646394E-3</v>
      </c>
      <c r="N106" s="111">
        <f t="shared" si="184"/>
        <v>-1.5181401187804912E-3</v>
      </c>
      <c r="O106" s="111">
        <f t="shared" si="184"/>
        <v>-2.0758520578496406E-2</v>
      </c>
      <c r="P106" s="111">
        <f t="shared" si="184"/>
        <v>-4.5010279280449364E-3</v>
      </c>
      <c r="Q106" s="112">
        <f t="shared" si="184"/>
        <v>-3.194151777090759E-2</v>
      </c>
    </row>
    <row r="107" spans="1:17">
      <c r="A107" s="105">
        <v>42535</v>
      </c>
      <c r="B107" s="109">
        <v>214.96000699999999</v>
      </c>
      <c r="C107" s="109">
        <v>29.156766999999999</v>
      </c>
      <c r="D107" s="109">
        <v>91.907257000000001</v>
      </c>
      <c r="E107" s="109">
        <v>94.120002999999997</v>
      </c>
      <c r="F107" s="107">
        <v>46.479874000000002</v>
      </c>
      <c r="G107" s="107">
        <v>65.840800000000002</v>
      </c>
      <c r="H107" s="42">
        <f t="shared" ref="H107:L107" si="185">B107*$G107</f>
        <v>14153.1388288856</v>
      </c>
      <c r="I107" s="42">
        <f t="shared" si="185"/>
        <v>1919.7048646936</v>
      </c>
      <c r="J107" s="42">
        <f t="shared" si="185"/>
        <v>6051.2473266856005</v>
      </c>
      <c r="K107" s="42">
        <f t="shared" si="185"/>
        <v>6196.9362935223999</v>
      </c>
      <c r="L107" s="39">
        <f t="shared" si="185"/>
        <v>3060.2720880592001</v>
      </c>
      <c r="M107" s="111">
        <f t="shared" ref="M107:Q107" si="186">LN(H107/H106)</f>
        <v>-1.1363590332613712E-2</v>
      </c>
      <c r="N107" s="111">
        <f t="shared" si="186"/>
        <v>1.1500801030025953E-3</v>
      </c>
      <c r="O107" s="111">
        <f t="shared" si="186"/>
        <v>3.315096784962418E-3</v>
      </c>
      <c r="P107" s="111">
        <f t="shared" si="186"/>
        <v>4.9557984961786745E-3</v>
      </c>
      <c r="Q107" s="112">
        <f t="shared" si="186"/>
        <v>-4.1187572608878389E-3</v>
      </c>
    </row>
    <row r="108" spans="1:17">
      <c r="A108" s="105">
        <v>42536</v>
      </c>
      <c r="B108" s="109">
        <v>217.699997</v>
      </c>
      <c r="C108" s="109">
        <v>28.675964</v>
      </c>
      <c r="D108" s="109">
        <v>91.605484000000004</v>
      </c>
      <c r="E108" s="109">
        <v>94.290001000000004</v>
      </c>
      <c r="F108" s="107">
        <v>46.349285000000002</v>
      </c>
      <c r="G108" s="107">
        <v>65.198599999999999</v>
      </c>
      <c r="H108" s="42">
        <f t="shared" ref="H108:L108" si="187">B108*$G108</f>
        <v>14193.735024404199</v>
      </c>
      <c r="I108" s="42">
        <f t="shared" si="187"/>
        <v>1869.6327064504001</v>
      </c>
      <c r="J108" s="42">
        <f t="shared" si="187"/>
        <v>5972.5493091223998</v>
      </c>
      <c r="K108" s="42">
        <f t="shared" si="187"/>
        <v>6147.5760591986</v>
      </c>
      <c r="L108" s="39">
        <f t="shared" si="187"/>
        <v>3021.9084930009999</v>
      </c>
      <c r="M108" s="111">
        <f t="shared" ref="M108:Q108" si="188">LN(H108/H107)</f>
        <v>2.8642469347882624E-3</v>
      </c>
      <c r="N108" s="111">
        <f t="shared" si="188"/>
        <v>-2.6429460006793408E-2</v>
      </c>
      <c r="O108" s="111">
        <f t="shared" si="188"/>
        <v>-1.3090564281859474E-2</v>
      </c>
      <c r="P108" s="111">
        <f t="shared" si="188"/>
        <v>-7.9971563040481947E-3</v>
      </c>
      <c r="Q108" s="112">
        <f t="shared" si="188"/>
        <v>-1.2615246563293044E-2</v>
      </c>
    </row>
    <row r="109" spans="1:17">
      <c r="A109" s="105">
        <v>42537</v>
      </c>
      <c r="B109" s="109">
        <v>217.929993</v>
      </c>
      <c r="C109" s="109">
        <v>28.748535</v>
      </c>
      <c r="D109" s="109">
        <v>91.992148999999998</v>
      </c>
      <c r="E109" s="109">
        <v>95.440002000000007</v>
      </c>
      <c r="F109" s="107">
        <v>47.002223999999998</v>
      </c>
      <c r="G109" s="107">
        <v>64.088099999999997</v>
      </c>
      <c r="H109" s="42">
        <f t="shared" ref="H109:L109" si="189">B109*$G109</f>
        <v>13966.719184383299</v>
      </c>
      <c r="I109" s="42">
        <f t="shared" si="189"/>
        <v>1842.4389859334999</v>
      </c>
      <c r="J109" s="42">
        <f t="shared" si="189"/>
        <v>5895.6020443268999</v>
      </c>
      <c r="K109" s="42">
        <f t="shared" si="189"/>
        <v>6116.5683921762002</v>
      </c>
      <c r="L109" s="39">
        <f t="shared" si="189"/>
        <v>3012.2832319343997</v>
      </c>
      <c r="M109" s="111">
        <f t="shared" ref="M109:Q109" si="190">LN(H109/H108)</f>
        <v>-1.612337331607944E-2</v>
      </c>
      <c r="N109" s="111">
        <f t="shared" si="190"/>
        <v>-1.4651768204651493E-2</v>
      </c>
      <c r="O109" s="111">
        <f t="shared" si="190"/>
        <v>-1.2967199475850913E-2</v>
      </c>
      <c r="P109" s="111">
        <f t="shared" si="190"/>
        <v>-5.0566483812529671E-3</v>
      </c>
      <c r="Q109" s="112">
        <f t="shared" si="190"/>
        <v>-3.1902430910073728E-3</v>
      </c>
    </row>
    <row r="110" spans="1:17">
      <c r="A110" s="105">
        <v>42538</v>
      </c>
      <c r="B110" s="109">
        <v>215.470001</v>
      </c>
      <c r="C110" s="109">
        <v>28.812044</v>
      </c>
      <c r="D110" s="109">
        <v>89.898605000000003</v>
      </c>
      <c r="E110" s="109">
        <v>94.449996999999996</v>
      </c>
      <c r="F110" s="107">
        <v>46.759704999999997</v>
      </c>
      <c r="G110" s="107">
        <v>64.191000000000003</v>
      </c>
      <c r="H110" s="42">
        <f t="shared" ref="H110:L110" si="191">B110*$G110</f>
        <v>13831.234834191</v>
      </c>
      <c r="I110" s="42">
        <f t="shared" si="191"/>
        <v>1849.4739164040002</v>
      </c>
      <c r="J110" s="42">
        <f t="shared" si="191"/>
        <v>5770.6813535550009</v>
      </c>
      <c r="K110" s="42">
        <f t="shared" si="191"/>
        <v>6062.8397574270002</v>
      </c>
      <c r="L110" s="39">
        <f t="shared" si="191"/>
        <v>3001.552223655</v>
      </c>
      <c r="M110" s="111">
        <f t="shared" ref="M110:Q110" si="192">LN(H110/H109)</f>
        <v>-9.7478701433418163E-3</v>
      </c>
      <c r="N110" s="111">
        <f t="shared" si="192"/>
        <v>3.8109994309394072E-3</v>
      </c>
      <c r="O110" s="111">
        <f t="shared" si="192"/>
        <v>-2.1416497648498883E-2</v>
      </c>
      <c r="P110" s="111">
        <f t="shared" si="192"/>
        <v>-8.8229218737414482E-3</v>
      </c>
      <c r="Q110" s="112">
        <f t="shared" si="192"/>
        <v>-3.5687772796488947E-3</v>
      </c>
    </row>
    <row r="111" spans="1:17">
      <c r="A111" s="105">
        <v>42541</v>
      </c>
      <c r="B111" s="109">
        <v>219.699997</v>
      </c>
      <c r="C111" s="109">
        <v>29.183979000000001</v>
      </c>
      <c r="D111" s="109">
        <v>89.681717000000006</v>
      </c>
      <c r="E111" s="109">
        <v>93.800003000000004</v>
      </c>
      <c r="F111" s="107">
        <v>46.703743000000003</v>
      </c>
      <c r="G111" s="107">
        <v>64.182500000000005</v>
      </c>
      <c r="H111" s="42">
        <f t="shared" ref="H111:L111" si="193">B111*$G111</f>
        <v>14100.895057452501</v>
      </c>
      <c r="I111" s="42">
        <f t="shared" si="193"/>
        <v>1873.1007321675002</v>
      </c>
      <c r="J111" s="42">
        <f t="shared" si="193"/>
        <v>5755.9968013525004</v>
      </c>
      <c r="K111" s="42">
        <f t="shared" si="193"/>
        <v>6020.3186925475011</v>
      </c>
      <c r="L111" s="39">
        <f t="shared" si="193"/>
        <v>2997.5629850975006</v>
      </c>
      <c r="M111" s="111">
        <f t="shared" ref="M111:Q111" si="194">LN(H111/H110)</f>
        <v>1.9308846293405003E-2</v>
      </c>
      <c r="N111" s="111">
        <f t="shared" si="194"/>
        <v>1.2693974066857893E-2</v>
      </c>
      <c r="O111" s="111">
        <f t="shared" si="194"/>
        <v>-2.547925768275124E-3</v>
      </c>
      <c r="P111" s="111">
        <f t="shared" si="194"/>
        <v>-7.0381002745758996E-3</v>
      </c>
      <c r="Q111" s="112">
        <f t="shared" si="194"/>
        <v>-1.329942502079468E-3</v>
      </c>
    </row>
    <row r="112" spans="1:17">
      <c r="A112" s="105">
        <v>42542</v>
      </c>
      <c r="B112" s="109">
        <v>219.61000100000001</v>
      </c>
      <c r="C112" s="109">
        <v>29.320063000000001</v>
      </c>
      <c r="D112" s="109">
        <v>90.445556999999994</v>
      </c>
      <c r="E112" s="109">
        <v>90.989998</v>
      </c>
      <c r="F112" s="107">
        <v>47.748435999999998</v>
      </c>
      <c r="G112" s="107">
        <v>64.170299999999997</v>
      </c>
      <c r="H112" s="42">
        <f t="shared" ref="H112:L112" si="195">B112*$G112</f>
        <v>14092.4396471703</v>
      </c>
      <c r="I112" s="42">
        <f t="shared" si="195"/>
        <v>1881.4772387288999</v>
      </c>
      <c r="J112" s="42">
        <f t="shared" si="195"/>
        <v>5803.9185263570989</v>
      </c>
      <c r="K112" s="42">
        <f t="shared" si="195"/>
        <v>5838.8554686593998</v>
      </c>
      <c r="L112" s="39">
        <f t="shared" si="195"/>
        <v>3064.0314626507998</v>
      </c>
      <c r="M112" s="111">
        <f t="shared" ref="M112:Q112" si="196">LN(H112/H111)</f>
        <v>-5.9981627744950237E-4</v>
      </c>
      <c r="N112" s="111">
        <f t="shared" si="196"/>
        <v>4.4620303662073557E-3</v>
      </c>
      <c r="O112" s="111">
        <f t="shared" si="196"/>
        <v>8.2910641063248906E-3</v>
      </c>
      <c r="P112" s="111">
        <f t="shared" si="196"/>
        <v>-3.0605400641556764E-2</v>
      </c>
      <c r="Q112" s="112">
        <f t="shared" si="196"/>
        <v>2.1931900073064167E-2</v>
      </c>
    </row>
    <row r="113" spans="1:17">
      <c r="A113" s="105">
        <v>42543</v>
      </c>
      <c r="B113" s="109">
        <v>196.66000399999999</v>
      </c>
      <c r="C113" s="109">
        <v>29.292850000000001</v>
      </c>
      <c r="D113" s="109">
        <v>90.106093999999999</v>
      </c>
      <c r="E113" s="109">
        <v>90.010002</v>
      </c>
      <c r="F113" s="107">
        <v>47.561892999999998</v>
      </c>
      <c r="G113" s="107">
        <v>65.380499999999998</v>
      </c>
      <c r="H113" s="42">
        <f t="shared" ref="H113:L113" si="197">B113*$G113</f>
        <v>12857.729391521998</v>
      </c>
      <c r="I113" s="42">
        <f t="shared" si="197"/>
        <v>1915.181179425</v>
      </c>
      <c r="J113" s="42">
        <f t="shared" si="197"/>
        <v>5891.181478767</v>
      </c>
      <c r="K113" s="42">
        <f t="shared" si="197"/>
        <v>5884.8989357609998</v>
      </c>
      <c r="L113" s="39">
        <f t="shared" si="197"/>
        <v>3109.6203452864997</v>
      </c>
      <c r="M113" s="111">
        <f t="shared" ref="M113:Q113" si="198">LN(H113/H112)</f>
        <v>-9.1693318768879858E-2</v>
      </c>
      <c r="N113" s="111">
        <f t="shared" si="198"/>
        <v>1.77549952518277E-2</v>
      </c>
      <c r="O113" s="111">
        <f t="shared" si="198"/>
        <v>1.4923270745829036E-2</v>
      </c>
      <c r="P113" s="111">
        <f t="shared" si="198"/>
        <v>7.8547711327513221E-3</v>
      </c>
      <c r="Q113" s="112">
        <f t="shared" si="198"/>
        <v>1.4769122953958403E-2</v>
      </c>
    </row>
    <row r="114" spans="1:17">
      <c r="A114" s="105">
        <v>42544</v>
      </c>
      <c r="B114" s="109">
        <v>196.39999399999999</v>
      </c>
      <c r="C114" s="109">
        <v>29.927873999999999</v>
      </c>
      <c r="D114" s="109">
        <v>90.624741</v>
      </c>
      <c r="E114" s="109">
        <v>91.660004000000001</v>
      </c>
      <c r="F114" s="107">
        <v>48.420032999999997</v>
      </c>
      <c r="G114" s="107">
        <v>65.181600000000003</v>
      </c>
      <c r="H114" s="42">
        <f t="shared" ref="H114:L114" si="199">B114*$G114</f>
        <v>12801.665848910399</v>
      </c>
      <c r="I114" s="42">
        <f t="shared" si="199"/>
        <v>1950.7467119184</v>
      </c>
      <c r="J114" s="42">
        <f t="shared" si="199"/>
        <v>5907.0656179656007</v>
      </c>
      <c r="K114" s="42">
        <f t="shared" si="199"/>
        <v>5974.5457167264003</v>
      </c>
      <c r="L114" s="39">
        <f t="shared" si="199"/>
        <v>3156.0952229927998</v>
      </c>
      <c r="M114" s="111">
        <f t="shared" ref="M114:Q114" si="200">LN(H114/H113)</f>
        <v>-4.3698326713784222E-3</v>
      </c>
      <c r="N114" s="111">
        <f t="shared" si="200"/>
        <v>1.839999964280933E-2</v>
      </c>
      <c r="O114" s="111">
        <f t="shared" si="200"/>
        <v>2.6926286024294009E-3</v>
      </c>
      <c r="P114" s="111">
        <f t="shared" si="200"/>
        <v>1.5118496881604543E-2</v>
      </c>
      <c r="Q114" s="112">
        <f t="shared" si="200"/>
        <v>1.4834931310663928E-2</v>
      </c>
    </row>
    <row r="115" spans="1:17">
      <c r="A115" s="105">
        <v>42545</v>
      </c>
      <c r="B115" s="109">
        <v>193.14999399999999</v>
      </c>
      <c r="C115" s="109">
        <v>28.621528999999999</v>
      </c>
      <c r="D115" s="109">
        <v>88.078582999999995</v>
      </c>
      <c r="E115" s="109">
        <v>88.440002000000007</v>
      </c>
      <c r="F115" s="107">
        <v>46.479874000000002</v>
      </c>
      <c r="G115" s="107">
        <v>64.648700000000005</v>
      </c>
      <c r="H115" s="42">
        <f t="shared" ref="H115:L115" si="201">B115*$G115</f>
        <v>12486.8960171078</v>
      </c>
      <c r="I115" s="42">
        <f t="shared" si="201"/>
        <v>1850.3446418623</v>
      </c>
      <c r="J115" s="42">
        <f t="shared" si="201"/>
        <v>5694.1658887921003</v>
      </c>
      <c r="K115" s="42">
        <f t="shared" si="201"/>
        <v>5717.5311572974006</v>
      </c>
      <c r="L115" s="39">
        <f t="shared" si="201"/>
        <v>3004.8634302638002</v>
      </c>
      <c r="M115" s="111">
        <f t="shared" ref="M115:Q115" si="202">LN(H115/H114)</f>
        <v>-2.4895531097066159E-2</v>
      </c>
      <c r="N115" s="111">
        <f t="shared" si="202"/>
        <v>-5.2840313827501394E-2</v>
      </c>
      <c r="O115" s="111">
        <f t="shared" si="202"/>
        <v>-3.6707074377245977E-2</v>
      </c>
      <c r="P115" s="111">
        <f t="shared" si="202"/>
        <v>-4.3970967892016675E-2</v>
      </c>
      <c r="Q115" s="112">
        <f t="shared" si="202"/>
        <v>-4.9103455124576437E-2</v>
      </c>
    </row>
    <row r="116" spans="1:17">
      <c r="A116" s="105">
        <v>42548</v>
      </c>
      <c r="B116" s="109">
        <v>198.550003</v>
      </c>
      <c r="C116" s="109">
        <v>27.868572</v>
      </c>
      <c r="D116" s="109">
        <v>86.796042999999997</v>
      </c>
      <c r="E116" s="109">
        <v>85.330001999999993</v>
      </c>
      <c r="F116" s="107">
        <v>45.173996000000002</v>
      </c>
      <c r="G116" s="107">
        <v>64.131500000000003</v>
      </c>
      <c r="H116" s="42">
        <f t="shared" ref="H116:L116" si="203">B116*$G116</f>
        <v>12733.3095173945</v>
      </c>
      <c r="I116" s="42">
        <f t="shared" si="203"/>
        <v>1787.2533252180001</v>
      </c>
      <c r="J116" s="42">
        <f t="shared" si="203"/>
        <v>5566.3604316544997</v>
      </c>
      <c r="K116" s="42">
        <f t="shared" si="203"/>
        <v>5472.3410232629994</v>
      </c>
      <c r="L116" s="39">
        <f t="shared" si="203"/>
        <v>2897.0761244740002</v>
      </c>
      <c r="M116" s="111">
        <f t="shared" ref="M116:Q116" si="204">LN(H116/H115)</f>
        <v>1.9541580774405681E-2</v>
      </c>
      <c r="N116" s="111">
        <f t="shared" si="204"/>
        <v>-3.4691928453282242E-2</v>
      </c>
      <c r="O116" s="111">
        <f t="shared" si="204"/>
        <v>-2.270070543191639E-2</v>
      </c>
      <c r="P116" s="111">
        <f t="shared" si="204"/>
        <v>-4.3830596480587528E-2</v>
      </c>
      <c r="Q116" s="112">
        <f t="shared" si="204"/>
        <v>-3.653012401112974E-2</v>
      </c>
    </row>
    <row r="117" spans="1:17">
      <c r="A117" s="105">
        <v>42549</v>
      </c>
      <c r="B117" s="109">
        <v>201.78999300000001</v>
      </c>
      <c r="C117" s="109">
        <v>28.294947000000001</v>
      </c>
      <c r="D117" s="109">
        <v>88.257750999999999</v>
      </c>
      <c r="E117" s="109">
        <v>87.970000999999996</v>
      </c>
      <c r="F117" s="107">
        <v>46.116089000000002</v>
      </c>
      <c r="G117" s="107">
        <v>64.131799999999998</v>
      </c>
      <c r="H117" s="42">
        <f t="shared" ref="H117:L117" si="205">B117*$G117</f>
        <v>12941.155473077401</v>
      </c>
      <c r="I117" s="42">
        <f t="shared" si="205"/>
        <v>1814.6058820146</v>
      </c>
      <c r="J117" s="42">
        <f t="shared" si="205"/>
        <v>5660.1284355817997</v>
      </c>
      <c r="K117" s="42">
        <f t="shared" si="205"/>
        <v>5641.6745101317993</v>
      </c>
      <c r="L117" s="39">
        <f t="shared" si="205"/>
        <v>2957.5077965302003</v>
      </c>
      <c r="M117" s="111">
        <f t="shared" ref="M117:Q117" si="206">LN(H117/H116)</f>
        <v>1.6191223178918697E-2</v>
      </c>
      <c r="N117" s="111">
        <f t="shared" si="206"/>
        <v>1.5188313056786071E-2</v>
      </c>
      <c r="O117" s="111">
        <f t="shared" si="206"/>
        <v>1.6705166792807018E-2</v>
      </c>
      <c r="P117" s="111">
        <f t="shared" si="206"/>
        <v>3.0474420522645887E-2</v>
      </c>
      <c r="Q117" s="112">
        <f t="shared" si="206"/>
        <v>2.0644957612641925E-2</v>
      </c>
    </row>
    <row r="118" spans="1:17">
      <c r="A118" s="105">
        <v>42550</v>
      </c>
      <c r="B118" s="109">
        <v>210.19000199999999</v>
      </c>
      <c r="C118" s="109">
        <v>28.966260999999999</v>
      </c>
      <c r="D118" s="109">
        <v>89.021591000000001</v>
      </c>
      <c r="E118" s="109">
        <v>91.059997999999993</v>
      </c>
      <c r="F118" s="107">
        <v>47.142136000000001</v>
      </c>
      <c r="G118" s="107">
        <v>64.029200000000003</v>
      </c>
      <c r="H118" s="42">
        <f t="shared" ref="H118:L118" si="207">B118*$G118</f>
        <v>13458.297676058401</v>
      </c>
      <c r="I118" s="42">
        <f t="shared" si="207"/>
        <v>1854.6865188212</v>
      </c>
      <c r="J118" s="42">
        <f t="shared" si="207"/>
        <v>5699.9812544572005</v>
      </c>
      <c r="K118" s="42">
        <f t="shared" si="207"/>
        <v>5830.4988239415998</v>
      </c>
      <c r="L118" s="39">
        <f t="shared" si="207"/>
        <v>3018.4732543712003</v>
      </c>
      <c r="M118" s="111">
        <f t="shared" ref="M118:Q118" si="208">LN(H118/H117)</f>
        <v>3.9183263654339211E-2</v>
      </c>
      <c r="N118" s="111">
        <f t="shared" si="208"/>
        <v>2.184738998741988E-2</v>
      </c>
      <c r="O118" s="111">
        <f t="shared" si="208"/>
        <v>7.0163023868364113E-3</v>
      </c>
      <c r="P118" s="111">
        <f t="shared" si="208"/>
        <v>3.2921637866514045E-2</v>
      </c>
      <c r="Q118" s="112">
        <f t="shared" si="208"/>
        <v>2.040420558931998E-2</v>
      </c>
    </row>
    <row r="119" spans="1:17">
      <c r="A119" s="105">
        <v>42551</v>
      </c>
      <c r="B119" s="109">
        <v>212.279999</v>
      </c>
      <c r="C119" s="109">
        <v>29.755507999999999</v>
      </c>
      <c r="D119" s="109">
        <v>90.153221000000002</v>
      </c>
      <c r="E119" s="109">
        <v>91.480002999999996</v>
      </c>
      <c r="F119" s="107">
        <v>47.729782</v>
      </c>
      <c r="G119" s="107">
        <v>63.802900000000001</v>
      </c>
      <c r="H119" s="42">
        <f t="shared" ref="H119:L119" si="209">B119*$G119</f>
        <v>13544.0795481971</v>
      </c>
      <c r="I119" s="42">
        <f t="shared" si="209"/>
        <v>1898.4877013732</v>
      </c>
      <c r="J119" s="42">
        <f t="shared" si="209"/>
        <v>5752.0369441409002</v>
      </c>
      <c r="K119" s="42">
        <f t="shared" si="209"/>
        <v>5836.6894834086997</v>
      </c>
      <c r="L119" s="39">
        <f t="shared" si="209"/>
        <v>3045.2985079678001</v>
      </c>
      <c r="M119" s="111">
        <f t="shared" ref="M119:Q119" si="210">LN(H119/H118)</f>
        <v>6.3536747157297057E-3</v>
      </c>
      <c r="N119" s="111">
        <f t="shared" si="210"/>
        <v>2.3341933363662821E-2</v>
      </c>
      <c r="O119" s="111">
        <f t="shared" si="210"/>
        <v>9.0911570886951822E-3</v>
      </c>
      <c r="P119" s="111">
        <f t="shared" si="210"/>
        <v>1.0612085594220748E-3</v>
      </c>
      <c r="Q119" s="112">
        <f t="shared" si="210"/>
        <v>8.8477698846873253E-3</v>
      </c>
    </row>
    <row r="120" spans="1:17">
      <c r="A120" s="105">
        <v>42552</v>
      </c>
      <c r="B120" s="109">
        <v>216.5</v>
      </c>
      <c r="C120" s="109">
        <v>29.710148</v>
      </c>
      <c r="D120" s="109">
        <v>90.426697000000004</v>
      </c>
      <c r="E120" s="109">
        <v>96.669998000000007</v>
      </c>
      <c r="F120" s="107">
        <v>47.720455000000001</v>
      </c>
      <c r="G120" s="107">
        <v>64.345200000000006</v>
      </c>
      <c r="H120" s="42">
        <f t="shared" ref="H120:L120" si="211">B120*$G120</f>
        <v>13930.7358</v>
      </c>
      <c r="I120" s="42">
        <f t="shared" si="211"/>
        <v>1911.7054150896001</v>
      </c>
      <c r="J120" s="42">
        <f t="shared" si="211"/>
        <v>5818.523903804401</v>
      </c>
      <c r="K120" s="42">
        <f t="shared" si="211"/>
        <v>6220.2503553096012</v>
      </c>
      <c r="L120" s="39">
        <f t="shared" si="211"/>
        <v>3070.5822210660003</v>
      </c>
      <c r="M120" s="111">
        <f t="shared" ref="M120:Q120" si="212">LN(H120/H119)</f>
        <v>2.814808951585401E-2</v>
      </c>
      <c r="N120" s="111">
        <f t="shared" si="212"/>
        <v>6.9381085601094954E-3</v>
      </c>
      <c r="O120" s="111">
        <f t="shared" si="212"/>
        <v>1.1492561567195039E-2</v>
      </c>
      <c r="P120" s="111">
        <f t="shared" si="212"/>
        <v>6.3646389161183481E-2</v>
      </c>
      <c r="Q120" s="112">
        <f t="shared" si="212"/>
        <v>8.2682636434379397E-3</v>
      </c>
    </row>
    <row r="121" spans="1:17">
      <c r="A121" s="105">
        <v>42556</v>
      </c>
      <c r="B121" s="109">
        <v>213.979996</v>
      </c>
      <c r="C121" s="109">
        <v>29.646640999999999</v>
      </c>
      <c r="D121" s="109">
        <v>89.577995000000001</v>
      </c>
      <c r="E121" s="109">
        <v>97.910004000000001</v>
      </c>
      <c r="F121" s="107">
        <v>47.729782</v>
      </c>
      <c r="G121" s="107">
        <v>64.602000000000004</v>
      </c>
      <c r="H121" s="42">
        <f t="shared" ref="H121:L121" si="213">B121*$G121</f>
        <v>13823.535701592002</v>
      </c>
      <c r="I121" s="42">
        <f t="shared" si="213"/>
        <v>1915.232301882</v>
      </c>
      <c r="J121" s="42">
        <f t="shared" si="213"/>
        <v>5786.9176329900001</v>
      </c>
      <c r="K121" s="42">
        <f t="shared" si="213"/>
        <v>6325.1820784080001</v>
      </c>
      <c r="L121" s="39">
        <f t="shared" si="213"/>
        <v>3083.4393767640004</v>
      </c>
      <c r="M121" s="111">
        <f t="shared" ref="M121:Q121" si="214">LN(H121/H120)</f>
        <v>-7.7249825492015341E-3</v>
      </c>
      <c r="N121" s="111">
        <f t="shared" si="214"/>
        <v>1.8431905882686332E-3</v>
      </c>
      <c r="O121" s="111">
        <f t="shared" si="214"/>
        <v>-5.4468154192775266E-3</v>
      </c>
      <c r="P121" s="111">
        <f t="shared" si="214"/>
        <v>1.67286653084706E-2</v>
      </c>
      <c r="Q121" s="112">
        <f t="shared" si="214"/>
        <v>4.1784625550246894E-3</v>
      </c>
    </row>
    <row r="122" spans="1:17">
      <c r="A122" s="105">
        <v>42557</v>
      </c>
      <c r="B122" s="109">
        <v>214.44000199999999</v>
      </c>
      <c r="C122" s="109">
        <v>29.909731000000001</v>
      </c>
      <c r="D122" s="109">
        <v>90.087226999999999</v>
      </c>
      <c r="E122" s="109">
        <v>94.599997999999999</v>
      </c>
      <c r="F122" s="107">
        <v>47.925666999999997</v>
      </c>
      <c r="G122" s="107">
        <v>64.062899999999999</v>
      </c>
      <c r="H122" s="42">
        <f t="shared" ref="H122:L122" si="215">B122*$G122</f>
        <v>13737.648404125799</v>
      </c>
      <c r="I122" s="42">
        <f t="shared" si="215"/>
        <v>1916.1041060799</v>
      </c>
      <c r="J122" s="42">
        <f t="shared" si="215"/>
        <v>5771.2490145782995</v>
      </c>
      <c r="K122" s="42">
        <f t="shared" si="215"/>
        <v>6060.3502118741999</v>
      </c>
      <c r="L122" s="39">
        <f t="shared" si="215"/>
        <v>3070.2572124542999</v>
      </c>
      <c r="M122" s="111">
        <f t="shared" ref="M122:Q122" si="216">LN(H122/H121)</f>
        <v>-6.2325025771311831E-3</v>
      </c>
      <c r="N122" s="111">
        <f t="shared" si="216"/>
        <v>4.5509144596908357E-4</v>
      </c>
      <c r="O122" s="111">
        <f t="shared" si="216"/>
        <v>-2.7112652876099077E-3</v>
      </c>
      <c r="P122" s="111">
        <f t="shared" si="216"/>
        <v>-4.2771232149602892E-2</v>
      </c>
      <c r="Q122" s="112">
        <f t="shared" si="216"/>
        <v>-4.2843140808698863E-3</v>
      </c>
    </row>
    <row r="123" spans="1:17">
      <c r="A123" s="105">
        <v>42558</v>
      </c>
      <c r="B123" s="109">
        <v>215.94000199999999</v>
      </c>
      <c r="C123" s="109">
        <v>30.118379999999998</v>
      </c>
      <c r="D123" s="109">
        <v>90.473868999999993</v>
      </c>
      <c r="E123" s="109">
        <v>95.099997999999999</v>
      </c>
      <c r="F123" s="107">
        <v>47.925666999999997</v>
      </c>
      <c r="G123" s="107">
        <v>64.0959</v>
      </c>
      <c r="H123" s="42">
        <f t="shared" ref="H123:L123" si="217">B123*$G123</f>
        <v>13840.8687741918</v>
      </c>
      <c r="I123" s="42">
        <f t="shared" si="217"/>
        <v>1930.4646726419999</v>
      </c>
      <c r="J123" s="42">
        <f t="shared" si="217"/>
        <v>5799.0040600370994</v>
      </c>
      <c r="K123" s="42">
        <f t="shared" si="217"/>
        <v>6095.5199618081997</v>
      </c>
      <c r="L123" s="39">
        <f t="shared" si="217"/>
        <v>3071.8387594653</v>
      </c>
      <c r="M123" s="111">
        <f t="shared" ref="M123:Q123" si="218">LN(H123/H122)</f>
        <v>7.4855984016282294E-3</v>
      </c>
      <c r="N123" s="111">
        <f t="shared" si="218"/>
        <v>7.4667237776305413E-3</v>
      </c>
      <c r="O123" s="111">
        <f t="shared" si="218"/>
        <v>4.7976649287862303E-3</v>
      </c>
      <c r="P123" s="111">
        <f t="shared" si="218"/>
        <v>5.7864797114239646E-3</v>
      </c>
      <c r="Q123" s="112">
        <f t="shared" si="218"/>
        <v>5.1498610675711405E-4</v>
      </c>
    </row>
    <row r="124" spans="1:17">
      <c r="A124" s="105">
        <v>42559</v>
      </c>
      <c r="B124" s="109">
        <v>216.779999</v>
      </c>
      <c r="C124" s="109">
        <v>30.844124000000001</v>
      </c>
      <c r="D124" s="109">
        <v>91.171706999999998</v>
      </c>
      <c r="E124" s="109">
        <v>97.059997999999993</v>
      </c>
      <c r="F124" s="107">
        <v>48.783810000000003</v>
      </c>
      <c r="G124" s="107">
        <v>64.172700000000006</v>
      </c>
      <c r="H124" s="42">
        <f t="shared" ref="H124:L124" si="219">B124*$G124</f>
        <v>13911.357841827301</v>
      </c>
      <c r="I124" s="42">
        <f t="shared" si="219"/>
        <v>1979.3507162148003</v>
      </c>
      <c r="J124" s="42">
        <f t="shared" si="219"/>
        <v>5850.7346017989003</v>
      </c>
      <c r="K124" s="42">
        <f t="shared" si="219"/>
        <v>6228.6021336546</v>
      </c>
      <c r="L124" s="39">
        <f t="shared" si="219"/>
        <v>3130.5888039870006</v>
      </c>
      <c r="M124" s="111">
        <f t="shared" ref="M124:Q124" si="220">LN(H124/H123)</f>
        <v>5.0798964849660547E-3</v>
      </c>
      <c r="N124" s="111">
        <f t="shared" si="220"/>
        <v>2.5008132859954769E-2</v>
      </c>
      <c r="O124" s="111">
        <f t="shared" si="220"/>
        <v>8.881037296051766E-3</v>
      </c>
      <c r="P124" s="111">
        <f t="shared" si="220"/>
        <v>2.1597862141569078E-2</v>
      </c>
      <c r="Q124" s="112">
        <f t="shared" si="220"/>
        <v>1.894477639548358E-2</v>
      </c>
    </row>
    <row r="125" spans="1:17">
      <c r="A125" s="105">
        <v>42562</v>
      </c>
      <c r="B125" s="109">
        <v>224.779999</v>
      </c>
      <c r="C125" s="109">
        <v>31.188858</v>
      </c>
      <c r="D125" s="109">
        <v>91.454612999999995</v>
      </c>
      <c r="E125" s="109">
        <v>94.669998000000007</v>
      </c>
      <c r="F125" s="107">
        <v>49.054321000000002</v>
      </c>
      <c r="G125" s="107">
        <v>63.8782</v>
      </c>
      <c r="H125" s="42">
        <f t="shared" ref="H125:L125" si="221">B125*$G125</f>
        <v>14358.541732121801</v>
      </c>
      <c r="I125" s="42">
        <f t="shared" si="221"/>
        <v>1992.2881090956</v>
      </c>
      <c r="J125" s="42">
        <f t="shared" si="221"/>
        <v>5841.9560601365993</v>
      </c>
      <c r="K125" s="42">
        <f t="shared" si="221"/>
        <v>6047.3490662436006</v>
      </c>
      <c r="L125" s="39">
        <f t="shared" si="221"/>
        <v>3133.5017277022002</v>
      </c>
      <c r="M125" s="111">
        <f t="shared" ref="M125:Q125" si="222">LN(H125/H124)</f>
        <v>3.1639390369475405E-2</v>
      </c>
      <c r="N125" s="111">
        <f t="shared" si="222"/>
        <v>6.5149119592457314E-3</v>
      </c>
      <c r="O125" s="111">
        <f t="shared" si="222"/>
        <v>-1.5015437533544361E-3</v>
      </c>
      <c r="P125" s="111">
        <f t="shared" si="222"/>
        <v>-2.9531925853695049E-2</v>
      </c>
      <c r="Q125" s="112">
        <f t="shared" si="222"/>
        <v>9.3003889724464685E-4</v>
      </c>
    </row>
    <row r="126" spans="1:17">
      <c r="A126" s="105">
        <v>42563</v>
      </c>
      <c r="B126" s="109">
        <v>224.64999399999999</v>
      </c>
      <c r="C126" s="109">
        <v>31.696871000000002</v>
      </c>
      <c r="D126" s="109">
        <v>91.869545000000002</v>
      </c>
      <c r="E126" s="109">
        <v>95.970000999999996</v>
      </c>
      <c r="F126" s="107">
        <v>49.632632999999998</v>
      </c>
      <c r="G126" s="107">
        <v>63.883400000000002</v>
      </c>
      <c r="H126" s="42">
        <f t="shared" ref="H126:L126" si="223">B126*$G126</f>
        <v>14351.405426699599</v>
      </c>
      <c r="I126" s="42">
        <f t="shared" si="223"/>
        <v>2024.9038888414002</v>
      </c>
      <c r="J126" s="42">
        <f t="shared" si="223"/>
        <v>5868.9388910530006</v>
      </c>
      <c r="K126" s="42">
        <f t="shared" si="223"/>
        <v>6130.8899618834002</v>
      </c>
      <c r="L126" s="39">
        <f t="shared" si="223"/>
        <v>3170.7013469921999</v>
      </c>
      <c r="M126" s="111">
        <f t="shared" ref="M126:Q126" si="224">LN(H126/H125)</f>
        <v>-4.9713122282641058E-4</v>
      </c>
      <c r="N126" s="111">
        <f t="shared" si="224"/>
        <v>1.6238455347417316E-2</v>
      </c>
      <c r="O126" s="111">
        <f t="shared" si="224"/>
        <v>4.6081668015413571E-3</v>
      </c>
      <c r="P126" s="111">
        <f t="shared" si="224"/>
        <v>1.3719915645220557E-2</v>
      </c>
      <c r="Q126" s="112">
        <f t="shared" si="224"/>
        <v>1.1801666478616741E-2</v>
      </c>
    </row>
    <row r="127" spans="1:17">
      <c r="A127" s="105">
        <v>42564</v>
      </c>
      <c r="B127" s="109">
        <v>222.529999</v>
      </c>
      <c r="C127" s="109">
        <v>31.760380000000001</v>
      </c>
      <c r="D127" s="109">
        <v>91.350860999999995</v>
      </c>
      <c r="E127" s="109">
        <v>96.43</v>
      </c>
      <c r="F127" s="107">
        <v>49.912457000000003</v>
      </c>
      <c r="G127" s="107">
        <v>63.248100000000001</v>
      </c>
      <c r="H127" s="42">
        <f t="shared" ref="H127:L127" si="225">B127*$G127</f>
        <v>14074.5996297519</v>
      </c>
      <c r="I127" s="42">
        <f t="shared" si="225"/>
        <v>2008.7836902780002</v>
      </c>
      <c r="J127" s="42">
        <f t="shared" si="225"/>
        <v>5777.7683916140995</v>
      </c>
      <c r="K127" s="42">
        <f t="shared" si="225"/>
        <v>6099.0142830000004</v>
      </c>
      <c r="L127" s="39">
        <f t="shared" si="225"/>
        <v>3156.8680715817004</v>
      </c>
      <c r="M127" s="111">
        <f t="shared" ref="M127:Q127" si="226">LN(H127/H126)</f>
        <v>-1.9476148419880782E-2</v>
      </c>
      <c r="N127" s="111">
        <f t="shared" si="226"/>
        <v>-7.9928274401089225E-3</v>
      </c>
      <c r="O127" s="111">
        <f t="shared" si="226"/>
        <v>-1.56563326498457E-2</v>
      </c>
      <c r="P127" s="111">
        <f t="shared" si="226"/>
        <v>-5.2127556233396823E-3</v>
      </c>
      <c r="Q127" s="112">
        <f t="shared" si="226"/>
        <v>-4.3723889961135584E-3</v>
      </c>
    </row>
    <row r="128" spans="1:17">
      <c r="A128" s="105">
        <v>42565</v>
      </c>
      <c r="B128" s="109">
        <v>221.529999</v>
      </c>
      <c r="C128" s="109">
        <v>31.932735000000001</v>
      </c>
      <c r="D128" s="109">
        <v>93.161490999999998</v>
      </c>
      <c r="E128" s="109">
        <v>98.019997000000004</v>
      </c>
      <c r="F128" s="107">
        <v>50.127003000000002</v>
      </c>
      <c r="G128" s="107">
        <v>63.238300000000002</v>
      </c>
      <c r="H128" s="42">
        <f t="shared" ref="H128:L128" si="227">B128*$G128</f>
        <v>14009.180535761701</v>
      </c>
      <c r="I128" s="42">
        <f t="shared" si="227"/>
        <v>2019.3718757505001</v>
      </c>
      <c r="J128" s="42">
        <f t="shared" si="227"/>
        <v>5891.3743163053005</v>
      </c>
      <c r="K128" s="42">
        <f t="shared" si="227"/>
        <v>6198.6179762851007</v>
      </c>
      <c r="L128" s="39">
        <f t="shared" si="227"/>
        <v>3169.9464538149005</v>
      </c>
      <c r="M128" s="111">
        <f t="shared" ref="M128:Q128" si="228">LN(H128/H127)</f>
        <v>-4.6588608749467339E-3</v>
      </c>
      <c r="N128" s="111">
        <f t="shared" si="228"/>
        <v>5.257100767087416E-3</v>
      </c>
      <c r="O128" s="111">
        <f t="shared" si="228"/>
        <v>1.9471784172947953E-2</v>
      </c>
      <c r="P128" s="111">
        <f t="shared" si="228"/>
        <v>1.6199194981888015E-2</v>
      </c>
      <c r="Q128" s="112">
        <f t="shared" si="228"/>
        <v>4.1342766755490031E-3</v>
      </c>
    </row>
    <row r="129" spans="1:17">
      <c r="A129" s="105">
        <v>42566</v>
      </c>
      <c r="B129" s="109">
        <v>220.39999399999999</v>
      </c>
      <c r="C129" s="109">
        <v>31.814800000000002</v>
      </c>
      <c r="D129" s="109">
        <v>93.152061000000003</v>
      </c>
      <c r="E129" s="109">
        <v>98.389999000000003</v>
      </c>
      <c r="F129" s="107">
        <v>50.089694999999999</v>
      </c>
      <c r="G129" s="107">
        <v>63.086300000000001</v>
      </c>
      <c r="H129" s="42">
        <f t="shared" ref="H129:L129" si="229">B129*$G129</f>
        <v>13904.220141482199</v>
      </c>
      <c r="I129" s="42">
        <f t="shared" si="229"/>
        <v>2007.0780172400002</v>
      </c>
      <c r="J129" s="42">
        <f t="shared" si="229"/>
        <v>5876.6188658643005</v>
      </c>
      <c r="K129" s="42">
        <f t="shared" si="229"/>
        <v>6207.0609939137003</v>
      </c>
      <c r="L129" s="39">
        <f t="shared" si="229"/>
        <v>3159.9735256785002</v>
      </c>
      <c r="M129" s="111">
        <f t="shared" ref="M129:Q129" si="230">LN(H129/H128)</f>
        <v>-7.5204658997534701E-3</v>
      </c>
      <c r="N129" s="111">
        <f t="shared" si="230"/>
        <v>-6.1065688338657236E-3</v>
      </c>
      <c r="O129" s="111">
        <f t="shared" si="230"/>
        <v>-2.5077271791876152E-3</v>
      </c>
      <c r="P129" s="111">
        <f t="shared" si="230"/>
        <v>1.3611538638781666E-3</v>
      </c>
      <c r="Q129" s="112">
        <f t="shared" si="230"/>
        <v>-3.1510465916009139E-3</v>
      </c>
    </row>
    <row r="130" spans="1:17">
      <c r="A130" s="105">
        <v>42569</v>
      </c>
      <c r="B130" s="109">
        <v>226.25</v>
      </c>
      <c r="C130" s="109">
        <v>31.796665000000001</v>
      </c>
      <c r="D130" s="109">
        <v>94.142234999999999</v>
      </c>
      <c r="E130" s="109">
        <v>98.809997999999993</v>
      </c>
      <c r="F130" s="107">
        <v>50.332211000000001</v>
      </c>
      <c r="G130" s="107">
        <v>63.138800000000003</v>
      </c>
      <c r="H130" s="42">
        <f t="shared" ref="H130:L130" si="231">B130*$G130</f>
        <v>14285.1535</v>
      </c>
      <c r="I130" s="42">
        <f t="shared" si="231"/>
        <v>2007.6032721020001</v>
      </c>
      <c r="J130" s="42">
        <f t="shared" si="231"/>
        <v>5944.0277472180005</v>
      </c>
      <c r="K130" s="42">
        <f t="shared" si="231"/>
        <v>6238.7447017224004</v>
      </c>
      <c r="L130" s="39">
        <f t="shared" si="231"/>
        <v>3177.9154038868</v>
      </c>
      <c r="M130" s="111">
        <f t="shared" ref="M130:Q130" si="232">LN(H130/H129)</f>
        <v>2.7028379804126885E-2</v>
      </c>
      <c r="N130" s="111">
        <f t="shared" si="232"/>
        <v>2.6166703015331099E-4</v>
      </c>
      <c r="O130" s="111">
        <f t="shared" si="232"/>
        <v>1.1405401800558976E-2</v>
      </c>
      <c r="P130" s="111">
        <f t="shared" si="232"/>
        <v>5.091478531585268E-3</v>
      </c>
      <c r="Q130" s="112">
        <f t="shared" si="232"/>
        <v>5.6617988533263636E-3</v>
      </c>
    </row>
    <row r="131" spans="1:17">
      <c r="A131" s="105">
        <v>42570</v>
      </c>
      <c r="B131" s="109">
        <v>225.259995</v>
      </c>
      <c r="C131" s="109">
        <v>31.887385999999999</v>
      </c>
      <c r="D131" s="109">
        <v>94.179955000000007</v>
      </c>
      <c r="E131" s="109">
        <v>85.839995999999999</v>
      </c>
      <c r="F131" s="107">
        <v>49.520702</v>
      </c>
      <c r="G131" s="107">
        <v>63.473399999999998</v>
      </c>
      <c r="H131" s="42">
        <f t="shared" ref="H131:L131" si="233">B131*$G131</f>
        <v>14298.017766633</v>
      </c>
      <c r="I131" s="42">
        <f t="shared" si="233"/>
        <v>2024.0008065323998</v>
      </c>
      <c r="J131" s="42">
        <f t="shared" si="233"/>
        <v>5977.9219556970002</v>
      </c>
      <c r="K131" s="42">
        <f t="shared" si="233"/>
        <v>5448.5564021064001</v>
      </c>
      <c r="L131" s="39">
        <f t="shared" si="233"/>
        <v>3143.2473263267998</v>
      </c>
      <c r="M131" s="111">
        <f t="shared" ref="M131:Q131" si="234">LN(H131/H130)</f>
        <v>9.0012877728537803E-4</v>
      </c>
      <c r="N131" s="111">
        <f t="shared" si="234"/>
        <v>8.1345412546722107E-3</v>
      </c>
      <c r="O131" s="111">
        <f t="shared" si="234"/>
        <v>5.6860330135519617E-3</v>
      </c>
      <c r="P131" s="111">
        <f t="shared" si="234"/>
        <v>-0.13542829930754199</v>
      </c>
      <c r="Q131" s="112">
        <f t="shared" si="234"/>
        <v>-1.0969002584292401E-2</v>
      </c>
    </row>
    <row r="132" spans="1:17">
      <c r="A132" s="105">
        <v>42571</v>
      </c>
      <c r="B132" s="109">
        <v>228.36000100000001</v>
      </c>
      <c r="C132" s="109">
        <v>32.377257999999998</v>
      </c>
      <c r="D132" s="109">
        <v>94.264831999999998</v>
      </c>
      <c r="E132" s="109">
        <v>87.910004000000001</v>
      </c>
      <c r="F132" s="107">
        <v>52.151108000000001</v>
      </c>
      <c r="G132" s="107">
        <v>63.899700000000003</v>
      </c>
      <c r="H132" s="42">
        <f t="shared" ref="H132:L132" si="235">B132*$G132</f>
        <v>14592.135555899702</v>
      </c>
      <c r="I132" s="42">
        <f t="shared" si="235"/>
        <v>2068.8970730226001</v>
      </c>
      <c r="J132" s="42">
        <f t="shared" si="235"/>
        <v>6023.4944853504003</v>
      </c>
      <c r="K132" s="42">
        <f t="shared" si="235"/>
        <v>5617.4228825988002</v>
      </c>
      <c r="L132" s="39">
        <f t="shared" si="235"/>
        <v>3332.4401558676</v>
      </c>
      <c r="M132" s="111">
        <f t="shared" ref="M132:Q132" si="236">LN(H132/H131)</f>
        <v>2.0361813090194018E-2</v>
      </c>
      <c r="N132" s="111">
        <f t="shared" si="236"/>
        <v>2.1939500406489038E-2</v>
      </c>
      <c r="O132" s="111">
        <f t="shared" si="236"/>
        <v>7.594561678450195E-3</v>
      </c>
      <c r="P132" s="111">
        <f t="shared" si="236"/>
        <v>3.0522303678109427E-2</v>
      </c>
      <c r="Q132" s="112">
        <f t="shared" si="236"/>
        <v>5.8448369297414815E-2</v>
      </c>
    </row>
    <row r="133" spans="1:17">
      <c r="A133" s="105">
        <v>42572</v>
      </c>
      <c r="B133" s="109">
        <v>220.5</v>
      </c>
      <c r="C133" s="109">
        <v>31.089065999999999</v>
      </c>
      <c r="D133" s="109">
        <v>93.765029999999996</v>
      </c>
      <c r="E133" s="109">
        <v>85.989998</v>
      </c>
      <c r="F133" s="107">
        <v>52.048507999999998</v>
      </c>
      <c r="G133" s="107">
        <v>64.610399999999998</v>
      </c>
      <c r="H133" s="42">
        <f t="shared" ref="H133:L133" si="237">B133*$G133</f>
        <v>14246.593199999999</v>
      </c>
      <c r="I133" s="42">
        <f t="shared" si="237"/>
        <v>2008.6769898864</v>
      </c>
      <c r="J133" s="42">
        <f t="shared" si="237"/>
        <v>6058.1960943119993</v>
      </c>
      <c r="K133" s="42">
        <f t="shared" si="237"/>
        <v>5555.8481667792003</v>
      </c>
      <c r="L133" s="39">
        <f t="shared" si="237"/>
        <v>3362.8749212831999</v>
      </c>
      <c r="M133" s="111">
        <f t="shared" ref="M133:Q133" si="238">LN(H133/H132)</f>
        <v>-2.3964918581979671E-2</v>
      </c>
      <c r="N133" s="111">
        <f t="shared" si="238"/>
        <v>-2.9539358949826646E-2</v>
      </c>
      <c r="O133" s="111">
        <f t="shared" si="238"/>
        <v>5.7445113596406097E-3</v>
      </c>
      <c r="P133" s="111">
        <f t="shared" si="238"/>
        <v>-1.1021900193651514E-2</v>
      </c>
      <c r="Q133" s="112">
        <f t="shared" si="238"/>
        <v>9.0914242852460306E-3</v>
      </c>
    </row>
    <row r="134" spans="1:17">
      <c r="A134" s="105">
        <v>42573</v>
      </c>
      <c r="B134" s="109">
        <v>222.270004</v>
      </c>
      <c r="C134" s="109">
        <v>31.442858000000001</v>
      </c>
      <c r="D134" s="109">
        <v>93.038894999999997</v>
      </c>
      <c r="E134" s="109">
        <v>85.889999000000003</v>
      </c>
      <c r="F134" s="107">
        <v>52.766742999999998</v>
      </c>
      <c r="G134" s="107">
        <v>65.017499999999998</v>
      </c>
      <c r="H134" s="42">
        <f t="shared" ref="H134:L134" si="239">B134*$G134</f>
        <v>14451.439985069999</v>
      </c>
      <c r="I134" s="42">
        <f t="shared" si="239"/>
        <v>2044.336020015</v>
      </c>
      <c r="J134" s="42">
        <f t="shared" si="239"/>
        <v>6049.1563556624997</v>
      </c>
      <c r="K134" s="42">
        <f t="shared" si="239"/>
        <v>5584.3530099825002</v>
      </c>
      <c r="L134" s="39">
        <f t="shared" si="239"/>
        <v>3430.7617130024996</v>
      </c>
      <c r="M134" s="111">
        <f t="shared" ref="M134:Q134" si="240">LN(H134/H133)</f>
        <v>1.4276258091656792E-2</v>
      </c>
      <c r="N134" s="111">
        <f t="shared" si="240"/>
        <v>1.7596760817880197E-2</v>
      </c>
      <c r="O134" s="111">
        <f t="shared" si="240"/>
        <v>-1.4932645872189861E-3</v>
      </c>
      <c r="P134" s="111">
        <f t="shared" si="240"/>
        <v>5.1174848567996202E-3</v>
      </c>
      <c r="Q134" s="112">
        <f t="shared" si="240"/>
        <v>1.9986070819203977E-2</v>
      </c>
    </row>
    <row r="135" spans="1:17">
      <c r="A135" s="105">
        <v>42576</v>
      </c>
      <c r="B135" s="109">
        <v>230.009995</v>
      </c>
      <c r="C135" s="109">
        <v>31.470075999999999</v>
      </c>
      <c r="D135" s="109">
        <v>91.794083000000001</v>
      </c>
      <c r="E135" s="109">
        <v>87.660004000000001</v>
      </c>
      <c r="F135" s="107">
        <v>52.915970000000002</v>
      </c>
      <c r="G135" s="107">
        <v>66.017099999999999</v>
      </c>
      <c r="H135" s="42">
        <f t="shared" ref="H135:L135" si="241">B135*$G135</f>
        <v>15184.5928409145</v>
      </c>
      <c r="I135" s="42">
        <f t="shared" si="241"/>
        <v>2077.5631542995998</v>
      </c>
      <c r="J135" s="42">
        <f t="shared" si="241"/>
        <v>6059.9791568192995</v>
      </c>
      <c r="K135" s="42">
        <f t="shared" si="241"/>
        <v>5787.0592500683997</v>
      </c>
      <c r="L135" s="39">
        <f t="shared" si="241"/>
        <v>3493.3588830869999</v>
      </c>
      <c r="M135" s="111">
        <f t="shared" ref="M135:Q135" si="242">LN(H135/H134)</f>
        <v>4.9487222356416449E-2</v>
      </c>
      <c r="N135" s="111">
        <f t="shared" si="242"/>
        <v>1.6122594282866911E-2</v>
      </c>
      <c r="O135" s="111">
        <f t="shared" si="242"/>
        <v>1.7875436322430582E-3</v>
      </c>
      <c r="P135" s="111">
        <f t="shared" si="242"/>
        <v>3.5655679434669116E-2</v>
      </c>
      <c r="Q135" s="112">
        <f t="shared" si="242"/>
        <v>1.8081393774040212E-2</v>
      </c>
    </row>
    <row r="136" spans="1:17">
      <c r="A136" s="105">
        <v>42577</v>
      </c>
      <c r="B136" s="109">
        <v>229.509995</v>
      </c>
      <c r="C136" s="109">
        <v>31.832954000000001</v>
      </c>
      <c r="D136" s="109">
        <v>91.162270000000007</v>
      </c>
      <c r="E136" s="109">
        <v>91.410004000000001</v>
      </c>
      <c r="F136" s="107">
        <v>52.943953999999998</v>
      </c>
      <c r="G136" s="107">
        <v>66.024199999999993</v>
      </c>
      <c r="H136" s="42">
        <f t="shared" ref="H136:L136" si="243">B136*$G136</f>
        <v>15153.213811878999</v>
      </c>
      <c r="I136" s="42">
        <f t="shared" si="243"/>
        <v>2101.7453214867996</v>
      </c>
      <c r="J136" s="42">
        <f t="shared" si="243"/>
        <v>6018.9159469340002</v>
      </c>
      <c r="K136" s="42">
        <f t="shared" si="243"/>
        <v>6035.2723860967999</v>
      </c>
      <c r="L136" s="39">
        <f t="shared" si="243"/>
        <v>3495.5822076867994</v>
      </c>
      <c r="M136" s="111">
        <f t="shared" ref="M136:Q136" si="244">LN(H136/H135)</f>
        <v>-2.0686426401618427E-3</v>
      </c>
      <c r="N136" s="111">
        <f t="shared" si="244"/>
        <v>1.1572458555433242E-2</v>
      </c>
      <c r="O136" s="111">
        <f t="shared" si="244"/>
        <v>-6.799192761445169E-3</v>
      </c>
      <c r="P136" s="111">
        <f t="shared" si="244"/>
        <v>4.1996726913140887E-2</v>
      </c>
      <c r="Q136" s="112">
        <f t="shared" si="244"/>
        <v>6.3624078266604216E-4</v>
      </c>
    </row>
    <row r="137" spans="1:17">
      <c r="A137" s="105">
        <v>42578</v>
      </c>
      <c r="B137" s="109">
        <v>228.490005</v>
      </c>
      <c r="C137" s="109">
        <v>31.597092</v>
      </c>
      <c r="D137" s="109">
        <v>97.084441999999996</v>
      </c>
      <c r="E137" s="109">
        <v>92.040001000000004</v>
      </c>
      <c r="F137" s="107">
        <v>52.412281</v>
      </c>
      <c r="G137" s="107">
        <v>66.408900000000003</v>
      </c>
      <c r="H137" s="42">
        <f t="shared" ref="H137:L137" si="245">B137*$G137</f>
        <v>15173.7698930445</v>
      </c>
      <c r="I137" s="42">
        <f t="shared" si="245"/>
        <v>2098.3281229188001</v>
      </c>
      <c r="J137" s="42">
        <f t="shared" si="245"/>
        <v>6447.2710003337997</v>
      </c>
      <c r="K137" s="42">
        <f t="shared" si="245"/>
        <v>6112.2752224089008</v>
      </c>
      <c r="L137" s="39">
        <f t="shared" si="245"/>
        <v>3480.6419277008999</v>
      </c>
      <c r="M137" s="111">
        <f t="shared" ref="M137:Q137" si="246">LN(H137/H136)</f>
        <v>1.3556299903449509E-3</v>
      </c>
      <c r="N137" s="111">
        <f t="shared" si="246"/>
        <v>-1.6272093177603507E-3</v>
      </c>
      <c r="O137" s="111">
        <f t="shared" si="246"/>
        <v>6.8749772706772599E-2</v>
      </c>
      <c r="P137" s="111">
        <f t="shared" si="246"/>
        <v>1.2678092765019182E-2</v>
      </c>
      <c r="Q137" s="112">
        <f t="shared" si="246"/>
        <v>-4.2832060831080928E-3</v>
      </c>
    </row>
    <row r="138" spans="1:17">
      <c r="A138" s="105">
        <v>42579</v>
      </c>
      <c r="B138" s="109">
        <v>230.61000100000001</v>
      </c>
      <c r="C138" s="109">
        <v>31.542646000000001</v>
      </c>
      <c r="D138" s="109">
        <v>98.395256000000003</v>
      </c>
      <c r="E138" s="109">
        <v>91.650002000000001</v>
      </c>
      <c r="F138" s="107">
        <v>52.430939000000002</v>
      </c>
      <c r="G138" s="107">
        <v>66.747100000000003</v>
      </c>
      <c r="H138" s="42">
        <f t="shared" ref="H138:L138" si="247">B138*$G138</f>
        <v>15392.548797747102</v>
      </c>
      <c r="I138" s="42">
        <f t="shared" si="247"/>
        <v>2105.3801468266001</v>
      </c>
      <c r="J138" s="42">
        <f t="shared" si="247"/>
        <v>6567.5979917576005</v>
      </c>
      <c r="K138" s="42">
        <f t="shared" si="247"/>
        <v>6117.3718484942001</v>
      </c>
      <c r="L138" s="39">
        <f t="shared" si="247"/>
        <v>3499.6131285269003</v>
      </c>
      <c r="M138" s="111">
        <f t="shared" ref="M138:Q138" si="248">LN(H138/H137)</f>
        <v>1.4315275780985908E-2</v>
      </c>
      <c r="N138" s="111">
        <f t="shared" si="248"/>
        <v>3.3551474415802955E-3</v>
      </c>
      <c r="O138" s="111">
        <f t="shared" si="248"/>
        <v>1.8491222623561385E-2</v>
      </c>
      <c r="P138" s="111">
        <f t="shared" si="248"/>
        <v>8.3348707461520892E-4</v>
      </c>
      <c r="Q138" s="112">
        <f t="shared" si="248"/>
        <v>5.4356889209765842E-3</v>
      </c>
    </row>
    <row r="139" spans="1:17">
      <c r="A139" s="105">
        <v>42580</v>
      </c>
      <c r="B139" s="109">
        <v>234.78999300000001</v>
      </c>
      <c r="C139" s="109">
        <v>31.624298</v>
      </c>
      <c r="D139" s="109">
        <v>98.272682000000003</v>
      </c>
      <c r="E139" s="109">
        <v>91.25</v>
      </c>
      <c r="F139" s="107">
        <v>52.869335</v>
      </c>
      <c r="G139" s="107">
        <v>66.315200000000004</v>
      </c>
      <c r="H139" s="42">
        <f t="shared" ref="H139:L139" si="249">B139*$G139</f>
        <v>15570.145343793602</v>
      </c>
      <c r="I139" s="42">
        <f t="shared" si="249"/>
        <v>2097.1716467296001</v>
      </c>
      <c r="J139" s="42">
        <f t="shared" si="249"/>
        <v>6516.9725613664004</v>
      </c>
      <c r="K139" s="42">
        <f t="shared" si="249"/>
        <v>6051.2620000000006</v>
      </c>
      <c r="L139" s="39">
        <f t="shared" si="249"/>
        <v>3506.0405243920004</v>
      </c>
      <c r="M139" s="111">
        <f t="shared" ref="M139:Q139" si="250">LN(H139/H138)</f>
        <v>1.1471772636817985E-2</v>
      </c>
      <c r="N139" s="111">
        <f t="shared" si="250"/>
        <v>-3.90644110478421E-3</v>
      </c>
      <c r="O139" s="111">
        <f t="shared" si="250"/>
        <v>-7.7382261507032363E-3</v>
      </c>
      <c r="P139" s="111">
        <f t="shared" si="250"/>
        <v>-1.0865722438257914E-2</v>
      </c>
      <c r="Q139" s="112">
        <f t="shared" si="250"/>
        <v>1.8349173358863271E-3</v>
      </c>
    </row>
    <row r="140" spans="1:17">
      <c r="A140" s="105">
        <v>42583</v>
      </c>
      <c r="B140" s="109">
        <v>230.009995</v>
      </c>
      <c r="C140" s="109">
        <v>31.615220999999998</v>
      </c>
      <c r="D140" s="109">
        <v>100.007835</v>
      </c>
      <c r="E140" s="109">
        <v>94.370002999999997</v>
      </c>
      <c r="F140" s="107">
        <v>52.776062000000003</v>
      </c>
      <c r="G140" s="107">
        <v>66.580600000000004</v>
      </c>
      <c r="H140" s="42">
        <f t="shared" ref="H140:L140" si="251">B140*$G140</f>
        <v>15314.203473097001</v>
      </c>
      <c r="I140" s="42">
        <f t="shared" si="251"/>
        <v>2104.9603833125998</v>
      </c>
      <c r="J140" s="42">
        <f t="shared" si="251"/>
        <v>6658.5816590010008</v>
      </c>
      <c r="K140" s="42">
        <f t="shared" si="251"/>
        <v>6283.2114217418002</v>
      </c>
      <c r="L140" s="39">
        <f t="shared" si="251"/>
        <v>3513.8618735972004</v>
      </c>
      <c r="M140" s="111">
        <f t="shared" ref="M140:Q140" si="252">LN(H140/H139)</f>
        <v>-1.6574591323746762E-2</v>
      </c>
      <c r="N140" s="111">
        <f t="shared" si="252"/>
        <v>3.7070446367854057E-3</v>
      </c>
      <c r="O140" s="111">
        <f t="shared" si="252"/>
        <v>2.1496560733525721E-2</v>
      </c>
      <c r="P140" s="111">
        <f t="shared" si="252"/>
        <v>3.7614377331219383E-2</v>
      </c>
      <c r="Q140" s="112">
        <f t="shared" si="252"/>
        <v>2.228336520416257E-3</v>
      </c>
    </row>
    <row r="141" spans="1:17">
      <c r="A141" s="105">
        <v>42584</v>
      </c>
      <c r="B141" s="109">
        <v>227.199997</v>
      </c>
      <c r="C141" s="109">
        <v>31.352148</v>
      </c>
      <c r="D141" s="109">
        <v>98.527305999999996</v>
      </c>
      <c r="E141" s="109">
        <v>93.559997999999993</v>
      </c>
      <c r="F141" s="107">
        <v>52.776062000000003</v>
      </c>
      <c r="G141" s="107">
        <v>66.659199999999998</v>
      </c>
      <c r="H141" s="42">
        <f t="shared" ref="H141:L141" si="253">B141*$G141</f>
        <v>15144.970040022399</v>
      </c>
      <c r="I141" s="42">
        <f t="shared" si="253"/>
        <v>2089.9091039616001</v>
      </c>
      <c r="J141" s="42">
        <f t="shared" si="253"/>
        <v>6567.7513961151999</v>
      </c>
      <c r="K141" s="42">
        <f t="shared" si="253"/>
        <v>6236.634618681599</v>
      </c>
      <c r="L141" s="39">
        <f t="shared" si="253"/>
        <v>3518.0100720703999</v>
      </c>
      <c r="M141" s="111">
        <f t="shared" ref="M141:Q141" si="254">LN(H141/H140)</f>
        <v>-1.1112263072001272E-2</v>
      </c>
      <c r="N141" s="111">
        <f t="shared" si="254"/>
        <v>-7.1760725746933688E-3</v>
      </c>
      <c r="O141" s="111">
        <f t="shared" si="254"/>
        <v>-1.3734977098666301E-2</v>
      </c>
      <c r="P141" s="111">
        <f t="shared" si="254"/>
        <v>-7.4405096977284138E-3</v>
      </c>
      <c r="Q141" s="112">
        <f t="shared" si="254"/>
        <v>1.1798277859549767E-3</v>
      </c>
    </row>
    <row r="142" spans="1:17">
      <c r="A142" s="105">
        <v>42585</v>
      </c>
      <c r="B142" s="109">
        <v>225.78999300000001</v>
      </c>
      <c r="C142" s="109">
        <v>31.306438</v>
      </c>
      <c r="D142" s="109">
        <v>99.762664999999998</v>
      </c>
      <c r="E142" s="109">
        <v>93.099997999999999</v>
      </c>
      <c r="F142" s="107">
        <v>53.139847000000003</v>
      </c>
      <c r="G142" s="107">
        <v>66.235100000000003</v>
      </c>
      <c r="H142" s="42">
        <f t="shared" ref="H142:L142" si="255">B142*$G142</f>
        <v>14955.222765354301</v>
      </c>
      <c r="I142" s="42">
        <f t="shared" si="255"/>
        <v>2073.5850515738002</v>
      </c>
      <c r="J142" s="42">
        <f t="shared" si="255"/>
        <v>6607.7900925415006</v>
      </c>
      <c r="K142" s="42">
        <f t="shared" si="255"/>
        <v>6166.4876775297998</v>
      </c>
      <c r="L142" s="39">
        <f t="shared" si="255"/>
        <v>3519.7230800297002</v>
      </c>
      <c r="M142" s="111">
        <f t="shared" ref="M142:Q142" si="256">LN(H142/H141)</f>
        <v>-1.2607878586368648E-2</v>
      </c>
      <c r="N142" s="111">
        <f t="shared" si="256"/>
        <v>-7.8415558783355831E-3</v>
      </c>
      <c r="O142" s="111">
        <f t="shared" si="256"/>
        <v>6.0777493979945136E-3</v>
      </c>
      <c r="P142" s="111">
        <f t="shared" si="256"/>
        <v>-1.131129523515241E-2</v>
      </c>
      <c r="Q142" s="112">
        <f t="shared" si="256"/>
        <v>4.8680674760107735E-4</v>
      </c>
    </row>
    <row r="143" spans="1:17">
      <c r="A143" s="105">
        <v>42586</v>
      </c>
      <c r="B143" s="109">
        <v>230.61000100000001</v>
      </c>
      <c r="C143" s="109">
        <v>31.608082</v>
      </c>
      <c r="D143" s="109">
        <v>100.378944</v>
      </c>
      <c r="E143" s="109">
        <v>93.440002000000007</v>
      </c>
      <c r="F143" s="107">
        <v>53.531604999999999</v>
      </c>
      <c r="G143" s="107">
        <v>65.382999999999996</v>
      </c>
      <c r="H143" s="42">
        <f t="shared" ref="H143:L143" si="257">B143*$G143</f>
        <v>15077.973695383</v>
      </c>
      <c r="I143" s="42">
        <f t="shared" si="257"/>
        <v>2066.6312254059999</v>
      </c>
      <c r="J143" s="42">
        <f t="shared" si="257"/>
        <v>6563.0764955519999</v>
      </c>
      <c r="K143" s="42">
        <f t="shared" si="257"/>
        <v>6109.3876507659998</v>
      </c>
      <c r="L143" s="39">
        <f t="shared" si="257"/>
        <v>3500.0569297149996</v>
      </c>
      <c r="M143" s="111">
        <f t="shared" ref="M143:Q143" si="258">LN(H143/H142)</f>
        <v>8.1743955368921341E-3</v>
      </c>
      <c r="N143" s="111">
        <f t="shared" si="258"/>
        <v>-3.3591639863685594E-3</v>
      </c>
      <c r="O143" s="111">
        <f t="shared" si="258"/>
        <v>-6.7897990569025938E-3</v>
      </c>
      <c r="P143" s="111">
        <f t="shared" si="258"/>
        <v>-9.3028703923241016E-3</v>
      </c>
      <c r="Q143" s="112">
        <f t="shared" si="258"/>
        <v>-5.6030820732749561E-3</v>
      </c>
    </row>
    <row r="144" spans="1:17">
      <c r="A144" s="105">
        <v>42587</v>
      </c>
      <c r="B144" s="109">
        <v>230.029999</v>
      </c>
      <c r="C144" s="109">
        <v>31.973700000000001</v>
      </c>
      <c r="D144" s="109">
        <v>101.905434</v>
      </c>
      <c r="E144" s="109">
        <v>97.029999000000004</v>
      </c>
      <c r="F144" s="107">
        <v>54.063277999999997</v>
      </c>
      <c r="G144" s="107">
        <v>64.881</v>
      </c>
      <c r="H144" s="42">
        <f t="shared" ref="H144:L144" si="259">B144*$G144</f>
        <v>14924.576365119001</v>
      </c>
      <c r="I144" s="42">
        <f t="shared" si="259"/>
        <v>2074.4856297000001</v>
      </c>
      <c r="J144" s="42">
        <f t="shared" si="259"/>
        <v>6611.7264633539999</v>
      </c>
      <c r="K144" s="42">
        <f t="shared" si="259"/>
        <v>6295.4033651190002</v>
      </c>
      <c r="L144" s="39">
        <f t="shared" si="259"/>
        <v>3507.6795399179996</v>
      </c>
      <c r="M144" s="111">
        <f t="shared" ref="M144:Q144" si="260">LN(H144/H143)</f>
        <v>-1.0225708589423427E-2</v>
      </c>
      <c r="N144" s="111">
        <f t="shared" si="260"/>
        <v>3.7933794130319744E-3</v>
      </c>
      <c r="O144" s="111">
        <f t="shared" si="260"/>
        <v>7.3853383736690965E-3</v>
      </c>
      <c r="P144" s="111">
        <f t="shared" si="260"/>
        <v>2.9993195170474666E-2</v>
      </c>
      <c r="Q144" s="112">
        <f t="shared" si="260"/>
        <v>2.175485120579964E-3</v>
      </c>
    </row>
    <row r="145" spans="1:17">
      <c r="A145" s="105">
        <v>42590</v>
      </c>
      <c r="B145" s="109">
        <v>226.16000399999999</v>
      </c>
      <c r="C145" s="109">
        <v>32.028548999999998</v>
      </c>
      <c r="D145" s="109">
        <v>102.74928300000001</v>
      </c>
      <c r="E145" s="109">
        <v>95.110000999999997</v>
      </c>
      <c r="F145" s="107">
        <v>54.156562999999998</v>
      </c>
      <c r="G145" s="107">
        <v>64.765699999999995</v>
      </c>
      <c r="H145" s="42">
        <f t="shared" ref="H145:L145" si="261">B145*$G145</f>
        <v>14647.410971062798</v>
      </c>
      <c r="I145" s="42">
        <f t="shared" si="261"/>
        <v>2074.3513959692996</v>
      </c>
      <c r="J145" s="42">
        <f t="shared" si="261"/>
        <v>6654.6292379931001</v>
      </c>
      <c r="K145" s="42">
        <f t="shared" si="261"/>
        <v>6159.8657917656992</v>
      </c>
      <c r="L145" s="39">
        <f t="shared" si="261"/>
        <v>3507.4877122890998</v>
      </c>
      <c r="M145" s="111">
        <f t="shared" ref="M145:Q145" si="262">LN(H145/H144)</f>
        <v>-1.8745680308635267E-2</v>
      </c>
      <c r="N145" s="111">
        <f t="shared" si="262"/>
        <v>-6.4709088314057178E-5</v>
      </c>
      <c r="O145" s="111">
        <f t="shared" si="262"/>
        <v>6.4679291240841534E-3</v>
      </c>
      <c r="P145" s="111">
        <f t="shared" si="262"/>
        <v>-2.1764752250576783E-2</v>
      </c>
      <c r="Q145" s="112">
        <f t="shared" si="262"/>
        <v>-5.4689395719587216E-5</v>
      </c>
    </row>
    <row r="146" spans="1:17">
      <c r="A146" s="105">
        <v>42591</v>
      </c>
      <c r="B146" s="109">
        <v>229.08000200000001</v>
      </c>
      <c r="C146" s="109">
        <v>31.918861</v>
      </c>
      <c r="D146" s="109">
        <v>103.166451</v>
      </c>
      <c r="E146" s="109">
        <v>93.989998</v>
      </c>
      <c r="F146" s="107">
        <v>54.287143999999998</v>
      </c>
      <c r="G146" s="107">
        <v>64.597899999999996</v>
      </c>
      <c r="H146" s="42">
        <f t="shared" ref="H146:L146" si="263">B146*$G146</f>
        <v>14798.0870611958</v>
      </c>
      <c r="I146" s="42">
        <f t="shared" si="263"/>
        <v>2061.8913909918997</v>
      </c>
      <c r="J146" s="42">
        <f t="shared" si="263"/>
        <v>6664.3360850528989</v>
      </c>
      <c r="K146" s="42">
        <f t="shared" si="263"/>
        <v>6071.5564918041991</v>
      </c>
      <c r="L146" s="39">
        <f t="shared" si="263"/>
        <v>3506.8354993975995</v>
      </c>
      <c r="M146" s="111">
        <f t="shared" ref="M146:Q146" si="264">LN(H146/H145)</f>
        <v>1.0234325473766894E-2</v>
      </c>
      <c r="N146" s="111">
        <f t="shared" si="264"/>
        <v>-6.0248120378559051E-3</v>
      </c>
      <c r="O146" s="111">
        <f t="shared" si="264"/>
        <v>1.4575980255154312E-3</v>
      </c>
      <c r="P146" s="111">
        <f t="shared" si="264"/>
        <v>-1.4439994365621118E-2</v>
      </c>
      <c r="Q146" s="112">
        <f t="shared" si="264"/>
        <v>-1.8596602229375604E-4</v>
      </c>
    </row>
    <row r="147" spans="1:17">
      <c r="A147" s="105">
        <v>42592</v>
      </c>
      <c r="B147" s="109">
        <v>225.64999399999999</v>
      </c>
      <c r="C147" s="109">
        <v>31.562376</v>
      </c>
      <c r="D147" s="109">
        <v>102.398483</v>
      </c>
      <c r="E147" s="109">
        <v>93.93</v>
      </c>
      <c r="F147" s="107">
        <v>54.119259</v>
      </c>
      <c r="G147" s="107">
        <v>64.741200000000006</v>
      </c>
      <c r="H147" s="42">
        <f t="shared" ref="H147:L147" si="265">B147*$G147</f>
        <v>14608.8513915528</v>
      </c>
      <c r="I147" s="42">
        <f t="shared" si="265"/>
        <v>2043.3860970912003</v>
      </c>
      <c r="J147" s="42">
        <f t="shared" si="265"/>
        <v>6629.4006675996006</v>
      </c>
      <c r="K147" s="42">
        <f t="shared" si="265"/>
        <v>6081.1409160000012</v>
      </c>
      <c r="L147" s="39">
        <f t="shared" si="265"/>
        <v>3503.7457707708004</v>
      </c>
      <c r="M147" s="111">
        <f t="shared" ref="M147:Q147" si="266">LN(H147/H146)</f>
        <v>-1.287031508580176E-2</v>
      </c>
      <c r="N147" s="111">
        <f t="shared" si="266"/>
        <v>-9.0154291853015624E-3</v>
      </c>
      <c r="O147" s="111">
        <f t="shared" si="266"/>
        <v>-5.2559334560400078E-3</v>
      </c>
      <c r="P147" s="111">
        <f t="shared" si="266"/>
        <v>1.5773331403449344E-3</v>
      </c>
      <c r="Q147" s="112">
        <f t="shared" si="266"/>
        <v>-8.8144726029882215E-4</v>
      </c>
    </row>
    <row r="148" spans="1:17">
      <c r="A148" s="105">
        <v>42593</v>
      </c>
      <c r="B148" s="109">
        <v>224.91000399999999</v>
      </c>
      <c r="C148" s="109">
        <v>31.699482</v>
      </c>
      <c r="D148" s="109">
        <v>102.3321</v>
      </c>
      <c r="E148" s="109">
        <v>95.889999000000003</v>
      </c>
      <c r="F148" s="107">
        <v>54.380423999999998</v>
      </c>
      <c r="G148" s="107">
        <v>64.601299999999995</v>
      </c>
      <c r="H148" s="42">
        <f t="shared" ref="H148:L148" si="267">B148*$G148</f>
        <v>14529.478641405198</v>
      </c>
      <c r="I148" s="42">
        <f t="shared" si="267"/>
        <v>2047.8277465265999</v>
      </c>
      <c r="J148" s="42">
        <f t="shared" si="267"/>
        <v>6610.7866917299989</v>
      </c>
      <c r="K148" s="42">
        <f t="shared" si="267"/>
        <v>6194.6185923986995</v>
      </c>
      <c r="L148" s="39">
        <f t="shared" si="267"/>
        <v>3513.0460849511996</v>
      </c>
      <c r="M148" s="111">
        <f t="shared" ref="M148:Q148" si="268">LN(H148/H147)</f>
        <v>-5.4480092976036875E-3</v>
      </c>
      <c r="N148" s="111">
        <f t="shared" si="268"/>
        <v>2.1713121583106965E-3</v>
      </c>
      <c r="O148" s="111">
        <f t="shared" si="268"/>
        <v>-2.8117408957685935E-3</v>
      </c>
      <c r="P148" s="111">
        <f t="shared" si="268"/>
        <v>1.8488617148132179E-2</v>
      </c>
      <c r="Q148" s="112">
        <f t="shared" si="268"/>
        <v>2.650875162851386E-3</v>
      </c>
    </row>
    <row r="149" spans="1:17">
      <c r="A149" s="105">
        <v>42594</v>
      </c>
      <c r="B149" s="109">
        <v>225.61000100000001</v>
      </c>
      <c r="C149" s="109">
        <v>31.598939999999999</v>
      </c>
      <c r="D149" s="109">
        <v>102.569138</v>
      </c>
      <c r="E149" s="109">
        <v>96.589995999999999</v>
      </c>
      <c r="F149" s="107">
        <v>54.044632</v>
      </c>
      <c r="G149" s="107">
        <v>64.205200000000005</v>
      </c>
      <c r="H149" s="42">
        <f t="shared" ref="H149:L149" si="269">B149*$G149</f>
        <v>14485.335236205201</v>
      </c>
      <c r="I149" s="42">
        <f t="shared" si="269"/>
        <v>2028.8162624880001</v>
      </c>
      <c r="J149" s="42">
        <f t="shared" si="269"/>
        <v>6585.4720191176002</v>
      </c>
      <c r="K149" s="42">
        <f t="shared" si="269"/>
        <v>6201.5800111792005</v>
      </c>
      <c r="L149" s="39">
        <f t="shared" si="269"/>
        <v>3469.9464064864001</v>
      </c>
      <c r="M149" s="111">
        <f t="shared" ref="M149:Q149" si="270">LN(H149/H148)</f>
        <v>-3.0428207773878849E-3</v>
      </c>
      <c r="N149" s="111">
        <f t="shared" si="270"/>
        <v>-9.327094453775225E-3</v>
      </c>
      <c r="O149" s="111">
        <f t="shared" si="270"/>
        <v>-3.8366485864630303E-3</v>
      </c>
      <c r="P149" s="111">
        <f t="shared" si="270"/>
        <v>1.1231539175720908E-3</v>
      </c>
      <c r="Q149" s="112">
        <f t="shared" si="270"/>
        <v>-1.2344342578164216E-2</v>
      </c>
    </row>
    <row r="150" spans="1:17">
      <c r="A150" s="105">
        <v>42597</v>
      </c>
      <c r="B150" s="109">
        <v>225.58999600000001</v>
      </c>
      <c r="C150" s="109">
        <v>31.909723</v>
      </c>
      <c r="D150" s="109">
        <v>103.80173499999999</v>
      </c>
      <c r="E150" s="109">
        <v>95.309997999999993</v>
      </c>
      <c r="F150" s="107">
        <v>54.212524000000002</v>
      </c>
      <c r="G150" s="107">
        <v>63.891500000000001</v>
      </c>
      <c r="H150" s="42">
        <f t="shared" ref="H150:L150" si="271">B150*$G150</f>
        <v>14413.283229434001</v>
      </c>
      <c r="I150" s="42">
        <f t="shared" si="271"/>
        <v>2038.7600670545</v>
      </c>
      <c r="J150" s="42">
        <f t="shared" si="271"/>
        <v>6632.0485517524994</v>
      </c>
      <c r="K150" s="42">
        <f t="shared" si="271"/>
        <v>6089.4987372169999</v>
      </c>
      <c r="L150" s="39">
        <f t="shared" si="271"/>
        <v>3463.7194771460004</v>
      </c>
      <c r="M150" s="111">
        <f t="shared" ref="M150:Q150" si="272">LN(H150/H149)</f>
        <v>-4.9865467554074091E-3</v>
      </c>
      <c r="N150" s="111">
        <f t="shared" si="272"/>
        <v>4.889311752290449E-3</v>
      </c>
      <c r="O150" s="111">
        <f t="shared" si="272"/>
        <v>7.0477250517141073E-3</v>
      </c>
      <c r="P150" s="111">
        <f t="shared" si="272"/>
        <v>-1.8238330923041682E-2</v>
      </c>
      <c r="Q150" s="112">
        <f t="shared" si="272"/>
        <v>-1.7961439501070204E-3</v>
      </c>
    </row>
    <row r="151" spans="1:17">
      <c r="A151" s="105">
        <v>42598</v>
      </c>
      <c r="B151" s="109">
        <v>223.61000100000001</v>
      </c>
      <c r="C151" s="109">
        <v>32.183933000000003</v>
      </c>
      <c r="D151" s="109">
        <v>103.70689400000001</v>
      </c>
      <c r="E151" s="109">
        <v>95.120002999999997</v>
      </c>
      <c r="F151" s="107">
        <v>53.912174</v>
      </c>
      <c r="G151" s="107">
        <v>64.067999999999998</v>
      </c>
      <c r="H151" s="42">
        <f t="shared" ref="H151:L151" si="273">B151*$G151</f>
        <v>14326.245544068001</v>
      </c>
      <c r="I151" s="42">
        <f t="shared" si="273"/>
        <v>2061.9602194440004</v>
      </c>
      <c r="J151" s="42">
        <f t="shared" si="273"/>
        <v>6644.2932847920001</v>
      </c>
      <c r="K151" s="42">
        <f t="shared" si="273"/>
        <v>6094.1483522039998</v>
      </c>
      <c r="L151" s="39">
        <f t="shared" si="273"/>
        <v>3454.0451638320001</v>
      </c>
      <c r="M151" s="111">
        <f t="shared" ref="M151:Q151" si="274">LN(H151/H150)</f>
        <v>-6.0570200820844128E-3</v>
      </c>
      <c r="N151" s="111">
        <f t="shared" si="274"/>
        <v>1.1315280392286462E-2</v>
      </c>
      <c r="O151" s="111">
        <f t="shared" si="274"/>
        <v>1.8445949437244696E-3</v>
      </c>
      <c r="P151" s="111">
        <f t="shared" si="274"/>
        <v>7.6325507109602784E-4</v>
      </c>
      <c r="Q151" s="112">
        <f t="shared" si="274"/>
        <v>-2.7969496283467353E-3</v>
      </c>
    </row>
    <row r="152" spans="1:17">
      <c r="A152" s="105">
        <v>42599</v>
      </c>
      <c r="B152" s="109">
        <v>223.240005</v>
      </c>
      <c r="C152" s="109">
        <v>32.010261999999997</v>
      </c>
      <c r="D152" s="109">
        <v>103.555183</v>
      </c>
      <c r="E152" s="109">
        <v>96.370002999999997</v>
      </c>
      <c r="F152" s="107">
        <v>54.024802999999999</v>
      </c>
      <c r="G152" s="107">
        <v>63.7562</v>
      </c>
      <c r="H152" s="42">
        <f t="shared" ref="H152:L152" si="275">B152*$G152</f>
        <v>14232.934406781</v>
      </c>
      <c r="I152" s="42">
        <f t="shared" si="275"/>
        <v>2040.8526661243998</v>
      </c>
      <c r="J152" s="42">
        <f t="shared" si="275"/>
        <v>6602.2849583846</v>
      </c>
      <c r="K152" s="42">
        <f t="shared" si="275"/>
        <v>6144.1851852685995</v>
      </c>
      <c r="L152" s="39">
        <f t="shared" si="275"/>
        <v>3444.4161450286001</v>
      </c>
      <c r="M152" s="111">
        <f t="shared" ref="M152:Q152" si="276">LN(H152/H151)</f>
        <v>-6.5346042489785906E-3</v>
      </c>
      <c r="N152" s="111">
        <f t="shared" si="276"/>
        <v>-1.0289399069577841E-2</v>
      </c>
      <c r="O152" s="111">
        <f t="shared" si="276"/>
        <v>-6.3425386482950964E-3</v>
      </c>
      <c r="P152" s="111">
        <f t="shared" si="276"/>
        <v>8.1771119770762714E-3</v>
      </c>
      <c r="Q152" s="112">
        <f t="shared" si="276"/>
        <v>-2.7916442887052037E-3</v>
      </c>
    </row>
    <row r="153" spans="1:17">
      <c r="A153" s="105">
        <v>42600</v>
      </c>
      <c r="B153" s="109">
        <v>223.509995</v>
      </c>
      <c r="C153" s="109">
        <v>31.964565</v>
      </c>
      <c r="D153" s="109">
        <v>103.422455</v>
      </c>
      <c r="E153" s="109">
        <v>96.160004000000001</v>
      </c>
      <c r="F153" s="107">
        <v>54.062354999999997</v>
      </c>
      <c r="G153" s="107">
        <v>63.949599999999997</v>
      </c>
      <c r="H153" s="42">
        <f t="shared" ref="H153:L153" si="277">B153*$G153</f>
        <v>14293.374776252</v>
      </c>
      <c r="I153" s="42">
        <f t="shared" si="277"/>
        <v>2044.1211459239998</v>
      </c>
      <c r="J153" s="42">
        <f t="shared" si="277"/>
        <v>6613.8246282679993</v>
      </c>
      <c r="K153" s="42">
        <f t="shared" si="277"/>
        <v>6149.3937917983994</v>
      </c>
      <c r="L153" s="39">
        <f t="shared" si="277"/>
        <v>3457.2659773079995</v>
      </c>
      <c r="M153" s="111">
        <f t="shared" ref="M153:Q153" si="278">LN(H153/H152)</f>
        <v>4.2375240011022688E-3</v>
      </c>
      <c r="N153" s="111">
        <f t="shared" si="278"/>
        <v>1.6002455082819445E-3</v>
      </c>
      <c r="O153" s="111">
        <f t="shared" si="278"/>
        <v>1.7463040451249469E-3</v>
      </c>
      <c r="P153" s="111">
        <f t="shared" si="278"/>
        <v>8.4737029813364685E-4</v>
      </c>
      <c r="Q153" s="112">
        <f t="shared" si="278"/>
        <v>3.7236855883617712E-3</v>
      </c>
    </row>
    <row r="154" spans="1:17">
      <c r="A154" s="105">
        <v>42601</v>
      </c>
      <c r="B154" s="109">
        <v>225</v>
      </c>
      <c r="C154" s="109">
        <v>32.211360999999997</v>
      </c>
      <c r="D154" s="109">
        <v>103.687935</v>
      </c>
      <c r="E154" s="109">
        <v>95.870002999999997</v>
      </c>
      <c r="F154" s="107">
        <v>54.081122999999998</v>
      </c>
      <c r="G154" s="107">
        <v>64.449600000000004</v>
      </c>
      <c r="H154" s="42">
        <f t="shared" ref="H154:L154" si="279">B154*$G154</f>
        <v>14501.160000000002</v>
      </c>
      <c r="I154" s="42">
        <f t="shared" si="279"/>
        <v>2076.0093319056</v>
      </c>
      <c r="J154" s="42">
        <f t="shared" si="279"/>
        <v>6682.6459355759998</v>
      </c>
      <c r="K154" s="42">
        <f t="shared" si="279"/>
        <v>6178.7833453488001</v>
      </c>
      <c r="L154" s="39">
        <f t="shared" si="279"/>
        <v>3485.5067449008002</v>
      </c>
      <c r="M154" s="111">
        <f t="shared" ref="M154:Q154" si="280">LN(H154/H153)</f>
        <v>1.4432518678536933E-2</v>
      </c>
      <c r="N154" s="111">
        <f t="shared" si="280"/>
        <v>1.5479520802940988E-2</v>
      </c>
      <c r="O154" s="111">
        <f t="shared" si="280"/>
        <v>1.0351908284566579E-2</v>
      </c>
      <c r="P154" s="111">
        <f t="shared" si="280"/>
        <v>4.7678758828023473E-3</v>
      </c>
      <c r="Q154" s="112">
        <f t="shared" si="280"/>
        <v>8.1353443298327385E-3</v>
      </c>
    </row>
    <row r="155" spans="1:17">
      <c r="A155" s="105">
        <v>42604</v>
      </c>
      <c r="B155" s="109">
        <v>222.929993</v>
      </c>
      <c r="C155" s="109">
        <v>32.321044999999998</v>
      </c>
      <c r="D155" s="109">
        <v>102.882019</v>
      </c>
      <c r="E155" s="109">
        <v>95.260002</v>
      </c>
      <c r="F155" s="107">
        <v>54.128051999999997</v>
      </c>
      <c r="G155" s="107">
        <v>64.630099999999999</v>
      </c>
      <c r="H155" s="42">
        <f t="shared" ref="H155:L155" si="281">B155*$G155</f>
        <v>14407.9877405893</v>
      </c>
      <c r="I155" s="42">
        <f t="shared" si="281"/>
        <v>2088.9123704545</v>
      </c>
      <c r="J155" s="42">
        <f t="shared" si="281"/>
        <v>6649.2751761719001</v>
      </c>
      <c r="K155" s="42">
        <f t="shared" si="281"/>
        <v>6156.6634552602</v>
      </c>
      <c r="L155" s="39">
        <f t="shared" si="281"/>
        <v>3498.3014135651997</v>
      </c>
      <c r="M155" s="111">
        <f t="shared" ref="M155:Q155" si="282">LN(H155/H154)</f>
        <v>-6.4458892286633337E-3</v>
      </c>
      <c r="N155" s="111">
        <f t="shared" si="282"/>
        <v>6.1960731804178429E-3</v>
      </c>
      <c r="O155" s="111">
        <f t="shared" si="282"/>
        <v>-5.0061545996306286E-3</v>
      </c>
      <c r="P155" s="111">
        <f t="shared" si="282"/>
        <v>-3.5863984751337819E-3</v>
      </c>
      <c r="Q155" s="112">
        <f t="shared" si="282"/>
        <v>3.6640992102813909E-3</v>
      </c>
    </row>
    <row r="156" spans="1:17">
      <c r="A156" s="105">
        <v>42605</v>
      </c>
      <c r="B156" s="109">
        <v>224.83999600000001</v>
      </c>
      <c r="C156" s="109">
        <v>32.357608999999997</v>
      </c>
      <c r="D156" s="109">
        <v>103.204376</v>
      </c>
      <c r="E156" s="109">
        <v>95.940002000000007</v>
      </c>
      <c r="F156" s="107">
        <v>54.334541000000002</v>
      </c>
      <c r="G156" s="107">
        <v>64.892600000000002</v>
      </c>
      <c r="H156" s="42">
        <f t="shared" ref="H156:L156" si="283">B156*$G156</f>
        <v>14590.451924429601</v>
      </c>
      <c r="I156" s="42">
        <f t="shared" si="283"/>
        <v>2099.7693777933996</v>
      </c>
      <c r="J156" s="42">
        <f t="shared" si="283"/>
        <v>6697.2002900176003</v>
      </c>
      <c r="K156" s="42">
        <f t="shared" si="283"/>
        <v>6225.7961737852002</v>
      </c>
      <c r="L156" s="39">
        <f t="shared" si="283"/>
        <v>3525.9096352966003</v>
      </c>
      <c r="M156" s="111">
        <f t="shared" ref="M156:Q156" si="284">LN(H156/H155)</f>
        <v>1.2584580000714213E-2</v>
      </c>
      <c r="N156" s="111">
        <f t="shared" si="284"/>
        <v>5.1839849887984485E-3</v>
      </c>
      <c r="O156" s="111">
        <f t="shared" si="284"/>
        <v>7.1817192416722747E-3</v>
      </c>
      <c r="P156" s="111">
        <f t="shared" si="284"/>
        <v>1.1166349647159634E-2</v>
      </c>
      <c r="Q156" s="112">
        <f t="shared" si="284"/>
        <v>7.8609152565937406E-3</v>
      </c>
    </row>
    <row r="157" spans="1:17">
      <c r="A157" s="105">
        <v>42606</v>
      </c>
      <c r="B157" s="109">
        <v>222.61999499999999</v>
      </c>
      <c r="C157" s="109">
        <v>32.129097000000002</v>
      </c>
      <c r="D157" s="109">
        <v>102.42691000000001</v>
      </c>
      <c r="E157" s="109">
        <v>95.18</v>
      </c>
      <c r="F157" s="107">
        <v>54.390858000000001</v>
      </c>
      <c r="G157" s="107">
        <v>64.851399999999998</v>
      </c>
      <c r="H157" s="42">
        <f t="shared" ref="H157:L157" si="285">B157*$G157</f>
        <v>14437.218343742999</v>
      </c>
      <c r="I157" s="42">
        <f t="shared" si="285"/>
        <v>2083.6169211858</v>
      </c>
      <c r="J157" s="42">
        <f t="shared" si="285"/>
        <v>6642.5285111740004</v>
      </c>
      <c r="K157" s="42">
        <f t="shared" si="285"/>
        <v>6172.5562520000003</v>
      </c>
      <c r="L157" s="39">
        <f t="shared" si="285"/>
        <v>3527.3232885011998</v>
      </c>
      <c r="M157" s="111">
        <f t="shared" ref="M157:Q157" si="286">LN(H157/H156)</f>
        <v>-1.0557857565528014E-2</v>
      </c>
      <c r="N157" s="111">
        <f t="shared" si="286"/>
        <v>-7.7222306147249785E-3</v>
      </c>
      <c r="O157" s="111">
        <f t="shared" si="286"/>
        <v>-8.1968810264830029E-3</v>
      </c>
      <c r="P157" s="111">
        <f t="shared" si="286"/>
        <v>-8.5882780546806675E-3</v>
      </c>
      <c r="Q157" s="112">
        <f t="shared" si="286"/>
        <v>4.0085255621120388E-4</v>
      </c>
    </row>
    <row r="158" spans="1:17">
      <c r="A158" s="105">
        <v>42607</v>
      </c>
      <c r="B158" s="109">
        <v>220.96000699999999</v>
      </c>
      <c r="C158" s="109">
        <v>32.074252999999999</v>
      </c>
      <c r="D158" s="109">
        <v>101.990784</v>
      </c>
      <c r="E158" s="109">
        <v>97.32</v>
      </c>
      <c r="F158" s="107">
        <v>54.597343000000002</v>
      </c>
      <c r="G158" s="107">
        <v>64.645600000000002</v>
      </c>
      <c r="H158" s="42">
        <f t="shared" ref="H158:L158" si="287">B158*$G158</f>
        <v>14284.092228519199</v>
      </c>
      <c r="I158" s="42">
        <f t="shared" si="287"/>
        <v>2073.4593297368001</v>
      </c>
      <c r="J158" s="42">
        <f t="shared" si="287"/>
        <v>6593.2554261504001</v>
      </c>
      <c r="K158" s="42">
        <f t="shared" si="287"/>
        <v>6291.309792</v>
      </c>
      <c r="L158" s="39">
        <f t="shared" si="287"/>
        <v>3529.4779966408</v>
      </c>
      <c r="M158" s="111">
        <f t="shared" ref="M158:Q158" si="288">LN(H158/H157)</f>
        <v>-1.0662992950708787E-2</v>
      </c>
      <c r="N158" s="111">
        <f t="shared" si="288"/>
        <v>-4.886901779526328E-3</v>
      </c>
      <c r="O158" s="111">
        <f t="shared" si="288"/>
        <v>-7.4454694754615951E-3</v>
      </c>
      <c r="P158" s="111">
        <f t="shared" si="288"/>
        <v>1.905622753600757E-2</v>
      </c>
      <c r="Q158" s="112">
        <f t="shared" si="288"/>
        <v>6.1067560768605846E-4</v>
      </c>
    </row>
    <row r="159" spans="1:17">
      <c r="A159" s="105">
        <v>42608</v>
      </c>
      <c r="B159" s="109">
        <v>219.990005</v>
      </c>
      <c r="C159" s="109">
        <v>32.229641000000001</v>
      </c>
      <c r="D159" s="109">
        <v>101.393433</v>
      </c>
      <c r="E159" s="109">
        <v>97.580001999999993</v>
      </c>
      <c r="F159" s="107">
        <v>54.465938999999999</v>
      </c>
      <c r="G159" s="107">
        <v>65.046599999999998</v>
      </c>
      <c r="H159" s="42">
        <f t="shared" ref="H159:L159" si="289">B159*$G159</f>
        <v>14309.601859233</v>
      </c>
      <c r="I159" s="42">
        <f t="shared" si="289"/>
        <v>2096.4285662706002</v>
      </c>
      <c r="J159" s="42">
        <f t="shared" si="289"/>
        <v>6595.2980789778003</v>
      </c>
      <c r="K159" s="42">
        <f t="shared" si="289"/>
        <v>6347.2473580931992</v>
      </c>
      <c r="L159" s="39">
        <f t="shared" si="289"/>
        <v>3542.8241477573997</v>
      </c>
      <c r="M159" s="111">
        <f t="shared" ref="M159:Q159" si="290">LN(H159/H158)</f>
        <v>1.7842841434455928E-3</v>
      </c>
      <c r="N159" s="111">
        <f t="shared" si="290"/>
        <v>1.1016827992409405E-2</v>
      </c>
      <c r="O159" s="111">
        <f t="shared" si="290"/>
        <v>3.0976146746332611E-4</v>
      </c>
      <c r="P159" s="111">
        <f t="shared" si="290"/>
        <v>8.8519489506179057E-3</v>
      </c>
      <c r="Q159" s="112">
        <f t="shared" si="290"/>
        <v>3.7742072345595457E-3</v>
      </c>
    </row>
    <row r="160" spans="1:17">
      <c r="A160" s="105">
        <v>42611</v>
      </c>
      <c r="B160" s="109">
        <v>215.199997</v>
      </c>
      <c r="C160" s="109">
        <v>32.494709</v>
      </c>
      <c r="D160" s="109">
        <v>101.27967099999999</v>
      </c>
      <c r="E160" s="109">
        <v>97.300003000000004</v>
      </c>
      <c r="F160" s="107">
        <v>54.531643000000003</v>
      </c>
      <c r="G160" s="107">
        <v>65.045400000000001</v>
      </c>
      <c r="H160" s="42">
        <f t="shared" ref="H160:L160" si="291">B160*$G160</f>
        <v>13997.769884863799</v>
      </c>
      <c r="I160" s="42">
        <f t="shared" si="291"/>
        <v>2113.6313447886</v>
      </c>
      <c r="J160" s="42">
        <f t="shared" si="291"/>
        <v>6587.7767120633998</v>
      </c>
      <c r="K160" s="42">
        <f t="shared" si="291"/>
        <v>6328.9176151362008</v>
      </c>
      <c r="L160" s="39">
        <f t="shared" si="291"/>
        <v>3547.0325315922</v>
      </c>
      <c r="M160" s="111">
        <f t="shared" ref="M160:Q160" si="292">LN(H160/H159)</f>
        <v>-2.2032747637627463E-2</v>
      </c>
      <c r="N160" s="111">
        <f t="shared" si="292"/>
        <v>8.1722705250705952E-3</v>
      </c>
      <c r="O160" s="111">
        <f t="shared" si="292"/>
        <v>-1.1410642584834725E-3</v>
      </c>
      <c r="P160" s="111">
        <f t="shared" si="292"/>
        <v>-2.8920033418709679E-3</v>
      </c>
      <c r="Q160" s="112">
        <f t="shared" si="292"/>
        <v>1.1871563895815575E-3</v>
      </c>
    </row>
    <row r="161" spans="1:17">
      <c r="A161" s="105">
        <v>42612</v>
      </c>
      <c r="B161" s="109">
        <v>211.33999600000001</v>
      </c>
      <c r="C161" s="109">
        <v>32.631824000000002</v>
      </c>
      <c r="D161" s="109">
        <v>100.502213</v>
      </c>
      <c r="E161" s="109">
        <v>97.449996999999996</v>
      </c>
      <c r="F161" s="107">
        <v>54.334541000000002</v>
      </c>
      <c r="G161" s="107">
        <v>65.278300000000002</v>
      </c>
      <c r="H161" s="42">
        <f t="shared" ref="H161:L161" si="293">B161*$G161</f>
        <v>13795.915660886802</v>
      </c>
      <c r="I161" s="42">
        <f t="shared" si="293"/>
        <v>2130.1499966192</v>
      </c>
      <c r="J161" s="42">
        <f t="shared" si="293"/>
        <v>6560.6136108779001</v>
      </c>
      <c r="K161" s="42">
        <f t="shared" si="293"/>
        <v>6361.3701391651002</v>
      </c>
      <c r="L161" s="39">
        <f t="shared" si="293"/>
        <v>3546.8664677603001</v>
      </c>
      <c r="M161" s="111">
        <f t="shared" ref="M161:Q161" si="294">LN(H161/H160)</f>
        <v>-1.4525441234337022E-2</v>
      </c>
      <c r="N161" s="111">
        <f t="shared" si="294"/>
        <v>7.7849134663201753E-3</v>
      </c>
      <c r="O161" s="111">
        <f t="shared" si="294"/>
        <v>-4.1317817864403314E-3</v>
      </c>
      <c r="P161" s="111">
        <f t="shared" si="294"/>
        <v>5.1145561708504182E-3</v>
      </c>
      <c r="Q161" s="112">
        <f t="shared" si="294"/>
        <v>-4.681877538582541E-5</v>
      </c>
    </row>
    <row r="162" spans="1:17">
      <c r="A162" s="105">
        <v>42613</v>
      </c>
      <c r="B162" s="109">
        <v>212.009995</v>
      </c>
      <c r="C162" s="109">
        <v>32.805492000000001</v>
      </c>
      <c r="D162" s="109">
        <v>100.59702299999999</v>
      </c>
      <c r="E162" s="109">
        <v>97.449996999999996</v>
      </c>
      <c r="F162" s="107">
        <v>53.930954</v>
      </c>
      <c r="G162" s="107">
        <v>65.489699999999999</v>
      </c>
      <c r="H162" s="42">
        <f t="shared" ref="H162:L162" si="295">B162*$G162</f>
        <v>13884.470969551499</v>
      </c>
      <c r="I162" s="42">
        <f t="shared" si="295"/>
        <v>2148.4218294324</v>
      </c>
      <c r="J162" s="42">
        <f t="shared" si="295"/>
        <v>6588.0688571630999</v>
      </c>
      <c r="K162" s="42">
        <f t="shared" si="295"/>
        <v>6381.9710685309001</v>
      </c>
      <c r="L162" s="39">
        <f t="shared" si="295"/>
        <v>3531.9219981738001</v>
      </c>
      <c r="M162" s="111">
        <f t="shared" ref="M162:Q162" si="296">LN(H162/H161)</f>
        <v>6.3984374183788835E-3</v>
      </c>
      <c r="N162" s="111">
        <f t="shared" si="296"/>
        <v>8.5411415935576808E-3</v>
      </c>
      <c r="O162" s="111">
        <f t="shared" si="296"/>
        <v>4.1761273425888991E-3</v>
      </c>
      <c r="P162" s="111">
        <f t="shared" si="296"/>
        <v>3.2332097173366843E-3</v>
      </c>
      <c r="Q162" s="112">
        <f t="shared" si="296"/>
        <v>-4.2223303778617981E-3</v>
      </c>
    </row>
    <row r="163" spans="1:17">
      <c r="A163" s="105">
        <v>42614</v>
      </c>
      <c r="B163" s="109">
        <v>200.770004</v>
      </c>
      <c r="C163" s="109">
        <v>32.924320000000002</v>
      </c>
      <c r="D163" s="109">
        <v>101.194344</v>
      </c>
      <c r="E163" s="109">
        <v>97.379997000000003</v>
      </c>
      <c r="F163" s="107">
        <v>54.052967000000002</v>
      </c>
      <c r="G163" s="107">
        <v>65.449700000000007</v>
      </c>
      <c r="H163" s="42">
        <f t="shared" ref="H163:L163" si="297">B163*$G163</f>
        <v>13140.336530798801</v>
      </c>
      <c r="I163" s="42">
        <f t="shared" si="297"/>
        <v>2154.8868667040001</v>
      </c>
      <c r="J163" s="42">
        <f t="shared" si="297"/>
        <v>6623.1394564968004</v>
      </c>
      <c r="K163" s="42">
        <f t="shared" si="297"/>
        <v>6373.491589650901</v>
      </c>
      <c r="L163" s="39">
        <f t="shared" si="297"/>
        <v>3537.7504742599003</v>
      </c>
      <c r="M163" s="111">
        <f t="shared" ref="M163:Q163" si="298">LN(H163/H162)</f>
        <v>-5.5084395271967034E-2</v>
      </c>
      <c r="N163" s="111">
        <f t="shared" si="298"/>
        <v>3.0046843450183165E-3</v>
      </c>
      <c r="O163" s="111">
        <f t="shared" si="298"/>
        <v>5.3092315073194956E-3</v>
      </c>
      <c r="P163" s="111">
        <f t="shared" si="298"/>
        <v>-1.3295448948142138E-3</v>
      </c>
      <c r="Q163" s="112">
        <f t="shared" si="298"/>
        <v>1.6488677316659718E-3</v>
      </c>
    </row>
    <row r="164" spans="1:17">
      <c r="A164" s="105">
        <v>42615</v>
      </c>
      <c r="B164" s="109">
        <v>197.779999</v>
      </c>
      <c r="C164" s="109">
        <v>32.979168000000001</v>
      </c>
      <c r="D164" s="109">
        <v>102.14247899999999</v>
      </c>
      <c r="E164" s="109">
        <v>97.379997000000003</v>
      </c>
      <c r="F164" s="107">
        <v>54.128051999999997</v>
      </c>
      <c r="G164" s="107">
        <v>64.804599999999994</v>
      </c>
      <c r="H164" s="42">
        <f t="shared" ref="H164:L164" si="299">B164*$G164</f>
        <v>12817.053723195399</v>
      </c>
      <c r="I164" s="42">
        <f t="shared" si="299"/>
        <v>2137.2017905727998</v>
      </c>
      <c r="J164" s="42">
        <f t="shared" si="299"/>
        <v>6619.3024946033993</v>
      </c>
      <c r="K164" s="42">
        <f t="shared" si="299"/>
        <v>6310.6717535861999</v>
      </c>
      <c r="L164" s="39">
        <f t="shared" si="299"/>
        <v>3507.7467586391995</v>
      </c>
      <c r="M164" s="111">
        <f t="shared" ref="M164:Q164" si="300">LN(H164/H163)</f>
        <v>-2.4910017603776289E-2</v>
      </c>
      <c r="N164" s="111">
        <f t="shared" si="300"/>
        <v>-8.2408252148593389E-3</v>
      </c>
      <c r="O164" s="111">
        <f t="shared" si="300"/>
        <v>-5.7949463021173453E-4</v>
      </c>
      <c r="P164" s="111">
        <f t="shared" si="300"/>
        <v>-9.9053202007159582E-3</v>
      </c>
      <c r="Q164" s="112">
        <f t="shared" si="300"/>
        <v>-8.5171836726820414E-3</v>
      </c>
    </row>
    <row r="165" spans="1:17">
      <c r="A165" s="105">
        <v>42619</v>
      </c>
      <c r="B165" s="109">
        <v>202.83000200000001</v>
      </c>
      <c r="C165" s="109">
        <v>33.427059</v>
      </c>
      <c r="D165" s="109">
        <v>102.114029</v>
      </c>
      <c r="E165" s="109">
        <v>100.089996</v>
      </c>
      <c r="F165" s="107">
        <v>54.071742999999998</v>
      </c>
      <c r="G165" s="107">
        <v>64.753500000000003</v>
      </c>
      <c r="H165" s="42">
        <f t="shared" ref="H165:L165" si="301">B165*$G165</f>
        <v>13133.952534507001</v>
      </c>
      <c r="I165" s="42">
        <f t="shared" si="301"/>
        <v>2164.5190649565002</v>
      </c>
      <c r="J165" s="42">
        <f t="shared" si="301"/>
        <v>6612.2407768515004</v>
      </c>
      <c r="K165" s="42">
        <f t="shared" si="301"/>
        <v>6481.1775559859998</v>
      </c>
      <c r="L165" s="39">
        <f t="shared" si="301"/>
        <v>3501.3346103505</v>
      </c>
      <c r="M165" s="111">
        <f t="shared" ref="M165:Q165" si="302">LN(H165/H164)</f>
        <v>2.4424067525236723E-2</v>
      </c>
      <c r="N165" s="111">
        <f t="shared" si="302"/>
        <v>1.2700796966225891E-2</v>
      </c>
      <c r="O165" s="111">
        <f t="shared" si="302"/>
        <v>-1.0674066172792443E-3</v>
      </c>
      <c r="P165" s="111">
        <f t="shared" si="302"/>
        <v>2.6660085999274833E-2</v>
      </c>
      <c r="Q165" s="112">
        <f t="shared" si="302"/>
        <v>-1.8296691791572081E-3</v>
      </c>
    </row>
    <row r="166" spans="1:17">
      <c r="A166" s="105">
        <v>42620</v>
      </c>
      <c r="B166" s="109">
        <v>201.71000699999999</v>
      </c>
      <c r="C166" s="109">
        <v>33.326500000000003</v>
      </c>
      <c r="D166" s="109">
        <v>102.73979199999999</v>
      </c>
      <c r="E166" s="109">
        <v>99.150002000000001</v>
      </c>
      <c r="F166" s="107">
        <v>54.118664000000003</v>
      </c>
      <c r="G166" s="107">
        <v>64.400099999999995</v>
      </c>
      <c r="H166" s="42">
        <f t="shared" ref="H166:L166" si="303">B166*$G166</f>
        <v>12990.144621800699</v>
      </c>
      <c r="I166" s="42">
        <f t="shared" si="303"/>
        <v>2146.2299326500001</v>
      </c>
      <c r="J166" s="42">
        <f t="shared" si="303"/>
        <v>6616.4528787791987</v>
      </c>
      <c r="K166" s="42">
        <f t="shared" si="303"/>
        <v>6385.2700438001993</v>
      </c>
      <c r="L166" s="39">
        <f t="shared" si="303"/>
        <v>3485.2473734663999</v>
      </c>
      <c r="M166" s="111">
        <f t="shared" ref="M166:Q166" si="304">LN(H166/H165)</f>
        <v>-1.1009709883343082E-2</v>
      </c>
      <c r="N166" s="111">
        <f t="shared" si="304"/>
        <v>-8.4854126532130508E-3</v>
      </c>
      <c r="O166" s="111">
        <f t="shared" si="304"/>
        <v>6.3681300356509653E-4</v>
      </c>
      <c r="P166" s="111">
        <f t="shared" si="304"/>
        <v>-1.4908433398332222E-2</v>
      </c>
      <c r="Q166" s="112">
        <f t="shared" si="304"/>
        <v>-4.6051890187646556E-3</v>
      </c>
    </row>
    <row r="167" spans="1:17">
      <c r="A167" s="105">
        <v>42621</v>
      </c>
      <c r="B167" s="109">
        <v>197.36000100000001</v>
      </c>
      <c r="C167" s="109">
        <v>33.308216000000002</v>
      </c>
      <c r="D167" s="109">
        <v>100.047104</v>
      </c>
      <c r="E167" s="109">
        <v>99.660004000000001</v>
      </c>
      <c r="F167" s="107">
        <v>53.902790000000003</v>
      </c>
      <c r="G167" s="107">
        <v>63.898600000000002</v>
      </c>
      <c r="H167" s="42">
        <f t="shared" ref="H167:L167" si="305">B167*$G167</f>
        <v>12611.027759898601</v>
      </c>
      <c r="I167" s="42">
        <f t="shared" si="305"/>
        <v>2128.3483708976</v>
      </c>
      <c r="J167" s="42">
        <f t="shared" si="305"/>
        <v>6392.8698796544004</v>
      </c>
      <c r="K167" s="42">
        <f t="shared" si="305"/>
        <v>6368.1347315944004</v>
      </c>
      <c r="L167" s="39">
        <f t="shared" si="305"/>
        <v>3444.3128170940004</v>
      </c>
      <c r="M167" s="111">
        <f t="shared" ref="M167:Q167" si="306">LN(H167/H166)</f>
        <v>-2.9619313722375244E-2</v>
      </c>
      <c r="N167" s="111">
        <f t="shared" si="306"/>
        <v>-8.3665170173499274E-3</v>
      </c>
      <c r="O167" s="111">
        <f t="shared" si="306"/>
        <v>-3.437611941939326E-2</v>
      </c>
      <c r="P167" s="111">
        <f t="shared" si="306"/>
        <v>-2.6871761413722237E-3</v>
      </c>
      <c r="Q167" s="112">
        <f t="shared" si="306"/>
        <v>-1.1814612009985783E-2</v>
      </c>
    </row>
    <row r="168" spans="1:17">
      <c r="A168" s="105">
        <v>42622</v>
      </c>
      <c r="B168" s="109">
        <v>194.470001</v>
      </c>
      <c r="C168" s="109">
        <v>32.394165000000001</v>
      </c>
      <c r="D168" s="109">
        <v>97.781058999999999</v>
      </c>
      <c r="E168" s="109">
        <v>96.5</v>
      </c>
      <c r="F168" s="107">
        <v>52.757725000000001</v>
      </c>
      <c r="G168" s="107">
        <v>64.388599999999997</v>
      </c>
      <c r="H168" s="42">
        <f t="shared" ref="H168:L168" si="307">B168*$G168</f>
        <v>12521.651106388599</v>
      </c>
      <c r="I168" s="42">
        <f t="shared" si="307"/>
        <v>2085.8149325189997</v>
      </c>
      <c r="J168" s="42">
        <f t="shared" si="307"/>
        <v>6295.9854955273995</v>
      </c>
      <c r="K168" s="42">
        <f t="shared" si="307"/>
        <v>6213.4998999999998</v>
      </c>
      <c r="L168" s="39">
        <f t="shared" si="307"/>
        <v>3396.9960519349997</v>
      </c>
      <c r="M168" s="111">
        <f t="shared" ref="M168:Q168" si="308">LN(H168/H167)</f>
        <v>-7.1124157321935709E-3</v>
      </c>
      <c r="N168" s="111">
        <f t="shared" si="308"/>
        <v>-2.0186632397200255E-2</v>
      </c>
      <c r="O168" s="111">
        <f t="shared" si="308"/>
        <v>-1.5271080659235221E-2</v>
      </c>
      <c r="P168" s="111">
        <f t="shared" si="308"/>
        <v>-2.4582277747963004E-2</v>
      </c>
      <c r="Q168" s="112">
        <f t="shared" si="308"/>
        <v>-1.3832885069979975E-2</v>
      </c>
    </row>
    <row r="169" spans="1:17">
      <c r="A169" s="105">
        <v>42625</v>
      </c>
      <c r="B169" s="109">
        <v>198.300003</v>
      </c>
      <c r="C169" s="109">
        <v>32.979168000000001</v>
      </c>
      <c r="D169" s="109">
        <v>99.971252000000007</v>
      </c>
      <c r="E169" s="109">
        <v>99.050003000000004</v>
      </c>
      <c r="F169" s="107">
        <v>53.546135</v>
      </c>
      <c r="G169" s="107">
        <v>64.971000000000004</v>
      </c>
      <c r="H169" s="42">
        <f t="shared" ref="H169:L169" si="309">B169*$G169</f>
        <v>12883.749494913001</v>
      </c>
      <c r="I169" s="42">
        <f t="shared" si="309"/>
        <v>2142.6895241280004</v>
      </c>
      <c r="J169" s="42">
        <f t="shared" si="309"/>
        <v>6495.2322136920011</v>
      </c>
      <c r="K169" s="42">
        <f t="shared" si="309"/>
        <v>6435.3777449130002</v>
      </c>
      <c r="L169" s="39">
        <f t="shared" si="309"/>
        <v>3478.945937085</v>
      </c>
      <c r="M169" s="111">
        <f t="shared" ref="M169:Q169" si="310">LN(H169/H168)</f>
        <v>2.850755368149447E-2</v>
      </c>
      <c r="N169" s="111">
        <f t="shared" si="310"/>
        <v>2.6902193101735177E-2</v>
      </c>
      <c r="O169" s="111">
        <f t="shared" si="310"/>
        <v>3.11561948163958E-2</v>
      </c>
      <c r="P169" s="111">
        <f t="shared" si="310"/>
        <v>3.5086212773476171E-2</v>
      </c>
      <c r="Q169" s="112">
        <f t="shared" si="310"/>
        <v>2.383782930650917E-2</v>
      </c>
    </row>
    <row r="170" spans="1:17">
      <c r="A170" s="105">
        <v>42626</v>
      </c>
      <c r="B170" s="109">
        <v>196.050003</v>
      </c>
      <c r="C170" s="109">
        <v>32.549560999999997</v>
      </c>
      <c r="D170" s="109">
        <v>102.35105900000001</v>
      </c>
      <c r="E170" s="109">
        <v>96.089995999999999</v>
      </c>
      <c r="F170" s="107">
        <v>53.058075000000002</v>
      </c>
      <c r="G170" s="107">
        <v>64.966399999999993</v>
      </c>
      <c r="H170" s="42">
        <f t="shared" ref="H170:L170" si="311">B170*$G170</f>
        <v>12736.6629148992</v>
      </c>
      <c r="I170" s="42">
        <f t="shared" si="311"/>
        <v>2114.6277997503994</v>
      </c>
      <c r="J170" s="42">
        <f t="shared" si="311"/>
        <v>6649.3798394176001</v>
      </c>
      <c r="K170" s="42">
        <f t="shared" si="311"/>
        <v>6242.621116134399</v>
      </c>
      <c r="L170" s="39">
        <f t="shared" si="311"/>
        <v>3446.9921236799996</v>
      </c>
      <c r="M170" s="111">
        <f t="shared" ref="M170:Q170" si="312">LN(H170/H169)</f>
        <v>-1.1482109939107095E-2</v>
      </c>
      <c r="N170" s="111">
        <f t="shared" si="312"/>
        <v>-1.3183011107543869E-2</v>
      </c>
      <c r="O170" s="111">
        <f t="shared" si="312"/>
        <v>2.3455190919699474E-2</v>
      </c>
      <c r="P170" s="111">
        <f t="shared" si="312"/>
        <v>-3.0410396096081392E-2</v>
      </c>
      <c r="Q170" s="112">
        <f t="shared" si="312"/>
        <v>-9.227353709327573E-3</v>
      </c>
    </row>
    <row r="171" spans="1:17">
      <c r="A171" s="105">
        <v>42627</v>
      </c>
      <c r="B171" s="109">
        <v>196.41000399999999</v>
      </c>
      <c r="C171" s="109">
        <v>32.558697000000002</v>
      </c>
      <c r="D171" s="109">
        <v>105.972939</v>
      </c>
      <c r="E171" s="109">
        <v>97.010002</v>
      </c>
      <c r="F171" s="107">
        <v>52.804645999999998</v>
      </c>
      <c r="G171" s="107">
        <v>65.063900000000004</v>
      </c>
      <c r="H171" s="42">
        <f t="shared" ref="H171:L171" si="313">B171*$G171</f>
        <v>12779.200859255599</v>
      </c>
      <c r="I171" s="42">
        <f t="shared" si="313"/>
        <v>2118.3958057383002</v>
      </c>
      <c r="J171" s="42">
        <f t="shared" si="313"/>
        <v>6895.0127058020998</v>
      </c>
      <c r="K171" s="42">
        <f t="shared" si="313"/>
        <v>6311.8490691278002</v>
      </c>
      <c r="L171" s="39">
        <f t="shared" si="313"/>
        <v>3435.6762068794001</v>
      </c>
      <c r="M171" s="111">
        <f t="shared" ref="M171:Q171" si="314">LN(H171/H170)</f>
        <v>3.3342381932492454E-3</v>
      </c>
      <c r="N171" s="111">
        <f t="shared" si="314"/>
        <v>1.7802910327357399E-3</v>
      </c>
      <c r="O171" s="111">
        <f t="shared" si="314"/>
        <v>3.627476091089097E-2</v>
      </c>
      <c r="P171" s="111">
        <f t="shared" si="314"/>
        <v>1.102852667522577E-2</v>
      </c>
      <c r="Q171" s="112">
        <f t="shared" si="314"/>
        <v>-3.2882383556033894E-3</v>
      </c>
    </row>
    <row r="172" spans="1:17">
      <c r="A172" s="105">
        <v>42628</v>
      </c>
      <c r="B172" s="109">
        <v>200.41999799999999</v>
      </c>
      <c r="C172" s="109">
        <v>33.417904</v>
      </c>
      <c r="D172" s="109">
        <v>109.575851</v>
      </c>
      <c r="E172" s="109">
        <v>97.339995999999999</v>
      </c>
      <c r="F172" s="107">
        <v>53.677528000000002</v>
      </c>
      <c r="G172" s="107">
        <v>65.033000000000001</v>
      </c>
      <c r="H172" s="42">
        <f t="shared" ref="H172:L172" si="315">B172*$G172</f>
        <v>13033.913729934</v>
      </c>
      <c r="I172" s="42">
        <f t="shared" si="315"/>
        <v>2173.2665508320001</v>
      </c>
      <c r="J172" s="42">
        <f t="shared" si="315"/>
        <v>7126.0463180830002</v>
      </c>
      <c r="K172" s="42">
        <f t="shared" si="315"/>
        <v>6330.3119598680005</v>
      </c>
      <c r="L172" s="39">
        <f t="shared" si="315"/>
        <v>3490.8106784240003</v>
      </c>
      <c r="M172" s="111">
        <f t="shared" ref="M172:Q172" si="316">LN(H172/H171)</f>
        <v>1.9735792620602776E-2</v>
      </c>
      <c r="N172" s="111">
        <f t="shared" si="316"/>
        <v>2.5572251814564659E-2</v>
      </c>
      <c r="O172" s="111">
        <f t="shared" si="316"/>
        <v>3.295821303434484E-2</v>
      </c>
      <c r="P172" s="111">
        <f t="shared" si="316"/>
        <v>2.9208461787437229E-3</v>
      </c>
      <c r="Q172" s="112">
        <f t="shared" si="316"/>
        <v>1.5920231123204159E-2</v>
      </c>
    </row>
    <row r="173" spans="1:17">
      <c r="A173" s="105">
        <v>42629</v>
      </c>
      <c r="B173" s="109">
        <v>205.39999399999999</v>
      </c>
      <c r="C173" s="109">
        <v>34.432510000000001</v>
      </c>
      <c r="D173" s="109">
        <v>108.959564</v>
      </c>
      <c r="E173" s="109">
        <v>99.480002999999996</v>
      </c>
      <c r="F173" s="107">
        <v>53.733848999999999</v>
      </c>
      <c r="G173" s="107">
        <v>65.052000000000007</v>
      </c>
      <c r="H173" s="42">
        <f t="shared" ref="H173:L173" si="317">B173*$G173</f>
        <v>13361.680409688001</v>
      </c>
      <c r="I173" s="42">
        <f t="shared" si="317"/>
        <v>2239.9036405200004</v>
      </c>
      <c r="J173" s="42">
        <f t="shared" si="317"/>
        <v>7088.0375573280007</v>
      </c>
      <c r="K173" s="42">
        <f t="shared" si="317"/>
        <v>6471.3731551560004</v>
      </c>
      <c r="L173" s="39">
        <f t="shared" si="317"/>
        <v>3495.4943451480003</v>
      </c>
      <c r="M173" s="111">
        <f t="shared" ref="M173:Q173" si="318">LN(H173/H172)</f>
        <v>2.4836230327032416E-2</v>
      </c>
      <c r="N173" s="111">
        <f t="shared" si="318"/>
        <v>3.020148866311648E-2</v>
      </c>
      <c r="O173" s="111">
        <f t="shared" si="318"/>
        <v>-5.3480550250045306E-3</v>
      </c>
      <c r="P173" s="111">
        <f t="shared" si="318"/>
        <v>2.2038802474796011E-2</v>
      </c>
      <c r="Q173" s="112">
        <f t="shared" si="318"/>
        <v>1.3408138951510166E-3</v>
      </c>
    </row>
    <row r="174" spans="1:17">
      <c r="A174" s="105">
        <v>42632</v>
      </c>
      <c r="B174" s="109">
        <v>206.33999600000001</v>
      </c>
      <c r="C174" s="109">
        <v>33.966346999999999</v>
      </c>
      <c r="D174" s="109">
        <v>107.68905599999999</v>
      </c>
      <c r="E174" s="109">
        <v>98.059997999999993</v>
      </c>
      <c r="F174" s="107">
        <v>53.433506000000001</v>
      </c>
      <c r="G174" s="107">
        <v>64.714600000000004</v>
      </c>
      <c r="H174" s="42">
        <f t="shared" ref="H174:L174" si="319">B174*$G174</f>
        <v>13353.210305141602</v>
      </c>
      <c r="I174" s="42">
        <f t="shared" si="319"/>
        <v>2198.1185595662</v>
      </c>
      <c r="J174" s="42">
        <f t="shared" si="319"/>
        <v>6969.0541834176001</v>
      </c>
      <c r="K174" s="42">
        <f t="shared" si="319"/>
        <v>6345.9135465707996</v>
      </c>
      <c r="L174" s="39">
        <f t="shared" si="319"/>
        <v>3457.9279673876003</v>
      </c>
      <c r="M174" s="111">
        <f t="shared" ref="M174:Q174" si="320">LN(H174/H173)</f>
        <v>-6.3411113454524932E-4</v>
      </c>
      <c r="N174" s="111">
        <f t="shared" si="320"/>
        <v>-1.8831053041886675E-2</v>
      </c>
      <c r="O174" s="111">
        <f t="shared" si="320"/>
        <v>-1.6928994662657511E-2</v>
      </c>
      <c r="P174" s="111">
        <f t="shared" si="320"/>
        <v>-1.9577250402740387E-2</v>
      </c>
      <c r="Q174" s="112">
        <f t="shared" si="320"/>
        <v>-1.0805252887470744E-2</v>
      </c>
    </row>
    <row r="175" spans="1:17">
      <c r="A175" s="105">
        <v>42633</v>
      </c>
      <c r="B175" s="109">
        <v>204.63999899999999</v>
      </c>
      <c r="C175" s="109">
        <v>33.948067000000002</v>
      </c>
      <c r="D175" s="109">
        <v>107.679581</v>
      </c>
      <c r="E175" s="109">
        <v>98.25</v>
      </c>
      <c r="F175" s="107">
        <v>53.320869000000002</v>
      </c>
      <c r="G175" s="107">
        <v>64.831100000000006</v>
      </c>
      <c r="H175" s="42">
        <f t="shared" ref="H175:L175" si="321">B175*$G175</f>
        <v>13267.036239168901</v>
      </c>
      <c r="I175" s="42">
        <f t="shared" si="321"/>
        <v>2200.8905264837003</v>
      </c>
      <c r="J175" s="42">
        <f t="shared" si="321"/>
        <v>6980.9856837691004</v>
      </c>
      <c r="K175" s="42">
        <f t="shared" si="321"/>
        <v>6369.6555750000007</v>
      </c>
      <c r="L175" s="39">
        <f t="shared" si="321"/>
        <v>3456.8505902259003</v>
      </c>
      <c r="M175" s="111">
        <f t="shared" ref="M175:Q175" si="322">LN(H175/H174)</f>
        <v>-6.4743477746180087E-3</v>
      </c>
      <c r="N175" s="111">
        <f t="shared" si="322"/>
        <v>1.2602689515593829E-3</v>
      </c>
      <c r="O175" s="111">
        <f t="shared" si="322"/>
        <v>1.7106048978441093E-3</v>
      </c>
      <c r="P175" s="111">
        <f t="shared" si="322"/>
        <v>3.7343284901889865E-3</v>
      </c>
      <c r="Q175" s="112">
        <f t="shared" si="322"/>
        <v>-3.1161581283952589E-4</v>
      </c>
    </row>
    <row r="176" spans="1:17">
      <c r="A176" s="105">
        <v>42634</v>
      </c>
      <c r="B176" s="109">
        <v>205.220001</v>
      </c>
      <c r="C176" s="109">
        <v>34.231422000000002</v>
      </c>
      <c r="D176" s="109">
        <v>107.660614</v>
      </c>
      <c r="E176" s="109">
        <v>94.879997000000003</v>
      </c>
      <c r="F176" s="107">
        <v>54.212521000000002</v>
      </c>
      <c r="G176" s="107">
        <v>64.303399999999996</v>
      </c>
      <c r="H176" s="42">
        <f t="shared" ref="H176:L176" si="323">B176*$G176</f>
        <v>13196.343812303399</v>
      </c>
      <c r="I176" s="42">
        <f t="shared" si="323"/>
        <v>2201.1968214347999</v>
      </c>
      <c r="J176" s="42">
        <f t="shared" si="323"/>
        <v>6922.9435262875995</v>
      </c>
      <c r="K176" s="42">
        <f t="shared" si="323"/>
        <v>6101.1063990898001</v>
      </c>
      <c r="L176" s="39">
        <f t="shared" si="323"/>
        <v>3486.0494228714001</v>
      </c>
      <c r="M176" s="111">
        <f t="shared" ref="M176:Q176" si="324">LN(H176/H175)</f>
        <v>-5.3426731492774472E-3</v>
      </c>
      <c r="N176" s="111">
        <f t="shared" si="324"/>
        <v>1.3915896136800404E-4</v>
      </c>
      <c r="O176" s="111">
        <f t="shared" si="324"/>
        <v>-8.349077986053409E-3</v>
      </c>
      <c r="P176" s="111">
        <f t="shared" si="324"/>
        <v>-4.3075266631100312E-2</v>
      </c>
      <c r="Q176" s="112">
        <f t="shared" si="324"/>
        <v>8.4111840115339859E-3</v>
      </c>
    </row>
    <row r="177" spans="1:17">
      <c r="A177" s="105">
        <v>42635</v>
      </c>
      <c r="B177" s="109">
        <v>206.429993</v>
      </c>
      <c r="C177" s="109">
        <v>34.322825999999999</v>
      </c>
      <c r="D177" s="109">
        <v>108.675133</v>
      </c>
      <c r="E177" s="109">
        <v>95.830001999999993</v>
      </c>
      <c r="F177" s="107">
        <v>54.268844999999999</v>
      </c>
      <c r="G177" s="107">
        <v>63.728099999999998</v>
      </c>
      <c r="H177" s="42">
        <f t="shared" ref="H177:L177" si="325">B177*$G177</f>
        <v>13155.391236903299</v>
      </c>
      <c r="I177" s="42">
        <f t="shared" si="325"/>
        <v>2187.3284876106</v>
      </c>
      <c r="J177" s="42">
        <f t="shared" si="325"/>
        <v>6925.6597433372999</v>
      </c>
      <c r="K177" s="42">
        <f t="shared" si="325"/>
        <v>6107.0639504561996</v>
      </c>
      <c r="L177" s="39">
        <f t="shared" si="325"/>
        <v>3458.4503810444999</v>
      </c>
      <c r="M177" s="111">
        <f t="shared" ref="M177:Q177" si="326">LN(H177/H176)</f>
        <v>-3.1081527112002787E-3</v>
      </c>
      <c r="N177" s="111">
        <f t="shared" si="326"/>
        <v>-6.3202916756828513E-3</v>
      </c>
      <c r="O177" s="111">
        <f t="shared" si="326"/>
        <v>3.9227307355795487E-4</v>
      </c>
      <c r="P177" s="111">
        <f t="shared" si="326"/>
        <v>9.7599421841850051E-4</v>
      </c>
      <c r="Q177" s="112">
        <f t="shared" si="326"/>
        <v>-7.9485025306307352E-3</v>
      </c>
    </row>
    <row r="178" spans="1:17">
      <c r="A178" s="105">
        <v>42636</v>
      </c>
      <c r="B178" s="109">
        <v>207.449997</v>
      </c>
      <c r="C178" s="109">
        <v>33.993758999999997</v>
      </c>
      <c r="D178" s="109">
        <v>106.86417400000001</v>
      </c>
      <c r="E178" s="109">
        <v>95.940002000000007</v>
      </c>
      <c r="F178" s="107">
        <v>53.902790000000003</v>
      </c>
      <c r="G178" s="107">
        <v>63.722700000000003</v>
      </c>
      <c r="H178" s="42">
        <f t="shared" ref="H178:L178" si="327">B178*$G178</f>
        <v>13219.273923831901</v>
      </c>
      <c r="I178" s="42">
        <f t="shared" si="327"/>
        <v>2166.1741066292998</v>
      </c>
      <c r="J178" s="42">
        <f t="shared" si="327"/>
        <v>6809.6737005498007</v>
      </c>
      <c r="K178" s="42">
        <f t="shared" si="327"/>
        <v>6113.5559654454009</v>
      </c>
      <c r="L178" s="39">
        <f t="shared" si="327"/>
        <v>3434.8313163330004</v>
      </c>
      <c r="M178" s="111">
        <f t="shared" ref="M178:Q178" si="328">LN(H178/H177)</f>
        <v>4.8442557633364743E-3</v>
      </c>
      <c r="N178" s="111">
        <f t="shared" si="328"/>
        <v>-9.718403525011389E-3</v>
      </c>
      <c r="O178" s="111">
        <f t="shared" si="328"/>
        <v>-1.6889113068447124E-2</v>
      </c>
      <c r="P178" s="111">
        <f t="shared" si="328"/>
        <v>1.0624691127915319E-3</v>
      </c>
      <c r="Q178" s="112">
        <f t="shared" si="328"/>
        <v>-6.8528048553493101E-3</v>
      </c>
    </row>
    <row r="179" spans="1:17">
      <c r="A179" s="105">
        <v>42639</v>
      </c>
      <c r="B179" s="109">
        <v>208.990005</v>
      </c>
      <c r="C179" s="109">
        <v>33.500174999999999</v>
      </c>
      <c r="D179" s="109">
        <v>107.025368</v>
      </c>
      <c r="E179" s="109">
        <v>94.559997999999993</v>
      </c>
      <c r="F179" s="107">
        <v>53.405354000000003</v>
      </c>
      <c r="G179" s="107">
        <v>63.941400000000002</v>
      </c>
      <c r="H179" s="42">
        <f t="shared" ref="H179:L179" si="329">B179*$G179</f>
        <v>13363.113505707001</v>
      </c>
      <c r="I179" s="42">
        <f t="shared" si="329"/>
        <v>2142.0480897449997</v>
      </c>
      <c r="J179" s="42">
        <f t="shared" si="329"/>
        <v>6843.3518654352001</v>
      </c>
      <c r="K179" s="42">
        <f t="shared" si="329"/>
        <v>6046.2986561172002</v>
      </c>
      <c r="L179" s="39">
        <f t="shared" si="329"/>
        <v>3414.8131022556004</v>
      </c>
      <c r="M179" s="111">
        <f t="shared" ref="M179:Q179" si="330">LN(H179/H178)</f>
        <v>1.0822277430738356E-2</v>
      </c>
      <c r="N179" s="111">
        <f t="shared" si="330"/>
        <v>-1.1200104352126039E-2</v>
      </c>
      <c r="O179" s="111">
        <f t="shared" si="330"/>
        <v>4.9334461478940557E-3</v>
      </c>
      <c r="P179" s="111">
        <f t="shared" si="330"/>
        <v>-1.1062302519534533E-2</v>
      </c>
      <c r="Q179" s="112">
        <f t="shared" si="330"/>
        <v>-5.845054092441352E-3</v>
      </c>
    </row>
    <row r="180" spans="1:17">
      <c r="A180" s="105">
        <v>42640</v>
      </c>
      <c r="B180" s="109">
        <v>205.80999800000001</v>
      </c>
      <c r="C180" s="109">
        <v>33.984627000000003</v>
      </c>
      <c r="D180" s="109">
        <v>107.22448</v>
      </c>
      <c r="E180" s="109">
        <v>97.07</v>
      </c>
      <c r="F180" s="107">
        <v>54.390858000000001</v>
      </c>
      <c r="G180" s="107">
        <v>63.816600000000001</v>
      </c>
      <c r="H180" s="42">
        <f t="shared" ref="H180:L180" si="331">B180*$G180</f>
        <v>13134.094318366801</v>
      </c>
      <c r="I180" s="42">
        <f t="shared" si="331"/>
        <v>2168.7833474082004</v>
      </c>
      <c r="J180" s="42">
        <f t="shared" si="331"/>
        <v>6842.7017503679999</v>
      </c>
      <c r="K180" s="42">
        <f t="shared" si="331"/>
        <v>6194.6773619999994</v>
      </c>
      <c r="L180" s="39">
        <f t="shared" si="331"/>
        <v>3471.0396286428004</v>
      </c>
      <c r="M180" s="111">
        <f t="shared" ref="M180:Q180" si="332">LN(H180/H179)</f>
        <v>-1.7286718811661606E-2</v>
      </c>
      <c r="N180" s="111">
        <f t="shared" si="332"/>
        <v>1.2403918286480825E-2</v>
      </c>
      <c r="O180" s="111">
        <f t="shared" si="332"/>
        <v>-9.5004021749315552E-5</v>
      </c>
      <c r="P180" s="111">
        <f t="shared" si="332"/>
        <v>2.4244140893359068E-2</v>
      </c>
      <c r="Q180" s="112">
        <f t="shared" si="332"/>
        <v>1.6331390832979763E-2</v>
      </c>
    </row>
    <row r="181" spans="1:17">
      <c r="A181" s="105">
        <v>42641</v>
      </c>
      <c r="B181" s="109">
        <v>206.270004</v>
      </c>
      <c r="C181" s="109">
        <v>34.222275000000003</v>
      </c>
      <c r="D181" s="109">
        <v>108.03986399999999</v>
      </c>
      <c r="E181" s="109">
        <v>97.480002999999996</v>
      </c>
      <c r="F181" s="107">
        <v>54.465938999999999</v>
      </c>
      <c r="G181" s="107">
        <v>63.787799999999997</v>
      </c>
      <c r="H181" s="42">
        <f t="shared" ref="H181:L181" si="333">B181*$G181</f>
        <v>13157.509761151199</v>
      </c>
      <c r="I181" s="42">
        <f t="shared" si="333"/>
        <v>2182.963633245</v>
      </c>
      <c r="J181" s="42">
        <f t="shared" si="333"/>
        <v>6891.6252368591995</v>
      </c>
      <c r="K181" s="42">
        <f t="shared" si="333"/>
        <v>6218.0349353633992</v>
      </c>
      <c r="L181" s="39">
        <f t="shared" si="333"/>
        <v>3474.2624237441996</v>
      </c>
      <c r="M181" s="111">
        <f t="shared" ref="M181:Q181" si="334">LN(H181/H180)</f>
        <v>1.7812111352698951E-3</v>
      </c>
      <c r="N181" s="111">
        <f t="shared" si="334"/>
        <v>6.5170774353000751E-3</v>
      </c>
      <c r="O181" s="111">
        <f t="shared" si="334"/>
        <v>7.1242942540691917E-3</v>
      </c>
      <c r="P181" s="111">
        <f t="shared" si="334"/>
        <v>3.7634967077898596E-3</v>
      </c>
      <c r="Q181" s="112">
        <f t="shared" si="334"/>
        <v>9.2805044572587681E-4</v>
      </c>
    </row>
    <row r="182" spans="1:17">
      <c r="A182" s="105">
        <v>42642</v>
      </c>
      <c r="B182" s="109">
        <v>200.699997</v>
      </c>
      <c r="C182" s="109">
        <v>34.112594999999999</v>
      </c>
      <c r="D182" s="109">
        <v>106.361687</v>
      </c>
      <c r="E182" s="109">
        <v>96.669998000000007</v>
      </c>
      <c r="F182" s="107">
        <v>53.874640999999997</v>
      </c>
      <c r="G182" s="107">
        <v>63.152999999999999</v>
      </c>
      <c r="H182" s="42">
        <f t="shared" ref="H182:L182" si="335">B182*$G182</f>
        <v>12674.806910541</v>
      </c>
      <c r="I182" s="42">
        <f t="shared" si="335"/>
        <v>2154.312712035</v>
      </c>
      <c r="J182" s="42">
        <f t="shared" si="335"/>
        <v>6717.0596191109998</v>
      </c>
      <c r="K182" s="42">
        <f t="shared" si="335"/>
        <v>6105.0003836940004</v>
      </c>
      <c r="L182" s="39">
        <f t="shared" si="335"/>
        <v>3402.3452030729995</v>
      </c>
      <c r="M182" s="111">
        <f t="shared" ref="M182:Q182" si="336">LN(H182/H181)</f>
        <v>-3.737636463642581E-2</v>
      </c>
      <c r="N182" s="111">
        <f t="shared" si="336"/>
        <v>-1.3211672798957633E-2</v>
      </c>
      <c r="O182" s="111">
        <f t="shared" si="336"/>
        <v>-2.5656438544000279E-2</v>
      </c>
      <c r="P182" s="111">
        <f t="shared" si="336"/>
        <v>-1.8345759633449813E-2</v>
      </c>
      <c r="Q182" s="112">
        <f t="shared" si="336"/>
        <v>-2.0917244875277186E-2</v>
      </c>
    </row>
    <row r="183" spans="1:17">
      <c r="A183" s="105">
        <v>42643</v>
      </c>
      <c r="B183" s="109">
        <v>204.029999</v>
      </c>
      <c r="C183" s="109">
        <v>34.505634000000001</v>
      </c>
      <c r="D183" s="109">
        <v>107.186554</v>
      </c>
      <c r="E183" s="109">
        <v>98.550003000000004</v>
      </c>
      <c r="F183" s="107">
        <v>54.062354999999997</v>
      </c>
      <c r="G183" s="107">
        <v>63.198999999999998</v>
      </c>
      <c r="H183" s="42">
        <f t="shared" ref="H183:L183" si="337">B183*$G183</f>
        <v>12894.491906801</v>
      </c>
      <c r="I183" s="42">
        <f t="shared" si="337"/>
        <v>2180.7215631660001</v>
      </c>
      <c r="J183" s="42">
        <f t="shared" si="337"/>
        <v>6774.0830262459995</v>
      </c>
      <c r="K183" s="42">
        <f t="shared" si="337"/>
        <v>6228.2616395969999</v>
      </c>
      <c r="L183" s="39">
        <f t="shared" si="337"/>
        <v>3416.6867736449999</v>
      </c>
      <c r="M183" s="111">
        <f t="shared" ref="M183:Q183" si="338">LN(H183/H182)</f>
        <v>1.7183920736256731E-2</v>
      </c>
      <c r="N183" s="111">
        <f t="shared" si="338"/>
        <v>1.2184068755411833E-2</v>
      </c>
      <c r="O183" s="111">
        <f t="shared" si="338"/>
        <v>8.4535088267290396E-3</v>
      </c>
      <c r="P183" s="111">
        <f t="shared" si="338"/>
        <v>1.9989092889005806E-2</v>
      </c>
      <c r="Q183" s="112">
        <f t="shared" si="338"/>
        <v>4.2063424154013202E-3</v>
      </c>
    </row>
    <row r="184" spans="1:17">
      <c r="A184" s="105">
        <v>42646</v>
      </c>
      <c r="B184" s="109">
        <v>213.699997</v>
      </c>
      <c r="C184" s="109">
        <v>34.423369999999998</v>
      </c>
      <c r="D184" s="109">
        <v>106.68403600000001</v>
      </c>
      <c r="E184" s="109">
        <v>102.629997</v>
      </c>
      <c r="F184" s="107">
        <v>53.893410000000003</v>
      </c>
      <c r="G184" s="107">
        <v>62.4116</v>
      </c>
      <c r="H184" s="42">
        <f t="shared" ref="H184:L184" si="339">B184*$G184</f>
        <v>13337.3587327652</v>
      </c>
      <c r="I184" s="42">
        <f t="shared" si="339"/>
        <v>2148.4175990919998</v>
      </c>
      <c r="J184" s="42">
        <f t="shared" si="339"/>
        <v>6658.3213812176</v>
      </c>
      <c r="K184" s="42">
        <f t="shared" si="339"/>
        <v>6405.3023207652004</v>
      </c>
      <c r="L184" s="39">
        <f t="shared" si="339"/>
        <v>3363.5739475560003</v>
      </c>
      <c r="M184" s="111">
        <f t="shared" ref="M184:Q184" si="340">LN(H184/H183)</f>
        <v>3.3768788623985545E-2</v>
      </c>
      <c r="N184" s="111">
        <f t="shared" si="340"/>
        <v>-1.4924243577154486E-2</v>
      </c>
      <c r="O184" s="111">
        <f t="shared" si="340"/>
        <v>-1.7236603004587854E-2</v>
      </c>
      <c r="P184" s="111">
        <f t="shared" si="340"/>
        <v>2.8028871677946911E-2</v>
      </c>
      <c r="Q184" s="112">
        <f t="shared" si="340"/>
        <v>-1.5667218326572481E-2</v>
      </c>
    </row>
    <row r="185" spans="1:17">
      <c r="A185" s="105">
        <v>42647</v>
      </c>
      <c r="B185" s="109">
        <v>211.41000399999999</v>
      </c>
      <c r="C185" s="109">
        <v>34.313690000000001</v>
      </c>
      <c r="D185" s="109">
        <v>107.13913700000001</v>
      </c>
      <c r="E185" s="109">
        <v>102.339996</v>
      </c>
      <c r="F185" s="107">
        <v>53.724463999999998</v>
      </c>
      <c r="G185" s="107">
        <v>62.500799999999998</v>
      </c>
      <c r="H185" s="42">
        <f t="shared" ref="H185:L185" si="341">B185*$G185</f>
        <v>13213.294378003198</v>
      </c>
      <c r="I185" s="42">
        <f t="shared" si="341"/>
        <v>2144.6330759520001</v>
      </c>
      <c r="J185" s="42">
        <f t="shared" si="341"/>
        <v>6696.2817738096001</v>
      </c>
      <c r="K185" s="42">
        <f t="shared" si="341"/>
        <v>6396.3316219968001</v>
      </c>
      <c r="L185" s="39">
        <f t="shared" si="341"/>
        <v>3357.8219795711998</v>
      </c>
      <c r="M185" s="111">
        <f t="shared" ref="M185:Q185" si="342">LN(H185/H184)</f>
        <v>-9.3455522331646283E-3</v>
      </c>
      <c r="N185" s="111">
        <f t="shared" si="342"/>
        <v>-1.7630931506808739E-3</v>
      </c>
      <c r="O185" s="111">
        <f t="shared" si="342"/>
        <v>5.6850052957784494E-3</v>
      </c>
      <c r="P185" s="111">
        <f t="shared" si="342"/>
        <v>-1.4014930089160038E-3</v>
      </c>
      <c r="Q185" s="112">
        <f t="shared" si="342"/>
        <v>-1.7115401179456273E-3</v>
      </c>
    </row>
    <row r="186" spans="1:17">
      <c r="A186" s="105">
        <v>42648</v>
      </c>
      <c r="B186" s="109">
        <v>208.46000699999999</v>
      </c>
      <c r="C186" s="109">
        <v>34.725009999999997</v>
      </c>
      <c r="D186" s="109">
        <v>107.186554</v>
      </c>
      <c r="E186" s="109">
        <v>106.279999</v>
      </c>
      <c r="F186" s="107">
        <v>54.099899000000001</v>
      </c>
      <c r="G186" s="107">
        <v>62.439100000000003</v>
      </c>
      <c r="H186" s="42">
        <f t="shared" ref="H186:L186" si="343">B186*$G186</f>
        <v>13016.055223073699</v>
      </c>
      <c r="I186" s="42">
        <f t="shared" si="343"/>
        <v>2168.1983718910001</v>
      </c>
      <c r="J186" s="42">
        <f t="shared" si="343"/>
        <v>6692.6319638614004</v>
      </c>
      <c r="K186" s="42">
        <f t="shared" si="343"/>
        <v>6636.0274855609005</v>
      </c>
      <c r="L186" s="39">
        <f t="shared" si="343"/>
        <v>3377.9490036509001</v>
      </c>
      <c r="M186" s="111">
        <f t="shared" ref="M186:Q186" si="344">LN(H186/H185)</f>
        <v>-1.5039859991231516E-2</v>
      </c>
      <c r="N186" s="111">
        <f t="shared" si="344"/>
        <v>1.0928101755973616E-2</v>
      </c>
      <c r="O186" s="111">
        <f t="shared" si="344"/>
        <v>-5.4519882794328933E-4</v>
      </c>
      <c r="P186" s="111">
        <f t="shared" si="344"/>
        <v>3.6788872236592052E-2</v>
      </c>
      <c r="Q186" s="112">
        <f t="shared" si="344"/>
        <v>5.9761782377582597E-3</v>
      </c>
    </row>
    <row r="187" spans="1:17">
      <c r="A187" s="105">
        <v>42649</v>
      </c>
      <c r="B187" s="109">
        <v>201</v>
      </c>
      <c r="C187" s="109">
        <v>34.798138000000002</v>
      </c>
      <c r="D187" s="109">
        <v>107.982986</v>
      </c>
      <c r="E187" s="109">
        <v>105.07</v>
      </c>
      <c r="F187" s="107">
        <v>54.193756</v>
      </c>
      <c r="G187" s="107">
        <v>62.315199999999997</v>
      </c>
      <c r="H187" s="42">
        <f t="shared" ref="H187:L187" si="345">B187*$G187</f>
        <v>12525.3552</v>
      </c>
      <c r="I187" s="42">
        <f t="shared" si="345"/>
        <v>2168.4529290976002</v>
      </c>
      <c r="J187" s="42">
        <f t="shared" si="345"/>
        <v>6728.9813691871996</v>
      </c>
      <c r="K187" s="42">
        <f t="shared" si="345"/>
        <v>6547.4580639999995</v>
      </c>
      <c r="L187" s="39">
        <f t="shared" si="345"/>
        <v>3377.0947438911999</v>
      </c>
      <c r="M187" s="111">
        <f t="shared" ref="M187:Q187" si="346">LN(H187/H186)</f>
        <v>-3.8428606764440577E-2</v>
      </c>
      <c r="N187" s="111">
        <f t="shared" si="346"/>
        <v>1.1739805173375602E-4</v>
      </c>
      <c r="O187" s="111">
        <f t="shared" si="346"/>
        <v>5.4165610788269878E-3</v>
      </c>
      <c r="P187" s="111">
        <f t="shared" si="346"/>
        <v>-1.3436621714578077E-2</v>
      </c>
      <c r="Q187" s="112">
        <f t="shared" si="346"/>
        <v>-2.5292501312517985E-4</v>
      </c>
    </row>
    <row r="188" spans="1:17">
      <c r="A188" s="105">
        <v>42650</v>
      </c>
      <c r="B188" s="109">
        <v>196.61000100000001</v>
      </c>
      <c r="C188" s="109">
        <v>34.825561999999998</v>
      </c>
      <c r="D188" s="109">
        <v>108.14415700000001</v>
      </c>
      <c r="E188" s="109">
        <v>104.82</v>
      </c>
      <c r="F188" s="107">
        <v>54.250069000000003</v>
      </c>
      <c r="G188" s="107">
        <v>62.239100000000001</v>
      </c>
      <c r="H188" s="42">
        <f t="shared" ref="H188:L188" si="347">B188*$G188</f>
        <v>12236.829513239101</v>
      </c>
      <c r="I188" s="42">
        <f t="shared" si="347"/>
        <v>2167.5116358741998</v>
      </c>
      <c r="J188" s="42">
        <f t="shared" si="347"/>
        <v>6730.7950019387008</v>
      </c>
      <c r="K188" s="42">
        <f t="shared" si="347"/>
        <v>6523.902462</v>
      </c>
      <c r="L188" s="39">
        <f t="shared" si="347"/>
        <v>3376.4754694979001</v>
      </c>
      <c r="M188" s="111">
        <f t="shared" ref="M188:Q188" si="348">LN(H188/H187)</f>
        <v>-2.3304789015429535E-2</v>
      </c>
      <c r="N188" s="111">
        <f t="shared" si="348"/>
        <v>-4.3417939611027146E-4</v>
      </c>
      <c r="O188" s="111">
        <f t="shared" si="348"/>
        <v>2.6948928607276875E-4</v>
      </c>
      <c r="P188" s="111">
        <f t="shared" si="348"/>
        <v>-3.6041584886281845E-3</v>
      </c>
      <c r="Q188" s="112">
        <f t="shared" si="348"/>
        <v>-1.8339171000475619E-4</v>
      </c>
    </row>
    <row r="189" spans="1:17">
      <c r="A189" s="113">
        <v>42653</v>
      </c>
      <c r="B189" s="109">
        <v>200.949997</v>
      </c>
      <c r="C189" s="109">
        <v>34.752434000000001</v>
      </c>
      <c r="D189" s="109">
        <v>110.030952</v>
      </c>
      <c r="E189" s="109">
        <v>103.33000199999999</v>
      </c>
      <c r="F189" s="107">
        <v>54.47533</v>
      </c>
      <c r="G189" s="107">
        <v>62.273899999999998</v>
      </c>
      <c r="H189" s="42">
        <f t="shared" ref="H189:L189" si="349">B189*$G189</f>
        <v>12513.940018178298</v>
      </c>
      <c r="I189" s="42">
        <f t="shared" si="349"/>
        <v>2164.1695996725998</v>
      </c>
      <c r="J189" s="42">
        <f t="shared" si="349"/>
        <v>6852.0565017527997</v>
      </c>
      <c r="K189" s="42">
        <f t="shared" si="349"/>
        <v>6434.7622115477998</v>
      </c>
      <c r="L189" s="39">
        <f t="shared" si="349"/>
        <v>3392.3912528870001</v>
      </c>
      <c r="M189" s="111">
        <f t="shared" ref="M189:Q189" si="350">LN(H189/H188)</f>
        <v>2.2393007552487642E-2</v>
      </c>
      <c r="N189" s="111">
        <f t="shared" si="350"/>
        <v>-1.5430668523369248E-3</v>
      </c>
      <c r="O189" s="111">
        <f t="shared" si="350"/>
        <v>1.7855561697176628E-2</v>
      </c>
      <c r="P189" s="111">
        <f t="shared" si="350"/>
        <v>-1.3757846000318335E-2</v>
      </c>
      <c r="Q189" s="112">
        <f t="shared" si="350"/>
        <v>4.702652119839802E-3</v>
      </c>
    </row>
    <row r="190" spans="1:17">
      <c r="A190" s="113">
        <v>42654</v>
      </c>
      <c r="B190" s="109">
        <v>200.10000600000001</v>
      </c>
      <c r="C190" s="109">
        <v>34.066890999999998</v>
      </c>
      <c r="D190" s="109">
        <v>110.26797500000001</v>
      </c>
      <c r="E190" s="109">
        <v>100.589996</v>
      </c>
      <c r="F190" s="107">
        <v>53.677528000000002</v>
      </c>
      <c r="G190" s="107">
        <v>62.416600000000003</v>
      </c>
      <c r="H190" s="42">
        <f t="shared" ref="H190:L190" si="351">B190*$G190</f>
        <v>12489.5620344996</v>
      </c>
      <c r="I190" s="42">
        <f t="shared" si="351"/>
        <v>2126.3395087906001</v>
      </c>
      <c r="J190" s="42">
        <f t="shared" si="351"/>
        <v>6882.5520883850004</v>
      </c>
      <c r="K190" s="42">
        <f t="shared" si="351"/>
        <v>6278.4855443336</v>
      </c>
      <c r="L190" s="39">
        <f t="shared" si="351"/>
        <v>3350.3687941648004</v>
      </c>
      <c r="M190" s="111">
        <f t="shared" ref="M190:Q190" si="352">LN(H190/H189)</f>
        <v>-1.9499661568882064E-3</v>
      </c>
      <c r="N190" s="111">
        <f t="shared" si="352"/>
        <v>-1.7634770281806513E-2</v>
      </c>
      <c r="O190" s="111">
        <f t="shared" si="352"/>
        <v>4.4406997907496292E-3</v>
      </c>
      <c r="P190" s="111">
        <f t="shared" si="352"/>
        <v>-2.4586091966324556E-2</v>
      </c>
      <c r="Q190" s="112">
        <f t="shared" si="352"/>
        <v>-1.2464629470064294E-2</v>
      </c>
    </row>
    <row r="191" spans="1:17">
      <c r="A191" s="113">
        <v>42655</v>
      </c>
      <c r="B191" s="109">
        <v>201.509995</v>
      </c>
      <c r="C191" s="109">
        <v>33.938934000000003</v>
      </c>
      <c r="D191" s="109">
        <v>111.254036</v>
      </c>
      <c r="E191" s="109">
        <v>99.5</v>
      </c>
      <c r="F191" s="107">
        <v>53.602443999999998</v>
      </c>
      <c r="G191" s="107">
        <v>62.734200000000001</v>
      </c>
      <c r="H191" s="42">
        <f t="shared" ref="H191:L191" si="353">B191*$G191</f>
        <v>12641.568328329</v>
      </c>
      <c r="I191" s="42">
        <f t="shared" si="353"/>
        <v>2129.1318733428002</v>
      </c>
      <c r="J191" s="42">
        <f t="shared" si="353"/>
        <v>6979.4329452312004</v>
      </c>
      <c r="K191" s="42">
        <f t="shared" si="353"/>
        <v>6242.0528999999997</v>
      </c>
      <c r="L191" s="39">
        <f t="shared" si="353"/>
        <v>3362.7064423848001</v>
      </c>
      <c r="M191" s="111">
        <f t="shared" ref="M191:Q191" si="354">LN(H191/H190)</f>
        <v>1.209719939973389E-2</v>
      </c>
      <c r="N191" s="111">
        <f t="shared" si="354"/>
        <v>1.3123645783158094E-3</v>
      </c>
      <c r="O191" s="111">
        <f t="shared" si="354"/>
        <v>1.3978147293822631E-2</v>
      </c>
      <c r="P191" s="111">
        <f t="shared" si="354"/>
        <v>-5.8196773761043695E-3</v>
      </c>
      <c r="Q191" s="112">
        <f t="shared" si="354"/>
        <v>3.6757109599589422E-3</v>
      </c>
    </row>
    <row r="192" spans="1:17">
      <c r="A192" s="113">
        <v>42656</v>
      </c>
      <c r="B192" s="109">
        <v>200.240005</v>
      </c>
      <c r="C192" s="109">
        <v>33.792682999999997</v>
      </c>
      <c r="D192" s="109">
        <v>110.91271999999999</v>
      </c>
      <c r="E192" s="109">
        <v>100.230003</v>
      </c>
      <c r="F192" s="107">
        <v>53.424121999999997</v>
      </c>
      <c r="G192" s="107">
        <v>63.279400000000003</v>
      </c>
      <c r="H192" s="42">
        <f t="shared" ref="H192:L192" si="355">B192*$G192</f>
        <v>12671.067372396999</v>
      </c>
      <c r="I192" s="42">
        <f t="shared" si="355"/>
        <v>2138.3807046301999</v>
      </c>
      <c r="J192" s="42">
        <f t="shared" si="355"/>
        <v>7018.4903739679994</v>
      </c>
      <c r="K192" s="42">
        <f t="shared" si="355"/>
        <v>6342.4944518381999</v>
      </c>
      <c r="L192" s="39">
        <f t="shared" si="355"/>
        <v>3380.6463856867999</v>
      </c>
      <c r="M192" s="111">
        <f t="shared" ref="M192:Q192" si="356">LN(H192/H191)</f>
        <v>2.3307772269381562E-3</v>
      </c>
      <c r="N192" s="111">
        <f t="shared" si="356"/>
        <v>4.3345370864908582E-3</v>
      </c>
      <c r="O192" s="111">
        <f t="shared" si="356"/>
        <v>5.5804749326977153E-3</v>
      </c>
      <c r="P192" s="111">
        <f t="shared" si="356"/>
        <v>1.5963019070987572E-2</v>
      </c>
      <c r="Q192" s="112">
        <f t="shared" si="356"/>
        <v>5.3207910319733329E-3</v>
      </c>
    </row>
    <row r="193" spans="1:17">
      <c r="A193" s="113">
        <v>42657</v>
      </c>
      <c r="B193" s="109">
        <v>196.509995</v>
      </c>
      <c r="C193" s="109">
        <v>34.231422000000002</v>
      </c>
      <c r="D193" s="109">
        <v>111.52898399999999</v>
      </c>
      <c r="E193" s="109">
        <v>101.470001</v>
      </c>
      <c r="F193" s="107">
        <v>53.893410000000003</v>
      </c>
      <c r="G193" s="107">
        <v>62.969000000000001</v>
      </c>
      <c r="H193" s="42">
        <f t="shared" ref="H193:L193" si="357">B193*$G193</f>
        <v>12374.037875155</v>
      </c>
      <c r="I193" s="42">
        <f t="shared" si="357"/>
        <v>2155.5184119180003</v>
      </c>
      <c r="J193" s="42">
        <f t="shared" si="357"/>
        <v>7022.8685934959994</v>
      </c>
      <c r="K193" s="42">
        <f t="shared" si="357"/>
        <v>6389.4644929690003</v>
      </c>
      <c r="L193" s="39">
        <f t="shared" si="357"/>
        <v>3393.61413429</v>
      </c>
      <c r="M193" s="111">
        <f t="shared" ref="M193:Q193" si="358">LN(H193/H192)</f>
        <v>-2.3720676887049541E-2</v>
      </c>
      <c r="N193" s="111">
        <f t="shared" si="358"/>
        <v>7.9823944726199105E-3</v>
      </c>
      <c r="O193" s="111">
        <f t="shared" si="358"/>
        <v>6.2361765410824416E-4</v>
      </c>
      <c r="P193" s="111">
        <f t="shared" si="358"/>
        <v>7.3783232290154932E-3</v>
      </c>
      <c r="Q193" s="112">
        <f t="shared" si="358"/>
        <v>3.8285402236179589E-3</v>
      </c>
    </row>
    <row r="194" spans="1:17">
      <c r="A194" s="113">
        <v>42660</v>
      </c>
      <c r="B194" s="109">
        <v>193.96000699999999</v>
      </c>
      <c r="C194" s="109">
        <v>34.085175</v>
      </c>
      <c r="D194" s="109">
        <v>111.45313299999999</v>
      </c>
      <c r="E194" s="109">
        <v>99.800003000000004</v>
      </c>
      <c r="F194" s="107">
        <v>53.705691999999999</v>
      </c>
      <c r="G194" s="107">
        <v>63.009599999999999</v>
      </c>
      <c r="H194" s="42">
        <f t="shared" ref="H194:L194" si="359">B194*$G194</f>
        <v>12221.3424570672</v>
      </c>
      <c r="I194" s="42">
        <f t="shared" si="359"/>
        <v>2147.6932426799999</v>
      </c>
      <c r="J194" s="42">
        <f t="shared" si="359"/>
        <v>7022.6173290767993</v>
      </c>
      <c r="K194" s="42">
        <f t="shared" si="359"/>
        <v>6288.3582690288004</v>
      </c>
      <c r="L194" s="39">
        <f t="shared" si="359"/>
        <v>3383.9741706432001</v>
      </c>
      <c r="M194" s="111">
        <f t="shared" ref="M194:Q194" si="360">LN(H194/H193)</f>
        <v>-1.2416752889996259E-2</v>
      </c>
      <c r="N194" s="111">
        <f t="shared" si="360"/>
        <v>-3.6369012223524074E-3</v>
      </c>
      <c r="O194" s="111">
        <f t="shared" si="360"/>
        <v>-3.5778672323899023E-5</v>
      </c>
      <c r="P194" s="111">
        <f t="shared" si="360"/>
        <v>-1.5950430829967933E-2</v>
      </c>
      <c r="Q194" s="112">
        <f t="shared" si="360"/>
        <v>-2.8446608775006036E-3</v>
      </c>
    </row>
    <row r="195" spans="1:17">
      <c r="A195" s="113">
        <v>42661</v>
      </c>
      <c r="B195" s="109">
        <v>199.10000600000001</v>
      </c>
      <c r="C195" s="109">
        <v>34.505634000000001</v>
      </c>
      <c r="D195" s="109">
        <v>111.377304</v>
      </c>
      <c r="E195" s="109">
        <v>118.790001</v>
      </c>
      <c r="F195" s="107">
        <v>54.118664000000003</v>
      </c>
      <c r="G195" s="107">
        <v>62.895699999999998</v>
      </c>
      <c r="H195" s="42">
        <f t="shared" ref="H195:L195" si="361">B195*$G195</f>
        <v>12522.5342473742</v>
      </c>
      <c r="I195" s="42">
        <f t="shared" si="361"/>
        <v>2170.2560043737999</v>
      </c>
      <c r="J195" s="42">
        <f t="shared" si="361"/>
        <v>7005.1534991927992</v>
      </c>
      <c r="K195" s="42">
        <f t="shared" si="361"/>
        <v>7471.3802658957002</v>
      </c>
      <c r="L195" s="39">
        <f t="shared" si="361"/>
        <v>3403.8312553448</v>
      </c>
      <c r="M195" s="111">
        <f t="shared" ref="M195:Q195" si="362">LN(H195/H194)</f>
        <v>2.4345956033025432E-2</v>
      </c>
      <c r="N195" s="111">
        <f t="shared" si="362"/>
        <v>1.045077918193394E-2</v>
      </c>
      <c r="O195" s="111">
        <f t="shared" si="362"/>
        <v>-2.4898950973976488E-3</v>
      </c>
      <c r="P195" s="111">
        <f t="shared" si="362"/>
        <v>0.17237972649645833</v>
      </c>
      <c r="Q195" s="112">
        <f t="shared" si="362"/>
        <v>5.8508280957786738E-3</v>
      </c>
    </row>
    <row r="196" spans="1:17">
      <c r="A196" s="113">
        <v>42662</v>
      </c>
      <c r="B196" s="109">
        <v>203.55999800000001</v>
      </c>
      <c r="C196" s="109">
        <v>32.458148999999999</v>
      </c>
      <c r="D196" s="109">
        <v>111.04544799999999</v>
      </c>
      <c r="E196" s="109">
        <v>121.870003</v>
      </c>
      <c r="F196" s="107">
        <v>53.996651</v>
      </c>
      <c r="G196" s="107">
        <v>62.4724</v>
      </c>
      <c r="H196" s="42">
        <f t="shared" ref="H196:L196" si="363">B196*$G196</f>
        <v>12716.881619055201</v>
      </c>
      <c r="I196" s="42">
        <f t="shared" si="363"/>
        <v>2027.7384675875999</v>
      </c>
      <c r="J196" s="42">
        <f t="shared" si="363"/>
        <v>6937.2756456351999</v>
      </c>
      <c r="K196" s="42">
        <f t="shared" si="363"/>
        <v>7613.5115754172002</v>
      </c>
      <c r="L196" s="39">
        <f t="shared" si="363"/>
        <v>3373.3003799324001</v>
      </c>
      <c r="M196" s="111">
        <f t="shared" ref="M196:Q196" si="364">LN(H196/H195)</f>
        <v>1.5400611008672516E-2</v>
      </c>
      <c r="N196" s="111">
        <f t="shared" si="364"/>
        <v>-6.7924018302584238E-2</v>
      </c>
      <c r="O196" s="111">
        <f t="shared" si="364"/>
        <v>-9.7369531712744803E-3</v>
      </c>
      <c r="P196" s="111">
        <f t="shared" si="364"/>
        <v>1.8844751051053918E-2</v>
      </c>
      <c r="Q196" s="112">
        <f t="shared" si="364"/>
        <v>-9.0100306732213281E-3</v>
      </c>
    </row>
    <row r="197" spans="1:17">
      <c r="A197" s="113">
        <v>42663</v>
      </c>
      <c r="B197" s="109">
        <v>199.10000600000001</v>
      </c>
      <c r="C197" s="109">
        <v>32.385024999999999</v>
      </c>
      <c r="D197" s="109">
        <v>110.988579</v>
      </c>
      <c r="E197" s="109">
        <v>123.349998</v>
      </c>
      <c r="F197" s="107">
        <v>53.733848999999999</v>
      </c>
      <c r="G197" s="107">
        <v>62.414700000000003</v>
      </c>
      <c r="H197" s="42">
        <f t="shared" ref="H197:L197" si="365">B197*$G197</f>
        <v>12426.767144488202</v>
      </c>
      <c r="I197" s="42">
        <f t="shared" si="365"/>
        <v>2021.3016198675</v>
      </c>
      <c r="J197" s="42">
        <f t="shared" si="365"/>
        <v>6927.3188617113001</v>
      </c>
      <c r="K197" s="42">
        <f t="shared" si="365"/>
        <v>7698.8531201706001</v>
      </c>
      <c r="L197" s="39">
        <f t="shared" si="365"/>
        <v>3353.7820651802999</v>
      </c>
      <c r="M197" s="111">
        <f t="shared" ref="M197:Q197" si="366">LN(H197/H196)</f>
        <v>-2.3077585343546505E-2</v>
      </c>
      <c r="N197" s="111">
        <f t="shared" si="366"/>
        <v>-3.1794464878158934E-3</v>
      </c>
      <c r="O197" s="111">
        <f t="shared" si="366"/>
        <v>-1.4362894825811368E-3</v>
      </c>
      <c r="P197" s="111">
        <f t="shared" si="366"/>
        <v>1.1146864655747131E-2</v>
      </c>
      <c r="Q197" s="112">
        <f t="shared" si="366"/>
        <v>-5.8029226437531466E-3</v>
      </c>
    </row>
    <row r="198" spans="1:17">
      <c r="A198" s="113">
        <v>42664</v>
      </c>
      <c r="B198" s="109">
        <v>200.08999600000001</v>
      </c>
      <c r="C198" s="109">
        <v>32.129097000000002</v>
      </c>
      <c r="D198" s="109">
        <v>110.55242200000001</v>
      </c>
      <c r="E198" s="109">
        <v>127.5</v>
      </c>
      <c r="F198" s="107">
        <v>55.995831000000003</v>
      </c>
      <c r="G198" s="107">
        <v>62.432400000000001</v>
      </c>
      <c r="H198" s="42">
        <f t="shared" ref="H198:L198" si="367">B198*$G198</f>
        <v>12492.098666270402</v>
      </c>
      <c r="I198" s="42">
        <f t="shared" si="367"/>
        <v>2005.8966355428001</v>
      </c>
      <c r="J198" s="42">
        <f t="shared" si="367"/>
        <v>6902.0530312728006</v>
      </c>
      <c r="K198" s="42">
        <f t="shared" si="367"/>
        <v>7960.1310000000003</v>
      </c>
      <c r="L198" s="39">
        <f t="shared" si="367"/>
        <v>3495.9541193244004</v>
      </c>
      <c r="M198" s="111">
        <f t="shared" ref="M198:Q198" si="368">LN(H198/H197)</f>
        <v>5.2435509680244623E-3</v>
      </c>
      <c r="N198" s="111">
        <f t="shared" si="368"/>
        <v>-7.6505096028602086E-3</v>
      </c>
      <c r="O198" s="111">
        <f t="shared" si="368"/>
        <v>-3.6539415882310701E-3</v>
      </c>
      <c r="P198" s="111">
        <f t="shared" si="368"/>
        <v>3.3374084673528009E-2</v>
      </c>
      <c r="Q198" s="112">
        <f t="shared" si="368"/>
        <v>4.1517650239129643E-2</v>
      </c>
    </row>
    <row r="199" spans="1:17">
      <c r="A199" s="113">
        <v>42667</v>
      </c>
      <c r="B199" s="109">
        <v>202.759995</v>
      </c>
      <c r="C199" s="109">
        <v>32.229641000000001</v>
      </c>
      <c r="D199" s="109">
        <v>111.547951</v>
      </c>
      <c r="E199" s="109">
        <v>127.33000199999999</v>
      </c>
      <c r="F199" s="107">
        <v>57.253532</v>
      </c>
      <c r="G199" s="107">
        <v>62.224800000000002</v>
      </c>
      <c r="H199" s="42">
        <f t="shared" ref="H199:L199" si="369">B199*$G199</f>
        <v>12616.700136876001</v>
      </c>
      <c r="I199" s="42">
        <f t="shared" si="369"/>
        <v>2005.4829652968001</v>
      </c>
      <c r="J199" s="42">
        <f t="shared" si="369"/>
        <v>6941.0489413847999</v>
      </c>
      <c r="K199" s="42">
        <f t="shared" si="369"/>
        <v>7923.0839084496001</v>
      </c>
      <c r="L199" s="39">
        <f t="shared" si="369"/>
        <v>3562.5895779936</v>
      </c>
      <c r="M199" s="111">
        <f t="shared" ref="M199:Q199" si="370">LN(H199/H198)</f>
        <v>9.9250063223590319E-3</v>
      </c>
      <c r="N199" s="111">
        <f t="shared" si="370"/>
        <v>-2.0624836770861832E-4</v>
      </c>
      <c r="O199" s="111">
        <f t="shared" si="370"/>
        <v>5.6339992784102781E-3</v>
      </c>
      <c r="P199" s="111">
        <f t="shared" si="370"/>
        <v>-4.6649445906152007E-3</v>
      </c>
      <c r="Q199" s="112">
        <f t="shared" si="370"/>
        <v>1.8881356034475907E-2</v>
      </c>
    </row>
    <row r="200" spans="1:17">
      <c r="A200" s="113">
        <v>42668</v>
      </c>
      <c r="B200" s="109">
        <v>202.33999600000001</v>
      </c>
      <c r="C200" s="109">
        <v>32.083388999999997</v>
      </c>
      <c r="D200" s="109">
        <v>112.116829</v>
      </c>
      <c r="E200" s="109">
        <v>126.510002</v>
      </c>
      <c r="F200" s="107">
        <v>57.244148000000003</v>
      </c>
      <c r="G200" s="107">
        <v>62.097499999999997</v>
      </c>
      <c r="H200" s="42">
        <f t="shared" ref="H200:L200" si="371">B200*$G200</f>
        <v>12564.80790161</v>
      </c>
      <c r="I200" s="42">
        <f t="shared" si="371"/>
        <v>1992.2982484274996</v>
      </c>
      <c r="J200" s="42">
        <f t="shared" si="371"/>
        <v>6962.1747888274995</v>
      </c>
      <c r="K200" s="42">
        <f t="shared" si="371"/>
        <v>7855.954849195</v>
      </c>
      <c r="L200" s="39">
        <f t="shared" si="371"/>
        <v>3554.71848043</v>
      </c>
      <c r="M200" s="111">
        <f t="shared" ref="M200:Q200" si="372">LN(H200/H199)</f>
        <v>-4.1214615615599018E-3</v>
      </c>
      <c r="N200" s="111">
        <f t="shared" si="372"/>
        <v>-6.5960411375820894E-3</v>
      </c>
      <c r="O200" s="111">
        <f t="shared" si="372"/>
        <v>3.038987807651633E-3</v>
      </c>
      <c r="P200" s="111">
        <f t="shared" si="372"/>
        <v>-8.5086886831021863E-3</v>
      </c>
      <c r="Q200" s="112">
        <f t="shared" si="372"/>
        <v>-2.211819611535229E-3</v>
      </c>
    </row>
    <row r="201" spans="1:17">
      <c r="A201" s="113">
        <v>42669</v>
      </c>
      <c r="B201" s="109">
        <v>202.240005</v>
      </c>
      <c r="C201" s="109">
        <v>31.918861</v>
      </c>
      <c r="D201" s="109">
        <v>109.594803</v>
      </c>
      <c r="E201" s="109">
        <v>126.970001</v>
      </c>
      <c r="F201" s="107">
        <v>56.90625</v>
      </c>
      <c r="G201" s="107">
        <v>62.549199999999999</v>
      </c>
      <c r="H201" s="42">
        <f t="shared" ref="H201:L201" si="373">B201*$G201</f>
        <v>12649.950520745999</v>
      </c>
      <c r="I201" s="42">
        <f t="shared" si="373"/>
        <v>1996.4992204611999</v>
      </c>
      <c r="J201" s="42">
        <f t="shared" si="373"/>
        <v>6855.0672518075999</v>
      </c>
      <c r="K201" s="42">
        <f t="shared" si="373"/>
        <v>7941.8719865491994</v>
      </c>
      <c r="L201" s="39">
        <f t="shared" si="373"/>
        <v>3559.4404125000001</v>
      </c>
      <c r="M201" s="111">
        <f t="shared" ref="M201:Q201" si="374">LN(H201/H200)</f>
        <v>6.7534212553814936E-3</v>
      </c>
      <c r="N201" s="111">
        <f t="shared" si="374"/>
        <v>2.1063860071751173E-3</v>
      </c>
      <c r="O201" s="111">
        <f t="shared" si="374"/>
        <v>-1.5503771609727036E-2</v>
      </c>
      <c r="P201" s="111">
        <f t="shared" si="374"/>
        <v>1.0877190304797186E-2</v>
      </c>
      <c r="Q201" s="112">
        <f t="shared" si="374"/>
        <v>1.3274746416204897E-3</v>
      </c>
    </row>
    <row r="202" spans="1:17">
      <c r="A202" s="113">
        <v>42670</v>
      </c>
      <c r="B202" s="109">
        <v>204.009995</v>
      </c>
      <c r="C202" s="109">
        <v>31.818318999999999</v>
      </c>
      <c r="D202" s="109">
        <v>108.542366</v>
      </c>
      <c r="E202" s="109">
        <v>126.470001</v>
      </c>
      <c r="F202" s="107">
        <v>56.408805999999998</v>
      </c>
      <c r="G202" s="107">
        <v>62.876300000000001</v>
      </c>
      <c r="H202" s="42">
        <f t="shared" ref="H202:L202" si="375">B202*$G202</f>
        <v>12827.393648618501</v>
      </c>
      <c r="I202" s="42">
        <f t="shared" si="375"/>
        <v>2000.6181709396999</v>
      </c>
      <c r="J202" s="42">
        <f t="shared" si="375"/>
        <v>6824.7423673257999</v>
      </c>
      <c r="K202" s="42">
        <f t="shared" si="375"/>
        <v>7951.9657238763002</v>
      </c>
      <c r="L202" s="39">
        <f t="shared" si="375"/>
        <v>3546.7770086977998</v>
      </c>
      <c r="M202" s="111">
        <f t="shared" ref="M202:Q202" si="376">LN(H202/H201)</f>
        <v>1.3929709147989642E-2</v>
      </c>
      <c r="N202" s="111">
        <f t="shared" si="376"/>
        <v>2.0609612043512864E-3</v>
      </c>
      <c r="O202" s="111">
        <f t="shared" si="376"/>
        <v>-4.4335316058846212E-3</v>
      </c>
      <c r="P202" s="111">
        <f t="shared" si="376"/>
        <v>1.2701449288703597E-3</v>
      </c>
      <c r="Q202" s="112">
        <f t="shared" si="376"/>
        <v>-3.5640387723089636E-3</v>
      </c>
    </row>
    <row r="203" spans="1:17">
      <c r="A203" s="113">
        <v>42671</v>
      </c>
      <c r="B203" s="109">
        <v>199.970001</v>
      </c>
      <c r="C203" s="109">
        <v>31.754332999999999</v>
      </c>
      <c r="D203" s="109">
        <v>107.82178500000001</v>
      </c>
      <c r="E203" s="109">
        <v>126.57</v>
      </c>
      <c r="F203" s="107">
        <v>56.192931999999999</v>
      </c>
      <c r="G203" s="107">
        <v>62.936300000000003</v>
      </c>
      <c r="H203" s="42">
        <f t="shared" ref="H203:L203" si="377">B203*$G203</f>
        <v>12585.3719739363</v>
      </c>
      <c r="I203" s="42">
        <f t="shared" si="377"/>
        <v>1998.5002279879</v>
      </c>
      <c r="J203" s="42">
        <f t="shared" si="377"/>
        <v>6785.9042072955008</v>
      </c>
      <c r="K203" s="42">
        <f t="shared" si="377"/>
        <v>7965.8474909999995</v>
      </c>
      <c r="L203" s="39">
        <f t="shared" si="377"/>
        <v>3536.5752262316</v>
      </c>
      <c r="M203" s="111">
        <f t="shared" ref="M203:Q203" si="378">LN(H203/H202)</f>
        <v>-1.9047827832114058E-2</v>
      </c>
      <c r="N203" s="111">
        <f t="shared" si="378"/>
        <v>-1.0592050239775629E-3</v>
      </c>
      <c r="O203" s="111">
        <f t="shared" si="378"/>
        <v>-5.707041944202817E-3</v>
      </c>
      <c r="P203" s="111">
        <f t="shared" si="378"/>
        <v>1.7441806177178273E-3</v>
      </c>
      <c r="Q203" s="112">
        <f t="shared" si="378"/>
        <v>-2.8804975897713451E-3</v>
      </c>
    </row>
    <row r="204" spans="1:17">
      <c r="A204" s="113">
        <v>42674</v>
      </c>
      <c r="B204" s="109">
        <v>197.729996</v>
      </c>
      <c r="C204" s="109">
        <v>31.873149999999999</v>
      </c>
      <c r="D204" s="109">
        <v>107.651123</v>
      </c>
      <c r="E204" s="109">
        <v>124.870003</v>
      </c>
      <c r="F204" s="107">
        <v>56.239860999999998</v>
      </c>
      <c r="G204" s="107">
        <v>63.249499999999998</v>
      </c>
      <c r="H204" s="42">
        <f t="shared" ref="H204:L204" si="379">B204*$G204</f>
        <v>12506.323382002</v>
      </c>
      <c r="I204" s="42">
        <f t="shared" si="379"/>
        <v>2015.9608009249998</v>
      </c>
      <c r="J204" s="42">
        <f t="shared" si="379"/>
        <v>6808.8797041885</v>
      </c>
      <c r="K204" s="42">
        <f t="shared" si="379"/>
        <v>7897.9652547484993</v>
      </c>
      <c r="L204" s="39">
        <f t="shared" si="379"/>
        <v>3557.1430883194998</v>
      </c>
      <c r="M204" s="111">
        <f t="shared" ref="M204:Q204" si="380">LN(H204/H203)</f>
        <v>-6.300798119237996E-3</v>
      </c>
      <c r="N204" s="111">
        <f t="shared" si="380"/>
        <v>8.6988927857260812E-3</v>
      </c>
      <c r="O204" s="111">
        <f t="shared" si="380"/>
        <v>3.3800491301169311E-3</v>
      </c>
      <c r="P204" s="111">
        <f t="shared" si="380"/>
        <v>-8.5581759770258156E-3</v>
      </c>
      <c r="Q204" s="112">
        <f t="shared" si="380"/>
        <v>5.7989107581551619E-3</v>
      </c>
    </row>
    <row r="205" spans="1:17">
      <c r="A205" s="105">
        <v>42675</v>
      </c>
      <c r="B205" s="109">
        <v>190.78999300000001</v>
      </c>
      <c r="C205" s="109">
        <v>31.553238</v>
      </c>
      <c r="D205" s="109">
        <v>105.707443</v>
      </c>
      <c r="E205" s="109">
        <v>123.300003</v>
      </c>
      <c r="F205" s="107">
        <v>56.127234999999999</v>
      </c>
      <c r="G205" s="107">
        <v>63.151499999999999</v>
      </c>
      <c r="H205" s="42">
        <f t="shared" ref="H205:L205" si="381">B205*$G205</f>
        <v>12048.6742429395</v>
      </c>
      <c r="I205" s="42">
        <f t="shared" si="381"/>
        <v>1992.6343095570001</v>
      </c>
      <c r="J205" s="42">
        <f t="shared" si="381"/>
        <v>6675.5835866144998</v>
      </c>
      <c r="K205" s="42">
        <f t="shared" si="381"/>
        <v>7786.5801394544997</v>
      </c>
      <c r="L205" s="39">
        <f t="shared" si="381"/>
        <v>3544.5190811025</v>
      </c>
      <c r="M205" s="111">
        <f t="shared" ref="M205:Q205" si="382">LN(H205/H204)</f>
        <v>-3.7279754407987184E-2</v>
      </c>
      <c r="N205" s="111">
        <f t="shared" si="382"/>
        <v>-1.1638369067186276E-2</v>
      </c>
      <c r="O205" s="111">
        <f t="shared" si="382"/>
        <v>-1.9770969996338764E-2</v>
      </c>
      <c r="P205" s="111">
        <f t="shared" si="382"/>
        <v>-1.4203406605360852E-2</v>
      </c>
      <c r="Q205" s="112">
        <f t="shared" si="382"/>
        <v>-3.5552298075461845E-3</v>
      </c>
    </row>
    <row r="206" spans="1:17">
      <c r="A206" s="105">
        <v>42676</v>
      </c>
      <c r="B206" s="109">
        <v>188.020004</v>
      </c>
      <c r="C206" s="109">
        <v>31.626356000000001</v>
      </c>
      <c r="D206" s="109">
        <v>105.802261</v>
      </c>
      <c r="E206" s="109">
        <v>122.339996</v>
      </c>
      <c r="F206" s="107">
        <v>55.779957000000003</v>
      </c>
      <c r="G206" s="107">
        <v>63.545499999999997</v>
      </c>
      <c r="H206" s="42">
        <f t="shared" ref="H206:L206" si="383">B206*$G206</f>
        <v>11947.825164181999</v>
      </c>
      <c r="I206" s="42">
        <f t="shared" si="383"/>
        <v>2009.7126051979999</v>
      </c>
      <c r="J206" s="42">
        <f t="shared" si="383"/>
        <v>6723.2575763754994</v>
      </c>
      <c r="K206" s="42">
        <f t="shared" si="383"/>
        <v>7774.1562158179995</v>
      </c>
      <c r="L206" s="39">
        <f t="shared" si="383"/>
        <v>3544.5652575435001</v>
      </c>
      <c r="M206" s="111">
        <f t="shared" ref="M206:Q206" si="384">LN(H206/H205)</f>
        <v>-8.405365365685518E-3</v>
      </c>
      <c r="N206" s="111">
        <f t="shared" si="384"/>
        <v>8.5341923921727365E-3</v>
      </c>
      <c r="O206" s="111">
        <f t="shared" si="384"/>
        <v>7.1161662959400426E-3</v>
      </c>
      <c r="P206" s="111">
        <f t="shared" si="384"/>
        <v>-1.5968301233039875E-3</v>
      </c>
      <c r="Q206" s="112">
        <f t="shared" si="384"/>
        <v>1.3027476834801823E-5</v>
      </c>
    </row>
    <row r="207" spans="1:17">
      <c r="A207" s="105">
        <v>42677</v>
      </c>
      <c r="B207" s="109">
        <v>187.41999799999999</v>
      </c>
      <c r="C207" s="109">
        <v>31.248760000000001</v>
      </c>
      <c r="D207" s="109">
        <v>104.668221</v>
      </c>
      <c r="E207" s="109">
        <v>122.139999</v>
      </c>
      <c r="F207" s="107">
        <v>55.573470999999998</v>
      </c>
      <c r="G207" s="107">
        <v>63.621000000000002</v>
      </c>
      <c r="H207" s="42">
        <f t="shared" ref="H207:L207" si="385">B207*$G207</f>
        <v>11923.847692758</v>
      </c>
      <c r="I207" s="42">
        <f t="shared" si="385"/>
        <v>1988.0773599600002</v>
      </c>
      <c r="J207" s="42">
        <f t="shared" si="385"/>
        <v>6659.0968882410007</v>
      </c>
      <c r="K207" s="42">
        <f t="shared" si="385"/>
        <v>7770.6688763790007</v>
      </c>
      <c r="L207" s="39">
        <f t="shared" si="385"/>
        <v>3535.639798491</v>
      </c>
      <c r="M207" s="111">
        <f t="shared" ref="M207:Q207" si="386">LN(H207/H206)</f>
        <v>-2.0088646180090024E-3</v>
      </c>
      <c r="N207" s="111">
        <f t="shared" si="386"/>
        <v>-1.0823708421418695E-2</v>
      </c>
      <c r="O207" s="111">
        <f t="shared" si="386"/>
        <v>-9.5889224756292805E-3</v>
      </c>
      <c r="P207" s="111">
        <f t="shared" si="386"/>
        <v>-4.4868172871933762E-4</v>
      </c>
      <c r="Q207" s="112">
        <f t="shared" si="386"/>
        <v>-2.5212444300357082E-3</v>
      </c>
    </row>
    <row r="208" spans="1:17">
      <c r="A208" s="113">
        <v>42678</v>
      </c>
      <c r="B208" s="109">
        <v>190.55999800000001</v>
      </c>
      <c r="C208" s="109">
        <v>30.954049999999999</v>
      </c>
      <c r="D208" s="109">
        <v>103.72472399999999</v>
      </c>
      <c r="E208" s="109">
        <v>122.029999</v>
      </c>
      <c r="F208" s="107">
        <v>55.104179000000002</v>
      </c>
      <c r="G208" s="107">
        <v>63.826099999999997</v>
      </c>
      <c r="H208" s="42">
        <f t="shared" ref="H208:L208" si="387">B208*$G208</f>
        <v>12162.7014883478</v>
      </c>
      <c r="I208" s="42">
        <f t="shared" si="387"/>
        <v>1975.6762907049999</v>
      </c>
      <c r="J208" s="42">
        <f t="shared" si="387"/>
        <v>6620.3446064963991</v>
      </c>
      <c r="K208" s="42">
        <f t="shared" si="387"/>
        <v>7788.6989191738994</v>
      </c>
      <c r="L208" s="39">
        <f t="shared" si="387"/>
        <v>3517.0848392718999</v>
      </c>
      <c r="M208" s="111">
        <f t="shared" ref="M208:Q208" si="388">LN(H208/H207)</f>
        <v>1.9833611167077058E-2</v>
      </c>
      <c r="N208" s="111">
        <f t="shared" si="388"/>
        <v>-6.257255525825586E-3</v>
      </c>
      <c r="O208" s="111">
        <f t="shared" si="388"/>
        <v>-5.8364490351722458E-3</v>
      </c>
      <c r="P208" s="111">
        <f t="shared" si="388"/>
        <v>2.3175814213059987E-3</v>
      </c>
      <c r="Q208" s="112">
        <f t="shared" si="388"/>
        <v>-5.261796818181552E-3</v>
      </c>
    </row>
    <row r="209" spans="1:17">
      <c r="A209" s="113">
        <v>42681</v>
      </c>
      <c r="B209" s="109">
        <v>193.21000699999999</v>
      </c>
      <c r="C209" s="109">
        <v>31.948702000000001</v>
      </c>
      <c r="D209" s="109">
        <v>105.220932</v>
      </c>
      <c r="E209" s="109">
        <v>124.58000199999999</v>
      </c>
      <c r="F209" s="107">
        <v>56.709156</v>
      </c>
      <c r="G209" s="107">
        <v>63.757300000000001</v>
      </c>
      <c r="H209" s="42">
        <f t="shared" ref="H209:L209" si="389">B209*$G209</f>
        <v>12318.548379301099</v>
      </c>
      <c r="I209" s="42">
        <f t="shared" si="389"/>
        <v>2036.9629780246</v>
      </c>
      <c r="J209" s="42">
        <f t="shared" si="389"/>
        <v>6708.6025278036004</v>
      </c>
      <c r="K209" s="42">
        <f t="shared" si="389"/>
        <v>7942.8845615145992</v>
      </c>
      <c r="L209" s="39">
        <f t="shared" si="389"/>
        <v>3615.6226718388002</v>
      </c>
      <c r="M209" s="111">
        <f t="shared" ref="M209:Q209" si="390">LN(H209/H208)</f>
        <v>1.2732111073438924E-2</v>
      </c>
      <c r="N209" s="111">
        <f t="shared" si="390"/>
        <v>3.054919691255634E-2</v>
      </c>
      <c r="O209" s="111">
        <f t="shared" si="390"/>
        <v>1.3243238243557135E-2</v>
      </c>
      <c r="P209" s="111">
        <f t="shared" si="390"/>
        <v>1.9602677612645277E-2</v>
      </c>
      <c r="Q209" s="112">
        <f t="shared" si="390"/>
        <v>2.7631611657194244E-2</v>
      </c>
    </row>
    <row r="210" spans="1:17">
      <c r="A210" s="113">
        <v>42682</v>
      </c>
      <c r="B210" s="109">
        <v>194.94000199999999</v>
      </c>
      <c r="C210" s="109">
        <v>31.994758999999998</v>
      </c>
      <c r="D210" s="109">
        <v>105.840378</v>
      </c>
      <c r="E210" s="109">
        <v>124.339996</v>
      </c>
      <c r="F210" s="107">
        <v>56.756084000000001</v>
      </c>
      <c r="G210" s="107">
        <v>63.696300000000001</v>
      </c>
      <c r="H210" s="42">
        <f t="shared" ref="H210:L210" si="391">B210*$G210</f>
        <v>12416.9568493926</v>
      </c>
      <c r="I210" s="42">
        <f t="shared" si="391"/>
        <v>2037.9477676916999</v>
      </c>
      <c r="J210" s="42">
        <f t="shared" si="391"/>
        <v>6741.6404692014003</v>
      </c>
      <c r="K210" s="42">
        <f t="shared" si="391"/>
        <v>7919.9976872148</v>
      </c>
      <c r="L210" s="39">
        <f t="shared" si="391"/>
        <v>3615.1525532892001</v>
      </c>
      <c r="M210" s="111">
        <f t="shared" ref="M210:Q210" si="392">LN(H210/H209)</f>
        <v>7.9569014973822905E-3</v>
      </c>
      <c r="N210" s="111">
        <f t="shared" si="392"/>
        <v>4.8334294796885413E-4</v>
      </c>
      <c r="O210" s="111">
        <f t="shared" si="392"/>
        <v>4.91262616588396E-3</v>
      </c>
      <c r="P210" s="111">
        <f t="shared" si="392"/>
        <v>-2.885590376554825E-3</v>
      </c>
      <c r="Q210" s="112">
        <f t="shared" si="392"/>
        <v>-1.3003268270010338E-4</v>
      </c>
    </row>
    <row r="211" spans="1:17">
      <c r="A211" s="113">
        <v>42683</v>
      </c>
      <c r="B211" s="109">
        <v>190.05999800000001</v>
      </c>
      <c r="C211" s="109">
        <v>32.003959999999999</v>
      </c>
      <c r="D211" s="109">
        <v>105.66886100000001</v>
      </c>
      <c r="E211" s="109">
        <v>122.19000200000001</v>
      </c>
      <c r="F211" s="107">
        <v>56.474502999999999</v>
      </c>
      <c r="G211" s="107">
        <v>64.1203</v>
      </c>
      <c r="H211" s="42">
        <f t="shared" ref="H211:L211" si="393">B211*$G211</f>
        <v>12186.7040897594</v>
      </c>
      <c r="I211" s="42">
        <f t="shared" si="393"/>
        <v>2052.1035163880001</v>
      </c>
      <c r="J211" s="42">
        <f t="shared" si="393"/>
        <v>6775.5190679783009</v>
      </c>
      <c r="K211" s="42">
        <f t="shared" si="393"/>
        <v>7834.8595852406006</v>
      </c>
      <c r="L211" s="39">
        <f t="shared" si="393"/>
        <v>3621.1620747109</v>
      </c>
      <c r="M211" s="111">
        <f t="shared" ref="M211:Q211" si="394">LN(H211/H210)</f>
        <v>-1.8717497569422901E-2</v>
      </c>
      <c r="N211" s="111">
        <f t="shared" si="394"/>
        <v>6.9220673462457452E-3</v>
      </c>
      <c r="O211" s="111">
        <f t="shared" si="394"/>
        <v>5.0126906652006222E-3</v>
      </c>
      <c r="P211" s="111">
        <f t="shared" si="394"/>
        <v>-1.0807959635920013E-2</v>
      </c>
      <c r="Q211" s="112">
        <f t="shared" si="394"/>
        <v>1.6609346365310646E-3</v>
      </c>
    </row>
    <row r="212" spans="1:17">
      <c r="A212" s="113">
        <v>42684</v>
      </c>
      <c r="B212" s="109">
        <v>185.35000600000001</v>
      </c>
      <c r="C212" s="109">
        <v>31.773716</v>
      </c>
      <c r="D212" s="109">
        <v>102.72408299999999</v>
      </c>
      <c r="E212" s="109">
        <v>115.41999800000001</v>
      </c>
      <c r="F212" s="107">
        <v>55.094799000000002</v>
      </c>
      <c r="G212" s="107">
        <v>65.671400000000006</v>
      </c>
      <c r="H212" s="42">
        <f t="shared" ref="H212:L212" si="395">B212*$G212</f>
        <v>12172.194384028402</v>
      </c>
      <c r="I212" s="42">
        <f t="shared" si="395"/>
        <v>2086.6244129224001</v>
      </c>
      <c r="J212" s="42">
        <f t="shared" si="395"/>
        <v>6746.0343443262</v>
      </c>
      <c r="K212" s="42">
        <f t="shared" si="395"/>
        <v>7579.7928566572009</v>
      </c>
      <c r="L212" s="39">
        <f t="shared" si="395"/>
        <v>3618.1525830486003</v>
      </c>
      <c r="M212" s="111">
        <f t="shared" ref="M212:Q212" si="396">LN(H212/H211)</f>
        <v>-1.1913270596121733E-3</v>
      </c>
      <c r="N212" s="111">
        <f t="shared" si="396"/>
        <v>1.6682274221681663E-2</v>
      </c>
      <c r="O212" s="111">
        <f t="shared" si="396"/>
        <v>-4.3611513389667225E-3</v>
      </c>
      <c r="P212" s="111">
        <f t="shared" si="396"/>
        <v>-3.3097082508947835E-2</v>
      </c>
      <c r="Q212" s="112">
        <f t="shared" si="396"/>
        <v>-8.3143003942777417E-4</v>
      </c>
    </row>
    <row r="213" spans="1:17">
      <c r="A213" s="113">
        <v>42685</v>
      </c>
      <c r="B213" s="109">
        <v>188.55999800000001</v>
      </c>
      <c r="C213" s="109">
        <v>31.875022999999999</v>
      </c>
      <c r="D213" s="109">
        <v>103.334007</v>
      </c>
      <c r="E213" s="109">
        <v>114.779999</v>
      </c>
      <c r="F213" s="107">
        <v>55.395142</v>
      </c>
      <c r="G213" s="107">
        <v>66.179400000000001</v>
      </c>
      <c r="H213" s="42">
        <f t="shared" ref="H213:L213" si="397">B213*$G213</f>
        <v>12478.787531641201</v>
      </c>
      <c r="I213" s="42">
        <f t="shared" si="397"/>
        <v>2109.4698971262001</v>
      </c>
      <c r="J213" s="42">
        <f t="shared" si="397"/>
        <v>6838.5825828558</v>
      </c>
      <c r="K213" s="42">
        <f t="shared" si="397"/>
        <v>7596.0714658206007</v>
      </c>
      <c r="L213" s="39">
        <f t="shared" si="397"/>
        <v>3666.0172604748</v>
      </c>
      <c r="M213" s="111">
        <f t="shared" ref="M213:Q213" si="398">LN(H213/H212)</f>
        <v>2.4876003632046121E-2</v>
      </c>
      <c r="N213" s="111">
        <f t="shared" si="398"/>
        <v>1.0889035493386693E-2</v>
      </c>
      <c r="O213" s="111">
        <f t="shared" si="398"/>
        <v>1.3625657740011551E-2</v>
      </c>
      <c r="P213" s="111">
        <f t="shared" si="398"/>
        <v>2.1453295919007685E-3</v>
      </c>
      <c r="Q213" s="112">
        <f t="shared" si="398"/>
        <v>1.3142298267261626E-2</v>
      </c>
    </row>
    <row r="214" spans="1:17">
      <c r="A214" s="113">
        <v>42688</v>
      </c>
      <c r="B214" s="109">
        <v>181.449997</v>
      </c>
      <c r="C214" s="109">
        <v>31.755300999999999</v>
      </c>
      <c r="D214" s="109">
        <v>100.741837</v>
      </c>
      <c r="E214" s="109">
        <v>113.379997</v>
      </c>
      <c r="F214" s="107">
        <v>54.550410999999997</v>
      </c>
      <c r="G214" s="107">
        <v>65.194199999999995</v>
      </c>
      <c r="H214" s="42">
        <f t="shared" ref="H214:L214" si="399">B214*$G214</f>
        <v>11829.4873944174</v>
      </c>
      <c r="I214" s="42">
        <f t="shared" si="399"/>
        <v>2070.2614444541996</v>
      </c>
      <c r="J214" s="42">
        <f t="shared" si="399"/>
        <v>6567.7834697454</v>
      </c>
      <c r="K214" s="42">
        <f t="shared" si="399"/>
        <v>7391.7182004173992</v>
      </c>
      <c r="L214" s="39">
        <f t="shared" si="399"/>
        <v>3556.3704048161994</v>
      </c>
      <c r="M214" s="111">
        <f t="shared" ref="M214:Q214" si="400">LN(H214/H213)</f>
        <v>-5.3434859244325436E-2</v>
      </c>
      <c r="N214" s="111">
        <f t="shared" si="400"/>
        <v>-1.8761781363462508E-2</v>
      </c>
      <c r="O214" s="111">
        <f t="shared" si="400"/>
        <v>-4.0404081281622477E-2</v>
      </c>
      <c r="P214" s="111">
        <f t="shared" si="400"/>
        <v>-2.7270989880185302E-2</v>
      </c>
      <c r="Q214" s="112">
        <f t="shared" si="400"/>
        <v>-3.0365382103520546E-2</v>
      </c>
    </row>
    <row r="215" spans="1:17">
      <c r="A215" s="113">
        <v>42689</v>
      </c>
      <c r="B215" s="109">
        <v>183.770004</v>
      </c>
      <c r="C215" s="109">
        <v>32.151318000000003</v>
      </c>
      <c r="D215" s="109">
        <v>102.07605</v>
      </c>
      <c r="E215" s="109">
        <v>113.589996</v>
      </c>
      <c r="F215" s="107">
        <v>55.627631999999998</v>
      </c>
      <c r="G215" s="107">
        <v>64.980699999999999</v>
      </c>
      <c r="H215" s="42">
        <f t="shared" ref="H215:L215" si="401">B215*$G215</f>
        <v>11941.503498922801</v>
      </c>
      <c r="I215" s="42">
        <f t="shared" si="401"/>
        <v>2089.2151495626003</v>
      </c>
      <c r="J215" s="42">
        <f t="shared" si="401"/>
        <v>6632.9731822349995</v>
      </c>
      <c r="K215" s="42">
        <f t="shared" si="401"/>
        <v>7381.1574530771995</v>
      </c>
      <c r="L215" s="39">
        <f t="shared" si="401"/>
        <v>3614.7224667023997</v>
      </c>
      <c r="M215" s="111">
        <f t="shared" ref="M215:Q215" si="402">LN(H215/H214)</f>
        <v>9.4246751559225843E-3</v>
      </c>
      <c r="N215" s="111">
        <f t="shared" si="402"/>
        <v>9.1135679533163125E-3</v>
      </c>
      <c r="O215" s="111">
        <f t="shared" si="402"/>
        <v>9.8767433027881317E-3</v>
      </c>
      <c r="P215" s="111">
        <f t="shared" si="402"/>
        <v>-1.4297485996516679E-3</v>
      </c>
      <c r="Q215" s="112">
        <f t="shared" si="402"/>
        <v>1.6274604405947957E-2</v>
      </c>
    </row>
    <row r="216" spans="1:17">
      <c r="A216" s="113">
        <v>42690</v>
      </c>
      <c r="B216" s="109">
        <v>183.929993</v>
      </c>
      <c r="C216" s="109">
        <v>32.086852999999998</v>
      </c>
      <c r="D216" s="109">
        <v>104.820671</v>
      </c>
      <c r="E216" s="109">
        <v>115.19000200000001</v>
      </c>
      <c r="F216" s="107">
        <v>56.364674000000001</v>
      </c>
      <c r="G216" s="107">
        <v>64.634</v>
      </c>
      <c r="H216" s="42">
        <f t="shared" ref="H216:L216" si="403">B216*$G216</f>
        <v>11888.131167562</v>
      </c>
      <c r="I216" s="42">
        <f t="shared" si="403"/>
        <v>2073.9016568019997</v>
      </c>
      <c r="J216" s="42">
        <f t="shared" si="403"/>
        <v>6774.9792494140002</v>
      </c>
      <c r="K216" s="42">
        <f t="shared" si="403"/>
        <v>7445.1905892680006</v>
      </c>
      <c r="L216" s="39">
        <f t="shared" si="403"/>
        <v>3643.0743393160001</v>
      </c>
      <c r="M216" s="111">
        <f t="shared" ref="M216:Q216" si="404">LN(H216/H215)</f>
        <v>-4.4794996947983496E-3</v>
      </c>
      <c r="N216" s="111">
        <f t="shared" si="404"/>
        <v>-7.3567774047335515E-3</v>
      </c>
      <c r="O216" s="111">
        <f t="shared" si="404"/>
        <v>2.1183156491022558E-2</v>
      </c>
      <c r="P216" s="111">
        <f t="shared" si="404"/>
        <v>8.6378026661951702E-3</v>
      </c>
      <c r="Q216" s="112">
        <f t="shared" si="404"/>
        <v>7.8128439219243423E-3</v>
      </c>
    </row>
    <row r="217" spans="1:17">
      <c r="A217" s="113">
        <v>42691</v>
      </c>
      <c r="B217" s="109">
        <v>188.66000399999999</v>
      </c>
      <c r="C217" s="109">
        <v>32.252631999999998</v>
      </c>
      <c r="D217" s="109">
        <v>104.78254699999999</v>
      </c>
      <c r="E217" s="109">
        <v>115.029999</v>
      </c>
      <c r="F217" s="107">
        <v>57.300139999999999</v>
      </c>
      <c r="G217" s="107">
        <v>64.9636</v>
      </c>
      <c r="H217" s="42">
        <f t="shared" ref="H217:L217" si="405">B217*$G217</f>
        <v>12256.0330358544</v>
      </c>
      <c r="I217" s="42">
        <f t="shared" si="405"/>
        <v>2095.2470841951999</v>
      </c>
      <c r="J217" s="42">
        <f t="shared" si="405"/>
        <v>6807.0514702891996</v>
      </c>
      <c r="K217" s="42">
        <f t="shared" si="405"/>
        <v>7472.7628430364002</v>
      </c>
      <c r="L217" s="39">
        <f t="shared" si="405"/>
        <v>3722.423374904</v>
      </c>
      <c r="M217" s="111">
        <f t="shared" ref="M217:Q217" si="406">LN(H217/H216)</f>
        <v>3.0477786953741193E-2</v>
      </c>
      <c r="N217" s="111">
        <f t="shared" si="406"/>
        <v>1.0239794850536318E-2</v>
      </c>
      <c r="O217" s="111">
        <f t="shared" si="406"/>
        <v>4.722751869681509E-3</v>
      </c>
      <c r="P217" s="111">
        <f t="shared" si="406"/>
        <v>3.6965238281215949E-3</v>
      </c>
      <c r="Q217" s="112">
        <f t="shared" si="406"/>
        <v>2.1546977164576753E-2</v>
      </c>
    </row>
    <row r="218" spans="1:17">
      <c r="A218" s="113">
        <v>42692</v>
      </c>
      <c r="B218" s="109">
        <v>185.020004</v>
      </c>
      <c r="C218" s="109">
        <v>32.188160000000003</v>
      </c>
      <c r="D218" s="109">
        <v>104.887405</v>
      </c>
      <c r="E218" s="109">
        <v>115.209999</v>
      </c>
      <c r="F218" s="107">
        <v>57.026114999999997</v>
      </c>
      <c r="G218" s="107">
        <v>64.172700000000006</v>
      </c>
      <c r="H218" s="42">
        <f t="shared" ref="H218:L218" si="407">B218*$G218</f>
        <v>11873.233210690802</v>
      </c>
      <c r="I218" s="42">
        <f t="shared" si="407"/>
        <v>2065.6011352320006</v>
      </c>
      <c r="J218" s="42">
        <f t="shared" si="407"/>
        <v>6730.9079748435006</v>
      </c>
      <c r="K218" s="42">
        <f t="shared" si="407"/>
        <v>7393.3367028273005</v>
      </c>
      <c r="L218" s="39">
        <f t="shared" si="407"/>
        <v>3659.5197700605004</v>
      </c>
      <c r="M218" s="111">
        <f t="shared" ref="M218:Q218" si="408">LN(H218/H217)</f>
        <v>-3.1731751884896173E-2</v>
      </c>
      <c r="N218" s="111">
        <f t="shared" si="408"/>
        <v>-1.4250195670152194E-2</v>
      </c>
      <c r="O218" s="111">
        <f t="shared" si="408"/>
        <v>-1.124900671873507E-2</v>
      </c>
      <c r="P218" s="111">
        <f t="shared" si="408"/>
        <v>-1.0685640267857868E-2</v>
      </c>
      <c r="Q218" s="112">
        <f t="shared" si="408"/>
        <v>-1.7042972615164884E-2</v>
      </c>
    </row>
    <row r="219" spans="1:17">
      <c r="A219" s="113">
        <v>42695</v>
      </c>
      <c r="B219" s="109">
        <v>184.520004</v>
      </c>
      <c r="C219" s="109">
        <v>32.215786000000001</v>
      </c>
      <c r="D219" s="109">
        <v>106.47891199999999</v>
      </c>
      <c r="E219" s="109">
        <v>117.959999</v>
      </c>
      <c r="F219" s="107">
        <v>57.508021999999997</v>
      </c>
      <c r="G219" s="107">
        <v>63.7849</v>
      </c>
      <c r="H219" s="42">
        <f t="shared" ref="H219:L219" si="409">B219*$G219</f>
        <v>11769.5900031396</v>
      </c>
      <c r="I219" s="42">
        <f t="shared" si="409"/>
        <v>2054.8806884313999</v>
      </c>
      <c r="J219" s="42">
        <f t="shared" si="409"/>
        <v>6791.7467540287998</v>
      </c>
      <c r="K219" s="42">
        <f t="shared" si="409"/>
        <v>7524.0667402151003</v>
      </c>
      <c r="L219" s="39">
        <f t="shared" si="409"/>
        <v>3668.1434324677998</v>
      </c>
      <c r="M219" s="111">
        <f t="shared" ref="M219:Q219" si="410">LN(H219/H218)</f>
        <v>-8.7674699862526732E-3</v>
      </c>
      <c r="N219" s="111">
        <f t="shared" si="410"/>
        <v>-5.2035035943256503E-3</v>
      </c>
      <c r="O219" s="111">
        <f t="shared" si="410"/>
        <v>8.9981132986331949E-3</v>
      </c>
      <c r="P219" s="111">
        <f t="shared" si="410"/>
        <v>1.7527632708183145E-2</v>
      </c>
      <c r="Q219" s="112">
        <f t="shared" si="410"/>
        <v>2.3537289174561126E-3</v>
      </c>
    </row>
    <row r="220" spans="1:17">
      <c r="A220" s="113">
        <v>42696</v>
      </c>
      <c r="B220" s="109">
        <v>191.16999799999999</v>
      </c>
      <c r="C220" s="109">
        <v>32.676265999999998</v>
      </c>
      <c r="D220" s="109">
        <v>106.545609</v>
      </c>
      <c r="E220" s="109">
        <v>118.040001</v>
      </c>
      <c r="F220" s="107">
        <v>57.753695999999998</v>
      </c>
      <c r="G220" s="107">
        <v>64.367599999999996</v>
      </c>
      <c r="H220" s="42">
        <f t="shared" ref="H220:L220" si="411">B220*$G220</f>
        <v>12305.153963264798</v>
      </c>
      <c r="I220" s="42">
        <f t="shared" si="411"/>
        <v>2103.2928193815997</v>
      </c>
      <c r="J220" s="42">
        <f t="shared" si="411"/>
        <v>6858.0851418683997</v>
      </c>
      <c r="K220" s="42">
        <f t="shared" si="411"/>
        <v>7597.9515683676</v>
      </c>
      <c r="L220" s="39">
        <f t="shared" si="411"/>
        <v>3717.4668026495997</v>
      </c>
      <c r="M220" s="111">
        <f t="shared" ref="M220:Q220" si="412">LN(H220/H219)</f>
        <v>4.449910940940429E-2</v>
      </c>
      <c r="N220" s="111">
        <f t="shared" si="412"/>
        <v>2.3286338810562909E-2</v>
      </c>
      <c r="O220" s="111">
        <f t="shared" si="412"/>
        <v>9.7201065407350566E-3</v>
      </c>
      <c r="P220" s="111">
        <f t="shared" si="412"/>
        <v>9.7718987746740153E-3</v>
      </c>
      <c r="Q220" s="112">
        <f t="shared" si="412"/>
        <v>1.3356811936103269E-2</v>
      </c>
    </row>
    <row r="221" spans="1:17">
      <c r="A221" s="113">
        <v>42697</v>
      </c>
      <c r="B221" s="109">
        <v>193.13999899999999</v>
      </c>
      <c r="C221" s="109">
        <v>32.418407000000002</v>
      </c>
      <c r="D221" s="109">
        <v>106.002403</v>
      </c>
      <c r="E221" s="109">
        <v>117.69000200000001</v>
      </c>
      <c r="F221" s="107">
        <v>57.073363999999998</v>
      </c>
      <c r="G221" s="107">
        <v>64.491500000000002</v>
      </c>
      <c r="H221" s="42">
        <f t="shared" ref="H221:L221" si="413">B221*$G221</f>
        <v>12455.8882455085</v>
      </c>
      <c r="I221" s="42">
        <f t="shared" si="413"/>
        <v>2090.7116950405002</v>
      </c>
      <c r="J221" s="42">
        <f t="shared" si="413"/>
        <v>6836.2539730745002</v>
      </c>
      <c r="K221" s="42">
        <f t="shared" si="413"/>
        <v>7590.0047639830009</v>
      </c>
      <c r="L221" s="39">
        <f t="shared" si="413"/>
        <v>3680.7468544059998</v>
      </c>
      <c r="M221" s="111">
        <f t="shared" ref="M221:Q221" si="414">LN(H221/H220)</f>
        <v>1.2175266533836658E-2</v>
      </c>
      <c r="N221" s="111">
        <f t="shared" si="414"/>
        <v>-5.9995939613694208E-3</v>
      </c>
      <c r="O221" s="111">
        <f t="shared" si="414"/>
        <v>-3.18835207811753E-3</v>
      </c>
      <c r="P221" s="111">
        <f t="shared" si="414"/>
        <v>-1.0464614113844578E-3</v>
      </c>
      <c r="Q221" s="112">
        <f t="shared" si="414"/>
        <v>-9.9267881358077736E-3</v>
      </c>
    </row>
    <row r="222" spans="1:17">
      <c r="A222" s="113">
        <v>42699</v>
      </c>
      <c r="B222" s="109">
        <v>196.64999399999999</v>
      </c>
      <c r="C222" s="109">
        <v>32.639423000000001</v>
      </c>
      <c r="D222" s="109">
        <v>106.53608699999999</v>
      </c>
      <c r="E222" s="109">
        <v>117.410004</v>
      </c>
      <c r="F222" s="107">
        <v>57.196201000000002</v>
      </c>
      <c r="G222" s="107">
        <v>64.608500000000006</v>
      </c>
      <c r="H222" s="42">
        <f t="shared" ref="H222:L222" si="415">B222*$G222</f>
        <v>12705.261137349</v>
      </c>
      <c r="I222" s="42">
        <f t="shared" si="415"/>
        <v>2108.7841608955005</v>
      </c>
      <c r="J222" s="42">
        <f t="shared" si="415"/>
        <v>6883.1367769395001</v>
      </c>
      <c r="K222" s="42">
        <f t="shared" si="415"/>
        <v>7585.6842434340006</v>
      </c>
      <c r="L222" s="39">
        <f t="shared" si="415"/>
        <v>3695.3607523085007</v>
      </c>
      <c r="M222" s="111">
        <f t="shared" ref="M222:Q222" si="416">LN(H222/H221)</f>
        <v>1.9822707913896495E-2</v>
      </c>
      <c r="N222" s="111">
        <f t="shared" si="416"/>
        <v>8.6070223871893732E-3</v>
      </c>
      <c r="O222" s="111">
        <f t="shared" si="416"/>
        <v>6.8345580667638836E-3</v>
      </c>
      <c r="P222" s="111">
        <f t="shared" si="416"/>
        <v>-5.6940026428063488E-4</v>
      </c>
      <c r="Q222" s="112">
        <f t="shared" si="416"/>
        <v>3.962501038017585E-3</v>
      </c>
    </row>
    <row r="223" spans="1:17">
      <c r="A223" s="113">
        <v>42702</v>
      </c>
      <c r="B223" s="109">
        <v>196.11999499999999</v>
      </c>
      <c r="C223" s="109">
        <v>32.703902999999997</v>
      </c>
      <c r="D223" s="109">
        <v>106.32641599999999</v>
      </c>
      <c r="E223" s="109">
        <v>116.93</v>
      </c>
      <c r="F223" s="107">
        <v>57.271793000000002</v>
      </c>
      <c r="G223" s="107">
        <v>64.932900000000004</v>
      </c>
      <c r="H223" s="42">
        <f t="shared" ref="H223:L223" si="417">B223*$G223</f>
        <v>12734.6400233355</v>
      </c>
      <c r="I223" s="42">
        <f t="shared" si="417"/>
        <v>2123.5592631086997</v>
      </c>
      <c r="J223" s="42">
        <f t="shared" si="417"/>
        <v>6904.0825374863998</v>
      </c>
      <c r="K223" s="42">
        <f t="shared" si="417"/>
        <v>7592.6039970000011</v>
      </c>
      <c r="L223" s="39">
        <f t="shared" si="417"/>
        <v>3718.8236076897006</v>
      </c>
      <c r="M223" s="111">
        <f t="shared" ref="M223:Q223" si="418">LN(H223/H222)</f>
        <v>2.3096708482683885E-3</v>
      </c>
      <c r="N223" s="111">
        <f t="shared" si="418"/>
        <v>6.9820242618111117E-3</v>
      </c>
      <c r="O223" s="111">
        <f t="shared" si="418"/>
        <v>3.0384338108544618E-3</v>
      </c>
      <c r="P223" s="111">
        <f t="shared" si="418"/>
        <v>9.1179636804828248E-4</v>
      </c>
      <c r="Q223" s="112">
        <f t="shared" si="418"/>
        <v>6.3292015861405159E-3</v>
      </c>
    </row>
    <row r="224" spans="1:17">
      <c r="A224" s="113">
        <v>42703</v>
      </c>
      <c r="B224" s="109">
        <v>189.570007</v>
      </c>
      <c r="C224" s="109">
        <v>32.519711000000001</v>
      </c>
      <c r="D224" s="109">
        <v>106.221603</v>
      </c>
      <c r="E224" s="109">
        <v>117.510002</v>
      </c>
      <c r="F224" s="107">
        <v>57.725357000000002</v>
      </c>
      <c r="G224" s="107">
        <v>65.155799999999999</v>
      </c>
      <c r="H224" s="42">
        <f t="shared" ref="H224:L224" si="419">B224*$G224</f>
        <v>12351.585462090599</v>
      </c>
      <c r="I224" s="42">
        <f t="shared" si="419"/>
        <v>2118.8477859738</v>
      </c>
      <c r="J224" s="42">
        <f t="shared" si="419"/>
        <v>6920.9535207474</v>
      </c>
      <c r="K224" s="42">
        <f t="shared" si="419"/>
        <v>7656.4581883115998</v>
      </c>
      <c r="L224" s="39">
        <f t="shared" si="419"/>
        <v>3761.1418156206</v>
      </c>
      <c r="M224" s="111">
        <f t="shared" ref="M224:Q224" si="420">LN(H224/H223)</f>
        <v>-3.0541408981548425E-2</v>
      </c>
      <c r="N224" s="111">
        <f t="shared" si="420"/>
        <v>-2.2211348498022625E-3</v>
      </c>
      <c r="O224" s="111">
        <f t="shared" si="420"/>
        <v>2.4406434188825221E-3</v>
      </c>
      <c r="P224" s="111">
        <f t="shared" si="420"/>
        <v>8.3748841411921768E-3</v>
      </c>
      <c r="Q224" s="112">
        <f t="shared" si="420"/>
        <v>1.1315201888887856E-2</v>
      </c>
    </row>
    <row r="225" spans="1:17">
      <c r="A225" s="113">
        <v>42704</v>
      </c>
      <c r="B225" s="109">
        <v>189.39999399999999</v>
      </c>
      <c r="C225" s="109">
        <v>31.957906999999999</v>
      </c>
      <c r="D225" s="109">
        <v>105.325768</v>
      </c>
      <c r="E225" s="109">
        <v>117</v>
      </c>
      <c r="F225" s="107">
        <v>56.941071000000001</v>
      </c>
      <c r="G225" s="107">
        <v>64.600099999999998</v>
      </c>
      <c r="H225" s="42">
        <f t="shared" ref="H225:L225" si="421">B225*$G225</f>
        <v>12235.258552399398</v>
      </c>
      <c r="I225" s="42">
        <f t="shared" si="421"/>
        <v>2064.4839879906999</v>
      </c>
      <c r="J225" s="42">
        <f t="shared" si="421"/>
        <v>6804.0551453767994</v>
      </c>
      <c r="K225" s="42">
        <f t="shared" si="421"/>
        <v>7558.2116999999998</v>
      </c>
      <c r="L225" s="39">
        <f t="shared" si="421"/>
        <v>3678.3988807071</v>
      </c>
      <c r="M225" s="111">
        <f t="shared" ref="M225:Q225" si="422">LN(H225/H224)</f>
        <v>-9.4626034656869785E-3</v>
      </c>
      <c r="N225" s="111">
        <f t="shared" si="422"/>
        <v>-2.5992133317288134E-2</v>
      </c>
      <c r="O225" s="111">
        <f t="shared" si="422"/>
        <v>-1.7034772805201069E-2</v>
      </c>
      <c r="P225" s="111">
        <f t="shared" si="422"/>
        <v>-1.2914884727452624E-2</v>
      </c>
      <c r="Q225" s="112">
        <f t="shared" si="422"/>
        <v>-2.2245014930500722E-2</v>
      </c>
    </row>
    <row r="226" spans="1:17">
      <c r="A226" s="105">
        <v>42705</v>
      </c>
      <c r="B226" s="109">
        <v>181.88000500000001</v>
      </c>
      <c r="C226" s="109">
        <v>31.092189999999999</v>
      </c>
      <c r="D226" s="109">
        <v>104.344177</v>
      </c>
      <c r="E226" s="109">
        <v>117.220001</v>
      </c>
      <c r="F226" s="107">
        <v>55.939449000000003</v>
      </c>
      <c r="G226" s="107">
        <v>63.832900000000002</v>
      </c>
      <c r="H226" s="42">
        <f t="shared" ref="H226:L226" si="423">B226*$G226</f>
        <v>11609.928171164502</v>
      </c>
      <c r="I226" s="42">
        <f t="shared" si="423"/>
        <v>1984.7046550509999</v>
      </c>
      <c r="J226" s="42">
        <f t="shared" si="423"/>
        <v>6660.5914160233006</v>
      </c>
      <c r="K226" s="42">
        <f t="shared" si="423"/>
        <v>7482.4926018328997</v>
      </c>
      <c r="L226" s="39">
        <f t="shared" si="423"/>
        <v>3570.7772540721003</v>
      </c>
      <c r="M226" s="111">
        <f t="shared" ref="M226:Q226" si="424">LN(H226/H225)</f>
        <v>-5.2461219982702804E-2</v>
      </c>
      <c r="N226" s="111">
        <f t="shared" si="424"/>
        <v>-3.9410195754675408E-2</v>
      </c>
      <c r="O226" s="111">
        <f t="shared" si="424"/>
        <v>-2.1310497533045546E-2</v>
      </c>
      <c r="P226" s="111">
        <f t="shared" si="424"/>
        <v>-1.0068642575680185E-2</v>
      </c>
      <c r="Q226" s="112">
        <f t="shared" si="424"/>
        <v>-2.9694280416902297E-2</v>
      </c>
    </row>
    <row r="227" spans="1:17">
      <c r="A227" s="105">
        <v>42706</v>
      </c>
      <c r="B227" s="109">
        <v>181.470001</v>
      </c>
      <c r="C227" s="109">
        <v>31.460588000000001</v>
      </c>
      <c r="D227" s="109">
        <v>104.73490099999999</v>
      </c>
      <c r="E227" s="109">
        <v>120.80999799999999</v>
      </c>
      <c r="F227" s="107">
        <v>55.986697999999997</v>
      </c>
      <c r="G227" s="107">
        <v>64.128900000000002</v>
      </c>
      <c r="H227" s="42">
        <f t="shared" ref="H227:L227" si="425">B227*$G227</f>
        <v>11637.4715471289</v>
      </c>
      <c r="I227" s="42">
        <f t="shared" si="425"/>
        <v>2017.5329017932002</v>
      </c>
      <c r="J227" s="42">
        <f t="shared" si="425"/>
        <v>6716.5339927388995</v>
      </c>
      <c r="K227" s="42">
        <f t="shared" si="425"/>
        <v>7747.4122807422</v>
      </c>
      <c r="L227" s="39">
        <f t="shared" si="425"/>
        <v>3590.3653573721999</v>
      </c>
      <c r="M227" s="111">
        <f t="shared" ref="M227:Q227" si="426">LN(H227/H226)</f>
        <v>2.3695887872237417E-3</v>
      </c>
      <c r="N227" s="111">
        <f t="shared" si="426"/>
        <v>1.64053145471829E-2</v>
      </c>
      <c r="O227" s="111">
        <f t="shared" si="426"/>
        <v>8.3639647729870596E-3</v>
      </c>
      <c r="P227" s="111">
        <f t="shared" si="426"/>
        <v>3.4792916334502308E-2</v>
      </c>
      <c r="Q227" s="112">
        <f t="shared" si="426"/>
        <v>5.4706778557983334E-3</v>
      </c>
    </row>
    <row r="228" spans="1:17">
      <c r="A228" s="105">
        <v>42709</v>
      </c>
      <c r="B228" s="109">
        <v>186.800003</v>
      </c>
      <c r="C228" s="109">
        <v>31.672408999999998</v>
      </c>
      <c r="D228" s="109">
        <v>103.98204800000001</v>
      </c>
      <c r="E228" s="109">
        <v>119.160004</v>
      </c>
      <c r="F228" s="107">
        <v>56.903275000000001</v>
      </c>
      <c r="G228" s="107">
        <v>63.7361</v>
      </c>
      <c r="H228" s="42">
        <f t="shared" ref="H228:L228" si="427">B228*$G228</f>
        <v>11905.9036712083</v>
      </c>
      <c r="I228" s="42">
        <f t="shared" si="427"/>
        <v>2018.6758272648999</v>
      </c>
      <c r="J228" s="42">
        <f t="shared" si="427"/>
        <v>6627.4102095328008</v>
      </c>
      <c r="K228" s="42">
        <f t="shared" si="427"/>
        <v>7594.7939309444</v>
      </c>
      <c r="L228" s="39">
        <f t="shared" si="427"/>
        <v>3626.7928257275003</v>
      </c>
      <c r="M228" s="111">
        <f t="shared" ref="M228:Q228" si="428">LN(H228/H227)</f>
        <v>2.2804186251056686E-2</v>
      </c>
      <c r="N228" s="111">
        <f t="shared" si="428"/>
        <v>5.6633617286413356E-4</v>
      </c>
      <c r="O228" s="111">
        <f t="shared" si="428"/>
        <v>-1.3358135663677191E-2</v>
      </c>
      <c r="P228" s="111">
        <f t="shared" si="428"/>
        <v>-1.9895884869316201E-2</v>
      </c>
      <c r="Q228" s="112">
        <f t="shared" si="428"/>
        <v>1.0094770482743745E-2</v>
      </c>
    </row>
    <row r="229" spans="1:17">
      <c r="A229" s="105">
        <v>42710</v>
      </c>
      <c r="B229" s="109">
        <v>185.85000600000001</v>
      </c>
      <c r="C229" s="109">
        <v>31.976331999999999</v>
      </c>
      <c r="D229" s="109">
        <v>104.78254699999999</v>
      </c>
      <c r="E229" s="109">
        <v>124.57</v>
      </c>
      <c r="F229" s="107">
        <v>56.648147999999999</v>
      </c>
      <c r="G229" s="107">
        <v>63.827399999999997</v>
      </c>
      <c r="H229" s="42">
        <f t="shared" ref="H229:L229" si="429">B229*$G229</f>
        <v>11862.322672964399</v>
      </c>
      <c r="I229" s="42">
        <f t="shared" si="429"/>
        <v>2040.9661330967999</v>
      </c>
      <c r="J229" s="42">
        <f t="shared" si="429"/>
        <v>6687.9975403877997</v>
      </c>
      <c r="K229" s="42">
        <f t="shared" si="429"/>
        <v>7950.9792179999995</v>
      </c>
      <c r="L229" s="39">
        <f t="shared" si="429"/>
        <v>3615.7040016551996</v>
      </c>
      <c r="M229" s="111">
        <f t="shared" ref="M229:Q229" si="430">LN(H229/H228)</f>
        <v>-3.6671686353915273E-3</v>
      </c>
      <c r="N229" s="111">
        <f t="shared" si="430"/>
        <v>1.0981524999160507E-2</v>
      </c>
      <c r="O229" s="111">
        <f t="shared" si="430"/>
        <v>9.1003970936370492E-3</v>
      </c>
      <c r="P229" s="111">
        <f t="shared" si="430"/>
        <v>4.5832089676555908E-2</v>
      </c>
      <c r="Q229" s="112">
        <f t="shared" si="430"/>
        <v>-3.0621574303460681E-3</v>
      </c>
    </row>
    <row r="230" spans="1:17">
      <c r="A230" s="105">
        <v>42711</v>
      </c>
      <c r="B230" s="109">
        <v>193.14999399999999</v>
      </c>
      <c r="C230" s="109">
        <v>32.694695000000003</v>
      </c>
      <c r="D230" s="109">
        <v>105.81182099999999</v>
      </c>
      <c r="E230" s="109">
        <v>125.389999</v>
      </c>
      <c r="F230" s="107">
        <v>57.989936999999998</v>
      </c>
      <c r="G230" s="107">
        <v>63.711799999999997</v>
      </c>
      <c r="H230" s="42">
        <f t="shared" ref="H230:L230" si="431">B230*$G230</f>
        <v>12305.933787729198</v>
      </c>
      <c r="I230" s="42">
        <f t="shared" si="431"/>
        <v>2083.0378689009999</v>
      </c>
      <c r="J230" s="42">
        <f t="shared" si="431"/>
        <v>6741.4615771877989</v>
      </c>
      <c r="K230" s="42">
        <f t="shared" si="431"/>
        <v>7988.8225382882001</v>
      </c>
      <c r="L230" s="39">
        <f t="shared" si="431"/>
        <v>3694.6432681565998</v>
      </c>
      <c r="M230" s="111">
        <f t="shared" ref="M230:Q230" si="432">LN(H230/H229)</f>
        <v>3.6714352530989688E-2</v>
      </c>
      <c r="N230" s="111">
        <f t="shared" si="432"/>
        <v>2.0404051693992571E-2</v>
      </c>
      <c r="O230" s="111">
        <f t="shared" si="432"/>
        <v>7.9622446128458108E-3</v>
      </c>
      <c r="P230" s="111">
        <f t="shared" si="432"/>
        <v>4.7482888393283592E-3</v>
      </c>
      <c r="Q230" s="112">
        <f t="shared" si="432"/>
        <v>2.159742403215861E-2</v>
      </c>
    </row>
    <row r="231" spans="1:17">
      <c r="A231" s="113">
        <v>42712</v>
      </c>
      <c r="B231" s="109">
        <v>192.28999300000001</v>
      </c>
      <c r="C231" s="109">
        <v>32.878886999999999</v>
      </c>
      <c r="D231" s="109">
        <v>106.850578</v>
      </c>
      <c r="E231" s="109">
        <v>123.239998</v>
      </c>
      <c r="F231" s="107">
        <v>57.649757000000001</v>
      </c>
      <c r="G231" s="107">
        <v>63.370800000000003</v>
      </c>
      <c r="H231" s="42">
        <f t="shared" ref="H231:L231" si="433">B231*$G231</f>
        <v>12185.570688404401</v>
      </c>
      <c r="I231" s="42">
        <f t="shared" si="433"/>
        <v>2083.5613722996</v>
      </c>
      <c r="J231" s="42">
        <f t="shared" si="433"/>
        <v>6771.2066083223999</v>
      </c>
      <c r="K231" s="42">
        <f t="shared" si="433"/>
        <v>7809.8172652584008</v>
      </c>
      <c r="L231" s="39">
        <f t="shared" si="433"/>
        <v>3653.3112208956004</v>
      </c>
      <c r="M231" s="111">
        <f t="shared" ref="M231:Q231" si="434">LN(H231/H230)</f>
        <v>-9.8290465140954686E-3</v>
      </c>
      <c r="N231" s="111">
        <f t="shared" si="434"/>
        <v>2.512856989836396E-4</v>
      </c>
      <c r="O231" s="111">
        <f t="shared" si="434"/>
        <v>4.4025471165950233E-3</v>
      </c>
      <c r="P231" s="111">
        <f t="shared" si="434"/>
        <v>-2.2661815952250773E-2</v>
      </c>
      <c r="Q231" s="112">
        <f t="shared" si="434"/>
        <v>-1.1250065103327165E-2</v>
      </c>
    </row>
    <row r="232" spans="1:17">
      <c r="A232" s="113">
        <v>42713</v>
      </c>
      <c r="B232" s="109">
        <v>192.179993</v>
      </c>
      <c r="C232" s="109">
        <v>32.934147000000003</v>
      </c>
      <c r="D232" s="109">
        <v>108.594566</v>
      </c>
      <c r="E232" s="109">
        <v>122.879997</v>
      </c>
      <c r="F232" s="107">
        <v>58.556896000000002</v>
      </c>
      <c r="G232" s="107">
        <v>63.002899999999997</v>
      </c>
      <c r="H232" s="42">
        <f t="shared" ref="H232:L232" si="435">B232*$G232</f>
        <v>12107.896880979699</v>
      </c>
      <c r="I232" s="42">
        <f t="shared" si="435"/>
        <v>2074.9467700262999</v>
      </c>
      <c r="J232" s="42">
        <f t="shared" si="435"/>
        <v>6841.7725822413995</v>
      </c>
      <c r="K232" s="42">
        <f t="shared" si="435"/>
        <v>7741.7961629912998</v>
      </c>
      <c r="L232" s="39">
        <f t="shared" si="435"/>
        <v>3689.2542629984</v>
      </c>
      <c r="M232" s="111">
        <f t="shared" ref="M232:Q232" si="436">LN(H232/H231)</f>
        <v>-6.3946467819742132E-3</v>
      </c>
      <c r="N232" s="111">
        <f t="shared" si="436"/>
        <v>-4.1431274395973628E-3</v>
      </c>
      <c r="O232" s="111">
        <f t="shared" si="436"/>
        <v>1.0367547764745785E-2</v>
      </c>
      <c r="P232" s="111">
        <f t="shared" si="436"/>
        <v>-8.7478429624341658E-3</v>
      </c>
      <c r="Q232" s="112">
        <f t="shared" si="436"/>
        <v>9.7904007208547382E-3</v>
      </c>
    </row>
    <row r="233" spans="1:17">
      <c r="A233" s="113">
        <v>42716</v>
      </c>
      <c r="B233" s="109">
        <v>192.429993</v>
      </c>
      <c r="C233" s="109">
        <v>33.127552000000001</v>
      </c>
      <c r="D233" s="109">
        <v>107.975121</v>
      </c>
      <c r="E233" s="109">
        <v>122.83000199999999</v>
      </c>
      <c r="F233" s="107">
        <v>58.745871999999999</v>
      </c>
      <c r="G233" s="107">
        <v>61.2346</v>
      </c>
      <c r="H233" s="42">
        <f t="shared" ref="H233:L233" si="437">B233*$G233</f>
        <v>11783.3736493578</v>
      </c>
      <c r="I233" s="42">
        <f t="shared" si="437"/>
        <v>2028.5523956992001</v>
      </c>
      <c r="J233" s="42">
        <f t="shared" si="437"/>
        <v>6611.8133443866</v>
      </c>
      <c r="K233" s="42">
        <f t="shared" si="437"/>
        <v>7521.4460404691999</v>
      </c>
      <c r="L233" s="39">
        <f t="shared" si="437"/>
        <v>3597.2799735712001</v>
      </c>
      <c r="M233" s="111">
        <f t="shared" ref="M233:Q233" si="438">LN(H233/H232)</f>
        <v>-2.7168349407523395E-2</v>
      </c>
      <c r="N233" s="111">
        <f t="shared" si="438"/>
        <v>-2.2613067248160246E-2</v>
      </c>
      <c r="O233" s="111">
        <f t="shared" si="438"/>
        <v>-3.4188897777816828E-2</v>
      </c>
      <c r="P233" s="111">
        <f t="shared" si="438"/>
        <v>-2.8875310989820026E-2</v>
      </c>
      <c r="Q233" s="112">
        <f t="shared" si="438"/>
        <v>-2.5246343896064137E-2</v>
      </c>
    </row>
    <row r="234" spans="1:17">
      <c r="A234" s="113">
        <v>42717</v>
      </c>
      <c r="B234" s="109">
        <v>198.14999399999999</v>
      </c>
      <c r="C234" s="109">
        <v>33.891959999999997</v>
      </c>
      <c r="D234" s="109">
        <v>109.77630600000001</v>
      </c>
      <c r="E234" s="109">
        <v>123.779999</v>
      </c>
      <c r="F234" s="107">
        <v>59.511260999999998</v>
      </c>
      <c r="G234" s="107">
        <v>60.9587</v>
      </c>
      <c r="H234" s="42">
        <f t="shared" ref="H234:L234" si="439">B234*$G234</f>
        <v>12078.9660392478</v>
      </c>
      <c r="I234" s="42">
        <f t="shared" si="439"/>
        <v>2066.0098220519999</v>
      </c>
      <c r="J234" s="42">
        <f t="shared" si="439"/>
        <v>6691.8209045622007</v>
      </c>
      <c r="K234" s="42">
        <f t="shared" si="439"/>
        <v>7545.4678250412999</v>
      </c>
      <c r="L234" s="39">
        <f t="shared" si="439"/>
        <v>3627.7291059207</v>
      </c>
      <c r="M234" s="111">
        <f t="shared" ref="M234:Q234" si="440">LN(H234/H233)</f>
        <v>2.4776070952487062E-2</v>
      </c>
      <c r="N234" s="111">
        <f t="shared" si="440"/>
        <v>1.8296691719461595E-2</v>
      </c>
      <c r="O234" s="111">
        <f t="shared" si="440"/>
        <v>1.2028070415008994E-2</v>
      </c>
      <c r="P234" s="111">
        <f t="shared" si="440"/>
        <v>3.1886828504328482E-3</v>
      </c>
      <c r="Q234" s="112">
        <f t="shared" si="440"/>
        <v>8.4288648741502915E-3</v>
      </c>
    </row>
    <row r="235" spans="1:17">
      <c r="A235" s="113">
        <v>42718</v>
      </c>
      <c r="B235" s="109">
        <v>198.69000199999999</v>
      </c>
      <c r="C235" s="109">
        <v>33.661715999999998</v>
      </c>
      <c r="D235" s="109">
        <v>109.77630600000001</v>
      </c>
      <c r="E235" s="109">
        <v>123.44000200000001</v>
      </c>
      <c r="F235" s="107">
        <v>59.227783000000002</v>
      </c>
      <c r="G235" s="107">
        <v>61.134099999999997</v>
      </c>
      <c r="H235" s="42">
        <f t="shared" ref="H235:L235" si="441">B235*$G235</f>
        <v>12146.734451268199</v>
      </c>
      <c r="I235" s="42">
        <f t="shared" si="441"/>
        <v>2057.8787121155997</v>
      </c>
      <c r="J235" s="42">
        <f t="shared" si="441"/>
        <v>6711.0756686346003</v>
      </c>
      <c r="K235" s="42">
        <f t="shared" si="441"/>
        <v>7546.3934262681996</v>
      </c>
      <c r="L235" s="39">
        <f t="shared" si="441"/>
        <v>3620.8372087002999</v>
      </c>
      <c r="M235" s="111">
        <f t="shared" ref="M235:Q235" si="442">LN(H235/H234)</f>
        <v>5.5947681527331776E-3</v>
      </c>
      <c r="N235" s="111">
        <f t="shared" si="442"/>
        <v>-3.9434239824834294E-3</v>
      </c>
      <c r="O235" s="111">
        <f t="shared" si="442"/>
        <v>2.8732262781562233E-3</v>
      </c>
      <c r="P235" s="111">
        <f t="shared" si="442"/>
        <v>1.2266230289922371E-4</v>
      </c>
      <c r="Q235" s="112">
        <f t="shared" si="442"/>
        <v>-1.9015896380175465E-3</v>
      </c>
    </row>
    <row r="236" spans="1:17">
      <c r="A236" s="113">
        <v>42719</v>
      </c>
      <c r="B236" s="109">
        <v>197.58000200000001</v>
      </c>
      <c r="C236" s="109">
        <v>33.882755000000003</v>
      </c>
      <c r="D236" s="109">
        <v>110.376678</v>
      </c>
      <c r="E236" s="109">
        <v>125</v>
      </c>
      <c r="F236" s="107">
        <v>59.133288999999998</v>
      </c>
      <c r="G236" s="107">
        <v>61.701099999999997</v>
      </c>
      <c r="H236" s="42">
        <f t="shared" ref="H236:L236" si="443">B236*$G236</f>
        <v>12190.9034614022</v>
      </c>
      <c r="I236" s="42">
        <f t="shared" si="443"/>
        <v>2090.6032545305002</v>
      </c>
      <c r="J236" s="42">
        <f t="shared" si="443"/>
        <v>6810.3624469457991</v>
      </c>
      <c r="K236" s="42">
        <f t="shared" si="443"/>
        <v>7712.6374999999998</v>
      </c>
      <c r="L236" s="39">
        <f t="shared" si="443"/>
        <v>3648.5889779178997</v>
      </c>
      <c r="M236" s="111">
        <f t="shared" ref="M236:Q236" si="444">LN(H236/H235)</f>
        <v>3.629691491435895E-3</v>
      </c>
      <c r="N236" s="111">
        <f t="shared" si="444"/>
        <v>1.5776962016910267E-2</v>
      </c>
      <c r="O236" s="111">
        <f t="shared" si="444"/>
        <v>1.4686095070941639E-2</v>
      </c>
      <c r="P236" s="111">
        <f t="shared" si="444"/>
        <v>2.1790460028747665E-2</v>
      </c>
      <c r="Q236" s="112">
        <f t="shared" si="444"/>
        <v>7.6352392403903771E-3</v>
      </c>
    </row>
    <row r="237" spans="1:17">
      <c r="A237" s="113">
        <v>42720</v>
      </c>
      <c r="B237" s="109">
        <v>202.490005</v>
      </c>
      <c r="C237" s="109">
        <v>33.440685000000002</v>
      </c>
      <c r="D237" s="109">
        <v>110.51963000000001</v>
      </c>
      <c r="E237" s="109">
        <v>124.220001</v>
      </c>
      <c r="F237" s="107">
        <v>58.86871</v>
      </c>
      <c r="G237" s="107">
        <v>61.814500000000002</v>
      </c>
      <c r="H237" s="42">
        <f t="shared" ref="H237:L237" si="445">B237*$G237</f>
        <v>12516.818414072501</v>
      </c>
      <c r="I237" s="42">
        <f t="shared" si="445"/>
        <v>2067.1192229325002</v>
      </c>
      <c r="J237" s="42">
        <f t="shared" si="445"/>
        <v>6831.7156686350008</v>
      </c>
      <c r="K237" s="42">
        <f t="shared" si="445"/>
        <v>7678.5972518144999</v>
      </c>
      <c r="L237" s="39">
        <f t="shared" si="445"/>
        <v>3638.9398742950002</v>
      </c>
      <c r="M237" s="111">
        <f t="shared" ref="M237:Q237" si="446">LN(H237/H236)</f>
        <v>2.6383157386106394E-2</v>
      </c>
      <c r="N237" s="111">
        <f t="shared" si="446"/>
        <v>-1.129670461109602E-2</v>
      </c>
      <c r="O237" s="111">
        <f t="shared" si="446"/>
        <v>3.1304965338514951E-3</v>
      </c>
      <c r="P237" s="111">
        <f t="shared" si="446"/>
        <v>-4.4233362997496009E-3</v>
      </c>
      <c r="Q237" s="112">
        <f t="shared" si="446"/>
        <v>-2.6481155566682383E-3</v>
      </c>
    </row>
    <row r="238" spans="1:17">
      <c r="A238" s="113">
        <v>42723</v>
      </c>
      <c r="B238" s="109">
        <v>202.729996</v>
      </c>
      <c r="C238" s="109">
        <v>33.974845999999999</v>
      </c>
      <c r="D238" s="109">
        <v>111.15815000000001</v>
      </c>
      <c r="E238" s="109">
        <v>125.449997</v>
      </c>
      <c r="F238" s="107">
        <v>60.116005000000001</v>
      </c>
      <c r="G238" s="107">
        <v>61.828000000000003</v>
      </c>
      <c r="H238" s="42">
        <f t="shared" ref="H238:L238" si="447">B238*$G238</f>
        <v>12534.390192688001</v>
      </c>
      <c r="I238" s="42">
        <f t="shared" si="447"/>
        <v>2100.5967784879999</v>
      </c>
      <c r="J238" s="42">
        <f t="shared" si="447"/>
        <v>6872.6860982000007</v>
      </c>
      <c r="K238" s="42">
        <f t="shared" si="447"/>
        <v>7756.3224145160002</v>
      </c>
      <c r="L238" s="39">
        <f t="shared" si="447"/>
        <v>3716.8523571400001</v>
      </c>
      <c r="M238" s="111">
        <f t="shared" ref="M238:Q238" si="448">LN(H238/H237)</f>
        <v>1.402868961187744E-3</v>
      </c>
      <c r="N238" s="111">
        <f t="shared" si="448"/>
        <v>1.6065526341327862E-2</v>
      </c>
      <c r="O238" s="111">
        <f t="shared" si="448"/>
        <v>5.979181334846137E-3</v>
      </c>
      <c r="P238" s="111">
        <f t="shared" si="448"/>
        <v>1.0071425232647561E-2</v>
      </c>
      <c r="Q238" s="112">
        <f t="shared" si="448"/>
        <v>2.1184773648786671E-2</v>
      </c>
    </row>
    <row r="239" spans="1:17">
      <c r="A239" s="113">
        <v>42724</v>
      </c>
      <c r="B239" s="109">
        <v>208.78999300000001</v>
      </c>
      <c r="C239" s="109">
        <v>34.269565999999998</v>
      </c>
      <c r="D239" s="109">
        <v>111.453575</v>
      </c>
      <c r="E239" s="109">
        <v>125.120003</v>
      </c>
      <c r="F239" s="107">
        <v>60.040416999999998</v>
      </c>
      <c r="G239" s="107">
        <v>61.643700000000003</v>
      </c>
      <c r="H239" s="42">
        <f t="shared" ref="H239:L239" si="449">B239*$G239</f>
        <v>12870.587691494102</v>
      </c>
      <c r="I239" s="42">
        <f t="shared" si="449"/>
        <v>2112.5028456341997</v>
      </c>
      <c r="J239" s="42">
        <f t="shared" si="449"/>
        <v>6870.4107412275007</v>
      </c>
      <c r="K239" s="42">
        <f t="shared" si="449"/>
        <v>7712.8599289311005</v>
      </c>
      <c r="L239" s="39">
        <f t="shared" si="449"/>
        <v>3701.1134534229</v>
      </c>
      <c r="M239" s="111">
        <f t="shared" ref="M239:Q239" si="450">LN(H239/H238)</f>
        <v>2.646860218287558E-2</v>
      </c>
      <c r="N239" s="111">
        <f t="shared" si="450"/>
        <v>5.6519427038552606E-3</v>
      </c>
      <c r="O239" s="111">
        <f t="shared" si="450"/>
        <v>-3.3112725899771674E-4</v>
      </c>
      <c r="P239" s="111">
        <f t="shared" si="450"/>
        <v>-5.6192498070103966E-3</v>
      </c>
      <c r="Q239" s="112">
        <f t="shared" si="450"/>
        <v>-4.243461815953988E-3</v>
      </c>
    </row>
    <row r="240" spans="1:17">
      <c r="A240" s="113">
        <v>42725</v>
      </c>
      <c r="B240" s="109">
        <v>207.699997</v>
      </c>
      <c r="C240" s="109">
        <v>34.057735000000001</v>
      </c>
      <c r="D240" s="109">
        <v>111.55841100000001</v>
      </c>
      <c r="E240" s="109">
        <v>126.5</v>
      </c>
      <c r="F240" s="107">
        <v>60.040416999999998</v>
      </c>
      <c r="G240" s="107">
        <v>61.065399999999997</v>
      </c>
      <c r="H240" s="42">
        <f t="shared" ref="H240:L240" si="451">B240*$G240</f>
        <v>12683.283396803799</v>
      </c>
      <c r="I240" s="42">
        <f t="shared" si="451"/>
        <v>2079.7492108689999</v>
      </c>
      <c r="J240" s="42">
        <f t="shared" si="451"/>
        <v>6812.3589910793999</v>
      </c>
      <c r="K240" s="42">
        <f t="shared" si="451"/>
        <v>7724.7730999999994</v>
      </c>
      <c r="L240" s="39">
        <f t="shared" si="451"/>
        <v>3666.3920802717998</v>
      </c>
      <c r="M240" s="111">
        <f t="shared" ref="M240:Q240" si="452">LN(H240/H239)</f>
        <v>-1.4659825785501006E-2</v>
      </c>
      <c r="N240" s="111">
        <f t="shared" si="452"/>
        <v>-1.5626112547780676E-2</v>
      </c>
      <c r="O240" s="111">
        <f t="shared" si="452"/>
        <v>-8.4854308895354162E-3</v>
      </c>
      <c r="P240" s="111">
        <f t="shared" si="452"/>
        <v>1.5433937847079491E-3</v>
      </c>
      <c r="Q240" s="112">
        <f t="shared" si="452"/>
        <v>-9.4256136088840831E-3</v>
      </c>
    </row>
    <row r="241" spans="1:17">
      <c r="A241" s="113">
        <v>42726</v>
      </c>
      <c r="B241" s="109">
        <v>208.449997</v>
      </c>
      <c r="C241" s="109">
        <v>34.011691999999996</v>
      </c>
      <c r="D241" s="109">
        <v>110.82459299999999</v>
      </c>
      <c r="E241" s="109">
        <v>125.58000199999999</v>
      </c>
      <c r="F241" s="107">
        <v>60.049877000000002</v>
      </c>
      <c r="G241" s="107">
        <v>60.889299999999999</v>
      </c>
      <c r="H241" s="42">
        <f t="shared" ref="H241:L241" si="453">B241*$G241</f>
        <v>12692.3744023321</v>
      </c>
      <c r="I241" s="42">
        <f t="shared" si="453"/>
        <v>2070.9481176955996</v>
      </c>
      <c r="J241" s="42">
        <f t="shared" si="453"/>
        <v>6748.0318905548993</v>
      </c>
      <c r="K241" s="42">
        <f t="shared" si="453"/>
        <v>7646.4784157785998</v>
      </c>
      <c r="L241" s="39">
        <f t="shared" si="453"/>
        <v>3656.3949756161001</v>
      </c>
      <c r="M241" s="111">
        <f t="shared" ref="M241:Q241" si="454">LN(H241/H240)</f>
        <v>7.1651391181259592E-4</v>
      </c>
      <c r="N241" s="111">
        <f t="shared" si="454"/>
        <v>-4.2407844594779566E-3</v>
      </c>
      <c r="O241" s="111">
        <f t="shared" si="454"/>
        <v>-9.4875706185109758E-3</v>
      </c>
      <c r="P241" s="111">
        <f t="shared" si="454"/>
        <v>-1.018724614040452E-2</v>
      </c>
      <c r="Q241" s="112">
        <f t="shared" si="454"/>
        <v>-2.7304114649856367E-3</v>
      </c>
    </row>
    <row r="242" spans="1:17">
      <c r="A242" s="113">
        <v>42727</v>
      </c>
      <c r="B242" s="109">
        <v>213.33999600000001</v>
      </c>
      <c r="C242" s="109">
        <v>34.048533999999997</v>
      </c>
      <c r="D242" s="109">
        <v>111.04377700000001</v>
      </c>
      <c r="E242" s="109">
        <v>125.589996</v>
      </c>
      <c r="F242" s="107">
        <v>59.756943</v>
      </c>
      <c r="G242" s="107">
        <v>61.072699999999998</v>
      </c>
      <c r="H242" s="42">
        <f t="shared" ref="H242:L242" si="455">B242*$G242</f>
        <v>13029.249573709199</v>
      </c>
      <c r="I242" s="42">
        <f t="shared" si="455"/>
        <v>2079.4359024217997</v>
      </c>
      <c r="J242" s="42">
        <f t="shared" si="455"/>
        <v>6781.7432795879004</v>
      </c>
      <c r="K242" s="42">
        <f t="shared" si="455"/>
        <v>7670.1201487091994</v>
      </c>
      <c r="L242" s="39">
        <f t="shared" si="455"/>
        <v>3649.5178527560997</v>
      </c>
      <c r="M242" s="111">
        <f t="shared" ref="M242:Q242" si="456">LN(H242/H241)</f>
        <v>2.6195424917482585E-2</v>
      </c>
      <c r="N242" s="111">
        <f t="shared" si="456"/>
        <v>4.0901258860995254E-3</v>
      </c>
      <c r="O242" s="111">
        <f t="shared" si="456"/>
        <v>4.9832991860850762E-3</v>
      </c>
      <c r="P242" s="111">
        <f t="shared" si="456"/>
        <v>3.0870759727243961E-3</v>
      </c>
      <c r="Q242" s="112">
        <f t="shared" si="456"/>
        <v>-1.8826189287346985E-3</v>
      </c>
    </row>
    <row r="243" spans="1:17">
      <c r="A243" s="113">
        <v>42731</v>
      </c>
      <c r="B243" s="109">
        <v>219.529999</v>
      </c>
      <c r="C243" s="109">
        <v>34.140628999999997</v>
      </c>
      <c r="D243" s="109">
        <v>111.74900100000001</v>
      </c>
      <c r="E243" s="109">
        <v>128.35000600000001</v>
      </c>
      <c r="F243" s="107">
        <v>59.794735000000003</v>
      </c>
      <c r="G243" s="107">
        <v>60.875300000000003</v>
      </c>
      <c r="H243" s="42">
        <f t="shared" ref="H243:L243" si="457">B243*$G243</f>
        <v>13363.954548124701</v>
      </c>
      <c r="I243" s="42">
        <f t="shared" si="457"/>
        <v>2078.3210325637001</v>
      </c>
      <c r="J243" s="42">
        <f t="shared" si="457"/>
        <v>6802.7539605753009</v>
      </c>
      <c r="K243" s="42">
        <f t="shared" si="457"/>
        <v>7813.3451202518008</v>
      </c>
      <c r="L243" s="39">
        <f t="shared" si="457"/>
        <v>3640.0224315455002</v>
      </c>
      <c r="M243" s="111">
        <f t="shared" ref="M243:Q243" si="458">LN(H243/H242)</f>
        <v>2.5364326136504953E-2</v>
      </c>
      <c r="N243" s="111">
        <f t="shared" si="458"/>
        <v>-5.3628430052672378E-4</v>
      </c>
      <c r="O243" s="111">
        <f t="shared" si="458"/>
        <v>3.0933346107287572E-3</v>
      </c>
      <c r="P243" s="111">
        <f t="shared" si="458"/>
        <v>1.8500904587740858E-2</v>
      </c>
      <c r="Q243" s="112">
        <f t="shared" si="458"/>
        <v>-2.6052195915930816E-3</v>
      </c>
    </row>
    <row r="244" spans="1:17">
      <c r="A244" s="113">
        <v>42732</v>
      </c>
      <c r="B244" s="109">
        <v>219.740005</v>
      </c>
      <c r="C244" s="109">
        <v>33.735405</v>
      </c>
      <c r="D244" s="109">
        <v>111.272507</v>
      </c>
      <c r="E244" s="109">
        <v>125.889999</v>
      </c>
      <c r="F244" s="107">
        <v>59.520710000000001</v>
      </c>
      <c r="G244" s="107">
        <v>60.788200000000003</v>
      </c>
      <c r="H244" s="42">
        <f t="shared" ref="H244:L244" si="459">B244*$G244</f>
        <v>13357.599371941</v>
      </c>
      <c r="I244" s="42">
        <f t="shared" si="459"/>
        <v>2050.7145462210001</v>
      </c>
      <c r="J244" s="42">
        <f t="shared" si="459"/>
        <v>6764.0554100174004</v>
      </c>
      <c r="K244" s="42">
        <f t="shared" si="459"/>
        <v>7652.6264372118003</v>
      </c>
      <c r="L244" s="39">
        <f t="shared" si="459"/>
        <v>3618.156823622</v>
      </c>
      <c r="M244" s="111">
        <f t="shared" ref="M244:Q244" si="460">LN(H244/H243)</f>
        <v>-4.7565918677734177E-4</v>
      </c>
      <c r="N244" s="111">
        <f t="shared" si="460"/>
        <v>-1.3372080322483871E-2</v>
      </c>
      <c r="O244" s="111">
        <f t="shared" si="460"/>
        <v>-5.7049014926569917E-3</v>
      </c>
      <c r="P244" s="111">
        <f t="shared" si="460"/>
        <v>-2.0784270562629516E-2</v>
      </c>
      <c r="Q244" s="112">
        <f t="shared" si="460"/>
        <v>-6.025112718171138E-3</v>
      </c>
    </row>
    <row r="245" spans="1:17">
      <c r="A245" s="113">
        <v>42733</v>
      </c>
      <c r="B245" s="109">
        <v>214.679993</v>
      </c>
      <c r="C245" s="109">
        <v>33.763030999999998</v>
      </c>
      <c r="D245" s="109">
        <v>111.24391900000001</v>
      </c>
      <c r="E245" s="109">
        <v>125.33000199999999</v>
      </c>
      <c r="F245" s="107">
        <v>59.435673000000001</v>
      </c>
      <c r="G245" s="107">
        <v>60.547899999999998</v>
      </c>
      <c r="H245" s="42">
        <f t="shared" ref="H245:L245" si="461">B245*$G245</f>
        <v>12998.422748164699</v>
      </c>
      <c r="I245" s="42">
        <f t="shared" si="461"/>
        <v>2044.2806246848997</v>
      </c>
      <c r="J245" s="42">
        <f t="shared" si="461"/>
        <v>6735.5856832200998</v>
      </c>
      <c r="K245" s="42">
        <f t="shared" si="461"/>
        <v>7588.468428095799</v>
      </c>
      <c r="L245" s="39">
        <f t="shared" si="461"/>
        <v>3598.7051852366999</v>
      </c>
      <c r="M245" s="111">
        <f t="shared" ref="M245:Q245" si="462">LN(H245/H244)</f>
        <v>-2.7257441197199261E-2</v>
      </c>
      <c r="N245" s="111">
        <f t="shared" si="462"/>
        <v>-3.1423367118996928E-3</v>
      </c>
      <c r="O245" s="111">
        <f t="shared" si="462"/>
        <v>-4.2178556907927602E-3</v>
      </c>
      <c r="P245" s="111">
        <f t="shared" si="462"/>
        <v>-8.4191311256811667E-3</v>
      </c>
      <c r="Q245" s="112">
        <f t="shared" si="462"/>
        <v>-5.3906214265531409E-3</v>
      </c>
    </row>
    <row r="246" spans="1:17">
      <c r="A246" s="113">
        <v>42734</v>
      </c>
      <c r="B246" s="109">
        <v>213.69000199999999</v>
      </c>
      <c r="C246" s="109">
        <v>33.403846999999999</v>
      </c>
      <c r="D246" s="109">
        <v>110.376678</v>
      </c>
      <c r="E246" s="109">
        <v>123.800003</v>
      </c>
      <c r="F246" s="107">
        <v>58.717522000000002</v>
      </c>
      <c r="G246" s="107">
        <v>60.398899999999998</v>
      </c>
      <c r="H246" s="42">
        <f t="shared" ref="H246:L246" si="463">B246*$G246</f>
        <v>12906.6410617978</v>
      </c>
      <c r="I246" s="42">
        <f t="shared" si="463"/>
        <v>2017.5556145682999</v>
      </c>
      <c r="J246" s="42">
        <f t="shared" si="463"/>
        <v>6666.6299368541995</v>
      </c>
      <c r="K246" s="42">
        <f t="shared" si="463"/>
        <v>7477.3840011966995</v>
      </c>
      <c r="L246" s="39">
        <f t="shared" si="463"/>
        <v>3546.4737395257998</v>
      </c>
      <c r="M246" s="111">
        <f t="shared" ref="M246:Q246" si="464">LN(H246/H245)</f>
        <v>-7.0860331465714575E-3</v>
      </c>
      <c r="N246" s="111">
        <f t="shared" si="464"/>
        <v>-1.3159267975019054E-2</v>
      </c>
      <c r="O246" s="111">
        <f t="shared" si="464"/>
        <v>-1.0290291814011263E-2</v>
      </c>
      <c r="P246" s="111">
        <f t="shared" si="464"/>
        <v>-1.4746784560511856E-2</v>
      </c>
      <c r="Q246" s="112">
        <f t="shared" si="464"/>
        <v>-1.4620312981849515E-2</v>
      </c>
    </row>
    <row r="247" spans="1:17">
      <c r="A247" s="105">
        <v>42738</v>
      </c>
      <c r="B247" s="109">
        <v>216.990005</v>
      </c>
      <c r="C247" s="109">
        <v>33.707771000000001</v>
      </c>
      <c r="D247" s="109">
        <v>110.691154</v>
      </c>
      <c r="E247" s="109">
        <v>127.489998</v>
      </c>
      <c r="F247" s="107">
        <v>59.133288999999998</v>
      </c>
      <c r="G247" s="107">
        <v>61.134799999999998</v>
      </c>
      <c r="H247" s="42">
        <f t="shared" ref="H247:L247" si="465">B247*$G247</f>
        <v>13265.640557674</v>
      </c>
      <c r="I247" s="42">
        <f t="shared" si="465"/>
        <v>2060.7178385308002</v>
      </c>
      <c r="J247" s="42">
        <f t="shared" si="465"/>
        <v>6767.0815615592001</v>
      </c>
      <c r="K247" s="42">
        <f t="shared" si="465"/>
        <v>7794.0755297303995</v>
      </c>
      <c r="L247" s="39">
        <f t="shared" si="465"/>
        <v>3615.1017963571999</v>
      </c>
      <c r="M247" s="111">
        <f t="shared" ref="M247:Q247" si="466">LN(H247/H246)</f>
        <v>2.7435285842078889E-2</v>
      </c>
      <c r="N247" s="111">
        <f t="shared" si="466"/>
        <v>2.1167700544798367E-2</v>
      </c>
      <c r="O247" s="111">
        <f t="shared" si="466"/>
        <v>1.4955434617277833E-2</v>
      </c>
      <c r="P247" s="111">
        <f t="shared" si="466"/>
        <v>4.1480899267365028E-2</v>
      </c>
      <c r="Q247" s="112">
        <f t="shared" si="466"/>
        <v>1.9166217633581298E-2</v>
      </c>
    </row>
    <row r="248" spans="1:17">
      <c r="A248" s="105">
        <v>42739</v>
      </c>
      <c r="B248" s="109">
        <v>226.990005</v>
      </c>
      <c r="C248" s="109">
        <v>33.532783999999999</v>
      </c>
      <c r="D248" s="109">
        <v>110.56727600000001</v>
      </c>
      <c r="E248" s="109">
        <v>129.41000399999999</v>
      </c>
      <c r="F248" s="107">
        <v>58.86871</v>
      </c>
      <c r="G248" s="107">
        <v>60.773000000000003</v>
      </c>
      <c r="H248" s="42">
        <f t="shared" ref="H248:L248" si="467">B248*$G248</f>
        <v>13794.863573865001</v>
      </c>
      <c r="I248" s="42">
        <f t="shared" si="467"/>
        <v>2037.8878820320001</v>
      </c>
      <c r="J248" s="42">
        <f t="shared" si="467"/>
        <v>6719.5050643480008</v>
      </c>
      <c r="K248" s="42">
        <f t="shared" si="467"/>
        <v>7864.6341730919994</v>
      </c>
      <c r="L248" s="39">
        <f t="shared" si="467"/>
        <v>3577.6281128300002</v>
      </c>
      <c r="M248" s="111">
        <f t="shared" ref="M248:Q248" si="468">LN(H248/H247)</f>
        <v>3.9119042353304642E-2</v>
      </c>
      <c r="N248" s="111">
        <f t="shared" si="468"/>
        <v>-1.1140467843804732E-2</v>
      </c>
      <c r="O248" s="111">
        <f t="shared" si="468"/>
        <v>-7.0554093321222155E-3</v>
      </c>
      <c r="P248" s="111">
        <f t="shared" si="468"/>
        <v>9.0121245306921862E-3</v>
      </c>
      <c r="Q248" s="112">
        <f t="shared" si="468"/>
        <v>-1.0419972127702045E-2</v>
      </c>
    </row>
    <row r="249" spans="1:17">
      <c r="A249" s="105">
        <v>42740</v>
      </c>
      <c r="B249" s="109">
        <v>226.75</v>
      </c>
      <c r="C249" s="109">
        <v>33.477511999999997</v>
      </c>
      <c r="D249" s="109">
        <v>111.12956200000001</v>
      </c>
      <c r="E249" s="109">
        <v>131.80999800000001</v>
      </c>
      <c r="F249" s="107">
        <v>58.86871</v>
      </c>
      <c r="G249" s="107">
        <v>60.750999999999998</v>
      </c>
      <c r="H249" s="42">
        <f t="shared" ref="H249:L249" si="469">B249*$G249</f>
        <v>13775.28925</v>
      </c>
      <c r="I249" s="42">
        <f t="shared" si="469"/>
        <v>2033.7923315119997</v>
      </c>
      <c r="J249" s="42">
        <f t="shared" si="469"/>
        <v>6751.2320210620001</v>
      </c>
      <c r="K249" s="42">
        <f t="shared" si="469"/>
        <v>8007.5891884980001</v>
      </c>
      <c r="L249" s="39">
        <f t="shared" si="469"/>
        <v>3576.33300121</v>
      </c>
      <c r="M249" s="111">
        <f t="shared" ref="M249:Q249" si="470">LN(H249/H248)</f>
        <v>-1.4199650817339814E-3</v>
      </c>
      <c r="N249" s="111">
        <f t="shared" si="470"/>
        <v>-2.0117257183484495E-3</v>
      </c>
      <c r="O249" s="111">
        <f t="shared" si="470"/>
        <v>4.7105091842159896E-3</v>
      </c>
      <c r="P249" s="111">
        <f t="shared" si="470"/>
        <v>1.8013718405960815E-2</v>
      </c>
      <c r="Q249" s="112">
        <f t="shared" si="470"/>
        <v>-3.620684019673721E-4</v>
      </c>
    </row>
    <row r="250" spans="1:17">
      <c r="A250" s="105">
        <v>42741</v>
      </c>
      <c r="B250" s="109">
        <v>229.009995</v>
      </c>
      <c r="C250" s="109">
        <v>33.597259999999999</v>
      </c>
      <c r="D250" s="109">
        <v>112.368469</v>
      </c>
      <c r="E250" s="109">
        <v>131.070007</v>
      </c>
      <c r="F250" s="107">
        <v>59.378971</v>
      </c>
      <c r="G250" s="107">
        <v>59.750300000000003</v>
      </c>
      <c r="H250" s="42">
        <f t="shared" ref="H250:L250" si="471">B250*$G250</f>
        <v>13683.415904248501</v>
      </c>
      <c r="I250" s="42">
        <f t="shared" si="471"/>
        <v>2007.4463641780001</v>
      </c>
      <c r="J250" s="42">
        <f t="shared" si="471"/>
        <v>6714.0497332907007</v>
      </c>
      <c r="K250" s="42">
        <f t="shared" si="471"/>
        <v>7831.4722392521007</v>
      </c>
      <c r="L250" s="39">
        <f t="shared" si="471"/>
        <v>3547.9113309413001</v>
      </c>
      <c r="M250" s="111">
        <f t="shared" ref="M250:Q250" si="472">LN(H250/H249)</f>
        <v>-6.6917713762792664E-3</v>
      </c>
      <c r="N250" s="111">
        <f t="shared" si="472"/>
        <v>-1.3038745083312818E-2</v>
      </c>
      <c r="O250" s="111">
        <f t="shared" si="472"/>
        <v>-5.5227039367393843E-3</v>
      </c>
      <c r="P250" s="111">
        <f t="shared" si="472"/>
        <v>-2.2239222784000184E-2</v>
      </c>
      <c r="Q250" s="112">
        <f t="shared" si="472"/>
        <v>-7.9789012636810094E-3</v>
      </c>
    </row>
    <row r="251" spans="1:17">
      <c r="A251" s="105">
        <v>42744</v>
      </c>
      <c r="B251" s="109">
        <v>231.279999</v>
      </c>
      <c r="C251" s="109">
        <v>33.71698</v>
      </c>
      <c r="D251" s="109">
        <v>113.39769699999999</v>
      </c>
      <c r="E251" s="109">
        <v>130.949997</v>
      </c>
      <c r="F251" s="107">
        <v>59.189987000000002</v>
      </c>
      <c r="G251" s="107">
        <v>59.447600000000001</v>
      </c>
      <c r="H251" s="42">
        <f t="shared" ref="H251:L251" si="473">B251*$G251</f>
        <v>13749.0408685524</v>
      </c>
      <c r="I251" s="42">
        <f t="shared" si="473"/>
        <v>2004.3935402479999</v>
      </c>
      <c r="J251" s="42">
        <f t="shared" si="473"/>
        <v>6741.2209321771998</v>
      </c>
      <c r="K251" s="42">
        <f t="shared" si="473"/>
        <v>7784.6630416571998</v>
      </c>
      <c r="L251" s="39">
        <f t="shared" si="473"/>
        <v>3518.7026711812</v>
      </c>
      <c r="M251" s="111">
        <f t="shared" ref="M251:Q251" si="474">LN(H251/H250)</f>
        <v>4.7844850378570437E-3</v>
      </c>
      <c r="N251" s="111">
        <f t="shared" si="474"/>
        <v>-1.5219074499351678E-3</v>
      </c>
      <c r="O251" s="111">
        <f t="shared" si="474"/>
        <v>4.0387497948748989E-3</v>
      </c>
      <c r="P251" s="111">
        <f t="shared" si="474"/>
        <v>-5.9949964503086079E-3</v>
      </c>
      <c r="Q251" s="112">
        <f t="shared" si="474"/>
        <v>-8.2667105040151231E-3</v>
      </c>
    </row>
    <row r="252" spans="1:17">
      <c r="A252" s="113">
        <v>42745</v>
      </c>
      <c r="B252" s="109">
        <v>229.86999499999999</v>
      </c>
      <c r="C252" s="109">
        <v>33.652515000000001</v>
      </c>
      <c r="D252" s="109">
        <v>113.51206999999999</v>
      </c>
      <c r="E252" s="109">
        <v>129.88999899999999</v>
      </c>
      <c r="F252" s="107">
        <v>59.171084999999998</v>
      </c>
      <c r="G252" s="107">
        <v>59.8675</v>
      </c>
      <c r="H252" s="42">
        <f t="shared" ref="H252:L252" si="475">B252*$G252</f>
        <v>13761.7419256625</v>
      </c>
      <c r="I252" s="42">
        <f t="shared" si="475"/>
        <v>2014.6919417625002</v>
      </c>
      <c r="J252" s="42">
        <f t="shared" si="475"/>
        <v>6795.6838507249995</v>
      </c>
      <c r="K252" s="42">
        <f t="shared" si="475"/>
        <v>7776.1895151324989</v>
      </c>
      <c r="L252" s="39">
        <f t="shared" si="475"/>
        <v>3542.4249312375</v>
      </c>
      <c r="M252" s="111">
        <f t="shared" ref="M252:Q252" si="476">LN(H252/H251)</f>
        <v>9.2335126248438871E-4</v>
      </c>
      <c r="N252" s="111">
        <f t="shared" si="476"/>
        <v>5.1247598985576098E-3</v>
      </c>
      <c r="O252" s="111">
        <f t="shared" si="476"/>
        <v>8.0466270961689172E-3</v>
      </c>
      <c r="P252" s="111">
        <f t="shared" si="476"/>
        <v>-1.0890826619318525E-3</v>
      </c>
      <c r="Q252" s="112">
        <f t="shared" si="476"/>
        <v>6.7191391065768713E-3</v>
      </c>
    </row>
    <row r="253" spans="1:17">
      <c r="A253" s="113">
        <v>42746</v>
      </c>
      <c r="B253" s="109">
        <v>229.729996</v>
      </c>
      <c r="C253" s="109">
        <v>34.030113</v>
      </c>
      <c r="D253" s="109">
        <v>114.12198600000001</v>
      </c>
      <c r="E253" s="109">
        <v>130.5</v>
      </c>
      <c r="F253" s="107">
        <v>59.709685999999998</v>
      </c>
      <c r="G253" s="107">
        <v>60.004100000000001</v>
      </c>
      <c r="H253" s="42">
        <f t="shared" ref="H253:L253" si="477">B253*$G253</f>
        <v>13784.741652983601</v>
      </c>
      <c r="I253" s="42">
        <f t="shared" si="477"/>
        <v>2041.9463034633</v>
      </c>
      <c r="J253" s="42">
        <f t="shared" si="477"/>
        <v>6847.7870601426002</v>
      </c>
      <c r="K253" s="42">
        <f t="shared" si="477"/>
        <v>7830.5350500000004</v>
      </c>
      <c r="L253" s="39">
        <f t="shared" si="477"/>
        <v>3582.8259697126</v>
      </c>
      <c r="M253" s="111">
        <f t="shared" ref="M253:Q253" si="478">LN(H253/H252)</f>
        <v>1.6698852033167717E-3</v>
      </c>
      <c r="N253" s="111">
        <f t="shared" si="478"/>
        <v>1.3437122134527505E-2</v>
      </c>
      <c r="O253" s="111">
        <f t="shared" si="478"/>
        <v>7.6378603440089747E-3</v>
      </c>
      <c r="P253" s="111">
        <f t="shared" si="478"/>
        <v>6.9644023382599554E-3</v>
      </c>
      <c r="Q253" s="112">
        <f t="shared" si="478"/>
        <v>1.1340364574746959E-2</v>
      </c>
    </row>
    <row r="254" spans="1:17">
      <c r="A254" s="113">
        <v>42747</v>
      </c>
      <c r="B254" s="109">
        <v>229.58999600000001</v>
      </c>
      <c r="C254" s="109">
        <v>33.809078</v>
      </c>
      <c r="D254" s="109">
        <v>113.645454</v>
      </c>
      <c r="E254" s="109">
        <v>129.179993</v>
      </c>
      <c r="F254" s="107">
        <v>59.161636000000001</v>
      </c>
      <c r="G254" s="107">
        <v>60.2149</v>
      </c>
      <c r="H254" s="42">
        <f t="shared" ref="H254:L254" si="479">B254*$G254</f>
        <v>13824.738650140402</v>
      </c>
      <c r="I254" s="42">
        <f t="shared" si="479"/>
        <v>2035.8102508622001</v>
      </c>
      <c r="J254" s="42">
        <f t="shared" si="479"/>
        <v>6843.1496480646001</v>
      </c>
      <c r="K254" s="42">
        <f t="shared" si="479"/>
        <v>7778.5603604956996</v>
      </c>
      <c r="L254" s="39">
        <f t="shared" si="479"/>
        <v>3562.4119955763999</v>
      </c>
      <c r="M254" s="111">
        <f t="shared" ref="M254:Q254" si="480">LN(H254/H253)</f>
        <v>2.8973399497201889E-3</v>
      </c>
      <c r="N254" s="111">
        <f t="shared" si="480"/>
        <v>-3.0095260227843883E-3</v>
      </c>
      <c r="O254" s="111">
        <f t="shared" si="480"/>
        <v>-6.7744265482924367E-4</v>
      </c>
      <c r="P254" s="111">
        <f t="shared" si="480"/>
        <v>-6.6595635719002809E-3</v>
      </c>
      <c r="Q254" s="112">
        <f t="shared" si="480"/>
        <v>-5.7140237395801848E-3</v>
      </c>
    </row>
    <row r="255" spans="1:17">
      <c r="A255" s="113">
        <v>42748</v>
      </c>
      <c r="B255" s="109">
        <v>237.75</v>
      </c>
      <c r="C255" s="109">
        <v>33.882755000000003</v>
      </c>
      <c r="D255" s="109">
        <v>113.44534299999999</v>
      </c>
      <c r="E255" s="109">
        <v>133.699997</v>
      </c>
      <c r="F255" s="107">
        <v>59.246684999999999</v>
      </c>
      <c r="G255" s="107">
        <v>59.348500000000001</v>
      </c>
      <c r="H255" s="42">
        <f t="shared" ref="H255:L255" si="481">B255*$G255</f>
        <v>14110.105875000001</v>
      </c>
      <c r="I255" s="42">
        <f t="shared" si="481"/>
        <v>2010.8906851175002</v>
      </c>
      <c r="J255" s="42">
        <f t="shared" si="481"/>
        <v>6732.8109390354994</v>
      </c>
      <c r="K255" s="42">
        <f t="shared" si="481"/>
        <v>7934.8942719545003</v>
      </c>
      <c r="L255" s="39">
        <f t="shared" si="481"/>
        <v>3516.2018847224999</v>
      </c>
      <c r="M255" s="111">
        <f t="shared" ref="M255:Q255" si="482">LN(H255/H254)</f>
        <v>2.0431626299420878E-2</v>
      </c>
      <c r="N255" s="111">
        <f t="shared" si="482"/>
        <v>-1.2316146479295817E-2</v>
      </c>
      <c r="O255" s="111">
        <f t="shared" si="482"/>
        <v>-1.6255371093940495E-2</v>
      </c>
      <c r="P255" s="111">
        <f t="shared" si="482"/>
        <v>1.9898752194731119E-2</v>
      </c>
      <c r="Q255" s="112">
        <f t="shared" si="482"/>
        <v>-1.3056445255961259E-2</v>
      </c>
    </row>
    <row r="256" spans="1:17">
      <c r="A256" s="113">
        <v>42752</v>
      </c>
      <c r="B256" s="109">
        <v>235.58000200000001</v>
      </c>
      <c r="C256" s="109">
        <v>33.891959999999997</v>
      </c>
      <c r="D256" s="109">
        <v>114.360237</v>
      </c>
      <c r="E256" s="109">
        <v>132.88999899999999</v>
      </c>
      <c r="F256" s="107">
        <v>59.086044000000001</v>
      </c>
      <c r="G256" s="107">
        <v>59.474800000000002</v>
      </c>
      <c r="H256" s="42">
        <f t="shared" ref="H256:L256" si="483">B256*$G256</f>
        <v>14011.073502949601</v>
      </c>
      <c r="I256" s="42">
        <f t="shared" si="483"/>
        <v>2015.7175426079998</v>
      </c>
      <c r="J256" s="42">
        <f t="shared" si="483"/>
        <v>6801.5522235276003</v>
      </c>
      <c r="K256" s="42">
        <f t="shared" si="483"/>
        <v>7903.6061125251999</v>
      </c>
      <c r="L256" s="39">
        <f t="shared" si="483"/>
        <v>3514.1306496912002</v>
      </c>
      <c r="M256" s="111">
        <f t="shared" ref="M256:Q256" si="484">LN(H256/H255)</f>
        <v>-7.0432879160647558E-3</v>
      </c>
      <c r="N256" s="111">
        <f t="shared" si="484"/>
        <v>2.397481716396322E-3</v>
      </c>
      <c r="O256" s="111">
        <f t="shared" si="484"/>
        <v>1.0158124880921826E-2</v>
      </c>
      <c r="P256" s="111">
        <f t="shared" si="484"/>
        <v>-3.9509043620954013E-3</v>
      </c>
      <c r="Q256" s="112">
        <f t="shared" si="484"/>
        <v>-5.8922819968673288E-4</v>
      </c>
    </row>
    <row r="257" spans="1:18">
      <c r="A257" s="113">
        <v>42753</v>
      </c>
      <c r="B257" s="109">
        <v>238.36000100000001</v>
      </c>
      <c r="C257" s="109">
        <v>33.855128999999998</v>
      </c>
      <c r="D257" s="109">
        <v>114.35069300000001</v>
      </c>
      <c r="E257" s="109">
        <v>133.259995</v>
      </c>
      <c r="F257" s="107">
        <v>59.057696999999997</v>
      </c>
      <c r="G257" s="107">
        <v>59.660699999999999</v>
      </c>
      <c r="H257" s="42">
        <f t="shared" ref="H257:L257" si="485">B257*$G257</f>
        <v>14220.724511660701</v>
      </c>
      <c r="I257" s="42">
        <f t="shared" si="485"/>
        <v>2019.8206947302999</v>
      </c>
      <c r="J257" s="42">
        <f t="shared" si="485"/>
        <v>6822.2423898651004</v>
      </c>
      <c r="K257" s="42">
        <f t="shared" si="485"/>
        <v>7950.3845836965002</v>
      </c>
      <c r="L257" s="39">
        <f t="shared" si="485"/>
        <v>3523.4235434078996</v>
      </c>
      <c r="M257" s="111">
        <f t="shared" ref="M257:Q257" si="486">LN(H257/H256)</f>
        <v>1.4852391800195345E-2</v>
      </c>
      <c r="N257" s="111">
        <f t="shared" si="486"/>
        <v>2.0335099284994264E-3</v>
      </c>
      <c r="O257" s="111">
        <f t="shared" si="486"/>
        <v>3.0373596829885727E-3</v>
      </c>
      <c r="P257" s="111">
        <f t="shared" si="486"/>
        <v>5.9011775417642199E-3</v>
      </c>
      <c r="Q257" s="112">
        <f t="shared" si="486"/>
        <v>2.640945664614822E-3</v>
      </c>
    </row>
    <row r="258" spans="1:18">
      <c r="A258" s="113">
        <v>42754</v>
      </c>
      <c r="B258" s="109">
        <v>243.759995</v>
      </c>
      <c r="C258" s="109">
        <v>33.680145000000003</v>
      </c>
      <c r="D258" s="109">
        <v>114.150558</v>
      </c>
      <c r="E258" s="109">
        <v>138.41000399999999</v>
      </c>
      <c r="F258" s="107">
        <v>58.86871</v>
      </c>
      <c r="G258" s="107">
        <v>59.265500000000003</v>
      </c>
      <c r="H258" s="42">
        <f t="shared" ref="H258:L258" si="487">B258*$G258</f>
        <v>14446.557983672501</v>
      </c>
      <c r="I258" s="42">
        <f t="shared" si="487"/>
        <v>1996.0706334975002</v>
      </c>
      <c r="J258" s="42">
        <f t="shared" si="487"/>
        <v>6765.1898951490002</v>
      </c>
      <c r="K258" s="42">
        <f t="shared" si="487"/>
        <v>8202.9380920619988</v>
      </c>
      <c r="L258" s="39">
        <f t="shared" si="487"/>
        <v>3488.8835325050004</v>
      </c>
      <c r="M258" s="111">
        <f t="shared" ref="M258:Q258" si="488">LN(H258/H257)</f>
        <v>1.5755811097621055E-2</v>
      </c>
      <c r="N258" s="111">
        <f t="shared" si="488"/>
        <v>-1.1828177701322572E-2</v>
      </c>
      <c r="O258" s="111">
        <f t="shared" si="488"/>
        <v>-8.3978825165061128E-3</v>
      </c>
      <c r="P258" s="111">
        <f t="shared" si="488"/>
        <v>3.1272091200761395E-2</v>
      </c>
      <c r="Q258" s="112">
        <f t="shared" si="488"/>
        <v>-9.851334194971223E-3</v>
      </c>
    </row>
    <row r="259" spans="1:18">
      <c r="A259" s="113">
        <v>42755</v>
      </c>
      <c r="B259" s="109">
        <v>244.729996</v>
      </c>
      <c r="C259" s="109">
        <v>34.020896999999998</v>
      </c>
      <c r="D259" s="109">
        <v>114.360237</v>
      </c>
      <c r="E259" s="109">
        <v>138.60000600000001</v>
      </c>
      <c r="F259" s="107">
        <v>59.284477000000003</v>
      </c>
      <c r="G259" s="107">
        <v>59.242400000000004</v>
      </c>
      <c r="H259" s="42">
        <f t="shared" ref="H259:L259" si="489">B259*$G259</f>
        <v>14498.392315030402</v>
      </c>
      <c r="I259" s="42">
        <f t="shared" si="489"/>
        <v>2015.4795884328</v>
      </c>
      <c r="J259" s="42">
        <f t="shared" si="489"/>
        <v>6774.9749044487999</v>
      </c>
      <c r="K259" s="42">
        <f t="shared" si="489"/>
        <v>8210.9969954544013</v>
      </c>
      <c r="L259" s="39">
        <f t="shared" si="489"/>
        <v>3512.1547002248003</v>
      </c>
      <c r="M259" s="111">
        <f t="shared" ref="M259:Q259" si="490">LN(H259/H258)</f>
        <v>3.5815840920624532E-3</v>
      </c>
      <c r="N259" s="111">
        <f t="shared" si="490"/>
        <v>9.6766114398077838E-3</v>
      </c>
      <c r="O259" s="111">
        <f t="shared" si="490"/>
        <v>1.445331153352485E-3</v>
      </c>
      <c r="P259" s="111">
        <f t="shared" si="490"/>
        <v>9.8195880475887218E-4</v>
      </c>
      <c r="Q259" s="112">
        <f t="shared" si="490"/>
        <v>6.6479435341496246E-3</v>
      </c>
    </row>
    <row r="260" spans="1:18">
      <c r="A260" s="113">
        <v>42758</v>
      </c>
      <c r="B260" s="109">
        <v>248.91999799999999</v>
      </c>
      <c r="C260" s="109">
        <v>33.864333999999999</v>
      </c>
      <c r="D260" s="109">
        <v>114.43647799999999</v>
      </c>
      <c r="E260" s="109">
        <v>137.38999899999999</v>
      </c>
      <c r="F260" s="107">
        <v>59.492367000000002</v>
      </c>
      <c r="G260" s="107">
        <v>59.704500000000003</v>
      </c>
      <c r="H260" s="42">
        <f t="shared" ref="H260:L260" si="491">B260*$G260</f>
        <v>14861.644020591</v>
      </c>
      <c r="I260" s="42">
        <f t="shared" si="491"/>
        <v>2021.8531293030001</v>
      </c>
      <c r="J260" s="42">
        <f t="shared" si="491"/>
        <v>6832.3727007509997</v>
      </c>
      <c r="K260" s="42">
        <f t="shared" si="491"/>
        <v>8202.8011952955003</v>
      </c>
      <c r="L260" s="39">
        <f t="shared" si="491"/>
        <v>3551.9620255515001</v>
      </c>
      <c r="M260" s="111">
        <f t="shared" ref="M260:Q260" si="492">LN(H260/H259)</f>
        <v>2.4745898672482732E-2</v>
      </c>
      <c r="N260" s="111">
        <f t="shared" si="492"/>
        <v>3.15730538471358E-3</v>
      </c>
      <c r="O260" s="111">
        <f t="shared" si="492"/>
        <v>8.4363445974970312E-3</v>
      </c>
      <c r="P260" s="111">
        <f t="shared" si="492"/>
        <v>-9.9864769199575396E-4</v>
      </c>
      <c r="Q260" s="112">
        <f t="shared" si="492"/>
        <v>1.1270410226437207E-2</v>
      </c>
    </row>
    <row r="261" spans="1:18">
      <c r="A261" s="113">
        <v>42759</v>
      </c>
      <c r="B261" s="109">
        <v>254.61000100000001</v>
      </c>
      <c r="C261" s="109">
        <v>34.64716</v>
      </c>
      <c r="D261" s="109">
        <v>114.33165</v>
      </c>
      <c r="E261" s="109">
        <v>140.11000100000001</v>
      </c>
      <c r="F261" s="107">
        <v>60.021526000000001</v>
      </c>
      <c r="G261" s="107">
        <v>59.748899999999999</v>
      </c>
      <c r="H261" s="42">
        <f t="shared" ref="H261:L261" si="493">B261*$G261</f>
        <v>15212.667488748901</v>
      </c>
      <c r="I261" s="42">
        <f t="shared" si="493"/>
        <v>2070.1296981239998</v>
      </c>
      <c r="J261" s="42">
        <f t="shared" si="493"/>
        <v>6831.190322685</v>
      </c>
      <c r="K261" s="42">
        <f t="shared" si="493"/>
        <v>8371.4184387489004</v>
      </c>
      <c r="L261" s="39">
        <f t="shared" si="493"/>
        <v>3586.2201548214002</v>
      </c>
      <c r="M261" s="111">
        <f t="shared" ref="M261:Q261" si="494">LN(H261/H260)</f>
        <v>2.334480106899171E-2</v>
      </c>
      <c r="N261" s="111">
        <f t="shared" si="494"/>
        <v>2.3596779801549325E-2</v>
      </c>
      <c r="O261" s="111">
        <f t="shared" si="494"/>
        <v>-1.7307024045236776E-4</v>
      </c>
      <c r="P261" s="111">
        <f t="shared" si="494"/>
        <v>2.0347632021110812E-2</v>
      </c>
      <c r="Q261" s="112">
        <f t="shared" si="494"/>
        <v>9.5986320974413668E-3</v>
      </c>
    </row>
    <row r="262" spans="1:18">
      <c r="A262" s="113">
        <v>42760</v>
      </c>
      <c r="B262" s="109">
        <v>254.470001</v>
      </c>
      <c r="C262" s="109">
        <v>34.812939</v>
      </c>
      <c r="D262" s="109">
        <v>116.151878</v>
      </c>
      <c r="E262" s="109">
        <v>139.520004</v>
      </c>
      <c r="F262" s="107">
        <v>60.172702999999998</v>
      </c>
      <c r="G262" s="107">
        <v>59.453699999999998</v>
      </c>
      <c r="H262" s="42">
        <f t="shared" ref="H262:L262" si="495">B262*$G262</f>
        <v>15129.183098453699</v>
      </c>
      <c r="I262" s="42">
        <f t="shared" si="495"/>
        <v>2069.7580314243</v>
      </c>
      <c r="J262" s="42">
        <f t="shared" si="495"/>
        <v>6905.6589090485995</v>
      </c>
      <c r="K262" s="42">
        <f t="shared" si="495"/>
        <v>8294.9804618147991</v>
      </c>
      <c r="L262" s="39">
        <f t="shared" si="495"/>
        <v>3577.4898323510997</v>
      </c>
      <c r="M262" s="111">
        <f t="shared" ref="M262:Q262" si="496">LN(H262/H261)</f>
        <v>-5.5029340237495641E-3</v>
      </c>
      <c r="N262" s="111">
        <f t="shared" si="496"/>
        <v>-1.7955400000126085E-4</v>
      </c>
      <c r="O262" s="111">
        <f t="shared" si="496"/>
        <v>1.0842270249561484E-2</v>
      </c>
      <c r="P262" s="111">
        <f t="shared" si="496"/>
        <v>-9.1727689160736574E-3</v>
      </c>
      <c r="Q262" s="112">
        <f t="shared" si="496"/>
        <v>-2.4373758312452518E-3</v>
      </c>
    </row>
    <row r="263" spans="1:18">
      <c r="A263" s="113">
        <v>42761</v>
      </c>
      <c r="B263" s="109">
        <v>252.509995</v>
      </c>
      <c r="C263" s="109">
        <v>34.591911000000003</v>
      </c>
      <c r="D263" s="109">
        <v>116.209045</v>
      </c>
      <c r="E263" s="109">
        <v>138.96000699999999</v>
      </c>
      <c r="F263" s="107">
        <v>60.730209000000002</v>
      </c>
      <c r="G263" s="107">
        <v>59.224699999999999</v>
      </c>
      <c r="H263" s="42">
        <f t="shared" ref="H263:L263" si="497">B263*$G263</f>
        <v>14954.8287008765</v>
      </c>
      <c r="I263" s="42">
        <f t="shared" si="497"/>
        <v>2048.6955514017</v>
      </c>
      <c r="J263" s="42">
        <f t="shared" si="497"/>
        <v>6882.4458274115004</v>
      </c>
      <c r="K263" s="42">
        <f t="shared" si="497"/>
        <v>8229.8647265728996</v>
      </c>
      <c r="L263" s="39">
        <f t="shared" si="497"/>
        <v>3596.7284089622999</v>
      </c>
      <c r="M263" s="111">
        <f t="shared" ref="M263:Q263" si="498">LN(H263/H262)</f>
        <v>-1.1591296459865993E-2</v>
      </c>
      <c r="N263" s="111">
        <f t="shared" si="498"/>
        <v>-1.0228433187309434E-2</v>
      </c>
      <c r="O263" s="111">
        <f t="shared" si="498"/>
        <v>-3.3671202840860818E-3</v>
      </c>
      <c r="P263" s="111">
        <f t="shared" si="498"/>
        <v>-7.8809902940023459E-3</v>
      </c>
      <c r="Q263" s="112">
        <f t="shared" si="498"/>
        <v>5.3632666528787287E-3</v>
      </c>
    </row>
    <row r="264" spans="1:18">
      <c r="A264" s="113">
        <v>42762</v>
      </c>
      <c r="B264" s="109">
        <v>252.949997</v>
      </c>
      <c r="C264" s="109">
        <v>34.978721999999998</v>
      </c>
      <c r="D264" s="109">
        <v>116.218582</v>
      </c>
      <c r="E264" s="109">
        <v>142.449997</v>
      </c>
      <c r="F264" s="107">
        <v>62.157043000000002</v>
      </c>
      <c r="G264" s="107">
        <v>59.265700000000002</v>
      </c>
      <c r="H264" s="42">
        <f t="shared" ref="H264:L264" si="499">B264*$G264</f>
        <v>14991.2586372029</v>
      </c>
      <c r="I264" s="42">
        <f t="shared" si="499"/>
        <v>2073.0384444353999</v>
      </c>
      <c r="J264" s="42">
        <f t="shared" si="499"/>
        <v>6887.7756152374004</v>
      </c>
      <c r="K264" s="42">
        <f t="shared" si="499"/>
        <v>8442.3987872028993</v>
      </c>
      <c r="L264" s="39">
        <f t="shared" si="499"/>
        <v>3683.7806633251002</v>
      </c>
      <c r="M264" s="111">
        <f t="shared" ref="M264:Q264" si="500">LN(H264/H263)</f>
        <v>2.4330360014116017E-3</v>
      </c>
      <c r="N264" s="111">
        <f t="shared" si="500"/>
        <v>1.1812104369722251E-2</v>
      </c>
      <c r="O264" s="111">
        <f t="shared" si="500"/>
        <v>7.741034687420744E-4</v>
      </c>
      <c r="P264" s="111">
        <f t="shared" si="500"/>
        <v>2.5496906790755405E-2</v>
      </c>
      <c r="Q264" s="112">
        <f t="shared" si="500"/>
        <v>2.3914921990939895E-2</v>
      </c>
    </row>
    <row r="265" spans="1:18">
      <c r="A265" s="113">
        <v>42765</v>
      </c>
      <c r="B265" s="109">
        <v>250.63000500000001</v>
      </c>
      <c r="C265" s="109">
        <v>34.462975</v>
      </c>
      <c r="D265" s="109">
        <v>115.913605</v>
      </c>
      <c r="E265" s="109">
        <v>141.220001</v>
      </c>
      <c r="F265" s="107">
        <v>61.542834999999997</v>
      </c>
      <c r="G265" s="107">
        <v>60.060499999999998</v>
      </c>
      <c r="H265" s="42">
        <f t="shared" ref="H265:L265" si="501">B265*$G265</f>
        <v>15052.9634153025</v>
      </c>
      <c r="I265" s="42">
        <f t="shared" si="501"/>
        <v>2069.8635099875</v>
      </c>
      <c r="J265" s="42">
        <f t="shared" si="501"/>
        <v>6961.8290731024999</v>
      </c>
      <c r="K265" s="42">
        <f t="shared" si="501"/>
        <v>8481.7438700604998</v>
      </c>
      <c r="L265" s="39">
        <f t="shared" si="501"/>
        <v>3696.2934415174996</v>
      </c>
      <c r="M265" s="111">
        <f t="shared" ref="M265:Q265" si="502">LN(H265/H264)</f>
        <v>4.1076027697250347E-3</v>
      </c>
      <c r="N265" s="111">
        <f t="shared" si="502"/>
        <v>-1.5327106962100643E-3</v>
      </c>
      <c r="O265" s="111">
        <f t="shared" si="502"/>
        <v>1.0694047270806141E-2</v>
      </c>
      <c r="P265" s="111">
        <f t="shared" si="502"/>
        <v>4.6495889968262228E-3</v>
      </c>
      <c r="Q265" s="112">
        <f t="shared" si="502"/>
        <v>3.3909659997022135E-3</v>
      </c>
    </row>
    <row r="266" spans="1:18">
      <c r="A266" s="105">
        <v>42766</v>
      </c>
      <c r="B266" s="109">
        <v>251.929993</v>
      </c>
      <c r="C266" s="109">
        <v>33.910384999999998</v>
      </c>
      <c r="D266" s="109">
        <v>115.64677399999999</v>
      </c>
      <c r="E266" s="109">
        <v>140.71000699999999</v>
      </c>
      <c r="F266" s="107">
        <v>61.089278999999998</v>
      </c>
      <c r="G266" s="107">
        <v>60.0261</v>
      </c>
      <c r="H266" s="42">
        <f t="shared" ref="H266:L266" si="503">B266*$G266</f>
        <v>15122.374952817299</v>
      </c>
      <c r="I266" s="42">
        <f t="shared" si="503"/>
        <v>2035.5081610484999</v>
      </c>
      <c r="J266" s="42">
        <f t="shared" si="503"/>
        <v>6941.8248208013993</v>
      </c>
      <c r="K266" s="42">
        <f t="shared" si="503"/>
        <v>8446.2729511827001</v>
      </c>
      <c r="L266" s="39">
        <f t="shared" si="503"/>
        <v>3666.9511701818997</v>
      </c>
      <c r="M266" s="111">
        <f t="shared" ref="M266:Q266" si="504">LN(H266/H265)</f>
        <v>4.6005555326817989E-3</v>
      </c>
      <c r="N266" s="111">
        <f t="shared" si="504"/>
        <v>-1.6737169588216552E-2</v>
      </c>
      <c r="O266" s="111">
        <f t="shared" si="504"/>
        <v>-2.8775552465879471E-3</v>
      </c>
      <c r="P266" s="111">
        <f t="shared" si="504"/>
        <v>-4.1908005133067588E-3</v>
      </c>
      <c r="Q266" s="112">
        <f t="shared" si="504"/>
        <v>-7.9699719898875167E-3</v>
      </c>
      <c r="R266" s="20"/>
    </row>
    <row r="267" spans="1:18">
      <c r="A267" s="105">
        <v>42767</v>
      </c>
      <c r="B267" s="109">
        <v>249.240005</v>
      </c>
      <c r="C267" s="109">
        <v>33.634093999999997</v>
      </c>
      <c r="D267" s="109">
        <v>122.69898999999999</v>
      </c>
      <c r="E267" s="109">
        <v>140.779999</v>
      </c>
      <c r="F267" s="107">
        <v>60.078220000000002</v>
      </c>
      <c r="G267" s="107">
        <v>60.046700000000001</v>
      </c>
      <c r="H267" s="42">
        <f t="shared" ref="H267:L267" si="505">B267*$G267</f>
        <v>14966.0398082335</v>
      </c>
      <c r="I267" s="42">
        <f t="shared" si="505"/>
        <v>2019.6163521898</v>
      </c>
      <c r="J267" s="42">
        <f t="shared" si="505"/>
        <v>7367.6694428330002</v>
      </c>
      <c r="K267" s="42">
        <f t="shared" si="505"/>
        <v>8453.3743659533011</v>
      </c>
      <c r="L267" s="39">
        <f t="shared" si="505"/>
        <v>3607.498852874</v>
      </c>
      <c r="M267" s="111">
        <f t="shared" ref="M267:Q267" si="506">LN(H267/H266)</f>
        <v>-1.0391810449653628E-2</v>
      </c>
      <c r="N267" s="111">
        <f t="shared" si="506"/>
        <v>-7.8379295943753254E-3</v>
      </c>
      <c r="O267" s="111">
        <f t="shared" si="506"/>
        <v>5.9536751619146899E-2</v>
      </c>
      <c r="P267" s="111">
        <f t="shared" si="506"/>
        <v>8.404217029290322E-4</v>
      </c>
      <c r="Q267" s="112">
        <f t="shared" si="506"/>
        <v>-1.6345879305765237E-2</v>
      </c>
    </row>
    <row r="268" spans="1:18">
      <c r="A268" s="105">
        <v>42768</v>
      </c>
      <c r="B268" s="109">
        <v>251.550003</v>
      </c>
      <c r="C268" s="109">
        <v>33.781447999999997</v>
      </c>
      <c r="D268" s="109">
        <v>122.48934199999999</v>
      </c>
      <c r="E268" s="109">
        <v>139.199997</v>
      </c>
      <c r="F268" s="107">
        <v>59.690787999999998</v>
      </c>
      <c r="G268" s="107">
        <v>60.041600000000003</v>
      </c>
      <c r="H268" s="42">
        <f t="shared" ref="H268:L268" si="507">B268*$G268</f>
        <v>15103.464660124801</v>
      </c>
      <c r="I268" s="42">
        <f t="shared" si="507"/>
        <v>2028.2921882368</v>
      </c>
      <c r="J268" s="42">
        <f t="shared" si="507"/>
        <v>7354.4560766271998</v>
      </c>
      <c r="K268" s="42">
        <f t="shared" si="507"/>
        <v>8357.7905398752009</v>
      </c>
      <c r="L268" s="39">
        <f t="shared" si="507"/>
        <v>3583.9304167808</v>
      </c>
      <c r="M268" s="111">
        <f t="shared" ref="M268:Q268" si="508">LN(H268/H267)</f>
        <v>9.1405436261723563E-3</v>
      </c>
      <c r="N268" s="111">
        <f t="shared" si="508"/>
        <v>4.2865836740524086E-3</v>
      </c>
      <c r="O268" s="111">
        <f t="shared" si="508"/>
        <v>-1.7950356062772703E-3</v>
      </c>
      <c r="P268" s="111">
        <f t="shared" si="508"/>
        <v>-1.1371592228316111E-2</v>
      </c>
      <c r="Q268" s="112">
        <f t="shared" si="508"/>
        <v>-6.5546137186962257E-3</v>
      </c>
    </row>
    <row r="269" spans="1:18">
      <c r="A269" s="105">
        <v>42769</v>
      </c>
      <c r="B269" s="109">
        <v>251.33000200000001</v>
      </c>
      <c r="C269" s="109">
        <v>33.874209999999998</v>
      </c>
      <c r="D269" s="109">
        <v>123.013496</v>
      </c>
      <c r="E269" s="109">
        <v>140.25</v>
      </c>
      <c r="F269" s="107">
        <v>60.172702999999998</v>
      </c>
      <c r="G269" s="107">
        <v>60.226100000000002</v>
      </c>
      <c r="H269" s="42">
        <f t="shared" ref="H269:L269" si="509">B269*$G269</f>
        <v>15136.625833452201</v>
      </c>
      <c r="I269" s="42">
        <f t="shared" si="509"/>
        <v>2040.1115588810001</v>
      </c>
      <c r="J269" s="42">
        <f t="shared" si="509"/>
        <v>7408.6231114456004</v>
      </c>
      <c r="K269" s="42">
        <f t="shared" si="509"/>
        <v>8446.7105250000004</v>
      </c>
      <c r="L269" s="39">
        <f t="shared" si="509"/>
        <v>3623.9672281482999</v>
      </c>
      <c r="M269" s="111">
        <f t="shared" ref="M269:Q269" si="510">LN(H269/H268)</f>
        <v>2.1931936101062012E-3</v>
      </c>
      <c r="N269" s="111">
        <f t="shared" si="510"/>
        <v>5.8103396962164806E-3</v>
      </c>
      <c r="O269" s="111">
        <f t="shared" si="510"/>
        <v>7.3382086757867917E-3</v>
      </c>
      <c r="P269" s="111">
        <f t="shared" si="510"/>
        <v>1.058297591760991E-2</v>
      </c>
      <c r="Q269" s="112">
        <f t="shared" si="510"/>
        <v>1.1109265170911766E-2</v>
      </c>
    </row>
    <row r="270" spans="1:18">
      <c r="A270" s="105">
        <v>42772</v>
      </c>
      <c r="B270" s="109">
        <v>257.76998900000001</v>
      </c>
      <c r="C270" s="109">
        <v>33.642310999999999</v>
      </c>
      <c r="D270" s="109">
        <v>124.16662599999999</v>
      </c>
      <c r="E270" s="109">
        <v>140.970001</v>
      </c>
      <c r="F270" s="107">
        <v>60.134906999999998</v>
      </c>
      <c r="G270" s="107">
        <v>59.656700000000001</v>
      </c>
      <c r="H270" s="42">
        <f t="shared" ref="H270:L270" si="511">B270*$G270</f>
        <v>15377.706902776301</v>
      </c>
      <c r="I270" s="42">
        <f t="shared" si="511"/>
        <v>2006.9892546337001</v>
      </c>
      <c r="J270" s="42">
        <f t="shared" si="511"/>
        <v>7407.3711572941993</v>
      </c>
      <c r="K270" s="42">
        <f t="shared" si="511"/>
        <v>8409.8050586567006</v>
      </c>
      <c r="L270" s="39">
        <f t="shared" si="511"/>
        <v>3587.4501064268998</v>
      </c>
      <c r="M270" s="111">
        <f t="shared" ref="M270:Q270" si="512">LN(H270/H269)</f>
        <v>1.580149811094864E-2</v>
      </c>
      <c r="N270" s="111">
        <f t="shared" si="512"/>
        <v>-1.6368776231371694E-2</v>
      </c>
      <c r="O270" s="111">
        <f t="shared" si="512"/>
        <v>-1.6900035619242973E-4</v>
      </c>
      <c r="P270" s="111">
        <f t="shared" si="512"/>
        <v>-4.3787845866665774E-3</v>
      </c>
      <c r="Q270" s="112">
        <f t="shared" si="512"/>
        <v>-1.0127671761576133E-2</v>
      </c>
    </row>
    <row r="271" spans="1:18">
      <c r="A271" s="105">
        <v>42773</v>
      </c>
      <c r="B271" s="109">
        <v>257.48001099999999</v>
      </c>
      <c r="C271" s="109">
        <v>33.716518000000001</v>
      </c>
      <c r="D271" s="109">
        <v>125.348328</v>
      </c>
      <c r="E271" s="109">
        <v>144</v>
      </c>
      <c r="F271" s="107">
        <v>59.936473999999997</v>
      </c>
      <c r="G271" s="107">
        <v>59.267000000000003</v>
      </c>
      <c r="H271" s="42">
        <f t="shared" ref="H271:L271" si="513">B271*$G271</f>
        <v>15260.067811937</v>
      </c>
      <c r="I271" s="42">
        <f t="shared" si="513"/>
        <v>1998.2768723060001</v>
      </c>
      <c r="J271" s="42">
        <f t="shared" si="513"/>
        <v>7429.0193555759997</v>
      </c>
      <c r="K271" s="42">
        <f t="shared" si="513"/>
        <v>8534.4480000000003</v>
      </c>
      <c r="L271" s="39">
        <f t="shared" si="513"/>
        <v>3552.2550045580001</v>
      </c>
      <c r="M271" s="111">
        <f t="shared" ref="M271:Q271" si="514">LN(H271/H270)</f>
        <v>-7.6793872963391635E-3</v>
      </c>
      <c r="N271" s="111">
        <f t="shared" si="514"/>
        <v>-4.3504705020250131E-3</v>
      </c>
      <c r="O271" s="111">
        <f t="shared" si="514"/>
        <v>2.9182588078208757E-3</v>
      </c>
      <c r="P271" s="111">
        <f t="shared" si="514"/>
        <v>1.4712385278384952E-2</v>
      </c>
      <c r="Q271" s="112">
        <f t="shared" si="514"/>
        <v>-9.859058996057225E-3</v>
      </c>
    </row>
    <row r="272" spans="1:18">
      <c r="A272" s="105">
        <v>42774</v>
      </c>
      <c r="B272" s="109">
        <v>262.07998700000002</v>
      </c>
      <c r="C272" s="109">
        <v>33.744346999999998</v>
      </c>
      <c r="D272" s="109">
        <v>125.834366</v>
      </c>
      <c r="E272" s="109">
        <v>144.740005</v>
      </c>
      <c r="F272" s="107">
        <v>59.851436999999997</v>
      </c>
      <c r="G272" s="107">
        <v>58.813600000000001</v>
      </c>
      <c r="H272" s="42">
        <f t="shared" ref="H272:L272" si="515">B272*$G272</f>
        <v>15413.867523423201</v>
      </c>
      <c r="I272" s="42">
        <f t="shared" si="515"/>
        <v>1984.6265267192</v>
      </c>
      <c r="J272" s="42">
        <f t="shared" si="515"/>
        <v>7400.7720681776</v>
      </c>
      <c r="K272" s="42">
        <f t="shared" si="515"/>
        <v>8512.6807580679997</v>
      </c>
      <c r="L272" s="39">
        <f t="shared" si="515"/>
        <v>3520.0784751431997</v>
      </c>
      <c r="M272" s="111">
        <f t="shared" ref="M272:Q272" si="516">LN(H272/H271)</f>
        <v>1.0028123140106251E-2</v>
      </c>
      <c r="N272" s="111">
        <f t="shared" si="516"/>
        <v>-6.8544966648670953E-3</v>
      </c>
      <c r="O272" s="111">
        <f t="shared" si="516"/>
        <v>-3.8095372689981688E-3</v>
      </c>
      <c r="P272" s="111">
        <f t="shared" si="516"/>
        <v>-2.5537736085624206E-3</v>
      </c>
      <c r="Q272" s="112">
        <f t="shared" si="516"/>
        <v>-9.099330940506082E-3</v>
      </c>
    </row>
    <row r="273" spans="1:17">
      <c r="A273" s="105">
        <v>42775</v>
      </c>
      <c r="B273" s="109">
        <v>269.20001200000002</v>
      </c>
      <c r="C273" s="109">
        <v>32.890991</v>
      </c>
      <c r="D273" s="109">
        <v>126.743645</v>
      </c>
      <c r="E273" s="109">
        <v>144.13999899999999</v>
      </c>
      <c r="F273" s="107">
        <v>60.531776000000001</v>
      </c>
      <c r="G273" s="107">
        <v>59.314700000000002</v>
      </c>
      <c r="H273" s="42">
        <f t="shared" ref="H273:L273" si="517">B273*$G273</f>
        <v>15967.517951776401</v>
      </c>
      <c r="I273" s="42">
        <f t="shared" si="517"/>
        <v>1950.9192638677</v>
      </c>
      <c r="J273" s="42">
        <f t="shared" si="517"/>
        <v>7517.7612800815004</v>
      </c>
      <c r="K273" s="42">
        <f t="shared" si="517"/>
        <v>8549.6207986852987</v>
      </c>
      <c r="L273" s="39">
        <f t="shared" si="517"/>
        <v>3590.4241339072</v>
      </c>
      <c r="M273" s="111">
        <f t="shared" ref="M273:Q273" si="518">LN(H273/H272)</f>
        <v>3.5288937965683755E-2</v>
      </c>
      <c r="N273" s="111">
        <f t="shared" si="518"/>
        <v>-1.7130069827183157E-2</v>
      </c>
      <c r="O273" s="111">
        <f t="shared" si="518"/>
        <v>1.5684063217582086E-2</v>
      </c>
      <c r="P273" s="111">
        <f t="shared" si="518"/>
        <v>4.3300252560312209E-3</v>
      </c>
      <c r="Q273" s="112">
        <f t="shared" si="518"/>
        <v>1.9787055235204028E-2</v>
      </c>
    </row>
    <row r="274" spans="1:17">
      <c r="A274" s="105">
        <v>42776</v>
      </c>
      <c r="B274" s="109">
        <v>269.23001099999999</v>
      </c>
      <c r="C274" s="109">
        <v>32.779693999999999</v>
      </c>
      <c r="D274" s="109">
        <v>126.45649</v>
      </c>
      <c r="E274" s="109">
        <v>144.820007</v>
      </c>
      <c r="F274" s="107">
        <v>60.475085999999997</v>
      </c>
      <c r="G274" s="107">
        <v>59.3643</v>
      </c>
      <c r="H274" s="42">
        <f t="shared" ref="H274:L274" si="519">B274*$G274</f>
        <v>15982.6511420073</v>
      </c>
      <c r="I274" s="42">
        <f t="shared" si="519"/>
        <v>1945.9435885241999</v>
      </c>
      <c r="J274" s="42">
        <f t="shared" si="519"/>
        <v>7507.0010093070005</v>
      </c>
      <c r="K274" s="42">
        <f t="shared" si="519"/>
        <v>8597.1383415501004</v>
      </c>
      <c r="L274" s="39">
        <f t="shared" si="519"/>
        <v>3590.0611478297997</v>
      </c>
      <c r="M274" s="111">
        <f t="shared" ref="M274:Q274" si="520">LN(H274/H273)</f>
        <v>9.4729961009976256E-4</v>
      </c>
      <c r="N274" s="111">
        <f t="shared" si="520"/>
        <v>-2.5536839431933435E-3</v>
      </c>
      <c r="O274" s="111">
        <f t="shared" si="520"/>
        <v>-1.4323384832173572E-3</v>
      </c>
      <c r="P274" s="111">
        <f t="shared" si="520"/>
        <v>5.5424659688496679E-3</v>
      </c>
      <c r="Q274" s="112">
        <f t="shared" si="520"/>
        <v>-1.0110349467124404E-4</v>
      </c>
    </row>
    <row r="275" spans="1:17">
      <c r="A275" s="105">
        <v>42779</v>
      </c>
      <c r="B275" s="109">
        <v>280.60000600000001</v>
      </c>
      <c r="C275" s="109">
        <v>33.206359999999997</v>
      </c>
      <c r="D275" s="109">
        <v>127.57634</v>
      </c>
      <c r="E275" s="109">
        <v>143.199997</v>
      </c>
      <c r="F275" s="107">
        <v>61.155425999999999</v>
      </c>
      <c r="G275" s="107">
        <v>58.9041</v>
      </c>
      <c r="H275" s="42">
        <f t="shared" ref="H275:L275" si="521">B275*$G275</f>
        <v>16528.4908134246</v>
      </c>
      <c r="I275" s="42">
        <f t="shared" si="521"/>
        <v>1955.9907500759998</v>
      </c>
      <c r="J275" s="42">
        <f t="shared" si="521"/>
        <v>7514.7694889940003</v>
      </c>
      <c r="K275" s="42">
        <f t="shared" si="521"/>
        <v>8435.0669432877003</v>
      </c>
      <c r="L275" s="39">
        <f t="shared" si="521"/>
        <v>3602.3053286465997</v>
      </c>
      <c r="M275" s="111">
        <f t="shared" ref="M275:Q275" si="522">LN(H275/H274)</f>
        <v>3.3581777478753475E-2</v>
      </c>
      <c r="N275" s="111">
        <f t="shared" si="522"/>
        <v>5.1498476831883487E-3</v>
      </c>
      <c r="O275" s="111">
        <f t="shared" si="522"/>
        <v>1.0342962409681862E-3</v>
      </c>
      <c r="P275" s="111">
        <f t="shared" si="522"/>
        <v>-1.9031744565784228E-2</v>
      </c>
      <c r="Q275" s="112">
        <f t="shared" si="522"/>
        <v>3.4047744049810875E-3</v>
      </c>
    </row>
    <row r="276" spans="1:17">
      <c r="A276" s="105">
        <v>42780</v>
      </c>
      <c r="B276" s="109">
        <v>280.98001099999999</v>
      </c>
      <c r="C276" s="109">
        <v>33.326946</v>
      </c>
      <c r="D276" s="109">
        <v>129.232193</v>
      </c>
      <c r="E276" s="109">
        <v>140.820007</v>
      </c>
      <c r="F276" s="107">
        <v>61.383595</v>
      </c>
      <c r="G276" s="107">
        <v>58.660600000000002</v>
      </c>
      <c r="H276" s="42">
        <f t="shared" ref="H276:L276" si="523">B276*$G276</f>
        <v>16482.456033266601</v>
      </c>
      <c r="I276" s="42">
        <f t="shared" si="523"/>
        <v>1954.9786485275999</v>
      </c>
      <c r="J276" s="42">
        <f t="shared" si="523"/>
        <v>7580.8379806958001</v>
      </c>
      <c r="K276" s="42">
        <f t="shared" si="523"/>
        <v>8260.5861026242001</v>
      </c>
      <c r="L276" s="39">
        <f t="shared" si="523"/>
        <v>3600.7985128570003</v>
      </c>
      <c r="M276" s="111">
        <f t="shared" ref="M276:Q276" si="524">LN(H276/H275)</f>
        <v>-2.7890632894204668E-3</v>
      </c>
      <c r="N276" s="111">
        <f t="shared" si="524"/>
        <v>-5.1757069301262089E-4</v>
      </c>
      <c r="O276" s="111">
        <f t="shared" si="524"/>
        <v>8.7533958062847271E-3</v>
      </c>
      <c r="P276" s="111">
        <f t="shared" si="524"/>
        <v>-2.0902110587497743E-2</v>
      </c>
      <c r="Q276" s="112">
        <f t="shared" si="524"/>
        <v>-4.183795887813753E-4</v>
      </c>
    </row>
    <row r="277" spans="1:17">
      <c r="A277" s="105">
        <v>42781</v>
      </c>
      <c r="B277" s="109">
        <v>279.76001000000002</v>
      </c>
      <c r="C277" s="109">
        <v>33.438251000000001</v>
      </c>
      <c r="D277" s="109">
        <v>129.701187</v>
      </c>
      <c r="E277" s="109">
        <v>142.270004</v>
      </c>
      <c r="F277" s="107">
        <v>61.345562000000001</v>
      </c>
      <c r="G277" s="107">
        <v>58.031700000000001</v>
      </c>
      <c r="H277" s="42">
        <f t="shared" ref="H277:L277" si="525">B277*$G277</f>
        <v>16234.948972317001</v>
      </c>
      <c r="I277" s="42">
        <f t="shared" si="525"/>
        <v>1940.4785505567002</v>
      </c>
      <c r="J277" s="42">
        <f t="shared" si="525"/>
        <v>7526.7803736279002</v>
      </c>
      <c r="K277" s="42">
        <f t="shared" si="525"/>
        <v>8256.170191126801</v>
      </c>
      <c r="L277" s="39">
        <f t="shared" si="525"/>
        <v>3559.9872503154002</v>
      </c>
      <c r="M277" s="111">
        <f t="shared" ref="M277:Q277" si="526">LN(H277/H276)</f>
        <v>-1.5130282038635605E-2</v>
      </c>
      <c r="N277" s="111">
        <f t="shared" si="526"/>
        <v>-7.4446537079133511E-3</v>
      </c>
      <c r="O277" s="111">
        <f t="shared" si="526"/>
        <v>-7.1563679339697603E-3</v>
      </c>
      <c r="P277" s="111">
        <f t="shared" si="526"/>
        <v>-5.3471898768495281E-4</v>
      </c>
      <c r="Q277" s="112">
        <f t="shared" si="526"/>
        <v>-1.1398666507554151E-2</v>
      </c>
    </row>
    <row r="278" spans="1:17">
      <c r="A278" s="105">
        <v>42782</v>
      </c>
      <c r="B278" s="109">
        <v>268.95001200000002</v>
      </c>
      <c r="C278" s="109">
        <v>33.772171</v>
      </c>
      <c r="D278" s="109">
        <v>129.54804999999999</v>
      </c>
      <c r="E278" s="109">
        <v>142.009995</v>
      </c>
      <c r="F278" s="107">
        <v>61.336044000000001</v>
      </c>
      <c r="G278" s="107">
        <v>57.521000000000001</v>
      </c>
      <c r="H278" s="42">
        <f t="shared" ref="H278:L278" si="527">B278*$G278</f>
        <v>15470.273640252</v>
      </c>
      <c r="I278" s="42">
        <f t="shared" si="527"/>
        <v>1942.609048091</v>
      </c>
      <c r="J278" s="42">
        <f t="shared" si="527"/>
        <v>7451.7333840499996</v>
      </c>
      <c r="K278" s="42">
        <f t="shared" si="527"/>
        <v>8168.5569223950006</v>
      </c>
      <c r="L278" s="39">
        <f t="shared" si="527"/>
        <v>3528.110586924</v>
      </c>
      <c r="M278" s="111">
        <f t="shared" ref="M278:Q278" si="528">LN(H278/H277)</f>
        <v>-4.8245909609426589E-2</v>
      </c>
      <c r="N278" s="111">
        <f t="shared" si="528"/>
        <v>1.097321496853083E-3</v>
      </c>
      <c r="O278" s="111">
        <f t="shared" si="528"/>
        <v>-1.0020702824686463E-2</v>
      </c>
      <c r="P278" s="111">
        <f t="shared" si="528"/>
        <v>-1.0668560777089203E-2</v>
      </c>
      <c r="Q278" s="112">
        <f t="shared" si="528"/>
        <v>-8.9944803321624269E-3</v>
      </c>
    </row>
    <row r="279" spans="1:17">
      <c r="A279" s="105">
        <v>42783</v>
      </c>
      <c r="B279" s="109">
        <v>272.23001099999999</v>
      </c>
      <c r="C279" s="109">
        <v>33.837105000000001</v>
      </c>
      <c r="D279" s="109">
        <v>129.90220600000001</v>
      </c>
      <c r="E279" s="109">
        <v>142.220001</v>
      </c>
      <c r="F279" s="107">
        <v>61.431122000000002</v>
      </c>
      <c r="G279" s="107">
        <v>57.289499999999997</v>
      </c>
      <c r="H279" s="42">
        <f t="shared" ref="H279:L279" si="529">B279*$G279</f>
        <v>15595.921215184499</v>
      </c>
      <c r="I279" s="42">
        <f t="shared" si="529"/>
        <v>1938.5108268975</v>
      </c>
      <c r="J279" s="42">
        <f t="shared" si="529"/>
        <v>7442.0324306370003</v>
      </c>
      <c r="K279" s="42">
        <f t="shared" si="529"/>
        <v>8147.712747289499</v>
      </c>
      <c r="L279" s="39">
        <f t="shared" si="529"/>
        <v>3519.3582638190001</v>
      </c>
      <c r="M279" s="111">
        <f t="shared" ref="M279:Q279" si="530">LN(H279/H278)</f>
        <v>8.0890666295789729E-3</v>
      </c>
      <c r="N279" s="111">
        <f t="shared" si="530"/>
        <v>-2.1118763906727541E-3</v>
      </c>
      <c r="O279" s="111">
        <f t="shared" si="530"/>
        <v>-1.3026866281599936E-3</v>
      </c>
      <c r="P279" s="111">
        <f t="shared" si="530"/>
        <v>-2.555018624590242E-3</v>
      </c>
      <c r="Q279" s="112">
        <f t="shared" si="530"/>
        <v>-2.4838215790821882E-3</v>
      </c>
    </row>
    <row r="280" spans="1:17">
      <c r="A280" s="105">
        <v>42787</v>
      </c>
      <c r="B280" s="109">
        <v>277.39001500000001</v>
      </c>
      <c r="C280" s="109">
        <v>33.874209999999998</v>
      </c>
      <c r="D280" s="109">
        <v>130.84021000000001</v>
      </c>
      <c r="E280" s="109">
        <v>142.60000600000001</v>
      </c>
      <c r="F280" s="107">
        <v>61.307537000000004</v>
      </c>
      <c r="G280" s="107">
        <v>57.260199999999998</v>
      </c>
      <c r="H280" s="42">
        <f t="shared" ref="H280:L280" si="531">B280*$G280</f>
        <v>15883.407736903</v>
      </c>
      <c r="I280" s="42">
        <f t="shared" si="531"/>
        <v>1939.6440394419999</v>
      </c>
      <c r="J280" s="42">
        <f t="shared" si="531"/>
        <v>7491.9365926420005</v>
      </c>
      <c r="K280" s="42">
        <f t="shared" si="531"/>
        <v>8165.3048635612004</v>
      </c>
      <c r="L280" s="39">
        <f t="shared" si="531"/>
        <v>3510.4818301273999</v>
      </c>
      <c r="M280" s="111">
        <f t="shared" ref="M280:Q280" si="532">LN(H280/H279)</f>
        <v>1.8265606297549277E-2</v>
      </c>
      <c r="N280" s="111">
        <f t="shared" si="532"/>
        <v>5.8440810942742515E-4</v>
      </c>
      <c r="O280" s="111">
        <f t="shared" si="532"/>
        <v>6.6833335039891261E-3</v>
      </c>
      <c r="P280" s="111">
        <f t="shared" si="532"/>
        <v>2.1568202169648326E-3</v>
      </c>
      <c r="Q280" s="112">
        <f t="shared" si="532"/>
        <v>-2.5253599770088753E-3</v>
      </c>
    </row>
    <row r="281" spans="1:17">
      <c r="A281" s="105">
        <v>42788</v>
      </c>
      <c r="B281" s="109">
        <v>273.51001000000002</v>
      </c>
      <c r="C281" s="109">
        <v>33.456798999999997</v>
      </c>
      <c r="D281" s="109">
        <v>131.23260500000001</v>
      </c>
      <c r="E281" s="109">
        <v>143.86000100000001</v>
      </c>
      <c r="F281" s="107">
        <v>61.183948999999998</v>
      </c>
      <c r="G281" s="107">
        <v>57.996499999999997</v>
      </c>
      <c r="H281" s="42">
        <f t="shared" ref="H281:L281" si="533">B281*$G281</f>
        <v>15862.623294965</v>
      </c>
      <c r="I281" s="42">
        <f t="shared" si="533"/>
        <v>1940.3772432034998</v>
      </c>
      <c r="J281" s="42">
        <f t="shared" si="533"/>
        <v>7611.0317758825004</v>
      </c>
      <c r="K281" s="42">
        <f t="shared" si="533"/>
        <v>8343.3765479965004</v>
      </c>
      <c r="L281" s="39">
        <f t="shared" si="533"/>
        <v>3548.4548981784997</v>
      </c>
      <c r="M281" s="111">
        <f t="shared" ref="M281:Q281" si="534">LN(H281/H280)</f>
        <v>-1.3094200586431456E-3</v>
      </c>
      <c r="N281" s="111">
        <f t="shared" si="534"/>
        <v>3.7793801467361673E-4</v>
      </c>
      <c r="O281" s="111">
        <f t="shared" si="534"/>
        <v>1.5771423066892241E-2</v>
      </c>
      <c r="P281" s="111">
        <f t="shared" si="534"/>
        <v>2.1573932728944683E-2</v>
      </c>
      <c r="Q281" s="112">
        <f t="shared" si="534"/>
        <v>1.0758967196013196E-2</v>
      </c>
    </row>
    <row r="282" spans="1:17">
      <c r="A282" s="105">
        <v>42789</v>
      </c>
      <c r="B282" s="109">
        <v>255.990005</v>
      </c>
      <c r="C282" s="109">
        <v>33.558838000000002</v>
      </c>
      <c r="D282" s="109">
        <v>130.67746</v>
      </c>
      <c r="E282" s="109">
        <v>142.779999</v>
      </c>
      <c r="F282" s="107">
        <v>61.431122000000002</v>
      </c>
      <c r="G282" s="107">
        <v>58.086199999999998</v>
      </c>
      <c r="H282" s="42">
        <f t="shared" ref="H282:L282" si="535">B282*$G282</f>
        <v>14869.486628430999</v>
      </c>
      <c r="I282" s="42">
        <f t="shared" si="535"/>
        <v>1949.3053758356</v>
      </c>
      <c r="J282" s="42">
        <f t="shared" si="535"/>
        <v>7590.5570770519998</v>
      </c>
      <c r="K282" s="42">
        <f t="shared" si="535"/>
        <v>8293.5475779137996</v>
      </c>
      <c r="L282" s="39">
        <f t="shared" si="535"/>
        <v>3568.3004387164001</v>
      </c>
      <c r="M282" s="111">
        <f t="shared" ref="M282:Q282" si="536">LN(H282/H281)</f>
        <v>-6.4654369845516632E-2</v>
      </c>
      <c r="N282" s="111">
        <f t="shared" si="536"/>
        <v>4.5906821641190764E-3</v>
      </c>
      <c r="O282" s="111">
        <f t="shared" si="536"/>
        <v>-2.6937593707507873E-3</v>
      </c>
      <c r="P282" s="111">
        <f t="shared" si="536"/>
        <v>-5.990184087358014E-3</v>
      </c>
      <c r="Q282" s="112">
        <f t="shared" si="536"/>
        <v>5.5771460557463189E-3</v>
      </c>
    </row>
    <row r="283" spans="1:17">
      <c r="A283" s="105">
        <v>42790</v>
      </c>
      <c r="B283" s="109">
        <v>257</v>
      </c>
      <c r="C283" s="109">
        <v>33.883476000000002</v>
      </c>
      <c r="D283" s="109">
        <v>130.80192600000001</v>
      </c>
      <c r="E283" s="109">
        <v>143.25</v>
      </c>
      <c r="F283" s="107">
        <v>61.431122000000002</v>
      </c>
      <c r="G283" s="107">
        <v>57.764299999999999</v>
      </c>
      <c r="H283" s="42">
        <f t="shared" ref="H283:L283" si="537">B283*$G283</f>
        <v>14845.4251</v>
      </c>
      <c r="I283" s="42">
        <f t="shared" si="537"/>
        <v>1957.2552727068</v>
      </c>
      <c r="J283" s="42">
        <f t="shared" si="537"/>
        <v>7555.6816940418003</v>
      </c>
      <c r="K283" s="42">
        <f t="shared" si="537"/>
        <v>8274.7359749999996</v>
      </c>
      <c r="L283" s="39">
        <f t="shared" si="537"/>
        <v>3548.5257605446</v>
      </c>
      <c r="M283" s="111">
        <f t="shared" ref="M283:Q283" si="538">LN(H283/H282)</f>
        <v>-1.619492186943586E-3</v>
      </c>
      <c r="N283" s="111">
        <f t="shared" si="538"/>
        <v>4.0700291436276221E-3</v>
      </c>
      <c r="O283" s="111">
        <f t="shared" si="538"/>
        <v>-4.6051624000237939E-3</v>
      </c>
      <c r="P283" s="111">
        <f t="shared" si="538"/>
        <v>-2.2707978092310235E-3</v>
      </c>
      <c r="Q283" s="112">
        <f t="shared" si="538"/>
        <v>-5.5571763335475676E-3</v>
      </c>
    </row>
    <row r="284" spans="1:17">
      <c r="A284" s="105">
        <v>42793</v>
      </c>
      <c r="B284" s="109">
        <v>246.229996</v>
      </c>
      <c r="C284" s="109">
        <v>33.864924999999999</v>
      </c>
      <c r="D284" s="109">
        <v>131.06033300000001</v>
      </c>
      <c r="E284" s="109">
        <v>143.41000399999999</v>
      </c>
      <c r="F284" s="107">
        <v>61.060367999999997</v>
      </c>
      <c r="G284" s="107">
        <v>57.773899999999998</v>
      </c>
      <c r="H284" s="42">
        <f t="shared" ref="H284:L284" si="539">B284*$G284</f>
        <v>14225.667165904399</v>
      </c>
      <c r="I284" s="42">
        <f t="shared" si="539"/>
        <v>1956.5087904574998</v>
      </c>
      <c r="J284" s="42">
        <f t="shared" si="539"/>
        <v>7571.8665727087009</v>
      </c>
      <c r="K284" s="42">
        <f t="shared" si="539"/>
        <v>8285.355230095598</v>
      </c>
      <c r="L284" s="39">
        <f t="shared" si="539"/>
        <v>3527.6955947951997</v>
      </c>
      <c r="M284" s="111">
        <f t="shared" ref="M284:Q284" si="540">LN(H284/H283)</f>
        <v>-4.2643863855175788E-2</v>
      </c>
      <c r="N284" s="111">
        <f t="shared" si="540"/>
        <v>-3.8146512988764436E-4</v>
      </c>
      <c r="O284" s="111">
        <f t="shared" si="540"/>
        <v>2.139789549103445E-3</v>
      </c>
      <c r="P284" s="111">
        <f t="shared" si="540"/>
        <v>1.2825118436436611E-3</v>
      </c>
      <c r="Q284" s="112">
        <f t="shared" si="540"/>
        <v>-5.8873867478452368E-3</v>
      </c>
    </row>
    <row r="285" spans="1:17">
      <c r="A285" s="105">
        <v>42794</v>
      </c>
      <c r="B285" s="109">
        <v>249.990005</v>
      </c>
      <c r="C285" s="109">
        <v>33.577381000000003</v>
      </c>
      <c r="D285" s="109">
        <v>131.117783</v>
      </c>
      <c r="E285" s="109">
        <v>142.13000500000001</v>
      </c>
      <c r="F285" s="107">
        <v>60.822701000000002</v>
      </c>
      <c r="G285" s="107">
        <v>58.177799999999998</v>
      </c>
      <c r="H285" s="42">
        <f t="shared" ref="H285:L285" si="541">B285*$G285</f>
        <v>14543.868512888999</v>
      </c>
      <c r="I285" s="42">
        <f t="shared" si="541"/>
        <v>1953.4581563418001</v>
      </c>
      <c r="J285" s="42">
        <f t="shared" si="541"/>
        <v>7628.1441558174001</v>
      </c>
      <c r="K285" s="42">
        <f t="shared" si="541"/>
        <v>8268.8110048890012</v>
      </c>
      <c r="L285" s="39">
        <f t="shared" si="541"/>
        <v>3538.5309342378</v>
      </c>
      <c r="M285" s="111">
        <f t="shared" ref="M285:Q285" si="542">LN(H285/H284)</f>
        <v>2.2121616896417975E-2</v>
      </c>
      <c r="N285" s="111">
        <f t="shared" si="542"/>
        <v>-1.5604401654671937E-3</v>
      </c>
      <c r="O285" s="111">
        <f t="shared" si="542"/>
        <v>7.4049737559142422E-3</v>
      </c>
      <c r="P285" s="111">
        <f t="shared" si="542"/>
        <v>-1.9987996350739165E-3</v>
      </c>
      <c r="Q285" s="112">
        <f t="shared" si="542"/>
        <v>3.066798917500948E-3</v>
      </c>
    </row>
    <row r="286" spans="1:17">
      <c r="A286" s="105">
        <v>42795</v>
      </c>
      <c r="B286" s="109">
        <v>250.020004</v>
      </c>
      <c r="C286" s="109">
        <v>33.326946</v>
      </c>
      <c r="D286" s="109">
        <v>133.79769899999999</v>
      </c>
      <c r="E286" s="109">
        <v>142.64999399999999</v>
      </c>
      <c r="F286" s="107">
        <v>61.735340000000001</v>
      </c>
      <c r="G286" s="107">
        <v>57.8247</v>
      </c>
      <c r="H286" s="42">
        <f t="shared" ref="H286:L286" si="543">B286*$G286</f>
        <v>14457.3317252988</v>
      </c>
      <c r="I286" s="42">
        <f t="shared" si="543"/>
        <v>1927.1206543661999</v>
      </c>
      <c r="J286" s="42">
        <f t="shared" si="543"/>
        <v>7736.8118053652997</v>
      </c>
      <c r="K286" s="42">
        <f t="shared" si="543"/>
        <v>8248.6931080517988</v>
      </c>
      <c r="L286" s="39">
        <f t="shared" si="543"/>
        <v>3569.8275148980001</v>
      </c>
      <c r="M286" s="111">
        <f t="shared" ref="M286:Q286" si="544">LN(H286/H285)</f>
        <v>-5.9678250357106648E-3</v>
      </c>
      <c r="N286" s="111">
        <f t="shared" si="544"/>
        <v>-1.3574215430204454E-2</v>
      </c>
      <c r="O286" s="111">
        <f t="shared" si="544"/>
        <v>1.4145105486100306E-2</v>
      </c>
      <c r="P286" s="111">
        <f t="shared" si="544"/>
        <v>-2.4359499652845985E-3</v>
      </c>
      <c r="Q286" s="112">
        <f t="shared" si="544"/>
        <v>8.8056287846497508E-3</v>
      </c>
    </row>
    <row r="287" spans="1:17">
      <c r="A287" s="105">
        <v>42796</v>
      </c>
      <c r="B287" s="109">
        <v>250.479996</v>
      </c>
      <c r="C287" s="109">
        <v>33.308399000000001</v>
      </c>
      <c r="D287" s="109">
        <v>133.003311</v>
      </c>
      <c r="E287" s="109">
        <v>139.529999</v>
      </c>
      <c r="F287" s="107">
        <v>60.851222999999997</v>
      </c>
      <c r="G287" s="107">
        <v>58.110700000000001</v>
      </c>
      <c r="H287" s="42">
        <f t="shared" ref="H287:L287" si="545">B287*$G287</f>
        <v>14555.567903557201</v>
      </c>
      <c r="I287" s="42">
        <f t="shared" si="545"/>
        <v>1935.5743817693001</v>
      </c>
      <c r="J287" s="42">
        <f t="shared" si="545"/>
        <v>7728.9155045277003</v>
      </c>
      <c r="K287" s="42">
        <f t="shared" si="545"/>
        <v>8108.1859128893002</v>
      </c>
      <c r="L287" s="39">
        <f t="shared" si="545"/>
        <v>3536.1071643861001</v>
      </c>
      <c r="M287" s="111">
        <f t="shared" ref="M287:Q287" si="546">LN(H287/H286)</f>
        <v>6.7719224849632879E-3</v>
      </c>
      <c r="N287" s="111">
        <f t="shared" si="546"/>
        <v>4.3771205447083487E-3</v>
      </c>
      <c r="O287" s="111">
        <f t="shared" si="546"/>
        <v>-1.0211354908195268E-3</v>
      </c>
      <c r="P287" s="111">
        <f t="shared" si="546"/>
        <v>-1.7180618764032683E-2</v>
      </c>
      <c r="Q287" s="112">
        <f t="shared" si="546"/>
        <v>-9.4908284832749008E-3</v>
      </c>
    </row>
    <row r="288" spans="1:17">
      <c r="A288" s="105">
        <v>42797</v>
      </c>
      <c r="B288" s="109">
        <v>251.570007</v>
      </c>
      <c r="C288" s="109">
        <v>33.299121999999997</v>
      </c>
      <c r="D288" s="109">
        <v>133.78814700000001</v>
      </c>
      <c r="E288" s="109">
        <v>139.13999899999999</v>
      </c>
      <c r="F288" s="107">
        <v>61.079371999999999</v>
      </c>
      <c r="G288" s="107">
        <v>58.296100000000003</v>
      </c>
      <c r="H288" s="42">
        <f t="shared" ref="H288:L288" si="547">B288*$G288</f>
        <v>14665.550285072701</v>
      </c>
      <c r="I288" s="42">
        <f t="shared" si="547"/>
        <v>1941.2089460241998</v>
      </c>
      <c r="J288" s="42">
        <f t="shared" si="547"/>
        <v>7799.3271963267007</v>
      </c>
      <c r="K288" s="42">
        <f t="shared" si="547"/>
        <v>8111.3192957039</v>
      </c>
      <c r="L288" s="39">
        <f t="shared" si="547"/>
        <v>3560.6891780492001</v>
      </c>
      <c r="M288" s="111">
        <f t="shared" ref="M288:Q288" si="548">LN(H288/H287)</f>
        <v>7.5276312256866776E-3</v>
      </c>
      <c r="N288" s="111">
        <f t="shared" si="548"/>
        <v>2.9068264826703598E-3</v>
      </c>
      <c r="O288" s="111">
        <f t="shared" si="548"/>
        <v>9.0689172935360662E-3</v>
      </c>
      <c r="P288" s="111">
        <f t="shared" si="548"/>
        <v>3.8637218747222471E-4</v>
      </c>
      <c r="Q288" s="112">
        <f t="shared" si="548"/>
        <v>6.9276644811674731E-3</v>
      </c>
    </row>
    <row r="289" spans="1:17">
      <c r="A289" s="105">
        <v>42800</v>
      </c>
      <c r="B289" s="109">
        <v>251.21000699999999</v>
      </c>
      <c r="C289" s="109">
        <v>32.993023000000001</v>
      </c>
      <c r="D289" s="109">
        <v>133.36700400000001</v>
      </c>
      <c r="E289" s="109">
        <v>141.94000199999999</v>
      </c>
      <c r="F289" s="107">
        <v>61.098388999999997</v>
      </c>
      <c r="G289" s="107">
        <v>58.587400000000002</v>
      </c>
      <c r="H289" s="42">
        <f t="shared" ref="H289:L289" si="549">B289*$G289</f>
        <v>14717.7411641118</v>
      </c>
      <c r="I289" s="42">
        <f t="shared" si="549"/>
        <v>1932.9754357102001</v>
      </c>
      <c r="J289" s="42">
        <f t="shared" si="549"/>
        <v>7813.6260101496009</v>
      </c>
      <c r="K289" s="42">
        <f t="shared" si="549"/>
        <v>8315.8956731748003</v>
      </c>
      <c r="L289" s="39">
        <f t="shared" si="549"/>
        <v>3579.5957556986</v>
      </c>
      <c r="M289" s="111">
        <f t="shared" ref="M289:Q289" si="550">LN(H289/H288)</f>
        <v>3.5524225742698356E-3</v>
      </c>
      <c r="N289" s="111">
        <f t="shared" si="550"/>
        <v>-4.2504547530649315E-3</v>
      </c>
      <c r="O289" s="111">
        <f t="shared" si="550"/>
        <v>1.8316608820241316E-3</v>
      </c>
      <c r="P289" s="111">
        <f t="shared" si="550"/>
        <v>2.4908294527375911E-2</v>
      </c>
      <c r="Q289" s="112">
        <f t="shared" si="550"/>
        <v>5.2957611667296027E-3</v>
      </c>
    </row>
    <row r="290" spans="1:17">
      <c r="A290" s="105">
        <v>42801</v>
      </c>
      <c r="B290" s="109">
        <v>248.58999600000001</v>
      </c>
      <c r="C290" s="109">
        <v>33.206359999999997</v>
      </c>
      <c r="D290" s="109">
        <v>133.53930700000001</v>
      </c>
      <c r="E290" s="109">
        <v>141.429993</v>
      </c>
      <c r="F290" s="107">
        <v>61.221981</v>
      </c>
      <c r="G290" s="107">
        <v>58.7029</v>
      </c>
      <c r="H290" s="42">
        <f t="shared" ref="H290:L290" si="551">B290*$G290</f>
        <v>14592.953676188401</v>
      </c>
      <c r="I290" s="42">
        <f t="shared" si="551"/>
        <v>1949.3096304439998</v>
      </c>
      <c r="J290" s="42">
        <f t="shared" si="551"/>
        <v>7839.1445848903004</v>
      </c>
      <c r="K290" s="42">
        <f t="shared" si="551"/>
        <v>8302.3507360796993</v>
      </c>
      <c r="L290" s="39">
        <f t="shared" si="551"/>
        <v>3593.9078284449001</v>
      </c>
      <c r="M290" s="111">
        <f t="shared" ref="M290:Q290" si="552">LN(H290/H289)</f>
        <v>-8.5148607057233105E-3</v>
      </c>
      <c r="N290" s="111">
        <f t="shared" si="552"/>
        <v>8.4147819331878825E-3</v>
      </c>
      <c r="O290" s="111">
        <f t="shared" si="552"/>
        <v>3.260585363334843E-3</v>
      </c>
      <c r="P290" s="111">
        <f t="shared" si="552"/>
        <v>-1.630128686380941E-3</v>
      </c>
      <c r="Q290" s="112">
        <f t="shared" si="552"/>
        <v>3.9902654451657964E-3</v>
      </c>
    </row>
    <row r="291" spans="1:17">
      <c r="A291" s="105">
        <v>42802</v>
      </c>
      <c r="B291" s="109">
        <v>246.86999499999999</v>
      </c>
      <c r="C291" s="109">
        <v>33.039402000000003</v>
      </c>
      <c r="D291" s="109">
        <v>133.04158000000001</v>
      </c>
      <c r="E291" s="109">
        <v>140.320007</v>
      </c>
      <c r="F291" s="107">
        <v>61.782856000000002</v>
      </c>
      <c r="G291" s="107">
        <v>58.165300000000002</v>
      </c>
      <c r="H291" s="42">
        <f t="shared" ref="H291:L291" si="553">B291*$G291</f>
        <v>14359.2673201735</v>
      </c>
      <c r="I291" s="42">
        <f t="shared" si="553"/>
        <v>1921.7467291506002</v>
      </c>
      <c r="J291" s="42">
        <f t="shared" si="553"/>
        <v>7738.4034131740009</v>
      </c>
      <c r="K291" s="42">
        <f t="shared" si="553"/>
        <v>8161.7553031571006</v>
      </c>
      <c r="L291" s="39">
        <f t="shared" si="553"/>
        <v>3593.6183540968004</v>
      </c>
      <c r="M291" s="111">
        <f t="shared" ref="M291:Q291" si="554">LN(H291/H290)</f>
        <v>-1.6143247248439085E-2</v>
      </c>
      <c r="N291" s="111">
        <f t="shared" si="554"/>
        <v>-1.4240746990911454E-2</v>
      </c>
      <c r="O291" s="111">
        <f t="shared" si="554"/>
        <v>-1.2934330383540879E-2</v>
      </c>
      <c r="P291" s="111">
        <f t="shared" si="554"/>
        <v>-1.7079439393369231E-2</v>
      </c>
      <c r="Q291" s="112">
        <f t="shared" si="554"/>
        <v>-8.0549090439338856E-5</v>
      </c>
    </row>
    <row r="292" spans="1:17">
      <c r="A292" s="105">
        <v>42803</v>
      </c>
      <c r="B292" s="109">
        <v>244.89999399999999</v>
      </c>
      <c r="C292" s="109">
        <v>33.224915000000003</v>
      </c>
      <c r="D292" s="109">
        <v>132.73529099999999</v>
      </c>
      <c r="E292" s="109">
        <v>140.529999</v>
      </c>
      <c r="F292" s="107">
        <v>61.535693999999999</v>
      </c>
      <c r="G292" s="107">
        <v>58.116</v>
      </c>
      <c r="H292" s="42">
        <f t="shared" ref="H292:L292" si="555">B292*$G292</f>
        <v>14232.608051304</v>
      </c>
      <c r="I292" s="42">
        <f t="shared" si="555"/>
        <v>1930.89916014</v>
      </c>
      <c r="J292" s="42">
        <f t="shared" si="555"/>
        <v>7714.0441717559997</v>
      </c>
      <c r="K292" s="42">
        <f t="shared" si="555"/>
        <v>8167.0414218840006</v>
      </c>
      <c r="L292" s="39">
        <f t="shared" si="555"/>
        <v>3576.2083925040001</v>
      </c>
      <c r="M292" s="111">
        <f t="shared" ref="M292:Q292" si="556">LN(H292/H291)</f>
        <v>-8.859866361076052E-3</v>
      </c>
      <c r="N292" s="111">
        <f t="shared" si="556"/>
        <v>4.7512532788928346E-3</v>
      </c>
      <c r="O292" s="111">
        <f t="shared" si="556"/>
        <v>-3.1528030057405968E-3</v>
      </c>
      <c r="P292" s="111">
        <f t="shared" si="556"/>
        <v>6.4745969964301276E-4</v>
      </c>
      <c r="Q292" s="112">
        <f t="shared" si="556"/>
        <v>-4.8564620670072276E-3</v>
      </c>
    </row>
    <row r="293" spans="1:17">
      <c r="A293" s="105">
        <v>42804</v>
      </c>
      <c r="B293" s="109">
        <v>243.69000199999999</v>
      </c>
      <c r="C293" s="109">
        <v>33.308399000000001</v>
      </c>
      <c r="D293" s="109">
        <v>133.17559800000001</v>
      </c>
      <c r="E293" s="109">
        <v>140.88999899999999</v>
      </c>
      <c r="F293" s="107">
        <v>61.725811</v>
      </c>
      <c r="G293" s="107">
        <v>59.089300000000001</v>
      </c>
      <c r="H293" s="42">
        <f t="shared" ref="H293:L293" si="557">B293*$G293</f>
        <v>14399.471635178599</v>
      </c>
      <c r="I293" s="42">
        <f t="shared" si="557"/>
        <v>1968.1699810307002</v>
      </c>
      <c r="J293" s="42">
        <f t="shared" si="557"/>
        <v>7869.2528629014005</v>
      </c>
      <c r="K293" s="42">
        <f t="shared" si="557"/>
        <v>8325.0914179107003</v>
      </c>
      <c r="L293" s="39">
        <f t="shared" si="557"/>
        <v>3647.3349639223002</v>
      </c>
      <c r="M293" s="111">
        <f t="shared" ref="M293:Q293" si="558">LN(H293/H292)</f>
        <v>1.1655840222019575E-2</v>
      </c>
      <c r="N293" s="111">
        <f t="shared" si="558"/>
        <v>1.9118386866653833E-2</v>
      </c>
      <c r="O293" s="111">
        <f t="shared" si="558"/>
        <v>1.9920537144338665E-2</v>
      </c>
      <c r="P293" s="111">
        <f t="shared" si="558"/>
        <v>1.9167300712939084E-2</v>
      </c>
      <c r="Q293" s="112">
        <f t="shared" si="558"/>
        <v>1.96936231146966E-2</v>
      </c>
    </row>
    <row r="294" spans="1:17">
      <c r="A294" s="105">
        <v>42807</v>
      </c>
      <c r="B294" s="109">
        <v>246.16999799999999</v>
      </c>
      <c r="C294" s="109">
        <v>32.612732000000001</v>
      </c>
      <c r="D294" s="109">
        <v>133.233002</v>
      </c>
      <c r="E294" s="109">
        <v>143.520004</v>
      </c>
      <c r="F294" s="107">
        <v>61.516677999999999</v>
      </c>
      <c r="G294" s="107">
        <v>59.031399999999998</v>
      </c>
      <c r="H294" s="42">
        <f t="shared" ref="H294:L294" si="559">B294*$G294</f>
        <v>14531.759619937198</v>
      </c>
      <c r="I294" s="42">
        <f t="shared" si="559"/>
        <v>1925.1752277848</v>
      </c>
      <c r="J294" s="42">
        <f t="shared" si="559"/>
        <v>7864.9306342627997</v>
      </c>
      <c r="K294" s="42">
        <f t="shared" si="559"/>
        <v>8472.1867641255994</v>
      </c>
      <c r="L294" s="39">
        <f t="shared" si="559"/>
        <v>3631.4156256891997</v>
      </c>
      <c r="M294" s="111">
        <f t="shared" ref="M294:Q294" si="560">LN(H294/H293)</f>
        <v>9.1450588847032874E-3</v>
      </c>
      <c r="N294" s="111">
        <f t="shared" si="560"/>
        <v>-2.2087176357444969E-2</v>
      </c>
      <c r="O294" s="111">
        <f t="shared" si="560"/>
        <v>-5.4940617008827366E-4</v>
      </c>
      <c r="P294" s="111">
        <f t="shared" si="560"/>
        <v>1.7514635987951718E-2</v>
      </c>
      <c r="Q294" s="112">
        <f t="shared" si="560"/>
        <v>-4.374202253537165E-3</v>
      </c>
    </row>
    <row r="295" spans="1:17">
      <c r="A295" s="105">
        <v>42808</v>
      </c>
      <c r="B295" s="109">
        <v>258</v>
      </c>
      <c r="C295" s="109">
        <v>32.631283000000003</v>
      </c>
      <c r="D295" s="109">
        <v>133.032028</v>
      </c>
      <c r="E295" s="109">
        <v>143.19000199999999</v>
      </c>
      <c r="F295" s="107">
        <v>61.231479999999998</v>
      </c>
      <c r="G295" s="107">
        <v>59.049300000000002</v>
      </c>
      <c r="H295" s="42">
        <f t="shared" ref="H295:L295" si="561">B295*$G295</f>
        <v>15234.7194</v>
      </c>
      <c r="I295" s="42">
        <f t="shared" si="561"/>
        <v>1926.8544192519003</v>
      </c>
      <c r="J295" s="42">
        <f t="shared" si="561"/>
        <v>7855.4481309804005</v>
      </c>
      <c r="K295" s="42">
        <f t="shared" si="561"/>
        <v>8455.2693850985997</v>
      </c>
      <c r="L295" s="39">
        <f t="shared" si="561"/>
        <v>3615.6760319640002</v>
      </c>
      <c r="M295" s="111">
        <f t="shared" ref="M295:Q295" si="562">LN(H295/H294)</f>
        <v>4.7240421359872796E-2</v>
      </c>
      <c r="N295" s="111">
        <f t="shared" si="562"/>
        <v>8.7184768931232914E-4</v>
      </c>
      <c r="O295" s="111">
        <f t="shared" si="562"/>
        <v>-1.206396432817279E-3</v>
      </c>
      <c r="P295" s="111">
        <f t="shared" si="562"/>
        <v>-1.998810040951465E-3</v>
      </c>
      <c r="Q295" s="112">
        <f t="shared" si="562"/>
        <v>-4.3437061972781965E-3</v>
      </c>
    </row>
    <row r="296" spans="1:17">
      <c r="A296" s="105">
        <v>42809</v>
      </c>
      <c r="B296" s="109">
        <v>255.729996</v>
      </c>
      <c r="C296" s="109">
        <v>32.557079000000002</v>
      </c>
      <c r="D296" s="109">
        <v>134.43902600000001</v>
      </c>
      <c r="E296" s="109">
        <v>145.25</v>
      </c>
      <c r="F296" s="107">
        <v>61.554707000000001</v>
      </c>
      <c r="G296" s="107">
        <v>59.264099999999999</v>
      </c>
      <c r="H296" s="42">
        <f t="shared" ref="H296:L296" si="563">B296*$G296</f>
        <v>15155.6080559436</v>
      </c>
      <c r="I296" s="42">
        <f t="shared" si="563"/>
        <v>1929.4659855639002</v>
      </c>
      <c r="J296" s="42">
        <f t="shared" si="563"/>
        <v>7967.407880766601</v>
      </c>
      <c r="K296" s="42">
        <f t="shared" si="563"/>
        <v>8608.1105250000001</v>
      </c>
      <c r="L296" s="39">
        <f t="shared" si="563"/>
        <v>3647.9843111187001</v>
      </c>
      <c r="M296" s="111">
        <f t="shared" ref="M296:Q296" si="564">LN(H296/H295)</f>
        <v>-5.2063619828841747E-3</v>
      </c>
      <c r="N296" s="111">
        <f t="shared" si="564"/>
        <v>1.3544345060021879E-3</v>
      </c>
      <c r="O296" s="111">
        <f t="shared" si="564"/>
        <v>1.4151884876700469E-2</v>
      </c>
      <c r="P296" s="111">
        <f t="shared" si="564"/>
        <v>1.7915000253554893E-2</v>
      </c>
      <c r="Q296" s="112">
        <f t="shared" si="564"/>
        <v>8.8959259367220565E-3</v>
      </c>
    </row>
    <row r="297" spans="1:17">
      <c r="A297" s="105">
        <v>42810</v>
      </c>
      <c r="B297" s="109">
        <v>262.04998799999998</v>
      </c>
      <c r="C297" s="109">
        <v>32.594180999999999</v>
      </c>
      <c r="D297" s="109">
        <v>134.65913399999999</v>
      </c>
      <c r="E297" s="109">
        <v>144.38999899999999</v>
      </c>
      <c r="F297" s="107">
        <v>61.450130000000001</v>
      </c>
      <c r="G297" s="107">
        <v>59.0017</v>
      </c>
      <c r="H297" s="42">
        <f t="shared" ref="H297:L297" si="565">B297*$G297</f>
        <v>15461.3947769796</v>
      </c>
      <c r="I297" s="42">
        <f t="shared" si="565"/>
        <v>1923.1120891076998</v>
      </c>
      <c r="J297" s="42">
        <f t="shared" si="565"/>
        <v>7945.1178265277995</v>
      </c>
      <c r="K297" s="42">
        <f t="shared" si="565"/>
        <v>8519.2554039982988</v>
      </c>
      <c r="L297" s="39">
        <f t="shared" si="565"/>
        <v>3625.662135221</v>
      </c>
      <c r="M297" s="111">
        <f t="shared" ref="M297:Q297" si="566">LN(H297/H296)</f>
        <v>1.9975625354195548E-2</v>
      </c>
      <c r="N297" s="111">
        <f t="shared" si="566"/>
        <v>-3.2985196375181825E-3</v>
      </c>
      <c r="O297" s="111">
        <f t="shared" si="566"/>
        <v>-2.8015752154049904E-3</v>
      </c>
      <c r="P297" s="111">
        <f t="shared" si="566"/>
        <v>-1.037590001194299E-2</v>
      </c>
      <c r="Q297" s="112">
        <f t="shared" si="566"/>
        <v>-6.1378419039579213E-3</v>
      </c>
    </row>
    <row r="298" spans="1:17">
      <c r="A298" s="105">
        <v>42811</v>
      </c>
      <c r="B298" s="109">
        <v>261.5</v>
      </c>
      <c r="C298" s="109">
        <v>32.714767000000002</v>
      </c>
      <c r="D298" s="109">
        <v>133.98916600000001</v>
      </c>
      <c r="E298" s="109">
        <v>145.11000100000001</v>
      </c>
      <c r="F298" s="107">
        <v>61.668781000000003</v>
      </c>
      <c r="G298" s="107">
        <v>58.0319</v>
      </c>
      <c r="H298" s="42">
        <f t="shared" ref="H298:L298" si="567">B298*$G298</f>
        <v>15175.341850000001</v>
      </c>
      <c r="I298" s="42">
        <f t="shared" si="567"/>
        <v>1898.5000870673002</v>
      </c>
      <c r="J298" s="42">
        <f t="shared" si="567"/>
        <v>7775.6458823954008</v>
      </c>
      <c r="K298" s="42">
        <f t="shared" si="567"/>
        <v>8421.0090670319005</v>
      </c>
      <c r="L298" s="39">
        <f t="shared" si="567"/>
        <v>3578.7565321139</v>
      </c>
      <c r="M298" s="111">
        <f t="shared" ref="M298:Q298" si="568">LN(H298/H297)</f>
        <v>-1.8674393648492986E-2</v>
      </c>
      <c r="N298" s="111">
        <f t="shared" si="568"/>
        <v>-1.2880607024655011E-2</v>
      </c>
      <c r="O298" s="111">
        <f t="shared" si="568"/>
        <v>-2.1561103847058491E-2</v>
      </c>
      <c r="P298" s="111">
        <f t="shared" si="568"/>
        <v>-1.1599280361198873E-2</v>
      </c>
      <c r="Q298" s="112">
        <f t="shared" si="568"/>
        <v>-1.3021526940046935E-2</v>
      </c>
    </row>
    <row r="299" spans="1:17">
      <c r="A299" s="105">
        <v>42814</v>
      </c>
      <c r="B299" s="109">
        <v>261.92001299999998</v>
      </c>
      <c r="C299" s="109">
        <v>32.863174000000001</v>
      </c>
      <c r="D299" s="109">
        <v>135.39614900000001</v>
      </c>
      <c r="E299" s="109">
        <v>145.83000200000001</v>
      </c>
      <c r="F299" s="107">
        <v>61.725811</v>
      </c>
      <c r="G299" s="107">
        <v>57.77</v>
      </c>
      <c r="H299" s="42">
        <f t="shared" ref="H299:L299" si="569">B299*$G299</f>
        <v>15131.11915101</v>
      </c>
      <c r="I299" s="42">
        <f t="shared" si="569"/>
        <v>1898.50556198</v>
      </c>
      <c r="J299" s="42">
        <f t="shared" si="569"/>
        <v>7821.8355277300006</v>
      </c>
      <c r="K299" s="42">
        <f t="shared" si="569"/>
        <v>8424.5992155400018</v>
      </c>
      <c r="L299" s="39">
        <f t="shared" si="569"/>
        <v>3565.9001014700002</v>
      </c>
      <c r="M299" s="111">
        <f t="shared" ref="M299:Q299" si="570">LN(H299/H298)</f>
        <v>-2.918369807358889E-3</v>
      </c>
      <c r="N299" s="111">
        <f t="shared" si="570"/>
        <v>2.8838054014243138E-6</v>
      </c>
      <c r="O299" s="111">
        <f t="shared" si="570"/>
        <v>5.9227229246201253E-3</v>
      </c>
      <c r="P299" s="111">
        <f t="shared" si="570"/>
        <v>4.2624148706699969E-4</v>
      </c>
      <c r="Q299" s="112">
        <f t="shared" si="570"/>
        <v>-3.5988978000450135E-3</v>
      </c>
    </row>
    <row r="300" spans="1:17">
      <c r="A300" s="105">
        <v>42815</v>
      </c>
      <c r="B300" s="109">
        <v>250.679993</v>
      </c>
      <c r="C300" s="109">
        <v>32.501427</v>
      </c>
      <c r="D300" s="109">
        <v>133.84558100000001</v>
      </c>
      <c r="E300" s="109">
        <v>142.41999799999999</v>
      </c>
      <c r="F300" s="107">
        <v>61.041350999999999</v>
      </c>
      <c r="G300" s="107">
        <v>57.421700000000001</v>
      </c>
      <c r="H300" s="42">
        <f t="shared" ref="H300:L300" si="571">B300*$G300</f>
        <v>14394.471354048101</v>
      </c>
      <c r="I300" s="42">
        <f t="shared" si="571"/>
        <v>1866.2871907659</v>
      </c>
      <c r="J300" s="42">
        <f t="shared" si="571"/>
        <v>7685.6407985077003</v>
      </c>
      <c r="K300" s="42">
        <f t="shared" si="571"/>
        <v>8177.9983991565996</v>
      </c>
      <c r="L300" s="39">
        <f t="shared" si="571"/>
        <v>3505.0981447167001</v>
      </c>
      <c r="M300" s="111">
        <f t="shared" ref="M300:Q300" si="572">LN(H300/H299)</f>
        <v>-4.9909294953472141E-2</v>
      </c>
      <c r="N300" s="111">
        <f t="shared" si="572"/>
        <v>-1.7116032610699713E-2</v>
      </c>
      <c r="O300" s="111">
        <f t="shared" si="572"/>
        <v>-1.7565492696124469E-2</v>
      </c>
      <c r="P300" s="111">
        <f t="shared" si="572"/>
        <v>-2.9708478058666707E-2</v>
      </c>
      <c r="Q300" s="112">
        <f t="shared" si="572"/>
        <v>-1.7197983438376994E-2</v>
      </c>
    </row>
    <row r="301" spans="1:17">
      <c r="A301" s="105">
        <v>42816</v>
      </c>
      <c r="B301" s="109">
        <v>255.009995</v>
      </c>
      <c r="C301" s="109">
        <v>32.807518000000002</v>
      </c>
      <c r="D301" s="109">
        <v>135.35786400000001</v>
      </c>
      <c r="E301" s="109">
        <v>142.64999399999999</v>
      </c>
      <c r="F301" s="107">
        <v>61.820881</v>
      </c>
      <c r="G301" s="107">
        <v>57.251300000000001</v>
      </c>
      <c r="H301" s="42">
        <f t="shared" ref="H301:L301" si="573">B301*$G301</f>
        <v>14599.6537267435</v>
      </c>
      <c r="I301" s="42">
        <f t="shared" si="573"/>
        <v>1878.2730552734001</v>
      </c>
      <c r="J301" s="42">
        <f t="shared" si="573"/>
        <v>7749.4136792232002</v>
      </c>
      <c r="K301" s="42">
        <f t="shared" si="573"/>
        <v>8166.8976014922</v>
      </c>
      <c r="L301" s="39">
        <f t="shared" si="573"/>
        <v>3539.3258043953001</v>
      </c>
      <c r="M301" s="111">
        <f t="shared" ref="M301:Q301" si="574">LN(H301/H300)</f>
        <v>1.4153611972829997E-2</v>
      </c>
      <c r="N301" s="111">
        <f t="shared" si="574"/>
        <v>6.4017693156488992E-3</v>
      </c>
      <c r="O301" s="111">
        <f t="shared" si="574"/>
        <v>8.263429675286359E-3</v>
      </c>
      <c r="P301" s="111">
        <f t="shared" si="574"/>
        <v>-1.3583199759407813E-3</v>
      </c>
      <c r="Q301" s="112">
        <f t="shared" si="574"/>
        <v>9.7177368316186188E-3</v>
      </c>
    </row>
    <row r="302" spans="1:17">
      <c r="A302" s="105">
        <v>42817</v>
      </c>
      <c r="B302" s="109">
        <v>254.779999</v>
      </c>
      <c r="C302" s="109">
        <v>32.714767000000002</v>
      </c>
      <c r="D302" s="109">
        <v>134.879257</v>
      </c>
      <c r="E302" s="109">
        <v>141.83999600000001</v>
      </c>
      <c r="F302" s="107">
        <v>61.668781000000003</v>
      </c>
      <c r="G302" s="107">
        <v>57.919800000000002</v>
      </c>
      <c r="H302" s="42">
        <f t="shared" ref="H302:L302" si="575">B302*$G302</f>
        <v>14756.806586080202</v>
      </c>
      <c r="I302" s="42">
        <f t="shared" si="575"/>
        <v>1894.8327616866002</v>
      </c>
      <c r="J302" s="42">
        <f t="shared" si="575"/>
        <v>7812.1795895885998</v>
      </c>
      <c r="K302" s="42">
        <f t="shared" si="575"/>
        <v>8215.344200320802</v>
      </c>
      <c r="L302" s="39">
        <f t="shared" si="575"/>
        <v>3571.8434617638004</v>
      </c>
      <c r="M302" s="111">
        <f t="shared" ref="M302:Q302" si="576">LN(H302/H301)</f>
        <v>1.0706628720679645E-2</v>
      </c>
      <c r="N302" s="111">
        <f t="shared" si="576"/>
        <v>8.7778151706197141E-3</v>
      </c>
      <c r="O302" s="111">
        <f t="shared" si="576"/>
        <v>8.0668154792792185E-3</v>
      </c>
      <c r="P302" s="111">
        <f t="shared" si="576"/>
        <v>5.9145433993479102E-3</v>
      </c>
      <c r="Q302" s="112">
        <f t="shared" si="576"/>
        <v>9.1455800877738858E-3</v>
      </c>
    </row>
    <row r="303" spans="1:17">
      <c r="A303" s="105">
        <v>42818</v>
      </c>
      <c r="B303" s="109">
        <v>263.16000400000001</v>
      </c>
      <c r="C303" s="109">
        <v>32.612732000000001</v>
      </c>
      <c r="D303" s="109">
        <v>134.61128199999999</v>
      </c>
      <c r="E303" s="109">
        <v>142.020004</v>
      </c>
      <c r="F303" s="107">
        <v>61.773364999999998</v>
      </c>
      <c r="G303" s="107">
        <v>57.553699999999999</v>
      </c>
      <c r="H303" s="42">
        <f t="shared" ref="H303:L303" si="577">B303*$G303</f>
        <v>15145.8319222148</v>
      </c>
      <c r="I303" s="42">
        <f t="shared" si="577"/>
        <v>1876.9833937083999</v>
      </c>
      <c r="J303" s="42">
        <f t="shared" si="577"/>
        <v>7747.377340843399</v>
      </c>
      <c r="K303" s="42">
        <f t="shared" si="577"/>
        <v>8173.7767042147998</v>
      </c>
      <c r="L303" s="39">
        <f t="shared" si="577"/>
        <v>3555.2857172004997</v>
      </c>
      <c r="M303" s="111">
        <f t="shared" ref="M303:Q303" si="578">LN(H303/H302)</f>
        <v>2.6020933649488435E-2</v>
      </c>
      <c r="N303" s="111">
        <f t="shared" si="578"/>
        <v>-9.4646719183404046E-3</v>
      </c>
      <c r="O303" s="111">
        <f t="shared" si="578"/>
        <v>-8.3296232294624278E-3</v>
      </c>
      <c r="P303" s="111">
        <f t="shared" si="578"/>
        <v>-5.0725826576692827E-3</v>
      </c>
      <c r="Q303" s="112">
        <f t="shared" si="578"/>
        <v>-4.6464078134203085E-3</v>
      </c>
    </row>
    <row r="304" spans="1:17">
      <c r="A304" s="105">
        <v>42821</v>
      </c>
      <c r="B304" s="109">
        <v>270.22000100000002</v>
      </c>
      <c r="C304" s="109">
        <v>32.826073000000001</v>
      </c>
      <c r="D304" s="109">
        <v>134.84101899999999</v>
      </c>
      <c r="E304" s="109">
        <v>144.05999800000001</v>
      </c>
      <c r="F304" s="107">
        <v>61.887431999999997</v>
      </c>
      <c r="G304" s="107">
        <v>57.236899999999999</v>
      </c>
      <c r="H304" s="42">
        <f t="shared" ref="H304:L304" si="579">B304*$G304</f>
        <v>15466.555175236901</v>
      </c>
      <c r="I304" s="42">
        <f t="shared" si="579"/>
        <v>1878.8626576936999</v>
      </c>
      <c r="J304" s="42">
        <f t="shared" si="579"/>
        <v>7717.8819204010988</v>
      </c>
      <c r="K304" s="42">
        <f t="shared" si="579"/>
        <v>8245.5476995261997</v>
      </c>
      <c r="L304" s="39">
        <f t="shared" si="579"/>
        <v>3542.2447566407996</v>
      </c>
      <c r="M304" s="111">
        <f t="shared" ref="M304:Q304" si="580">LN(H304/H303)</f>
        <v>2.0954588583641708E-2</v>
      </c>
      <c r="N304" s="111">
        <f t="shared" si="580"/>
        <v>1.0007141487747375E-3</v>
      </c>
      <c r="O304" s="111">
        <f t="shared" si="580"/>
        <v>-3.8144147093366401E-3</v>
      </c>
      <c r="P304" s="111">
        <f t="shared" si="580"/>
        <v>8.7423149279339477E-3</v>
      </c>
      <c r="Q304" s="112">
        <f t="shared" si="580"/>
        <v>-3.6747923191863883E-3</v>
      </c>
    </row>
    <row r="305" spans="1:17">
      <c r="A305" s="105">
        <v>42822</v>
      </c>
      <c r="B305" s="109">
        <v>277.45001200000002</v>
      </c>
      <c r="C305" s="109">
        <v>33.020847000000003</v>
      </c>
      <c r="D305" s="109">
        <v>137.63584900000001</v>
      </c>
      <c r="E305" s="109">
        <v>145.16999799999999</v>
      </c>
      <c r="F305" s="107">
        <v>62.068058000000001</v>
      </c>
      <c r="G305" s="107">
        <v>56.928199999999997</v>
      </c>
      <c r="H305" s="42">
        <f t="shared" ref="H305:L305" si="581">B305*$G305</f>
        <v>15794.729773138401</v>
      </c>
      <c r="I305" s="42">
        <f t="shared" si="581"/>
        <v>1879.8173821854</v>
      </c>
      <c r="J305" s="42">
        <f t="shared" si="581"/>
        <v>7835.3611390418</v>
      </c>
      <c r="K305" s="42">
        <f t="shared" si="581"/>
        <v>8264.2666801435989</v>
      </c>
      <c r="L305" s="39">
        <f t="shared" si="581"/>
        <v>3533.4228194355996</v>
      </c>
      <c r="M305" s="111">
        <f t="shared" ref="M305:Q305" si="582">LN(H305/H304)</f>
        <v>2.0996363687225895E-2</v>
      </c>
      <c r="N305" s="111">
        <f t="shared" si="582"/>
        <v>5.0801052609063875E-4</v>
      </c>
      <c r="O305" s="111">
        <f t="shared" si="582"/>
        <v>1.5107004045075801E-2</v>
      </c>
      <c r="P305" s="111">
        <f t="shared" si="582"/>
        <v>2.267619515054743E-3</v>
      </c>
      <c r="Q305" s="112">
        <f t="shared" si="582"/>
        <v>-2.4935998424489808E-3</v>
      </c>
    </row>
    <row r="306" spans="1:17">
      <c r="A306" s="105">
        <v>42823</v>
      </c>
      <c r="B306" s="109">
        <v>277.38000499999998</v>
      </c>
      <c r="C306" s="109">
        <v>32.993023000000001</v>
      </c>
      <c r="D306" s="109">
        <v>137.942093</v>
      </c>
      <c r="E306" s="109">
        <v>146.470001</v>
      </c>
      <c r="F306" s="107">
        <v>62.239173999999998</v>
      </c>
      <c r="G306" s="107">
        <v>56.9953</v>
      </c>
      <c r="H306" s="42">
        <f t="shared" ref="H306:L306" si="583">B306*$G306</f>
        <v>15809.356598976499</v>
      </c>
      <c r="I306" s="42">
        <f t="shared" si="583"/>
        <v>1880.4472437919001</v>
      </c>
      <c r="J306" s="42">
        <f t="shared" si="583"/>
        <v>7862.0509731628999</v>
      </c>
      <c r="K306" s="42">
        <f t="shared" si="583"/>
        <v>8348.1016479952996</v>
      </c>
      <c r="L306" s="39">
        <f t="shared" si="583"/>
        <v>3547.3403938821998</v>
      </c>
      <c r="M306" s="111">
        <f t="shared" ref="M306:Q306" si="584">LN(H306/H305)</f>
        <v>9.2562883863932916E-4</v>
      </c>
      <c r="N306" s="111">
        <f t="shared" si="584"/>
        <v>3.3500919485276819E-4</v>
      </c>
      <c r="O306" s="111">
        <f t="shared" si="584"/>
        <v>3.4005426690375657E-3</v>
      </c>
      <c r="P306" s="111">
        <f t="shared" si="584"/>
        <v>1.0093164068749962E-2</v>
      </c>
      <c r="Q306" s="112">
        <f t="shared" si="584"/>
        <v>3.9310995016484185E-3</v>
      </c>
    </row>
    <row r="307" spans="1:17">
      <c r="A307" s="105">
        <v>42824</v>
      </c>
      <c r="B307" s="109">
        <v>277.92001299999998</v>
      </c>
      <c r="C307" s="109">
        <v>33.159981000000002</v>
      </c>
      <c r="D307" s="109">
        <v>137.76023900000001</v>
      </c>
      <c r="E307" s="109">
        <v>148.05999800000001</v>
      </c>
      <c r="F307" s="107">
        <v>62.467326999999997</v>
      </c>
      <c r="G307" s="107">
        <v>56.862900000000003</v>
      </c>
      <c r="H307" s="42">
        <f t="shared" ref="H307:L307" si="585">B307*$G307</f>
        <v>15803.337907217699</v>
      </c>
      <c r="I307" s="42">
        <f t="shared" si="585"/>
        <v>1885.5726836049002</v>
      </c>
      <c r="J307" s="42">
        <f t="shared" si="585"/>
        <v>7833.446694233101</v>
      </c>
      <c r="K307" s="42">
        <f t="shared" si="585"/>
        <v>8419.1208602742008</v>
      </c>
      <c r="L307" s="39">
        <f t="shared" si="585"/>
        <v>3552.0733684683</v>
      </c>
      <c r="M307" s="111">
        <f t="shared" ref="M307:Q307" si="586">LN(H307/H306)</f>
        <v>-3.8077689520212341E-4</v>
      </c>
      <c r="N307" s="111">
        <f t="shared" si="586"/>
        <v>2.7219415065920451E-3</v>
      </c>
      <c r="O307" s="111">
        <f t="shared" si="586"/>
        <v>-3.6449064826213941E-3</v>
      </c>
      <c r="P307" s="111">
        <f t="shared" si="586"/>
        <v>8.471246439317957E-3</v>
      </c>
      <c r="Q307" s="112">
        <f t="shared" si="586"/>
        <v>1.3333425676331455E-3</v>
      </c>
    </row>
    <row r="308" spans="1:17">
      <c r="A308" s="105">
        <v>42825</v>
      </c>
      <c r="B308" s="109">
        <v>278.29998799999998</v>
      </c>
      <c r="C308" s="109">
        <v>33.456798999999997</v>
      </c>
      <c r="D308" s="109">
        <v>137.501846</v>
      </c>
      <c r="E308" s="109">
        <v>147.80999800000001</v>
      </c>
      <c r="F308" s="107">
        <v>62.609927999999996</v>
      </c>
      <c r="G308" s="107">
        <v>56.223399999999998</v>
      </c>
      <c r="H308" s="42">
        <f t="shared" ref="H308:L308" si="587">B308*$G308</f>
        <v>15646.971545319198</v>
      </c>
      <c r="I308" s="42">
        <f t="shared" si="587"/>
        <v>1881.0549928965997</v>
      </c>
      <c r="J308" s="42">
        <f t="shared" si="587"/>
        <v>7730.8212883963997</v>
      </c>
      <c r="K308" s="42">
        <f t="shared" si="587"/>
        <v>8310.3806415531999</v>
      </c>
      <c r="L308" s="39">
        <f t="shared" si="587"/>
        <v>3520.1430259151998</v>
      </c>
      <c r="M308" s="111">
        <f t="shared" ref="M308:Q308" si="588">LN(H308/H307)</f>
        <v>-9.9437908919691228E-3</v>
      </c>
      <c r="N308" s="111">
        <f t="shared" si="588"/>
        <v>-2.3987998085436492E-3</v>
      </c>
      <c r="O308" s="111">
        <f t="shared" si="588"/>
        <v>-1.3187500144175081E-2</v>
      </c>
      <c r="P308" s="111">
        <f t="shared" si="588"/>
        <v>-1.2999998849850414E-2</v>
      </c>
      <c r="Q308" s="112">
        <f t="shared" si="588"/>
        <v>-9.0298593070412183E-3</v>
      </c>
    </row>
    <row r="309" spans="1:17">
      <c r="A309" s="105">
        <v>42828</v>
      </c>
      <c r="B309" s="109">
        <v>298.51998900000001</v>
      </c>
      <c r="C309" s="109">
        <v>33.540278999999998</v>
      </c>
      <c r="D309" s="109">
        <v>137.54014599999999</v>
      </c>
      <c r="E309" s="109">
        <v>146.91999799999999</v>
      </c>
      <c r="F309" s="107">
        <v>62.315227999999998</v>
      </c>
      <c r="G309" s="107">
        <v>56.221400000000003</v>
      </c>
      <c r="H309" s="42">
        <f t="shared" ref="H309:L309" si="589">B309*$G309</f>
        <v>16783.211709564603</v>
      </c>
      <c r="I309" s="42">
        <f t="shared" si="589"/>
        <v>1885.6814417706</v>
      </c>
      <c r="J309" s="42">
        <f t="shared" si="589"/>
        <v>7732.6995643243999</v>
      </c>
      <c r="K309" s="42">
        <f t="shared" si="589"/>
        <v>8260.0479755571996</v>
      </c>
      <c r="L309" s="39">
        <f t="shared" si="589"/>
        <v>3503.4493594792002</v>
      </c>
      <c r="M309" s="111">
        <f t="shared" ref="M309:Q309" si="590">LN(H309/H308)</f>
        <v>7.0101696991776569E-2</v>
      </c>
      <c r="N309" s="111">
        <f t="shared" si="590"/>
        <v>2.4564772612500206E-3</v>
      </c>
      <c r="O309" s="111">
        <f t="shared" si="590"/>
        <v>2.4292991940545375E-4</v>
      </c>
      <c r="P309" s="111">
        <f t="shared" si="590"/>
        <v>-6.0750173645307201E-3</v>
      </c>
      <c r="Q309" s="112">
        <f t="shared" si="590"/>
        <v>-4.7536066887812018E-3</v>
      </c>
    </row>
    <row r="310" spans="1:17">
      <c r="A310" s="105">
        <v>42829</v>
      </c>
      <c r="B310" s="109">
        <v>303.70001200000002</v>
      </c>
      <c r="C310" s="109">
        <v>33.651584999999997</v>
      </c>
      <c r="D310" s="109">
        <v>138.564255</v>
      </c>
      <c r="E310" s="109">
        <v>145.5</v>
      </c>
      <c r="F310" s="107">
        <v>62.486347000000002</v>
      </c>
      <c r="G310" s="107">
        <v>56.290599999999998</v>
      </c>
      <c r="H310" s="42">
        <f t="shared" ref="H310:L310" si="591">B310*$G310</f>
        <v>17095.455895487201</v>
      </c>
      <c r="I310" s="42">
        <f t="shared" si="591"/>
        <v>1894.2679106009998</v>
      </c>
      <c r="J310" s="42">
        <f t="shared" si="591"/>
        <v>7799.8650525029998</v>
      </c>
      <c r="K310" s="42">
        <f t="shared" si="591"/>
        <v>8190.2822999999999</v>
      </c>
      <c r="L310" s="39">
        <f t="shared" si="591"/>
        <v>3517.3939644381999</v>
      </c>
      <c r="M310" s="111">
        <f t="shared" ref="M310:Q310" si="592">LN(H310/H309)</f>
        <v>1.8433607317266384E-2</v>
      </c>
      <c r="N310" s="111">
        <f t="shared" si="592"/>
        <v>4.5431738888462962E-3</v>
      </c>
      <c r="O310" s="111">
        <f t="shared" si="592"/>
        <v>8.648398827981886E-3</v>
      </c>
      <c r="P310" s="111">
        <f t="shared" si="592"/>
        <v>-8.4820295594478148E-3</v>
      </c>
      <c r="Q310" s="112">
        <f t="shared" si="592"/>
        <v>3.9723499449530629E-3</v>
      </c>
    </row>
    <row r="311" spans="1:17">
      <c r="A311" s="105">
        <v>42830</v>
      </c>
      <c r="B311" s="109">
        <v>295</v>
      </c>
      <c r="C311" s="109">
        <v>33.595939999999999</v>
      </c>
      <c r="D311" s="109">
        <v>137.84639000000001</v>
      </c>
      <c r="E311" s="109">
        <v>143.61999499999999</v>
      </c>
      <c r="F311" s="107">
        <v>62.324733999999999</v>
      </c>
      <c r="G311" s="107">
        <v>56.419600000000003</v>
      </c>
      <c r="H311" s="42">
        <f t="shared" ref="H311:L311" si="593">B311*$G311</f>
        <v>16643.781999999999</v>
      </c>
      <c r="I311" s="42">
        <f t="shared" si="593"/>
        <v>1895.469496424</v>
      </c>
      <c r="J311" s="42">
        <f t="shared" si="593"/>
        <v>7777.2381852440012</v>
      </c>
      <c r="K311" s="42">
        <f t="shared" si="593"/>
        <v>8102.9826699019995</v>
      </c>
      <c r="L311" s="39">
        <f t="shared" si="593"/>
        <v>3516.3365623864001</v>
      </c>
      <c r="M311" s="111">
        <f t="shared" ref="M311:Q311" si="594">LN(H311/H310)</f>
        <v>-2.6775997866349387E-2</v>
      </c>
      <c r="N311" s="111">
        <f t="shared" si="594"/>
        <v>6.3412618564951989E-4</v>
      </c>
      <c r="O311" s="111">
        <f t="shared" si="594"/>
        <v>-2.9051464611420099E-3</v>
      </c>
      <c r="P311" s="111">
        <f t="shared" si="594"/>
        <v>-1.0716141385258995E-2</v>
      </c>
      <c r="Q311" s="112">
        <f t="shared" si="594"/>
        <v>-3.0066607065281172E-4</v>
      </c>
    </row>
    <row r="312" spans="1:17">
      <c r="A312" s="105">
        <v>42831</v>
      </c>
      <c r="B312" s="109">
        <v>298.70001200000002</v>
      </c>
      <c r="C312" s="109">
        <v>33.419704000000003</v>
      </c>
      <c r="D312" s="109">
        <v>137.501846</v>
      </c>
      <c r="E312" s="109">
        <v>143.740005</v>
      </c>
      <c r="F312" s="107">
        <v>62.486347000000002</v>
      </c>
      <c r="G312" s="107">
        <v>56.030099999999997</v>
      </c>
      <c r="H312" s="42">
        <f t="shared" ref="H312:L312" si="595">B312*$G312</f>
        <v>16736.191542361201</v>
      </c>
      <c r="I312" s="42">
        <f t="shared" si="595"/>
        <v>1872.5093570904</v>
      </c>
      <c r="J312" s="42">
        <f t="shared" si="595"/>
        <v>7704.2421815645994</v>
      </c>
      <c r="K312" s="42">
        <f t="shared" si="595"/>
        <v>8053.7668541504991</v>
      </c>
      <c r="L312" s="39">
        <f t="shared" si="595"/>
        <v>3501.1162710447002</v>
      </c>
      <c r="M312" s="111">
        <f t="shared" ref="M312:Q312" si="596">LN(H312/H311)</f>
        <v>5.5368395258877569E-3</v>
      </c>
      <c r="N312" s="111">
        <f t="shared" si="596"/>
        <v>-1.2187129709182048E-2</v>
      </c>
      <c r="O312" s="111">
        <f t="shared" si="596"/>
        <v>-9.4301763009073582E-3</v>
      </c>
      <c r="P312" s="111">
        <f t="shared" si="596"/>
        <v>-6.0923105731971617E-3</v>
      </c>
      <c r="Q312" s="112">
        <f t="shared" si="596"/>
        <v>-4.33784610158045E-3</v>
      </c>
    </row>
    <row r="313" spans="1:17">
      <c r="A313" s="105">
        <v>42832</v>
      </c>
      <c r="B313" s="109">
        <v>302.540009</v>
      </c>
      <c r="C313" s="109">
        <v>33.419704000000003</v>
      </c>
      <c r="D313" s="109">
        <v>137.19555700000001</v>
      </c>
      <c r="E313" s="109">
        <v>143.11000100000001</v>
      </c>
      <c r="F313" s="107">
        <v>62.438808000000002</v>
      </c>
      <c r="G313" s="107">
        <v>56.381999999999998</v>
      </c>
      <c r="H313" s="42">
        <f t="shared" ref="H313:L313" si="597">B313*$G313</f>
        <v>17057.810787438</v>
      </c>
      <c r="I313" s="42">
        <f t="shared" si="597"/>
        <v>1884.2697509280001</v>
      </c>
      <c r="J313" s="42">
        <f t="shared" si="597"/>
        <v>7735.3598947740002</v>
      </c>
      <c r="K313" s="42">
        <f t="shared" si="597"/>
        <v>8068.8280763820003</v>
      </c>
      <c r="L313" s="39">
        <f t="shared" si="597"/>
        <v>3520.4248726559999</v>
      </c>
      <c r="M313" s="111">
        <f t="shared" ref="M313:Q313" si="598">LN(H313/H312)</f>
        <v>1.9034676781251307E-2</v>
      </c>
      <c r="N313" s="111">
        <f t="shared" si="598"/>
        <v>6.2609122952171905E-3</v>
      </c>
      <c r="O313" s="111">
        <f t="shared" si="598"/>
        <v>4.0309012096741313E-3</v>
      </c>
      <c r="P313" s="111">
        <f t="shared" si="598"/>
        <v>1.8683377803092513E-3</v>
      </c>
      <c r="Q313" s="112">
        <f t="shared" si="598"/>
        <v>5.4998325543960001E-3</v>
      </c>
    </row>
    <row r="314" spans="1:17">
      <c r="A314" s="105">
        <v>42835</v>
      </c>
      <c r="B314" s="109">
        <v>312.39001500000001</v>
      </c>
      <c r="C314" s="109">
        <v>33.206359999999997</v>
      </c>
      <c r="D314" s="109">
        <v>137.032837</v>
      </c>
      <c r="E314" s="109">
        <v>143.85000600000001</v>
      </c>
      <c r="F314" s="107">
        <v>62.296191999999998</v>
      </c>
      <c r="G314" s="107">
        <v>56.970700000000001</v>
      </c>
      <c r="H314" s="42">
        <f t="shared" ref="H314:L314" si="599">B314*$G314</f>
        <v>17797.077827560501</v>
      </c>
      <c r="I314" s="42">
        <f t="shared" si="599"/>
        <v>1891.7895736519997</v>
      </c>
      <c r="J314" s="42">
        <f t="shared" si="599"/>
        <v>7806.8566468759</v>
      </c>
      <c r="K314" s="42">
        <f t="shared" si="599"/>
        <v>8195.2355368242006</v>
      </c>
      <c r="L314" s="39">
        <f t="shared" si="599"/>
        <v>3549.0576655743998</v>
      </c>
      <c r="M314" s="111">
        <f t="shared" ref="M314:Q314" si="600">LN(H314/H313)</f>
        <v>4.242606730114986E-2</v>
      </c>
      <c r="N314" s="111">
        <f t="shared" si="600"/>
        <v>3.982899641397422E-3</v>
      </c>
      <c r="O314" s="111">
        <f t="shared" si="600"/>
        <v>9.2003938103924678E-3</v>
      </c>
      <c r="P314" s="111">
        <f t="shared" si="600"/>
        <v>1.5544701353774396E-2</v>
      </c>
      <c r="Q314" s="112">
        <f t="shared" si="600"/>
        <v>8.1004371480035281E-3</v>
      </c>
    </row>
    <row r="315" spans="1:17">
      <c r="A315" s="105">
        <v>42836</v>
      </c>
      <c r="B315" s="109">
        <v>308.709991</v>
      </c>
      <c r="C315" s="109">
        <v>33.150706999999997</v>
      </c>
      <c r="D315" s="109">
        <v>135.55886799999999</v>
      </c>
      <c r="E315" s="109">
        <v>144.35000600000001</v>
      </c>
      <c r="F315" s="107">
        <v>62.248676000000003</v>
      </c>
      <c r="G315" s="107">
        <v>57.298000000000002</v>
      </c>
      <c r="H315" s="42">
        <f t="shared" ref="H315:L315" si="601">B315*$G315</f>
        <v>17688.465064317999</v>
      </c>
      <c r="I315" s="42">
        <f t="shared" si="601"/>
        <v>1899.4692096859999</v>
      </c>
      <c r="J315" s="42">
        <f t="shared" si="601"/>
        <v>7767.2520186639995</v>
      </c>
      <c r="K315" s="42">
        <f t="shared" si="601"/>
        <v>8270.9666437880005</v>
      </c>
      <c r="L315" s="39">
        <f t="shared" si="601"/>
        <v>3566.7246374480005</v>
      </c>
      <c r="M315" s="111">
        <f t="shared" ref="M315:Q315" si="602">LN(H315/H314)</f>
        <v>-6.121540974932782E-3</v>
      </c>
      <c r="N315" s="111">
        <f t="shared" si="602"/>
        <v>4.051238375639761E-3</v>
      </c>
      <c r="O315" s="111">
        <f t="shared" si="602"/>
        <v>-5.0859685692092038E-3</v>
      </c>
      <c r="P315" s="111">
        <f t="shared" si="602"/>
        <v>9.1984344789817363E-3</v>
      </c>
      <c r="Q315" s="112">
        <f t="shared" si="602"/>
        <v>4.965584224613323E-3</v>
      </c>
    </row>
    <row r="316" spans="1:17">
      <c r="A316" s="105">
        <v>42837</v>
      </c>
      <c r="B316" s="109">
        <v>296.83999599999999</v>
      </c>
      <c r="C316" s="109">
        <v>33.048679</v>
      </c>
      <c r="D316" s="109">
        <v>135.721542</v>
      </c>
      <c r="E316" s="109">
        <v>143.83000200000001</v>
      </c>
      <c r="F316" s="107">
        <v>62.011012999999998</v>
      </c>
      <c r="G316" s="107">
        <v>56.990499999999997</v>
      </c>
      <c r="H316" s="42">
        <f t="shared" ref="H316:L316" si="603">B316*$G316</f>
        <v>16917.059792037999</v>
      </c>
      <c r="I316" s="42">
        <f t="shared" si="603"/>
        <v>1883.4607405494999</v>
      </c>
      <c r="J316" s="42">
        <f t="shared" si="603"/>
        <v>7734.8385393509998</v>
      </c>
      <c r="K316" s="42">
        <f t="shared" si="603"/>
        <v>8196.9437289809994</v>
      </c>
      <c r="L316" s="39">
        <f t="shared" si="603"/>
        <v>3534.0386363764997</v>
      </c>
      <c r="M316" s="111">
        <f t="shared" ref="M316:Q316" si="604">LN(H316/H315)</f>
        <v>-4.4590167933274201E-2</v>
      </c>
      <c r="N316" s="111">
        <f t="shared" si="604"/>
        <v>-8.4635797686505969E-3</v>
      </c>
      <c r="O316" s="111">
        <f t="shared" si="604"/>
        <v>-4.1818264998571717E-3</v>
      </c>
      <c r="P316" s="111">
        <f t="shared" si="604"/>
        <v>-8.9900189736015646E-3</v>
      </c>
      <c r="Q316" s="112">
        <f t="shared" si="604"/>
        <v>-9.2063995592628432E-3</v>
      </c>
    </row>
    <row r="317" spans="1:17">
      <c r="A317" s="105">
        <v>42838</v>
      </c>
      <c r="B317" s="109">
        <v>304</v>
      </c>
      <c r="C317" s="109">
        <v>32.696213</v>
      </c>
      <c r="D317" s="109">
        <v>135.00372300000001</v>
      </c>
      <c r="E317" s="109">
        <v>142.91999799999999</v>
      </c>
      <c r="F317" s="107">
        <v>61.744827000000001</v>
      </c>
      <c r="G317" s="107">
        <v>56.851500000000001</v>
      </c>
      <c r="H317" s="42">
        <f t="shared" ref="H317:L317" si="605">B317*$G317</f>
        <v>17282.856</v>
      </c>
      <c r="I317" s="42">
        <f t="shared" si="605"/>
        <v>1858.8287533695</v>
      </c>
      <c r="J317" s="42">
        <f t="shared" si="605"/>
        <v>7675.1641581345002</v>
      </c>
      <c r="K317" s="42">
        <f t="shared" si="605"/>
        <v>8125.2162662969995</v>
      </c>
      <c r="L317" s="39">
        <f t="shared" si="605"/>
        <v>3510.2860321905</v>
      </c>
      <c r="M317" s="111">
        <f t="shared" ref="M317:Q317" si="606">LN(H317/H316)</f>
        <v>2.1392459574846253E-2</v>
      </c>
      <c r="N317" s="111">
        <f t="shared" si="606"/>
        <v>-1.3164317161673256E-2</v>
      </c>
      <c r="O317" s="111">
        <f t="shared" si="606"/>
        <v>-7.7449278471337204E-3</v>
      </c>
      <c r="P317" s="111">
        <f t="shared" si="606"/>
        <v>-8.7890235644520354E-3</v>
      </c>
      <c r="Q317" s="112">
        <f t="shared" si="606"/>
        <v>-6.7437817883393147E-3</v>
      </c>
    </row>
    <row r="318" spans="1:17">
      <c r="A318" s="105">
        <v>42842</v>
      </c>
      <c r="B318" s="109">
        <v>301.44000199999999</v>
      </c>
      <c r="C318" s="109">
        <v>32.909545999999999</v>
      </c>
      <c r="D318" s="109">
        <v>135.75027499999999</v>
      </c>
      <c r="E318" s="109">
        <v>147.25</v>
      </c>
      <c r="F318" s="107">
        <v>62.248676000000003</v>
      </c>
      <c r="G318" s="107">
        <v>56.465000000000003</v>
      </c>
      <c r="H318" s="42">
        <f t="shared" ref="H318:L318" si="607">B318*$G318</f>
        <v>17020.80971293</v>
      </c>
      <c r="I318" s="42">
        <f t="shared" si="607"/>
        <v>1858.2375148900001</v>
      </c>
      <c r="J318" s="42">
        <f t="shared" si="607"/>
        <v>7665.1392778749996</v>
      </c>
      <c r="K318" s="42">
        <f t="shared" si="607"/>
        <v>8314.4712500000005</v>
      </c>
      <c r="L318" s="39">
        <f t="shared" si="607"/>
        <v>3514.8714903400005</v>
      </c>
      <c r="M318" s="111">
        <f t="shared" ref="M318:Q318" si="608">LN(H318/H317)</f>
        <v>-1.5278331280505895E-2</v>
      </c>
      <c r="N318" s="111">
        <f t="shared" si="608"/>
        <v>-3.1812103514787223E-4</v>
      </c>
      <c r="O318" s="111">
        <f t="shared" si="608"/>
        <v>-1.3069991383676009E-3</v>
      </c>
      <c r="P318" s="111">
        <f t="shared" si="608"/>
        <v>2.3025175473228097E-2</v>
      </c>
      <c r="Q318" s="112">
        <f t="shared" si="608"/>
        <v>1.3054394256626805E-3</v>
      </c>
    </row>
    <row r="319" spans="1:17">
      <c r="A319" s="105">
        <v>42843</v>
      </c>
      <c r="B319" s="109">
        <v>300.25</v>
      </c>
      <c r="C319" s="109">
        <v>33.178539000000001</v>
      </c>
      <c r="D319" s="109">
        <v>135.14730800000001</v>
      </c>
      <c r="E319" s="109">
        <v>143.36000100000001</v>
      </c>
      <c r="F319" s="107">
        <v>62.163124000000003</v>
      </c>
      <c r="G319" s="107">
        <v>56.222299999999997</v>
      </c>
      <c r="H319" s="42">
        <f t="shared" ref="H319:L319" si="609">B319*$G319</f>
        <v>16880.745575000001</v>
      </c>
      <c r="I319" s="42">
        <f t="shared" si="609"/>
        <v>1865.3737732196998</v>
      </c>
      <c r="J319" s="42">
        <f t="shared" si="609"/>
        <v>7598.2924945683999</v>
      </c>
      <c r="K319" s="42">
        <f t="shared" si="609"/>
        <v>8060.0289842223001</v>
      </c>
      <c r="L319" s="39">
        <f t="shared" si="609"/>
        <v>3494.9538064652002</v>
      </c>
      <c r="M319" s="111">
        <f t="shared" ref="M319:Q319" si="610">LN(H319/H318)</f>
        <v>-8.263038888859639E-3</v>
      </c>
      <c r="N319" s="111">
        <f t="shared" si="610"/>
        <v>3.832981755907345E-3</v>
      </c>
      <c r="O319" s="111">
        <f t="shared" si="610"/>
        <v>-8.7591325056909797E-3</v>
      </c>
      <c r="P319" s="111">
        <f t="shared" si="610"/>
        <v>-3.1080368155764284E-2</v>
      </c>
      <c r="Q319" s="112">
        <f t="shared" si="610"/>
        <v>-5.682805671668123E-3</v>
      </c>
    </row>
    <row r="320" spans="1:17">
      <c r="A320" s="105">
        <v>42844</v>
      </c>
      <c r="B320" s="109">
        <v>305.51998900000001</v>
      </c>
      <c r="C320" s="109">
        <v>33.308399000000001</v>
      </c>
      <c r="D320" s="109">
        <v>134.64956699999999</v>
      </c>
      <c r="E320" s="109">
        <v>139.759995</v>
      </c>
      <c r="F320" s="107">
        <v>61.830387000000002</v>
      </c>
      <c r="G320" s="107">
        <v>56.105699999999999</v>
      </c>
      <c r="H320" s="42">
        <f t="shared" ref="H320:L320" si="611">B320*$G320</f>
        <v>17141.412846837302</v>
      </c>
      <c r="I320" s="42">
        <f t="shared" si="611"/>
        <v>1868.7910417743001</v>
      </c>
      <c r="J320" s="42">
        <f t="shared" si="611"/>
        <v>7554.6082112318991</v>
      </c>
      <c r="K320" s="42">
        <f t="shared" si="611"/>
        <v>7841.3323514715003</v>
      </c>
      <c r="L320" s="39">
        <f t="shared" si="611"/>
        <v>3469.0371439058999</v>
      </c>
      <c r="M320" s="111">
        <f t="shared" ref="M320:Q320" si="612">LN(H320/H319)</f>
        <v>1.5323682248839324E-2</v>
      </c>
      <c r="N320" s="111">
        <f t="shared" si="612"/>
        <v>1.8302724586965391E-3</v>
      </c>
      <c r="O320" s="111">
        <f t="shared" si="612"/>
        <v>-5.7658141113493726E-3</v>
      </c>
      <c r="P320" s="111">
        <f t="shared" si="612"/>
        <v>-2.750838985601985E-2</v>
      </c>
      <c r="Q320" s="112">
        <f t="shared" si="612"/>
        <v>-7.4430832525121636E-3</v>
      </c>
    </row>
    <row r="321" spans="1:17">
      <c r="A321" s="105">
        <v>42845</v>
      </c>
      <c r="B321" s="109">
        <v>302.51001000000002</v>
      </c>
      <c r="C321" s="109">
        <v>33.558838000000002</v>
      </c>
      <c r="D321" s="109">
        <v>136.334137</v>
      </c>
      <c r="E321" s="109">
        <v>141.179993</v>
      </c>
      <c r="F321" s="107">
        <v>62.267696000000001</v>
      </c>
      <c r="G321" s="107">
        <v>56.077300000000001</v>
      </c>
      <c r="H321" s="42">
        <f t="shared" ref="H321:L321" si="613">B321*$G321</f>
        <v>16963.944583773002</v>
      </c>
      <c r="I321" s="42">
        <f t="shared" si="613"/>
        <v>1881.8890261774002</v>
      </c>
      <c r="J321" s="42">
        <f t="shared" si="613"/>
        <v>7645.2503007901005</v>
      </c>
      <c r="K321" s="42">
        <f t="shared" si="613"/>
        <v>7916.9928214588999</v>
      </c>
      <c r="L321" s="39">
        <f t="shared" si="613"/>
        <v>3491.8042689008003</v>
      </c>
      <c r="M321" s="111">
        <f t="shared" ref="M321:Q321" si="614">LN(H321/H320)</f>
        <v>-1.0407154665052805E-2</v>
      </c>
      <c r="N321" s="111">
        <f t="shared" si="614"/>
        <v>6.9843534561019908E-3</v>
      </c>
      <c r="O321" s="111">
        <f t="shared" si="614"/>
        <v>1.1926843130451358E-2</v>
      </c>
      <c r="P321" s="111">
        <f t="shared" si="614"/>
        <v>9.6026767505686533E-3</v>
      </c>
      <c r="Q321" s="112">
        <f t="shared" si="614"/>
        <v>6.541509806354779E-3</v>
      </c>
    </row>
    <row r="322" spans="1:17">
      <c r="A322" s="105">
        <v>42846</v>
      </c>
      <c r="B322" s="109">
        <v>305.60000600000001</v>
      </c>
      <c r="C322" s="109">
        <v>33.688693999999998</v>
      </c>
      <c r="D322" s="109">
        <v>136.17143200000001</v>
      </c>
      <c r="E322" s="109">
        <v>142.86999499999999</v>
      </c>
      <c r="F322" s="107">
        <v>63.123283000000001</v>
      </c>
      <c r="G322" s="107">
        <v>56.2697</v>
      </c>
      <c r="H322" s="42">
        <f t="shared" ref="H322:L322" si="615">B322*$G322</f>
        <v>17196.020657618199</v>
      </c>
      <c r="I322" s="42">
        <f t="shared" si="615"/>
        <v>1895.6527047718</v>
      </c>
      <c r="J322" s="42">
        <f t="shared" si="615"/>
        <v>7662.3256272104009</v>
      </c>
      <c r="K322" s="42">
        <f t="shared" si="615"/>
        <v>8039.2517576514992</v>
      </c>
      <c r="L322" s="39">
        <f t="shared" si="615"/>
        <v>3551.9281974251003</v>
      </c>
      <c r="M322" s="111">
        <f t="shared" ref="M322:Q322" si="616">LN(H322/H321)</f>
        <v>1.3587815025759243E-2</v>
      </c>
      <c r="N322" s="111">
        <f t="shared" si="616"/>
        <v>7.2871409407008073E-3</v>
      </c>
      <c r="O322" s="111">
        <f t="shared" si="616"/>
        <v>2.2309650571583121E-3</v>
      </c>
      <c r="P322" s="111">
        <f t="shared" si="616"/>
        <v>1.5324574427365978E-2</v>
      </c>
      <c r="Q322" s="112">
        <f t="shared" si="616"/>
        <v>1.7072025118731741E-2</v>
      </c>
    </row>
    <row r="323" spans="1:17">
      <c r="A323" s="105">
        <v>42849</v>
      </c>
      <c r="B323" s="109">
        <v>308.02999899999998</v>
      </c>
      <c r="C323" s="109">
        <v>34.087536</v>
      </c>
      <c r="D323" s="109">
        <v>137.482697</v>
      </c>
      <c r="E323" s="109">
        <v>143.83000200000001</v>
      </c>
      <c r="F323" s="107">
        <v>64.197509999999994</v>
      </c>
      <c r="G323" s="107">
        <v>56.294499999999999</v>
      </c>
      <c r="H323" s="42">
        <f t="shared" ref="H323:L323" si="617">B323*$G323</f>
        <v>17340.394778705497</v>
      </c>
      <c r="I323" s="42">
        <f t="shared" si="617"/>
        <v>1918.9407953519999</v>
      </c>
      <c r="J323" s="42">
        <f t="shared" si="617"/>
        <v>7739.5196862664998</v>
      </c>
      <c r="K323" s="42">
        <f t="shared" si="617"/>
        <v>8096.8380475889999</v>
      </c>
      <c r="L323" s="39">
        <f t="shared" si="617"/>
        <v>3613.9667266949996</v>
      </c>
      <c r="M323" s="111">
        <f t="shared" ref="M323:Q323" si="618">LN(H323/H322)</f>
        <v>8.3607380942659661E-3</v>
      </c>
      <c r="N323" s="111">
        <f t="shared" si="618"/>
        <v>1.2210150260841686E-2</v>
      </c>
      <c r="O323" s="111">
        <f t="shared" si="618"/>
        <v>1.0024085279412606E-2</v>
      </c>
      <c r="P323" s="111">
        <f t="shared" si="618"/>
        <v>7.1376070798109554E-3</v>
      </c>
      <c r="Q323" s="112">
        <f t="shared" si="618"/>
        <v>1.7315375110353765E-2</v>
      </c>
    </row>
    <row r="324" spans="1:17">
      <c r="A324" s="105">
        <v>42850</v>
      </c>
      <c r="B324" s="109">
        <v>313.790009</v>
      </c>
      <c r="C324" s="109">
        <v>34.198836999999997</v>
      </c>
      <c r="D324" s="109">
        <v>138.33454900000001</v>
      </c>
      <c r="E324" s="109">
        <v>152.16000399999999</v>
      </c>
      <c r="F324" s="107">
        <v>64.568282999999994</v>
      </c>
      <c r="G324" s="107">
        <v>56.3232</v>
      </c>
      <c r="H324" s="42">
        <f t="shared" ref="H324:L324" si="619">B324*$G324</f>
        <v>17673.6574349088</v>
      </c>
      <c r="I324" s="42">
        <f t="shared" si="619"/>
        <v>1926.1879361183999</v>
      </c>
      <c r="J324" s="42">
        <f t="shared" si="619"/>
        <v>7791.444470236801</v>
      </c>
      <c r="K324" s="42">
        <f t="shared" si="619"/>
        <v>8570.1383372927994</v>
      </c>
      <c r="L324" s="39">
        <f t="shared" si="619"/>
        <v>3636.6923170655996</v>
      </c>
      <c r="M324" s="111">
        <f t="shared" ref="M324:Q324" si="620">LN(H324/H323)</f>
        <v>1.9036512445381761E-2</v>
      </c>
      <c r="N324" s="111">
        <f t="shared" si="620"/>
        <v>3.7695223509593796E-3</v>
      </c>
      <c r="O324" s="111">
        <f t="shared" si="620"/>
        <v>6.6866392729981895E-3</v>
      </c>
      <c r="P324" s="111">
        <f t="shared" si="620"/>
        <v>5.681025354941982E-2</v>
      </c>
      <c r="Q324" s="112">
        <f t="shared" si="620"/>
        <v>6.2685790768509048E-3</v>
      </c>
    </row>
    <row r="325" spans="1:17">
      <c r="A325" s="105">
        <v>42851</v>
      </c>
      <c r="B325" s="109">
        <v>310.17001299999998</v>
      </c>
      <c r="C325" s="109">
        <v>34.254497999999998</v>
      </c>
      <c r="D325" s="109">
        <v>137.520996</v>
      </c>
      <c r="E325" s="109">
        <v>150.16999799999999</v>
      </c>
      <c r="F325" s="107">
        <v>64.482712000000006</v>
      </c>
      <c r="G325" s="107">
        <v>55.939399999999999</v>
      </c>
      <c r="H325" s="42">
        <f t="shared" ref="H325:L325" si="621">B325*$G325</f>
        <v>17350.7244252122</v>
      </c>
      <c r="I325" s="42">
        <f t="shared" si="621"/>
        <v>1916.1760654211998</v>
      </c>
      <c r="J325" s="42">
        <f t="shared" si="621"/>
        <v>7692.8420036423995</v>
      </c>
      <c r="K325" s="42">
        <f t="shared" si="621"/>
        <v>8400.4195861211992</v>
      </c>
      <c r="L325" s="39">
        <f t="shared" si="621"/>
        <v>3607.1242196528001</v>
      </c>
      <c r="M325" s="111">
        <f t="shared" ref="M325:Q325" si="622">LN(H325/H324)</f>
        <v>-1.8440991340901845E-2</v>
      </c>
      <c r="N325" s="111">
        <f t="shared" si="622"/>
        <v>-5.2113195686751424E-3</v>
      </c>
      <c r="O325" s="111">
        <f t="shared" si="622"/>
        <v>-1.2735982323358847E-2</v>
      </c>
      <c r="P325" s="111">
        <f t="shared" si="622"/>
        <v>-2.0002219190087815E-2</v>
      </c>
      <c r="Q325" s="112">
        <f t="shared" si="622"/>
        <v>-8.1637246001487144E-3</v>
      </c>
    </row>
    <row r="326" spans="1:17">
      <c r="A326" s="105">
        <v>42852</v>
      </c>
      <c r="B326" s="109">
        <v>308.63000499999998</v>
      </c>
      <c r="C326" s="109">
        <v>34.718277</v>
      </c>
      <c r="D326" s="109">
        <v>137.626251</v>
      </c>
      <c r="E326" s="109">
        <v>153.08000200000001</v>
      </c>
      <c r="F326" s="107">
        <v>64.900993</v>
      </c>
      <c r="G326" s="107">
        <v>56.018000000000001</v>
      </c>
      <c r="H326" s="42">
        <f t="shared" ref="H326:L326" si="623">B326*$G326</f>
        <v>17288.835620089998</v>
      </c>
      <c r="I326" s="42">
        <f t="shared" si="623"/>
        <v>1944.848440986</v>
      </c>
      <c r="J326" s="42">
        <f t="shared" si="623"/>
        <v>7709.5473285179996</v>
      </c>
      <c r="K326" s="42">
        <f t="shared" si="623"/>
        <v>8575.2355520359997</v>
      </c>
      <c r="L326" s="39">
        <f t="shared" si="623"/>
        <v>3635.623825874</v>
      </c>
      <c r="M326" s="111">
        <f t="shared" ref="M326:Q326" si="624">LN(H326/H325)</f>
        <v>-3.5733058326139957E-3</v>
      </c>
      <c r="N326" s="111">
        <f t="shared" si="624"/>
        <v>1.4852484152971919E-2</v>
      </c>
      <c r="O326" s="111">
        <f t="shared" si="624"/>
        <v>2.169187009331895E-3</v>
      </c>
      <c r="P326" s="111">
        <f t="shared" si="624"/>
        <v>2.0596806969423721E-2</v>
      </c>
      <c r="Q326" s="112">
        <f t="shared" si="624"/>
        <v>7.8698729088067885E-3</v>
      </c>
    </row>
    <row r="327" spans="1:17">
      <c r="A327" s="105">
        <v>42853</v>
      </c>
      <c r="B327" s="109">
        <v>314.07000699999998</v>
      </c>
      <c r="C327" s="109">
        <v>33.531005999999998</v>
      </c>
      <c r="D327" s="109">
        <v>137.49226400000001</v>
      </c>
      <c r="E327" s="109">
        <v>152.199997</v>
      </c>
      <c r="F327" s="107">
        <v>65.081626999999997</v>
      </c>
      <c r="G327" s="107">
        <v>56.669800000000002</v>
      </c>
      <c r="H327" s="42">
        <f t="shared" ref="H327:L327" si="625">B327*$G327</f>
        <v>17798.284482688599</v>
      </c>
      <c r="I327" s="42">
        <f t="shared" si="625"/>
        <v>1900.1954038188001</v>
      </c>
      <c r="J327" s="42">
        <f t="shared" si="625"/>
        <v>7791.6591024272002</v>
      </c>
      <c r="K327" s="42">
        <f t="shared" si="625"/>
        <v>8625.1433899906006</v>
      </c>
      <c r="L327" s="39">
        <f t="shared" si="625"/>
        <v>3688.1627857645999</v>
      </c>
      <c r="M327" s="111">
        <f t="shared" ref="M327:Q327" si="626">LN(H327/H326)</f>
        <v>2.904112197326424E-2</v>
      </c>
      <c r="N327" s="111">
        <f t="shared" si="626"/>
        <v>-2.3227326662608044E-2</v>
      </c>
      <c r="O327" s="111">
        <f t="shared" si="626"/>
        <v>1.0594342097555845E-2</v>
      </c>
      <c r="P327" s="111">
        <f t="shared" si="626"/>
        <v>5.8031254057675967E-3</v>
      </c>
      <c r="Q327" s="112">
        <f t="shared" si="626"/>
        <v>1.4347731294753571E-2</v>
      </c>
    </row>
    <row r="328" spans="1:17">
      <c r="A328" s="105">
        <v>42856</v>
      </c>
      <c r="B328" s="109">
        <v>322.82998700000002</v>
      </c>
      <c r="C328" s="109">
        <v>33.679417000000001</v>
      </c>
      <c r="D328" s="109">
        <v>140.29667699999999</v>
      </c>
      <c r="E328" s="109">
        <v>155.35000600000001</v>
      </c>
      <c r="F328" s="107">
        <v>65.984741</v>
      </c>
      <c r="G328" s="107">
        <v>56.982300000000002</v>
      </c>
      <c r="H328" s="42">
        <f t="shared" ref="H328:L328" si="627">B328*$G328</f>
        <v>18395.595168230102</v>
      </c>
      <c r="I328" s="42">
        <f t="shared" si="627"/>
        <v>1919.1306433191</v>
      </c>
      <c r="J328" s="42">
        <f t="shared" si="627"/>
        <v>7994.4273378170992</v>
      </c>
      <c r="K328" s="42">
        <f t="shared" si="627"/>
        <v>8852.2006468938016</v>
      </c>
      <c r="L328" s="39">
        <f t="shared" si="627"/>
        <v>3759.9623070842999</v>
      </c>
      <c r="M328" s="111">
        <f t="shared" ref="M328:Q328" si="628">LN(H328/H327)</f>
        <v>3.3009167648485049E-2</v>
      </c>
      <c r="N328" s="111">
        <f t="shared" si="628"/>
        <v>9.9155685619442598E-3</v>
      </c>
      <c r="O328" s="111">
        <f t="shared" si="628"/>
        <v>2.5690900485780169E-2</v>
      </c>
      <c r="P328" s="111">
        <f t="shared" si="628"/>
        <v>2.5984501069187888E-2</v>
      </c>
      <c r="Q328" s="112">
        <f t="shared" si="628"/>
        <v>1.9280488612592E-2</v>
      </c>
    </row>
    <row r="329" spans="1:17">
      <c r="A329" s="105">
        <v>42857</v>
      </c>
      <c r="B329" s="109">
        <v>318.89001500000001</v>
      </c>
      <c r="C329" s="109">
        <v>34.291598999999998</v>
      </c>
      <c r="D329" s="109">
        <v>141.18678299999999</v>
      </c>
      <c r="E329" s="109">
        <v>156.449997</v>
      </c>
      <c r="F329" s="107">
        <v>65.880165000000005</v>
      </c>
      <c r="G329" s="107">
        <v>56.912599999999998</v>
      </c>
      <c r="H329" s="42">
        <f t="shared" ref="H329:L329" si="629">B329*$G329</f>
        <v>18148.859867689</v>
      </c>
      <c r="I329" s="42">
        <f t="shared" si="629"/>
        <v>1951.6240572473998</v>
      </c>
      <c r="J329" s="42">
        <f t="shared" si="629"/>
        <v>8035.3069061657989</v>
      </c>
      <c r="K329" s="42">
        <f t="shared" si="629"/>
        <v>8903.9760992621996</v>
      </c>
      <c r="L329" s="39">
        <f t="shared" si="629"/>
        <v>3749.4114785790002</v>
      </c>
      <c r="M329" s="111">
        <f t="shared" ref="M329:Q329" si="630">LN(H329/H328)</f>
        <v>-1.350350139432291E-2</v>
      </c>
      <c r="N329" s="111">
        <f t="shared" si="630"/>
        <v>1.6789582257705531E-2</v>
      </c>
      <c r="O329" s="111">
        <f t="shared" si="630"/>
        <v>5.1004784420673041E-3</v>
      </c>
      <c r="P329" s="111">
        <f t="shared" si="630"/>
        <v>5.8318409250318814E-3</v>
      </c>
      <c r="Q329" s="112">
        <f t="shared" si="630"/>
        <v>-2.8100440194341091E-3</v>
      </c>
    </row>
    <row r="330" spans="1:17">
      <c r="A330" s="105">
        <v>42858</v>
      </c>
      <c r="B330" s="109">
        <v>311.01998900000001</v>
      </c>
      <c r="C330" s="109">
        <v>34.556049000000002</v>
      </c>
      <c r="D330" s="109">
        <v>140.75611900000001</v>
      </c>
      <c r="E330" s="109">
        <v>155.58999600000001</v>
      </c>
      <c r="F330" s="107">
        <v>65.671036000000001</v>
      </c>
      <c r="G330" s="107">
        <v>57.008400000000002</v>
      </c>
      <c r="H330" s="42">
        <f t="shared" ref="H330:L330" si="631">B330*$G330</f>
        <v>17730.751940907601</v>
      </c>
      <c r="I330" s="42">
        <f t="shared" si="631"/>
        <v>1969.9850638116002</v>
      </c>
      <c r="J330" s="42">
        <f t="shared" si="631"/>
        <v>8024.2811343996009</v>
      </c>
      <c r="K330" s="42">
        <f t="shared" si="631"/>
        <v>8869.9367279664002</v>
      </c>
      <c r="L330" s="39">
        <f t="shared" si="631"/>
        <v>3743.8006887024003</v>
      </c>
      <c r="M330" s="111">
        <f t="shared" ref="M330:Q330" si="632">LN(H330/H329)</f>
        <v>-2.3307211689061545E-2</v>
      </c>
      <c r="N330" s="111">
        <f t="shared" si="632"/>
        <v>9.3640850805231848E-3</v>
      </c>
      <c r="O330" s="111">
        <f t="shared" si="632"/>
        <v>-1.373107886790548E-3</v>
      </c>
      <c r="P330" s="111">
        <f t="shared" si="632"/>
        <v>-3.8302666658124626E-3</v>
      </c>
      <c r="Q330" s="112">
        <f t="shared" si="632"/>
        <v>-1.4975662773066009E-3</v>
      </c>
    </row>
    <row r="331" spans="1:17">
      <c r="A331" s="105">
        <v>42859</v>
      </c>
      <c r="B331" s="109">
        <v>295.459991</v>
      </c>
      <c r="C331" s="109">
        <v>34.434570000000001</v>
      </c>
      <c r="D331" s="109">
        <v>140.248795</v>
      </c>
      <c r="E331" s="109">
        <v>157.25</v>
      </c>
      <c r="F331" s="107">
        <v>65.414337000000003</v>
      </c>
      <c r="G331" s="107">
        <v>57.200899999999997</v>
      </c>
      <c r="H331" s="42">
        <f t="shared" ref="H331:L331" si="633">B331*$G331</f>
        <v>16900.577399191898</v>
      </c>
      <c r="I331" s="42">
        <f t="shared" si="633"/>
        <v>1969.6883951129998</v>
      </c>
      <c r="J331" s="42">
        <f t="shared" si="633"/>
        <v>8022.3572979154997</v>
      </c>
      <c r="K331" s="42">
        <f t="shared" si="633"/>
        <v>8994.8415249999998</v>
      </c>
      <c r="L331" s="39">
        <f t="shared" si="633"/>
        <v>3741.7589493033001</v>
      </c>
      <c r="M331" s="111">
        <f t="shared" ref="M331:Q331" si="634">LN(H331/H330)</f>
        <v>-4.7952742863444711E-2</v>
      </c>
      <c r="N331" s="111">
        <f t="shared" si="634"/>
        <v>-1.5060573027392662E-4</v>
      </c>
      <c r="O331" s="111">
        <f t="shared" si="634"/>
        <v>-2.3978062463780425E-4</v>
      </c>
      <c r="P331" s="111">
        <f t="shared" si="634"/>
        <v>1.398358609203243E-2</v>
      </c>
      <c r="Q331" s="112">
        <f t="shared" si="634"/>
        <v>-5.4551417621910277E-4</v>
      </c>
    </row>
    <row r="332" spans="1:17">
      <c r="A332" s="105">
        <v>42860</v>
      </c>
      <c r="B332" s="109">
        <v>308.35000600000001</v>
      </c>
      <c r="C332" s="109">
        <v>34.406536000000003</v>
      </c>
      <c r="D332" s="109">
        <v>142.57463100000001</v>
      </c>
      <c r="E332" s="109">
        <v>156.60000600000001</v>
      </c>
      <c r="F332" s="107">
        <v>65.594977999999998</v>
      </c>
      <c r="G332" s="107">
        <v>57.862000000000002</v>
      </c>
      <c r="H332" s="42">
        <f t="shared" ref="H332:L332" si="635">B332*$G332</f>
        <v>17841.748047172001</v>
      </c>
      <c r="I332" s="42">
        <f t="shared" si="635"/>
        <v>1990.8309860320003</v>
      </c>
      <c r="J332" s="42">
        <f t="shared" si="635"/>
        <v>8249.6532989220013</v>
      </c>
      <c r="K332" s="42">
        <f t="shared" si="635"/>
        <v>9061.1895471719999</v>
      </c>
      <c r="L332" s="39">
        <f t="shared" si="635"/>
        <v>3795.4566170359999</v>
      </c>
      <c r="M332" s="111">
        <f t="shared" ref="M332:Q332" si="636">LN(H332/H331)</f>
        <v>5.419332008057369E-2</v>
      </c>
      <c r="N332" s="111">
        <f t="shared" si="636"/>
        <v>1.0676777324997418E-2</v>
      </c>
      <c r="O332" s="111">
        <f t="shared" si="636"/>
        <v>2.7938868979343504E-2</v>
      </c>
      <c r="P332" s="111">
        <f t="shared" si="636"/>
        <v>7.3491589074780178E-3</v>
      </c>
      <c r="Q332" s="112">
        <f t="shared" si="636"/>
        <v>1.4248916137263928E-2</v>
      </c>
    </row>
    <row r="333" spans="1:17">
      <c r="A333" s="105">
        <v>42863</v>
      </c>
      <c r="B333" s="109">
        <v>307.19000199999999</v>
      </c>
      <c r="C333" s="109">
        <v>34.144889999999997</v>
      </c>
      <c r="D333" s="109">
        <v>146.45105000000001</v>
      </c>
      <c r="E333" s="109">
        <v>156.38000500000001</v>
      </c>
      <c r="F333" s="107">
        <v>65.537918000000005</v>
      </c>
      <c r="G333" s="107">
        <v>58.418999999999997</v>
      </c>
      <c r="H333" s="42">
        <f t="shared" ref="H333:L333" si="637">B333*$G333</f>
        <v>17945.732726838</v>
      </c>
      <c r="I333" s="42">
        <f t="shared" si="637"/>
        <v>1994.7103289099996</v>
      </c>
      <c r="J333" s="42">
        <f t="shared" si="637"/>
        <v>8555.52388995</v>
      </c>
      <c r="K333" s="42">
        <f t="shared" si="637"/>
        <v>9135.563512095001</v>
      </c>
      <c r="L333" s="39">
        <f t="shared" si="637"/>
        <v>3828.659631642</v>
      </c>
      <c r="M333" s="111">
        <f t="shared" ref="M333:Q333" si="638">LN(H333/H332)</f>
        <v>5.8112485177693948E-3</v>
      </c>
      <c r="N333" s="111">
        <f t="shared" si="638"/>
        <v>1.9467087637888003E-3</v>
      </c>
      <c r="O333" s="111">
        <f t="shared" si="638"/>
        <v>3.6405968245489563E-2</v>
      </c>
      <c r="P333" s="111">
        <f t="shared" si="638"/>
        <v>8.1744670415844229E-3</v>
      </c>
      <c r="Q333" s="112">
        <f t="shared" si="638"/>
        <v>8.7100520073349844E-3</v>
      </c>
    </row>
    <row r="334" spans="1:17">
      <c r="A334" s="105">
        <v>42864</v>
      </c>
      <c r="B334" s="109">
        <v>321.26001000000002</v>
      </c>
      <c r="C334" s="109">
        <v>33.986030999999997</v>
      </c>
      <c r="D334" s="109">
        <v>147.389038</v>
      </c>
      <c r="E334" s="109">
        <v>157.46000699999999</v>
      </c>
      <c r="F334" s="107">
        <v>65.633010999999996</v>
      </c>
      <c r="G334" s="107">
        <v>57.8553</v>
      </c>
      <c r="H334" s="42">
        <f t="shared" ref="H334:L334" si="639">B334*$G334</f>
        <v>18586.594256553002</v>
      </c>
      <c r="I334" s="42">
        <f t="shared" si="639"/>
        <v>1966.2720193142998</v>
      </c>
      <c r="J334" s="42">
        <f t="shared" si="639"/>
        <v>8527.2370102013992</v>
      </c>
      <c r="K334" s="42">
        <f t="shared" si="639"/>
        <v>9109.8959429870993</v>
      </c>
      <c r="L334" s="39">
        <f t="shared" si="639"/>
        <v>3797.2175413082996</v>
      </c>
      <c r="M334" s="111">
        <f t="shared" ref="M334:Q334" si="640">LN(H334/H333)</f>
        <v>3.5088226390615818E-2</v>
      </c>
      <c r="N334" s="111">
        <f t="shared" si="640"/>
        <v>-1.4359467296397886E-2</v>
      </c>
      <c r="O334" s="111">
        <f t="shared" si="640"/>
        <v>-3.3117487000356503E-3</v>
      </c>
      <c r="P334" s="111">
        <f t="shared" si="640"/>
        <v>-2.8135861531687597E-3</v>
      </c>
      <c r="Q334" s="112">
        <f t="shared" si="640"/>
        <v>-8.2462037591029581E-3</v>
      </c>
    </row>
    <row r="335" spans="1:17">
      <c r="A335" s="105">
        <v>42865</v>
      </c>
      <c r="B335" s="109">
        <v>325.22000100000002</v>
      </c>
      <c r="C335" s="109">
        <v>33.649628</v>
      </c>
      <c r="D335" s="109">
        <v>146.69030799999999</v>
      </c>
      <c r="E335" s="109">
        <v>160.279999</v>
      </c>
      <c r="F335" s="107">
        <v>65.889679000000001</v>
      </c>
      <c r="G335" s="107">
        <v>57.119</v>
      </c>
      <c r="H335" s="42">
        <f t="shared" ref="H335:L335" si="641">B335*$G335</f>
        <v>18576.241237119</v>
      </c>
      <c r="I335" s="42">
        <f t="shared" si="641"/>
        <v>1922.033101732</v>
      </c>
      <c r="J335" s="42">
        <f t="shared" si="641"/>
        <v>8378.8037026519996</v>
      </c>
      <c r="K335" s="42">
        <f t="shared" si="641"/>
        <v>9155.0332628810011</v>
      </c>
      <c r="L335" s="39">
        <f t="shared" si="641"/>
        <v>3763.552574801</v>
      </c>
      <c r="M335" s="111">
        <f t="shared" ref="M335:Q335" si="642">LN(H335/H334)</f>
        <v>-5.5717060145192717E-4</v>
      </c>
      <c r="N335" s="111">
        <f t="shared" si="642"/>
        <v>-2.2755841016686908E-2</v>
      </c>
      <c r="O335" s="111">
        <f t="shared" si="642"/>
        <v>-1.7560246579333361E-2</v>
      </c>
      <c r="P335" s="111">
        <f t="shared" si="642"/>
        <v>4.9425224999929771E-3</v>
      </c>
      <c r="Q335" s="112">
        <f t="shared" si="642"/>
        <v>-8.9052275014232206E-3</v>
      </c>
    </row>
    <row r="336" spans="1:17">
      <c r="A336" s="105">
        <v>42866</v>
      </c>
      <c r="B336" s="109">
        <v>323.10000600000001</v>
      </c>
      <c r="C336" s="109">
        <v>33.350600999999997</v>
      </c>
      <c r="D336" s="109">
        <v>147.958923</v>
      </c>
      <c r="E336" s="109">
        <v>158.53999300000001</v>
      </c>
      <c r="F336" s="107">
        <v>65.081626999999997</v>
      </c>
      <c r="G336" s="107">
        <v>57.193100000000001</v>
      </c>
      <c r="H336" s="42">
        <f t="shared" ref="H336:L336" si="643">B336*$G336</f>
        <v>18479.0909531586</v>
      </c>
      <c r="I336" s="42">
        <f t="shared" si="643"/>
        <v>1907.4242580530999</v>
      </c>
      <c r="J336" s="42">
        <f t="shared" si="643"/>
        <v>8462.2294790313008</v>
      </c>
      <c r="K336" s="42">
        <f t="shared" si="643"/>
        <v>9067.393673648301</v>
      </c>
      <c r="L336" s="39">
        <f t="shared" si="643"/>
        <v>3722.2200011737</v>
      </c>
      <c r="M336" s="111">
        <f t="shared" ref="M336:Q336" si="644">LN(H336/H335)</f>
        <v>-5.2435372083268188E-3</v>
      </c>
      <c r="N336" s="111">
        <f t="shared" si="644"/>
        <v>-7.6297569996198172E-3</v>
      </c>
      <c r="O336" s="111">
        <f t="shared" si="644"/>
        <v>9.907522643545821E-3</v>
      </c>
      <c r="P336" s="111">
        <f t="shared" si="644"/>
        <v>-9.6189454092118053E-3</v>
      </c>
      <c r="Q336" s="112">
        <f t="shared" si="644"/>
        <v>-1.1043080256025651E-2</v>
      </c>
    </row>
    <row r="337" spans="1:17">
      <c r="A337" s="105">
        <v>42867</v>
      </c>
      <c r="B337" s="109">
        <v>324.80999800000001</v>
      </c>
      <c r="C337" s="109">
        <v>33.201096</v>
      </c>
      <c r="D337" s="109">
        <v>150.02526900000001</v>
      </c>
      <c r="E337" s="109">
        <v>160.80999800000001</v>
      </c>
      <c r="F337" s="107">
        <v>65.005577000000002</v>
      </c>
      <c r="G337" s="107">
        <v>56.407699999999998</v>
      </c>
      <c r="H337" s="42">
        <f t="shared" ref="H337:L337" si="645">B337*$G337</f>
        <v>18321.784924184602</v>
      </c>
      <c r="I337" s="42">
        <f t="shared" si="645"/>
        <v>1872.7974628391999</v>
      </c>
      <c r="J337" s="42">
        <f t="shared" si="645"/>
        <v>8462.5803661712998</v>
      </c>
      <c r="K337" s="42">
        <f t="shared" si="645"/>
        <v>9070.9221241846008</v>
      </c>
      <c r="L337" s="39">
        <f t="shared" si="645"/>
        <v>3666.8150857429</v>
      </c>
      <c r="M337" s="111">
        <f t="shared" ref="M337:Q337" si="646">LN(H337/H336)</f>
        <v>-8.5490892978562025E-3</v>
      </c>
      <c r="N337" s="111">
        <f t="shared" si="646"/>
        <v>-1.8320493493784392E-2</v>
      </c>
      <c r="O337" s="111">
        <f t="shared" si="646"/>
        <v>4.1464234252325648E-5</v>
      </c>
      <c r="P337" s="111">
        <f t="shared" si="646"/>
        <v>3.890604420097432E-4</v>
      </c>
      <c r="Q337" s="112">
        <f t="shared" si="646"/>
        <v>-1.4996803554087028E-2</v>
      </c>
    </row>
    <row r="338" spans="1:17">
      <c r="A338" s="105">
        <v>42870</v>
      </c>
      <c r="B338" s="109">
        <v>315.88000499999998</v>
      </c>
      <c r="C338" s="109">
        <v>33.294539999999998</v>
      </c>
      <c r="D338" s="109">
        <v>149.64085399999999</v>
      </c>
      <c r="E338" s="109">
        <v>160.020004</v>
      </c>
      <c r="F338" s="107">
        <v>65.053107999999995</v>
      </c>
      <c r="G338" s="107">
        <v>56.326000000000001</v>
      </c>
      <c r="H338" s="42">
        <f t="shared" ref="H338:L338" si="647">B338*$G338</f>
        <v>17792.257161629997</v>
      </c>
      <c r="I338" s="42">
        <f t="shared" si="647"/>
        <v>1875.3482600399998</v>
      </c>
      <c r="J338" s="42">
        <f t="shared" si="647"/>
        <v>8428.6707424039996</v>
      </c>
      <c r="K338" s="42">
        <f t="shared" si="647"/>
        <v>9013.2867453039999</v>
      </c>
      <c r="L338" s="39">
        <f t="shared" si="647"/>
        <v>3664.1813612079995</v>
      </c>
      <c r="M338" s="111">
        <f t="shared" ref="M338:Q338" si="648">LN(H338/H337)</f>
        <v>-2.9327413116995053E-2</v>
      </c>
      <c r="N338" s="111">
        <f t="shared" si="648"/>
        <v>1.3610984114240195E-3</v>
      </c>
      <c r="O338" s="111">
        <f t="shared" si="648"/>
        <v>-4.0150571562971617E-3</v>
      </c>
      <c r="P338" s="111">
        <f t="shared" si="648"/>
        <v>-6.3741327517427933E-3</v>
      </c>
      <c r="Q338" s="112">
        <f t="shared" si="648"/>
        <v>-7.1851750775428318E-4</v>
      </c>
    </row>
    <row r="339" spans="1:17">
      <c r="A339" s="105">
        <v>42871</v>
      </c>
      <c r="B339" s="109">
        <v>317.01001000000002</v>
      </c>
      <c r="C339" s="109">
        <v>33.472084000000002</v>
      </c>
      <c r="D339" s="109">
        <v>149.419769</v>
      </c>
      <c r="E339" s="109">
        <v>159.41000399999999</v>
      </c>
      <c r="F339" s="107">
        <v>66.362967999999995</v>
      </c>
      <c r="G339" s="107">
        <v>56.8337</v>
      </c>
      <c r="H339" s="42">
        <f t="shared" ref="H339:L339" si="649">B339*$G339</f>
        <v>18016.851805337003</v>
      </c>
      <c r="I339" s="42">
        <f t="shared" si="649"/>
        <v>1902.3423804308002</v>
      </c>
      <c r="J339" s="42">
        <f t="shared" si="649"/>
        <v>8492.0783254152993</v>
      </c>
      <c r="K339" s="42">
        <f t="shared" si="649"/>
        <v>9059.8603443348002</v>
      </c>
      <c r="L339" s="39">
        <f t="shared" si="649"/>
        <v>3771.6530144215999</v>
      </c>
      <c r="M339" s="111">
        <f t="shared" ref="M339:Q339" si="650">LN(H339/H338)</f>
        <v>1.2544159588829866E-2</v>
      </c>
      <c r="N339" s="111">
        <f t="shared" si="650"/>
        <v>1.4291577801875144E-2</v>
      </c>
      <c r="O339" s="111">
        <f t="shared" si="650"/>
        <v>7.4946894560238625E-3</v>
      </c>
      <c r="P339" s="111">
        <f t="shared" si="650"/>
        <v>5.1539117004412932E-3</v>
      </c>
      <c r="Q339" s="112">
        <f t="shared" si="650"/>
        <v>2.8908426992711699E-2</v>
      </c>
    </row>
    <row r="340" spans="1:17">
      <c r="A340" s="105">
        <v>42872</v>
      </c>
      <c r="B340" s="109">
        <v>306.10998499999999</v>
      </c>
      <c r="C340" s="109">
        <v>32.743214000000002</v>
      </c>
      <c r="D340" s="109">
        <v>144.402939</v>
      </c>
      <c r="E340" s="109">
        <v>153.199997</v>
      </c>
      <c r="F340" s="107">
        <v>64.517685</v>
      </c>
      <c r="G340" s="107">
        <v>57.720599999999997</v>
      </c>
      <c r="H340" s="42">
        <f t="shared" ref="H340:L340" si="651">B340*$G340</f>
        <v>17668.852000191</v>
      </c>
      <c r="I340" s="42">
        <f t="shared" si="651"/>
        <v>1889.9579580084001</v>
      </c>
      <c r="J340" s="42">
        <f t="shared" si="651"/>
        <v>8335.0242808433995</v>
      </c>
      <c r="K340" s="42">
        <f t="shared" si="651"/>
        <v>8842.7957468381992</v>
      </c>
      <c r="L340" s="39">
        <f t="shared" si="651"/>
        <v>3723.999488811</v>
      </c>
      <c r="M340" s="111">
        <f t="shared" ref="M340:Q340" si="652">LN(H340/H339)</f>
        <v>-1.9504215973162427E-2</v>
      </c>
      <c r="N340" s="111">
        <f t="shared" si="652"/>
        <v>-6.5313742808149229E-3</v>
      </c>
      <c r="O340" s="111">
        <f t="shared" si="652"/>
        <v>-1.8667337916997349E-2</v>
      </c>
      <c r="P340" s="111">
        <f t="shared" si="652"/>
        <v>-2.4250617799354501E-2</v>
      </c>
      <c r="Q340" s="112">
        <f t="shared" si="652"/>
        <v>-1.271514857987649E-2</v>
      </c>
    </row>
    <row r="341" spans="1:17">
      <c r="A341" s="105">
        <v>42873</v>
      </c>
      <c r="B341" s="109">
        <v>313.05999800000001</v>
      </c>
      <c r="C341" s="109">
        <v>32.911414999999998</v>
      </c>
      <c r="D341" s="109">
        <v>146.60379</v>
      </c>
      <c r="E341" s="109">
        <v>155.699997</v>
      </c>
      <c r="F341" s="107">
        <v>64.737587000000005</v>
      </c>
      <c r="G341" s="107">
        <v>57.055799999999998</v>
      </c>
      <c r="H341" s="42">
        <f t="shared" ref="H341:L341" si="653">B341*$G341</f>
        <v>17861.8886338884</v>
      </c>
      <c r="I341" s="42">
        <f t="shared" si="653"/>
        <v>1877.7871119569998</v>
      </c>
      <c r="J341" s="42">
        <f t="shared" si="653"/>
        <v>8364.5965214820008</v>
      </c>
      <c r="K341" s="42">
        <f t="shared" si="653"/>
        <v>8883.5878888325988</v>
      </c>
      <c r="L341" s="39">
        <f t="shared" si="653"/>
        <v>3693.6548163545999</v>
      </c>
      <c r="M341" s="111">
        <f t="shared" ref="M341:Q341" si="654">LN(H341/H340)</f>
        <v>1.0866001077826735E-2</v>
      </c>
      <c r="N341" s="111">
        <f t="shared" si="654"/>
        <v>-6.4605689390117424E-3</v>
      </c>
      <c r="O341" s="111">
        <f t="shared" si="654"/>
        <v>3.5416698259291466E-3</v>
      </c>
      <c r="P341" s="111">
        <f t="shared" si="654"/>
        <v>4.6024293323345226E-3</v>
      </c>
      <c r="Q341" s="112">
        <f t="shared" si="654"/>
        <v>-8.1817891437752817E-3</v>
      </c>
    </row>
    <row r="342" spans="1:17">
      <c r="A342" s="105">
        <v>42874</v>
      </c>
      <c r="B342" s="109">
        <v>310.82998700000002</v>
      </c>
      <c r="C342" s="109">
        <v>33.079613000000002</v>
      </c>
      <c r="D342" s="109">
        <v>147.10354599999999</v>
      </c>
      <c r="E342" s="109">
        <v>157.020004</v>
      </c>
      <c r="F342" s="107">
        <v>64.718474999999998</v>
      </c>
      <c r="G342" s="107">
        <v>56.635899999999999</v>
      </c>
      <c r="H342" s="42">
        <f t="shared" ref="H342:L342" si="655">B342*$G342</f>
        <v>17604.136060733301</v>
      </c>
      <c r="I342" s="42">
        <f t="shared" si="655"/>
        <v>1873.4936539067</v>
      </c>
      <c r="J342" s="42">
        <f t="shared" si="655"/>
        <v>8331.3417209013987</v>
      </c>
      <c r="K342" s="42">
        <f t="shared" si="655"/>
        <v>8892.9692445435994</v>
      </c>
      <c r="L342" s="39">
        <f t="shared" si="655"/>
        <v>3665.3890782525</v>
      </c>
      <c r="M342" s="111">
        <f t="shared" ref="M342:Q342" si="656">LN(H342/H341)</f>
        <v>-1.4535438549999374E-2</v>
      </c>
      <c r="N342" s="111">
        <f t="shared" si="656"/>
        <v>-2.2890634921876661E-3</v>
      </c>
      <c r="O342" s="111">
        <f t="shared" si="656"/>
        <v>-3.9835849982643168E-3</v>
      </c>
      <c r="P342" s="111">
        <f t="shared" si="656"/>
        <v>1.0554750857027795E-3</v>
      </c>
      <c r="Q342" s="112">
        <f t="shared" si="656"/>
        <v>-7.6819427927947073E-3</v>
      </c>
    </row>
    <row r="343" spans="1:17">
      <c r="A343" s="105">
        <v>42877</v>
      </c>
      <c r="B343" s="109">
        <v>310.35000600000001</v>
      </c>
      <c r="C343" s="109">
        <v>33.425362</v>
      </c>
      <c r="D343" s="109">
        <v>147.99737500000001</v>
      </c>
      <c r="E343" s="109">
        <v>157.16000399999999</v>
      </c>
      <c r="F343" s="107">
        <v>65.445098999999999</v>
      </c>
      <c r="G343" s="107">
        <v>56.466299999999997</v>
      </c>
      <c r="H343" s="42">
        <f t="shared" ref="H343:L343" si="657">B343*$G343</f>
        <v>17524.316543797799</v>
      </c>
      <c r="I343" s="42">
        <f t="shared" si="657"/>
        <v>1887.4065183005998</v>
      </c>
      <c r="J343" s="42">
        <f t="shared" si="657"/>
        <v>8356.8641759625007</v>
      </c>
      <c r="K343" s="42">
        <f t="shared" si="657"/>
        <v>8874.2439338651984</v>
      </c>
      <c r="L343" s="39">
        <f t="shared" si="657"/>
        <v>3695.4425936636999</v>
      </c>
      <c r="M343" s="111">
        <f t="shared" ref="M343:Q343" si="658">LN(H343/H342)</f>
        <v>-4.5444446530728301E-3</v>
      </c>
      <c r="N343" s="111">
        <f t="shared" si="658"/>
        <v>7.3987222334543383E-3</v>
      </c>
      <c r="O343" s="111">
        <f t="shared" si="658"/>
        <v>3.0587440157029844E-3</v>
      </c>
      <c r="P343" s="111">
        <f t="shared" si="658"/>
        <v>-2.1078508400245513E-3</v>
      </c>
      <c r="Q343" s="112">
        <f t="shared" si="658"/>
        <v>8.1658387938302844E-3</v>
      </c>
    </row>
    <row r="344" spans="1:17">
      <c r="A344" s="105">
        <v>42878</v>
      </c>
      <c r="B344" s="109">
        <v>303.85998499999999</v>
      </c>
      <c r="C344" s="109">
        <v>33.509464000000001</v>
      </c>
      <c r="D344" s="109">
        <v>147.814774</v>
      </c>
      <c r="E344" s="109">
        <v>157.949997</v>
      </c>
      <c r="F344" s="107">
        <v>65.665008999999998</v>
      </c>
      <c r="G344" s="107">
        <v>56.386299999999999</v>
      </c>
      <c r="H344" s="42">
        <f t="shared" ref="H344:L344" si="659">B344*$G344</f>
        <v>17133.540272205501</v>
      </c>
      <c r="I344" s="42">
        <f t="shared" si="659"/>
        <v>1889.4746899432</v>
      </c>
      <c r="J344" s="42">
        <f t="shared" si="659"/>
        <v>8334.7281911962</v>
      </c>
      <c r="K344" s="42">
        <f t="shared" si="659"/>
        <v>8906.2159158410996</v>
      </c>
      <c r="L344" s="39">
        <f t="shared" si="659"/>
        <v>3702.6068969766998</v>
      </c>
      <c r="M344" s="111">
        <f t="shared" ref="M344:Q344" si="660">LN(H344/H343)</f>
        <v>-2.2551471368444036E-2</v>
      </c>
      <c r="N344" s="111">
        <f t="shared" si="660"/>
        <v>1.0951744231726894E-3</v>
      </c>
      <c r="O344" s="111">
        <f t="shared" si="660"/>
        <v>-2.6523530237929824E-3</v>
      </c>
      <c r="P344" s="111">
        <f t="shared" si="660"/>
        <v>3.5963092861627452E-3</v>
      </c>
      <c r="Q344" s="112">
        <f t="shared" si="660"/>
        <v>1.9368093067350602E-3</v>
      </c>
    </row>
    <row r="345" spans="1:17">
      <c r="A345" s="105">
        <v>42879</v>
      </c>
      <c r="B345" s="109">
        <v>310.22000100000002</v>
      </c>
      <c r="C345" s="109">
        <v>33.752426</v>
      </c>
      <c r="D345" s="109">
        <v>147.372681</v>
      </c>
      <c r="E345" s="109">
        <v>157.75</v>
      </c>
      <c r="F345" s="107">
        <v>65.751059999999995</v>
      </c>
      <c r="G345" s="107">
        <v>56.286099999999998</v>
      </c>
      <c r="H345" s="42">
        <f t="shared" ref="H345:L345" si="661">B345*$G345</f>
        <v>17461.073998286101</v>
      </c>
      <c r="I345" s="42">
        <f t="shared" si="661"/>
        <v>1899.7924250786</v>
      </c>
      <c r="J345" s="42">
        <f t="shared" si="661"/>
        <v>8295.0334600340993</v>
      </c>
      <c r="K345" s="42">
        <f t="shared" si="661"/>
        <v>8879.1322749999999</v>
      </c>
      <c r="L345" s="39">
        <f t="shared" si="661"/>
        <v>3700.8707382659995</v>
      </c>
      <c r="M345" s="111">
        <f t="shared" ref="M345:Q345" si="662">LN(H345/H344)</f>
        <v>1.8936098584645612E-2</v>
      </c>
      <c r="N345" s="111">
        <f t="shared" si="662"/>
        <v>5.4457816359842126E-3</v>
      </c>
      <c r="O345" s="111">
        <f t="shared" si="662"/>
        <v>-4.7739477430158552E-3</v>
      </c>
      <c r="P345" s="111">
        <f t="shared" si="662"/>
        <v>-3.0456150181170502E-3</v>
      </c>
      <c r="Q345" s="112">
        <f t="shared" si="662"/>
        <v>-4.6901168020308724E-4</v>
      </c>
    </row>
    <row r="346" spans="1:17">
      <c r="A346" s="105">
        <v>42880</v>
      </c>
      <c r="B346" s="109">
        <v>316.82998700000002</v>
      </c>
      <c r="C346" s="109">
        <v>33.883243999999998</v>
      </c>
      <c r="D346" s="109">
        <v>147.88201900000001</v>
      </c>
      <c r="E346" s="109">
        <v>163.050003</v>
      </c>
      <c r="F346" s="107">
        <v>66.563750999999996</v>
      </c>
      <c r="G346" s="107">
        <v>56.777099999999997</v>
      </c>
      <c r="H346" s="42">
        <f t="shared" ref="H346:L346" si="663">B346*$G346</f>
        <v>17988.6878548977</v>
      </c>
      <c r="I346" s="42">
        <f t="shared" si="663"/>
        <v>1923.7923329123998</v>
      </c>
      <c r="J346" s="42">
        <f t="shared" si="663"/>
        <v>8396.3121809649001</v>
      </c>
      <c r="K346" s="42">
        <f t="shared" si="663"/>
        <v>9257.5063253313001</v>
      </c>
      <c r="L346" s="39">
        <f t="shared" si="663"/>
        <v>3779.2967469020996</v>
      </c>
      <c r="M346" s="111">
        <f t="shared" ref="M346:Q346" si="664">LN(H346/H345)</f>
        <v>2.9769047382425137E-2</v>
      </c>
      <c r="N346" s="111">
        <f t="shared" si="664"/>
        <v>1.2553781095838219E-2</v>
      </c>
      <c r="O346" s="111">
        <f t="shared" si="664"/>
        <v>1.2135625979840046E-2</v>
      </c>
      <c r="P346" s="111">
        <f t="shared" si="664"/>
        <v>4.1730881620794358E-2</v>
      </c>
      <c r="Q346" s="112">
        <f t="shared" si="664"/>
        <v>2.096981989992935E-2</v>
      </c>
    </row>
    <row r="347" spans="1:17">
      <c r="A347" s="105">
        <v>42881</v>
      </c>
      <c r="B347" s="109">
        <v>325.14001500000001</v>
      </c>
      <c r="C347" s="109">
        <v>33.883243999999998</v>
      </c>
      <c r="D347" s="109">
        <v>147.63220200000001</v>
      </c>
      <c r="E347" s="109">
        <v>162.429993</v>
      </c>
      <c r="F347" s="107">
        <v>66.888801999999998</v>
      </c>
      <c r="G347" s="107">
        <v>56.564799999999998</v>
      </c>
      <c r="H347" s="42">
        <f t="shared" ref="H347:L347" si="665">B347*$G347</f>
        <v>18391.479920472</v>
      </c>
      <c r="I347" s="42">
        <f t="shared" si="665"/>
        <v>1916.5989202111998</v>
      </c>
      <c r="J347" s="42">
        <f t="shared" si="665"/>
        <v>8350.7859796896009</v>
      </c>
      <c r="K347" s="42">
        <f t="shared" si="665"/>
        <v>9187.8200680463997</v>
      </c>
      <c r="L347" s="39">
        <f t="shared" si="665"/>
        <v>3783.5517073695996</v>
      </c>
      <c r="M347" s="111">
        <f t="shared" ref="M347:Q347" si="666">LN(H347/H346)</f>
        <v>2.2144401743336321E-2</v>
      </c>
      <c r="N347" s="111">
        <f t="shared" si="666"/>
        <v>-3.7461918016895631E-3</v>
      </c>
      <c r="O347" s="111">
        <f t="shared" si="666"/>
        <v>-5.436919636474428E-3</v>
      </c>
      <c r="P347" s="111">
        <f t="shared" si="666"/>
        <v>-7.5560158004654441E-3</v>
      </c>
      <c r="Q347" s="112">
        <f t="shared" si="666"/>
        <v>1.1252270734166694E-3</v>
      </c>
    </row>
    <row r="348" spans="1:17">
      <c r="A348" s="105">
        <v>42885</v>
      </c>
      <c r="B348" s="109">
        <v>335.10000600000001</v>
      </c>
      <c r="C348" s="109">
        <v>33.808487</v>
      </c>
      <c r="D348" s="109">
        <v>147.68985000000001</v>
      </c>
      <c r="E348" s="109">
        <v>163.220001</v>
      </c>
      <c r="F348" s="107">
        <v>67.319076999999993</v>
      </c>
      <c r="G348" s="107">
        <v>56.59</v>
      </c>
      <c r="H348" s="42">
        <f t="shared" ref="H348:L348" si="667">B348*$G348</f>
        <v>18963.309339540003</v>
      </c>
      <c r="I348" s="42">
        <f t="shared" si="667"/>
        <v>1913.22227933</v>
      </c>
      <c r="J348" s="42">
        <f t="shared" si="667"/>
        <v>8357.7686115000015</v>
      </c>
      <c r="K348" s="42">
        <f t="shared" si="667"/>
        <v>9236.6198565899995</v>
      </c>
      <c r="L348" s="39">
        <f t="shared" si="667"/>
        <v>3809.5865674299998</v>
      </c>
      <c r="M348" s="111">
        <f t="shared" ref="M348:Q348" si="668">LN(H348/H347)</f>
        <v>3.0618515245896771E-2</v>
      </c>
      <c r="N348" s="111">
        <f t="shared" si="668"/>
        <v>-1.7633417228673021E-3</v>
      </c>
      <c r="O348" s="111">
        <f t="shared" si="668"/>
        <v>8.3581523210644697E-4</v>
      </c>
      <c r="P348" s="111">
        <f t="shared" si="668"/>
        <v>5.297301069559562E-3</v>
      </c>
      <c r="Q348" s="112">
        <f t="shared" si="668"/>
        <v>6.8574971619873876E-3</v>
      </c>
    </row>
    <row r="349" spans="1:17">
      <c r="A349" s="105">
        <v>42886</v>
      </c>
      <c r="B349" s="109">
        <v>341.01001000000002</v>
      </c>
      <c r="C349" s="109">
        <v>33.743076000000002</v>
      </c>
      <c r="D349" s="109">
        <v>146.815247</v>
      </c>
      <c r="E349" s="109">
        <v>163.070007</v>
      </c>
      <c r="F349" s="107">
        <v>66.774078000000003</v>
      </c>
      <c r="G349" s="107">
        <v>56.765500000000003</v>
      </c>
      <c r="H349" s="42">
        <f t="shared" ref="H349:L349" si="669">B349*$G349</f>
        <v>19357.603722655003</v>
      </c>
      <c r="I349" s="42">
        <f t="shared" si="669"/>
        <v>1915.4425806780002</v>
      </c>
      <c r="J349" s="42">
        <f t="shared" si="669"/>
        <v>8334.0409035784996</v>
      </c>
      <c r="K349" s="42">
        <f t="shared" si="669"/>
        <v>9256.7504823585004</v>
      </c>
      <c r="L349" s="39">
        <f t="shared" si="669"/>
        <v>3790.4639247090004</v>
      </c>
      <c r="M349" s="111">
        <f t="shared" ref="M349:Q349" si="670">LN(H349/H348)</f>
        <v>2.0579274710803133E-2</v>
      </c>
      <c r="N349" s="111">
        <f t="shared" si="670"/>
        <v>1.1598307389551609E-3</v>
      </c>
      <c r="O349" s="111">
        <f t="shared" si="670"/>
        <v>-2.8430379441349721E-3</v>
      </c>
      <c r="P349" s="111">
        <f t="shared" si="670"/>
        <v>2.1770648995277156E-3</v>
      </c>
      <c r="Q349" s="112">
        <f t="shared" si="670"/>
        <v>-5.0322515870662651E-3</v>
      </c>
    </row>
    <row r="350" spans="1:17">
      <c r="A350" s="105">
        <v>42887</v>
      </c>
      <c r="B350" s="109">
        <v>340.36999500000002</v>
      </c>
      <c r="C350" s="109">
        <v>33.752426</v>
      </c>
      <c r="D350" s="109">
        <v>147.21890300000001</v>
      </c>
      <c r="E350" s="109">
        <v>162.990005</v>
      </c>
      <c r="F350" s="107">
        <v>67.022666999999998</v>
      </c>
      <c r="G350" s="107">
        <v>56.497900000000001</v>
      </c>
      <c r="H350" s="42">
        <f t="shared" ref="H350:L350" si="671">B350*$G350</f>
        <v>19230.189940510503</v>
      </c>
      <c r="I350" s="42">
        <f t="shared" si="671"/>
        <v>1906.9411889053999</v>
      </c>
      <c r="J350" s="42">
        <f t="shared" si="671"/>
        <v>8317.5588598037011</v>
      </c>
      <c r="K350" s="42">
        <f t="shared" si="671"/>
        <v>9208.5930034895009</v>
      </c>
      <c r="L350" s="39">
        <f t="shared" si="671"/>
        <v>3786.6399378993001</v>
      </c>
      <c r="M350" s="111">
        <f t="shared" ref="M350:Q350" si="672">LN(H350/H349)</f>
        <v>-6.6038626779198906E-3</v>
      </c>
      <c r="N350" s="111">
        <f t="shared" si="672"/>
        <v>-4.4482220012049233E-3</v>
      </c>
      <c r="O350" s="111">
        <f t="shared" si="672"/>
        <v>-1.9796355175127709E-3</v>
      </c>
      <c r="P350" s="111">
        <f t="shared" si="672"/>
        <v>-5.2159969934375428E-3</v>
      </c>
      <c r="Q350" s="112">
        <f t="shared" si="672"/>
        <v>-1.0093532314439046E-3</v>
      </c>
    </row>
    <row r="351" spans="1:17">
      <c r="A351" s="105">
        <v>42888</v>
      </c>
      <c r="B351" s="109">
        <v>339.85000600000001</v>
      </c>
      <c r="C351" s="109">
        <v>33.939312000000001</v>
      </c>
      <c r="D351" s="109">
        <v>149.40057400000001</v>
      </c>
      <c r="E351" s="109">
        <v>165.179993</v>
      </c>
      <c r="F351" s="107">
        <v>68.609795000000005</v>
      </c>
      <c r="G351" s="107">
        <v>56.649500000000003</v>
      </c>
      <c r="H351" s="42">
        <f t="shared" ref="H351:L351" si="673">B351*$G351</f>
        <v>19252.332914897001</v>
      </c>
      <c r="I351" s="42">
        <f t="shared" si="673"/>
        <v>1922.6450551440003</v>
      </c>
      <c r="J351" s="42">
        <f t="shared" si="673"/>
        <v>8463.4678168130013</v>
      </c>
      <c r="K351" s="42">
        <f t="shared" si="673"/>
        <v>9357.3640134534999</v>
      </c>
      <c r="L351" s="39">
        <f t="shared" si="673"/>
        <v>3886.7105818525006</v>
      </c>
      <c r="M351" s="111">
        <f t="shared" ref="M351:Q351" si="674">LN(H351/H350)</f>
        <v>1.1508069215451922E-3</v>
      </c>
      <c r="N351" s="111">
        <f t="shared" si="674"/>
        <v>8.2013843070449736E-3</v>
      </c>
      <c r="O351" s="111">
        <f t="shared" si="674"/>
        <v>1.7390191546257747E-2</v>
      </c>
      <c r="P351" s="111">
        <f t="shared" si="674"/>
        <v>1.6026558085972441E-2</v>
      </c>
      <c r="Q351" s="112">
        <f t="shared" si="674"/>
        <v>2.6084125176665283E-2</v>
      </c>
    </row>
    <row r="352" spans="1:17">
      <c r="A352" s="105">
        <v>42891</v>
      </c>
      <c r="B352" s="109">
        <v>347.32000699999998</v>
      </c>
      <c r="C352" s="109">
        <v>33.958004000000003</v>
      </c>
      <c r="D352" s="109">
        <v>147.93971300000001</v>
      </c>
      <c r="E352" s="109">
        <v>165.05999800000001</v>
      </c>
      <c r="F352" s="107">
        <v>69.106971999999999</v>
      </c>
      <c r="G352" s="107">
        <v>56.636099999999999</v>
      </c>
      <c r="H352" s="42">
        <f t="shared" ref="H352:L352" si="675">B352*$G352</f>
        <v>19670.850648452699</v>
      </c>
      <c r="I352" s="42">
        <f t="shared" si="675"/>
        <v>1923.2489103444002</v>
      </c>
      <c r="J352" s="42">
        <f t="shared" si="675"/>
        <v>8378.7283794393006</v>
      </c>
      <c r="K352" s="42">
        <f t="shared" si="675"/>
        <v>9348.3545527278002</v>
      </c>
      <c r="L352" s="39">
        <f t="shared" si="675"/>
        <v>3913.9493768891998</v>
      </c>
      <c r="M352" s="111">
        <f t="shared" ref="M352:Q352" si="676">LN(H352/H351)</f>
        <v>2.1505633672122392E-2</v>
      </c>
      <c r="N352" s="111">
        <f t="shared" si="676"/>
        <v>3.140259251976777E-4</v>
      </c>
      <c r="O352" s="111">
        <f t="shared" si="676"/>
        <v>-1.0062838771119728E-2</v>
      </c>
      <c r="P352" s="111">
        <f t="shared" si="676"/>
        <v>-9.6328418397751477E-4</v>
      </c>
      <c r="Q352" s="112">
        <f t="shared" si="676"/>
        <v>6.9837439113515209E-3</v>
      </c>
    </row>
    <row r="353" spans="1:17">
      <c r="A353" s="105">
        <v>42892</v>
      </c>
      <c r="B353" s="109">
        <v>352.85000600000001</v>
      </c>
      <c r="C353" s="109">
        <v>33.761768000000004</v>
      </c>
      <c r="D353" s="109">
        <v>148.43948399999999</v>
      </c>
      <c r="E353" s="109">
        <v>165.16999799999999</v>
      </c>
      <c r="F353" s="107">
        <v>69.336433</v>
      </c>
      <c r="G353" s="107">
        <v>56.673000000000002</v>
      </c>
      <c r="H353" s="42">
        <f t="shared" ref="H353:L353" si="677">B353*$G353</f>
        <v>19997.068390038003</v>
      </c>
      <c r="I353" s="42">
        <f t="shared" si="677"/>
        <v>1913.3806778640003</v>
      </c>
      <c r="J353" s="42">
        <f t="shared" si="677"/>
        <v>8412.5108767319998</v>
      </c>
      <c r="K353" s="42">
        <f t="shared" si="677"/>
        <v>9360.6792966539997</v>
      </c>
      <c r="L353" s="39">
        <f t="shared" si="677"/>
        <v>3929.5036674090002</v>
      </c>
      <c r="M353" s="111">
        <f t="shared" ref="M353:Q353" si="678">LN(H353/H352)</f>
        <v>1.6447804864705928E-2</v>
      </c>
      <c r="N353" s="111">
        <f t="shared" si="678"/>
        <v>-5.1442309013782226E-3</v>
      </c>
      <c r="O353" s="111">
        <f t="shared" si="678"/>
        <v>4.0238296124429553E-3</v>
      </c>
      <c r="P353" s="111">
        <f t="shared" si="678"/>
        <v>1.3175181367729393E-3</v>
      </c>
      <c r="Q353" s="112">
        <f t="shared" si="678"/>
        <v>3.966189590703325E-3</v>
      </c>
    </row>
    <row r="354" spans="1:17">
      <c r="A354" s="105">
        <v>42893</v>
      </c>
      <c r="B354" s="109">
        <v>359.64999399999999</v>
      </c>
      <c r="C354" s="109">
        <v>33.883243999999998</v>
      </c>
      <c r="D354" s="109">
        <v>149.3237</v>
      </c>
      <c r="E354" s="109">
        <v>165.61000100000001</v>
      </c>
      <c r="F354" s="107">
        <v>69.212142999999998</v>
      </c>
      <c r="G354" s="107">
        <v>56.798200000000001</v>
      </c>
      <c r="H354" s="42">
        <f t="shared" ref="H354:L354" si="679">B354*$G354</f>
        <v>20427.4722892108</v>
      </c>
      <c r="I354" s="42">
        <f t="shared" si="679"/>
        <v>1924.5072693607999</v>
      </c>
      <c r="J354" s="42">
        <f t="shared" si="679"/>
        <v>8481.3173773399994</v>
      </c>
      <c r="K354" s="42">
        <f t="shared" si="679"/>
        <v>9406.3499587982005</v>
      </c>
      <c r="L354" s="39">
        <f t="shared" si="679"/>
        <v>3931.1251405426001</v>
      </c>
      <c r="M354" s="111">
        <f t="shared" ref="M354:Q354" si="680">LN(H354/H353)</f>
        <v>2.1294993420539299E-2</v>
      </c>
      <c r="N354" s="111">
        <f t="shared" si="680"/>
        <v>5.7983051215164984E-3</v>
      </c>
      <c r="O354" s="111">
        <f t="shared" si="680"/>
        <v>8.1458009444315988E-3</v>
      </c>
      <c r="P354" s="111">
        <f t="shared" si="680"/>
        <v>4.8671264567124069E-3</v>
      </c>
      <c r="Q354" s="112">
        <f t="shared" si="680"/>
        <v>4.125555846009841E-4</v>
      </c>
    </row>
    <row r="355" spans="1:17">
      <c r="A355" s="105">
        <v>42894</v>
      </c>
      <c r="B355" s="109">
        <v>370</v>
      </c>
      <c r="C355" s="109">
        <v>34.088828999999997</v>
      </c>
      <c r="D355" s="109">
        <v>148.95848100000001</v>
      </c>
      <c r="E355" s="109">
        <v>165.88000500000001</v>
      </c>
      <c r="F355" s="107">
        <v>68.791458000000006</v>
      </c>
      <c r="G355" s="107">
        <v>56.951900000000002</v>
      </c>
      <c r="H355" s="42">
        <f t="shared" ref="H355:L355" si="681">B355*$G355</f>
        <v>21072.203000000001</v>
      </c>
      <c r="I355" s="42">
        <f t="shared" si="681"/>
        <v>1941.4235803250999</v>
      </c>
      <c r="J355" s="42">
        <f t="shared" si="681"/>
        <v>8483.4685140639012</v>
      </c>
      <c r="K355" s="42">
        <f t="shared" si="681"/>
        <v>9447.1814567595011</v>
      </c>
      <c r="L355" s="39">
        <f t="shared" si="681"/>
        <v>3917.8042368702004</v>
      </c>
      <c r="M355" s="111">
        <f t="shared" ref="M355:Q355" si="682">LN(H355/H354)</f>
        <v>3.1074102859116614E-2</v>
      </c>
      <c r="N355" s="111">
        <f t="shared" si="682"/>
        <v>8.7515372568298718E-3</v>
      </c>
      <c r="O355" s="111">
        <f t="shared" si="682"/>
        <v>2.5360022215426236E-4</v>
      </c>
      <c r="P355" s="111">
        <f t="shared" si="682"/>
        <v>4.3314497320948121E-3</v>
      </c>
      <c r="Q355" s="112">
        <f t="shared" si="682"/>
        <v>-3.3943270022062304E-3</v>
      </c>
    </row>
    <row r="356" spans="1:17">
      <c r="A356" s="105">
        <v>42895</v>
      </c>
      <c r="B356" s="109">
        <v>357.32000699999998</v>
      </c>
      <c r="C356" s="109">
        <v>33.369297000000003</v>
      </c>
      <c r="D356" s="109">
        <v>143.182343</v>
      </c>
      <c r="E356" s="109">
        <v>158.029999</v>
      </c>
      <c r="F356" s="107">
        <v>67.233017000000004</v>
      </c>
      <c r="G356" s="107">
        <v>56.978000000000002</v>
      </c>
      <c r="H356" s="42">
        <f t="shared" ref="H356:L356" si="683">B356*$G356</f>
        <v>20359.379358845999</v>
      </c>
      <c r="I356" s="42">
        <f t="shared" si="683"/>
        <v>1901.3158044660001</v>
      </c>
      <c r="J356" s="42">
        <f t="shared" si="683"/>
        <v>8158.2435394540007</v>
      </c>
      <c r="K356" s="42">
        <f t="shared" si="683"/>
        <v>9004.2332830220003</v>
      </c>
      <c r="L356" s="39">
        <f t="shared" si="683"/>
        <v>3830.8028426260003</v>
      </c>
      <c r="M356" s="111">
        <f t="shared" ref="M356:Q356" si="684">LN(H356/H355)</f>
        <v>-3.441307073115013E-2</v>
      </c>
      <c r="N356" s="111">
        <f t="shared" si="684"/>
        <v>-2.0875333112406604E-2</v>
      </c>
      <c r="O356" s="111">
        <f t="shared" si="684"/>
        <v>-3.9090495773673017E-2</v>
      </c>
      <c r="P356" s="111">
        <f t="shared" si="684"/>
        <v>-4.8021606944153125E-2</v>
      </c>
      <c r="Q356" s="112">
        <f t="shared" si="684"/>
        <v>-2.2456952497688684E-2</v>
      </c>
    </row>
    <row r="357" spans="1:17">
      <c r="A357" s="105">
        <v>42898</v>
      </c>
      <c r="B357" s="109">
        <v>359.01001000000002</v>
      </c>
      <c r="C357" s="109">
        <v>33.387985</v>
      </c>
      <c r="D357" s="109">
        <v>139.76091</v>
      </c>
      <c r="E357" s="109">
        <v>151.44000199999999</v>
      </c>
      <c r="F357" s="107">
        <v>66.716705000000005</v>
      </c>
      <c r="G357" s="107">
        <v>56.9084</v>
      </c>
      <c r="H357" s="42">
        <f t="shared" ref="H357:L357" si="685">B357*$G357</f>
        <v>20430.685253084001</v>
      </c>
      <c r="I357" s="42">
        <f t="shared" si="685"/>
        <v>1900.056805574</v>
      </c>
      <c r="J357" s="42">
        <f t="shared" si="685"/>
        <v>7953.5697706439996</v>
      </c>
      <c r="K357" s="42">
        <f t="shared" si="685"/>
        <v>8618.2082098167994</v>
      </c>
      <c r="L357" s="39">
        <f t="shared" si="685"/>
        <v>3796.7409348220003</v>
      </c>
      <c r="M357" s="111">
        <f t="shared" ref="M357:Q357" si="686">LN(H357/H356)</f>
        <v>3.4962419182995095E-3</v>
      </c>
      <c r="N357" s="111">
        <f t="shared" si="686"/>
        <v>-6.6239175539297302E-4</v>
      </c>
      <c r="O357" s="111">
        <f t="shared" si="686"/>
        <v>-2.5408037650566095E-2</v>
      </c>
      <c r="P357" s="111">
        <f t="shared" si="686"/>
        <v>-4.3817632751173119E-2</v>
      </c>
      <c r="Q357" s="112">
        <f t="shared" si="686"/>
        <v>-8.9313506998607729E-3</v>
      </c>
    </row>
    <row r="358" spans="1:17">
      <c r="A358" s="105">
        <v>42899</v>
      </c>
      <c r="B358" s="109">
        <v>375.95001200000002</v>
      </c>
      <c r="C358" s="109">
        <v>33.528151999999999</v>
      </c>
      <c r="D358" s="109">
        <v>140.88537600000001</v>
      </c>
      <c r="E358" s="109">
        <v>152.720001</v>
      </c>
      <c r="F358" s="107">
        <v>67.548523000000003</v>
      </c>
      <c r="G358" s="107">
        <v>57.057400000000001</v>
      </c>
      <c r="H358" s="42">
        <f t="shared" ref="H358:L358" si="687">B358*$G358</f>
        <v>21450.7302146888</v>
      </c>
      <c r="I358" s="42">
        <f t="shared" si="687"/>
        <v>1913.0291799248</v>
      </c>
      <c r="J358" s="42">
        <f t="shared" si="687"/>
        <v>8038.553252582401</v>
      </c>
      <c r="K358" s="42">
        <f t="shared" si="687"/>
        <v>8713.8061850573995</v>
      </c>
      <c r="L358" s="39">
        <f t="shared" si="687"/>
        <v>3854.1430962202003</v>
      </c>
      <c r="M358" s="111">
        <f t="shared" ref="M358:Q358" si="688">LN(H358/H357)</f>
        <v>4.8720737658697666E-2</v>
      </c>
      <c r="N358" s="111">
        <f t="shared" si="688"/>
        <v>6.8041604349672255E-3</v>
      </c>
      <c r="O358" s="111">
        <f t="shared" si="688"/>
        <v>1.0628267652997637E-2</v>
      </c>
      <c r="P358" s="111">
        <f t="shared" si="688"/>
        <v>1.1031486881240816E-2</v>
      </c>
      <c r="Q358" s="112">
        <f t="shared" si="688"/>
        <v>1.5005648566239363E-2</v>
      </c>
    </row>
    <row r="359" spans="1:17">
      <c r="A359" s="105">
        <v>42900</v>
      </c>
      <c r="B359" s="109">
        <v>380.66000400000001</v>
      </c>
      <c r="C359" s="109">
        <v>33.201096</v>
      </c>
      <c r="D359" s="109">
        <v>139.51101700000001</v>
      </c>
      <c r="E359" s="109">
        <v>152.199997</v>
      </c>
      <c r="F359" s="107">
        <v>67.185210999999995</v>
      </c>
      <c r="G359" s="107">
        <v>57.558700000000002</v>
      </c>
      <c r="H359" s="42">
        <f t="shared" ref="H359:L359" si="689">B359*$G359</f>
        <v>21910.294972234802</v>
      </c>
      <c r="I359" s="42">
        <f t="shared" si="689"/>
        <v>1911.0119243352001</v>
      </c>
      <c r="J359" s="42">
        <f t="shared" si="689"/>
        <v>8030.0727741979008</v>
      </c>
      <c r="K359" s="42">
        <f t="shared" si="689"/>
        <v>8760.4339673238992</v>
      </c>
      <c r="L359" s="39">
        <f t="shared" si="689"/>
        <v>3867.0934043857001</v>
      </c>
      <c r="M359" s="111">
        <f t="shared" ref="M359:Q359" si="690">LN(H359/H358)</f>
        <v>2.1197928983700671E-2</v>
      </c>
      <c r="N359" s="111">
        <f t="shared" si="690"/>
        <v>-1.0550387517911644E-3</v>
      </c>
      <c r="O359" s="111">
        <f t="shared" si="690"/>
        <v>-1.0555325835255446E-3</v>
      </c>
      <c r="P359" s="111">
        <f t="shared" si="690"/>
        <v>5.336757710426826E-3</v>
      </c>
      <c r="Q359" s="112">
        <f t="shared" si="690"/>
        <v>3.3544679814029297E-3</v>
      </c>
    </row>
    <row r="360" spans="1:17">
      <c r="A360" s="105">
        <v>42901</v>
      </c>
      <c r="B360" s="109">
        <v>375.33999599999999</v>
      </c>
      <c r="C360" s="109">
        <v>32.995514</v>
      </c>
      <c r="D360" s="109">
        <v>138.674835</v>
      </c>
      <c r="E360" s="109">
        <v>151.759995</v>
      </c>
      <c r="F360" s="107">
        <v>66.831458999999995</v>
      </c>
      <c r="G360" s="107">
        <v>57.671999999999997</v>
      </c>
      <c r="H360" s="42">
        <f t="shared" ref="H360:L360" si="691">B360*$G360</f>
        <v>21646.608249311997</v>
      </c>
      <c r="I360" s="42">
        <f t="shared" si="691"/>
        <v>1902.917283408</v>
      </c>
      <c r="J360" s="42">
        <f t="shared" si="691"/>
        <v>7997.6550841199996</v>
      </c>
      <c r="K360" s="42">
        <f t="shared" si="691"/>
        <v>8752.3024316400006</v>
      </c>
      <c r="L360" s="39">
        <f t="shared" si="691"/>
        <v>3854.3039034479993</v>
      </c>
      <c r="M360" s="111">
        <f t="shared" ref="M360:Q360" si="692">LN(H360/H359)</f>
        <v>-1.210783709486114E-2</v>
      </c>
      <c r="N360" s="111">
        <f t="shared" si="692"/>
        <v>-4.2447841270862284E-3</v>
      </c>
      <c r="O360" s="111">
        <f t="shared" si="692"/>
        <v>-4.0452064784923716E-3</v>
      </c>
      <c r="P360" s="111">
        <f t="shared" si="692"/>
        <v>-9.2864256995843627E-4</v>
      </c>
      <c r="Q360" s="112">
        <f t="shared" si="692"/>
        <v>-3.3127456402286446E-3</v>
      </c>
    </row>
    <row r="361" spans="1:17">
      <c r="A361" s="105">
        <v>42902</v>
      </c>
      <c r="B361" s="109">
        <v>371.39999399999999</v>
      </c>
      <c r="C361" s="109">
        <v>32.902068999999997</v>
      </c>
      <c r="D361" s="109">
        <v>136.73348999999999</v>
      </c>
      <c r="E361" s="109">
        <v>152.38000500000001</v>
      </c>
      <c r="F361" s="107">
        <v>66.927070999999998</v>
      </c>
      <c r="G361" s="107">
        <v>58.161299999999997</v>
      </c>
      <c r="H361" s="42">
        <f t="shared" ref="H361:L361" si="693">B361*$G361</f>
        <v>21601.106471032199</v>
      </c>
      <c r="I361" s="42">
        <f t="shared" si="693"/>
        <v>1913.6271057296997</v>
      </c>
      <c r="J361" s="42">
        <f t="shared" si="693"/>
        <v>7952.5975319369991</v>
      </c>
      <c r="K361" s="42">
        <f t="shared" si="693"/>
        <v>8862.6191848065009</v>
      </c>
      <c r="L361" s="39">
        <f t="shared" si="693"/>
        <v>3892.5654545522998</v>
      </c>
      <c r="M361" s="111">
        <f t="shared" ref="M361:Q361" si="694">LN(H361/H360)</f>
        <v>-2.1042404373749352E-3</v>
      </c>
      <c r="N361" s="111">
        <f t="shared" si="694"/>
        <v>5.6123285052684059E-3</v>
      </c>
      <c r="O361" s="111">
        <f t="shared" si="694"/>
        <v>-5.6497753509586668E-3</v>
      </c>
      <c r="P361" s="111">
        <f t="shared" si="694"/>
        <v>1.2525539182798804E-2</v>
      </c>
      <c r="Q361" s="112">
        <f t="shared" si="694"/>
        <v>9.8780192231741702E-3</v>
      </c>
    </row>
    <row r="362" spans="1:17">
      <c r="A362" s="105">
        <v>42905</v>
      </c>
      <c r="B362" s="109">
        <v>369.79998799999998</v>
      </c>
      <c r="C362" s="109">
        <v>33.182406999999998</v>
      </c>
      <c r="D362" s="109">
        <v>140.645081</v>
      </c>
      <c r="E362" s="109">
        <v>153.39999399999999</v>
      </c>
      <c r="F362" s="107">
        <v>67.758865</v>
      </c>
      <c r="G362" s="107">
        <v>59.134099999999997</v>
      </c>
      <c r="H362" s="42">
        <f t="shared" ref="H362:L362" si="695">B362*$G362</f>
        <v>21867.789470390799</v>
      </c>
      <c r="I362" s="42">
        <f t="shared" si="695"/>
        <v>1962.2117737786998</v>
      </c>
      <c r="J362" s="42">
        <f t="shared" si="695"/>
        <v>8316.9202843621006</v>
      </c>
      <c r="K362" s="42">
        <f t="shared" si="695"/>
        <v>9071.1705851953993</v>
      </c>
      <c r="L362" s="39">
        <f t="shared" si="695"/>
        <v>4006.8594987964998</v>
      </c>
      <c r="M362" s="111">
        <f t="shared" ref="M362:Q362" si="696">LN(H362/H361)</f>
        <v>1.2270214806082926E-2</v>
      </c>
      <c r="N362" s="111">
        <f t="shared" si="696"/>
        <v>2.5071843566722835E-2</v>
      </c>
      <c r="O362" s="111">
        <f t="shared" si="696"/>
        <v>4.4793419300700556E-2</v>
      </c>
      <c r="P362" s="111">
        <f t="shared" si="696"/>
        <v>2.3258977028706228E-2</v>
      </c>
      <c r="Q362" s="112">
        <f t="shared" si="696"/>
        <v>2.8939326959488452E-2</v>
      </c>
    </row>
    <row r="363" spans="1:17">
      <c r="A363" s="105">
        <v>42906</v>
      </c>
      <c r="B363" s="109">
        <v>372.23998999999998</v>
      </c>
      <c r="C363" s="109">
        <v>32.575007999999997</v>
      </c>
      <c r="D363" s="109">
        <v>139.36685199999999</v>
      </c>
      <c r="E363" s="109">
        <v>152.050003</v>
      </c>
      <c r="F363" s="107">
        <v>66.841010999999995</v>
      </c>
      <c r="G363" s="107">
        <v>59.821800000000003</v>
      </c>
      <c r="H363" s="42">
        <f t="shared" ref="H363:L363" si="697">B363*$G363</f>
        <v>22268.066233781999</v>
      </c>
      <c r="I363" s="42">
        <f t="shared" si="697"/>
        <v>1948.6956135743999</v>
      </c>
      <c r="J363" s="42">
        <f t="shared" si="697"/>
        <v>8337.1759469736007</v>
      </c>
      <c r="K363" s="42">
        <f t="shared" si="697"/>
        <v>9095.9048694654011</v>
      </c>
      <c r="L363" s="39">
        <f t="shared" si="697"/>
        <v>3998.5495918398001</v>
      </c>
      <c r="M363" s="111">
        <f t="shared" ref="M363:Q363" si="698">LN(H363/H362)</f>
        <v>1.8138891014807708E-2</v>
      </c>
      <c r="N363" s="111">
        <f t="shared" si="698"/>
        <v>-6.912060388316107E-3</v>
      </c>
      <c r="O363" s="111">
        <f t="shared" si="698"/>
        <v>2.4325153785693882E-3</v>
      </c>
      <c r="P363" s="111">
        <f t="shared" si="698"/>
        <v>2.722980879854028E-3</v>
      </c>
      <c r="Q363" s="112">
        <f t="shared" si="698"/>
        <v>-2.0760737764464773E-3</v>
      </c>
    </row>
    <row r="364" spans="1:17">
      <c r="A364" s="105">
        <v>42907</v>
      </c>
      <c r="B364" s="109">
        <v>376.39999399999999</v>
      </c>
      <c r="C364" s="109">
        <v>32.313366000000002</v>
      </c>
      <c r="D364" s="109">
        <v>140.193375</v>
      </c>
      <c r="E364" s="109">
        <v>155.029999</v>
      </c>
      <c r="F364" s="107">
        <v>67.185210999999995</v>
      </c>
      <c r="G364" s="107">
        <v>59.941299999999998</v>
      </c>
      <c r="H364" s="42">
        <f t="shared" ref="H364:L364" si="699">B364*$G364</f>
        <v>22561.9049603522</v>
      </c>
      <c r="I364" s="42">
        <f t="shared" si="699"/>
        <v>1936.9051654158</v>
      </c>
      <c r="J364" s="42">
        <f t="shared" si="699"/>
        <v>8403.3731488875001</v>
      </c>
      <c r="K364" s="42">
        <f t="shared" si="699"/>
        <v>9292.6996790587</v>
      </c>
      <c r="L364" s="39">
        <f t="shared" si="699"/>
        <v>4027.1688881142995</v>
      </c>
      <c r="M364" s="111">
        <f t="shared" ref="M364:Q364" si="700">LN(H364/H363)</f>
        <v>1.3109218087170074E-2</v>
      </c>
      <c r="N364" s="111">
        <f t="shared" si="700"/>
        <v>-6.0688089263387628E-3</v>
      </c>
      <c r="O364" s="111">
        <f t="shared" si="700"/>
        <v>7.9086470305332213E-3</v>
      </c>
      <c r="P364" s="111">
        <f t="shared" si="700"/>
        <v>2.140481326261948E-2</v>
      </c>
      <c r="Q364" s="112">
        <f t="shared" si="700"/>
        <v>7.1319266068044082E-3</v>
      </c>
    </row>
    <row r="365" spans="1:17">
      <c r="A365" s="105">
        <v>42908</v>
      </c>
      <c r="B365" s="109">
        <v>382.60998499999999</v>
      </c>
      <c r="C365" s="109">
        <v>32.107787999999999</v>
      </c>
      <c r="D365" s="109">
        <v>139.96275299999999</v>
      </c>
      <c r="E365" s="109">
        <v>154.88999899999999</v>
      </c>
      <c r="F365" s="107">
        <v>67.175644000000005</v>
      </c>
      <c r="G365" s="107">
        <v>59.5837</v>
      </c>
      <c r="H365" s="42">
        <f t="shared" ref="H365:L365" si="701">B365*$G365</f>
        <v>22797.318563244498</v>
      </c>
      <c r="I365" s="42">
        <f t="shared" si="701"/>
        <v>1913.1008078555999</v>
      </c>
      <c r="J365" s="42">
        <f t="shared" si="701"/>
        <v>8339.4986859260989</v>
      </c>
      <c r="K365" s="42">
        <f t="shared" si="701"/>
        <v>9228.9192334162999</v>
      </c>
      <c r="L365" s="39">
        <f t="shared" si="701"/>
        <v>4002.5734194028005</v>
      </c>
      <c r="M365" s="111">
        <f t="shared" ref="M365:Q365" si="702">LN(H365/H364)</f>
        <v>1.0380059371974471E-2</v>
      </c>
      <c r="N365" s="111">
        <f t="shared" si="702"/>
        <v>-1.2366038426633127E-2</v>
      </c>
      <c r="O365" s="111">
        <f t="shared" si="702"/>
        <v>-7.6300856244197841E-3</v>
      </c>
      <c r="P365" s="111">
        <f t="shared" si="702"/>
        <v>-6.8871622995571417E-3</v>
      </c>
      <c r="Q365" s="112">
        <f t="shared" si="702"/>
        <v>-6.1261108240506616E-3</v>
      </c>
    </row>
    <row r="366" spans="1:17">
      <c r="A366" s="105">
        <v>42909</v>
      </c>
      <c r="B366" s="109">
        <v>383.45001200000002</v>
      </c>
      <c r="C366" s="109">
        <v>31.948924999999999</v>
      </c>
      <c r="D366" s="109">
        <v>140.58741800000001</v>
      </c>
      <c r="E366" s="109">
        <v>158.020004</v>
      </c>
      <c r="F366" s="107">
        <v>68.083939000000001</v>
      </c>
      <c r="G366" s="107">
        <v>59.024500000000003</v>
      </c>
      <c r="H366" s="42">
        <f t="shared" ref="H366:L366" si="703">B366*$G366</f>
        <v>22632.945233294002</v>
      </c>
      <c r="I366" s="42">
        <f t="shared" si="703"/>
        <v>1885.7693236625</v>
      </c>
      <c r="J366" s="42">
        <f t="shared" si="703"/>
        <v>8298.1020537410004</v>
      </c>
      <c r="K366" s="42">
        <f t="shared" si="703"/>
        <v>9327.0517260980014</v>
      </c>
      <c r="L366" s="39">
        <f t="shared" si="703"/>
        <v>4018.6204575055003</v>
      </c>
      <c r="M366" s="111">
        <f t="shared" ref="M366:Q366" si="704">LN(H366/H365)</f>
        <v>-7.2363236965412641E-3</v>
      </c>
      <c r="N366" s="111">
        <f t="shared" si="704"/>
        <v>-1.438951838098213E-2</v>
      </c>
      <c r="O366" s="111">
        <f t="shared" si="704"/>
        <v>-4.9762845328019389E-3</v>
      </c>
      <c r="P366" s="111">
        <f t="shared" si="704"/>
        <v>1.0577016719967081E-2</v>
      </c>
      <c r="Q366" s="112">
        <f t="shared" si="704"/>
        <v>4.0011648533780355E-3</v>
      </c>
    </row>
    <row r="367" spans="1:17">
      <c r="A367" s="105">
        <v>42912</v>
      </c>
      <c r="B367" s="109">
        <v>377.48998999999998</v>
      </c>
      <c r="C367" s="109">
        <v>31.836787999999999</v>
      </c>
      <c r="D367" s="109">
        <v>140.14532500000001</v>
      </c>
      <c r="E367" s="109">
        <v>157.5</v>
      </c>
      <c r="F367" s="107">
        <v>67.433784000000003</v>
      </c>
      <c r="G367" s="107">
        <v>59.0075</v>
      </c>
      <c r="H367" s="42">
        <f t="shared" ref="H367:L367" si="705">B367*$G367</f>
        <v>22274.740584924999</v>
      </c>
      <c r="I367" s="42">
        <f t="shared" si="705"/>
        <v>1878.60926791</v>
      </c>
      <c r="J367" s="42">
        <f t="shared" si="705"/>
        <v>8269.6252649375001</v>
      </c>
      <c r="K367" s="42">
        <f t="shared" si="705"/>
        <v>9293.6812499999996</v>
      </c>
      <c r="L367" s="39">
        <f t="shared" si="705"/>
        <v>3979.0990093800001</v>
      </c>
      <c r="M367" s="111">
        <f t="shared" ref="M367:Q367" si="706">LN(H367/H366)</f>
        <v>-1.5953271202403876E-2</v>
      </c>
      <c r="N367" s="111">
        <f t="shared" si="706"/>
        <v>-3.8041149225167999E-3</v>
      </c>
      <c r="O367" s="111">
        <f t="shared" si="706"/>
        <v>-3.4376250041896826E-3</v>
      </c>
      <c r="P367" s="111">
        <f t="shared" si="706"/>
        <v>-3.5842318200813668E-3</v>
      </c>
      <c r="Q367" s="112">
        <f t="shared" si="706"/>
        <v>-9.8832598440929172E-3</v>
      </c>
    </row>
    <row r="368" spans="1:17">
      <c r="A368" s="105">
        <v>42913</v>
      </c>
      <c r="B368" s="109">
        <v>362.36999500000002</v>
      </c>
      <c r="C368" s="109">
        <v>31.444324000000002</v>
      </c>
      <c r="D368" s="109">
        <v>138.13664199999999</v>
      </c>
      <c r="E368" s="109">
        <v>151.029999</v>
      </c>
      <c r="F368" s="107">
        <v>66.171738000000005</v>
      </c>
      <c r="G368" s="107">
        <v>59.564399999999999</v>
      </c>
      <c r="H368" s="42">
        <f t="shared" ref="H368:L368" si="707">B368*$G368</f>
        <v>21584.351330178</v>
      </c>
      <c r="I368" s="42">
        <f t="shared" si="707"/>
        <v>1872.9622924656001</v>
      </c>
      <c r="J368" s="42">
        <f t="shared" si="707"/>
        <v>8228.0261987447993</v>
      </c>
      <c r="K368" s="42">
        <f t="shared" si="707"/>
        <v>8996.0112724356004</v>
      </c>
      <c r="L368" s="39">
        <f t="shared" si="707"/>
        <v>3941.4798709272004</v>
      </c>
      <c r="M368" s="111">
        <f t="shared" ref="M368:Q368" si="708">LN(H368/H367)</f>
        <v>-3.1484750593742422E-2</v>
      </c>
      <c r="N368" s="111">
        <f t="shared" si="708"/>
        <v>-3.0104608793085378E-3</v>
      </c>
      <c r="O368" s="111">
        <f t="shared" si="708"/>
        <v>-5.0430395438266582E-3</v>
      </c>
      <c r="P368" s="111">
        <f t="shared" si="708"/>
        <v>-3.2553446608408095E-2</v>
      </c>
      <c r="Q368" s="112">
        <f t="shared" si="708"/>
        <v>-9.4991595685311406E-3</v>
      </c>
    </row>
    <row r="369" spans="1:17">
      <c r="A369" s="105">
        <v>42914</v>
      </c>
      <c r="B369" s="109">
        <v>371.23998999999998</v>
      </c>
      <c r="C369" s="109">
        <v>31.958279000000001</v>
      </c>
      <c r="D369" s="109">
        <v>140.15495300000001</v>
      </c>
      <c r="E369" s="109">
        <v>153.41000399999999</v>
      </c>
      <c r="F369" s="107">
        <v>66.735847000000007</v>
      </c>
      <c r="G369" s="107">
        <v>59.108499999999999</v>
      </c>
      <c r="H369" s="42">
        <f t="shared" ref="H369:L369" si="709">B369*$G369</f>
        <v>21943.438948914998</v>
      </c>
      <c r="I369" s="42">
        <f t="shared" si="709"/>
        <v>1889.0059342715001</v>
      </c>
      <c r="J369" s="42">
        <f t="shared" si="709"/>
        <v>8284.3490394005003</v>
      </c>
      <c r="K369" s="42">
        <f t="shared" si="709"/>
        <v>9067.8352214339993</v>
      </c>
      <c r="L369" s="39">
        <f t="shared" si="709"/>
        <v>3944.6558123995005</v>
      </c>
      <c r="M369" s="111">
        <f t="shared" ref="M369:Q369" si="710">LN(H369/H368)</f>
        <v>1.649960922950806E-2</v>
      </c>
      <c r="N369" s="111">
        <f t="shared" si="710"/>
        <v>8.5294389028115602E-3</v>
      </c>
      <c r="O369" s="111">
        <f t="shared" si="710"/>
        <v>6.8219209260243392E-3</v>
      </c>
      <c r="P369" s="111">
        <f t="shared" si="710"/>
        <v>7.9522738998659397E-3</v>
      </c>
      <c r="Q369" s="112">
        <f t="shared" si="710"/>
        <v>8.0544940425366902E-4</v>
      </c>
    </row>
    <row r="370" spans="1:17">
      <c r="A370" s="105">
        <v>42915</v>
      </c>
      <c r="B370" s="109">
        <v>360.75</v>
      </c>
      <c r="C370" s="109">
        <v>31.341533999999999</v>
      </c>
      <c r="D370" s="109">
        <v>138.08860799999999</v>
      </c>
      <c r="E370" s="109">
        <v>150.08999600000001</v>
      </c>
      <c r="F370" s="107">
        <v>65.483352999999994</v>
      </c>
      <c r="G370" s="107">
        <v>59.261200000000002</v>
      </c>
      <c r="H370" s="42">
        <f t="shared" ref="H370:L370" si="711">B370*$G370</f>
        <v>21378.477900000002</v>
      </c>
      <c r="I370" s="42">
        <f t="shared" si="711"/>
        <v>1857.3369146808</v>
      </c>
      <c r="J370" s="42">
        <f t="shared" si="711"/>
        <v>8183.2966164095997</v>
      </c>
      <c r="K370" s="42">
        <f t="shared" si="711"/>
        <v>8894.5132709552017</v>
      </c>
      <c r="L370" s="39">
        <f t="shared" si="711"/>
        <v>3880.6220788035998</v>
      </c>
      <c r="M370" s="111">
        <f t="shared" ref="M370:Q370" si="712">LN(H370/H369)</f>
        <v>-2.6083475546626208E-2</v>
      </c>
      <c r="N370" s="111">
        <f t="shared" si="712"/>
        <v>-1.6907034535100621E-2</v>
      </c>
      <c r="O370" s="111">
        <f t="shared" si="712"/>
        <v>-1.2272998038789782E-2</v>
      </c>
      <c r="P370" s="111">
        <f t="shared" si="712"/>
        <v>-1.9298960823221679E-2</v>
      </c>
      <c r="Q370" s="112">
        <f t="shared" si="712"/>
        <v>-1.6366233579262344E-2</v>
      </c>
    </row>
    <row r="371" spans="1:17">
      <c r="A371" s="105">
        <v>42916</v>
      </c>
      <c r="B371" s="109">
        <v>361.60998499999999</v>
      </c>
      <c r="C371" s="109">
        <v>31.528423</v>
      </c>
      <c r="D371" s="109">
        <v>138.41537500000001</v>
      </c>
      <c r="E371" s="109">
        <v>149.41000399999999</v>
      </c>
      <c r="F371" s="107">
        <v>65.904030000000006</v>
      </c>
      <c r="G371" s="107">
        <v>59.190300000000001</v>
      </c>
      <c r="H371" s="42">
        <f t="shared" ref="H371:L371" si="713">B371*$G371</f>
        <v>21403.803495145501</v>
      </c>
      <c r="I371" s="42">
        <f t="shared" si="713"/>
        <v>1866.1768158969001</v>
      </c>
      <c r="J371" s="42">
        <f t="shared" si="713"/>
        <v>8192.847570862501</v>
      </c>
      <c r="K371" s="42">
        <f t="shared" si="713"/>
        <v>8843.6229597612</v>
      </c>
      <c r="L371" s="39">
        <f t="shared" si="713"/>
        <v>3900.8793069090002</v>
      </c>
      <c r="M371" s="111">
        <f t="shared" ref="M371:Q371" si="714">LN(H371/H370)</f>
        <v>1.1839292939898292E-3</v>
      </c>
      <c r="N371" s="111">
        <f t="shared" si="714"/>
        <v>4.748159111903039E-3</v>
      </c>
      <c r="O371" s="111">
        <f t="shared" si="714"/>
        <v>1.1664474160214531E-3</v>
      </c>
      <c r="P371" s="111">
        <f t="shared" si="714"/>
        <v>-5.7379704563485755E-3</v>
      </c>
      <c r="Q371" s="112">
        <f t="shared" si="714"/>
        <v>5.2065206602446698E-3</v>
      </c>
    </row>
    <row r="372" spans="1:17">
      <c r="A372" s="105">
        <v>42919</v>
      </c>
      <c r="B372" s="109">
        <v>352.61999500000002</v>
      </c>
      <c r="C372" s="109">
        <v>31.266774999999999</v>
      </c>
      <c r="D372" s="109">
        <v>137.91558800000001</v>
      </c>
      <c r="E372" s="109">
        <v>146.16999799999999</v>
      </c>
      <c r="F372" s="107">
        <v>65.177391</v>
      </c>
      <c r="G372" s="107">
        <v>59.27</v>
      </c>
      <c r="H372" s="42">
        <f t="shared" ref="H372:L372" si="715">B372*$G372</f>
        <v>20899.787103650004</v>
      </c>
      <c r="I372" s="42">
        <f t="shared" si="715"/>
        <v>1853.18175425</v>
      </c>
      <c r="J372" s="42">
        <f t="shared" si="715"/>
        <v>8174.2569007600014</v>
      </c>
      <c r="K372" s="42">
        <f t="shared" si="715"/>
        <v>8663.4957814600002</v>
      </c>
      <c r="L372" s="39">
        <f t="shared" si="715"/>
        <v>3863.0639645700003</v>
      </c>
      <c r="M372" s="111">
        <f t="shared" ref="M372:Q372" si="716">LN(H372/H371)</f>
        <v>-2.3829667162453303E-2</v>
      </c>
      <c r="N372" s="111">
        <f t="shared" si="716"/>
        <v>-6.9878256051541816E-3</v>
      </c>
      <c r="O372" s="111">
        <f t="shared" si="716"/>
        <v>-2.2717125231001625E-3</v>
      </c>
      <c r="P372" s="111">
        <f t="shared" si="716"/>
        <v>-2.0578318730222478E-2</v>
      </c>
      <c r="Q372" s="112">
        <f t="shared" si="716"/>
        <v>-9.7413492225025822E-3</v>
      </c>
    </row>
    <row r="373" spans="1:17">
      <c r="A373" s="105">
        <v>42921</v>
      </c>
      <c r="B373" s="109">
        <v>327.08999599999999</v>
      </c>
      <c r="C373" s="109">
        <v>32.089100000000002</v>
      </c>
      <c r="D373" s="109">
        <v>138.482651</v>
      </c>
      <c r="E373" s="109">
        <v>147.61000100000001</v>
      </c>
      <c r="F373" s="107">
        <v>66.047439999999995</v>
      </c>
      <c r="G373" s="107">
        <v>59.923400000000001</v>
      </c>
      <c r="H373" s="42">
        <f t="shared" ref="H373:L373" si="717">B373*$G373</f>
        <v>19600.344666306399</v>
      </c>
      <c r="I373" s="42">
        <f t="shared" si="717"/>
        <v>1922.88797494</v>
      </c>
      <c r="J373" s="42">
        <f t="shared" si="717"/>
        <v>8298.3512889333997</v>
      </c>
      <c r="K373" s="42">
        <f t="shared" si="717"/>
        <v>8845.2931339234001</v>
      </c>
      <c r="L373" s="39">
        <f t="shared" si="717"/>
        <v>3957.7871660959995</v>
      </c>
      <c r="M373" s="111">
        <f t="shared" ref="M373:Q373" si="718">LN(H373/H372)</f>
        <v>-6.4191821393164206E-2</v>
      </c>
      <c r="N373" s="111">
        <f t="shared" si="718"/>
        <v>3.6924180573878959E-2</v>
      </c>
      <c r="O373" s="111">
        <f t="shared" si="718"/>
        <v>1.5067041521343362E-2</v>
      </c>
      <c r="P373" s="111">
        <f t="shared" si="718"/>
        <v>2.0767157227541112E-2</v>
      </c>
      <c r="Q373" s="112">
        <f t="shared" si="718"/>
        <v>2.4224430831001859E-2</v>
      </c>
    </row>
    <row r="374" spans="1:17">
      <c r="A374" s="105">
        <v>42922</v>
      </c>
      <c r="B374" s="109">
        <v>308.82998700000002</v>
      </c>
      <c r="C374" s="109">
        <v>31.425637999999999</v>
      </c>
      <c r="D374" s="109">
        <v>137.17558299999999</v>
      </c>
      <c r="E374" s="109">
        <v>146.25</v>
      </c>
      <c r="F374" s="107">
        <v>65.559837000000002</v>
      </c>
      <c r="G374" s="107">
        <v>60.071399999999997</v>
      </c>
      <c r="H374" s="42">
        <f t="shared" ref="H374:L374" si="719">B374*$G374</f>
        <v>18551.849681071799</v>
      </c>
      <c r="I374" s="42">
        <f t="shared" si="719"/>
        <v>1887.7820705531999</v>
      </c>
      <c r="J374" s="42">
        <f t="shared" si="719"/>
        <v>8240.3293166261992</v>
      </c>
      <c r="K374" s="42">
        <f t="shared" si="719"/>
        <v>8785.4422500000001</v>
      </c>
      <c r="L374" s="39">
        <f t="shared" si="719"/>
        <v>3938.2711923617999</v>
      </c>
      <c r="M374" s="111">
        <f t="shared" ref="M374:Q374" si="720">LN(H374/H373)</f>
        <v>-5.4977653749756494E-2</v>
      </c>
      <c r="N374" s="111">
        <f t="shared" si="720"/>
        <v>-1.8425577219833934E-2</v>
      </c>
      <c r="O374" s="111">
        <f t="shared" si="720"/>
        <v>-7.016546450742356E-3</v>
      </c>
      <c r="P374" s="111">
        <f t="shared" si="720"/>
        <v>-6.7894064005056057E-3</v>
      </c>
      <c r="Q374" s="112">
        <f t="shared" si="720"/>
        <v>-4.9432292894642299E-3</v>
      </c>
    </row>
    <row r="375" spans="1:17">
      <c r="A375" s="105">
        <v>42923</v>
      </c>
      <c r="B375" s="109">
        <v>313.22000100000002</v>
      </c>
      <c r="C375" s="109">
        <v>31.659244999999999</v>
      </c>
      <c r="D375" s="109">
        <v>138.569153</v>
      </c>
      <c r="E375" s="109">
        <v>150.179993</v>
      </c>
      <c r="F375" s="107">
        <v>66.410767000000007</v>
      </c>
      <c r="G375" s="107">
        <v>60.428100000000001</v>
      </c>
      <c r="H375" s="42">
        <f t="shared" ref="H375:L375" si="721">B375*$G375</f>
        <v>18927.289542428101</v>
      </c>
      <c r="I375" s="42">
        <f t="shared" si="721"/>
        <v>1913.1080227845</v>
      </c>
      <c r="J375" s="42">
        <f t="shared" si="721"/>
        <v>8373.4706343993003</v>
      </c>
      <c r="K375" s="42">
        <f t="shared" si="721"/>
        <v>9075.0916350033003</v>
      </c>
      <c r="L375" s="39">
        <f t="shared" si="721"/>
        <v>4013.0764693527003</v>
      </c>
      <c r="M375" s="111">
        <f t="shared" ref="M375:Q375" si="722">LN(H375/H374)</f>
        <v>2.0035274443155664E-2</v>
      </c>
      <c r="N375" s="111">
        <f t="shared" si="722"/>
        <v>1.3326524274279956E-2</v>
      </c>
      <c r="O375" s="111">
        <f t="shared" si="722"/>
        <v>1.6028141484998395E-2</v>
      </c>
      <c r="P375" s="111">
        <f t="shared" si="722"/>
        <v>3.2437415757811422E-2</v>
      </c>
      <c r="Q375" s="112">
        <f t="shared" si="722"/>
        <v>1.8816303159723078E-2</v>
      </c>
    </row>
    <row r="376" spans="1:17">
      <c r="A376" s="105">
        <v>42926</v>
      </c>
      <c r="B376" s="109">
        <v>316.04998799999998</v>
      </c>
      <c r="C376" s="109">
        <v>31.444324000000002</v>
      </c>
      <c r="D376" s="109">
        <v>139.41487100000001</v>
      </c>
      <c r="E376" s="109">
        <v>152.66999799999999</v>
      </c>
      <c r="F376" s="107">
        <v>66.907944000000001</v>
      </c>
      <c r="G376" s="107">
        <v>60.357599999999998</v>
      </c>
      <c r="H376" s="42">
        <f t="shared" ref="H376:L376" si="723">B376*$G376</f>
        <v>19076.018755708799</v>
      </c>
      <c r="I376" s="42">
        <f t="shared" si="723"/>
        <v>1897.9039302624001</v>
      </c>
      <c r="J376" s="42">
        <f t="shared" si="723"/>
        <v>8414.7470178696003</v>
      </c>
      <c r="K376" s="42">
        <f t="shared" si="723"/>
        <v>9214.7946712847988</v>
      </c>
      <c r="L376" s="39">
        <f t="shared" si="723"/>
        <v>4038.4029207743997</v>
      </c>
      <c r="M376" s="111">
        <f t="shared" ref="M376:Q376" si="724">LN(H376/H375)</f>
        <v>7.8272118543352229E-3</v>
      </c>
      <c r="N376" s="111">
        <f t="shared" si="724"/>
        <v>-7.9790739961822614E-3</v>
      </c>
      <c r="O376" s="111">
        <f t="shared" si="724"/>
        <v>4.9173137371748537E-3</v>
      </c>
      <c r="P376" s="111">
        <f t="shared" si="724"/>
        <v>1.5276831243333342E-2</v>
      </c>
      <c r="Q376" s="112">
        <f t="shared" si="724"/>
        <v>6.2911506635104104E-3</v>
      </c>
    </row>
    <row r="377" spans="1:17">
      <c r="A377" s="105">
        <v>42927</v>
      </c>
      <c r="B377" s="109">
        <v>327.22000100000002</v>
      </c>
      <c r="C377" s="109">
        <v>31.696626999999999</v>
      </c>
      <c r="D377" s="109">
        <v>139.86660800000001</v>
      </c>
      <c r="E377" s="109">
        <v>154.33000200000001</v>
      </c>
      <c r="F377" s="107">
        <v>66.917488000000006</v>
      </c>
      <c r="G377" s="107">
        <v>60.775100000000002</v>
      </c>
      <c r="H377" s="42">
        <f t="shared" ref="H377:L377" si="725">B377*$G377</f>
        <v>19886.828282775103</v>
      </c>
      <c r="I377" s="42">
        <f t="shared" si="725"/>
        <v>1926.3656755877</v>
      </c>
      <c r="J377" s="42">
        <f t="shared" si="725"/>
        <v>8500.4070878608018</v>
      </c>
      <c r="K377" s="42">
        <f t="shared" si="725"/>
        <v>9379.4213045502001</v>
      </c>
      <c r="L377" s="39">
        <f t="shared" si="725"/>
        <v>4066.9170249488006</v>
      </c>
      <c r="M377" s="111">
        <f t="shared" ref="M377:Q377" si="726">LN(H377/H376)</f>
        <v>4.162563359786095E-2</v>
      </c>
      <c r="N377" s="111">
        <f t="shared" si="726"/>
        <v>1.488507546198535E-2</v>
      </c>
      <c r="O377" s="111">
        <f t="shared" si="726"/>
        <v>1.0128291084033285E-2</v>
      </c>
      <c r="P377" s="111">
        <f t="shared" si="726"/>
        <v>1.7707757639796547E-2</v>
      </c>
      <c r="Q377" s="112">
        <f t="shared" si="726"/>
        <v>7.0359275133092232E-3</v>
      </c>
    </row>
    <row r="378" spans="1:17">
      <c r="A378" s="105">
        <v>42928</v>
      </c>
      <c r="B378" s="109">
        <v>329.51998900000001</v>
      </c>
      <c r="C378" s="109">
        <v>32.004997000000003</v>
      </c>
      <c r="D378" s="109">
        <v>140.06843599999999</v>
      </c>
      <c r="E378" s="109">
        <v>158.75</v>
      </c>
      <c r="F378" s="107">
        <v>68.026588000000004</v>
      </c>
      <c r="G378" s="107">
        <v>60.32</v>
      </c>
      <c r="H378" s="42">
        <f t="shared" ref="H378:L378" si="727">B378*$G378</f>
        <v>19876.645736480001</v>
      </c>
      <c r="I378" s="42">
        <f t="shared" si="727"/>
        <v>1930.5414190400002</v>
      </c>
      <c r="J378" s="42">
        <f t="shared" si="727"/>
        <v>8448.9280595199998</v>
      </c>
      <c r="K378" s="42">
        <f t="shared" si="727"/>
        <v>9575.7999999999993</v>
      </c>
      <c r="L378" s="39">
        <f t="shared" si="727"/>
        <v>4103.3637881600007</v>
      </c>
      <c r="M378" s="111">
        <f t="shared" ref="M378:Q378" si="728">LN(H378/H377)</f>
        <v>-5.1215577958538348E-4</v>
      </c>
      <c r="N378" s="111">
        <f t="shared" si="728"/>
        <v>2.1653335076040883E-3</v>
      </c>
      <c r="O378" s="111">
        <f t="shared" si="728"/>
        <v>-6.0744785784268727E-3</v>
      </c>
      <c r="P378" s="111">
        <f t="shared" si="728"/>
        <v>2.0721015986274818E-2</v>
      </c>
      <c r="Q378" s="112">
        <f t="shared" si="728"/>
        <v>8.9218487849440711E-3</v>
      </c>
    </row>
    <row r="379" spans="1:17">
      <c r="A379" s="105">
        <v>42929</v>
      </c>
      <c r="B379" s="109">
        <v>323.41000400000001</v>
      </c>
      <c r="C379" s="109">
        <v>31.995649</v>
      </c>
      <c r="D379" s="109">
        <v>142.01947000000001</v>
      </c>
      <c r="E379" s="109">
        <v>158.21000699999999</v>
      </c>
      <c r="F379" s="107">
        <v>68.619354000000001</v>
      </c>
      <c r="G379" s="107">
        <v>59.999499999999998</v>
      </c>
      <c r="H379" s="42">
        <f t="shared" ref="H379:L379" si="729">B379*$G379</f>
        <v>19404.438534998</v>
      </c>
      <c r="I379" s="42">
        <f t="shared" si="729"/>
        <v>1919.7229421754998</v>
      </c>
      <c r="J379" s="42">
        <f t="shared" si="729"/>
        <v>8521.0971902649999</v>
      </c>
      <c r="K379" s="42">
        <f t="shared" si="729"/>
        <v>9492.5213149964984</v>
      </c>
      <c r="L379" s="39">
        <f t="shared" si="729"/>
        <v>4117.1269303230001</v>
      </c>
      <c r="M379" s="111">
        <f t="shared" ref="M379:Q379" si="730">LN(H379/H378)</f>
        <v>-2.404363109894949E-2</v>
      </c>
      <c r="N379" s="111">
        <f t="shared" si="730"/>
        <v>-5.6196168991263029E-3</v>
      </c>
      <c r="O379" s="111">
        <f t="shared" si="730"/>
        <v>8.505534289609408E-3</v>
      </c>
      <c r="P379" s="111">
        <f t="shared" si="730"/>
        <v>-8.7348239124944455E-3</v>
      </c>
      <c r="Q379" s="112">
        <f t="shared" si="730"/>
        <v>3.3484996198414369E-3</v>
      </c>
    </row>
    <row r="380" spans="1:17">
      <c r="A380" s="105">
        <v>42930</v>
      </c>
      <c r="B380" s="109">
        <v>327.77999899999998</v>
      </c>
      <c r="C380" s="109">
        <v>32.406815000000002</v>
      </c>
      <c r="D380" s="109">
        <v>143.24002100000001</v>
      </c>
      <c r="E380" s="109">
        <v>161.11999499999999</v>
      </c>
      <c r="F380" s="107">
        <v>69.585030000000003</v>
      </c>
      <c r="G380" s="107">
        <v>59.485999999999997</v>
      </c>
      <c r="H380" s="42">
        <f t="shared" ref="H380:L380" si="731">B380*$G380</f>
        <v>19498.321020513999</v>
      </c>
      <c r="I380" s="42">
        <f t="shared" si="731"/>
        <v>1927.7517970900001</v>
      </c>
      <c r="J380" s="42">
        <f t="shared" si="731"/>
        <v>8520.775889206001</v>
      </c>
      <c r="K380" s="42">
        <f t="shared" si="731"/>
        <v>9584.3840225699987</v>
      </c>
      <c r="L380" s="39">
        <f t="shared" si="731"/>
        <v>4139.3350945800003</v>
      </c>
      <c r="M380" s="111">
        <f t="shared" ref="M380:Q380" si="732">LN(H380/H379)</f>
        <v>4.8265299861003728E-3</v>
      </c>
      <c r="N380" s="111">
        <f t="shared" si="732"/>
        <v>4.1735772749543522E-3</v>
      </c>
      <c r="O380" s="111">
        <f t="shared" si="732"/>
        <v>-3.7707247030755067E-5</v>
      </c>
      <c r="P380" s="111">
        <f t="shared" si="732"/>
        <v>9.6308511254069133E-3</v>
      </c>
      <c r="Q380" s="112">
        <f t="shared" si="732"/>
        <v>5.3795966719865545E-3</v>
      </c>
    </row>
    <row r="381" spans="1:17">
      <c r="A381" s="105">
        <v>42933</v>
      </c>
      <c r="B381" s="109">
        <v>319.57000699999998</v>
      </c>
      <c r="C381" s="109">
        <v>32.210571000000002</v>
      </c>
      <c r="D381" s="109">
        <v>143.73976099999999</v>
      </c>
      <c r="E381" s="109">
        <v>161.699997</v>
      </c>
      <c r="F381" s="107">
        <v>70.129997000000003</v>
      </c>
      <c r="G381" s="107">
        <v>59.221600000000002</v>
      </c>
      <c r="H381" s="42">
        <f t="shared" ref="H381:L381" si="733">B381*$G381</f>
        <v>18925.4471265512</v>
      </c>
      <c r="I381" s="42">
        <f t="shared" si="733"/>
        <v>1907.5615515336001</v>
      </c>
      <c r="J381" s="42">
        <f t="shared" si="733"/>
        <v>8512.4986300376004</v>
      </c>
      <c r="K381" s="42">
        <f t="shared" si="733"/>
        <v>9576.1325423352009</v>
      </c>
      <c r="L381" s="39">
        <f t="shared" si="733"/>
        <v>4153.2106303352002</v>
      </c>
      <c r="M381" s="111">
        <f t="shared" ref="M381:Q381" si="734">LN(H381/H380)</f>
        <v>-2.982093506838902E-2</v>
      </c>
      <c r="N381" s="111">
        <f t="shared" si="734"/>
        <v>-1.0528700126485248E-2</v>
      </c>
      <c r="O381" s="111">
        <f t="shared" si="734"/>
        <v>-9.7189296286996196E-4</v>
      </c>
      <c r="P381" s="111">
        <f t="shared" si="734"/>
        <v>-8.6130044740199171E-4</v>
      </c>
      <c r="Q381" s="112">
        <f t="shared" si="734"/>
        <v>3.3465112318912752E-3</v>
      </c>
    </row>
    <row r="382" spans="1:17">
      <c r="A382" s="105">
        <v>42934</v>
      </c>
      <c r="B382" s="109">
        <v>328.23998999999998</v>
      </c>
      <c r="C382" s="109">
        <v>32.266640000000002</v>
      </c>
      <c r="D382" s="109">
        <v>144.23954800000001</v>
      </c>
      <c r="E382" s="109">
        <v>183.60000600000001</v>
      </c>
      <c r="F382" s="107">
        <v>70.082190999999995</v>
      </c>
      <c r="G382" s="107">
        <v>59.176299999999998</v>
      </c>
      <c r="H382" s="42">
        <f t="shared" ref="H382:L382" si="735">B382*$G382</f>
        <v>19424.028120236999</v>
      </c>
      <c r="I382" s="42">
        <f t="shared" si="735"/>
        <v>1909.420368632</v>
      </c>
      <c r="J382" s="42">
        <f t="shared" si="735"/>
        <v>8535.5627643124008</v>
      </c>
      <c r="K382" s="42">
        <f t="shared" si="735"/>
        <v>10864.7690350578</v>
      </c>
      <c r="L382" s="39">
        <f t="shared" si="735"/>
        <v>4147.2047592732997</v>
      </c>
      <c r="M382" s="111">
        <f t="shared" ref="M382:Q382" si="736">LN(H382/H381)</f>
        <v>2.6003437299554587E-2</v>
      </c>
      <c r="N382" s="111">
        <f t="shared" si="736"/>
        <v>9.7397225568319438E-4</v>
      </c>
      <c r="O382" s="111">
        <f t="shared" si="736"/>
        <v>2.7057795971984818E-3</v>
      </c>
      <c r="P382" s="111">
        <f t="shared" si="736"/>
        <v>0.12625154652365209</v>
      </c>
      <c r="Q382" s="112">
        <f t="shared" si="736"/>
        <v>-1.4471256745849515E-3</v>
      </c>
    </row>
    <row r="383" spans="1:17">
      <c r="A383" s="105">
        <v>42935</v>
      </c>
      <c r="B383" s="109">
        <v>325.26001000000002</v>
      </c>
      <c r="C383" s="109">
        <v>32.294677999999998</v>
      </c>
      <c r="D383" s="109">
        <v>145.14295999999999</v>
      </c>
      <c r="E383" s="109">
        <v>183.86000100000001</v>
      </c>
      <c r="F383" s="107">
        <v>70.617607000000007</v>
      </c>
      <c r="G383" s="107">
        <v>59.120600000000003</v>
      </c>
      <c r="H383" s="42">
        <f t="shared" ref="H383:L383" si="737">B383*$G383</f>
        <v>19229.566947206004</v>
      </c>
      <c r="I383" s="42">
        <f t="shared" si="737"/>
        <v>1909.2807401667999</v>
      </c>
      <c r="J383" s="42">
        <f t="shared" si="737"/>
        <v>8580.9388809760003</v>
      </c>
      <c r="K383" s="42">
        <f t="shared" si="737"/>
        <v>10869.913575120601</v>
      </c>
      <c r="L383" s="39">
        <f t="shared" si="737"/>
        <v>4174.9552964042005</v>
      </c>
      <c r="M383" s="111">
        <f t="shared" ref="M383:Q383" si="738">LN(H383/H382)</f>
        <v>-1.0061822880772498E-2</v>
      </c>
      <c r="N383" s="111">
        <f t="shared" si="738"/>
        <v>-7.3128774043445193E-5</v>
      </c>
      <c r="O383" s="111">
        <f t="shared" si="738"/>
        <v>5.3020440629481568E-3</v>
      </c>
      <c r="P383" s="111">
        <f t="shared" si="738"/>
        <v>4.7339455110960113E-4</v>
      </c>
      <c r="Q383" s="112">
        <f t="shared" si="738"/>
        <v>6.6690954751736659E-3</v>
      </c>
    </row>
    <row r="384" spans="1:17">
      <c r="A384" s="105">
        <v>42936</v>
      </c>
      <c r="B384" s="109">
        <v>329.92001299999998</v>
      </c>
      <c r="C384" s="109">
        <v>32.472217999999998</v>
      </c>
      <c r="D384" s="109">
        <v>144.48940999999999</v>
      </c>
      <c r="E384" s="109">
        <v>183.60000600000001</v>
      </c>
      <c r="F384" s="107">
        <v>70.961806999999993</v>
      </c>
      <c r="G384" s="107">
        <v>59.055100000000003</v>
      </c>
      <c r="H384" s="42">
        <f t="shared" ref="H384:L384" si="739">B384*$G384</f>
        <v>19483.4593597163</v>
      </c>
      <c r="I384" s="42">
        <f t="shared" si="739"/>
        <v>1917.6500812117999</v>
      </c>
      <c r="J384" s="42">
        <f t="shared" si="739"/>
        <v>8532.836556491</v>
      </c>
      <c r="K384" s="42">
        <f t="shared" si="739"/>
        <v>10842.516714330601</v>
      </c>
      <c r="L384" s="39">
        <f t="shared" si="739"/>
        <v>4190.6566085656996</v>
      </c>
      <c r="M384" s="111">
        <f t="shared" ref="M384:Q384" si="740">LN(H384/H383)</f>
        <v>1.3116827948002185E-2</v>
      </c>
      <c r="N384" s="111">
        <f t="shared" si="740"/>
        <v>4.3739251000919572E-3</v>
      </c>
      <c r="O384" s="111">
        <f t="shared" si="740"/>
        <v>-5.6214891138102888E-3</v>
      </c>
      <c r="P384" s="111">
        <f t="shared" si="740"/>
        <v>-2.5236120475487351E-3</v>
      </c>
      <c r="Q384" s="112">
        <f t="shared" si="740"/>
        <v>3.7537793473896926E-3</v>
      </c>
    </row>
    <row r="385" spans="1:17">
      <c r="A385" s="105">
        <v>42937</v>
      </c>
      <c r="B385" s="109">
        <v>328.39999399999999</v>
      </c>
      <c r="C385" s="109">
        <v>32.453529000000003</v>
      </c>
      <c r="D385" s="109">
        <v>144.422134</v>
      </c>
      <c r="E385" s="109">
        <v>188.53999300000001</v>
      </c>
      <c r="F385" s="107">
        <v>70.550681999999995</v>
      </c>
      <c r="G385" s="107">
        <v>58.9848</v>
      </c>
      <c r="H385" s="42">
        <f t="shared" ref="H385:L385" si="741">B385*$G385</f>
        <v>19370.6079660912</v>
      </c>
      <c r="I385" s="42">
        <f t="shared" si="741"/>
        <v>1914.2649173592001</v>
      </c>
      <c r="J385" s="42">
        <f t="shared" si="741"/>
        <v>8518.7106895632005</v>
      </c>
      <c r="K385" s="42">
        <f t="shared" si="741"/>
        <v>11120.9937791064</v>
      </c>
      <c r="L385" s="39">
        <f t="shared" si="741"/>
        <v>4161.4178676335996</v>
      </c>
      <c r="M385" s="111">
        <f t="shared" ref="M385:Q385" si="742">LN(H385/H384)</f>
        <v>-5.809003727803427E-3</v>
      </c>
      <c r="N385" s="111">
        <f t="shared" si="742"/>
        <v>-1.7668266307982116E-3</v>
      </c>
      <c r="O385" s="111">
        <f t="shared" si="742"/>
        <v>-1.6568432125726501E-3</v>
      </c>
      <c r="P385" s="111">
        <f t="shared" si="742"/>
        <v>2.5359515170886988E-2</v>
      </c>
      <c r="Q385" s="112">
        <f t="shared" si="742"/>
        <v>-7.0015803764118369E-3</v>
      </c>
    </row>
    <row r="386" spans="1:17">
      <c r="A386" s="105">
        <v>42940</v>
      </c>
      <c r="B386" s="109">
        <v>342.51998900000001</v>
      </c>
      <c r="C386" s="109">
        <v>32.238608999999997</v>
      </c>
      <c r="D386" s="109">
        <v>146.17134100000001</v>
      </c>
      <c r="E386" s="109">
        <v>187.91000399999999</v>
      </c>
      <c r="F386" s="107">
        <v>70.369026000000005</v>
      </c>
      <c r="G386" s="107">
        <v>59.853000000000002</v>
      </c>
      <c r="H386" s="42">
        <f t="shared" ref="H386:L386" si="743">B386*$G386</f>
        <v>20500.848901617002</v>
      </c>
      <c r="I386" s="42">
        <f t="shared" si="743"/>
        <v>1929.5774644769999</v>
      </c>
      <c r="J386" s="42">
        <f t="shared" si="743"/>
        <v>8748.7932728730011</v>
      </c>
      <c r="K386" s="42">
        <f t="shared" si="743"/>
        <v>11246.977469411999</v>
      </c>
      <c r="L386" s="39">
        <f t="shared" si="743"/>
        <v>4211.797313178</v>
      </c>
      <c r="M386" s="111">
        <f t="shared" ref="M386:Q386" si="744">LN(H386/H385)</f>
        <v>5.6709431200732241E-2</v>
      </c>
      <c r="N386" s="111">
        <f t="shared" si="744"/>
        <v>7.9673548488062036E-3</v>
      </c>
      <c r="O386" s="111">
        <f t="shared" si="744"/>
        <v>2.6650777313172783E-2</v>
      </c>
      <c r="P386" s="111">
        <f t="shared" si="744"/>
        <v>1.1264769712768956E-2</v>
      </c>
      <c r="Q386" s="112">
        <f t="shared" si="744"/>
        <v>1.2033622067709575E-2</v>
      </c>
    </row>
    <row r="387" spans="1:17">
      <c r="A387" s="105">
        <v>42941</v>
      </c>
      <c r="B387" s="109">
        <v>339.60000600000001</v>
      </c>
      <c r="C387" s="109">
        <v>32.397461</v>
      </c>
      <c r="D387" s="109">
        <v>146.796021</v>
      </c>
      <c r="E387" s="109">
        <v>186.970001</v>
      </c>
      <c r="F387" s="107">
        <v>70.933136000000005</v>
      </c>
      <c r="G387" s="107">
        <v>59.918100000000003</v>
      </c>
      <c r="H387" s="42">
        <f t="shared" ref="H387:L387" si="745">B387*$G387</f>
        <v>20348.187119508602</v>
      </c>
      <c r="I387" s="42">
        <f t="shared" si="745"/>
        <v>1941.1943079441</v>
      </c>
      <c r="J387" s="42">
        <f t="shared" si="745"/>
        <v>8795.7386658801006</v>
      </c>
      <c r="K387" s="42">
        <f t="shared" si="745"/>
        <v>11202.8872169181</v>
      </c>
      <c r="L387" s="39">
        <f t="shared" si="745"/>
        <v>4250.1787361616007</v>
      </c>
      <c r="M387" s="111">
        <f t="shared" ref="M387:Q387" si="746">LN(H387/H386)</f>
        <v>-7.4744722381105471E-3</v>
      </c>
      <c r="N387" s="111">
        <f t="shared" si="746"/>
        <v>6.0023576836915173E-3</v>
      </c>
      <c r="O387" s="111">
        <f t="shared" si="746"/>
        <v>5.3515825000889066E-3</v>
      </c>
      <c r="P387" s="111">
        <f t="shared" si="746"/>
        <v>-3.9278908622821093E-3</v>
      </c>
      <c r="Q387" s="112">
        <f t="shared" si="746"/>
        <v>9.0715657833648697E-3</v>
      </c>
    </row>
    <row r="388" spans="1:17">
      <c r="A388" s="105">
        <v>42942</v>
      </c>
      <c r="B388" s="109">
        <v>343.85000600000001</v>
      </c>
      <c r="C388" s="109">
        <v>32.472217999999998</v>
      </c>
      <c r="D388" s="109">
        <v>147.488022</v>
      </c>
      <c r="E388" s="109">
        <v>189.08000200000001</v>
      </c>
      <c r="F388" s="107">
        <v>70.799262999999996</v>
      </c>
      <c r="G388" s="107">
        <v>59.849200000000003</v>
      </c>
      <c r="H388" s="42">
        <f t="shared" ref="H388:L388" si="747">B388*$G388</f>
        <v>20579.147779095201</v>
      </c>
      <c r="I388" s="42">
        <f t="shared" si="747"/>
        <v>1943.4362695256</v>
      </c>
      <c r="J388" s="42">
        <f t="shared" si="747"/>
        <v>8827.0401262823998</v>
      </c>
      <c r="K388" s="42">
        <f t="shared" si="747"/>
        <v>11316.286855698401</v>
      </c>
      <c r="L388" s="39">
        <f t="shared" si="747"/>
        <v>4237.2792511396001</v>
      </c>
      <c r="M388" s="111">
        <f t="shared" ref="M388:Q388" si="748">LN(H388/H387)</f>
        <v>1.1286496513750612E-2</v>
      </c>
      <c r="N388" s="111">
        <f t="shared" si="748"/>
        <v>1.1542728636412245E-3</v>
      </c>
      <c r="O388" s="111">
        <f t="shared" si="748"/>
        <v>3.5523901977989655E-3</v>
      </c>
      <c r="P388" s="111">
        <f t="shared" si="748"/>
        <v>1.007147038040764E-2</v>
      </c>
      <c r="Q388" s="112">
        <f t="shared" si="748"/>
        <v>-3.039660396175886E-3</v>
      </c>
    </row>
    <row r="389" spans="1:17">
      <c r="A389" s="105">
        <v>42943</v>
      </c>
      <c r="B389" s="109">
        <v>334.459991</v>
      </c>
      <c r="C389" s="109">
        <v>32.677799</v>
      </c>
      <c r="D389" s="109">
        <v>144.70086699999999</v>
      </c>
      <c r="E389" s="109">
        <v>182.679993</v>
      </c>
      <c r="F389" s="107">
        <v>69.948340999999999</v>
      </c>
      <c r="G389" s="107">
        <v>59.461399999999998</v>
      </c>
      <c r="H389" s="42">
        <f t="shared" ref="H389:L389" si="749">B389*$G389</f>
        <v>19887.459308847399</v>
      </c>
      <c r="I389" s="42">
        <f t="shared" si="749"/>
        <v>1943.0676774586</v>
      </c>
      <c r="J389" s="42">
        <f t="shared" si="749"/>
        <v>8604.1161330337982</v>
      </c>
      <c r="K389" s="42">
        <f t="shared" si="749"/>
        <v>10862.4081357702</v>
      </c>
      <c r="L389" s="39">
        <f t="shared" si="749"/>
        <v>4159.2262835373995</v>
      </c>
      <c r="M389" s="111">
        <f t="shared" ref="M389:Q389" si="750">LN(H389/H388)</f>
        <v>-3.4188971802558171E-2</v>
      </c>
      <c r="N389" s="111">
        <f t="shared" si="750"/>
        <v>-1.8967795897450819E-4</v>
      </c>
      <c r="O389" s="111">
        <f t="shared" si="750"/>
        <v>-2.5579043007469618E-2</v>
      </c>
      <c r="P389" s="111">
        <f t="shared" si="750"/>
        <v>-4.0934969135315295E-2</v>
      </c>
      <c r="Q389" s="112">
        <f t="shared" si="750"/>
        <v>-1.8592309782579818E-2</v>
      </c>
    </row>
    <row r="390" spans="1:17">
      <c r="A390" s="105">
        <v>42944</v>
      </c>
      <c r="B390" s="109">
        <v>335.07000699999998</v>
      </c>
      <c r="C390" s="109">
        <v>32.995514</v>
      </c>
      <c r="D390" s="109">
        <v>143.68211400000001</v>
      </c>
      <c r="E390" s="109">
        <v>184.03999300000001</v>
      </c>
      <c r="F390" s="107">
        <v>69.833595000000003</v>
      </c>
      <c r="G390" s="107">
        <v>59.517699999999998</v>
      </c>
      <c r="H390" s="42">
        <f t="shared" ref="H390:L390" si="751">B390*$G390</f>
        <v>19942.596155623898</v>
      </c>
      <c r="I390" s="42">
        <f t="shared" si="751"/>
        <v>1963.8171035978</v>
      </c>
      <c r="J390" s="42">
        <f t="shared" si="751"/>
        <v>8551.6289564178005</v>
      </c>
      <c r="K390" s="42">
        <f t="shared" si="751"/>
        <v>10953.6370913761</v>
      </c>
      <c r="L390" s="39">
        <f t="shared" si="751"/>
        <v>4156.3349571315002</v>
      </c>
      <c r="M390" s="111">
        <f t="shared" ref="M390:Q390" si="752">LN(H390/H389)</f>
        <v>2.768606839886543E-3</v>
      </c>
      <c r="N390" s="111">
        <f t="shared" si="752"/>
        <v>1.0622079941272462E-2</v>
      </c>
      <c r="O390" s="111">
        <f t="shared" si="752"/>
        <v>-6.1189228573326976E-3</v>
      </c>
      <c r="P390" s="111">
        <f t="shared" si="752"/>
        <v>8.3635220254448684E-3</v>
      </c>
      <c r="Q390" s="112">
        <f t="shared" si="752"/>
        <v>-6.9540141398397547E-4</v>
      </c>
    </row>
    <row r="391" spans="1:17">
      <c r="A391" s="105">
        <v>42947</v>
      </c>
      <c r="B391" s="109">
        <v>323.47000100000002</v>
      </c>
      <c r="C391" s="109">
        <v>33.145026999999999</v>
      </c>
      <c r="D391" s="109">
        <v>142.94207800000001</v>
      </c>
      <c r="E391" s="109">
        <v>181.66000399999999</v>
      </c>
      <c r="F391" s="107">
        <v>69.508529999999993</v>
      </c>
      <c r="G391" s="107">
        <v>60.072400000000002</v>
      </c>
      <c r="H391" s="42">
        <f t="shared" ref="H391:L391" si="753">B391*$G391</f>
        <v>19431.619288072401</v>
      </c>
      <c r="I391" s="42">
        <f t="shared" si="753"/>
        <v>1991.1013199547999</v>
      </c>
      <c r="J391" s="42">
        <f t="shared" si="753"/>
        <v>8586.8736864472012</v>
      </c>
      <c r="K391" s="42">
        <f t="shared" si="753"/>
        <v>10912.7524242896</v>
      </c>
      <c r="L391" s="39">
        <f t="shared" si="753"/>
        <v>4175.544217572</v>
      </c>
      <c r="M391" s="111">
        <f t="shared" ref="M391:Q391" si="754">LN(H391/H390)</f>
        <v>-2.595635493644597E-2</v>
      </c>
      <c r="N391" s="111">
        <f t="shared" si="754"/>
        <v>1.3797831610173644E-2</v>
      </c>
      <c r="O391" s="111">
        <f t="shared" si="754"/>
        <v>4.1129357036434758E-3</v>
      </c>
      <c r="P391" s="111">
        <f t="shared" si="754"/>
        <v>-3.739503012243013E-3</v>
      </c>
      <c r="Q391" s="112">
        <f t="shared" si="754"/>
        <v>4.6110352953391675E-3</v>
      </c>
    </row>
    <row r="392" spans="1:17">
      <c r="A392" s="105">
        <v>42948</v>
      </c>
      <c r="B392" s="109">
        <v>319.57000699999998</v>
      </c>
      <c r="C392" s="109">
        <v>33.967342000000002</v>
      </c>
      <c r="D392" s="109">
        <v>144.210724</v>
      </c>
      <c r="E392" s="109">
        <v>182.029999</v>
      </c>
      <c r="F392" s="107">
        <v>69.393814000000006</v>
      </c>
      <c r="G392" s="107">
        <v>60.058399999999999</v>
      </c>
      <c r="H392" s="42">
        <f t="shared" ref="H392:L392" si="755">B392*$G392</f>
        <v>19192.8633084088</v>
      </c>
      <c r="I392" s="42">
        <f t="shared" si="755"/>
        <v>2040.0242127728002</v>
      </c>
      <c r="J392" s="42">
        <f t="shared" si="755"/>
        <v>8661.065346281599</v>
      </c>
      <c r="K392" s="42">
        <f t="shared" si="755"/>
        <v>10932.430491941601</v>
      </c>
      <c r="L392" s="39">
        <f t="shared" si="755"/>
        <v>4167.6814387376007</v>
      </c>
      <c r="M392" s="111">
        <f t="shared" ref="M392:Q392" si="756">LN(H392/H391)</f>
        <v>-1.2363092250370054E-2</v>
      </c>
      <c r="N392" s="111">
        <f t="shared" si="756"/>
        <v>2.4273764026904225E-2</v>
      </c>
      <c r="O392" s="111">
        <f t="shared" si="756"/>
        <v>8.6030124853049301E-3</v>
      </c>
      <c r="P392" s="111">
        <f t="shared" si="756"/>
        <v>1.8015937930068995E-3</v>
      </c>
      <c r="Q392" s="112">
        <f t="shared" si="756"/>
        <v>-1.8848300372214129E-3</v>
      </c>
    </row>
    <row r="393" spans="1:17">
      <c r="A393" s="105">
        <v>42949</v>
      </c>
      <c r="B393" s="109">
        <v>325.89001500000001</v>
      </c>
      <c r="C393" s="109">
        <v>34.238334999999999</v>
      </c>
      <c r="D393" s="109">
        <v>151.02479600000001</v>
      </c>
      <c r="E393" s="109">
        <v>180.740005</v>
      </c>
      <c r="F393" s="107">
        <v>69.087851999999998</v>
      </c>
      <c r="G393" s="107">
        <v>60.626600000000003</v>
      </c>
      <c r="H393" s="42">
        <f t="shared" ref="H393:L393" si="757">B393*$G393</f>
        <v>19757.603583399003</v>
      </c>
      <c r="I393" s="42">
        <f t="shared" si="757"/>
        <v>2075.7538407110001</v>
      </c>
      <c r="J393" s="42">
        <f t="shared" si="757"/>
        <v>9156.1198971736012</v>
      </c>
      <c r="K393" s="42">
        <f t="shared" si="757"/>
        <v>10957.651987133</v>
      </c>
      <c r="L393" s="39">
        <f t="shared" si="757"/>
        <v>4188.5615680632</v>
      </c>
      <c r="M393" s="111">
        <f t="shared" ref="M393:Q393" si="758">LN(H393/H392)</f>
        <v>2.8999901573273208E-2</v>
      </c>
      <c r="N393" s="111">
        <f t="shared" si="758"/>
        <v>1.7362707642613343E-2</v>
      </c>
      <c r="O393" s="111">
        <f t="shared" si="758"/>
        <v>5.5584762724773182E-2</v>
      </c>
      <c r="P393" s="111">
        <f t="shared" si="758"/>
        <v>2.3043774619257431E-3</v>
      </c>
      <c r="Q393" s="112">
        <f t="shared" si="758"/>
        <v>4.9975025296444498E-3</v>
      </c>
    </row>
    <row r="394" spans="1:17">
      <c r="A394" s="105">
        <v>42950</v>
      </c>
      <c r="B394" s="109">
        <v>347.08999599999999</v>
      </c>
      <c r="C394" s="109">
        <v>34.354137000000001</v>
      </c>
      <c r="D394" s="109">
        <v>149.51589999999999</v>
      </c>
      <c r="E394" s="109">
        <v>179.229996</v>
      </c>
      <c r="F394" s="107">
        <v>68.982680999999999</v>
      </c>
      <c r="G394" s="107">
        <v>60.4375</v>
      </c>
      <c r="H394" s="42">
        <f t="shared" ref="H394:L394" si="759">B394*$G394</f>
        <v>20977.251633249998</v>
      </c>
      <c r="I394" s="42">
        <f t="shared" si="759"/>
        <v>2076.2781549374999</v>
      </c>
      <c r="J394" s="42">
        <f t="shared" si="759"/>
        <v>9036.3672062499991</v>
      </c>
      <c r="K394" s="42">
        <f t="shared" si="759"/>
        <v>10832.21288325</v>
      </c>
      <c r="L394" s="39">
        <f t="shared" si="759"/>
        <v>4169.1407829375003</v>
      </c>
      <c r="M394" s="111">
        <f t="shared" ref="M394:Q394" si="760">LN(H394/H393)</f>
        <v>5.9900186197137752E-2</v>
      </c>
      <c r="N394" s="111">
        <f t="shared" si="760"/>
        <v>2.5255789446538819E-4</v>
      </c>
      <c r="O394" s="111">
        <f t="shared" si="760"/>
        <v>-1.316526101205724E-2</v>
      </c>
      <c r="P394" s="111">
        <f t="shared" si="760"/>
        <v>-1.1513654660499108E-2</v>
      </c>
      <c r="Q394" s="112">
        <f t="shared" si="760"/>
        <v>-4.6474064916094153E-3</v>
      </c>
    </row>
    <row r="395" spans="1:17">
      <c r="A395" s="105">
        <v>42951</v>
      </c>
      <c r="B395" s="109">
        <v>356.91000400000001</v>
      </c>
      <c r="C395" s="109">
        <v>34.175266000000001</v>
      </c>
      <c r="D395" s="109">
        <v>150.30398600000001</v>
      </c>
      <c r="E395" s="109">
        <v>180.270004</v>
      </c>
      <c r="F395" s="107">
        <v>69.489418000000001</v>
      </c>
      <c r="G395" s="107">
        <v>60.216999999999999</v>
      </c>
      <c r="H395" s="42">
        <f t="shared" ref="H395:L395" si="761">B395*$G395</f>
        <v>21492.049710867999</v>
      </c>
      <c r="I395" s="42">
        <f t="shared" si="761"/>
        <v>2057.9319927219999</v>
      </c>
      <c r="J395" s="42">
        <f t="shared" si="761"/>
        <v>9050.8551249619995</v>
      </c>
      <c r="K395" s="42">
        <f t="shared" si="761"/>
        <v>10855.318830868</v>
      </c>
      <c r="L395" s="39">
        <f t="shared" si="761"/>
        <v>4184.4442837059996</v>
      </c>
      <c r="M395" s="111">
        <f t="shared" ref="M395:Q395" si="762">LN(H395/H394)</f>
        <v>2.4244490839406059E-2</v>
      </c>
      <c r="N395" s="111">
        <f t="shared" si="762"/>
        <v>-8.8753507877801074E-3</v>
      </c>
      <c r="O395" s="111">
        <f t="shared" si="762"/>
        <v>1.6020062721859691E-3</v>
      </c>
      <c r="P395" s="111">
        <f t="shared" si="762"/>
        <v>2.1308055397884049E-3</v>
      </c>
      <c r="Q395" s="112">
        <f t="shared" si="762"/>
        <v>3.6639401565929995E-3</v>
      </c>
    </row>
    <row r="396" spans="1:17">
      <c r="A396" s="105">
        <v>42954</v>
      </c>
      <c r="B396" s="109">
        <v>355.17001299999998</v>
      </c>
      <c r="C396" s="109">
        <v>34.297657000000001</v>
      </c>
      <c r="D396" s="109">
        <v>152.62982199999999</v>
      </c>
      <c r="E396" s="109">
        <v>181.33000200000001</v>
      </c>
      <c r="F396" s="107">
        <v>69.221710000000002</v>
      </c>
      <c r="G396" s="107">
        <v>60.090600000000002</v>
      </c>
      <c r="H396" s="42">
        <f t="shared" ref="H396:L396" si="763">B396*$G396</f>
        <v>21342.3791831778</v>
      </c>
      <c r="I396" s="42">
        <f t="shared" si="763"/>
        <v>2060.9667877242</v>
      </c>
      <c r="J396" s="42">
        <f t="shared" si="763"/>
        <v>9171.617581873199</v>
      </c>
      <c r="K396" s="42">
        <f t="shared" si="763"/>
        <v>10896.228618181201</v>
      </c>
      <c r="L396" s="39">
        <f t="shared" si="763"/>
        <v>4159.5740869259998</v>
      </c>
      <c r="M396" s="111">
        <f t="shared" ref="M396:Q396" si="764">LN(H396/H395)</f>
        <v>-6.9883568277841731E-3</v>
      </c>
      <c r="N396" s="111">
        <f t="shared" si="764"/>
        <v>1.4735955958785031E-3</v>
      </c>
      <c r="O396" s="111">
        <f t="shared" si="764"/>
        <v>1.3254427849592599E-2</v>
      </c>
      <c r="P396" s="111">
        <f t="shared" si="764"/>
        <v>3.7615563348869854E-3</v>
      </c>
      <c r="Q396" s="112">
        <f t="shared" si="764"/>
        <v>-5.9612213982572449E-3</v>
      </c>
    </row>
    <row r="397" spans="1:17">
      <c r="A397" s="105">
        <v>42955</v>
      </c>
      <c r="B397" s="109">
        <v>365.22000100000002</v>
      </c>
      <c r="C397" s="109">
        <v>34.278820000000003</v>
      </c>
      <c r="D397" s="109">
        <v>153.85038800000001</v>
      </c>
      <c r="E397" s="109">
        <v>178.36000100000001</v>
      </c>
      <c r="F397" s="107">
        <v>69.594582000000003</v>
      </c>
      <c r="G397" s="107">
        <v>59.945599999999999</v>
      </c>
      <c r="H397" s="42">
        <f t="shared" ref="H397:L397" si="765">B397*$G397</f>
        <v>21893.332091945602</v>
      </c>
      <c r="I397" s="42">
        <f t="shared" si="765"/>
        <v>2054.8644321920001</v>
      </c>
      <c r="J397" s="42">
        <f t="shared" si="765"/>
        <v>9222.6538188928007</v>
      </c>
      <c r="K397" s="42">
        <f t="shared" si="765"/>
        <v>10691.897275945601</v>
      </c>
      <c r="L397" s="39">
        <f t="shared" si="765"/>
        <v>4171.8889747392004</v>
      </c>
      <c r="M397" s="111">
        <f t="shared" ref="M397:Q397" si="766">LN(H397/H396)</f>
        <v>2.5487390744269273E-2</v>
      </c>
      <c r="N397" s="111">
        <f t="shared" si="766"/>
        <v>-2.9653111012944355E-3</v>
      </c>
      <c r="O397" s="111">
        <f t="shared" si="766"/>
        <v>5.5491589605826076E-3</v>
      </c>
      <c r="P397" s="111">
        <f t="shared" si="766"/>
        <v>-1.8930540363484873E-2</v>
      </c>
      <c r="Q397" s="112">
        <f t="shared" si="766"/>
        <v>2.956238703988489E-3</v>
      </c>
    </row>
    <row r="398" spans="1:17">
      <c r="A398" s="105">
        <v>42956</v>
      </c>
      <c r="B398" s="109">
        <v>363.52999899999998</v>
      </c>
      <c r="C398" s="109">
        <v>34.448279999999997</v>
      </c>
      <c r="D398" s="109">
        <v>154.792236</v>
      </c>
      <c r="E398" s="109">
        <v>175.779999</v>
      </c>
      <c r="F398" s="107">
        <v>69.288634999999999</v>
      </c>
      <c r="G398" s="107">
        <v>60.0486</v>
      </c>
      <c r="H398" s="42">
        <f t="shared" ref="H398:L398" si="767">B398*$G398</f>
        <v>21829.467497951398</v>
      </c>
      <c r="I398" s="42">
        <f t="shared" si="767"/>
        <v>2068.570986408</v>
      </c>
      <c r="J398" s="42">
        <f t="shared" si="767"/>
        <v>9295.0570626696008</v>
      </c>
      <c r="K398" s="42">
        <f t="shared" si="767"/>
        <v>10555.3428479514</v>
      </c>
      <c r="L398" s="39">
        <f t="shared" si="767"/>
        <v>4160.6855276610004</v>
      </c>
      <c r="M398" s="111">
        <f t="shared" ref="M398:Q398" si="768">LN(H398/H397)</f>
        <v>-2.9213426410424079E-3</v>
      </c>
      <c r="N398" s="111">
        <f t="shared" si="768"/>
        <v>6.6481481133493234E-3</v>
      </c>
      <c r="O398" s="111">
        <f t="shared" si="768"/>
        <v>7.8199312217761777E-3</v>
      </c>
      <c r="P398" s="111">
        <f t="shared" si="768"/>
        <v>-1.2854027853806876E-2</v>
      </c>
      <c r="Q398" s="112">
        <f t="shared" si="768"/>
        <v>-2.6890737853210792E-3</v>
      </c>
    </row>
    <row r="399" spans="1:17">
      <c r="A399" s="105">
        <v>42957</v>
      </c>
      <c r="B399" s="109">
        <v>355.39999399999999</v>
      </c>
      <c r="C399" s="109">
        <v>34.024628</v>
      </c>
      <c r="D399" s="109">
        <v>149.86183199999999</v>
      </c>
      <c r="E399" s="109">
        <v>169.13999899999999</v>
      </c>
      <c r="F399" s="107">
        <v>68.275154000000001</v>
      </c>
      <c r="G399" s="107">
        <v>59.902500000000003</v>
      </c>
      <c r="H399" s="42">
        <f t="shared" ref="H399:L399" si="769">B399*$G399</f>
        <v>21289.348140585</v>
      </c>
      <c r="I399" s="42">
        <f t="shared" si="769"/>
        <v>2038.1602787700001</v>
      </c>
      <c r="J399" s="42">
        <f t="shared" si="769"/>
        <v>8977.098391380001</v>
      </c>
      <c r="K399" s="42">
        <f t="shared" si="769"/>
        <v>10131.908790097499</v>
      </c>
      <c r="L399" s="39">
        <f t="shared" si="769"/>
        <v>4089.8524124850001</v>
      </c>
      <c r="M399" s="111">
        <f t="shared" ref="M399:Q399" si="770">LN(H399/H398)</f>
        <v>-2.5053916799842573E-2</v>
      </c>
      <c r="N399" s="111">
        <f t="shared" si="770"/>
        <v>-1.481044731345218E-2</v>
      </c>
      <c r="O399" s="111">
        <f t="shared" si="770"/>
        <v>-3.4806049126147792E-2</v>
      </c>
      <c r="P399" s="111">
        <f t="shared" si="770"/>
        <v>-4.0942432877379316E-2</v>
      </c>
      <c r="Q399" s="112">
        <f t="shared" si="770"/>
        <v>-1.7170966563226853E-2</v>
      </c>
    </row>
    <row r="400" spans="1:17">
      <c r="A400" s="105">
        <v>42958</v>
      </c>
      <c r="B400" s="109">
        <v>357.86999500000002</v>
      </c>
      <c r="C400" s="109">
        <v>33.770432</v>
      </c>
      <c r="D400" s="109">
        <v>151.94593800000001</v>
      </c>
      <c r="E400" s="109">
        <v>171.39999399999999</v>
      </c>
      <c r="F400" s="107">
        <v>69.317313999999996</v>
      </c>
      <c r="G400" s="107">
        <v>60.054900000000004</v>
      </c>
      <c r="H400" s="42">
        <f t="shared" ref="H400:L400" si="771">B400*$G400</f>
        <v>21491.846762725501</v>
      </c>
      <c r="I400" s="42">
        <f t="shared" si="771"/>
        <v>2028.0799167168002</v>
      </c>
      <c r="J400" s="42">
        <f t="shared" si="771"/>
        <v>9125.0981119962016</v>
      </c>
      <c r="K400" s="42">
        <f t="shared" si="771"/>
        <v>10293.409499670601</v>
      </c>
      <c r="L400" s="39">
        <f t="shared" si="771"/>
        <v>4162.8443605386001</v>
      </c>
      <c r="M400" s="111">
        <f t="shared" ref="M400:Q400" si="772">LN(H400/H399)</f>
        <v>9.4667825395079157E-3</v>
      </c>
      <c r="N400" s="111">
        <f t="shared" si="772"/>
        <v>-4.958085218139883E-3</v>
      </c>
      <c r="O400" s="111">
        <f t="shared" si="772"/>
        <v>1.6351940310420136E-2</v>
      </c>
      <c r="P400" s="111">
        <f t="shared" si="772"/>
        <v>1.581410610329306E-2</v>
      </c>
      <c r="Q400" s="112">
        <f t="shared" si="772"/>
        <v>1.7689696706568819E-2</v>
      </c>
    </row>
    <row r="401" spans="1:17">
      <c r="A401" s="105">
        <v>42961</v>
      </c>
      <c r="B401" s="109">
        <v>363.79998799999998</v>
      </c>
      <c r="C401" s="109">
        <v>34.212921000000001</v>
      </c>
      <c r="D401" s="109">
        <v>154.23263499999999</v>
      </c>
      <c r="E401" s="109">
        <v>171</v>
      </c>
      <c r="F401" s="107">
        <v>70.359459000000001</v>
      </c>
      <c r="G401" s="107">
        <v>59.750300000000003</v>
      </c>
      <c r="H401" s="42">
        <f t="shared" ref="H401:L401" si="773">B401*$G401</f>
        <v>21737.158422996399</v>
      </c>
      <c r="I401" s="42">
        <f t="shared" si="773"/>
        <v>2044.2322936263001</v>
      </c>
      <c r="J401" s="42">
        <f t="shared" si="773"/>
        <v>9215.4462110405002</v>
      </c>
      <c r="K401" s="42">
        <f t="shared" si="773"/>
        <v>10217.301300000001</v>
      </c>
      <c r="L401" s="39">
        <f t="shared" si="773"/>
        <v>4203.9987830876998</v>
      </c>
      <c r="M401" s="111">
        <f t="shared" ref="M401:Q401" si="774">LN(H401/H400)</f>
        <v>1.1349522963192585E-2</v>
      </c>
      <c r="N401" s="111">
        <f t="shared" si="774"/>
        <v>7.9328208547797697E-3</v>
      </c>
      <c r="O401" s="111">
        <f t="shared" si="774"/>
        <v>9.8523607898631186E-3</v>
      </c>
      <c r="P401" s="111">
        <f t="shared" si="774"/>
        <v>-7.421346800446451E-3</v>
      </c>
      <c r="Q401" s="112">
        <f t="shared" si="774"/>
        <v>9.837582406111902E-3</v>
      </c>
    </row>
    <row r="402" spans="1:17">
      <c r="A402" s="105">
        <v>42962</v>
      </c>
      <c r="B402" s="109">
        <v>362.32998700000002</v>
      </c>
      <c r="C402" s="109">
        <v>33.892817999999998</v>
      </c>
      <c r="D402" s="109">
        <v>155.92112700000001</v>
      </c>
      <c r="E402" s="109">
        <v>168.5</v>
      </c>
      <c r="F402" s="107">
        <v>70.378692999999998</v>
      </c>
      <c r="G402" s="107">
        <v>59.929099999999998</v>
      </c>
      <c r="H402" s="42">
        <f t="shared" ref="H402:L402" si="775">B402*$G402</f>
        <v>21714.110023921701</v>
      </c>
      <c r="I402" s="42">
        <f t="shared" si="775"/>
        <v>2031.1660792037999</v>
      </c>
      <c r="J402" s="42">
        <f t="shared" si="775"/>
        <v>9344.2128120957004</v>
      </c>
      <c r="K402" s="42">
        <f t="shared" si="775"/>
        <v>10098.05335</v>
      </c>
      <c r="L402" s="39">
        <f t="shared" si="775"/>
        <v>4217.7317306662999</v>
      </c>
      <c r="M402" s="111">
        <f t="shared" ref="M402:Q402" si="776">LN(H402/H401)</f>
        <v>-1.0608850816200494E-3</v>
      </c>
      <c r="N402" s="111">
        <f t="shared" si="776"/>
        <v>-6.4122610834686268E-3</v>
      </c>
      <c r="O402" s="111">
        <f t="shared" si="776"/>
        <v>1.3876188893410149E-2</v>
      </c>
      <c r="P402" s="111">
        <f t="shared" si="776"/>
        <v>-1.1739821592871642E-2</v>
      </c>
      <c r="Q402" s="112">
        <f t="shared" si="776"/>
        <v>3.2613154097825476E-3</v>
      </c>
    </row>
    <row r="403" spans="1:17">
      <c r="A403" s="105">
        <v>42963</v>
      </c>
      <c r="B403" s="109">
        <v>362.91000400000001</v>
      </c>
      <c r="C403" s="109">
        <v>33.713946999999997</v>
      </c>
      <c r="D403" s="109">
        <v>155.29399100000001</v>
      </c>
      <c r="E403" s="109">
        <v>169.979996</v>
      </c>
      <c r="F403" s="107">
        <v>70.792000000000002</v>
      </c>
      <c r="G403" s="107">
        <v>59.507899999999999</v>
      </c>
      <c r="H403" s="42">
        <f t="shared" ref="H403:L403" si="777">B403*$G403</f>
        <v>21596.012227031602</v>
      </c>
      <c r="I403" s="42">
        <f t="shared" si="777"/>
        <v>2006.2461866812998</v>
      </c>
      <c r="J403" s="42">
        <f t="shared" si="777"/>
        <v>9241.2192870289</v>
      </c>
      <c r="K403" s="42">
        <f t="shared" si="777"/>
        <v>10115.152603968399</v>
      </c>
      <c r="L403" s="39">
        <f t="shared" si="777"/>
        <v>4212.6832568</v>
      </c>
      <c r="M403" s="111">
        <f t="shared" ref="M403:Q403" si="778">LN(H403/H402)</f>
        <v>-5.4536022276201806E-3</v>
      </c>
      <c r="N403" s="111">
        <f t="shared" si="778"/>
        <v>-1.2344644214133293E-2</v>
      </c>
      <c r="O403" s="111">
        <f t="shared" si="778"/>
        <v>-1.1083366674978208E-2</v>
      </c>
      <c r="P403" s="111">
        <f t="shared" si="778"/>
        <v>1.6918897562526124E-3</v>
      </c>
      <c r="Q403" s="112">
        <f t="shared" si="778"/>
        <v>-1.1976811289321949E-3</v>
      </c>
    </row>
    <row r="404" spans="1:17">
      <c r="A404" s="105">
        <v>42964</v>
      </c>
      <c r="B404" s="109">
        <v>351.92001299999998</v>
      </c>
      <c r="C404" s="109">
        <v>33.111401000000001</v>
      </c>
      <c r="D404" s="109">
        <v>152.31256099999999</v>
      </c>
      <c r="E404" s="109">
        <v>166.08999600000001</v>
      </c>
      <c r="F404" s="107">
        <v>69.590508</v>
      </c>
      <c r="G404" s="107">
        <v>59.271500000000003</v>
      </c>
      <c r="H404" s="42">
        <f t="shared" ref="H404:L404" si="779">B404*$G404</f>
        <v>20858.8270505295</v>
      </c>
      <c r="I404" s="42">
        <f t="shared" si="779"/>
        <v>1962.5624043715002</v>
      </c>
      <c r="J404" s="42">
        <f t="shared" si="779"/>
        <v>9027.7939593115007</v>
      </c>
      <c r="K404" s="42">
        <f t="shared" si="779"/>
        <v>9844.4031979140018</v>
      </c>
      <c r="L404" s="39">
        <f t="shared" si="779"/>
        <v>4124.733794922</v>
      </c>
      <c r="M404" s="111">
        <f t="shared" ref="M404:Q404" si="780">LN(H404/H403)</f>
        <v>-3.4731460136016648E-2</v>
      </c>
      <c r="N404" s="111">
        <f t="shared" si="780"/>
        <v>-2.2014438600053386E-2</v>
      </c>
      <c r="O404" s="111">
        <f t="shared" si="780"/>
        <v>-2.3365798130567536E-2</v>
      </c>
      <c r="P404" s="111">
        <f t="shared" si="780"/>
        <v>-2.7131466965531474E-2</v>
      </c>
      <c r="Q404" s="112">
        <f t="shared" si="780"/>
        <v>-2.1098314690334585E-2</v>
      </c>
    </row>
    <row r="405" spans="1:17">
      <c r="A405" s="105">
        <v>42965</v>
      </c>
      <c r="B405" s="109">
        <v>347.459991</v>
      </c>
      <c r="C405" s="109">
        <v>32.960766</v>
      </c>
      <c r="D405" s="109">
        <v>151.96523999999999</v>
      </c>
      <c r="E405" s="109">
        <v>166.53999300000001</v>
      </c>
      <c r="F405" s="107">
        <v>69.677017000000006</v>
      </c>
      <c r="G405" s="107">
        <v>59.3369</v>
      </c>
      <c r="H405" s="42">
        <f t="shared" ref="H405:L405" si="781">B405*$G405</f>
        <v>20617.198739967902</v>
      </c>
      <c r="I405" s="42">
        <f t="shared" si="781"/>
        <v>1955.7896760654</v>
      </c>
      <c r="J405" s="42">
        <f t="shared" si="781"/>
        <v>9017.1462493559993</v>
      </c>
      <c r="K405" s="42">
        <f t="shared" si="781"/>
        <v>9881.9669106417005</v>
      </c>
      <c r="L405" s="39">
        <f t="shared" si="781"/>
        <v>4134.4181900273006</v>
      </c>
      <c r="M405" s="111">
        <f t="shared" ref="M405:Q405" si="782">LN(H405/H404)</f>
        <v>-1.165160063278348E-2</v>
      </c>
      <c r="N405" s="111">
        <f t="shared" si="782"/>
        <v>-3.4569303175326152E-3</v>
      </c>
      <c r="O405" s="111">
        <f t="shared" si="782"/>
        <v>-1.180132609821957E-3</v>
      </c>
      <c r="P405" s="111">
        <f t="shared" si="782"/>
        <v>3.8084815325520101E-3</v>
      </c>
      <c r="Q405" s="112">
        <f t="shared" si="782"/>
        <v>2.3451316942321738E-3</v>
      </c>
    </row>
    <row r="406" spans="1:17">
      <c r="A406" s="105">
        <v>42968</v>
      </c>
      <c r="B406" s="109">
        <v>337.85998499999999</v>
      </c>
      <c r="C406" s="109">
        <v>32.876033999999997</v>
      </c>
      <c r="D406" s="109">
        <v>151.68542500000001</v>
      </c>
      <c r="E406" s="109">
        <v>166.759995</v>
      </c>
      <c r="F406" s="107">
        <v>69.350211999999999</v>
      </c>
      <c r="G406" s="107">
        <v>59.068100000000001</v>
      </c>
      <c r="H406" s="42">
        <f t="shared" ref="H406:L406" si="783">B406*$G406</f>
        <v>19956.7473799785</v>
      </c>
      <c r="I406" s="42">
        <f t="shared" si="783"/>
        <v>1941.9248639153998</v>
      </c>
      <c r="J406" s="42">
        <f t="shared" si="783"/>
        <v>8959.7698524425014</v>
      </c>
      <c r="K406" s="42">
        <f t="shared" si="783"/>
        <v>9850.1960606595003</v>
      </c>
      <c r="L406" s="39">
        <f t="shared" si="783"/>
        <v>4096.3852574372004</v>
      </c>
      <c r="M406" s="111">
        <f t="shared" ref="M406:Q406" si="784">LN(H406/H405)</f>
        <v>-3.2558317068712046E-2</v>
      </c>
      <c r="N406" s="111">
        <f t="shared" si="784"/>
        <v>-7.1143591904036406E-3</v>
      </c>
      <c r="O406" s="111">
        <f t="shared" si="784"/>
        <v>-6.3833631326249973E-3</v>
      </c>
      <c r="P406" s="111">
        <f t="shared" si="784"/>
        <v>-3.2202123490564383E-3</v>
      </c>
      <c r="Q406" s="112">
        <f t="shared" si="784"/>
        <v>-9.24167452843919E-3</v>
      </c>
    </row>
    <row r="407" spans="1:17">
      <c r="A407" s="105">
        <v>42969</v>
      </c>
      <c r="B407" s="109">
        <v>341.35000600000001</v>
      </c>
      <c r="C407" s="109">
        <v>32.621837999999997</v>
      </c>
      <c r="D407" s="109">
        <v>154.16511499999999</v>
      </c>
      <c r="E407" s="109">
        <v>169.33999600000001</v>
      </c>
      <c r="F407" s="107">
        <v>70.321029999999993</v>
      </c>
      <c r="G407" s="107">
        <v>59.041800000000002</v>
      </c>
      <c r="H407" s="42">
        <f t="shared" ref="H407:L407" si="785">B407*$G407</f>
        <v>20153.9187842508</v>
      </c>
      <c r="I407" s="42">
        <f t="shared" si="785"/>
        <v>1926.0520348283999</v>
      </c>
      <c r="J407" s="42">
        <f t="shared" si="785"/>
        <v>9102.1858868069994</v>
      </c>
      <c r="K407" s="42">
        <f t="shared" si="785"/>
        <v>9998.1381758328007</v>
      </c>
      <c r="L407" s="39">
        <f t="shared" si="785"/>
        <v>4151.8801890539999</v>
      </c>
      <c r="M407" s="111">
        <f t="shared" ref="M407:Q407" si="786">LN(H407/H406)</f>
        <v>9.8314494022778958E-3</v>
      </c>
      <c r="N407" s="111">
        <f t="shared" si="786"/>
        <v>-8.2073490109518064E-3</v>
      </c>
      <c r="O407" s="111">
        <f t="shared" si="786"/>
        <v>1.5770051473451244E-2</v>
      </c>
      <c r="P407" s="111">
        <f t="shared" si="786"/>
        <v>1.4907533621842918E-2</v>
      </c>
      <c r="Q407" s="112">
        <f t="shared" si="786"/>
        <v>1.3456348940743006E-2</v>
      </c>
    </row>
    <row r="408" spans="1:17">
      <c r="A408" s="105">
        <v>42970</v>
      </c>
      <c r="B408" s="109">
        <v>352.76998900000001</v>
      </c>
      <c r="C408" s="109">
        <v>32.631247999999999</v>
      </c>
      <c r="D408" s="109">
        <v>154.35806299999999</v>
      </c>
      <c r="E408" s="109">
        <v>169.05999800000001</v>
      </c>
      <c r="F408" s="107">
        <v>69.898101999999994</v>
      </c>
      <c r="G408" s="107">
        <v>59.1282</v>
      </c>
      <c r="H408" s="42">
        <f t="shared" ref="H408:L408" si="787">B408*$G408</f>
        <v>20858.654463589799</v>
      </c>
      <c r="I408" s="42">
        <f t="shared" si="787"/>
        <v>1929.4269579935999</v>
      </c>
      <c r="J408" s="42">
        <f t="shared" si="787"/>
        <v>9126.9144206765995</v>
      </c>
      <c r="K408" s="42">
        <f t="shared" si="787"/>
        <v>9996.2133737435997</v>
      </c>
      <c r="L408" s="39">
        <f t="shared" si="787"/>
        <v>4132.9489546763998</v>
      </c>
      <c r="M408" s="111">
        <f t="shared" ref="M408:Q408" si="788">LN(H408/H407)</f>
        <v>3.4370194216821602E-2</v>
      </c>
      <c r="N408" s="111">
        <f t="shared" si="788"/>
        <v>1.750715816891501E-3</v>
      </c>
      <c r="O408" s="111">
        <f t="shared" si="788"/>
        <v>2.7130849708464611E-3</v>
      </c>
      <c r="P408" s="111">
        <f t="shared" si="788"/>
        <v>-1.9253458561782998E-4</v>
      </c>
      <c r="Q408" s="112">
        <f t="shared" si="788"/>
        <v>-4.5701044641334974E-3</v>
      </c>
    </row>
    <row r="409" spans="1:17">
      <c r="A409" s="105">
        <v>42971</v>
      </c>
      <c r="B409" s="109">
        <v>352.92999300000002</v>
      </c>
      <c r="C409" s="109">
        <v>32.678317999999997</v>
      </c>
      <c r="D409" s="109">
        <v>153.67301900000001</v>
      </c>
      <c r="E409" s="109">
        <v>168.13000500000001</v>
      </c>
      <c r="F409" s="107">
        <v>69.869254999999995</v>
      </c>
      <c r="G409" s="107">
        <v>59.164900000000003</v>
      </c>
      <c r="H409" s="42">
        <f t="shared" ref="H409:L409" si="789">B409*$G409</f>
        <v>20881.067742845702</v>
      </c>
      <c r="I409" s="42">
        <f t="shared" si="789"/>
        <v>1933.4094166381999</v>
      </c>
      <c r="J409" s="42">
        <f t="shared" si="789"/>
        <v>9092.0488018331016</v>
      </c>
      <c r="K409" s="42">
        <f t="shared" si="789"/>
        <v>9947.3949328245017</v>
      </c>
      <c r="L409" s="39">
        <f t="shared" si="789"/>
        <v>4133.8074851495003</v>
      </c>
      <c r="M409" s="111">
        <f t="shared" ref="M409:Q409" si="790">LN(H409/H408)</f>
        <v>1.0739545078571183E-3</v>
      </c>
      <c r="N409" s="111">
        <f t="shared" si="790"/>
        <v>2.0619356707583269E-3</v>
      </c>
      <c r="O409" s="111">
        <f t="shared" si="790"/>
        <v>-3.8274034564892544E-3</v>
      </c>
      <c r="P409" s="111">
        <f t="shared" si="790"/>
        <v>-4.8956575633805092E-3</v>
      </c>
      <c r="Q409" s="112">
        <f t="shared" si="790"/>
        <v>2.0770673055049891E-4</v>
      </c>
    </row>
    <row r="410" spans="1:17">
      <c r="A410" s="105">
        <v>42972</v>
      </c>
      <c r="B410" s="109">
        <v>348.04998799999998</v>
      </c>
      <c r="C410" s="109">
        <v>32.640663000000004</v>
      </c>
      <c r="D410" s="109">
        <v>154.24229399999999</v>
      </c>
      <c r="E410" s="109">
        <v>165.949997</v>
      </c>
      <c r="F410" s="107">
        <v>69.994193999999993</v>
      </c>
      <c r="G410" s="107">
        <v>59.009</v>
      </c>
      <c r="H410" s="42">
        <f t="shared" ref="H410:L410" si="791">B410*$G410</f>
        <v>20538.081741891998</v>
      </c>
      <c r="I410" s="42">
        <f t="shared" si="791"/>
        <v>1926.0928829670002</v>
      </c>
      <c r="J410" s="42">
        <f t="shared" si="791"/>
        <v>9101.6835266459984</v>
      </c>
      <c r="K410" s="42">
        <f t="shared" si="791"/>
        <v>9792.5433729729994</v>
      </c>
      <c r="L410" s="39">
        <f t="shared" si="791"/>
        <v>4130.2873937459999</v>
      </c>
      <c r="M410" s="111">
        <f t="shared" ref="M410:Q410" si="792">LN(H410/H409)</f>
        <v>-1.6562090016520158E-2</v>
      </c>
      <c r="N410" s="111">
        <f t="shared" si="792"/>
        <v>-3.7914434908202042E-3</v>
      </c>
      <c r="O410" s="111">
        <f t="shared" si="792"/>
        <v>1.0591258065788458E-3</v>
      </c>
      <c r="P410" s="111">
        <f t="shared" si="792"/>
        <v>-1.5689485342921632E-2</v>
      </c>
      <c r="Q410" s="112">
        <f t="shared" si="792"/>
        <v>-8.5190009746307835E-4</v>
      </c>
    </row>
    <row r="411" spans="1:17">
      <c r="A411" s="105">
        <v>42975</v>
      </c>
      <c r="B411" s="109">
        <v>345.66000400000001</v>
      </c>
      <c r="C411" s="109">
        <v>32.621837999999997</v>
      </c>
      <c r="D411" s="109">
        <v>155.795715</v>
      </c>
      <c r="E411" s="109">
        <v>167.11999499999999</v>
      </c>
      <c r="F411" s="107">
        <v>70.003822</v>
      </c>
      <c r="G411" s="107">
        <v>58.494399999999999</v>
      </c>
      <c r="H411" s="42">
        <f t="shared" ref="H411:L411" si="793">B411*$G411</f>
        <v>20219.1745379776</v>
      </c>
      <c r="I411" s="42">
        <f t="shared" si="793"/>
        <v>1908.1948407071998</v>
      </c>
      <c r="J411" s="42">
        <f t="shared" si="793"/>
        <v>9113.1768714959999</v>
      </c>
      <c r="K411" s="42">
        <f t="shared" si="793"/>
        <v>9775.5838355279993</v>
      </c>
      <c r="L411" s="39">
        <f t="shared" si="793"/>
        <v>4094.8315655967999</v>
      </c>
      <c r="M411" s="111">
        <f t="shared" ref="M411:Q411" si="794">LN(H411/H410)</f>
        <v>-1.5649420077643316E-2</v>
      </c>
      <c r="N411" s="111">
        <f t="shared" si="794"/>
        <v>-9.3358524691701753E-3</v>
      </c>
      <c r="O411" s="111">
        <f t="shared" si="794"/>
        <v>1.2619746870542786E-3</v>
      </c>
      <c r="P411" s="111">
        <f t="shared" si="794"/>
        <v>-1.7333842437458908E-3</v>
      </c>
      <c r="Q411" s="112">
        <f t="shared" si="794"/>
        <v>-8.6214066786190671E-3</v>
      </c>
    </row>
    <row r="412" spans="1:17">
      <c r="A412" s="105">
        <v>42976</v>
      </c>
      <c r="B412" s="109">
        <v>347.35998499999999</v>
      </c>
      <c r="C412" s="109">
        <v>32.697150999999998</v>
      </c>
      <c r="D412" s="109">
        <v>157.185104</v>
      </c>
      <c r="E412" s="109">
        <v>168.80999800000001</v>
      </c>
      <c r="F412" s="107">
        <v>70.215278999999995</v>
      </c>
      <c r="G412" s="107">
        <v>58.7164</v>
      </c>
      <c r="H412" s="42">
        <f t="shared" ref="H412:L412" si="795">B412*$G412</f>
        <v>20395.727823254001</v>
      </c>
      <c r="I412" s="42">
        <f t="shared" si="795"/>
        <v>1919.8589969763998</v>
      </c>
      <c r="J412" s="42">
        <f t="shared" si="795"/>
        <v>9229.3434405055996</v>
      </c>
      <c r="K412" s="42">
        <f t="shared" si="795"/>
        <v>9911.9153665672002</v>
      </c>
      <c r="L412" s="39">
        <f t="shared" si="795"/>
        <v>4122.7884078755997</v>
      </c>
      <c r="M412" s="111">
        <f t="shared" ref="M412:Q412" si="796">LN(H412/H411)</f>
        <v>8.6940697676398046E-3</v>
      </c>
      <c r="N412" s="111">
        <f t="shared" si="796"/>
        <v>6.0940586846183762E-3</v>
      </c>
      <c r="O412" s="111">
        <f t="shared" si="796"/>
        <v>1.2666538751288123E-2</v>
      </c>
      <c r="P412" s="111">
        <f t="shared" si="796"/>
        <v>1.3849774300905157E-2</v>
      </c>
      <c r="Q412" s="112">
        <f t="shared" si="796"/>
        <v>6.8041477282852749E-3</v>
      </c>
    </row>
    <row r="413" spans="1:17">
      <c r="A413" s="105">
        <v>42977</v>
      </c>
      <c r="B413" s="109">
        <v>353.17999300000002</v>
      </c>
      <c r="C413" s="109">
        <v>32.847794</v>
      </c>
      <c r="D413" s="109">
        <v>157.60966500000001</v>
      </c>
      <c r="E413" s="109">
        <v>174.69000199999999</v>
      </c>
      <c r="F413" s="107">
        <v>71.138023000000004</v>
      </c>
      <c r="G413" s="107">
        <v>58.597799999999999</v>
      </c>
      <c r="H413" s="42">
        <f t="shared" ref="H413:L413" si="797">B413*$G413</f>
        <v>20695.570593815402</v>
      </c>
      <c r="I413" s="42">
        <f t="shared" si="797"/>
        <v>1924.8084632532</v>
      </c>
      <c r="J413" s="42">
        <f t="shared" si="797"/>
        <v>9235.5796277370009</v>
      </c>
      <c r="K413" s="42">
        <f t="shared" si="797"/>
        <v>10236.4497991956</v>
      </c>
      <c r="L413" s="39">
        <f t="shared" si="797"/>
        <v>4168.5316441494006</v>
      </c>
      <c r="M413" s="111">
        <f t="shared" ref="M413:Q413" si="798">LN(H413/H412)</f>
        <v>1.459423790910141E-2</v>
      </c>
      <c r="N413" s="111">
        <f t="shared" si="798"/>
        <v>2.5747189124883576E-3</v>
      </c>
      <c r="O413" s="111">
        <f t="shared" si="798"/>
        <v>6.7546314116319036E-4</v>
      </c>
      <c r="P413" s="111">
        <f t="shared" si="798"/>
        <v>3.2217254391493519E-2</v>
      </c>
      <c r="Q413" s="112">
        <f t="shared" si="798"/>
        <v>1.103411763042875E-2</v>
      </c>
    </row>
    <row r="414" spans="1:17">
      <c r="A414" s="105">
        <v>42978</v>
      </c>
      <c r="B414" s="109">
        <v>355.89999399999999</v>
      </c>
      <c r="C414" s="109">
        <v>33.017254000000001</v>
      </c>
      <c r="D414" s="109">
        <v>158.236786</v>
      </c>
      <c r="E414" s="109">
        <v>174.71000699999999</v>
      </c>
      <c r="F414" s="107">
        <v>71.868545999999995</v>
      </c>
      <c r="G414" s="107">
        <v>58.349200000000003</v>
      </c>
      <c r="H414" s="42">
        <f t="shared" ref="H414:L414" si="799">B414*$G414</f>
        <v>20766.479929904799</v>
      </c>
      <c r="I414" s="42">
        <f t="shared" si="799"/>
        <v>1926.5303570968001</v>
      </c>
      <c r="J414" s="42">
        <f t="shared" si="799"/>
        <v>9232.9898736712003</v>
      </c>
      <c r="K414" s="42">
        <f t="shared" si="799"/>
        <v>10194.1891404444</v>
      </c>
      <c r="L414" s="39">
        <f t="shared" si="799"/>
        <v>4193.4721642632003</v>
      </c>
      <c r="M414" s="111">
        <f t="shared" ref="M414:Q414" si="800">LN(H414/H413)</f>
        <v>3.4204485464258061E-3</v>
      </c>
      <c r="N414" s="111">
        <f t="shared" si="800"/>
        <v>8.9417942105284856E-4</v>
      </c>
      <c r="O414" s="111">
        <f t="shared" si="800"/>
        <v>-2.8044988352532755E-4</v>
      </c>
      <c r="P414" s="111">
        <f t="shared" si="800"/>
        <v>-4.1369943592390011E-3</v>
      </c>
      <c r="Q414" s="112">
        <f t="shared" si="800"/>
        <v>5.9652194956656465E-3</v>
      </c>
    </row>
    <row r="415" spans="1:17">
      <c r="A415" s="105">
        <v>42979</v>
      </c>
      <c r="B415" s="109">
        <v>355.39999399999999</v>
      </c>
      <c r="C415" s="109">
        <v>33.036087000000002</v>
      </c>
      <c r="D415" s="109">
        <v>158.285065</v>
      </c>
      <c r="E415" s="109">
        <v>174.740005</v>
      </c>
      <c r="F415" s="107">
        <v>71.070746999999997</v>
      </c>
      <c r="G415" s="107">
        <v>57.785899999999998</v>
      </c>
      <c r="H415" s="42">
        <f t="shared" ref="H415:L415" si="801">B415*$G415</f>
        <v>20537.108513284598</v>
      </c>
      <c r="I415" s="42">
        <f t="shared" si="801"/>
        <v>1909.0200197733</v>
      </c>
      <c r="J415" s="42">
        <f t="shared" si="801"/>
        <v>9146.6449375835</v>
      </c>
      <c r="K415" s="42">
        <f t="shared" si="801"/>
        <v>10097.508454929499</v>
      </c>
      <c r="L415" s="39">
        <f t="shared" si="801"/>
        <v>4106.8870790673</v>
      </c>
      <c r="M415" s="111">
        <f t="shared" ref="M415:Q415" si="802">LN(H415/H414)</f>
        <v>-1.1106723807103949E-2</v>
      </c>
      <c r="N415" s="111">
        <f t="shared" si="802"/>
        <v>-9.1306108657345456E-3</v>
      </c>
      <c r="O415" s="111">
        <f t="shared" si="802"/>
        <v>-9.3957874778581012E-3</v>
      </c>
      <c r="P415" s="111">
        <f t="shared" si="802"/>
        <v>-9.5291600566493363E-3</v>
      </c>
      <c r="Q415" s="112">
        <f t="shared" si="802"/>
        <v>-2.0863729743301505E-2</v>
      </c>
    </row>
    <row r="416" spans="1:17">
      <c r="A416" s="105">
        <v>42983</v>
      </c>
      <c r="B416" s="109">
        <v>349.58999599999999</v>
      </c>
      <c r="C416" s="109">
        <v>32.970184000000003</v>
      </c>
      <c r="D416" s="109">
        <v>156.384277</v>
      </c>
      <c r="E416" s="109">
        <v>174.520004</v>
      </c>
      <c r="F416" s="107">
        <v>70.753555000000006</v>
      </c>
      <c r="G416" s="107">
        <v>57.698700000000002</v>
      </c>
      <c r="H416" s="42">
        <f t="shared" ref="H416:L416" si="803">B416*$G416</f>
        <v>20170.8883022052</v>
      </c>
      <c r="I416" s="42">
        <f t="shared" si="803"/>
        <v>1902.3367555608002</v>
      </c>
      <c r="J416" s="42">
        <f t="shared" si="803"/>
        <v>9023.1694833398997</v>
      </c>
      <c r="K416" s="42">
        <f t="shared" si="803"/>
        <v>10069.577354794801</v>
      </c>
      <c r="L416" s="39">
        <f t="shared" si="803"/>
        <v>4082.3881438785006</v>
      </c>
      <c r="M416" s="111">
        <f t="shared" ref="M416:Q416" si="804">LN(H416/H415)</f>
        <v>-1.7993029378226097E-2</v>
      </c>
      <c r="N416" s="111">
        <f t="shared" si="804"/>
        <v>-3.5070298879828154E-3</v>
      </c>
      <c r="O416" s="111">
        <f t="shared" si="804"/>
        <v>-1.3591482242186186E-2</v>
      </c>
      <c r="P416" s="111">
        <f t="shared" si="804"/>
        <v>-2.7699706598389388E-3</v>
      </c>
      <c r="Q416" s="112">
        <f t="shared" si="804"/>
        <v>-5.9831932881549039E-3</v>
      </c>
    </row>
    <row r="417" spans="1:17">
      <c r="A417" s="105">
        <v>42984</v>
      </c>
      <c r="B417" s="109">
        <v>344.52999899999998</v>
      </c>
      <c r="C417" s="109">
        <v>33.666862000000002</v>
      </c>
      <c r="D417" s="109">
        <v>156.220215</v>
      </c>
      <c r="E417" s="109">
        <v>179.25</v>
      </c>
      <c r="F417" s="107">
        <v>70.551704000000001</v>
      </c>
      <c r="G417" s="107">
        <v>57.4</v>
      </c>
      <c r="H417" s="42">
        <f t="shared" ref="H417:L417" si="805">B417*$G417</f>
        <v>19776.021942599997</v>
      </c>
      <c r="I417" s="42">
        <f t="shared" si="805"/>
        <v>1932.4778788000001</v>
      </c>
      <c r="J417" s="42">
        <f t="shared" si="805"/>
        <v>8967.0403409999999</v>
      </c>
      <c r="K417" s="42">
        <f t="shared" si="805"/>
        <v>10288.949999999999</v>
      </c>
      <c r="L417" s="39">
        <f t="shared" si="805"/>
        <v>4049.6678096000001</v>
      </c>
      <c r="M417" s="111">
        <f t="shared" ref="M417:Q417" si="806">LN(H417/H416)</f>
        <v>-1.9770200928419041E-2</v>
      </c>
      <c r="N417" s="111">
        <f t="shared" si="806"/>
        <v>1.5720052631958848E-2</v>
      </c>
      <c r="O417" s="111">
        <f t="shared" si="806"/>
        <v>-6.2399855271101099E-3</v>
      </c>
      <c r="P417" s="111">
        <f t="shared" si="806"/>
        <v>2.1551768698879672E-2</v>
      </c>
      <c r="Q417" s="112">
        <f t="shared" si="806"/>
        <v>-8.0472911261847812E-3</v>
      </c>
    </row>
    <row r="418" spans="1:17">
      <c r="A418" s="105">
        <v>42985</v>
      </c>
      <c r="B418" s="109">
        <v>350.60998499999999</v>
      </c>
      <c r="C418" s="109">
        <v>33.459739999999996</v>
      </c>
      <c r="D418" s="109">
        <v>155.59309400000001</v>
      </c>
      <c r="E418" s="109">
        <v>179</v>
      </c>
      <c r="F418" s="107">
        <v>71.455214999999995</v>
      </c>
      <c r="G418" s="107">
        <v>57.020600000000002</v>
      </c>
      <c r="H418" s="42">
        <f t="shared" ref="H418:L418" si="807">B418*$G418</f>
        <v>19991.991710691</v>
      </c>
      <c r="I418" s="42">
        <f t="shared" si="807"/>
        <v>1907.8944506439998</v>
      </c>
      <c r="J418" s="42">
        <f t="shared" si="807"/>
        <v>8872.0115757364001</v>
      </c>
      <c r="K418" s="42">
        <f t="shared" si="807"/>
        <v>10206.687400000001</v>
      </c>
      <c r="L418" s="39">
        <f t="shared" si="807"/>
        <v>4074.4192324289997</v>
      </c>
      <c r="M418" s="111">
        <f t="shared" ref="M418:Q418" si="808">LN(H418/H417)</f>
        <v>1.0861588069559388E-2</v>
      </c>
      <c r="N418" s="111">
        <f t="shared" si="808"/>
        <v>-1.2802802352950884E-2</v>
      </c>
      <c r="O418" s="111">
        <f t="shared" si="808"/>
        <v>-1.0654115992247073E-2</v>
      </c>
      <c r="P418" s="111">
        <f t="shared" si="808"/>
        <v>-8.0273709116909422E-3</v>
      </c>
      <c r="Q418" s="112">
        <f t="shared" si="808"/>
        <v>6.0933614531649477E-3</v>
      </c>
    </row>
    <row r="419" spans="1:17">
      <c r="A419" s="105">
        <v>42986</v>
      </c>
      <c r="B419" s="109">
        <v>343.39999399999999</v>
      </c>
      <c r="C419" s="109">
        <v>33.130222000000003</v>
      </c>
      <c r="D419" s="109">
        <v>153.05552700000001</v>
      </c>
      <c r="E419" s="109">
        <v>176.41999799999999</v>
      </c>
      <c r="F419" s="107">
        <v>71.109200000000001</v>
      </c>
      <c r="G419" s="107">
        <v>57.099400000000003</v>
      </c>
      <c r="H419" s="42">
        <f t="shared" ref="H419:L419" si="809">B419*$G419</f>
        <v>19607.9336174036</v>
      </c>
      <c r="I419" s="42">
        <f t="shared" si="809"/>
        <v>1891.7157980668003</v>
      </c>
      <c r="J419" s="42">
        <f t="shared" si="809"/>
        <v>8739.3787583838002</v>
      </c>
      <c r="K419" s="42">
        <f t="shared" si="809"/>
        <v>10073.4760338012</v>
      </c>
      <c r="L419" s="39">
        <f t="shared" si="809"/>
        <v>4060.2926544800002</v>
      </c>
      <c r="M419" s="111">
        <f t="shared" ref="M419:Q419" si="810">LN(H419/H418)</f>
        <v>-1.9397518166514572E-2</v>
      </c>
      <c r="N419" s="111">
        <f t="shared" si="810"/>
        <v>-8.5160052185471423E-3</v>
      </c>
      <c r="O419" s="111">
        <f t="shared" si="810"/>
        <v>-1.5062447931915036E-2</v>
      </c>
      <c r="P419" s="111">
        <f t="shared" si="810"/>
        <v>-1.3137298673676094E-2</v>
      </c>
      <c r="Q419" s="112">
        <f t="shared" si="810"/>
        <v>-3.4731634865430359E-3</v>
      </c>
    </row>
    <row r="420" spans="1:17">
      <c r="A420" s="105">
        <v>42989</v>
      </c>
      <c r="B420" s="109">
        <v>363.69000199999999</v>
      </c>
      <c r="C420" s="109">
        <v>33.676281000000003</v>
      </c>
      <c r="D420" s="109">
        <v>155.82466099999999</v>
      </c>
      <c r="E420" s="109">
        <v>181.740005</v>
      </c>
      <c r="F420" s="107">
        <v>71.858924999999999</v>
      </c>
      <c r="G420" s="107">
        <v>57.162700000000001</v>
      </c>
      <c r="H420" s="42">
        <f t="shared" ref="H420:L420" si="811">B420*$G420</f>
        <v>20789.502477325401</v>
      </c>
      <c r="I420" s="42">
        <f t="shared" si="811"/>
        <v>1925.0271479187002</v>
      </c>
      <c r="J420" s="42">
        <f t="shared" si="811"/>
        <v>8907.3583493447004</v>
      </c>
      <c r="K420" s="42">
        <f t="shared" si="811"/>
        <v>10388.7493838135</v>
      </c>
      <c r="L420" s="39">
        <f t="shared" si="811"/>
        <v>4107.6501720975002</v>
      </c>
      <c r="M420" s="111">
        <f t="shared" ref="M420:Q420" si="812">LN(H420/H419)</f>
        <v>5.8513909984246583E-2</v>
      </c>
      <c r="N420" s="111">
        <f t="shared" si="812"/>
        <v>1.7455823546810943E-2</v>
      </c>
      <c r="O420" s="111">
        <f t="shared" si="812"/>
        <v>1.9038609103676205E-2</v>
      </c>
      <c r="P420" s="111">
        <f t="shared" si="812"/>
        <v>3.0817596334488551E-2</v>
      </c>
      <c r="Q420" s="112">
        <f t="shared" si="812"/>
        <v>1.1596077322861074E-2</v>
      </c>
    </row>
    <row r="421" spans="1:17">
      <c r="A421" s="105">
        <v>42990</v>
      </c>
      <c r="B421" s="109">
        <v>362.75</v>
      </c>
      <c r="C421" s="109">
        <v>33.977550999999998</v>
      </c>
      <c r="D421" s="109">
        <v>155.20716899999999</v>
      </c>
      <c r="E421" s="109">
        <v>185.14999399999999</v>
      </c>
      <c r="F421" s="107">
        <v>71.782036000000005</v>
      </c>
      <c r="G421" s="107">
        <v>57.465499999999999</v>
      </c>
      <c r="H421" s="42">
        <f t="shared" ref="H421:L421" si="813">B421*$G421</f>
        <v>20845.610124999999</v>
      </c>
      <c r="I421" s="42">
        <f t="shared" si="813"/>
        <v>1952.5369569904999</v>
      </c>
      <c r="J421" s="42">
        <f t="shared" si="813"/>
        <v>8919.0575701694997</v>
      </c>
      <c r="K421" s="42">
        <f t="shared" si="813"/>
        <v>10639.736980206999</v>
      </c>
      <c r="L421" s="39">
        <f t="shared" si="813"/>
        <v>4124.9905897580002</v>
      </c>
      <c r="M421" s="111">
        <f t="shared" ref="M421:Q421" si="814">LN(H421/H420)</f>
        <v>2.6952097944376668E-3</v>
      </c>
      <c r="N421" s="111">
        <f t="shared" si="814"/>
        <v>1.4189460133465549E-2</v>
      </c>
      <c r="O421" s="111">
        <f t="shared" si="814"/>
        <v>1.3125714734000629E-3</v>
      </c>
      <c r="P421" s="111">
        <f t="shared" si="814"/>
        <v>2.3872333130364395E-2</v>
      </c>
      <c r="Q421" s="112">
        <f t="shared" si="814"/>
        <v>4.2126077903256922E-3</v>
      </c>
    </row>
    <row r="422" spans="1:17">
      <c r="A422" s="105">
        <v>42991</v>
      </c>
      <c r="B422" s="109">
        <v>366.23001099999999</v>
      </c>
      <c r="C422" s="109">
        <v>34.203502999999998</v>
      </c>
      <c r="D422" s="109">
        <v>154.03967299999999</v>
      </c>
      <c r="E422" s="109">
        <v>183.63999899999999</v>
      </c>
      <c r="F422" s="107">
        <v>72.291472999999996</v>
      </c>
      <c r="G422" s="107">
        <v>57.778399999999998</v>
      </c>
      <c r="H422" s="42">
        <f t="shared" ref="H422:L422" si="815">B422*$G422</f>
        <v>21160.184067562397</v>
      </c>
      <c r="I422" s="42">
        <f t="shared" si="815"/>
        <v>1976.2236777351998</v>
      </c>
      <c r="J422" s="42">
        <f t="shared" si="815"/>
        <v>8900.1658424631987</v>
      </c>
      <c r="K422" s="42">
        <f t="shared" si="815"/>
        <v>10610.4253182216</v>
      </c>
      <c r="L422" s="39">
        <f t="shared" si="815"/>
        <v>4176.8856435831995</v>
      </c>
      <c r="M422" s="111">
        <f t="shared" ref="M422:Q422" si="816">LN(H422/H421)</f>
        <v>1.4977925283935314E-2</v>
      </c>
      <c r="N422" s="111">
        <f t="shared" si="816"/>
        <v>1.205825956508701E-2</v>
      </c>
      <c r="O422" s="111">
        <f t="shared" si="816"/>
        <v>-2.1203768926321355E-3</v>
      </c>
      <c r="P422" s="111">
        <f t="shared" si="816"/>
        <v>-2.7587253371165413E-3</v>
      </c>
      <c r="Q422" s="112">
        <f t="shared" si="816"/>
        <v>1.2502168983533112E-2</v>
      </c>
    </row>
    <row r="423" spans="1:17">
      <c r="A423" s="105">
        <v>42992</v>
      </c>
      <c r="B423" s="109">
        <v>377.64001500000001</v>
      </c>
      <c r="C423" s="109">
        <v>34.344726999999999</v>
      </c>
      <c r="D423" s="109">
        <v>152.717804</v>
      </c>
      <c r="E423" s="109">
        <v>182.63000500000001</v>
      </c>
      <c r="F423" s="107">
        <v>71.868545999999995</v>
      </c>
      <c r="G423" s="107">
        <v>57.690600000000003</v>
      </c>
      <c r="H423" s="42">
        <f t="shared" ref="H423:L423" si="817">B423*$G423</f>
        <v>21786.279049359</v>
      </c>
      <c r="I423" s="42">
        <f t="shared" si="817"/>
        <v>1981.3679074662</v>
      </c>
      <c r="J423" s="42">
        <f t="shared" si="817"/>
        <v>8810.3817434424</v>
      </c>
      <c r="K423" s="42">
        <f t="shared" si="817"/>
        <v>10536.034566453001</v>
      </c>
      <c r="L423" s="39">
        <f t="shared" si="817"/>
        <v>4146.1395398675995</v>
      </c>
      <c r="M423" s="111">
        <f t="shared" ref="M423:Q423" si="818">LN(H423/H422)</f>
        <v>2.9159064435909564E-2</v>
      </c>
      <c r="N423" s="111">
        <f t="shared" si="818"/>
        <v>2.599678373804374E-3</v>
      </c>
      <c r="O423" s="111">
        <f t="shared" si="818"/>
        <v>-1.0139140842564377E-2</v>
      </c>
      <c r="P423" s="111">
        <f t="shared" si="818"/>
        <v>-7.035793135180473E-3</v>
      </c>
      <c r="Q423" s="112">
        <f t="shared" si="818"/>
        <v>-7.3882375450808595E-3</v>
      </c>
    </row>
    <row r="424" spans="1:17">
      <c r="A424" s="105">
        <v>42993</v>
      </c>
      <c r="B424" s="109">
        <v>379.80999800000001</v>
      </c>
      <c r="C424" s="109">
        <v>34.834285999999999</v>
      </c>
      <c r="D424" s="109">
        <v>154.26159699999999</v>
      </c>
      <c r="E424" s="109">
        <v>182.35000600000001</v>
      </c>
      <c r="F424" s="107">
        <v>72.387573000000003</v>
      </c>
      <c r="G424" s="107">
        <v>57.584899999999998</v>
      </c>
      <c r="H424" s="42">
        <f t="shared" ref="H424:L424" si="819">B424*$G424</f>
        <v>21871.320753830201</v>
      </c>
      <c r="I424" s="42">
        <f t="shared" si="819"/>
        <v>2005.9288758813998</v>
      </c>
      <c r="J424" s="42">
        <f t="shared" si="819"/>
        <v>8883.1386370852997</v>
      </c>
      <c r="K424" s="42">
        <f t="shared" si="819"/>
        <v>10500.606860509401</v>
      </c>
      <c r="L424" s="39">
        <f t="shared" si="819"/>
        <v>4168.4311524476998</v>
      </c>
      <c r="M424" s="111">
        <f t="shared" ref="M424:Q424" si="820">LN(H424/H423)</f>
        <v>3.895853753565875E-3</v>
      </c>
      <c r="N424" s="111">
        <f t="shared" si="820"/>
        <v>1.2319764691382577E-2</v>
      </c>
      <c r="O424" s="111">
        <f t="shared" si="820"/>
        <v>8.2241749709690507E-3</v>
      </c>
      <c r="P424" s="111">
        <f t="shared" si="820"/>
        <v>-3.3681934979721872E-3</v>
      </c>
      <c r="Q424" s="112">
        <f t="shared" si="820"/>
        <v>5.3620726349835144E-3</v>
      </c>
    </row>
    <row r="425" spans="1:17">
      <c r="A425" s="105">
        <v>42996</v>
      </c>
      <c r="B425" s="109">
        <v>385</v>
      </c>
      <c r="C425" s="109">
        <v>34.834285999999999</v>
      </c>
      <c r="D425" s="109">
        <v>153.09411600000001</v>
      </c>
      <c r="E425" s="109">
        <v>184.61999499999999</v>
      </c>
      <c r="F425" s="107">
        <v>72.243408000000002</v>
      </c>
      <c r="G425" s="107">
        <v>57.781500000000001</v>
      </c>
      <c r="H425" s="42">
        <f t="shared" ref="H425:L425" si="821">B425*$G425</f>
        <v>22245.877499999999</v>
      </c>
      <c r="I425" s="42">
        <f t="shared" si="821"/>
        <v>2012.7772965090001</v>
      </c>
      <c r="J425" s="42">
        <f t="shared" si="821"/>
        <v>8846.0076636540016</v>
      </c>
      <c r="K425" s="42">
        <f t="shared" si="821"/>
        <v>10667.6202410925</v>
      </c>
      <c r="L425" s="39">
        <f t="shared" si="821"/>
        <v>4174.3324793520005</v>
      </c>
      <c r="M425" s="111">
        <f t="shared" ref="M425:Q425" si="822">LN(H425/H424)</f>
        <v>1.6980486559903356E-2</v>
      </c>
      <c r="N425" s="111">
        <f t="shared" si="822"/>
        <v>3.4082746850778362E-3</v>
      </c>
      <c r="O425" s="111">
        <f t="shared" si="822"/>
        <v>-4.1886988905861962E-3</v>
      </c>
      <c r="P425" s="111">
        <f t="shared" si="822"/>
        <v>1.5779956005981324E-2</v>
      </c>
      <c r="Q425" s="112">
        <f t="shared" si="822"/>
        <v>1.414717747980512E-3</v>
      </c>
    </row>
    <row r="426" spans="1:17">
      <c r="A426" s="105">
        <v>42997</v>
      </c>
      <c r="B426" s="109">
        <v>375.10000600000001</v>
      </c>
      <c r="C426" s="109">
        <v>35.050826999999998</v>
      </c>
      <c r="D426" s="109">
        <v>153.15197800000001</v>
      </c>
      <c r="E426" s="109">
        <v>185.679993</v>
      </c>
      <c r="F426" s="107">
        <v>72.512550000000005</v>
      </c>
      <c r="G426" s="107">
        <v>58.134099999999997</v>
      </c>
      <c r="H426" s="42">
        <f t="shared" ref="H426:L426" si="823">B426*$G426</f>
        <v>21806.1012588046</v>
      </c>
      <c r="I426" s="42">
        <f t="shared" si="823"/>
        <v>2037.6482819006999</v>
      </c>
      <c r="J426" s="42">
        <f t="shared" si="823"/>
        <v>8903.3524042498011</v>
      </c>
      <c r="K426" s="42">
        <f t="shared" si="823"/>
        <v>10794.339281061299</v>
      </c>
      <c r="L426" s="39">
        <f t="shared" si="823"/>
        <v>4215.4518329550001</v>
      </c>
      <c r="M426" s="111">
        <f t="shared" ref="M426:Q426" si="824">LN(H426/H425)</f>
        <v>-1.996690565210547E-2</v>
      </c>
      <c r="N426" s="111">
        <f t="shared" si="824"/>
        <v>1.2280831973758859E-2</v>
      </c>
      <c r="O426" s="111">
        <f t="shared" si="824"/>
        <v>6.461634661891689E-3</v>
      </c>
      <c r="P426" s="111">
        <f t="shared" si="824"/>
        <v>1.1808848339667093E-2</v>
      </c>
      <c r="Q426" s="112">
        <f t="shared" si="824"/>
        <v>9.8023218046264897E-3</v>
      </c>
    </row>
    <row r="427" spans="1:17">
      <c r="A427" s="105">
        <v>42998</v>
      </c>
      <c r="B427" s="109">
        <v>373.91000400000001</v>
      </c>
      <c r="C427" s="109">
        <v>34.900188</v>
      </c>
      <c r="D427" s="109">
        <v>150.58547999999999</v>
      </c>
      <c r="E427" s="109">
        <v>185.509995</v>
      </c>
      <c r="F427" s="107">
        <v>72.031943999999996</v>
      </c>
      <c r="G427" s="107">
        <v>57.964300000000001</v>
      </c>
      <c r="H427" s="42">
        <f t="shared" ref="H427:L427" si="825">B427*$G427</f>
        <v>21673.431644857203</v>
      </c>
      <c r="I427" s="42">
        <f t="shared" si="825"/>
        <v>2022.9649672884</v>
      </c>
      <c r="J427" s="42">
        <f t="shared" si="825"/>
        <v>8728.5819383639991</v>
      </c>
      <c r="K427" s="42">
        <f t="shared" si="825"/>
        <v>10752.957003178501</v>
      </c>
      <c r="L427" s="39">
        <f t="shared" si="825"/>
        <v>4175.2812115992001</v>
      </c>
      <c r="M427" s="111">
        <f t="shared" ref="M427:Q427" si="826">LN(H427/H426)</f>
        <v>-6.1026426380421696E-3</v>
      </c>
      <c r="N427" s="111">
        <f t="shared" si="826"/>
        <v>-7.2320990500342802E-3</v>
      </c>
      <c r="O427" s="111">
        <f t="shared" si="826"/>
        <v>-1.9824959259422632E-2</v>
      </c>
      <c r="P427" s="111">
        <f t="shared" si="826"/>
        <v>-3.8410692660238296E-3</v>
      </c>
      <c r="Q427" s="112">
        <f t="shared" si="826"/>
        <v>-9.5750700331318616E-3</v>
      </c>
    </row>
    <row r="428" spans="1:17">
      <c r="A428" s="105">
        <v>42999</v>
      </c>
      <c r="B428" s="109">
        <v>366.48001099999999</v>
      </c>
      <c r="C428" s="109">
        <v>35.022579</v>
      </c>
      <c r="D428" s="109">
        <v>147.99964900000001</v>
      </c>
      <c r="E428" s="109">
        <v>188.779999</v>
      </c>
      <c r="F428" s="107">
        <v>71.330260999999993</v>
      </c>
      <c r="G428" s="107">
        <v>58.075699999999998</v>
      </c>
      <c r="H428" s="42">
        <f t="shared" ref="H428:L428" si="827">B428*$G428</f>
        <v>21283.5831748327</v>
      </c>
      <c r="I428" s="42">
        <f t="shared" si="827"/>
        <v>2033.9607912302999</v>
      </c>
      <c r="J428" s="42">
        <f t="shared" si="827"/>
        <v>8595.1832154293006</v>
      </c>
      <c r="K428" s="42">
        <f t="shared" si="827"/>
        <v>10963.530587924301</v>
      </c>
      <c r="L428" s="39">
        <f t="shared" si="827"/>
        <v>4142.5548387576991</v>
      </c>
      <c r="M428" s="111">
        <f t="shared" ref="M428:Q428" si="828">LN(H428/H427)</f>
        <v>-1.8151129681886827E-2</v>
      </c>
      <c r="N428" s="111">
        <f t="shared" si="828"/>
        <v>5.4207799315472878E-3</v>
      </c>
      <c r="O428" s="111">
        <f t="shared" si="828"/>
        <v>-1.5400966068773433E-2</v>
      </c>
      <c r="P428" s="111">
        <f t="shared" si="828"/>
        <v>1.9393576768617922E-2</v>
      </c>
      <c r="Q428" s="112">
        <f t="shared" si="828"/>
        <v>-7.8690037924792882E-3</v>
      </c>
    </row>
    <row r="429" spans="1:17">
      <c r="A429" s="105">
        <v>43000</v>
      </c>
      <c r="B429" s="109">
        <v>351.08999599999999</v>
      </c>
      <c r="C429" s="109">
        <v>35.003746</v>
      </c>
      <c r="D429" s="109">
        <v>146.55235300000001</v>
      </c>
      <c r="E429" s="109">
        <v>187.35000600000001</v>
      </c>
      <c r="F429" s="107">
        <v>71.522507000000004</v>
      </c>
      <c r="G429" s="107">
        <v>57.591700000000003</v>
      </c>
      <c r="H429" s="42">
        <f t="shared" ref="H429:L429" si="829">B429*$G429</f>
        <v>20219.869722633201</v>
      </c>
      <c r="I429" s="42">
        <f t="shared" si="829"/>
        <v>2015.9252385082</v>
      </c>
      <c r="J429" s="42">
        <f t="shared" si="829"/>
        <v>8440.1991482701014</v>
      </c>
      <c r="K429" s="42">
        <f t="shared" si="829"/>
        <v>10789.805340550201</v>
      </c>
      <c r="L429" s="39">
        <f t="shared" si="829"/>
        <v>4119.1027663919003</v>
      </c>
      <c r="M429" s="111">
        <f t="shared" ref="M429:Q429" si="830">LN(H429/H428)</f>
        <v>-5.1270261998533663E-2</v>
      </c>
      <c r="N429" s="111">
        <f t="shared" si="830"/>
        <v>-8.9067553111246631E-3</v>
      </c>
      <c r="O429" s="111">
        <f t="shared" si="830"/>
        <v>-1.8196051024536891E-2</v>
      </c>
      <c r="P429" s="111">
        <f t="shared" si="830"/>
        <v>-1.5972625200771837E-2</v>
      </c>
      <c r="Q429" s="112">
        <f t="shared" si="830"/>
        <v>-5.677343816298675E-3</v>
      </c>
    </row>
    <row r="430" spans="1:17">
      <c r="A430" s="105">
        <v>43003</v>
      </c>
      <c r="B430" s="109">
        <v>344.98998999999998</v>
      </c>
      <c r="C430" s="109">
        <v>34.984921</v>
      </c>
      <c r="D430" s="109">
        <v>145.25945999999999</v>
      </c>
      <c r="E430" s="109">
        <v>178.550003</v>
      </c>
      <c r="F430" s="107">
        <v>70.41713</v>
      </c>
      <c r="G430" s="107">
        <v>57.442100000000003</v>
      </c>
      <c r="H430" s="42">
        <f t="shared" ref="H430:L430" si="831">B430*$G430</f>
        <v>19816.949504578999</v>
      </c>
      <c r="I430" s="42">
        <f t="shared" si="831"/>
        <v>2009.6073305741002</v>
      </c>
      <c r="J430" s="42">
        <f t="shared" si="831"/>
        <v>8344.0084272660006</v>
      </c>
      <c r="K430" s="42">
        <f t="shared" si="831"/>
        <v>10256.287127326301</v>
      </c>
      <c r="L430" s="39">
        <f t="shared" si="831"/>
        <v>4044.9078231730005</v>
      </c>
      <c r="M430" s="111">
        <f t="shared" ref="M430:Q430" si="832">LN(H430/H429)</f>
        <v>-2.0128163480386367E-2</v>
      </c>
      <c r="N430" s="111">
        <f t="shared" si="832"/>
        <v>-3.1389203853710319E-3</v>
      </c>
      <c r="O430" s="111">
        <f t="shared" si="832"/>
        <v>-1.146217641898168E-2</v>
      </c>
      <c r="P430" s="111">
        <f t="shared" si="832"/>
        <v>-5.0710842559212349E-2</v>
      </c>
      <c r="Q430" s="112">
        <f t="shared" si="832"/>
        <v>-1.8176602090089471E-2</v>
      </c>
    </row>
    <row r="431" spans="1:17">
      <c r="A431" s="105">
        <v>43004</v>
      </c>
      <c r="B431" s="109">
        <v>345.25</v>
      </c>
      <c r="C431" s="109">
        <v>35.276783000000002</v>
      </c>
      <c r="D431" s="109">
        <v>147.75842299999999</v>
      </c>
      <c r="E431" s="109">
        <v>179.38000500000001</v>
      </c>
      <c r="F431" s="107">
        <v>70.41713</v>
      </c>
      <c r="G431" s="107">
        <v>57.628300000000003</v>
      </c>
      <c r="H431" s="42">
        <f t="shared" ref="H431:L431" si="833">B431*$G431</f>
        <v>19896.170575</v>
      </c>
      <c r="I431" s="42">
        <f t="shared" si="833"/>
        <v>2032.9410337589002</v>
      </c>
      <c r="J431" s="42">
        <f t="shared" si="833"/>
        <v>8515.0667281708993</v>
      </c>
      <c r="K431" s="42">
        <f t="shared" si="833"/>
        <v>10337.364742141501</v>
      </c>
      <c r="L431" s="39">
        <f t="shared" si="833"/>
        <v>4058.0194927790003</v>
      </c>
      <c r="M431" s="111">
        <f t="shared" ref="M431:Q431" si="834">LN(H431/H430)</f>
        <v>3.9896726998834963E-3</v>
      </c>
      <c r="N431" s="111">
        <f t="shared" si="834"/>
        <v>1.154418461721482E-2</v>
      </c>
      <c r="O431" s="111">
        <f t="shared" si="834"/>
        <v>2.0293422950690004E-2</v>
      </c>
      <c r="P431" s="111">
        <f t="shared" si="834"/>
        <v>7.8740802493300378E-3</v>
      </c>
      <c r="Q431" s="112">
        <f t="shared" si="834"/>
        <v>3.2362825281593986E-3</v>
      </c>
    </row>
    <row r="432" spans="1:17">
      <c r="A432" s="105">
        <v>43005</v>
      </c>
      <c r="B432" s="109">
        <v>340.97000100000002</v>
      </c>
      <c r="C432" s="109">
        <v>35.342682000000003</v>
      </c>
      <c r="D432" s="109">
        <v>148.81012000000001</v>
      </c>
      <c r="E432" s="109">
        <v>181.970001</v>
      </c>
      <c r="F432" s="107">
        <v>70.984238000000005</v>
      </c>
      <c r="G432" s="107">
        <v>58.126600000000003</v>
      </c>
      <c r="H432" s="42">
        <f t="shared" ref="H432:L432" si="835">B432*$G432</f>
        <v>19819.426860126601</v>
      </c>
      <c r="I432" s="42">
        <f t="shared" si="835"/>
        <v>2054.3499395412005</v>
      </c>
      <c r="J432" s="42">
        <f t="shared" si="835"/>
        <v>8649.8263211920021</v>
      </c>
      <c r="K432" s="42">
        <f t="shared" si="835"/>
        <v>10577.2974601266</v>
      </c>
      <c r="L432" s="39">
        <f t="shared" si="835"/>
        <v>4126.0724085308002</v>
      </c>
      <c r="M432" s="111">
        <f t="shared" ref="M432:Q432" si="836">LN(H432/H431)</f>
        <v>-3.8646685608554887E-3</v>
      </c>
      <c r="N432" s="111">
        <f t="shared" si="836"/>
        <v>1.0475937101429694E-2</v>
      </c>
      <c r="O432" s="111">
        <f t="shared" si="836"/>
        <v>1.5702091639501703E-2</v>
      </c>
      <c r="P432" s="111">
        <f t="shared" si="836"/>
        <v>2.2944979178890369E-2</v>
      </c>
      <c r="Q432" s="112">
        <f t="shared" si="836"/>
        <v>1.6630918888456719E-2</v>
      </c>
    </row>
    <row r="433" spans="1:17">
      <c r="A433" s="105">
        <v>43006</v>
      </c>
      <c r="B433" s="109">
        <v>339.60000600000001</v>
      </c>
      <c r="C433" s="109">
        <v>35.615704000000001</v>
      </c>
      <c r="D433" s="109">
        <v>147.89352400000001</v>
      </c>
      <c r="E433" s="109">
        <v>180.699997</v>
      </c>
      <c r="F433" s="107">
        <v>71.003471000000005</v>
      </c>
      <c r="G433" s="107">
        <v>58.179099999999998</v>
      </c>
      <c r="H433" s="42">
        <f t="shared" ref="H433:L433" si="837">B433*$G433</f>
        <v>19757.6227090746</v>
      </c>
      <c r="I433" s="42">
        <f t="shared" si="837"/>
        <v>2072.0896045864001</v>
      </c>
      <c r="J433" s="42">
        <f t="shared" si="837"/>
        <v>8604.3121221483998</v>
      </c>
      <c r="K433" s="42">
        <f t="shared" si="837"/>
        <v>10512.9631954627</v>
      </c>
      <c r="L433" s="39">
        <f t="shared" si="837"/>
        <v>4130.9180396561005</v>
      </c>
      <c r="M433" s="111">
        <f t="shared" ref="M433:Q433" si="838">LN(H433/H432)</f>
        <v>-3.1232343979283946E-3</v>
      </c>
      <c r="N433" s="111">
        <f t="shared" si="838"/>
        <v>8.5981021374848532E-3</v>
      </c>
      <c r="O433" s="111">
        <f t="shared" si="838"/>
        <v>-5.2757551194632683E-3</v>
      </c>
      <c r="P433" s="111">
        <f t="shared" si="838"/>
        <v>-6.1008695208738129E-3</v>
      </c>
      <c r="Q433" s="112">
        <f t="shared" si="838"/>
        <v>1.1737040782540489E-3</v>
      </c>
    </row>
    <row r="434" spans="1:17">
      <c r="A434" s="105">
        <v>43007</v>
      </c>
      <c r="B434" s="109">
        <v>341.10000600000001</v>
      </c>
      <c r="C434" s="109">
        <v>35.851073999999997</v>
      </c>
      <c r="D434" s="109">
        <v>148.703979</v>
      </c>
      <c r="E434" s="109">
        <v>181.35000600000001</v>
      </c>
      <c r="F434" s="107">
        <v>71.599402999999995</v>
      </c>
      <c r="G434" s="107">
        <v>57.755499999999998</v>
      </c>
      <c r="H434" s="42">
        <f t="shared" ref="H434:L434" si="839">B434*$G434</f>
        <v>19700.401396533001</v>
      </c>
      <c r="I434" s="42">
        <f t="shared" si="839"/>
        <v>2070.5967044069998</v>
      </c>
      <c r="J434" s="42">
        <f t="shared" si="839"/>
        <v>8588.4726591345006</v>
      </c>
      <c r="K434" s="42">
        <f t="shared" si="839"/>
        <v>10473.960271533</v>
      </c>
      <c r="L434" s="39">
        <f t="shared" si="839"/>
        <v>4135.2593199664998</v>
      </c>
      <c r="M434" s="111">
        <f t="shared" ref="M434:Q434" si="840">LN(H434/H433)</f>
        <v>-2.9003658419977595E-3</v>
      </c>
      <c r="N434" s="111">
        <f t="shared" si="840"/>
        <v>-7.2074018290276714E-4</v>
      </c>
      <c r="O434" s="111">
        <f t="shared" si="840"/>
        <v>-1.8425714852759723E-3</v>
      </c>
      <c r="P434" s="111">
        <f t="shared" si="840"/>
        <v>-3.7168829336852349E-3</v>
      </c>
      <c r="Q434" s="112">
        <f t="shared" si="840"/>
        <v>1.0503720209882053E-3</v>
      </c>
    </row>
    <row r="435" spans="1:17">
      <c r="A435" s="105">
        <v>43010</v>
      </c>
      <c r="B435" s="109">
        <v>341.52999899999998</v>
      </c>
      <c r="C435" s="109">
        <v>36.754879000000003</v>
      </c>
      <c r="D435" s="109">
        <v>148.40489199999999</v>
      </c>
      <c r="E435" s="109">
        <v>177.009995</v>
      </c>
      <c r="F435" s="107">
        <v>71.714737</v>
      </c>
      <c r="G435" s="107">
        <v>57.871099999999998</v>
      </c>
      <c r="H435" s="42">
        <f t="shared" ref="H435:L435" si="841">B435*$G435</f>
        <v>19764.716725128899</v>
      </c>
      <c r="I435" s="42">
        <f t="shared" si="841"/>
        <v>2127.0452780968999</v>
      </c>
      <c r="J435" s="42">
        <f t="shared" si="841"/>
        <v>8588.3543454211995</v>
      </c>
      <c r="K435" s="42">
        <f t="shared" si="841"/>
        <v>10243.763121644501</v>
      </c>
      <c r="L435" s="39">
        <f t="shared" si="841"/>
        <v>4150.2107164007002</v>
      </c>
      <c r="M435" s="111">
        <f t="shared" ref="M435:Q435" si="842">LN(H435/H434)</f>
        <v>3.2593535047749055E-3</v>
      </c>
      <c r="N435" s="111">
        <f t="shared" si="842"/>
        <v>2.6896994560103242E-2</v>
      </c>
      <c r="O435" s="111">
        <f t="shared" si="842"/>
        <v>-1.377596843366926E-5</v>
      </c>
      <c r="P435" s="111">
        <f t="shared" si="842"/>
        <v>-2.2223158343566418E-2</v>
      </c>
      <c r="Q435" s="112">
        <f t="shared" si="842"/>
        <v>3.6090680667553482E-3</v>
      </c>
    </row>
    <row r="436" spans="1:17">
      <c r="A436" s="105">
        <v>43011</v>
      </c>
      <c r="B436" s="109">
        <v>348.14001500000001</v>
      </c>
      <c r="C436" s="109">
        <v>37.074986000000003</v>
      </c>
      <c r="D436" s="109">
        <v>149.05136100000001</v>
      </c>
      <c r="E436" s="109">
        <v>179.19000199999999</v>
      </c>
      <c r="F436" s="107">
        <v>71.378333999999995</v>
      </c>
      <c r="G436" s="107">
        <v>57.976399999999998</v>
      </c>
      <c r="H436" s="42">
        <f t="shared" ref="H436:L436" si="843">B436*$G436</f>
        <v>20183.904765645999</v>
      </c>
      <c r="I436" s="42">
        <f t="shared" si="843"/>
        <v>2149.4742183304002</v>
      </c>
      <c r="J436" s="42">
        <f t="shared" si="843"/>
        <v>8641.4613258804002</v>
      </c>
      <c r="K436" s="42">
        <f t="shared" si="843"/>
        <v>10388.791231952799</v>
      </c>
      <c r="L436" s="39">
        <f t="shared" si="843"/>
        <v>4138.2588433175997</v>
      </c>
      <c r="M436" s="111">
        <f t="shared" ref="M436:Q436" si="844">LN(H436/H435)</f>
        <v>2.0987128518701607E-2</v>
      </c>
      <c r="N436" s="111">
        <f t="shared" si="844"/>
        <v>1.0489439322535342E-2</v>
      </c>
      <c r="O436" s="111">
        <f t="shared" si="844"/>
        <v>6.1645637599973303E-3</v>
      </c>
      <c r="P436" s="111">
        <f t="shared" si="844"/>
        <v>1.405841433067141E-2</v>
      </c>
      <c r="Q436" s="112">
        <f t="shared" si="844"/>
        <v>-2.8839778636954218E-3</v>
      </c>
    </row>
    <row r="437" spans="1:17">
      <c r="A437" s="105">
        <v>43012</v>
      </c>
      <c r="B437" s="109">
        <v>355.01001000000002</v>
      </c>
      <c r="C437" s="109">
        <v>37.037318999999997</v>
      </c>
      <c r="D437" s="109">
        <v>148.086502</v>
      </c>
      <c r="E437" s="109">
        <v>184.449997</v>
      </c>
      <c r="F437" s="107">
        <v>71.791640999999998</v>
      </c>
      <c r="G437" s="107">
        <v>57.680999999999997</v>
      </c>
      <c r="H437" s="42">
        <f t="shared" ref="H437:L437" si="845">B437*$G437</f>
        <v>20477.332386810001</v>
      </c>
      <c r="I437" s="42">
        <f t="shared" si="845"/>
        <v>2136.3495972389996</v>
      </c>
      <c r="J437" s="42">
        <f t="shared" si="845"/>
        <v>8541.777521861999</v>
      </c>
      <c r="K437" s="42">
        <f t="shared" si="845"/>
        <v>10639.260276956998</v>
      </c>
      <c r="L437" s="39">
        <f t="shared" si="845"/>
        <v>4141.0136445210001</v>
      </c>
      <c r="M437" s="111">
        <f t="shared" ref="M437:Q437" si="846">LN(H437/H436)</f>
        <v>1.4433044118782962E-2</v>
      </c>
      <c r="N437" s="111">
        <f t="shared" si="846"/>
        <v>-6.1246857936701144E-3</v>
      </c>
      <c r="O437" s="111">
        <f t="shared" si="846"/>
        <v>-1.1602576578667579E-2</v>
      </c>
      <c r="P437" s="111">
        <f t="shared" si="846"/>
        <v>2.3823499872931388E-2</v>
      </c>
      <c r="Q437" s="112">
        <f t="shared" si="846"/>
        <v>6.6546941391536056E-4</v>
      </c>
    </row>
    <row r="438" spans="1:17">
      <c r="A438" s="105">
        <v>43013</v>
      </c>
      <c r="B438" s="109">
        <v>355.32998700000002</v>
      </c>
      <c r="C438" s="109">
        <v>37.216194000000002</v>
      </c>
      <c r="D438" s="109">
        <v>149.92936700000001</v>
      </c>
      <c r="E438" s="109">
        <v>194.38999899999999</v>
      </c>
      <c r="F438" s="107">
        <v>73.021964999999994</v>
      </c>
      <c r="G438" s="107">
        <v>57.511800000000001</v>
      </c>
      <c r="H438" s="42">
        <f t="shared" ref="H438:L438" si="847">B438*$G438</f>
        <v>20435.667146346601</v>
      </c>
      <c r="I438" s="42">
        <f t="shared" si="847"/>
        <v>2140.3703060892003</v>
      </c>
      <c r="J438" s="42">
        <f t="shared" si="847"/>
        <v>8622.7077690306014</v>
      </c>
      <c r="K438" s="42">
        <f t="shared" si="847"/>
        <v>11179.7187444882</v>
      </c>
      <c r="L438" s="39">
        <f t="shared" si="847"/>
        <v>4199.6246466869998</v>
      </c>
      <c r="M438" s="111">
        <f t="shared" ref="M438:Q438" si="848">LN(H438/H437)</f>
        <v>-2.0367734139593533E-3</v>
      </c>
      <c r="N438" s="111">
        <f t="shared" si="848"/>
        <v>1.8802774676236354E-3</v>
      </c>
      <c r="O438" s="111">
        <f t="shared" si="848"/>
        <v>9.430034810453734E-3</v>
      </c>
      <c r="P438" s="111">
        <f t="shared" si="848"/>
        <v>4.9550351733701335E-2</v>
      </c>
      <c r="Q438" s="112">
        <f t="shared" si="848"/>
        <v>1.4054551919040545E-2</v>
      </c>
    </row>
    <row r="439" spans="1:17">
      <c r="A439" s="105">
        <v>43014</v>
      </c>
      <c r="B439" s="109">
        <v>356.88000499999998</v>
      </c>
      <c r="C439" s="109">
        <v>37.310349000000002</v>
      </c>
      <c r="D439" s="109">
        <v>149.84251399999999</v>
      </c>
      <c r="E439" s="109">
        <v>198.020004</v>
      </c>
      <c r="F439" s="107">
        <v>73.050811999999993</v>
      </c>
      <c r="G439" s="107">
        <v>57.965600000000002</v>
      </c>
      <c r="H439" s="42">
        <f t="shared" ref="H439:L439" si="849">B439*$G439</f>
        <v>20686.763617828001</v>
      </c>
      <c r="I439" s="42">
        <f t="shared" si="849"/>
        <v>2162.7167659944002</v>
      </c>
      <c r="J439" s="42">
        <f t="shared" si="849"/>
        <v>8685.7112295183997</v>
      </c>
      <c r="K439" s="42">
        <f t="shared" si="849"/>
        <v>11478.348343862401</v>
      </c>
      <c r="L439" s="39">
        <f t="shared" si="849"/>
        <v>4234.4341480672001</v>
      </c>
      <c r="M439" s="111">
        <f t="shared" ref="M439:Q439" si="850">LN(H439/H438)</f>
        <v>1.2212293267706438E-2</v>
      </c>
      <c r="N439" s="111">
        <f t="shared" si="850"/>
        <v>1.0386339117845925E-2</v>
      </c>
      <c r="O439" s="111">
        <f t="shared" si="850"/>
        <v>7.2801263661778966E-3</v>
      </c>
      <c r="P439" s="111">
        <f t="shared" si="850"/>
        <v>2.6361197666940412E-2</v>
      </c>
      <c r="Q439" s="112">
        <f t="shared" si="850"/>
        <v>8.2545545105330818E-3</v>
      </c>
    </row>
    <row r="440" spans="1:17">
      <c r="A440" s="105">
        <v>43017</v>
      </c>
      <c r="B440" s="109">
        <v>342.94000199999999</v>
      </c>
      <c r="C440" s="109">
        <v>37.526885999999998</v>
      </c>
      <c r="D440" s="109">
        <v>150.363541</v>
      </c>
      <c r="E440" s="109">
        <v>196.86999499999999</v>
      </c>
      <c r="F440" s="107">
        <v>73.329559000000003</v>
      </c>
      <c r="G440" s="107">
        <v>58.359400000000001</v>
      </c>
      <c r="H440" s="42">
        <f t="shared" ref="H440:L440" si="851">B440*$G440</f>
        <v>20013.7727527188</v>
      </c>
      <c r="I440" s="42">
        <f t="shared" si="851"/>
        <v>2190.0465508284001</v>
      </c>
      <c r="J440" s="42">
        <f t="shared" si="851"/>
        <v>8775.1260346353993</v>
      </c>
      <c r="K440" s="42">
        <f t="shared" si="851"/>
        <v>11489.214786203</v>
      </c>
      <c r="L440" s="39">
        <f t="shared" si="851"/>
        <v>4279.4690655046006</v>
      </c>
      <c r="M440" s="111">
        <f t="shared" ref="M440:Q440" si="852">LN(H440/H439)</f>
        <v>-3.3073382803066882E-2</v>
      </c>
      <c r="N440" s="111">
        <f t="shared" si="852"/>
        <v>1.2557606278058655E-2</v>
      </c>
      <c r="O440" s="111">
        <f t="shared" si="852"/>
        <v>1.0241844118108506E-2</v>
      </c>
      <c r="P440" s="111">
        <f t="shared" si="852"/>
        <v>9.4624258480160777E-4</v>
      </c>
      <c r="Q440" s="112">
        <f t="shared" si="852"/>
        <v>1.0579245813400681E-2</v>
      </c>
    </row>
    <row r="441" spans="1:17">
      <c r="A441" s="113">
        <v>43018</v>
      </c>
      <c r="B441" s="109">
        <v>355.58999599999999</v>
      </c>
      <c r="C441" s="109">
        <v>37.329174000000002</v>
      </c>
      <c r="D441" s="109">
        <v>150.42143200000001</v>
      </c>
      <c r="E441" s="109">
        <v>195.08000200000001</v>
      </c>
      <c r="F441" s="107">
        <v>73.329559000000003</v>
      </c>
      <c r="G441" s="107">
        <v>57.974800000000002</v>
      </c>
      <c r="H441" s="42">
        <f t="shared" ref="H441:L441" si="853">B441*$G441</f>
        <v>20615.258900100798</v>
      </c>
      <c r="I441" s="42">
        <f t="shared" si="853"/>
        <v>2164.1513968152003</v>
      </c>
      <c r="J441" s="42">
        <f t="shared" si="853"/>
        <v>8720.6524359136001</v>
      </c>
      <c r="K441" s="42">
        <f t="shared" si="853"/>
        <v>11309.724099949601</v>
      </c>
      <c r="L441" s="39">
        <f t="shared" si="853"/>
        <v>4251.2665171132003</v>
      </c>
      <c r="M441" s="111">
        <f t="shared" ref="M441:Q441" si="854">LN(H441/H440)</f>
        <v>2.9610850713453728E-2</v>
      </c>
      <c r="N441" s="111">
        <f t="shared" si="854"/>
        <v>-1.1894479591785818E-2</v>
      </c>
      <c r="O441" s="111">
        <f t="shared" si="854"/>
        <v>-6.2270764159388023E-3</v>
      </c>
      <c r="P441" s="111">
        <f t="shared" si="854"/>
        <v>-1.5745855154994361E-2</v>
      </c>
      <c r="Q441" s="112">
        <f t="shared" si="854"/>
        <v>-6.6120092145254116E-3</v>
      </c>
    </row>
    <row r="442" spans="1:17">
      <c r="A442" s="113">
        <v>43019</v>
      </c>
      <c r="B442" s="109">
        <v>354.60000600000001</v>
      </c>
      <c r="C442" s="109">
        <v>36.999659999999999</v>
      </c>
      <c r="D442" s="109">
        <v>151.04861500000001</v>
      </c>
      <c r="E442" s="109">
        <v>194.949997</v>
      </c>
      <c r="F442" s="107">
        <v>73.454505999999995</v>
      </c>
      <c r="G442" s="107">
        <v>57.879300000000001</v>
      </c>
      <c r="H442" s="42">
        <f t="shared" ref="H442:L442" si="855">B442*$G442</f>
        <v>20524.000127275802</v>
      </c>
      <c r="I442" s="42">
        <f t="shared" si="855"/>
        <v>2141.5144210379999</v>
      </c>
      <c r="J442" s="42">
        <f t="shared" si="855"/>
        <v>8742.5881021695004</v>
      </c>
      <c r="K442" s="42">
        <f t="shared" si="855"/>
        <v>11283.569361362101</v>
      </c>
      <c r="L442" s="39">
        <f t="shared" si="855"/>
        <v>4251.4953891258001</v>
      </c>
      <c r="M442" s="111">
        <f t="shared" ref="M442:Q442" si="856">LN(H442/H441)</f>
        <v>-4.4365856202533789E-3</v>
      </c>
      <c r="N442" s="111">
        <f t="shared" si="856"/>
        <v>-1.0515067963476578E-2</v>
      </c>
      <c r="O442" s="111">
        <f t="shared" si="856"/>
        <v>2.5122116075505271E-3</v>
      </c>
      <c r="P442" s="111">
        <f t="shared" si="856"/>
        <v>-2.3152667242372867E-3</v>
      </c>
      <c r="Q442" s="112">
        <f t="shared" si="856"/>
        <v>5.3834745739954394E-5</v>
      </c>
    </row>
    <row r="443" spans="1:17">
      <c r="A443" s="113">
        <v>43020</v>
      </c>
      <c r="B443" s="109">
        <v>355.67999300000002</v>
      </c>
      <c r="C443" s="109">
        <v>36.896099</v>
      </c>
      <c r="D443" s="109">
        <v>150.51795999999999</v>
      </c>
      <c r="E443" s="109">
        <v>195.86000100000001</v>
      </c>
      <c r="F443" s="107">
        <v>74.127335000000002</v>
      </c>
      <c r="G443" s="107">
        <v>57.706200000000003</v>
      </c>
      <c r="H443" s="42">
        <f t="shared" ref="H443:L443" si="857">B443*$G443</f>
        <v>20524.940812056604</v>
      </c>
      <c r="I443" s="42">
        <f t="shared" si="857"/>
        <v>2129.1336681138</v>
      </c>
      <c r="J443" s="42">
        <f t="shared" si="857"/>
        <v>8685.8195033520005</v>
      </c>
      <c r="K443" s="42">
        <f t="shared" si="857"/>
        <v>11302.336389706201</v>
      </c>
      <c r="L443" s="39">
        <f t="shared" si="857"/>
        <v>4277.6068189770003</v>
      </c>
      <c r="M443" s="111">
        <f t="shared" ref="M443:Q443" si="858">LN(H443/H442)</f>
        <v>4.5832353256320176E-5</v>
      </c>
      <c r="N443" s="111">
        <f t="shared" si="858"/>
        <v>-5.7980837335097164E-3</v>
      </c>
      <c r="O443" s="111">
        <f t="shared" si="858"/>
        <v>-6.5145136456096755E-3</v>
      </c>
      <c r="P443" s="111">
        <f t="shared" si="858"/>
        <v>1.6618357368540881E-3</v>
      </c>
      <c r="Q443" s="112">
        <f t="shared" si="858"/>
        <v>6.1229214496139519E-3</v>
      </c>
    </row>
    <row r="444" spans="1:17">
      <c r="A444" s="113">
        <v>43021</v>
      </c>
      <c r="B444" s="109">
        <v>355.57000699999998</v>
      </c>
      <c r="C444" s="109">
        <v>37.347999999999999</v>
      </c>
      <c r="D444" s="109">
        <v>151.47316000000001</v>
      </c>
      <c r="E444" s="109">
        <v>199.490005</v>
      </c>
      <c r="F444" s="107">
        <v>74.482979</v>
      </c>
      <c r="G444" s="107">
        <v>57.431800000000003</v>
      </c>
      <c r="H444" s="42">
        <f t="shared" ref="H444:L444" si="859">B444*$G444</f>
        <v>20421.025528022601</v>
      </c>
      <c r="I444" s="42">
        <f t="shared" si="859"/>
        <v>2144.9628664000002</v>
      </c>
      <c r="J444" s="42">
        <f t="shared" si="859"/>
        <v>8699.3762304880001</v>
      </c>
      <c r="K444" s="42">
        <f t="shared" si="859"/>
        <v>11457.070069159001</v>
      </c>
      <c r="L444" s="39">
        <f t="shared" si="859"/>
        <v>4277.6915533321999</v>
      </c>
      <c r="M444" s="111">
        <f t="shared" ref="M444:Q444" si="860">LN(H444/H443)</f>
        <v>-5.075738414344888E-3</v>
      </c>
      <c r="N444" s="111">
        <f t="shared" si="860"/>
        <v>7.4070721287419804E-3</v>
      </c>
      <c r="O444" s="111">
        <f t="shared" si="860"/>
        <v>1.5595717288827153E-3</v>
      </c>
      <c r="P444" s="111">
        <f t="shared" si="860"/>
        <v>1.3597548233700149E-2</v>
      </c>
      <c r="Q444" s="112">
        <f t="shared" si="860"/>
        <v>1.9808626541086778E-5</v>
      </c>
    </row>
    <row r="445" spans="1:17">
      <c r="A445" s="113">
        <v>43024</v>
      </c>
      <c r="B445" s="109">
        <v>350.60000600000001</v>
      </c>
      <c r="C445" s="109">
        <v>37.432735000000001</v>
      </c>
      <c r="D445" s="109">
        <v>154.26159699999999</v>
      </c>
      <c r="E445" s="109">
        <v>202.679993</v>
      </c>
      <c r="F445" s="107">
        <v>74.636780000000002</v>
      </c>
      <c r="G445" s="107">
        <v>57.188499999999998</v>
      </c>
      <c r="H445" s="42">
        <f t="shared" ref="H445:L445" si="861">B445*$G445</f>
        <v>20050.288443131001</v>
      </c>
      <c r="I445" s="42">
        <f t="shared" si="861"/>
        <v>2140.7219655475001</v>
      </c>
      <c r="J445" s="42">
        <f t="shared" si="861"/>
        <v>8821.989340034499</v>
      </c>
      <c r="K445" s="42">
        <f t="shared" si="861"/>
        <v>11590.964779680498</v>
      </c>
      <c r="L445" s="39">
        <f t="shared" si="861"/>
        <v>4268.3654930299999</v>
      </c>
      <c r="M445" s="111">
        <f t="shared" ref="M445:Q445" si="862">LN(H445/H444)</f>
        <v>-1.8321493379775247E-2</v>
      </c>
      <c r="N445" s="111">
        <f t="shared" si="862"/>
        <v>-1.9791013119449434E-3</v>
      </c>
      <c r="O445" s="111">
        <f t="shared" si="862"/>
        <v>1.3996067898067538E-2</v>
      </c>
      <c r="P445" s="111">
        <f t="shared" si="862"/>
        <v>1.1618883578971317E-2</v>
      </c>
      <c r="Q445" s="112">
        <f t="shared" si="862"/>
        <v>-2.1825419497330883E-3</v>
      </c>
    </row>
    <row r="446" spans="1:17">
      <c r="A446" s="113">
        <v>43025</v>
      </c>
      <c r="B446" s="109">
        <v>355.75</v>
      </c>
      <c r="C446" s="109">
        <v>37.460979000000002</v>
      </c>
      <c r="D446" s="109">
        <v>154.83085600000001</v>
      </c>
      <c r="E446" s="109">
        <v>199.479996</v>
      </c>
      <c r="F446" s="107">
        <v>74.579109000000003</v>
      </c>
      <c r="G446" s="107">
        <v>57.387500000000003</v>
      </c>
      <c r="H446" s="42">
        <f t="shared" ref="H446:L446" si="863">B446*$G446</f>
        <v>20415.603125000001</v>
      </c>
      <c r="I446" s="42">
        <f t="shared" si="863"/>
        <v>2149.7919323625001</v>
      </c>
      <c r="J446" s="42">
        <f t="shared" si="863"/>
        <v>8885.3557487000016</v>
      </c>
      <c r="K446" s="42">
        <f t="shared" si="863"/>
        <v>11447.65827045</v>
      </c>
      <c r="L446" s="39">
        <f t="shared" si="863"/>
        <v>4279.9086177375002</v>
      </c>
      <c r="M446" s="111">
        <f t="shared" ref="M446:Q446" si="864">LN(H446/H445)</f>
        <v>1.805592772299499E-2</v>
      </c>
      <c r="N446" s="111">
        <f t="shared" si="864"/>
        <v>4.2279225946032142E-3</v>
      </c>
      <c r="O446" s="111">
        <f t="shared" si="864"/>
        <v>7.1571067078367136E-3</v>
      </c>
      <c r="P446" s="111">
        <f t="shared" si="864"/>
        <v>-1.2440705091033954E-2</v>
      </c>
      <c r="Q446" s="112">
        <f t="shared" si="864"/>
        <v>2.7006929291160582E-3</v>
      </c>
    </row>
    <row r="447" spans="1:17">
      <c r="A447" s="113">
        <v>43026</v>
      </c>
      <c r="B447" s="109">
        <v>359.64999399999999</v>
      </c>
      <c r="C447" s="109">
        <v>37.894047</v>
      </c>
      <c r="D447" s="109">
        <v>154.145813</v>
      </c>
      <c r="E447" s="109">
        <v>195.53999300000001</v>
      </c>
      <c r="F447" s="107">
        <v>74.598327999999995</v>
      </c>
      <c r="G447" s="107">
        <v>57.3583</v>
      </c>
      <c r="H447" s="42">
        <f t="shared" ref="H447:L447" si="865">B447*$G447</f>
        <v>20628.912250850201</v>
      </c>
      <c r="I447" s="42">
        <f t="shared" si="865"/>
        <v>2173.5381160401002</v>
      </c>
      <c r="J447" s="42">
        <f t="shared" si="865"/>
        <v>8841.541785797901</v>
      </c>
      <c r="K447" s="42">
        <f t="shared" si="865"/>
        <v>11215.8415804919</v>
      </c>
      <c r="L447" s="39">
        <f t="shared" si="865"/>
        <v>4278.8332769223998</v>
      </c>
      <c r="M447" s="111">
        <f t="shared" ref="M447:Q447" si="866">LN(H447/H446)</f>
        <v>1.039413155938205E-2</v>
      </c>
      <c r="N447" s="111">
        <f t="shared" si="866"/>
        <v>1.0985246192206735E-2</v>
      </c>
      <c r="O447" s="111">
        <f t="shared" si="866"/>
        <v>-4.9432284509835075E-3</v>
      </c>
      <c r="P447" s="111">
        <f t="shared" si="866"/>
        <v>-2.0457985447698626E-2</v>
      </c>
      <c r="Q447" s="112">
        <f t="shared" si="866"/>
        <v>-2.5128478787978762E-4</v>
      </c>
    </row>
    <row r="448" spans="1:17">
      <c r="A448" s="113">
        <v>43027</v>
      </c>
      <c r="B448" s="109">
        <v>351.80999800000001</v>
      </c>
      <c r="C448" s="109">
        <v>37.743416000000003</v>
      </c>
      <c r="D448" s="109">
        <v>150.498627</v>
      </c>
      <c r="E448" s="109">
        <v>195.13000500000001</v>
      </c>
      <c r="F448" s="107">
        <v>74.886696000000001</v>
      </c>
      <c r="G448" s="107">
        <v>57.5276</v>
      </c>
      <c r="H448" s="42">
        <f t="shared" ref="H448:L448" si="867">B448*$G448</f>
        <v>20238.784840944802</v>
      </c>
      <c r="I448" s="42">
        <f t="shared" si="867"/>
        <v>2171.2881382816004</v>
      </c>
      <c r="J448" s="42">
        <f t="shared" si="867"/>
        <v>8657.8248146051992</v>
      </c>
      <c r="K448" s="42">
        <f t="shared" si="867"/>
        <v>11225.360875638</v>
      </c>
      <c r="L448" s="39">
        <f t="shared" si="867"/>
        <v>4308.0518928095998</v>
      </c>
      <c r="M448" s="111">
        <f t="shared" ref="M448:Q448" si="868">LN(H448/H447)</f>
        <v>-1.9092794008332796E-2</v>
      </c>
      <c r="N448" s="111">
        <f t="shared" si="868"/>
        <v>-1.0357044576353974E-3</v>
      </c>
      <c r="O448" s="111">
        <f t="shared" si="868"/>
        <v>-2.0997756718255673E-2</v>
      </c>
      <c r="P448" s="111">
        <f t="shared" si="868"/>
        <v>8.4837661757769663E-4</v>
      </c>
      <c r="Q448" s="112">
        <f t="shared" si="868"/>
        <v>6.805431324294323E-3</v>
      </c>
    </row>
    <row r="449" spans="1:17">
      <c r="A449" s="113">
        <v>43028</v>
      </c>
      <c r="B449" s="109">
        <v>345.10000600000001</v>
      </c>
      <c r="C449" s="109">
        <v>38.063518999999999</v>
      </c>
      <c r="D449" s="109">
        <v>150.75914</v>
      </c>
      <c r="E449" s="109">
        <v>194.16000399999999</v>
      </c>
      <c r="F449" s="107">
        <v>75.751769999999993</v>
      </c>
      <c r="G449" s="107">
        <v>57.520299999999999</v>
      </c>
      <c r="H449" s="42">
        <f t="shared" ref="H449:L449" si="869">B449*$G449</f>
        <v>19850.255875121798</v>
      </c>
      <c r="I449" s="42">
        <f t="shared" si="869"/>
        <v>2189.4250319356997</v>
      </c>
      <c r="J449" s="42">
        <f t="shared" si="869"/>
        <v>8671.7109605419992</v>
      </c>
      <c r="K449" s="42">
        <f t="shared" si="869"/>
        <v>11168.1416780812</v>
      </c>
      <c r="L449" s="39">
        <f t="shared" si="869"/>
        <v>4357.264535931</v>
      </c>
      <c r="M449" s="111">
        <f t="shared" ref="M449:Q449" si="870">LN(H449/H448)</f>
        <v>-1.9383907629748634E-2</v>
      </c>
      <c r="N449" s="111">
        <f t="shared" si="870"/>
        <v>8.3183633172518485E-3</v>
      </c>
      <c r="O449" s="111">
        <f t="shared" si="870"/>
        <v>1.6025990642777146E-3</v>
      </c>
      <c r="P449" s="111">
        <f t="shared" si="870"/>
        <v>-5.1103503747133884E-3</v>
      </c>
      <c r="Q449" s="112">
        <f t="shared" si="870"/>
        <v>1.1358655541094253E-2</v>
      </c>
    </row>
    <row r="450" spans="1:17">
      <c r="A450" s="113">
        <v>43031</v>
      </c>
      <c r="B450" s="109">
        <v>337.01998900000001</v>
      </c>
      <c r="C450" s="109">
        <v>38.440109</v>
      </c>
      <c r="D450" s="109">
        <v>150.68197599999999</v>
      </c>
      <c r="E450" s="109">
        <v>192.470001</v>
      </c>
      <c r="F450" s="107">
        <v>75.770988000000003</v>
      </c>
      <c r="G450" s="107">
        <v>57.465299999999999</v>
      </c>
      <c r="H450" s="42">
        <f t="shared" ref="H450:L450" si="871">B450*$G450</f>
        <v>19366.954773881702</v>
      </c>
      <c r="I450" s="42">
        <f t="shared" si="871"/>
        <v>2208.9723957176998</v>
      </c>
      <c r="J450" s="42">
        <f t="shared" si="871"/>
        <v>8658.9849554327993</v>
      </c>
      <c r="K450" s="42">
        <f t="shared" si="871"/>
        <v>11060.3463484653</v>
      </c>
      <c r="L450" s="39">
        <f t="shared" si="871"/>
        <v>4354.2025567164001</v>
      </c>
      <c r="M450" s="111">
        <f t="shared" ref="M450:Q450" si="872">LN(H450/H449)</f>
        <v>-2.4648645957082799E-2</v>
      </c>
      <c r="N450" s="111">
        <f t="shared" si="872"/>
        <v>8.8884612170196282E-3</v>
      </c>
      <c r="O450" s="111">
        <f t="shared" si="872"/>
        <v>-1.4686089304434301E-3</v>
      </c>
      <c r="P450" s="111">
        <f t="shared" si="872"/>
        <v>-9.6989209975078608E-3</v>
      </c>
      <c r="Q450" s="112">
        <f t="shared" si="872"/>
        <v>-7.0297673357004717E-4</v>
      </c>
    </row>
    <row r="451" spans="1:17">
      <c r="A451" s="113">
        <v>43032</v>
      </c>
      <c r="B451" s="109">
        <v>337.33999599999999</v>
      </c>
      <c r="C451" s="109">
        <v>38.553082000000003</v>
      </c>
      <c r="D451" s="109">
        <v>151.57926900000001</v>
      </c>
      <c r="E451" s="109">
        <v>196.020004</v>
      </c>
      <c r="F451" s="107">
        <v>75.799819999999997</v>
      </c>
      <c r="G451" s="107">
        <v>57.559899999999999</v>
      </c>
      <c r="H451" s="42">
        <f t="shared" ref="H451:L451" si="873">B451*$G451</f>
        <v>19417.256435760399</v>
      </c>
      <c r="I451" s="42">
        <f t="shared" si="873"/>
        <v>2219.1115446118001</v>
      </c>
      <c r="J451" s="42">
        <f t="shared" si="873"/>
        <v>8724.8875657131011</v>
      </c>
      <c r="K451" s="42">
        <f t="shared" si="873"/>
        <v>11282.891828239599</v>
      </c>
      <c r="L451" s="39">
        <f t="shared" si="873"/>
        <v>4363.0300592180001</v>
      </c>
      <c r="M451" s="111">
        <f t="shared" ref="M451:Q451" si="874">LN(H451/H450)</f>
        <v>2.5939261629512526E-3</v>
      </c>
      <c r="N451" s="111">
        <f t="shared" si="874"/>
        <v>4.5794825709223686E-3</v>
      </c>
      <c r="O451" s="111">
        <f t="shared" si="874"/>
        <v>7.5820765386583663E-3</v>
      </c>
      <c r="P451" s="111">
        <f t="shared" si="874"/>
        <v>1.992126994840657E-2</v>
      </c>
      <c r="Q451" s="112">
        <f t="shared" si="874"/>
        <v>2.0252999794638919E-3</v>
      </c>
    </row>
    <row r="452" spans="1:17">
      <c r="A452" s="113">
        <v>43033</v>
      </c>
      <c r="B452" s="109">
        <v>325.83999599999999</v>
      </c>
      <c r="C452" s="109">
        <v>38.393028000000001</v>
      </c>
      <c r="D452" s="109">
        <v>150.91352800000001</v>
      </c>
      <c r="E452" s="109">
        <v>193.770004</v>
      </c>
      <c r="F452" s="107">
        <v>75.578757999999993</v>
      </c>
      <c r="G452" s="107">
        <v>57.622999999999998</v>
      </c>
      <c r="H452" s="42">
        <f t="shared" ref="H452:L452" si="875">B452*$G452</f>
        <v>18775.878089507998</v>
      </c>
      <c r="I452" s="42">
        <f t="shared" si="875"/>
        <v>2212.321452444</v>
      </c>
      <c r="J452" s="42">
        <f t="shared" si="875"/>
        <v>8696.0902239440002</v>
      </c>
      <c r="K452" s="42">
        <f t="shared" si="875"/>
        <v>11165.608940492</v>
      </c>
      <c r="L452" s="39">
        <f t="shared" si="875"/>
        <v>4355.0747722339993</v>
      </c>
      <c r="M452" s="111">
        <f t="shared" ref="M452:Q452" si="876">LN(H452/H451)</f>
        <v>-3.3589212052124347E-2</v>
      </c>
      <c r="N452" s="111">
        <f t="shared" si="876"/>
        <v>-3.0645154676908711E-3</v>
      </c>
      <c r="O452" s="111">
        <f t="shared" si="876"/>
        <v>-3.3060564506079567E-3</v>
      </c>
      <c r="P452" s="111">
        <f t="shared" si="876"/>
        <v>-1.0449157035515693E-2</v>
      </c>
      <c r="Q452" s="112">
        <f t="shared" si="876"/>
        <v>-1.8250042516849139E-3</v>
      </c>
    </row>
    <row r="453" spans="1:17">
      <c r="A453" s="113">
        <v>43034</v>
      </c>
      <c r="B453" s="109">
        <v>326.17001299999998</v>
      </c>
      <c r="C453" s="109">
        <v>38.929665</v>
      </c>
      <c r="D453" s="109">
        <v>151.87835699999999</v>
      </c>
      <c r="E453" s="109">
        <v>195.21000699999999</v>
      </c>
      <c r="F453" s="107">
        <v>75.703697000000005</v>
      </c>
      <c r="G453" s="107">
        <v>57.695999999999998</v>
      </c>
      <c r="H453" s="42">
        <f t="shared" ref="H453:L453" si="877">B453*$G453</f>
        <v>18818.705070047999</v>
      </c>
      <c r="I453" s="42">
        <f t="shared" si="877"/>
        <v>2246.0859518399998</v>
      </c>
      <c r="J453" s="42">
        <f t="shared" si="877"/>
        <v>8762.7736854719988</v>
      </c>
      <c r="K453" s="42">
        <f t="shared" si="877"/>
        <v>11262.836563871999</v>
      </c>
      <c r="L453" s="39">
        <f t="shared" si="877"/>
        <v>4367.8005021119998</v>
      </c>
      <c r="M453" s="111">
        <f t="shared" ref="M453:Q453" si="878">LN(H453/H452)</f>
        <v>2.2783600969429932E-3</v>
      </c>
      <c r="N453" s="111">
        <f t="shared" si="878"/>
        <v>1.5146729252076885E-2</v>
      </c>
      <c r="O453" s="111">
        <f t="shared" si="878"/>
        <v>7.638960489371553E-3</v>
      </c>
      <c r="P453" s="111">
        <f t="shared" si="878"/>
        <v>8.6700821430519878E-3</v>
      </c>
      <c r="Q453" s="112">
        <f t="shared" si="878"/>
        <v>2.9177853645965838E-3</v>
      </c>
    </row>
    <row r="454" spans="1:17">
      <c r="A454" s="113">
        <v>43035</v>
      </c>
      <c r="B454" s="109">
        <v>320.86999500000002</v>
      </c>
      <c r="C454" s="109">
        <v>41.801139999999997</v>
      </c>
      <c r="D454" s="109">
        <v>157.32015999999999</v>
      </c>
      <c r="E454" s="109">
        <v>199.53999300000001</v>
      </c>
      <c r="F454" s="107">
        <v>80.557732000000001</v>
      </c>
      <c r="G454" s="107">
        <v>58.276899999999998</v>
      </c>
      <c r="H454" s="42">
        <f t="shared" ref="H454:L454" si="879">B454*$G454</f>
        <v>18699.308611615499</v>
      </c>
      <c r="I454" s="42">
        <f t="shared" si="879"/>
        <v>2436.0408556659995</v>
      </c>
      <c r="J454" s="42">
        <f t="shared" si="879"/>
        <v>9168.1312323039983</v>
      </c>
      <c r="K454" s="42">
        <f t="shared" si="879"/>
        <v>11628.572218061699</v>
      </c>
      <c r="L454" s="39">
        <f t="shared" si="879"/>
        <v>4694.6548919908</v>
      </c>
      <c r="M454" s="111">
        <f t="shared" ref="M454:Q454" si="880">LN(H454/H453)</f>
        <v>-6.3647751989995213E-3</v>
      </c>
      <c r="N454" s="111">
        <f t="shared" si="880"/>
        <v>8.1184996891568328E-2</v>
      </c>
      <c r="O454" s="111">
        <f t="shared" si="880"/>
        <v>4.522098844621833E-2</v>
      </c>
      <c r="P454" s="111">
        <f t="shared" si="880"/>
        <v>3.195668577287273E-2</v>
      </c>
      <c r="Q454" s="112">
        <f t="shared" si="880"/>
        <v>7.2165039719127355E-2</v>
      </c>
    </row>
    <row r="455" spans="1:17">
      <c r="A455" s="113">
        <v>43038</v>
      </c>
      <c r="B455" s="109">
        <v>320.07998700000002</v>
      </c>
      <c r="C455" s="109">
        <v>41.772896000000003</v>
      </c>
      <c r="D455" s="109">
        <v>160.86123699999999</v>
      </c>
      <c r="E455" s="109">
        <v>198.36999499999999</v>
      </c>
      <c r="F455" s="107">
        <v>80.634636</v>
      </c>
      <c r="G455" s="107">
        <v>57.817500000000003</v>
      </c>
      <c r="H455" s="42">
        <f t="shared" ref="H455:L455" si="881">B455*$G455</f>
        <v>18506.224648372503</v>
      </c>
      <c r="I455" s="42">
        <f t="shared" si="881"/>
        <v>2415.2044144800002</v>
      </c>
      <c r="J455" s="42">
        <f t="shared" si="881"/>
        <v>9300.5945702475001</v>
      </c>
      <c r="K455" s="42">
        <f t="shared" si="881"/>
        <v>11469.2571859125</v>
      </c>
      <c r="L455" s="39">
        <f t="shared" si="881"/>
        <v>4662.0930669300005</v>
      </c>
      <c r="M455" s="111">
        <f t="shared" ref="M455:Q455" si="882">LN(H455/H454)</f>
        <v>-1.0379407564768088E-2</v>
      </c>
      <c r="N455" s="111">
        <f t="shared" si="882"/>
        <v>-8.5901941273961255E-3</v>
      </c>
      <c r="O455" s="111">
        <f t="shared" si="882"/>
        <v>1.4344856361085014E-2</v>
      </c>
      <c r="P455" s="111">
        <f t="shared" si="882"/>
        <v>-1.3795024273617151E-2</v>
      </c>
      <c r="Q455" s="112">
        <f t="shared" si="882"/>
        <v>-6.9601012345422465E-3</v>
      </c>
    </row>
    <row r="456" spans="1:17">
      <c r="A456" s="113">
        <v>43039</v>
      </c>
      <c r="B456" s="109">
        <v>331.52999899999998</v>
      </c>
      <c r="C456" s="109">
        <v>42.827342999999999</v>
      </c>
      <c r="D456" s="109">
        <v>163.09967</v>
      </c>
      <c r="E456" s="109">
        <v>196.429993</v>
      </c>
      <c r="F456" s="107">
        <v>79.952186999999995</v>
      </c>
      <c r="G456" s="107">
        <v>58.290300000000002</v>
      </c>
      <c r="H456" s="42">
        <f t="shared" ref="H456:L456" si="883">B456*$G456</f>
        <v>19324.983100709698</v>
      </c>
      <c r="I456" s="42">
        <f t="shared" si="883"/>
        <v>2496.4186716729</v>
      </c>
      <c r="J456" s="42">
        <f t="shared" si="883"/>
        <v>9507.1286942010011</v>
      </c>
      <c r="K456" s="42">
        <f t="shared" si="883"/>
        <v>11449.9632209679</v>
      </c>
      <c r="L456" s="39">
        <f t="shared" si="883"/>
        <v>4660.4369658860996</v>
      </c>
      <c r="M456" s="111">
        <f t="shared" ref="M456:Q456" si="884">LN(H456/H455)</f>
        <v>4.3291577023565064E-2</v>
      </c>
      <c r="N456" s="111">
        <f t="shared" si="884"/>
        <v>3.3073246289852136E-2</v>
      </c>
      <c r="O456" s="111">
        <f t="shared" si="884"/>
        <v>2.1963575668493662E-2</v>
      </c>
      <c r="P456" s="111">
        <f t="shared" si="884"/>
        <v>-1.6836497192972959E-3</v>
      </c>
      <c r="Q456" s="112">
        <f t="shared" si="884"/>
        <v>-3.5529004583355193E-4</v>
      </c>
    </row>
    <row r="457" spans="1:17">
      <c r="A457" s="105">
        <v>43040</v>
      </c>
      <c r="B457" s="109">
        <v>321.07998700000002</v>
      </c>
      <c r="C457" s="109">
        <v>43.975924999999997</v>
      </c>
      <c r="D457" s="109">
        <v>161.02525299999999</v>
      </c>
      <c r="E457" s="109">
        <v>198</v>
      </c>
      <c r="F457" s="107">
        <v>79.952186999999995</v>
      </c>
      <c r="G457" s="107">
        <v>58.179000000000002</v>
      </c>
      <c r="H457" s="42">
        <f t="shared" ref="H457:L457" si="885">B457*$G457</f>
        <v>18680.112563673003</v>
      </c>
      <c r="I457" s="42">
        <f t="shared" si="885"/>
        <v>2558.4753405749998</v>
      </c>
      <c r="J457" s="42">
        <f t="shared" si="885"/>
        <v>9368.288194286999</v>
      </c>
      <c r="K457" s="42">
        <f t="shared" si="885"/>
        <v>11519.442000000001</v>
      </c>
      <c r="L457" s="39">
        <f t="shared" si="885"/>
        <v>4651.5382874730003</v>
      </c>
      <c r="M457" s="111">
        <f t="shared" ref="M457:Q457" si="886">LN(H457/H456)</f>
        <v>-3.393926131985061E-2</v>
      </c>
      <c r="N457" s="111">
        <f t="shared" si="886"/>
        <v>2.4554337491934208E-2</v>
      </c>
      <c r="O457" s="111">
        <f t="shared" si="886"/>
        <v>-1.4711516552404953E-2</v>
      </c>
      <c r="P457" s="111">
        <f t="shared" si="886"/>
        <v>6.0496987420635079E-3</v>
      </c>
      <c r="Q457" s="112">
        <f t="shared" si="886"/>
        <v>-1.9112338423918401E-3</v>
      </c>
    </row>
    <row r="458" spans="1:17">
      <c r="A458" s="105">
        <v>43041</v>
      </c>
      <c r="B458" s="109">
        <v>299.26001000000002</v>
      </c>
      <c r="C458" s="109">
        <v>44.343097999999998</v>
      </c>
      <c r="D458" s="109">
        <v>162.20237700000001</v>
      </c>
      <c r="E458" s="109">
        <v>199.320007</v>
      </c>
      <c r="F458" s="107">
        <v>80.788428999999994</v>
      </c>
      <c r="G458" s="107">
        <v>58.2166</v>
      </c>
      <c r="H458" s="42">
        <f t="shared" ref="H458:L458" si="887">B458*$G458</f>
        <v>17421.900298166001</v>
      </c>
      <c r="I458" s="42">
        <f t="shared" si="887"/>
        <v>2581.5043990268</v>
      </c>
      <c r="J458" s="42">
        <f t="shared" si="887"/>
        <v>9442.8709008582009</v>
      </c>
      <c r="K458" s="42">
        <f t="shared" si="887"/>
        <v>11603.733119516201</v>
      </c>
      <c r="L458" s="39">
        <f t="shared" si="887"/>
        <v>4703.2276557214</v>
      </c>
      <c r="M458" s="111">
        <f t="shared" ref="M458:Q458" si="888">LN(H458/H457)</f>
        <v>-6.9731406049567457E-2</v>
      </c>
      <c r="N458" s="111">
        <f t="shared" si="888"/>
        <v>8.9608184132633911E-3</v>
      </c>
      <c r="O458" s="111">
        <f t="shared" si="888"/>
        <v>7.9296652592642358E-3</v>
      </c>
      <c r="P458" s="111">
        <f t="shared" si="888"/>
        <v>7.2906503924984323E-3</v>
      </c>
      <c r="Q458" s="112">
        <f t="shared" si="888"/>
        <v>1.1051028878594747E-2</v>
      </c>
    </row>
    <row r="459" spans="1:17">
      <c r="A459" s="105">
        <v>43042</v>
      </c>
      <c r="B459" s="109">
        <v>306.08999599999999</v>
      </c>
      <c r="C459" s="109">
        <v>43.627589999999998</v>
      </c>
      <c r="D459" s="109">
        <v>166.438095</v>
      </c>
      <c r="E459" s="109">
        <v>200.009995</v>
      </c>
      <c r="F459" s="107">
        <v>80.874931000000004</v>
      </c>
      <c r="G459" s="107">
        <v>58.716799999999999</v>
      </c>
      <c r="H459" s="42">
        <f t="shared" ref="H459:L459" si="889">B459*$G459</f>
        <v>17972.625077132798</v>
      </c>
      <c r="I459" s="42">
        <f t="shared" si="889"/>
        <v>2561.6724765119998</v>
      </c>
      <c r="J459" s="42">
        <f t="shared" si="889"/>
        <v>9772.7123364960007</v>
      </c>
      <c r="K459" s="42">
        <f t="shared" si="889"/>
        <v>11743.946874416</v>
      </c>
      <c r="L459" s="39">
        <f t="shared" si="889"/>
        <v>4748.7171485407998</v>
      </c>
      <c r="M459" s="111">
        <f t="shared" ref="M459:Q459" si="890">LN(H459/H458)</f>
        <v>3.1121718588099083E-2</v>
      </c>
      <c r="N459" s="111">
        <f t="shared" si="890"/>
        <v>-7.7119730803784778E-3</v>
      </c>
      <c r="O459" s="111">
        <f t="shared" si="890"/>
        <v>3.4333991633970967E-2</v>
      </c>
      <c r="P459" s="111">
        <f t="shared" si="890"/>
        <v>1.2011081238578407E-2</v>
      </c>
      <c r="Q459" s="112">
        <f t="shared" si="890"/>
        <v>9.6254992974640231E-3</v>
      </c>
    </row>
    <row r="460" spans="1:17">
      <c r="A460" s="113">
        <v>43045</v>
      </c>
      <c r="B460" s="109">
        <v>302.77999899999998</v>
      </c>
      <c r="C460" s="109">
        <v>44.227074000000002</v>
      </c>
      <c r="D460" s="109">
        <v>168.12660199999999</v>
      </c>
      <c r="E460" s="109">
        <v>200.13000500000001</v>
      </c>
      <c r="F460" s="107">
        <v>81.192138999999997</v>
      </c>
      <c r="G460" s="107">
        <v>58.792200000000001</v>
      </c>
      <c r="H460" s="42">
        <f t="shared" ref="H460:L460" si="891">B460*$G460</f>
        <v>17801.1022572078</v>
      </c>
      <c r="I460" s="42">
        <f t="shared" si="891"/>
        <v>2600.2069800228001</v>
      </c>
      <c r="J460" s="42">
        <f t="shared" si="891"/>
        <v>9884.5328101043997</v>
      </c>
      <c r="K460" s="42">
        <f t="shared" si="891"/>
        <v>11766.083279961002</v>
      </c>
      <c r="L460" s="39">
        <f t="shared" si="891"/>
        <v>4773.4644745158002</v>
      </c>
      <c r="M460" s="111">
        <f t="shared" ref="M460:Q460" si="892">LN(H460/H459)</f>
        <v>-9.5893912706028102E-3</v>
      </c>
      <c r="N460" s="111">
        <f t="shared" si="892"/>
        <v>1.4930693245836377E-2</v>
      </c>
      <c r="O460" s="111">
        <f t="shared" si="892"/>
        <v>1.1377146587635809E-2</v>
      </c>
      <c r="P460" s="111">
        <f t="shared" si="892"/>
        <v>1.8831462096300295E-3</v>
      </c>
      <c r="Q460" s="112">
        <f t="shared" si="892"/>
        <v>5.197838619813825E-3</v>
      </c>
    </row>
    <row r="461" spans="1:17">
      <c r="A461" s="113">
        <v>43046</v>
      </c>
      <c r="B461" s="109">
        <v>306.04998799999998</v>
      </c>
      <c r="C461" s="109">
        <v>44.302833999999997</v>
      </c>
      <c r="D461" s="109">
        <v>168.666901</v>
      </c>
      <c r="E461" s="109">
        <v>195.88999899999999</v>
      </c>
      <c r="F461" s="107">
        <v>80.999877999999995</v>
      </c>
      <c r="G461" s="107">
        <v>59.2883</v>
      </c>
      <c r="H461" s="42">
        <f t="shared" ref="H461:L461" si="893">B461*$G461</f>
        <v>18145.1835035404</v>
      </c>
      <c r="I461" s="42">
        <f t="shared" si="893"/>
        <v>2626.6397130421997</v>
      </c>
      <c r="J461" s="42">
        <f t="shared" si="893"/>
        <v>9999.9738265583001</v>
      </c>
      <c r="K461" s="42">
        <f t="shared" si="893"/>
        <v>11613.985027711698</v>
      </c>
      <c r="L461" s="39">
        <f t="shared" si="893"/>
        <v>4802.3450668273999</v>
      </c>
      <c r="M461" s="111">
        <f t="shared" ref="M461:Q461" si="894">LN(H461/H460)</f>
        <v>1.9144773844766053E-2</v>
      </c>
      <c r="N461" s="111">
        <f t="shared" si="894"/>
        <v>1.0114304056882281E-2</v>
      </c>
      <c r="O461" s="111">
        <f t="shared" si="894"/>
        <v>1.1611282649184373E-2</v>
      </c>
      <c r="P461" s="111">
        <f t="shared" si="894"/>
        <v>-1.3011116644918767E-2</v>
      </c>
      <c r="Q461" s="112">
        <f t="shared" si="894"/>
        <v>6.0320080000564108E-3</v>
      </c>
    </row>
    <row r="462" spans="1:17">
      <c r="A462" s="113">
        <v>43047</v>
      </c>
      <c r="B462" s="109">
        <v>304.39001500000001</v>
      </c>
      <c r="C462" s="109">
        <v>44.227074000000002</v>
      </c>
      <c r="D462" s="109">
        <v>170.04669200000001</v>
      </c>
      <c r="E462" s="109">
        <v>196.44000199999999</v>
      </c>
      <c r="F462" s="107">
        <v>81.278625000000005</v>
      </c>
      <c r="G462" s="107">
        <v>59.288899999999998</v>
      </c>
      <c r="H462" s="42">
        <f t="shared" ref="H462:L462" si="895">B462*$G462</f>
        <v>18046.949160333501</v>
      </c>
      <c r="I462" s="42">
        <f t="shared" si="895"/>
        <v>2622.1745676785999</v>
      </c>
      <c r="J462" s="42">
        <f t="shared" si="895"/>
        <v>10081.881317318801</v>
      </c>
      <c r="K462" s="42">
        <f t="shared" si="895"/>
        <v>11646.711634577799</v>
      </c>
      <c r="L462" s="39">
        <f t="shared" si="895"/>
        <v>4818.9202697625005</v>
      </c>
      <c r="M462" s="111">
        <f t="shared" ref="M462:Q462" si="896">LN(H462/H461)</f>
        <v>-5.4285048828352188E-3</v>
      </c>
      <c r="N462" s="111">
        <f t="shared" si="896"/>
        <v>-1.7013924295696621E-3</v>
      </c>
      <c r="O462" s="111">
        <f t="shared" si="896"/>
        <v>8.1574082048480791E-3</v>
      </c>
      <c r="P462" s="111">
        <f t="shared" si="896"/>
        <v>2.8138992512067806E-3</v>
      </c>
      <c r="Q462" s="112">
        <f t="shared" si="896"/>
        <v>3.4455383472475208E-3</v>
      </c>
    </row>
    <row r="463" spans="1:17">
      <c r="A463" s="113">
        <v>43048</v>
      </c>
      <c r="B463" s="109">
        <v>302.98998999999998</v>
      </c>
      <c r="C463" s="109">
        <v>43.848250999999998</v>
      </c>
      <c r="D463" s="109">
        <v>169.69935599999999</v>
      </c>
      <c r="E463" s="109">
        <v>193.89999399999999</v>
      </c>
      <c r="F463" s="107">
        <v>80.826858999999999</v>
      </c>
      <c r="G463" s="107">
        <v>59.221600000000002</v>
      </c>
      <c r="H463" s="42">
        <f t="shared" ref="H463:L463" si="897">B463*$G463</f>
        <v>17943.551991783999</v>
      </c>
      <c r="I463" s="42">
        <f t="shared" si="897"/>
        <v>2596.7635814216001</v>
      </c>
      <c r="J463" s="42">
        <f t="shared" si="897"/>
        <v>10049.8673812896</v>
      </c>
      <c r="K463" s="42">
        <f t="shared" si="897"/>
        <v>11483.0678846704</v>
      </c>
      <c r="L463" s="39">
        <f t="shared" si="897"/>
        <v>4786.6959129544002</v>
      </c>
      <c r="M463" s="111">
        <f t="shared" ref="M463:Q463" si="898">LN(H463/H462)</f>
        <v>-5.7458190192421809E-3</v>
      </c>
      <c r="N463" s="111">
        <f t="shared" si="898"/>
        <v>-9.7380679138004706E-3</v>
      </c>
      <c r="O463" s="111">
        <f t="shared" si="898"/>
        <v>-3.1804453248624217E-3</v>
      </c>
      <c r="P463" s="111">
        <f t="shared" si="898"/>
        <v>-1.4150284511096647E-2</v>
      </c>
      <c r="Q463" s="112">
        <f t="shared" si="898"/>
        <v>-6.7095076637152182E-3</v>
      </c>
    </row>
    <row r="464" spans="1:17">
      <c r="A464" s="113">
        <v>43049</v>
      </c>
      <c r="B464" s="109">
        <v>302.98998999999998</v>
      </c>
      <c r="C464" s="109">
        <v>43.166381999999999</v>
      </c>
      <c r="D464" s="109">
        <v>169.13767999999999</v>
      </c>
      <c r="E464" s="109">
        <v>192.020004</v>
      </c>
      <c r="F464" s="107">
        <v>80.615416999999994</v>
      </c>
      <c r="G464" s="107">
        <v>59.398600000000002</v>
      </c>
      <c r="H464" s="42">
        <f t="shared" ref="H464:L464" si="899">B464*$G464</f>
        <v>17997.181220013998</v>
      </c>
      <c r="I464" s="42">
        <f t="shared" si="899"/>
        <v>2564.0226578652</v>
      </c>
      <c r="J464" s="42">
        <f t="shared" si="899"/>
        <v>10046.541399247999</v>
      </c>
      <c r="K464" s="42">
        <f t="shared" si="899"/>
        <v>11405.7194095944</v>
      </c>
      <c r="L464" s="39">
        <f t="shared" si="899"/>
        <v>4788.4429082161996</v>
      </c>
      <c r="M464" s="111">
        <f t="shared" ref="M464:Q464" si="900">LN(H464/H463)</f>
        <v>2.9843168594497552E-3</v>
      </c>
      <c r="N464" s="111">
        <f t="shared" si="900"/>
        <v>-1.2688517333217474E-2</v>
      </c>
      <c r="O464" s="111">
        <f t="shared" si="900"/>
        <v>-3.3100262920494954E-4</v>
      </c>
      <c r="P464" s="111">
        <f t="shared" si="900"/>
        <v>-6.7586603447294842E-3</v>
      </c>
      <c r="Q464" s="112">
        <f t="shared" si="900"/>
        <v>3.6490234007303284E-4</v>
      </c>
    </row>
    <row r="465" spans="1:17">
      <c r="A465" s="113">
        <v>43052</v>
      </c>
      <c r="B465" s="109">
        <v>315.39999399999999</v>
      </c>
      <c r="C465" s="109">
        <v>43.327385</v>
      </c>
      <c r="D465" s="109">
        <v>168.459869</v>
      </c>
      <c r="E465" s="109">
        <v>195.08000200000001</v>
      </c>
      <c r="F465" s="107">
        <v>80.673079999999999</v>
      </c>
      <c r="G465" s="107">
        <v>59.767299999999999</v>
      </c>
      <c r="H465" s="42">
        <f t="shared" ref="H465:L465" si="901">B465*$G465</f>
        <v>18850.6060613962</v>
      </c>
      <c r="I465" s="42">
        <f t="shared" si="901"/>
        <v>2589.5608175104999</v>
      </c>
      <c r="J465" s="42">
        <f t="shared" si="901"/>
        <v>10068.3915284837</v>
      </c>
      <c r="K465" s="42">
        <f t="shared" si="901"/>
        <v>11659.405003534601</v>
      </c>
      <c r="L465" s="39">
        <f t="shared" si="901"/>
        <v>4821.6121742839996</v>
      </c>
      <c r="M465" s="111">
        <f t="shared" ref="M465:Q465" si="902">LN(H465/H464)</f>
        <v>4.632991843020131E-2</v>
      </c>
      <c r="N465" s="111">
        <f t="shared" si="902"/>
        <v>9.9109168640302957E-3</v>
      </c>
      <c r="O465" s="111">
        <f t="shared" si="902"/>
        <v>2.1725290269048753E-3</v>
      </c>
      <c r="P465" s="111">
        <f t="shared" si="902"/>
        <v>2.1998218578168999E-2</v>
      </c>
      <c r="Q465" s="112">
        <f t="shared" si="902"/>
        <v>6.9030609083484502E-3</v>
      </c>
    </row>
    <row r="466" spans="1:17">
      <c r="A466" s="113">
        <v>43053</v>
      </c>
      <c r="B466" s="109">
        <v>308.70001200000002</v>
      </c>
      <c r="C466" s="109">
        <v>43.431548999999997</v>
      </c>
      <c r="D466" s="109">
        <v>165.91313199999999</v>
      </c>
      <c r="E466" s="109">
        <v>195.71000699999999</v>
      </c>
      <c r="F466" s="107">
        <v>80.788428999999994</v>
      </c>
      <c r="G466" s="107">
        <v>60.232100000000003</v>
      </c>
      <c r="H466" s="42">
        <f t="shared" ref="H466:L466" si="903">B466*$G466</f>
        <v>18593.649992785202</v>
      </c>
      <c r="I466" s="42">
        <f t="shared" si="903"/>
        <v>2615.9734025229</v>
      </c>
      <c r="J466" s="42">
        <f t="shared" si="903"/>
        <v>9993.296357937199</v>
      </c>
      <c r="K466" s="42">
        <f t="shared" si="903"/>
        <v>11788.0247126247</v>
      </c>
      <c r="L466" s="39">
        <f t="shared" si="903"/>
        <v>4866.0567343708999</v>
      </c>
      <c r="M466" s="111">
        <f t="shared" ref="M466:Q466" si="904">LN(H466/H465)</f>
        <v>-1.372494098321317E-2</v>
      </c>
      <c r="N466" s="111">
        <f t="shared" si="904"/>
        <v>1.0147973507644925E-2</v>
      </c>
      <c r="O466" s="111">
        <f t="shared" si="904"/>
        <v>-7.4864609309233665E-3</v>
      </c>
      <c r="P466" s="111">
        <f t="shared" si="904"/>
        <v>1.0971010531485132E-2</v>
      </c>
      <c r="Q466" s="112">
        <f t="shared" si="904"/>
        <v>9.1755555075617827E-3</v>
      </c>
    </row>
    <row r="467" spans="1:17">
      <c r="A467" s="113">
        <v>43054</v>
      </c>
      <c r="B467" s="109">
        <v>311.29998799999998</v>
      </c>
      <c r="C467" s="109">
        <v>43.052734000000001</v>
      </c>
      <c r="D467" s="109">
        <v>163.724716</v>
      </c>
      <c r="E467" s="109">
        <v>192.11999499999999</v>
      </c>
      <c r="F467" s="107">
        <v>80.160522</v>
      </c>
      <c r="G467" s="107">
        <v>59.882300000000001</v>
      </c>
      <c r="H467" s="42">
        <f t="shared" ref="H467:L467" si="905">B467*$G467</f>
        <v>18641.359271412399</v>
      </c>
      <c r="I467" s="42">
        <f t="shared" si="905"/>
        <v>2578.0967332082</v>
      </c>
      <c r="J467" s="42">
        <f t="shared" si="905"/>
        <v>9804.2125609268005</v>
      </c>
      <c r="K467" s="42">
        <f t="shared" si="905"/>
        <v>11504.5871765885</v>
      </c>
      <c r="L467" s="39">
        <f t="shared" si="905"/>
        <v>4800.1964265606002</v>
      </c>
      <c r="M467" s="111">
        <f t="shared" ref="M467:Q467" si="906">LN(H467/H466)</f>
        <v>2.5626046926618177E-3</v>
      </c>
      <c r="N467" s="111">
        <f t="shared" si="906"/>
        <v>-1.4584839920096168E-2</v>
      </c>
      <c r="O467" s="111">
        <f t="shared" si="906"/>
        <v>-1.9102357521291507E-2</v>
      </c>
      <c r="P467" s="111">
        <f t="shared" si="906"/>
        <v>-2.4338320538931715E-2</v>
      </c>
      <c r="Q467" s="112">
        <f t="shared" si="906"/>
        <v>-1.3627064361297032E-2</v>
      </c>
    </row>
    <row r="468" spans="1:17">
      <c r="A468" s="113">
        <v>43055</v>
      </c>
      <c r="B468" s="109">
        <v>312.5</v>
      </c>
      <c r="C468" s="109">
        <v>43.232674000000003</v>
      </c>
      <c r="D468" s="109">
        <v>165.68077099999999</v>
      </c>
      <c r="E468" s="109">
        <v>195.509995</v>
      </c>
      <c r="F468" s="107">
        <v>80.373031999999995</v>
      </c>
      <c r="G468" s="107">
        <v>59.462699999999998</v>
      </c>
      <c r="H468" s="42">
        <f t="shared" ref="H468:L468" si="907">B468*$G468</f>
        <v>18582.09375</v>
      </c>
      <c r="I468" s="42">
        <f t="shared" si="907"/>
        <v>2570.7315242598002</v>
      </c>
      <c r="J468" s="42">
        <f t="shared" si="907"/>
        <v>9851.8259817417002</v>
      </c>
      <c r="K468" s="42">
        <f t="shared" si="907"/>
        <v>11625.5521796865</v>
      </c>
      <c r="L468" s="39">
        <f t="shared" si="907"/>
        <v>4779.1974899063998</v>
      </c>
      <c r="M468" s="111">
        <f t="shared" ref="M468:Q468" si="908">LN(H468/H467)</f>
        <v>-3.1843134733864735E-3</v>
      </c>
      <c r="N468" s="111">
        <f t="shared" si="908"/>
        <v>-2.8609281971475583E-3</v>
      </c>
      <c r="O468" s="111">
        <f t="shared" si="908"/>
        <v>4.8446703885647929E-3</v>
      </c>
      <c r="P468" s="111">
        <f t="shared" si="908"/>
        <v>1.045960891673086E-2</v>
      </c>
      <c r="Q468" s="112">
        <f t="shared" si="908"/>
        <v>-4.3841960091952504E-3</v>
      </c>
    </row>
    <row r="469" spans="1:17">
      <c r="A469" s="113">
        <v>43056</v>
      </c>
      <c r="B469" s="109">
        <v>315.04998799999998</v>
      </c>
      <c r="C469" s="109">
        <v>42.266685000000003</v>
      </c>
      <c r="D469" s="109">
        <v>164.76084900000001</v>
      </c>
      <c r="E469" s="109">
        <v>193.199997</v>
      </c>
      <c r="F469" s="107">
        <v>79.600227000000004</v>
      </c>
      <c r="G469" s="107">
        <v>59.350900000000003</v>
      </c>
      <c r="H469" s="42">
        <f t="shared" ref="H469:L469" si="909">B469*$G469</f>
        <v>18698.500332789201</v>
      </c>
      <c r="I469" s="42">
        <f t="shared" si="909"/>
        <v>2508.5657947665004</v>
      </c>
      <c r="J469" s="42">
        <f t="shared" si="909"/>
        <v>9778.7046729141002</v>
      </c>
      <c r="K469" s="42">
        <f t="shared" si="909"/>
        <v>11466.5937019473</v>
      </c>
      <c r="L469" s="39">
        <f t="shared" si="909"/>
        <v>4724.3451126543005</v>
      </c>
      <c r="M469" s="111">
        <f t="shared" ref="M469:Q469" si="910">LN(H469/H468)</f>
        <v>6.2449091257010172E-3</v>
      </c>
      <c r="N469" s="111">
        <f t="shared" si="910"/>
        <v>-2.4479304867589143E-2</v>
      </c>
      <c r="O469" s="111">
        <f t="shared" si="910"/>
        <v>-7.4497881178769076E-3</v>
      </c>
      <c r="P469" s="111">
        <f t="shared" si="910"/>
        <v>-1.3767537184506146E-2</v>
      </c>
      <c r="Q469" s="112">
        <f t="shared" si="910"/>
        <v>-1.1543692424159278E-2</v>
      </c>
    </row>
    <row r="470" spans="1:17">
      <c r="A470" s="113">
        <v>43059</v>
      </c>
      <c r="B470" s="109">
        <v>308.73998999999998</v>
      </c>
      <c r="C470" s="109">
        <v>42.257210000000001</v>
      </c>
      <c r="D470" s="109">
        <v>164.59625199999999</v>
      </c>
      <c r="E470" s="109">
        <v>194.10000600000001</v>
      </c>
      <c r="F470" s="107">
        <v>79.725800000000007</v>
      </c>
      <c r="G470" s="107">
        <v>59.367199999999997</v>
      </c>
      <c r="H470" s="42">
        <f t="shared" ref="H470:L470" si="911">B470*$G470</f>
        <v>18329.028734327996</v>
      </c>
      <c r="I470" s="42">
        <f t="shared" si="911"/>
        <v>2508.6922375119998</v>
      </c>
      <c r="J470" s="42">
        <f t="shared" si="911"/>
        <v>9771.6186117343987</v>
      </c>
      <c r="K470" s="42">
        <f t="shared" si="911"/>
        <v>11523.1738762032</v>
      </c>
      <c r="L470" s="39">
        <f t="shared" si="911"/>
        <v>4733.0975137599999</v>
      </c>
      <c r="M470" s="111">
        <f t="shared" ref="M470:Q470" si="912">LN(H470/H469)</f>
        <v>-1.9957251851121575E-2</v>
      </c>
      <c r="N470" s="111">
        <f t="shared" si="912"/>
        <v>5.0403126453746873E-5</v>
      </c>
      <c r="O470" s="111">
        <f t="shared" si="912"/>
        <v>-7.2490478922862739E-4</v>
      </c>
      <c r="P470" s="111">
        <f t="shared" si="912"/>
        <v>4.9222149201665778E-3</v>
      </c>
      <c r="Q470" s="112">
        <f t="shared" si="912"/>
        <v>1.8509028180511459E-3</v>
      </c>
    </row>
    <row r="471" spans="1:17">
      <c r="A471" s="113">
        <v>43060</v>
      </c>
      <c r="B471" s="109">
        <v>317.80999800000001</v>
      </c>
      <c r="C471" s="109">
        <v>42.560268000000001</v>
      </c>
      <c r="D471" s="109">
        <v>167.656158</v>
      </c>
      <c r="E471" s="109">
        <v>196.229996</v>
      </c>
      <c r="F471" s="107">
        <v>80.875366</v>
      </c>
      <c r="G471" s="107">
        <v>58.8459</v>
      </c>
      <c r="H471" s="42">
        <f t="shared" ref="H471:L471" si="913">B471*$G471</f>
        <v>18701.815361308199</v>
      </c>
      <c r="I471" s="42">
        <f t="shared" si="913"/>
        <v>2504.4972747012002</v>
      </c>
      <c r="J471" s="42">
        <f t="shared" si="913"/>
        <v>9865.8775080522009</v>
      </c>
      <c r="K471" s="42">
        <f t="shared" si="913"/>
        <v>11547.330721616399</v>
      </c>
      <c r="L471" s="39">
        <f t="shared" si="913"/>
        <v>4759.1837000994001</v>
      </c>
      <c r="M471" s="111">
        <f t="shared" ref="M471:Q471" si="914">LN(H471/H470)</f>
        <v>2.0134524607576049E-2</v>
      </c>
      <c r="N471" s="111">
        <f t="shared" si="914"/>
        <v>-1.6735707994671701E-3</v>
      </c>
      <c r="O471" s="111">
        <f t="shared" si="914"/>
        <v>9.5999632177638551E-3</v>
      </c>
      <c r="P471" s="111">
        <f t="shared" si="914"/>
        <v>2.0941764961615889E-3</v>
      </c>
      <c r="Q471" s="112">
        <f t="shared" si="914"/>
        <v>5.4963082998342339E-3</v>
      </c>
    </row>
    <row r="472" spans="1:17">
      <c r="A472" s="113">
        <v>43061</v>
      </c>
      <c r="B472" s="109">
        <v>312.60000600000001</v>
      </c>
      <c r="C472" s="109">
        <v>42.285629</v>
      </c>
      <c r="D472" s="109">
        <v>169.41850299999999</v>
      </c>
      <c r="E472" s="109">
        <v>196.320007</v>
      </c>
      <c r="F472" s="107">
        <v>80.286109999999994</v>
      </c>
      <c r="G472" s="107">
        <v>58.421999999999997</v>
      </c>
      <c r="H472" s="42">
        <f t="shared" ref="H472:L472" si="915">B472*$G472</f>
        <v>18262.717550532001</v>
      </c>
      <c r="I472" s="42">
        <f t="shared" si="915"/>
        <v>2470.4110174379998</v>
      </c>
      <c r="J472" s="42">
        <f t="shared" si="915"/>
        <v>9897.7677822659989</v>
      </c>
      <c r="K472" s="42">
        <f t="shared" si="915"/>
        <v>11469.407448954</v>
      </c>
      <c r="L472" s="39">
        <f t="shared" si="915"/>
        <v>4690.4751184199995</v>
      </c>
      <c r="M472" s="111">
        <f t="shared" ref="M472:Q472" si="916">LN(H472/H471)</f>
        <v>-2.3758907869815063E-2</v>
      </c>
      <c r="N472" s="111">
        <f t="shared" si="916"/>
        <v>-1.3703485036753714E-2</v>
      </c>
      <c r="O472" s="111">
        <f t="shared" si="916"/>
        <v>3.2271680069554248E-3</v>
      </c>
      <c r="P472" s="111">
        <f t="shared" si="916"/>
        <v>-6.7710350438461037E-3</v>
      </c>
      <c r="Q472" s="112">
        <f t="shared" si="916"/>
        <v>-1.4542280066819801E-2</v>
      </c>
    </row>
    <row r="473" spans="1:17">
      <c r="A473" s="113">
        <v>43063</v>
      </c>
      <c r="B473" s="109">
        <v>315.54998799999998</v>
      </c>
      <c r="C473" s="109">
        <v>42.380329000000003</v>
      </c>
      <c r="D473" s="109">
        <v>169.428192</v>
      </c>
      <c r="E473" s="109">
        <v>195.75</v>
      </c>
      <c r="F473" s="107">
        <v>80.430992000000003</v>
      </c>
      <c r="G473" s="107">
        <v>58.4499</v>
      </c>
      <c r="H473" s="42">
        <f t="shared" ref="H473:L473" si="917">B473*$G473</f>
        <v>18443.865243601198</v>
      </c>
      <c r="I473" s="42">
        <f t="shared" si="917"/>
        <v>2477.1259920171001</v>
      </c>
      <c r="J473" s="42">
        <f t="shared" si="917"/>
        <v>9903.0608795808002</v>
      </c>
      <c r="K473" s="42">
        <f t="shared" si="917"/>
        <v>11441.567924999999</v>
      </c>
      <c r="L473" s="39">
        <f t="shared" si="917"/>
        <v>4701.1834393008003</v>
      </c>
      <c r="M473" s="111">
        <f t="shared" ref="M473:Q473" si="918">LN(H473/H472)</f>
        <v>9.8701186481286087E-3</v>
      </c>
      <c r="N473" s="111">
        <f t="shared" si="918"/>
        <v>2.7144733589524704E-3</v>
      </c>
      <c r="O473" s="111">
        <f t="shared" si="918"/>
        <v>5.3463393186955837E-4</v>
      </c>
      <c r="P473" s="111">
        <f t="shared" si="918"/>
        <v>-2.4302359198065601E-3</v>
      </c>
      <c r="Q473" s="112">
        <f t="shared" si="918"/>
        <v>2.2803907223462915E-3</v>
      </c>
    </row>
    <row r="474" spans="1:17">
      <c r="A474" s="113">
        <v>43066</v>
      </c>
      <c r="B474" s="109">
        <v>316.80999800000001</v>
      </c>
      <c r="C474" s="109">
        <v>42.134101999999999</v>
      </c>
      <c r="D474" s="109">
        <v>168.576065</v>
      </c>
      <c r="E474" s="109">
        <v>195.050003</v>
      </c>
      <c r="F474" s="107">
        <v>81.020279000000002</v>
      </c>
      <c r="G474" s="107">
        <v>58.2119</v>
      </c>
      <c r="H474" s="42">
        <f t="shared" ref="H474:L474" si="919">B474*$G474</f>
        <v>18442.111922576201</v>
      </c>
      <c r="I474" s="42">
        <f t="shared" si="919"/>
        <v>2452.7061322137997</v>
      </c>
      <c r="J474" s="42">
        <f t="shared" si="919"/>
        <v>9813.1330381735006</v>
      </c>
      <c r="K474" s="42">
        <f t="shared" si="919"/>
        <v>11354.2312696357</v>
      </c>
      <c r="L474" s="39">
        <f t="shared" si="919"/>
        <v>4716.3443791200998</v>
      </c>
      <c r="M474" s="111">
        <f t="shared" ref="M474:Q474" si="920">LN(H474/H473)</f>
        <v>-9.5067077573597709E-5</v>
      </c>
      <c r="N474" s="111">
        <f t="shared" si="920"/>
        <v>-9.9070552185847559E-3</v>
      </c>
      <c r="O474" s="111">
        <f t="shared" si="920"/>
        <v>-9.1222946379121324E-3</v>
      </c>
      <c r="P474" s="111">
        <f t="shared" si="920"/>
        <v>-7.6625593994594328E-3</v>
      </c>
      <c r="Q474" s="112">
        <f t="shared" si="920"/>
        <v>3.2197309546589418E-3</v>
      </c>
    </row>
    <row r="475" spans="1:17">
      <c r="A475" s="113">
        <v>43067</v>
      </c>
      <c r="B475" s="109">
        <v>317.54998799999998</v>
      </c>
      <c r="C475" s="109">
        <v>42.361384999999999</v>
      </c>
      <c r="D475" s="109">
        <v>167.588379</v>
      </c>
      <c r="E475" s="109">
        <v>199.179993</v>
      </c>
      <c r="F475" s="107">
        <v>81.995956000000007</v>
      </c>
      <c r="G475" s="107">
        <v>58.350700000000003</v>
      </c>
      <c r="H475" s="42">
        <f t="shared" ref="H475:L475" si="921">B475*$G475</f>
        <v>18529.264084791601</v>
      </c>
      <c r="I475" s="42">
        <f t="shared" si="921"/>
        <v>2471.8164677195</v>
      </c>
      <c r="J475" s="42">
        <f t="shared" si="921"/>
        <v>9778.8992265153011</v>
      </c>
      <c r="K475" s="42">
        <f t="shared" si="921"/>
        <v>11622.2920175451</v>
      </c>
      <c r="L475" s="39">
        <f t="shared" si="921"/>
        <v>4784.5214297692009</v>
      </c>
      <c r="M475" s="111">
        <f t="shared" ref="M475:Q475" si="922">LN(H475/H474)</f>
        <v>4.7145837162099816E-3</v>
      </c>
      <c r="N475" s="111">
        <f t="shared" si="922"/>
        <v>7.7613336314221303E-3</v>
      </c>
      <c r="O475" s="111">
        <f t="shared" si="922"/>
        <v>-3.4946702859975139E-3</v>
      </c>
      <c r="P475" s="111">
        <f t="shared" si="922"/>
        <v>2.3334506068336071E-2</v>
      </c>
      <c r="Q475" s="112">
        <f t="shared" si="922"/>
        <v>1.4352001654437214E-2</v>
      </c>
    </row>
    <row r="476" spans="1:17">
      <c r="A476" s="113">
        <v>43068</v>
      </c>
      <c r="B476" s="109">
        <v>307.540009</v>
      </c>
      <c r="C476" s="109">
        <v>41.622687999999997</v>
      </c>
      <c r="D476" s="109">
        <v>164.112122</v>
      </c>
      <c r="E476" s="109">
        <v>188.14999399999999</v>
      </c>
      <c r="F476" s="107">
        <v>80.508278000000004</v>
      </c>
      <c r="G476" s="107">
        <v>58.394100000000002</v>
      </c>
      <c r="H476" s="42">
        <f t="shared" ref="H476:L476" si="923">B476*$G476</f>
        <v>17958.5220395469</v>
      </c>
      <c r="I476" s="42">
        <f t="shared" si="923"/>
        <v>2430.5194053407999</v>
      </c>
      <c r="J476" s="42">
        <f t="shared" si="923"/>
        <v>9583.1796632801997</v>
      </c>
      <c r="K476" s="42">
        <f t="shared" si="923"/>
        <v>10986.8495646354</v>
      </c>
      <c r="L476" s="39">
        <f t="shared" si="923"/>
        <v>4701.2084363598005</v>
      </c>
      <c r="M476" s="111">
        <f t="shared" ref="M476:Q476" si="924">LN(H476/H475)</f>
        <v>-3.1286557007331031E-2</v>
      </c>
      <c r="N476" s="111">
        <f t="shared" si="924"/>
        <v>-1.6848310823510904E-2</v>
      </c>
      <c r="O476" s="111">
        <f t="shared" si="924"/>
        <v>-2.0217480875353237E-2</v>
      </c>
      <c r="P476" s="111">
        <f t="shared" si="924"/>
        <v>-5.6225916109110971E-2</v>
      </c>
      <c r="Q476" s="112">
        <f t="shared" si="924"/>
        <v>-1.7566415438884379E-2</v>
      </c>
    </row>
    <row r="477" spans="1:17">
      <c r="A477" s="113">
        <v>43069</v>
      </c>
      <c r="B477" s="109">
        <v>308.85000600000001</v>
      </c>
      <c r="C477" s="109">
        <v>42.465561000000001</v>
      </c>
      <c r="D477" s="109">
        <v>166.40701300000001</v>
      </c>
      <c r="E477" s="109">
        <v>187.58000200000001</v>
      </c>
      <c r="F477" s="107">
        <v>81.310074</v>
      </c>
      <c r="G477" s="107">
        <v>58.528500000000001</v>
      </c>
      <c r="H477" s="42">
        <f t="shared" ref="H477:L477" si="925">B477*$G477</f>
        <v>18076.527576171</v>
      </c>
      <c r="I477" s="42">
        <f t="shared" si="925"/>
        <v>2485.4455869885001</v>
      </c>
      <c r="J477" s="42">
        <f t="shared" si="925"/>
        <v>9739.5528603705006</v>
      </c>
      <c r="K477" s="42">
        <f t="shared" si="925"/>
        <v>10978.776147057</v>
      </c>
      <c r="L477" s="39">
        <f t="shared" si="925"/>
        <v>4758.9566661090003</v>
      </c>
      <c r="M477" s="111">
        <f t="shared" ref="M477:Q477" si="926">LN(H477/H476)</f>
        <v>6.5495099750649145E-3</v>
      </c>
      <c r="N477" s="111">
        <f t="shared" si="926"/>
        <v>2.2346972568076065E-2</v>
      </c>
      <c r="O477" s="111">
        <f t="shared" si="926"/>
        <v>1.618576573045612E-2</v>
      </c>
      <c r="P477" s="111">
        <f t="shared" si="926"/>
        <v>-7.3509564880294026E-4</v>
      </c>
      <c r="Q477" s="112">
        <f t="shared" si="926"/>
        <v>1.2208866638998086E-2</v>
      </c>
    </row>
    <row r="478" spans="1:17">
      <c r="A478" s="105">
        <v>43070</v>
      </c>
      <c r="B478" s="109">
        <v>306.52999899999998</v>
      </c>
      <c r="C478" s="109">
        <v>42.314033999999999</v>
      </c>
      <c r="D478" s="109">
        <v>165.632339</v>
      </c>
      <c r="E478" s="109">
        <v>186.820007</v>
      </c>
      <c r="F478" s="107">
        <v>81.397025999999997</v>
      </c>
      <c r="G478" s="107">
        <v>58.684600000000003</v>
      </c>
      <c r="H478" s="42">
        <f t="shared" ref="H478:L478" si="927">B478*$G478</f>
        <v>17988.590379315399</v>
      </c>
      <c r="I478" s="42">
        <f t="shared" si="927"/>
        <v>2483.1821596764003</v>
      </c>
      <c r="J478" s="42">
        <f t="shared" si="927"/>
        <v>9720.0675612794003</v>
      </c>
      <c r="K478" s="42">
        <f t="shared" si="927"/>
        <v>10963.457382792201</v>
      </c>
      <c r="L478" s="39">
        <f t="shared" si="927"/>
        <v>4776.7519119996005</v>
      </c>
      <c r="M478" s="111">
        <f t="shared" ref="M478:Q478" si="928">LN(H478/H477)</f>
        <v>-4.8765885770544531E-3</v>
      </c>
      <c r="N478" s="111">
        <f t="shared" si="928"/>
        <v>-9.1108756142502744E-4</v>
      </c>
      <c r="O478" s="111">
        <f t="shared" si="928"/>
        <v>-2.0026398440618084E-3</v>
      </c>
      <c r="P478" s="111">
        <f t="shared" si="928"/>
        <v>-1.3962814435231684E-3</v>
      </c>
      <c r="Q478" s="112">
        <f t="shared" si="928"/>
        <v>3.7323427834887127E-3</v>
      </c>
    </row>
    <row r="479" spans="1:17">
      <c r="A479" s="105">
        <v>43073</v>
      </c>
      <c r="B479" s="109">
        <v>305.20001200000002</v>
      </c>
      <c r="C479" s="109">
        <v>42.134101999999999</v>
      </c>
      <c r="D479" s="109">
        <v>164.421921</v>
      </c>
      <c r="E479" s="109">
        <v>184.03999300000001</v>
      </c>
      <c r="F479" s="107">
        <v>78.325080999999997</v>
      </c>
      <c r="G479" s="107">
        <v>58.904499999999999</v>
      </c>
      <c r="H479" s="42">
        <f t="shared" ref="H479:L479" si="929">B479*$G479</f>
        <v>17977.654106853999</v>
      </c>
      <c r="I479" s="42">
        <f t="shared" si="929"/>
        <v>2481.8882112589999</v>
      </c>
      <c r="J479" s="42">
        <f t="shared" si="929"/>
        <v>9685.1910455444995</v>
      </c>
      <c r="K479" s="42">
        <f t="shared" si="929"/>
        <v>10840.783767668501</v>
      </c>
      <c r="L479" s="39">
        <f t="shared" si="929"/>
        <v>4613.6997337644998</v>
      </c>
      <c r="M479" s="111">
        <f t="shared" ref="M479:Q479" si="930">LN(H479/H478)</f>
        <v>-6.0814093629699866E-4</v>
      </c>
      <c r="N479" s="111">
        <f t="shared" si="930"/>
        <v>-5.2122058703092992E-4</v>
      </c>
      <c r="O479" s="111">
        <f t="shared" si="930"/>
        <v>-3.5945466117348443E-3</v>
      </c>
      <c r="P479" s="111">
        <f t="shared" si="930"/>
        <v>-1.1252389720647259E-2</v>
      </c>
      <c r="Q479" s="112">
        <f t="shared" si="930"/>
        <v>-3.4730718783007618E-2</v>
      </c>
    </row>
    <row r="480" spans="1:17">
      <c r="A480" s="105">
        <v>43074</v>
      </c>
      <c r="B480" s="109">
        <v>303.70001200000002</v>
      </c>
      <c r="C480" s="109">
        <v>41.139698000000003</v>
      </c>
      <c r="D480" s="109">
        <v>164.26698300000001</v>
      </c>
      <c r="E480" s="109">
        <v>184.21000699999999</v>
      </c>
      <c r="F480" s="107">
        <v>78.817734000000002</v>
      </c>
      <c r="G480" s="107">
        <v>58.682200000000002</v>
      </c>
      <c r="H480" s="42">
        <f t="shared" ref="H480:L480" si="931">B480*$G480</f>
        <v>17821.784844186401</v>
      </c>
      <c r="I480" s="42">
        <f t="shared" si="931"/>
        <v>2414.1679859756005</v>
      </c>
      <c r="J480" s="42">
        <f t="shared" si="931"/>
        <v>9639.5479498026016</v>
      </c>
      <c r="K480" s="42">
        <f t="shared" si="931"/>
        <v>10809.8484727754</v>
      </c>
      <c r="L480" s="39">
        <f t="shared" si="931"/>
        <v>4625.1980301348003</v>
      </c>
      <c r="M480" s="111">
        <f t="shared" ref="M480:Q480" si="932">LN(H480/H479)</f>
        <v>-8.7079715314741582E-3</v>
      </c>
      <c r="N480" s="111">
        <f t="shared" si="932"/>
        <v>-2.7664937505879377E-2</v>
      </c>
      <c r="O480" s="111">
        <f t="shared" si="932"/>
        <v>-4.7238082364349423E-3</v>
      </c>
      <c r="P480" s="111">
        <f t="shared" si="932"/>
        <v>-2.857682454896422E-3</v>
      </c>
      <c r="Q480" s="112">
        <f t="shared" si="932"/>
        <v>2.4891069477682281E-3</v>
      </c>
    </row>
    <row r="481" spans="1:17">
      <c r="A481" s="105">
        <v>43075</v>
      </c>
      <c r="B481" s="109">
        <v>313.26001000000002</v>
      </c>
      <c r="C481" s="109">
        <v>41.149169999999998</v>
      </c>
      <c r="D481" s="109">
        <v>163.65696700000001</v>
      </c>
      <c r="E481" s="109">
        <v>185.300003</v>
      </c>
      <c r="F481" s="107">
        <v>79.967299999999994</v>
      </c>
      <c r="G481" s="107">
        <v>59.062199999999997</v>
      </c>
      <c r="H481" s="42">
        <f t="shared" ref="H481:L481" si="933">B481*$G481</f>
        <v>18501.825362621999</v>
      </c>
      <c r="I481" s="42">
        <f t="shared" si="933"/>
        <v>2430.3605083739999</v>
      </c>
      <c r="J481" s="42">
        <f t="shared" si="933"/>
        <v>9665.9405163474003</v>
      </c>
      <c r="K481" s="42">
        <f t="shared" si="933"/>
        <v>10944.225837186599</v>
      </c>
      <c r="L481" s="39">
        <f t="shared" si="933"/>
        <v>4723.0446660599991</v>
      </c>
      <c r="M481" s="111">
        <f t="shared" ref="M481:Q481" si="934">LN(H481/H480)</f>
        <v>3.7447818833280674E-2</v>
      </c>
      <c r="N481" s="111">
        <f t="shared" si="934"/>
        <v>6.6848952247703305E-3</v>
      </c>
      <c r="O481" s="111">
        <f t="shared" si="934"/>
        <v>2.7342051493153469E-3</v>
      </c>
      <c r="P481" s="111">
        <f t="shared" si="934"/>
        <v>1.2354382141822369E-2</v>
      </c>
      <c r="Q481" s="112">
        <f t="shared" si="934"/>
        <v>2.0934460632477839E-2</v>
      </c>
    </row>
    <row r="482" spans="1:17">
      <c r="A482" s="105">
        <v>43076</v>
      </c>
      <c r="B482" s="109">
        <v>311.23998999999998</v>
      </c>
      <c r="C482" s="109">
        <v>40.798758999999997</v>
      </c>
      <c r="D482" s="109">
        <v>163.95716899999999</v>
      </c>
      <c r="E482" s="109">
        <v>185.199997</v>
      </c>
      <c r="F482" s="107">
        <v>79.687149000000005</v>
      </c>
      <c r="G482" s="107">
        <v>59.240299999999998</v>
      </c>
      <c r="H482" s="42">
        <f t="shared" ref="H482:L482" si="935">B482*$G482</f>
        <v>18437.950379596998</v>
      </c>
      <c r="I482" s="42">
        <f t="shared" si="935"/>
        <v>2416.9307227876998</v>
      </c>
      <c r="J482" s="42">
        <f t="shared" si="935"/>
        <v>9712.8718787106991</v>
      </c>
      <c r="K482" s="42">
        <f t="shared" si="935"/>
        <v>10971.303382279099</v>
      </c>
      <c r="L482" s="39">
        <f t="shared" si="935"/>
        <v>4720.6906129047002</v>
      </c>
      <c r="M482" s="111">
        <f t="shared" ref="M482:Q482" si="936">LN(H482/H481)</f>
        <v>-3.4583342970573318E-3</v>
      </c>
      <c r="N482" s="111">
        <f t="shared" si="936"/>
        <v>-5.5411648728097189E-3</v>
      </c>
      <c r="O482" s="111">
        <f t="shared" si="936"/>
        <v>4.8435841328694227E-3</v>
      </c>
      <c r="P482" s="111">
        <f t="shared" si="936"/>
        <v>2.471084188739005E-3</v>
      </c>
      <c r="Q482" s="112">
        <f t="shared" si="936"/>
        <v>-4.9854281902628748E-4</v>
      </c>
    </row>
    <row r="483" spans="1:17">
      <c r="A483" s="113">
        <v>43077</v>
      </c>
      <c r="B483" s="109">
        <v>315.13000499999998</v>
      </c>
      <c r="C483" s="109">
        <v>41.054465999999998</v>
      </c>
      <c r="D483" s="109">
        <v>164.005539</v>
      </c>
      <c r="E483" s="109">
        <v>188.53999300000001</v>
      </c>
      <c r="F483" s="107">
        <v>81.300422999999995</v>
      </c>
      <c r="G483" s="107">
        <v>59.267699999999998</v>
      </c>
      <c r="H483" s="42">
        <f t="shared" ref="H483:L483" si="937">B483*$G483</f>
        <v>18677.030597338497</v>
      </c>
      <c r="I483" s="42">
        <f t="shared" si="937"/>
        <v>2433.2037745481998</v>
      </c>
      <c r="J483" s="42">
        <f t="shared" si="937"/>
        <v>9720.2310837902987</v>
      </c>
      <c r="K483" s="42">
        <f t="shared" si="937"/>
        <v>11174.3317431261</v>
      </c>
      <c r="L483" s="39">
        <f t="shared" si="937"/>
        <v>4818.4890802370992</v>
      </c>
      <c r="M483" s="111">
        <f t="shared" ref="M483:Q483" si="938">LN(H483/H482)</f>
        <v>1.2883397396712947E-2</v>
      </c>
      <c r="N483" s="111">
        <f t="shared" si="938"/>
        <v>6.7103759010641011E-3</v>
      </c>
      <c r="O483" s="111">
        <f t="shared" si="938"/>
        <v>7.5738861113371276E-4</v>
      </c>
      <c r="P483" s="111">
        <f t="shared" si="938"/>
        <v>1.8336258874892233E-2</v>
      </c>
      <c r="Q483" s="112">
        <f t="shared" si="938"/>
        <v>2.0505304902759956E-2</v>
      </c>
    </row>
    <row r="484" spans="1:17">
      <c r="A484" s="113">
        <v>43080</v>
      </c>
      <c r="B484" s="109">
        <v>328.91000400000001</v>
      </c>
      <c r="C484" s="109">
        <v>41.348049000000003</v>
      </c>
      <c r="D484" s="109">
        <v>167.20103499999999</v>
      </c>
      <c r="E484" s="109">
        <v>186.220001</v>
      </c>
      <c r="F484" s="107">
        <v>82.334061000000005</v>
      </c>
      <c r="G484" s="107">
        <v>59.182899999999997</v>
      </c>
      <c r="H484" s="42">
        <f t="shared" ref="H484:L484" si="939">B484*$G484</f>
        <v>19465.847875731601</v>
      </c>
      <c r="I484" s="42">
        <f t="shared" si="939"/>
        <v>2447.0974491621</v>
      </c>
      <c r="J484" s="42">
        <f t="shared" si="939"/>
        <v>9895.4421343014983</v>
      </c>
      <c r="K484" s="42">
        <f t="shared" si="939"/>
        <v>11021.0396971829</v>
      </c>
      <c r="L484" s="39">
        <f t="shared" si="939"/>
        <v>4872.7684987569</v>
      </c>
      <c r="M484" s="111">
        <f t="shared" ref="M484:Q484" si="940">LN(H484/H483)</f>
        <v>4.136708053692334E-2</v>
      </c>
      <c r="N484" s="111">
        <f t="shared" si="940"/>
        <v>5.6937928673828579E-3</v>
      </c>
      <c r="O484" s="111">
        <f t="shared" si="940"/>
        <v>1.786486841146508E-2</v>
      </c>
      <c r="P484" s="111">
        <f t="shared" si="940"/>
        <v>-1.3813193777491536E-2</v>
      </c>
      <c r="Q484" s="112">
        <f t="shared" si="940"/>
        <v>1.1201845717969155E-2</v>
      </c>
    </row>
    <row r="485" spans="1:17">
      <c r="A485" s="113">
        <v>43081</v>
      </c>
      <c r="B485" s="109">
        <v>341.02999899999998</v>
      </c>
      <c r="C485" s="109">
        <v>41.035525999999997</v>
      </c>
      <c r="D485" s="109">
        <v>166.26174900000001</v>
      </c>
      <c r="E485" s="109">
        <v>185.729996</v>
      </c>
      <c r="F485" s="107">
        <v>82.672165000000007</v>
      </c>
      <c r="G485" s="107">
        <v>58.951099999999997</v>
      </c>
      <c r="H485" s="42">
        <f t="shared" ref="H485:L485" si="941">B485*$G485</f>
        <v>20104.093574048897</v>
      </c>
      <c r="I485" s="42">
        <f t="shared" si="941"/>
        <v>2419.0893967785996</v>
      </c>
      <c r="J485" s="42">
        <f t="shared" si="941"/>
        <v>9801.3129914739002</v>
      </c>
      <c r="K485" s="42">
        <f t="shared" si="941"/>
        <v>10948.9875671956</v>
      </c>
      <c r="L485" s="39">
        <f t="shared" si="941"/>
        <v>4873.6150661315005</v>
      </c>
      <c r="M485" s="111">
        <f t="shared" ref="M485:Q485" si="942">LN(H485/H484)</f>
        <v>3.2261915626204445E-2</v>
      </c>
      <c r="N485" s="111">
        <f t="shared" si="942"/>
        <v>-1.1511420566040603E-2</v>
      </c>
      <c r="O485" s="111">
        <f t="shared" si="942"/>
        <v>-9.5579052297088511E-3</v>
      </c>
      <c r="P485" s="111">
        <f t="shared" si="942"/>
        <v>-6.5591532902452513E-3</v>
      </c>
      <c r="Q485" s="112">
        <f t="shared" si="942"/>
        <v>1.7371928184301919E-4</v>
      </c>
    </row>
    <row r="486" spans="1:17">
      <c r="A486" s="113">
        <v>43082</v>
      </c>
      <c r="B486" s="109">
        <v>339.02999899999998</v>
      </c>
      <c r="C486" s="109">
        <v>41.044998</v>
      </c>
      <c r="D486" s="109">
        <v>166.813705</v>
      </c>
      <c r="E486" s="109">
        <v>187.86000100000001</v>
      </c>
      <c r="F486" s="107">
        <v>82.449982000000006</v>
      </c>
      <c r="G486" s="107">
        <v>58.979900000000001</v>
      </c>
      <c r="H486" s="42">
        <f t="shared" ref="H486:L486" si="943">B486*$G486</f>
        <v>19995.955438020097</v>
      </c>
      <c r="I486" s="42">
        <f t="shared" si="943"/>
        <v>2420.8298775402</v>
      </c>
      <c r="J486" s="42">
        <f t="shared" si="943"/>
        <v>9838.6556395294992</v>
      </c>
      <c r="K486" s="42">
        <f t="shared" si="943"/>
        <v>11079.964072979901</v>
      </c>
      <c r="L486" s="39">
        <f t="shared" si="943"/>
        <v>4862.8916933618002</v>
      </c>
      <c r="M486" s="111">
        <f t="shared" ref="M486:Q486" si="944">LN(H486/H485)</f>
        <v>-5.3934297253720028E-3</v>
      </c>
      <c r="N486" s="111">
        <f t="shared" si="944"/>
        <v>7.1921895303560506E-4</v>
      </c>
      <c r="O486" s="111">
        <f t="shared" si="944"/>
        <v>3.8027243074866359E-3</v>
      </c>
      <c r="P486" s="111">
        <f t="shared" si="944"/>
        <v>1.1891446432025698E-2</v>
      </c>
      <c r="Q486" s="112">
        <f t="shared" si="944"/>
        <v>-2.2027154852066288E-3</v>
      </c>
    </row>
    <row r="487" spans="1:17">
      <c r="A487" s="113">
        <v>43083</v>
      </c>
      <c r="B487" s="109">
        <v>337.89001500000001</v>
      </c>
      <c r="C487" s="109">
        <v>40.969226999999997</v>
      </c>
      <c r="D487" s="109">
        <v>166.765289</v>
      </c>
      <c r="E487" s="109">
        <v>189.55999800000001</v>
      </c>
      <c r="F487" s="107">
        <v>81.812400999999994</v>
      </c>
      <c r="G487" s="107">
        <v>58.700400000000002</v>
      </c>
      <c r="H487" s="42">
        <f t="shared" ref="H487:L487" si="945">B487*$G487</f>
        <v>19834.279036506003</v>
      </c>
      <c r="I487" s="42">
        <f t="shared" si="945"/>
        <v>2404.9100125907999</v>
      </c>
      <c r="J487" s="42">
        <f t="shared" si="945"/>
        <v>9789.1891704156005</v>
      </c>
      <c r="K487" s="42">
        <f t="shared" si="945"/>
        <v>11127.247706599201</v>
      </c>
      <c r="L487" s="39">
        <f t="shared" si="945"/>
        <v>4802.4206636603994</v>
      </c>
      <c r="M487" s="111">
        <f t="shared" ref="M487:Q487" si="946">LN(H487/H486)</f>
        <v>-8.1183197445294647E-3</v>
      </c>
      <c r="N487" s="111">
        <f t="shared" si="946"/>
        <v>-6.5979199312442924E-3</v>
      </c>
      <c r="O487" s="111">
        <f t="shared" si="946"/>
        <v>-5.0404488441913031E-3</v>
      </c>
      <c r="P487" s="111">
        <f t="shared" si="946"/>
        <v>4.2584098843443385E-3</v>
      </c>
      <c r="Q487" s="112">
        <f t="shared" si="946"/>
        <v>-1.2513163880913211E-2</v>
      </c>
    </row>
    <row r="488" spans="1:17">
      <c r="A488" s="113">
        <v>43084</v>
      </c>
      <c r="B488" s="109">
        <v>343.45001200000002</v>
      </c>
      <c r="C488" s="109">
        <v>42.200389999999999</v>
      </c>
      <c r="D488" s="109">
        <v>168.459869</v>
      </c>
      <c r="E488" s="109">
        <v>190.11999499999999</v>
      </c>
      <c r="F488" s="107">
        <v>83.899017000000001</v>
      </c>
      <c r="G488" s="107">
        <v>58.882100000000001</v>
      </c>
      <c r="H488" s="42">
        <f t="shared" ref="H488:L488" si="947">B488*$G488</f>
        <v>20223.0579515852</v>
      </c>
      <c r="I488" s="42">
        <f t="shared" si="947"/>
        <v>2484.8475840189999</v>
      </c>
      <c r="J488" s="42">
        <f t="shared" si="947"/>
        <v>9919.2708524449008</v>
      </c>
      <c r="K488" s="42">
        <f t="shared" si="947"/>
        <v>11194.6645575895</v>
      </c>
      <c r="L488" s="39">
        <f t="shared" si="947"/>
        <v>4940.1503088956997</v>
      </c>
      <c r="M488" s="111">
        <f t="shared" ref="M488:Q488" si="948">LN(H488/H487)</f>
        <v>1.9411730903211567E-2</v>
      </c>
      <c r="N488" s="111">
        <f t="shared" si="948"/>
        <v>3.2698837213231829E-2</v>
      </c>
      <c r="O488" s="111">
        <f t="shared" si="948"/>
        <v>1.3200784930287405E-2</v>
      </c>
      <c r="P488" s="111">
        <f t="shared" si="948"/>
        <v>6.0404373225880085E-3</v>
      </c>
      <c r="Q488" s="112">
        <f t="shared" si="948"/>
        <v>2.8275661914805628E-2</v>
      </c>
    </row>
    <row r="489" spans="1:17">
      <c r="A489" s="113">
        <v>43087</v>
      </c>
      <c r="B489" s="109">
        <v>338.86999500000002</v>
      </c>
      <c r="C489" s="109">
        <v>43.810367999999997</v>
      </c>
      <c r="D489" s="109">
        <v>170.83227500000001</v>
      </c>
      <c r="E489" s="109">
        <v>190.41999799999999</v>
      </c>
      <c r="F489" s="107">
        <v>83.444984000000005</v>
      </c>
      <c r="G489" s="107">
        <v>58.649000000000001</v>
      </c>
      <c r="H489" s="42">
        <f t="shared" ref="H489:L489" si="949">B489*$G489</f>
        <v>19874.386336755</v>
      </c>
      <c r="I489" s="42">
        <f t="shared" si="949"/>
        <v>2569.4342728319998</v>
      </c>
      <c r="J489" s="42">
        <f t="shared" si="949"/>
        <v>10019.142096475001</v>
      </c>
      <c r="K489" s="42">
        <f t="shared" si="949"/>
        <v>11167.942462702</v>
      </c>
      <c r="L489" s="39">
        <f t="shared" si="949"/>
        <v>4893.9648666160001</v>
      </c>
      <c r="M489" s="111">
        <f t="shared" ref="M489:Q489" si="950">LN(H489/H488)</f>
        <v>-1.7391652237214169E-2</v>
      </c>
      <c r="N489" s="111">
        <f t="shared" si="950"/>
        <v>3.3474424104065842E-2</v>
      </c>
      <c r="O489" s="111">
        <f t="shared" si="950"/>
        <v>1.0018057059333632E-2</v>
      </c>
      <c r="P489" s="111">
        <f t="shared" si="950"/>
        <v>-2.3898919819180034E-3</v>
      </c>
      <c r="Q489" s="112">
        <f t="shared" si="950"/>
        <v>-9.3929715130131181E-3</v>
      </c>
    </row>
    <row r="490" spans="1:17">
      <c r="A490" s="113">
        <v>43088</v>
      </c>
      <c r="B490" s="109">
        <v>331.10000600000001</v>
      </c>
      <c r="C490" s="109">
        <v>44.549072000000002</v>
      </c>
      <c r="D490" s="109">
        <v>169.01177999999999</v>
      </c>
      <c r="E490" s="109">
        <v>187.020004</v>
      </c>
      <c r="F490" s="107">
        <v>82.913680999999997</v>
      </c>
      <c r="G490" s="107">
        <v>58.646099999999997</v>
      </c>
      <c r="H490" s="42">
        <f t="shared" ref="H490:L490" si="951">B490*$G490</f>
        <v>19417.724061876601</v>
      </c>
      <c r="I490" s="42">
        <f t="shared" si="951"/>
        <v>2612.6293314191998</v>
      </c>
      <c r="J490" s="42">
        <f t="shared" si="951"/>
        <v>9911.8817510579993</v>
      </c>
      <c r="K490" s="42">
        <f t="shared" si="951"/>
        <v>10967.993856584399</v>
      </c>
      <c r="L490" s="39">
        <f t="shared" si="951"/>
        <v>4862.5640272941</v>
      </c>
      <c r="M490" s="111">
        <f t="shared" ref="M490:Q490" si="952">LN(H490/H489)</f>
        <v>-2.324552350829406E-2</v>
      </c>
      <c r="N490" s="111">
        <f t="shared" si="952"/>
        <v>1.667137354222549E-2</v>
      </c>
      <c r="O490" s="111">
        <f t="shared" si="952"/>
        <v>-1.0763258498360767E-2</v>
      </c>
      <c r="P490" s="111">
        <f t="shared" si="952"/>
        <v>-1.8066011889972207E-2</v>
      </c>
      <c r="Q490" s="112">
        <f t="shared" si="952"/>
        <v>-6.4369097011096992E-3</v>
      </c>
    </row>
    <row r="491" spans="1:17">
      <c r="A491" s="113">
        <v>43089</v>
      </c>
      <c r="B491" s="109">
        <v>328.98001099999999</v>
      </c>
      <c r="C491" s="109">
        <v>45.041527000000002</v>
      </c>
      <c r="D491" s="109">
        <v>168.82782</v>
      </c>
      <c r="E491" s="109">
        <v>188.820007</v>
      </c>
      <c r="F491" s="107">
        <v>82.614211999999995</v>
      </c>
      <c r="G491" s="107">
        <v>58.678400000000003</v>
      </c>
      <c r="H491" s="42">
        <f t="shared" ref="H491:L491" si="953">B491*$G491</f>
        <v>19304.020677462402</v>
      </c>
      <c r="I491" s="42">
        <f t="shared" si="953"/>
        <v>2642.9647379168005</v>
      </c>
      <c r="J491" s="42">
        <f t="shared" si="953"/>
        <v>9906.5463530880006</v>
      </c>
      <c r="K491" s="42">
        <f t="shared" si="953"/>
        <v>11079.655898748801</v>
      </c>
      <c r="L491" s="39">
        <f t="shared" si="953"/>
        <v>4847.6697774207996</v>
      </c>
      <c r="M491" s="111">
        <f t="shared" ref="M491:Q491" si="954">LN(H491/H490)</f>
        <v>-5.8728609460445766E-3</v>
      </c>
      <c r="N491" s="111">
        <f t="shared" si="954"/>
        <v>1.1544172929404857E-2</v>
      </c>
      <c r="O491" s="111">
        <f t="shared" si="954"/>
        <v>-5.3842797933901945E-4</v>
      </c>
      <c r="P491" s="111">
        <f t="shared" si="954"/>
        <v>1.0129242629201275E-2</v>
      </c>
      <c r="Q491" s="112">
        <f t="shared" si="954"/>
        <v>-3.0677451961985589E-3</v>
      </c>
    </row>
    <row r="492" spans="1:17">
      <c r="A492" s="113">
        <v>43090</v>
      </c>
      <c r="B492" s="109">
        <v>331.66000400000001</v>
      </c>
      <c r="C492" s="109">
        <v>44.28389</v>
      </c>
      <c r="D492" s="109">
        <v>169.46691899999999</v>
      </c>
      <c r="E492" s="109">
        <v>188.61999499999999</v>
      </c>
      <c r="F492" s="107">
        <v>82.594893999999996</v>
      </c>
      <c r="G492" s="107">
        <v>58.520099999999999</v>
      </c>
      <c r="H492" s="42">
        <f t="shared" ref="H492:L492" si="955">B492*$G492</f>
        <v>19408.7766000804</v>
      </c>
      <c r="I492" s="42">
        <f t="shared" si="955"/>
        <v>2591.4976711889999</v>
      </c>
      <c r="J492" s="42">
        <f t="shared" si="955"/>
        <v>9917.2210465718999</v>
      </c>
      <c r="K492" s="42">
        <f t="shared" si="955"/>
        <v>11038.060969399499</v>
      </c>
      <c r="L492" s="39">
        <f t="shared" si="955"/>
        <v>4833.4614563693995</v>
      </c>
      <c r="M492" s="111">
        <f t="shared" ref="M492:Q492" si="956">LN(H492/H491)</f>
        <v>5.4119663610552758E-3</v>
      </c>
      <c r="N492" s="111">
        <f t="shared" si="956"/>
        <v>-1.9665333831625373E-2</v>
      </c>
      <c r="O492" s="111">
        <f t="shared" si="956"/>
        <v>1.0769592177345259E-3</v>
      </c>
      <c r="P492" s="111">
        <f t="shared" si="956"/>
        <v>-3.7612361740457317E-3</v>
      </c>
      <c r="Q492" s="112">
        <f t="shared" si="956"/>
        <v>-2.9352626071435435E-3</v>
      </c>
    </row>
    <row r="493" spans="1:17">
      <c r="A493" s="113">
        <v>43091</v>
      </c>
      <c r="B493" s="109">
        <v>325.20001200000002</v>
      </c>
      <c r="C493" s="109">
        <v>44.227074000000002</v>
      </c>
      <c r="D493" s="109">
        <v>169.46691899999999</v>
      </c>
      <c r="E493" s="109">
        <v>189.94000199999999</v>
      </c>
      <c r="F493" s="107">
        <v>82.604538000000005</v>
      </c>
      <c r="G493" s="107">
        <v>58.308799999999998</v>
      </c>
      <c r="H493" s="42">
        <f t="shared" ref="H493:L493" si="957">B493*$G493</f>
        <v>18962.0224597056</v>
      </c>
      <c r="I493" s="42">
        <f t="shared" si="957"/>
        <v>2578.8276124511999</v>
      </c>
      <c r="J493" s="42">
        <f t="shared" si="957"/>
        <v>9881.4126865871986</v>
      </c>
      <c r="K493" s="42">
        <f t="shared" si="957"/>
        <v>11075.173588617599</v>
      </c>
      <c r="L493" s="39">
        <f t="shared" si="957"/>
        <v>4816.5714853343998</v>
      </c>
      <c r="M493" s="111">
        <f t="shared" ref="M493:Q493" si="958">LN(H493/H492)</f>
        <v>-2.3287204878569612E-2</v>
      </c>
      <c r="N493" s="111">
        <f t="shared" si="958"/>
        <v>-4.9010781351467199E-3</v>
      </c>
      <c r="O493" s="111">
        <f t="shared" si="958"/>
        <v>-3.6172596060970569E-3</v>
      </c>
      <c r="P493" s="111">
        <f t="shared" si="958"/>
        <v>3.3566011309356662E-3</v>
      </c>
      <c r="Q493" s="112">
        <f t="shared" si="958"/>
        <v>-3.5005037565857219E-3</v>
      </c>
    </row>
    <row r="494" spans="1:17">
      <c r="A494" s="113">
        <v>43095</v>
      </c>
      <c r="B494" s="109">
        <v>317.290009</v>
      </c>
      <c r="C494" s="109">
        <v>43.639904000000001</v>
      </c>
      <c r="D494" s="109">
        <v>165.16757200000001</v>
      </c>
      <c r="E494" s="109">
        <v>187.759995</v>
      </c>
      <c r="F494" s="107">
        <v>82.498283000000001</v>
      </c>
      <c r="G494" s="107">
        <v>58.048299999999998</v>
      </c>
      <c r="H494" s="42">
        <f t="shared" ref="H494:L494" si="959">B494*$G494</f>
        <v>18418.145629434701</v>
      </c>
      <c r="I494" s="42">
        <f t="shared" si="959"/>
        <v>2533.2222393632001</v>
      </c>
      <c r="J494" s="42">
        <f t="shared" si="959"/>
        <v>9587.6967697275995</v>
      </c>
      <c r="K494" s="42">
        <f t="shared" si="959"/>
        <v>10899.1485177585</v>
      </c>
      <c r="L494" s="39">
        <f t="shared" si="959"/>
        <v>4788.8850810689</v>
      </c>
      <c r="M494" s="111">
        <f t="shared" ref="M494:Q494" si="960">LN(H494/H493)</f>
        <v>-2.9101806777664441E-2</v>
      </c>
      <c r="N494" s="111">
        <f t="shared" si="960"/>
        <v>-1.7842777098029464E-2</v>
      </c>
      <c r="O494" s="111">
        <f t="shared" si="960"/>
        <v>-3.0174795958067147E-2</v>
      </c>
      <c r="P494" s="111">
        <f t="shared" si="960"/>
        <v>-1.6021321177253491E-2</v>
      </c>
      <c r="Q494" s="112">
        <f t="shared" si="960"/>
        <v>-5.7647402281132609E-3</v>
      </c>
    </row>
    <row r="495" spans="1:17">
      <c r="A495" s="113">
        <v>43096</v>
      </c>
      <c r="B495" s="109">
        <v>311.64001500000001</v>
      </c>
      <c r="C495" s="109">
        <v>43.668312</v>
      </c>
      <c r="D495" s="109">
        <v>165.19662500000001</v>
      </c>
      <c r="E495" s="109">
        <v>186.240005</v>
      </c>
      <c r="F495" s="107">
        <v>82.797745000000006</v>
      </c>
      <c r="G495" s="107">
        <v>57.731099999999998</v>
      </c>
      <c r="H495" s="42">
        <f t="shared" ref="H495:L495" si="961">B495*$G495</f>
        <v>17991.320869966501</v>
      </c>
      <c r="I495" s="42">
        <f t="shared" si="961"/>
        <v>2521.0196869031997</v>
      </c>
      <c r="J495" s="42">
        <f t="shared" si="961"/>
        <v>9536.9828775375008</v>
      </c>
      <c r="K495" s="42">
        <f t="shared" si="961"/>
        <v>10751.840352655499</v>
      </c>
      <c r="L495" s="39">
        <f t="shared" si="961"/>
        <v>4780.0048963694999</v>
      </c>
      <c r="M495" s="111">
        <f t="shared" ref="M495:Q495" si="962">LN(H495/H494)</f>
        <v>-2.3446886453883653E-2</v>
      </c>
      <c r="N495" s="111">
        <f t="shared" si="962"/>
        <v>-4.8286474400713484E-3</v>
      </c>
      <c r="O495" s="111">
        <f t="shared" si="962"/>
        <v>-5.3035148296009544E-3</v>
      </c>
      <c r="P495" s="111">
        <f t="shared" si="962"/>
        <v>-1.3607733029683244E-2</v>
      </c>
      <c r="Q495" s="112">
        <f t="shared" si="962"/>
        <v>-1.8560537888184319E-3</v>
      </c>
    </row>
    <row r="496" spans="1:17">
      <c r="A496" s="113">
        <v>43097</v>
      </c>
      <c r="B496" s="109">
        <v>315.35998499999999</v>
      </c>
      <c r="C496" s="109">
        <v>43.772488000000003</v>
      </c>
      <c r="D496" s="109">
        <v>165.661407</v>
      </c>
      <c r="E496" s="109">
        <v>192.71000699999999</v>
      </c>
      <c r="F496" s="107">
        <v>82.807411000000002</v>
      </c>
      <c r="G496" s="107">
        <v>57.6599</v>
      </c>
      <c r="H496" s="42">
        <f t="shared" ref="H496:L496" si="963">B496*$G496</f>
        <v>18183.625199101501</v>
      </c>
      <c r="I496" s="42">
        <f t="shared" si="963"/>
        <v>2523.9172808312001</v>
      </c>
      <c r="J496" s="42">
        <f t="shared" si="963"/>
        <v>9552.0201614793004</v>
      </c>
      <c r="K496" s="42">
        <f t="shared" si="963"/>
        <v>11111.6397326193</v>
      </c>
      <c r="L496" s="39">
        <f t="shared" si="963"/>
        <v>4774.6670375189005</v>
      </c>
      <c r="M496" s="111">
        <f t="shared" ref="M496:Q496" si="964">LN(H496/H495)</f>
        <v>1.063200703958864E-2</v>
      </c>
      <c r="N496" s="111">
        <f t="shared" si="964"/>
        <v>1.1487137560518711E-3</v>
      </c>
      <c r="O496" s="111">
        <f t="shared" si="964"/>
        <v>1.5754921324591792E-3</v>
      </c>
      <c r="P496" s="111">
        <f t="shared" si="964"/>
        <v>3.2916247938671622E-2</v>
      </c>
      <c r="Q496" s="112">
        <f t="shared" si="964"/>
        <v>-1.1173297090387539E-3</v>
      </c>
    </row>
    <row r="497" spans="1:17">
      <c r="A497" s="113">
        <v>43098</v>
      </c>
      <c r="B497" s="109">
        <v>311.35000600000001</v>
      </c>
      <c r="C497" s="109">
        <v>43.715663999999997</v>
      </c>
      <c r="D497" s="109">
        <v>163.86999499999999</v>
      </c>
      <c r="E497" s="109">
        <v>191.96000699999999</v>
      </c>
      <c r="F497" s="107">
        <v>82.633544999999998</v>
      </c>
      <c r="G497" s="107">
        <v>57.539000000000001</v>
      </c>
      <c r="H497" s="42">
        <f t="shared" ref="H497:L497" si="965">B497*$G497</f>
        <v>17914.767995234</v>
      </c>
      <c r="I497" s="42">
        <f t="shared" si="965"/>
        <v>2515.3555908959997</v>
      </c>
      <c r="J497" s="42">
        <f t="shared" si="965"/>
        <v>9428.915642304999</v>
      </c>
      <c r="K497" s="42">
        <f t="shared" si="965"/>
        <v>11045.186842773001</v>
      </c>
      <c r="L497" s="39">
        <f t="shared" si="965"/>
        <v>4754.6515457550004</v>
      </c>
      <c r="M497" s="111">
        <f t="shared" ref="M497:Q497" si="966">LN(H497/H496)</f>
        <v>-1.4896074396629527E-2</v>
      </c>
      <c r="N497" s="111">
        <f t="shared" si="966"/>
        <v>-3.3979895080673839E-3</v>
      </c>
      <c r="O497" s="111">
        <f t="shared" si="966"/>
        <v>-1.2971567533724774E-2</v>
      </c>
      <c r="P497" s="111">
        <f t="shared" si="966"/>
        <v>-5.9984302241504637E-3</v>
      </c>
      <c r="Q497" s="112">
        <f t="shared" si="966"/>
        <v>-4.2008294766047206E-3</v>
      </c>
    </row>
    <row r="498" spans="1:17">
      <c r="A498" s="105">
        <v>43102</v>
      </c>
      <c r="B498" s="109">
        <v>320.52999899999998</v>
      </c>
      <c r="C498" s="109">
        <v>44.369121999999997</v>
      </c>
      <c r="D498" s="109">
        <v>166.80401599999999</v>
      </c>
      <c r="E498" s="109">
        <v>201.070007</v>
      </c>
      <c r="F498" s="107">
        <v>83.029594000000003</v>
      </c>
      <c r="G498" s="107">
        <v>57.662799999999997</v>
      </c>
      <c r="H498" s="42">
        <f t="shared" ref="H498:L498" si="967">B498*$G498</f>
        <v>18482.657226337196</v>
      </c>
      <c r="I498" s="42">
        <f t="shared" si="967"/>
        <v>2558.4478080615995</v>
      </c>
      <c r="J498" s="42">
        <f t="shared" si="967"/>
        <v>9618.3866138047997</v>
      </c>
      <c r="K498" s="42">
        <f t="shared" si="967"/>
        <v>11594.259599639599</v>
      </c>
      <c r="L498" s="39">
        <f t="shared" si="967"/>
        <v>4787.7188729031996</v>
      </c>
      <c r="M498" s="111">
        <f t="shared" ref="M498:Q498" si="968">LN(H498/H497)</f>
        <v>3.1207444815645084E-2</v>
      </c>
      <c r="N498" s="111">
        <f t="shared" si="968"/>
        <v>1.6986568038634804E-2</v>
      </c>
      <c r="O498" s="111">
        <f t="shared" si="968"/>
        <v>1.9895439127812997E-2</v>
      </c>
      <c r="P498" s="111">
        <f t="shared" si="968"/>
        <v>4.8515360295865541E-2</v>
      </c>
      <c r="Q498" s="112">
        <f t="shared" si="968"/>
        <v>6.9306593771593494E-3</v>
      </c>
    </row>
    <row r="499" spans="1:17">
      <c r="A499" s="105">
        <v>43103</v>
      </c>
      <c r="B499" s="109">
        <v>317.25</v>
      </c>
      <c r="C499" s="109">
        <v>42.863326999999998</v>
      </c>
      <c r="D499" s="109">
        <v>166.77496300000001</v>
      </c>
      <c r="E499" s="109">
        <v>205.050003</v>
      </c>
      <c r="F499" s="107">
        <v>83.415993</v>
      </c>
      <c r="G499" s="107">
        <v>57.399299999999997</v>
      </c>
      <c r="H499" s="42">
        <f t="shared" ref="H499:L499" si="969">B499*$G499</f>
        <v>18209.927925</v>
      </c>
      <c r="I499" s="42">
        <f t="shared" si="969"/>
        <v>2460.3249654710999</v>
      </c>
      <c r="J499" s="42">
        <f t="shared" si="969"/>
        <v>9572.7661337258996</v>
      </c>
      <c r="K499" s="42">
        <f t="shared" si="969"/>
        <v>11769.7266371979</v>
      </c>
      <c r="L499" s="39">
        <f t="shared" si="969"/>
        <v>4788.0196070048996</v>
      </c>
      <c r="M499" s="111">
        <f t="shared" ref="M499:Q499" si="970">LN(H499/H498)</f>
        <v>-1.4865909439239385E-2</v>
      </c>
      <c r="N499" s="111">
        <f t="shared" si="970"/>
        <v>-3.9107308621347169E-2</v>
      </c>
      <c r="O499" s="111">
        <f t="shared" si="970"/>
        <v>-4.7543330629067739E-3</v>
      </c>
      <c r="P499" s="111">
        <f t="shared" si="970"/>
        <v>1.5020582088092463E-2</v>
      </c>
      <c r="Q499" s="112">
        <f t="shared" si="970"/>
        <v>6.2811678165489957E-5</v>
      </c>
    </row>
    <row r="500" spans="1:17">
      <c r="A500" s="105">
        <v>43104</v>
      </c>
      <c r="B500" s="109">
        <v>314.61999500000002</v>
      </c>
      <c r="C500" s="109">
        <v>42.077274000000003</v>
      </c>
      <c r="D500" s="109">
        <v>167.549622</v>
      </c>
      <c r="E500" s="109">
        <v>205.63000500000001</v>
      </c>
      <c r="F500" s="107">
        <v>84.150192000000004</v>
      </c>
      <c r="G500" s="107">
        <v>57.088000000000001</v>
      </c>
      <c r="H500" s="42">
        <f t="shared" ref="H500:L500" si="971">B500*$G500</f>
        <v>17961.026274560001</v>
      </c>
      <c r="I500" s="42">
        <f t="shared" si="971"/>
        <v>2402.1074181120002</v>
      </c>
      <c r="J500" s="42">
        <f t="shared" si="971"/>
        <v>9565.0728207360007</v>
      </c>
      <c r="K500" s="42">
        <f t="shared" si="971"/>
        <v>11739.005725440002</v>
      </c>
      <c r="L500" s="39">
        <f t="shared" si="971"/>
        <v>4803.9661608960005</v>
      </c>
      <c r="M500" s="111">
        <f t="shared" ref="M500:Q500" si="972">LN(H500/H499)</f>
        <v>-1.3762732263989937E-2</v>
      </c>
      <c r="N500" s="111">
        <f t="shared" si="972"/>
        <v>-2.3946998067226218E-2</v>
      </c>
      <c r="O500" s="111">
        <f t="shared" si="972"/>
        <v>-8.0398977362263792E-4</v>
      </c>
      <c r="P500" s="111">
        <f t="shared" si="972"/>
        <v>-2.6135759913652325E-3</v>
      </c>
      <c r="Q500" s="112">
        <f t="shared" si="972"/>
        <v>3.3249775319428767E-3</v>
      </c>
    </row>
    <row r="501" spans="1:17">
      <c r="A501" s="105">
        <v>43105</v>
      </c>
      <c r="B501" s="109">
        <v>316.57998700000002</v>
      </c>
      <c r="C501" s="109">
        <v>42.370857000000001</v>
      </c>
      <c r="D501" s="109">
        <v>169.45721399999999</v>
      </c>
      <c r="E501" s="109">
        <v>209.990005</v>
      </c>
      <c r="F501" s="107">
        <v>85.193496999999994</v>
      </c>
      <c r="G501" s="107">
        <v>57.0122</v>
      </c>
      <c r="H501" s="42">
        <f t="shared" ref="H501:L501" si="973">B501*$G501</f>
        <v>18048.9215348414</v>
      </c>
      <c r="I501" s="42">
        <f t="shared" si="973"/>
        <v>2415.6557734553999</v>
      </c>
      <c r="J501" s="42">
        <f t="shared" si="973"/>
        <v>9661.1285760108003</v>
      </c>
      <c r="K501" s="42">
        <f t="shared" si="973"/>
        <v>11971.992163061001</v>
      </c>
      <c r="L501" s="39">
        <f t="shared" si="973"/>
        <v>4857.0686896633997</v>
      </c>
      <c r="M501" s="111">
        <f t="shared" ref="M501:Q501" si="974">LN(H501/H500)</f>
        <v>4.8817307540337867E-3</v>
      </c>
      <c r="N501" s="111">
        <f t="shared" si="974"/>
        <v>5.6243491095745576E-3</v>
      </c>
      <c r="O501" s="111">
        <f t="shared" si="974"/>
        <v>9.9922551019285162E-3</v>
      </c>
      <c r="P501" s="111">
        <f t="shared" si="974"/>
        <v>1.9652815760222965E-2</v>
      </c>
      <c r="Q501" s="112">
        <f t="shared" si="974"/>
        <v>1.09932454195334E-2</v>
      </c>
    </row>
    <row r="502" spans="1:17">
      <c r="A502" s="105">
        <v>43108</v>
      </c>
      <c r="B502" s="109">
        <v>336.41000400000001</v>
      </c>
      <c r="C502" s="109">
        <v>42.370857000000001</v>
      </c>
      <c r="D502" s="109">
        <v>168.82782</v>
      </c>
      <c r="E502" s="109">
        <v>212.050003</v>
      </c>
      <c r="F502" s="107">
        <v>85.280426000000006</v>
      </c>
      <c r="G502" s="107">
        <v>57.052700000000002</v>
      </c>
      <c r="H502" s="42">
        <f t="shared" ref="H502:L502" si="975">B502*$G502</f>
        <v>19193.099035210802</v>
      </c>
      <c r="I502" s="42">
        <f t="shared" si="975"/>
        <v>2417.3717931639003</v>
      </c>
      <c r="J502" s="42">
        <f t="shared" si="975"/>
        <v>9632.0829661139996</v>
      </c>
      <c r="K502" s="42">
        <f t="shared" si="975"/>
        <v>12098.025206158101</v>
      </c>
      <c r="L502" s="39">
        <f t="shared" si="975"/>
        <v>4865.4785604502003</v>
      </c>
      <c r="M502" s="111">
        <f t="shared" ref="M502:Q502" si="976">LN(H502/H501)</f>
        <v>6.1464854943949578E-2</v>
      </c>
      <c r="N502" s="111">
        <f t="shared" si="976"/>
        <v>7.1012207439688686E-4</v>
      </c>
      <c r="O502" s="111">
        <f t="shared" si="976"/>
        <v>-3.0109690941997574E-3</v>
      </c>
      <c r="P502" s="111">
        <f t="shared" si="976"/>
        <v>1.047229779591881E-2</v>
      </c>
      <c r="Q502" s="112">
        <f t="shared" si="976"/>
        <v>1.7299731578323931E-3</v>
      </c>
    </row>
    <row r="503" spans="1:17">
      <c r="A503" s="113">
        <v>43109</v>
      </c>
      <c r="B503" s="109">
        <v>333.69000199999999</v>
      </c>
      <c r="C503" s="109">
        <v>41.310164999999998</v>
      </c>
      <c r="D503" s="109">
        <v>168.80845600000001</v>
      </c>
      <c r="E503" s="109">
        <v>209.30999800000001</v>
      </c>
      <c r="F503" s="107">
        <v>85.222472999999994</v>
      </c>
      <c r="G503" s="107">
        <v>56.959400000000002</v>
      </c>
      <c r="H503" s="42">
        <f t="shared" ref="H503:L503" si="977">B503*$G503</f>
        <v>19006.782299918799</v>
      </c>
      <c r="I503" s="42">
        <f t="shared" si="977"/>
        <v>2353.0022123009999</v>
      </c>
      <c r="J503" s="42">
        <f t="shared" si="977"/>
        <v>9615.2283686864012</v>
      </c>
      <c r="K503" s="42">
        <f t="shared" si="977"/>
        <v>11922.171900081201</v>
      </c>
      <c r="L503" s="39">
        <f t="shared" si="977"/>
        <v>4854.2209285961999</v>
      </c>
      <c r="M503" s="111">
        <f t="shared" ref="M503:Q503" si="978">LN(H503/H502)</f>
        <v>-9.7549105516890958E-3</v>
      </c>
      <c r="N503" s="111">
        <f t="shared" si="978"/>
        <v>-2.6988864172404901E-2</v>
      </c>
      <c r="O503" s="111">
        <f t="shared" si="978"/>
        <v>-1.7513720688151642E-3</v>
      </c>
      <c r="P503" s="111">
        <f t="shared" si="978"/>
        <v>-1.4642381758206055E-2</v>
      </c>
      <c r="Q503" s="112">
        <f t="shared" si="978"/>
        <v>-2.3164578083309422E-3</v>
      </c>
    </row>
    <row r="504" spans="1:17">
      <c r="A504" s="113">
        <v>43110</v>
      </c>
      <c r="B504" s="109">
        <v>334.79998799999998</v>
      </c>
      <c r="C504" s="109">
        <v>40.249476999999999</v>
      </c>
      <c r="D504" s="109">
        <v>168.76971399999999</v>
      </c>
      <c r="E504" s="109">
        <v>212.520004</v>
      </c>
      <c r="F504" s="107">
        <v>84.836060000000003</v>
      </c>
      <c r="G504" s="107">
        <v>56.891300000000001</v>
      </c>
      <c r="H504" s="42">
        <f t="shared" ref="H504:L504" si="979">B504*$G504</f>
        <v>19047.206557304398</v>
      </c>
      <c r="I504" s="42">
        <f t="shared" si="979"/>
        <v>2289.8450708501</v>
      </c>
      <c r="J504" s="42">
        <f t="shared" si="979"/>
        <v>9601.5284300881995</v>
      </c>
      <c r="K504" s="42">
        <f t="shared" si="979"/>
        <v>12090.5393035652</v>
      </c>
      <c r="L504" s="39">
        <f t="shared" si="979"/>
        <v>4826.4337402780002</v>
      </c>
      <c r="M504" s="111">
        <f t="shared" ref="M504:Q504" si="980">LN(H504/H503)</f>
        <v>2.1245747846783177E-3</v>
      </c>
      <c r="N504" s="111">
        <f t="shared" si="980"/>
        <v>-2.720788932234549E-2</v>
      </c>
      <c r="O504" s="111">
        <f t="shared" si="980"/>
        <v>-1.4258327836122358E-3</v>
      </c>
      <c r="P504" s="111">
        <f t="shared" si="980"/>
        <v>1.402341961773758E-2</v>
      </c>
      <c r="Q504" s="112">
        <f t="shared" si="980"/>
        <v>-5.7407821232843314E-3</v>
      </c>
    </row>
    <row r="505" spans="1:17">
      <c r="A505" s="113">
        <v>43111</v>
      </c>
      <c r="B505" s="109">
        <v>337.95001200000002</v>
      </c>
      <c r="C505" s="109">
        <v>41.111282000000003</v>
      </c>
      <c r="D505" s="109">
        <v>169.72837799999999</v>
      </c>
      <c r="E505" s="109">
        <v>217.240005</v>
      </c>
      <c r="F505" s="107">
        <v>85.087219000000005</v>
      </c>
      <c r="G505" s="107">
        <v>56.5976</v>
      </c>
      <c r="H505" s="42">
        <f t="shared" ref="H505:L505" si="981">B505*$G505</f>
        <v>19127.159599171202</v>
      </c>
      <c r="I505" s="42">
        <f t="shared" si="981"/>
        <v>2326.7998941232004</v>
      </c>
      <c r="J505" s="42">
        <f t="shared" si="981"/>
        <v>9606.2188466928001</v>
      </c>
      <c r="K505" s="42">
        <f t="shared" si="981"/>
        <v>12295.262906988</v>
      </c>
      <c r="L505" s="39">
        <f t="shared" si="981"/>
        <v>4815.7323860744</v>
      </c>
      <c r="M505" s="111">
        <f t="shared" ref="M505:Q505" si="982">LN(H505/H504)</f>
        <v>4.188840147142674E-3</v>
      </c>
      <c r="N505" s="111">
        <f t="shared" si="982"/>
        <v>1.6009726924430309E-2</v>
      </c>
      <c r="O505" s="111">
        <f t="shared" si="982"/>
        <v>4.8838800617716129E-4</v>
      </c>
      <c r="P505" s="111">
        <f t="shared" si="982"/>
        <v>1.679078764375775E-2</v>
      </c>
      <c r="Q505" s="112">
        <f t="shared" si="982"/>
        <v>-2.2197001083007085E-3</v>
      </c>
    </row>
    <row r="506" spans="1:17">
      <c r="A506" s="113">
        <v>43112</v>
      </c>
      <c r="B506" s="109">
        <v>336.22000100000002</v>
      </c>
      <c r="C506" s="109">
        <v>40.950287000000003</v>
      </c>
      <c r="D506" s="109">
        <v>171.481064</v>
      </c>
      <c r="E506" s="109">
        <v>221.229996</v>
      </c>
      <c r="F506" s="107">
        <v>86.555572999999995</v>
      </c>
      <c r="G506" s="107">
        <v>56.412700000000001</v>
      </c>
      <c r="H506" s="42">
        <f t="shared" ref="H506:L506" si="983">B506*$G506</f>
        <v>18967.078050412703</v>
      </c>
      <c r="I506" s="42">
        <f t="shared" si="983"/>
        <v>2310.1162554449002</v>
      </c>
      <c r="J506" s="42">
        <f t="shared" si="983"/>
        <v>9673.7098191128007</v>
      </c>
      <c r="K506" s="42">
        <f t="shared" si="983"/>
        <v>12480.1813953492</v>
      </c>
      <c r="L506" s="39">
        <f t="shared" si="983"/>
        <v>4882.8335729770997</v>
      </c>
      <c r="M506" s="111">
        <f t="shared" ref="M506:Q506" si="984">LN(H506/H505)</f>
        <v>-8.4045514983012454E-3</v>
      </c>
      <c r="N506" s="111">
        <f t="shared" si="984"/>
        <v>-7.1960372515243332E-3</v>
      </c>
      <c r="O506" s="111">
        <f t="shared" si="984"/>
        <v>7.001192719300389E-3</v>
      </c>
      <c r="P506" s="111">
        <f t="shared" si="984"/>
        <v>1.4927839035618073E-2</v>
      </c>
      <c r="Q506" s="112">
        <f t="shared" si="984"/>
        <v>1.3837562766183434E-2</v>
      </c>
    </row>
    <row r="507" spans="1:17">
      <c r="A507" s="113">
        <v>43116</v>
      </c>
      <c r="B507" s="109">
        <v>340.05999800000001</v>
      </c>
      <c r="C507" s="109">
        <v>40.855587</v>
      </c>
      <c r="D507" s="109">
        <v>170.60955799999999</v>
      </c>
      <c r="E507" s="109">
        <v>221.529999</v>
      </c>
      <c r="F507" s="107">
        <v>85.348044999999999</v>
      </c>
      <c r="G507" s="107">
        <v>56.434899999999999</v>
      </c>
      <c r="H507" s="42">
        <f t="shared" ref="H507:L507" si="985">B507*$G507</f>
        <v>19191.251981130201</v>
      </c>
      <c r="I507" s="42">
        <f t="shared" si="985"/>
        <v>2305.6809667862999</v>
      </c>
      <c r="J507" s="42">
        <f t="shared" si="985"/>
        <v>9628.3333447741988</v>
      </c>
      <c r="K507" s="42">
        <f t="shared" si="985"/>
        <v>12502.0233405651</v>
      </c>
      <c r="L507" s="39">
        <f t="shared" si="985"/>
        <v>4816.6083847704995</v>
      </c>
      <c r="M507" s="111">
        <f t="shared" ref="M507:Q507" si="986">LN(H507/H506)</f>
        <v>1.1749807164483955E-2</v>
      </c>
      <c r="N507" s="111">
        <f t="shared" si="986"/>
        <v>-1.9217872060309756E-3</v>
      </c>
      <c r="O507" s="111">
        <f t="shared" si="986"/>
        <v>-4.7017362406193836E-3</v>
      </c>
      <c r="P507" s="111">
        <f t="shared" si="986"/>
        <v>1.7486007349730853E-3</v>
      </c>
      <c r="Q507" s="112">
        <f t="shared" si="986"/>
        <v>-1.3655675783703414E-2</v>
      </c>
    </row>
    <row r="508" spans="1:17">
      <c r="A508" s="113">
        <v>43117</v>
      </c>
      <c r="B508" s="109">
        <v>347.16000400000001</v>
      </c>
      <c r="C508" s="109">
        <v>42.039394000000001</v>
      </c>
      <c r="D508" s="109">
        <v>173.42739900000001</v>
      </c>
      <c r="E508" s="109">
        <v>217.5</v>
      </c>
      <c r="F508" s="107">
        <v>87.077217000000005</v>
      </c>
      <c r="G508" s="107">
        <v>56.723599999999998</v>
      </c>
      <c r="H508" s="42">
        <f t="shared" ref="H508:L508" si="987">B508*$G508</f>
        <v>19692.165202894401</v>
      </c>
      <c r="I508" s="42">
        <f t="shared" si="987"/>
        <v>2384.6257694984001</v>
      </c>
      <c r="J508" s="42">
        <f t="shared" si="987"/>
        <v>9837.4264099163993</v>
      </c>
      <c r="K508" s="42">
        <f t="shared" si="987"/>
        <v>12337.383</v>
      </c>
      <c r="L508" s="39">
        <f t="shared" si="987"/>
        <v>4939.3332262211998</v>
      </c>
      <c r="M508" s="111">
        <f t="shared" ref="M508:Q508" si="988">LN(H508/H507)</f>
        <v>2.5766301979452261E-2</v>
      </c>
      <c r="N508" s="111">
        <f t="shared" si="988"/>
        <v>3.3666138871335849E-2</v>
      </c>
      <c r="O508" s="111">
        <f t="shared" si="988"/>
        <v>2.1483991394589744E-2</v>
      </c>
      <c r="P508" s="111">
        <f t="shared" si="988"/>
        <v>-1.3256577022415849E-2</v>
      </c>
      <c r="Q508" s="112">
        <f t="shared" si="988"/>
        <v>2.5160321871332495E-2</v>
      </c>
    </row>
    <row r="509" spans="1:17">
      <c r="A509" s="113">
        <v>43118</v>
      </c>
      <c r="B509" s="109">
        <v>344.57000699999998</v>
      </c>
      <c r="C509" s="109">
        <v>42.124630000000003</v>
      </c>
      <c r="D509" s="109">
        <v>173.58232100000001</v>
      </c>
      <c r="E509" s="109">
        <v>220.33000200000001</v>
      </c>
      <c r="F509" s="107">
        <v>87.038596999999996</v>
      </c>
      <c r="G509" s="107">
        <v>56.645000000000003</v>
      </c>
      <c r="H509" s="42">
        <f t="shared" ref="H509:L509" si="989">B509*$G509</f>
        <v>19518.168046514998</v>
      </c>
      <c r="I509" s="42">
        <f t="shared" si="989"/>
        <v>2386.1496663500002</v>
      </c>
      <c r="J509" s="42">
        <f t="shared" si="989"/>
        <v>9832.5705730450009</v>
      </c>
      <c r="K509" s="42">
        <f t="shared" si="989"/>
        <v>12480.592963290001</v>
      </c>
      <c r="L509" s="39">
        <f t="shared" si="989"/>
        <v>4930.3013270649999</v>
      </c>
      <c r="M509" s="111">
        <f t="shared" ref="M509:Q509" si="990">LN(H509/H508)</f>
        <v>-8.8751246966520484E-3</v>
      </c>
      <c r="N509" s="111">
        <f t="shared" si="990"/>
        <v>6.3884662940862287E-4</v>
      </c>
      <c r="O509" s="111">
        <f t="shared" si="990"/>
        <v>-4.9373032179378363E-4</v>
      </c>
      <c r="P509" s="111">
        <f t="shared" si="990"/>
        <v>1.1540953464746859E-2</v>
      </c>
      <c r="Q509" s="112">
        <f t="shared" si="990"/>
        <v>-1.8302403455114566E-3</v>
      </c>
    </row>
    <row r="510" spans="1:17">
      <c r="A510" s="113">
        <v>43119</v>
      </c>
      <c r="B510" s="109">
        <v>350.01998900000001</v>
      </c>
      <c r="C510" s="109">
        <v>42.446624999999997</v>
      </c>
      <c r="D510" s="109">
        <v>172.80766299999999</v>
      </c>
      <c r="E510" s="109">
        <v>220.46000699999999</v>
      </c>
      <c r="F510" s="107">
        <v>86.941986</v>
      </c>
      <c r="G510" s="107">
        <v>56.594099999999997</v>
      </c>
      <c r="H510" s="42">
        <f t="shared" ref="H510:L510" si="991">B510*$G510</f>
        <v>19809.0662594649</v>
      </c>
      <c r="I510" s="42">
        <f t="shared" si="991"/>
        <v>2402.2285399124999</v>
      </c>
      <c r="J510" s="42">
        <f t="shared" si="991"/>
        <v>9779.8941605882992</v>
      </c>
      <c r="K510" s="42">
        <f t="shared" si="991"/>
        <v>12476.735682158698</v>
      </c>
      <c r="L510" s="39">
        <f t="shared" si="991"/>
        <v>4920.4034498825995</v>
      </c>
      <c r="M510" s="111">
        <f t="shared" ref="M510:Q510" si="992">LN(H510/H509)</f>
        <v>1.4793998287477505E-2</v>
      </c>
      <c r="N510" s="111">
        <f t="shared" si="992"/>
        <v>6.715816212730639E-3</v>
      </c>
      <c r="O510" s="111">
        <f t="shared" si="992"/>
        <v>-5.3717408637337528E-3</v>
      </c>
      <c r="P510" s="111">
        <f t="shared" si="992"/>
        <v>-3.0911009882612553E-4</v>
      </c>
      <c r="Q510" s="112">
        <f t="shared" si="992"/>
        <v>-2.0095781444049296E-3</v>
      </c>
    </row>
    <row r="511" spans="1:17">
      <c r="A511" s="113">
        <v>43122</v>
      </c>
      <c r="B511" s="109">
        <v>351.55999800000001</v>
      </c>
      <c r="C511" s="109">
        <v>43.327385</v>
      </c>
      <c r="D511" s="109">
        <v>171.39392100000001</v>
      </c>
      <c r="E511" s="109">
        <v>227.58000200000001</v>
      </c>
      <c r="F511" s="107">
        <v>88.497275999999999</v>
      </c>
      <c r="G511" s="107">
        <v>56.5807</v>
      </c>
      <c r="H511" s="42">
        <f t="shared" ref="H511:L511" si="993">B511*$G511</f>
        <v>19891.510778838601</v>
      </c>
      <c r="I511" s="42">
        <f t="shared" si="993"/>
        <v>2451.4937724695001</v>
      </c>
      <c r="J511" s="42">
        <f t="shared" si="993"/>
        <v>9697.5880259247006</v>
      </c>
      <c r="K511" s="42">
        <f t="shared" si="993"/>
        <v>12876.6358191614</v>
      </c>
      <c r="L511" s="39">
        <f t="shared" si="993"/>
        <v>5007.2378241732004</v>
      </c>
      <c r="M511" s="111">
        <f t="shared" ref="M511:Q511" si="994">LN(H511/H510)</f>
        <v>4.1533218929633107E-3</v>
      </c>
      <c r="N511" s="111">
        <f t="shared" si="994"/>
        <v>2.0300677004814836E-2</v>
      </c>
      <c r="O511" s="111">
        <f t="shared" si="994"/>
        <v>-8.4514644945666208E-3</v>
      </c>
      <c r="P511" s="111">
        <f t="shared" si="994"/>
        <v>3.1548727596704011E-2</v>
      </c>
      <c r="Q511" s="112">
        <f t="shared" si="994"/>
        <v>1.7493901405871499E-2</v>
      </c>
    </row>
    <row r="512" spans="1:17">
      <c r="A512" s="113">
        <v>43123</v>
      </c>
      <c r="B512" s="109">
        <v>352.790009</v>
      </c>
      <c r="C512" s="109">
        <v>43.620959999999997</v>
      </c>
      <c r="D512" s="109">
        <v>171.43263200000001</v>
      </c>
      <c r="E512" s="109">
        <v>250.28999300000001</v>
      </c>
      <c r="F512" s="107">
        <v>88.777434999999997</v>
      </c>
      <c r="G512" s="107">
        <v>56.481499999999997</v>
      </c>
      <c r="H512" s="42">
        <f t="shared" ref="H512:L512" si="995">B512*$G512</f>
        <v>19926.108893333498</v>
      </c>
      <c r="I512" s="42">
        <f t="shared" si="995"/>
        <v>2463.7772522399996</v>
      </c>
      <c r="J512" s="42">
        <f t="shared" si="995"/>
        <v>9682.7722043079993</v>
      </c>
      <c r="K512" s="42">
        <f t="shared" si="995"/>
        <v>14136.754239629499</v>
      </c>
      <c r="L512" s="39">
        <f t="shared" si="995"/>
        <v>5014.2826949524997</v>
      </c>
      <c r="M512" s="111">
        <f t="shared" ref="M512:Q512" si="996">LN(H512/H511)</f>
        <v>1.7378298093705103E-3</v>
      </c>
      <c r="N512" s="111">
        <f t="shared" si="996"/>
        <v>4.9980988962215686E-3</v>
      </c>
      <c r="O512" s="111">
        <f t="shared" si="996"/>
        <v>-1.5289524370995767E-3</v>
      </c>
      <c r="P512" s="111">
        <f t="shared" si="996"/>
        <v>9.3363597143796065E-2</v>
      </c>
      <c r="Q512" s="112">
        <f t="shared" si="996"/>
        <v>1.4059487133345969E-3</v>
      </c>
    </row>
    <row r="513" spans="1:25">
      <c r="A513" s="113">
        <v>43124</v>
      </c>
      <c r="B513" s="109">
        <v>345.89001500000001</v>
      </c>
      <c r="C513" s="109">
        <v>43.100079000000001</v>
      </c>
      <c r="D513" s="109">
        <v>168.70195000000001</v>
      </c>
      <c r="E513" s="109">
        <v>261.29998799999998</v>
      </c>
      <c r="F513" s="107">
        <v>88.700134000000006</v>
      </c>
      <c r="G513" s="107">
        <v>56.339700000000001</v>
      </c>
      <c r="H513" s="42">
        <f t="shared" ref="H513:L513" si="997">B513*$G513</f>
        <v>19487.339678095501</v>
      </c>
      <c r="I513" s="42">
        <f t="shared" si="997"/>
        <v>2428.2455208362999</v>
      </c>
      <c r="J513" s="42">
        <f t="shared" si="997"/>
        <v>9504.6172524150006</v>
      </c>
      <c r="K513" s="42">
        <f t="shared" si="997"/>
        <v>14721.562933923598</v>
      </c>
      <c r="L513" s="39">
        <f t="shared" si="997"/>
        <v>4997.3389395198001</v>
      </c>
      <c r="M513" s="111">
        <f t="shared" ref="M513:Q513" si="998">LN(H513/H512)</f>
        <v>-2.2265869054222585E-2</v>
      </c>
      <c r="N513" s="111">
        <f t="shared" si="998"/>
        <v>-1.4526652015305244E-2</v>
      </c>
      <c r="O513" s="111">
        <f t="shared" si="998"/>
        <v>-1.8570537926926985E-2</v>
      </c>
      <c r="P513" s="111">
        <f t="shared" si="998"/>
        <v>4.0535195702242358E-2</v>
      </c>
      <c r="Q513" s="112">
        <f t="shared" si="998"/>
        <v>-3.3848206071673205E-3</v>
      </c>
    </row>
    <row r="514" spans="1:25">
      <c r="A514" s="113">
        <v>43125</v>
      </c>
      <c r="B514" s="109">
        <v>337.64001500000001</v>
      </c>
      <c r="C514" s="109">
        <v>42.901211000000004</v>
      </c>
      <c r="D514" s="109">
        <v>165.69044500000001</v>
      </c>
      <c r="E514" s="109">
        <v>269.70001200000002</v>
      </c>
      <c r="F514" s="107">
        <v>89.192824999999999</v>
      </c>
      <c r="G514" s="107">
        <v>55.841500000000003</v>
      </c>
      <c r="H514" s="42">
        <f t="shared" ref="H514:L514" si="999">B514*$G514</f>
        <v>18854.3248976225</v>
      </c>
      <c r="I514" s="42">
        <f t="shared" si="999"/>
        <v>2395.6679740565005</v>
      </c>
      <c r="J514" s="42">
        <f t="shared" si="999"/>
        <v>9252.4029844675006</v>
      </c>
      <c r="K514" s="42">
        <f t="shared" si="999"/>
        <v>15060.453220098001</v>
      </c>
      <c r="L514" s="39">
        <f t="shared" si="999"/>
        <v>4980.6611372375</v>
      </c>
      <c r="M514" s="111">
        <f t="shared" ref="M514:Q514" si="1000">LN(H514/H513)</f>
        <v>-3.3022682323357505E-2</v>
      </c>
      <c r="N514" s="111">
        <f t="shared" si="1000"/>
        <v>-1.3506893143780157E-2</v>
      </c>
      <c r="O514" s="111">
        <f t="shared" si="1000"/>
        <v>-2.6894407212437601E-2</v>
      </c>
      <c r="P514" s="111">
        <f t="shared" si="1000"/>
        <v>2.2759030974317633E-2</v>
      </c>
      <c r="Q514" s="112">
        <f t="shared" si="1000"/>
        <v>-3.3429179565731683E-3</v>
      </c>
    </row>
    <row r="515" spans="1:25">
      <c r="A515" s="113">
        <v>43126</v>
      </c>
      <c r="B515" s="109">
        <v>342.85000600000001</v>
      </c>
      <c r="C515" s="109">
        <v>47.428092999999997</v>
      </c>
      <c r="D515" s="109">
        <v>166.07775899999999</v>
      </c>
      <c r="E515" s="109">
        <v>274.60000600000001</v>
      </c>
      <c r="F515" s="107">
        <v>90.864044000000007</v>
      </c>
      <c r="G515" s="107">
        <v>55.944000000000003</v>
      </c>
      <c r="H515" s="42">
        <f t="shared" ref="H515:L515" si="1001">B515*$G515</f>
        <v>19180.400735664</v>
      </c>
      <c r="I515" s="42">
        <f t="shared" si="1001"/>
        <v>2653.3172347919999</v>
      </c>
      <c r="J515" s="42">
        <f t="shared" si="1001"/>
        <v>9291.0541494959998</v>
      </c>
      <c r="K515" s="42">
        <f t="shared" si="1001"/>
        <v>15362.222735664001</v>
      </c>
      <c r="L515" s="39">
        <f t="shared" si="1001"/>
        <v>5083.2980775360011</v>
      </c>
      <c r="M515" s="111">
        <f t="shared" ref="M515:Q515" si="1002">LN(H515/H514)</f>
        <v>1.7146637533258634E-2</v>
      </c>
      <c r="N515" s="111">
        <f t="shared" si="1002"/>
        <v>0.10214854833116967</v>
      </c>
      <c r="O515" s="111">
        <f t="shared" si="1002"/>
        <v>4.1687179174041272E-3</v>
      </c>
      <c r="P515" s="111">
        <f t="shared" si="1002"/>
        <v>1.9839110388323478E-2</v>
      </c>
      <c r="Q515" s="112">
        <f t="shared" si="1002"/>
        <v>2.0397638088211444E-2</v>
      </c>
    </row>
    <row r="516" spans="1:25">
      <c r="A516" s="113">
        <v>43129</v>
      </c>
      <c r="B516" s="109">
        <v>349.52999899999998</v>
      </c>
      <c r="C516" s="109">
        <v>47.333385</v>
      </c>
      <c r="D516" s="109">
        <v>162.64021299999999</v>
      </c>
      <c r="E516" s="109">
        <v>284.58999599999999</v>
      </c>
      <c r="F516" s="107">
        <v>90.728790000000004</v>
      </c>
      <c r="G516" s="107">
        <v>56.351799999999997</v>
      </c>
      <c r="H516" s="42">
        <f t="shared" ref="H516:L516" si="1003">B516*$G516</f>
        <v>19696.644597648199</v>
      </c>
      <c r="I516" s="42">
        <f t="shared" si="1003"/>
        <v>2667.3214448429999</v>
      </c>
      <c r="J516" s="42">
        <f t="shared" si="1003"/>
        <v>9165.0687549333998</v>
      </c>
      <c r="K516" s="42">
        <f t="shared" si="1003"/>
        <v>16037.158536592799</v>
      </c>
      <c r="L516" s="39">
        <f t="shared" si="1003"/>
        <v>5112.7306283219996</v>
      </c>
      <c r="M516" s="111">
        <f t="shared" ref="M516:Q516" si="1004">LN(H516/H515)</f>
        <v>2.655933359435032E-2</v>
      </c>
      <c r="N516" s="111">
        <f t="shared" si="1004"/>
        <v>5.2641208070645503E-3</v>
      </c>
      <c r="O516" s="111">
        <f t="shared" si="1004"/>
        <v>-1.3652634643104102E-2</v>
      </c>
      <c r="P516" s="111">
        <f t="shared" si="1004"/>
        <v>4.2997011550969119E-2</v>
      </c>
      <c r="Q516" s="112">
        <f t="shared" si="1004"/>
        <v>5.7733522311224569E-3</v>
      </c>
    </row>
    <row r="517" spans="1:25">
      <c r="A517" s="105">
        <v>43130</v>
      </c>
      <c r="B517" s="109">
        <v>345.82000699999998</v>
      </c>
      <c r="C517" s="109">
        <v>46.206394000000003</v>
      </c>
      <c r="D517" s="109">
        <v>161.68158</v>
      </c>
      <c r="E517" s="109">
        <v>278.79998799999998</v>
      </c>
      <c r="F517" s="107">
        <v>89.588881999999998</v>
      </c>
      <c r="G517" s="107">
        <v>56.134799999999998</v>
      </c>
      <c r="H517" s="42">
        <f t="shared" ref="H517:L517" si="1005">B517*$G517</f>
        <v>19412.536928943598</v>
      </c>
      <c r="I517" s="42">
        <f t="shared" si="1005"/>
        <v>2593.7866859112</v>
      </c>
      <c r="J517" s="42">
        <f t="shared" si="1005"/>
        <v>9075.9631569840003</v>
      </c>
      <c r="K517" s="42">
        <f t="shared" si="1005"/>
        <v>15650.381566382399</v>
      </c>
      <c r="L517" s="39">
        <f t="shared" si="1005"/>
        <v>5029.0539732935995</v>
      </c>
      <c r="M517" s="111">
        <f t="shared" ref="M517:Q517" si="1006">LN(H517/H516)</f>
        <v>-1.4529205443453905E-2</v>
      </c>
      <c r="N517" s="111">
        <f t="shared" si="1006"/>
        <v>-2.7955915824782827E-2</v>
      </c>
      <c r="O517" s="111">
        <f t="shared" si="1006"/>
        <v>-9.7698756455027735E-3</v>
      </c>
      <c r="P517" s="111">
        <f t="shared" si="1006"/>
        <v>-2.4413140226795339E-2</v>
      </c>
      <c r="Q517" s="112">
        <f t="shared" si="1006"/>
        <v>-1.6501741482720551E-2</v>
      </c>
    </row>
    <row r="518" spans="1:25">
      <c r="A518" s="105">
        <v>43131</v>
      </c>
      <c r="B518" s="109">
        <v>354.30999800000001</v>
      </c>
      <c r="C518" s="109">
        <v>45.590815999999997</v>
      </c>
      <c r="D518" s="109">
        <v>162.127014</v>
      </c>
      <c r="E518" s="109">
        <v>270.29998799999998</v>
      </c>
      <c r="F518" s="107">
        <v>91.781754000000006</v>
      </c>
      <c r="G518" s="107">
        <v>56.230400000000003</v>
      </c>
      <c r="H518" s="42">
        <f t="shared" ref="H518:L518" si="1007">B518*$G518</f>
        <v>19922.992911539201</v>
      </c>
      <c r="I518" s="42">
        <f t="shared" si="1007"/>
        <v>2563.5898200063998</v>
      </c>
      <c r="J518" s="42">
        <f t="shared" si="1007"/>
        <v>9116.4668480256005</v>
      </c>
      <c r="K518" s="42">
        <f t="shared" si="1007"/>
        <v>15199.0764452352</v>
      </c>
      <c r="L518" s="39">
        <f t="shared" si="1007"/>
        <v>5160.9247401216007</v>
      </c>
      <c r="M518" s="111">
        <f t="shared" ref="M518:Q518" si="1008">LN(H518/H517)</f>
        <v>2.5955396632717651E-2</v>
      </c>
      <c r="N518" s="111">
        <f t="shared" si="1008"/>
        <v>-1.171029919837523E-2</v>
      </c>
      <c r="O518" s="111">
        <f t="shared" si="1008"/>
        <v>4.4528144898210659E-3</v>
      </c>
      <c r="P518" s="111">
        <f t="shared" si="1008"/>
        <v>-2.9260632103075303E-2</v>
      </c>
      <c r="Q518" s="112">
        <f t="shared" si="1008"/>
        <v>2.5883887095591036E-2</v>
      </c>
    </row>
    <row r="519" spans="1:25">
      <c r="L519" s="156" t="s">
        <v>113</v>
      </c>
      <c r="M519" s="135">
        <f t="shared" ref="M519:Q519" si="1009">AVERAGE(M15:M518)</f>
        <v>5.5942767835294351E-4</v>
      </c>
      <c r="N519" s="135">
        <f t="shared" si="1009"/>
        <v>3.9880785867435698E-4</v>
      </c>
      <c r="O519" s="135">
        <f t="shared" si="1009"/>
        <v>5.6425543364515445E-4</v>
      </c>
      <c r="P519" s="135">
        <f t="shared" si="1009"/>
        <v>1.488014134423239E-3</v>
      </c>
      <c r="Q519" s="135">
        <f t="shared" si="1009"/>
        <v>5.8684046231557193E-4</v>
      </c>
      <c r="T519" s="20"/>
      <c r="U519" s="20"/>
      <c r="V519" s="20"/>
      <c r="W519" s="20"/>
      <c r="X519" s="20"/>
      <c r="Y519" s="20"/>
    </row>
    <row r="520" spans="1:25">
      <c r="L520" s="156" t="s">
        <v>71</v>
      </c>
      <c r="M520" s="157">
        <f t="shared" ref="M520:Q520" si="1010">STDEV(M15:M518)</f>
        <v>2.3668093654535427E-2</v>
      </c>
      <c r="N520" s="157">
        <f t="shared" si="1010"/>
        <v>1.4490394956766942E-2</v>
      </c>
      <c r="O520" s="157">
        <f t="shared" si="1010"/>
        <v>1.4084679206858176E-2</v>
      </c>
      <c r="P520" s="157">
        <f t="shared" si="1010"/>
        <v>2.2948199178956203E-2</v>
      </c>
      <c r="Q520" s="157">
        <f t="shared" si="1010"/>
        <v>1.3415420954202511E-2</v>
      </c>
    </row>
    <row r="521" spans="1:25">
      <c r="L521" s="158" t="s">
        <v>115</v>
      </c>
      <c r="M521" s="159">
        <f t="shared" ref="M521:Q521" si="1011">_xlfn.T.INV(0.975,503)</f>
        <v>1.9646914053628484</v>
      </c>
      <c r="N521" s="159">
        <f t="shared" si="1011"/>
        <v>1.9646914053628484</v>
      </c>
      <c r="O521" s="159">
        <f t="shared" si="1011"/>
        <v>1.9646914053628484</v>
      </c>
      <c r="P521" s="159">
        <f t="shared" si="1011"/>
        <v>1.9646914053628484</v>
      </c>
      <c r="Q521" s="159">
        <f t="shared" si="1011"/>
        <v>1.9646914053628484</v>
      </c>
    </row>
    <row r="522" spans="1:25">
      <c r="L522" s="158" t="s">
        <v>117</v>
      </c>
      <c r="M522" s="160">
        <f t="shared" ref="M522:Q522" si="1012">M518-0/(M519/SQRT(COUNT($A$17:$A$520)))</f>
        <v>2.5955396632717651E-2</v>
      </c>
      <c r="N522" s="160">
        <f t="shared" si="1012"/>
        <v>-1.171029919837523E-2</v>
      </c>
      <c r="O522" s="160">
        <f t="shared" si="1012"/>
        <v>4.4528144898210659E-3</v>
      </c>
      <c r="P522" s="160">
        <f t="shared" si="1012"/>
        <v>-2.9260632103075303E-2</v>
      </c>
      <c r="Q522" s="160">
        <f t="shared" si="1012"/>
        <v>2.5883887095591036E-2</v>
      </c>
    </row>
    <row r="523" spans="1:25">
      <c r="L523" s="156" t="s">
        <v>118</v>
      </c>
      <c r="M523" s="161" t="s">
        <v>119</v>
      </c>
      <c r="N523" s="161" t="s">
        <v>119</v>
      </c>
      <c r="O523" s="161" t="s">
        <v>119</v>
      </c>
      <c r="P523" s="161" t="s">
        <v>119</v>
      </c>
      <c r="Q523" s="161" t="s">
        <v>119</v>
      </c>
    </row>
    <row r="524" spans="1:25">
      <c r="L524" s="14"/>
      <c r="M524" s="331" t="s">
        <v>120</v>
      </c>
      <c r="N524" s="277"/>
      <c r="O524" s="277"/>
      <c r="P524" s="277"/>
      <c r="Q524" s="277"/>
      <c r="R524" s="127"/>
      <c r="S524" s="127"/>
    </row>
    <row r="525" spans="1:25">
      <c r="L525" s="132" t="s">
        <v>121</v>
      </c>
      <c r="M525" s="135">
        <f t="shared" ref="M525:Q525" si="1013">CORREL(M14:M516,M15:M517)</f>
        <v>7.0582825196347732E-2</v>
      </c>
      <c r="N525" s="135">
        <f t="shared" si="1013"/>
        <v>-3.5435815482425713E-2</v>
      </c>
      <c r="O525" s="135">
        <f t="shared" si="1013"/>
        <v>4.5409067751449296E-2</v>
      </c>
      <c r="P525" s="135">
        <f t="shared" si="1013"/>
        <v>-4.4401306767835316E-3</v>
      </c>
      <c r="Q525" s="135">
        <f t="shared" si="1013"/>
        <v>-6.3043733149698397E-2</v>
      </c>
    </row>
    <row r="526" spans="1:25">
      <c r="L526" s="133" t="s">
        <v>115</v>
      </c>
      <c r="M526" s="148">
        <f t="shared" ref="M526:Q526" si="1014">_xlfn.T.INV(97.5%,503)</f>
        <v>1.9646914053628484</v>
      </c>
      <c r="N526" s="148">
        <f t="shared" si="1014"/>
        <v>1.9646914053628484</v>
      </c>
      <c r="O526" s="148">
        <f t="shared" si="1014"/>
        <v>1.9646914053628484</v>
      </c>
      <c r="P526" s="148">
        <f t="shared" si="1014"/>
        <v>1.9646914053628484</v>
      </c>
      <c r="Q526" s="148">
        <f t="shared" si="1014"/>
        <v>1.9646914053628484</v>
      </c>
    </row>
    <row r="527" spans="1:25">
      <c r="L527" s="132" t="s">
        <v>122</v>
      </c>
      <c r="M527" s="135">
        <f t="shared" ref="M527:Q527" si="1015">0+M519*NORMSINV(1%)</f>
        <v>-1.3014233902159734E-3</v>
      </c>
      <c r="N527" s="135">
        <f t="shared" si="1015"/>
        <v>-9.2776581417787041E-4</v>
      </c>
      <c r="O527" s="135">
        <f t="shared" si="1015"/>
        <v>-1.3126544284763977E-3</v>
      </c>
      <c r="P527" s="135">
        <f t="shared" si="1015"/>
        <v>-3.4616385181582237E-3</v>
      </c>
      <c r="Q527" s="135">
        <f t="shared" si="1015"/>
        <v>-1.3651950619089749E-3</v>
      </c>
    </row>
    <row r="528" spans="1:25">
      <c r="L528" s="132" t="s">
        <v>123</v>
      </c>
      <c r="M528" s="135">
        <f t="shared" ref="M528:Q528" si="1016">M527*SQRT(10)</f>
        <v>-4.115462113300568E-3</v>
      </c>
      <c r="N528" s="135">
        <f t="shared" si="1016"/>
        <v>-2.9338531080426076E-3</v>
      </c>
      <c r="O528" s="135">
        <f t="shared" si="1016"/>
        <v>-4.1509777746920043E-3</v>
      </c>
      <c r="P528" s="135">
        <f t="shared" si="1016"/>
        <v>-1.0946662153550125E-2</v>
      </c>
      <c r="Q528" s="135">
        <f t="shared" si="1016"/>
        <v>-4.3171258460469389E-3</v>
      </c>
    </row>
    <row r="529" spans="12:19">
      <c r="L529" s="133" t="s">
        <v>124</v>
      </c>
      <c r="M529" s="135">
        <f t="shared" ref="M529:Q529" si="1017">-1*M519/SQRT(2*PI())*EXP(-1*(NORMSINV(1%))^2/2)/1%</f>
        <v>-1.4909946036013057E-3</v>
      </c>
      <c r="N529" s="135">
        <f t="shared" si="1017"/>
        <v>-1.0629083761245573E-3</v>
      </c>
      <c r="O529" s="135">
        <f t="shared" si="1017"/>
        <v>-1.5038616056584561E-3</v>
      </c>
      <c r="P529" s="135">
        <f t="shared" si="1017"/>
        <v>-3.9658764311403753E-3</v>
      </c>
      <c r="Q529" s="135">
        <f t="shared" si="1017"/>
        <v>-1.5640555452377705E-3</v>
      </c>
    </row>
    <row r="530" spans="12:19">
      <c r="L530" s="133" t="s">
        <v>125</v>
      </c>
      <c r="M530" s="20">
        <f t="shared" ref="M530:Q530" si="1018">M529*SQRT(10)</f>
        <v>-4.7149389264000176E-3</v>
      </c>
      <c r="N530" s="20">
        <f t="shared" si="1018"/>
        <v>-3.3612114126245368E-3</v>
      </c>
      <c r="O530" s="20">
        <f t="shared" si="1018"/>
        <v>-4.7556279595586852E-3</v>
      </c>
      <c r="P530" s="20">
        <f t="shared" si="1018"/>
        <v>-1.2541202441183509E-2</v>
      </c>
      <c r="Q530" s="20">
        <f t="shared" si="1018"/>
        <v>-4.9459779099678761E-3</v>
      </c>
    </row>
    <row r="531" spans="12:19">
      <c r="L531" s="136"/>
      <c r="M531" s="332" t="s">
        <v>126</v>
      </c>
      <c r="N531" s="274"/>
      <c r="O531" s="274"/>
      <c r="P531" s="274"/>
      <c r="Q531" s="274"/>
    </row>
    <row r="532" spans="12:19">
      <c r="L532" s="132" t="s">
        <v>127</v>
      </c>
      <c r="M532" s="140">
        <f t="shared" ref="M532:Q532" si="1019">MAX(M14:M517)</f>
        <v>8.2728879324214993E-2</v>
      </c>
      <c r="N532" s="140">
        <f t="shared" si="1019"/>
        <v>0.10214854833116967</v>
      </c>
      <c r="O532" s="140">
        <f t="shared" si="1019"/>
        <v>6.8749772706772599E-2</v>
      </c>
      <c r="P532" s="140">
        <f t="shared" si="1019"/>
        <v>0.17237972649645833</v>
      </c>
      <c r="Q532" s="140">
        <f t="shared" si="1019"/>
        <v>7.2165039719127355E-2</v>
      </c>
    </row>
    <row r="533" spans="12:19">
      <c r="L533" s="132" t="s">
        <v>128</v>
      </c>
      <c r="M533" s="140">
        <f t="shared" ref="M533:Q533" si="1020">MIN(M14:M517)</f>
        <v>-9.1693318768879858E-2</v>
      </c>
      <c r="N533" s="140">
        <f t="shared" si="1020"/>
        <v>-6.7924018302584238E-2</v>
      </c>
      <c r="O533" s="140">
        <f t="shared" si="1020"/>
        <v>-6.733574986796903E-2</v>
      </c>
      <c r="P533" s="140">
        <f t="shared" si="1020"/>
        <v>-0.13542829930754199</v>
      </c>
      <c r="Q533" s="140">
        <f t="shared" si="1020"/>
        <v>-7.8452959430510144E-2</v>
      </c>
    </row>
    <row r="534" spans="12:19">
      <c r="L534" s="132" t="s">
        <v>129</v>
      </c>
      <c r="M534" s="135">
        <f t="shared" ref="M534:Q534" si="1021">_xlfn.PERCENTILE.EXC(M14:M517,0.05)</f>
        <v>-3.7357042590738083E-2</v>
      </c>
      <c r="N534" s="135">
        <f t="shared" si="1021"/>
        <v>-2.2072628805966651E-2</v>
      </c>
      <c r="O534" s="135">
        <f t="shared" si="1021"/>
        <v>-2.1729518232124042E-2</v>
      </c>
      <c r="P534" s="135">
        <f t="shared" si="1021"/>
        <v>-3.0033039053786056E-2</v>
      </c>
      <c r="Q534" s="135">
        <f t="shared" si="1021"/>
        <v>-2.1062100727323105E-2</v>
      </c>
    </row>
    <row r="535" spans="12:19">
      <c r="L535" s="132" t="s">
        <v>130</v>
      </c>
      <c r="M535" s="135">
        <f t="shared" ref="M535:Q535" si="1022">_xlfn.PERCENTILE.EXC(M14:M517,0.95)</f>
        <v>3.9170419394132294E-2</v>
      </c>
      <c r="N535" s="135">
        <f t="shared" si="1022"/>
        <v>2.2265478135758642E-2</v>
      </c>
      <c r="O535" s="135">
        <f t="shared" si="1022"/>
        <v>2.1386603142447828E-2</v>
      </c>
      <c r="P535" s="135">
        <f t="shared" si="1022"/>
        <v>3.4246345332887514E-2</v>
      </c>
      <c r="Q535" s="135">
        <f t="shared" si="1022"/>
        <v>2.1141782899015197E-2</v>
      </c>
    </row>
    <row r="536" spans="12:19">
      <c r="L536" s="132" t="s">
        <v>131</v>
      </c>
      <c r="M536" s="142">
        <f t="shared" ref="M536:Q536" si="1023">SKEW(M14:M517)</f>
        <v>-0.11820870748770979</v>
      </c>
      <c r="N536" s="142">
        <f t="shared" si="1023"/>
        <v>0.66707643017511675</v>
      </c>
      <c r="O536" s="142">
        <f t="shared" si="1023"/>
        <v>0.28171060383314406</v>
      </c>
      <c r="P536" s="142">
        <f t="shared" si="1023"/>
        <v>0.49816221504524227</v>
      </c>
      <c r="Q536" s="142">
        <f t="shared" si="1023"/>
        <v>-0.1382603090822723</v>
      </c>
    </row>
    <row r="537" spans="12:19">
      <c r="L537" s="133" t="s">
        <v>132</v>
      </c>
      <c r="M537" s="144">
        <f t="shared" ref="M537:Q537" si="1024">KURT(M14:M517)</f>
        <v>1.2532227724282299</v>
      </c>
      <c r="N537" s="144">
        <f t="shared" si="1024"/>
        <v>7.3140285317228679</v>
      </c>
      <c r="O537" s="144">
        <f t="shared" si="1024"/>
        <v>3.5518174473315156</v>
      </c>
      <c r="P537" s="144">
        <f t="shared" si="1024"/>
        <v>11.630586244914987</v>
      </c>
      <c r="Q537" s="144">
        <f t="shared" si="1024"/>
        <v>4.7907218195348698</v>
      </c>
    </row>
    <row r="538" spans="12:19">
      <c r="L538" s="136"/>
      <c r="M538" s="273" t="s">
        <v>126</v>
      </c>
      <c r="N538" s="274"/>
      <c r="O538" s="274"/>
      <c r="P538" s="274"/>
      <c r="Q538" s="274"/>
    </row>
    <row r="539" spans="12:19">
      <c r="L539" s="132" t="s">
        <v>133</v>
      </c>
      <c r="M539" s="136" t="s">
        <v>78</v>
      </c>
      <c r="N539" s="136" t="s">
        <v>79</v>
      </c>
      <c r="O539" s="136" t="s">
        <v>80</v>
      </c>
      <c r="P539" s="136" t="s">
        <v>81</v>
      </c>
      <c r="Q539" s="136" t="s">
        <v>82</v>
      </c>
      <c r="R539" s="2"/>
      <c r="S539" s="2"/>
    </row>
    <row r="540" spans="12:19">
      <c r="L540" s="136" t="s">
        <v>78</v>
      </c>
      <c r="M540" s="147">
        <f t="array" ref="M540:Q544">MMULT(TRANSPOSE(M15:Q518),M15:Q518)/(COUNT(F14:F518)-1)</f>
        <v>5.5938015097740598E-4</v>
      </c>
      <c r="N540" s="148">
        <v>9.5397415395400025E-5</v>
      </c>
      <c r="O540" s="148">
        <v>1.0667191861570721E-4</v>
      </c>
      <c r="P540" s="148">
        <v>1.5803621483942624E-4</v>
      </c>
      <c r="Q540" s="148">
        <v>1.0247494454564356E-4</v>
      </c>
    </row>
    <row r="541" spans="12:19">
      <c r="L541" s="136" t="s">
        <v>79</v>
      </c>
      <c r="M541" s="148">
        <v>9.5397415395400025E-5</v>
      </c>
      <c r="N541" s="148">
        <v>2.0971398350091365E-4</v>
      </c>
      <c r="O541" s="148">
        <v>1.0494659312051339E-4</v>
      </c>
      <c r="P541" s="148">
        <v>1.1223245703877422E-4</v>
      </c>
      <c r="Q541" s="148">
        <v>1.2106246774270539E-4</v>
      </c>
    </row>
    <row r="542" spans="12:19">
      <c r="L542" s="136" t="s">
        <v>80</v>
      </c>
      <c r="M542" s="148">
        <v>1.0667191861570721E-4</v>
      </c>
      <c r="N542" s="148">
        <v>1.0494659312051339E-4</v>
      </c>
      <c r="O542" s="148">
        <v>1.9830296503791365E-4</v>
      </c>
      <c r="P542" s="148">
        <v>1.1654766811826534E-4</v>
      </c>
      <c r="Q542" s="148">
        <v>1.0901322716425683E-4</v>
      </c>
    </row>
    <row r="543" spans="12:19">
      <c r="L543" s="136" t="s">
        <v>81</v>
      </c>
      <c r="M543" s="148">
        <v>1.5803621483942624E-4</v>
      </c>
      <c r="N543" s="148">
        <v>1.1223245703877422E-4</v>
      </c>
      <c r="O543" s="148">
        <v>1.1654766811826534E-4</v>
      </c>
      <c r="P543" s="148">
        <v>5.2778915097534298E-4</v>
      </c>
      <c r="Q543" s="148">
        <v>1.3018682710324474E-4</v>
      </c>
    </row>
    <row r="544" spans="12:19">
      <c r="L544" s="136" t="s">
        <v>82</v>
      </c>
      <c r="M544" s="148">
        <v>1.0247494454564356E-4</v>
      </c>
      <c r="N544" s="148">
        <v>1.2106246774270539E-4</v>
      </c>
      <c r="O544" s="148">
        <v>1.0901322716425683E-4</v>
      </c>
      <c r="P544" s="148">
        <v>1.3018682710324474E-4</v>
      </c>
      <c r="Q544" s="148">
        <v>1.7996081079043949E-4</v>
      </c>
    </row>
    <row r="545" spans="12:17">
      <c r="L545" s="2"/>
    </row>
    <row r="546" spans="12:17">
      <c r="L546" s="132" t="s">
        <v>135</v>
      </c>
      <c r="M546" s="136" t="s">
        <v>78</v>
      </c>
      <c r="N546" s="136" t="s">
        <v>79</v>
      </c>
      <c r="O546" s="136" t="s">
        <v>80</v>
      </c>
      <c r="P546" s="136" t="s">
        <v>81</v>
      </c>
      <c r="Q546" s="136" t="s">
        <v>82</v>
      </c>
    </row>
    <row r="547" spans="12:17">
      <c r="L547" s="136" t="s">
        <v>78</v>
      </c>
      <c r="M547" s="148">
        <f t="shared" ref="M547:Q547" si="1025">CORREL($M$15:$M$518,M15:M518)</f>
        <v>1</v>
      </c>
      <c r="N547" s="148">
        <f t="shared" si="1025"/>
        <v>0.27806017509874348</v>
      </c>
      <c r="O547" s="148">
        <f t="shared" si="1025"/>
        <v>0.31967992399935985</v>
      </c>
      <c r="P547" s="148">
        <f t="shared" si="1025"/>
        <v>0.29001044660860686</v>
      </c>
      <c r="Q547" s="148">
        <f t="shared" si="1025"/>
        <v>0.32234363170970365</v>
      </c>
    </row>
    <row r="548" spans="12:17">
      <c r="L548" s="136" t="s">
        <v>79</v>
      </c>
      <c r="M548" s="148"/>
      <c r="N548" s="148">
        <f t="shared" ref="N548:Q548" si="1026">CORREL($N$15:$N$518,N15:N518)</f>
        <v>1</v>
      </c>
      <c r="O548" s="148">
        <f t="shared" si="1026"/>
        <v>0.51412827221691559</v>
      </c>
      <c r="P548" s="148">
        <f t="shared" si="1026"/>
        <v>0.33639517181308504</v>
      </c>
      <c r="Q548" s="148">
        <f t="shared" si="1026"/>
        <v>0.62279792989928817</v>
      </c>
    </row>
    <row r="549" spans="12:17">
      <c r="L549" s="136" t="s">
        <v>80</v>
      </c>
      <c r="M549" s="148"/>
      <c r="N549" s="148"/>
      <c r="O549" s="148">
        <f t="shared" ref="O549:Q549" si="1027">CORREL($O$15:$O$518,O15:O518)</f>
        <v>0.99999999999999989</v>
      </c>
      <c r="P549" s="148">
        <f t="shared" si="1027"/>
        <v>0.35869931562453206</v>
      </c>
      <c r="Q549" s="148">
        <f t="shared" si="1027"/>
        <v>0.57632745005941122</v>
      </c>
    </row>
    <row r="550" spans="12:17">
      <c r="L550" s="136" t="s">
        <v>81</v>
      </c>
      <c r="M550" s="148"/>
      <c r="N550" s="148"/>
      <c r="O550" s="148"/>
      <c r="P550" s="148">
        <f t="shared" ref="P550:Q550" si="1028">CORREL($P$15:$P$518,P15:P518)</f>
        <v>1</v>
      </c>
      <c r="Q550" s="148">
        <f t="shared" si="1028"/>
        <v>0.42087568770483641</v>
      </c>
    </row>
    <row r="551" spans="12:17">
      <c r="L551" s="136" t="s">
        <v>82</v>
      </c>
      <c r="M551" s="148"/>
      <c r="N551" s="148"/>
      <c r="O551" s="148"/>
      <c r="P551" s="148"/>
      <c r="Q551" s="151">
        <v>1</v>
      </c>
    </row>
    <row r="552" spans="12:17">
      <c r="L552" s="2"/>
    </row>
  </sheetData>
  <mergeCells count="6">
    <mergeCell ref="M524:Q524"/>
    <mergeCell ref="M531:Q531"/>
    <mergeCell ref="M538:Q538"/>
    <mergeCell ref="H12:L12"/>
    <mergeCell ref="B12:F12"/>
    <mergeCell ref="M12:Q1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S527"/>
  <sheetViews>
    <sheetView topLeftCell="E19" workbookViewId="0">
      <selection activeCell="L23" sqref="L23:L275"/>
    </sheetView>
  </sheetViews>
  <sheetFormatPr defaultColWidth="14.42578125" defaultRowHeight="15" customHeight="1"/>
  <cols>
    <col min="7" max="7" width="17.5703125" customWidth="1"/>
    <col min="8" max="8" width="20.5703125" style="257" customWidth="1"/>
    <col min="9" max="9" width="18.7109375" customWidth="1"/>
    <col min="10" max="10" width="16.5703125" customWidth="1"/>
    <col min="11" max="11" width="16.5703125" style="257" customWidth="1"/>
    <col min="12" max="12" width="17.7109375" customWidth="1"/>
  </cols>
  <sheetData>
    <row r="1" spans="1:19" ht="12.75">
      <c r="A1" s="85" t="s">
        <v>137</v>
      </c>
      <c r="B1" s="150"/>
      <c r="C1" s="4"/>
      <c r="D1" s="4"/>
      <c r="E1" s="4"/>
    </row>
    <row r="2" spans="1:19" ht="12.75">
      <c r="A2" s="150"/>
      <c r="B2" s="150"/>
    </row>
    <row r="3" spans="1:19" ht="12.75">
      <c r="A3" s="334" t="s">
        <v>3</v>
      </c>
      <c r="B3" s="277"/>
    </row>
    <row r="4" spans="1:19" ht="31.5" customHeight="1">
      <c r="A4" s="277"/>
      <c r="B4" s="277"/>
    </row>
    <row r="6" spans="1:19" ht="15" customHeight="1">
      <c r="A6" s="359" t="s">
        <v>243</v>
      </c>
      <c r="B6" s="359"/>
      <c r="P6" s="335" t="s">
        <v>223</v>
      </c>
      <c r="Q6" s="336"/>
      <c r="R6" s="336"/>
      <c r="S6" s="336"/>
    </row>
    <row r="7" spans="1:19" ht="15" customHeight="1">
      <c r="A7" s="359"/>
      <c r="B7" s="359"/>
      <c r="P7" s="336"/>
      <c r="Q7" s="336"/>
      <c r="R7" s="336"/>
      <c r="S7" s="336"/>
    </row>
    <row r="8" spans="1:19" ht="15" customHeight="1">
      <c r="A8" s="359"/>
      <c r="B8" s="359"/>
      <c r="P8" s="336"/>
      <c r="Q8" s="336"/>
      <c r="R8" s="336"/>
      <c r="S8" s="336"/>
    </row>
    <row r="9" spans="1:19" ht="24" customHeight="1">
      <c r="A9" s="359"/>
      <c r="B9" s="359"/>
    </row>
    <row r="11" spans="1:19" ht="12.75">
      <c r="A11" s="279" t="s">
        <v>7</v>
      </c>
      <c r="B11" s="269"/>
      <c r="C11" s="100"/>
    </row>
    <row r="12" spans="1:19" ht="12.75">
      <c r="A12" s="5">
        <f t="shared" ref="A12:A16" si="0">1/5</f>
        <v>0.2</v>
      </c>
      <c r="B12" s="151" t="s">
        <v>14</v>
      </c>
      <c r="C12" s="100"/>
      <c r="Q12" s="236"/>
    </row>
    <row r="13" spans="1:19" ht="12.75">
      <c r="A13" s="5">
        <f t="shared" si="0"/>
        <v>0.2</v>
      </c>
      <c r="B13" s="151" t="s">
        <v>16</v>
      </c>
      <c r="C13" s="100"/>
    </row>
    <row r="14" spans="1:19" ht="12.75">
      <c r="A14" s="5">
        <f t="shared" si="0"/>
        <v>0.2</v>
      </c>
      <c r="B14" s="151" t="s">
        <v>17</v>
      </c>
      <c r="C14" s="100"/>
    </row>
    <row r="15" spans="1:19" ht="12.75">
      <c r="A15" s="5">
        <f t="shared" si="0"/>
        <v>0.2</v>
      </c>
      <c r="B15" s="151" t="s">
        <v>18</v>
      </c>
      <c r="C15" s="100"/>
    </row>
    <row r="16" spans="1:19" ht="12.75">
      <c r="A16" s="15">
        <f t="shared" si="0"/>
        <v>0.2</v>
      </c>
      <c r="B16" s="16" t="s">
        <v>19</v>
      </c>
      <c r="C16" s="100"/>
    </row>
    <row r="17" spans="1:18" ht="12.75">
      <c r="A17" s="18"/>
      <c r="B17" s="21"/>
      <c r="C17" s="100"/>
    </row>
    <row r="18" spans="1:18" ht="12.75">
      <c r="C18" s="100"/>
    </row>
    <row r="19" spans="1:18">
      <c r="A19" s="23" t="s">
        <v>51</v>
      </c>
      <c r="B19" s="25">
        <v>0.01</v>
      </c>
      <c r="C19" s="100"/>
    </row>
    <row r="21" spans="1:18" ht="40.5" customHeight="1">
      <c r="B21" s="333" t="s">
        <v>112</v>
      </c>
      <c r="C21" s="268"/>
      <c r="D21" s="268"/>
      <c r="E21" s="268"/>
      <c r="F21" s="269"/>
      <c r="H21" s="360" t="s">
        <v>244</v>
      </c>
      <c r="M21" s="333" t="s">
        <v>138</v>
      </c>
      <c r="N21" s="268"/>
      <c r="O21" s="268"/>
      <c r="P21" s="268"/>
      <c r="Q21" s="269"/>
    </row>
    <row r="22" spans="1:18" ht="12.75">
      <c r="A22" s="101" t="s">
        <v>11</v>
      </c>
      <c r="B22" s="102" t="s">
        <v>14</v>
      </c>
      <c r="C22" s="102" t="s">
        <v>16</v>
      </c>
      <c r="D22" s="102" t="s">
        <v>17</v>
      </c>
      <c r="E22" s="102" t="s">
        <v>18</v>
      </c>
      <c r="F22" s="103" t="s">
        <v>19</v>
      </c>
      <c r="G22" s="152" t="s">
        <v>139</v>
      </c>
      <c r="H22" s="152" t="s">
        <v>241</v>
      </c>
      <c r="I22" s="152" t="s">
        <v>245</v>
      </c>
      <c r="J22" s="152" t="s">
        <v>140</v>
      </c>
      <c r="K22" s="152" t="s">
        <v>242</v>
      </c>
      <c r="L22" s="152" t="s">
        <v>246</v>
      </c>
      <c r="M22" s="153" t="s">
        <v>14</v>
      </c>
      <c r="N22" s="153" t="s">
        <v>16</v>
      </c>
      <c r="O22" s="153" t="s">
        <v>17</v>
      </c>
      <c r="P22" s="153" t="s">
        <v>18</v>
      </c>
      <c r="Q22" s="154" t="s">
        <v>19</v>
      </c>
      <c r="R22" s="152" t="s">
        <v>141</v>
      </c>
    </row>
    <row r="23" spans="1:18" ht="12.75">
      <c r="A23" s="247">
        <v>43131</v>
      </c>
      <c r="B23" s="111">
        <f>'Stocks domestic'!M518</f>
        <v>2.5955396632717651E-2</v>
      </c>
      <c r="C23" s="111">
        <f>'Stocks domestic'!N518</f>
        <v>-1.171029919837523E-2</v>
      </c>
      <c r="D23" s="111">
        <f>'Stocks domestic'!O518</f>
        <v>4.4528144898210659E-3</v>
      </c>
      <c r="E23" s="111">
        <f>'Stocks domestic'!P518</f>
        <v>-2.9260632103075303E-2</v>
      </c>
      <c r="F23" s="28">
        <f>'Stocks domestic'!Q518</f>
        <v>2.5883887095591036E-2</v>
      </c>
      <c r="G23" s="20">
        <f t="array" ref="G23">SQRT(MMULT(MMULT(TRANSPOSE($A$12:$A$16),MMULT(TRANSPOSE(EXP(B24:F275)-1),EXP(B24:F275)-1)/COUNTA(F24:F275)),$A$12:$A$16))*NORMSINV('VaR ES domestic stock'!$B$19)</f>
        <v>-2.6082847754235469E-2</v>
      </c>
      <c r="H23" s="20">
        <f t="array" ref="H23">-SQRT(G23^2+Currency!E4^2+2*G23*Currency!E4*CORREL(Currency!J4:J255,R23:R274))</f>
        <v>-3.4299389992715847E-2</v>
      </c>
      <c r="I23" s="111">
        <f>H23*SQRT(10)</f>
        <v>-0.1084641947313682</v>
      </c>
      <c r="J23" s="20">
        <f t="array" ref="J23">SQRT(MMULT(MMULT(TRANSPOSE($A$12:$A$16),MMULT(TRANSPOSE(EXP(B24:F275)-1),EXP(B24:F275)-1)/COUNTA(F24:F275)),$A$12:$A$16))*(-1/SQRT(2*PI())*EXP(-1*(NORMSINV($B$19))^2/2)/$B$19)</f>
        <v>-2.9882193251241446E-2</v>
      </c>
      <c r="K23" s="20">
        <f>Currency!H4+'VaR ES domestic stock'!J23</f>
        <v>-4.4857880201702331E-2</v>
      </c>
      <c r="L23" s="112">
        <f>K23*SQRT(10)</f>
        <v>-0.14185307244435272</v>
      </c>
      <c r="M23">
        <f>('Stocks domestic'!H518/'Stocks domestic'!H517)-1</f>
        <v>2.6295171232077585E-2</v>
      </c>
      <c r="N23">
        <f>'Stocks domestic'!I518/'Stocks domestic'!I517-1</f>
        <v>-1.1642000504059169E-2</v>
      </c>
      <c r="O23">
        <f>'Stocks domestic'!J518/'Stocks domestic'!J517-1</f>
        <v>4.4627429993953083E-3</v>
      </c>
      <c r="P23">
        <f>'Stocks domestic'!K518/'Stocks domestic'!K517-1</f>
        <v>-2.8836684858637551E-2</v>
      </c>
      <c r="Q23">
        <f>'Stocks domestic'!L518/'Stocks domestic'!L517-1</f>
        <v>2.6221783963403578E-2</v>
      </c>
      <c r="R23" s="155">
        <f t="array" ref="R23">MMULT(M23:Q23,'VaR ES domestic stock'!$A$12:$A$16)</f>
        <v>3.3002025664359506E-3</v>
      </c>
    </row>
    <row r="24" spans="1:18" ht="12.75">
      <c r="A24" s="247">
        <v>43130</v>
      </c>
      <c r="B24" s="111">
        <f>'Stocks domestic'!M517</f>
        <v>-1.4529205443453905E-2</v>
      </c>
      <c r="C24" s="111">
        <f>'Stocks domestic'!N517</f>
        <v>-2.7955915824782827E-2</v>
      </c>
      <c r="D24" s="111">
        <f>'Stocks domestic'!O517</f>
        <v>-9.7698756455027735E-3</v>
      </c>
      <c r="E24" s="111">
        <f>'Stocks domestic'!P517</f>
        <v>-2.4413140226795339E-2</v>
      </c>
      <c r="F24" s="111">
        <f>'Stocks domestic'!Q517</f>
        <v>-1.6501741482720551E-2</v>
      </c>
      <c r="G24" s="20">
        <f t="array" ref="G24">SQRT(MMULT(MMULT(TRANSPOSE($A$12:$A$16),MMULT(TRANSPOSE(EXP(B25:F276)-1),EXP(B25:F276)-1)/COUNTA(F25:F276)),$A$12:$A$16))*NORMSINV('VaR ES domestic stock'!$B$19)</f>
        <v>-2.5950062619794746E-2</v>
      </c>
      <c r="H24" s="20">
        <f t="array" ref="H24">-SQRT(G24^2+Currency!E5^2+2*G24*Currency!E5*CORREL(Currency!J5:J256,R24:R275))</f>
        <v>-3.4275563135664558E-2</v>
      </c>
      <c r="I24" s="111">
        <f t="shared" ref="I24:I87" si="1">H24*SQRT(10)</f>
        <v>-0.10838884759360289</v>
      </c>
      <c r="J24" s="20">
        <f t="array" ref="J24">SQRT(MMULT(MMULT(TRANSPOSE($A$12:$A$16),MMULT(TRANSPOSE(EXP(B25:F276)-1),EXP(B25:F276)-1)/COUNTA(F25:F276)),$A$12:$A$16))*(-1/SQRT(2*PI())*EXP(-1*(NORMSINV($B$19))^2/2)/$B$19)</f>
        <v>-2.9730066033936138E-2</v>
      </c>
      <c r="K24" s="20">
        <f>Currency!H5+'VaR ES domestic stock'!J24</f>
        <v>-4.4866114551646949E-2</v>
      </c>
      <c r="L24" s="112">
        <f t="shared" ref="L24:L87" si="2">K24*SQRT(10)</f>
        <v>-0.1418791117452286</v>
      </c>
      <c r="M24" s="229">
        <f>('Stocks domestic'!H517/'Stocks domestic'!H516)-1</f>
        <v>-1.4424165867242378E-2</v>
      </c>
      <c r="N24" s="229">
        <f>'Stocks domestic'!I517/'Stocks domestic'!I516-1</f>
        <v>-2.7568765314721189E-2</v>
      </c>
      <c r="O24" s="229">
        <f>'Stocks domestic'!J517/'Stocks domestic'!J516-1</f>
        <v>-9.7223054547665999E-3</v>
      </c>
      <c r="P24" s="229">
        <f>'Stocks domestic'!K517/'Stocks domestic'!K516-1</f>
        <v>-2.4117549834521523E-2</v>
      </c>
      <c r="Q24" s="229">
        <f>'Stocks domestic'!L517/'Stocks domestic'!L516-1</f>
        <v>-1.6366333591852578E-2</v>
      </c>
      <c r="R24" s="155">
        <f t="array" ref="R24">MMULT(M24:Q24,'VaR ES domestic stock'!$A$12:$A$16)</f>
        <v>-1.8439824012620853E-2</v>
      </c>
    </row>
    <row r="25" spans="1:18" ht="12.75">
      <c r="A25" s="247">
        <v>43129</v>
      </c>
      <c r="B25" s="111">
        <f>'Stocks domestic'!M516</f>
        <v>2.655933359435032E-2</v>
      </c>
      <c r="C25" s="111">
        <f>'Stocks domestic'!N516</f>
        <v>5.2641208070645503E-3</v>
      </c>
      <c r="D25" s="111">
        <f>'Stocks domestic'!O516</f>
        <v>-1.3652634643104102E-2</v>
      </c>
      <c r="E25" s="111">
        <f>'Stocks domestic'!P516</f>
        <v>4.2997011550969119E-2</v>
      </c>
      <c r="F25" s="111">
        <f>'Stocks domestic'!Q516</f>
        <v>5.7733522311224569E-3</v>
      </c>
      <c r="G25" s="20">
        <f t="array" ref="G25">SQRT(MMULT(MMULT(TRANSPOSE($A$12:$A$16),MMULT(TRANSPOSE(EXP(B26:F277)-1),EXP(B26:F277)-1)/COUNTA(F26:F277)),$A$12:$A$16))*NORMSINV('VaR ES domestic stock'!$B$19)</f>
        <v>-2.5942908655329812E-2</v>
      </c>
      <c r="H25" s="20">
        <f t="array" ref="H25">-SQRT(G25^2+Currency!E6^2+2*G25*Currency!E6*CORREL(Currency!J6:J257,R25:R276))</f>
        <v>-3.4192206776042039E-2</v>
      </c>
      <c r="I25" s="111">
        <f t="shared" si="1"/>
        <v>-0.10812525163973563</v>
      </c>
      <c r="J25" s="20">
        <f t="array" ref="J25">SQRT(MMULT(MMULT(TRANSPOSE($A$12:$A$16),MMULT(TRANSPOSE(EXP(B26:F277)-1),EXP(B26:F277)-1)/COUNTA(F26:F277)),$A$12:$A$16))*(-1/SQRT(2*PI())*EXP(-1*(NORMSINV($B$19))^2/2)/$B$19)</f>
        <v>-2.9721869990671695E-2</v>
      </c>
      <c r="K25" s="20">
        <f>Currency!H6+'VaR ES domestic stock'!J25</f>
        <v>-4.4806345183224655E-2</v>
      </c>
      <c r="L25" s="112">
        <f t="shared" si="2"/>
        <v>-0.1416901044067044</v>
      </c>
      <c r="M25" s="229">
        <f>('Stocks domestic'!H516/'Stocks domestic'!H515)-1</f>
        <v>2.6915176022589415E-2</v>
      </c>
      <c r="N25" s="229">
        <f>'Stocks domestic'!I516/'Stocks domestic'!I515-1</f>
        <v>5.2780006353434494E-3</v>
      </c>
      <c r="O25" s="229">
        <f>'Stocks domestic'!J516/'Stocks domestic'!J515-1</f>
        <v>-1.355986011226018E-2</v>
      </c>
      <c r="P25" s="229">
        <f>'Stocks domestic'!K516/'Stocks domestic'!K515-1</f>
        <v>4.3934775100084034E-2</v>
      </c>
      <c r="Q25" s="229">
        <f>'Stocks domestic'!L516/'Stocks domestic'!L515-1</f>
        <v>5.7900501479670741E-3</v>
      </c>
      <c r="R25" s="155">
        <f t="array" ref="R25">MMULT(M25:Q25,'VaR ES domestic stock'!$A$12:$A$16)</f>
        <v>1.3671628358744759E-2</v>
      </c>
    </row>
    <row r="26" spans="1:18" ht="12.75">
      <c r="A26" s="247">
        <v>43126</v>
      </c>
      <c r="B26" s="111">
        <f>'Stocks domestic'!M515</f>
        <v>1.7146637533258634E-2</v>
      </c>
      <c r="C26" s="111">
        <f>'Stocks domestic'!N515</f>
        <v>0.10214854833116967</v>
      </c>
      <c r="D26" s="111">
        <f>'Stocks domestic'!O515</f>
        <v>4.1687179174041272E-3</v>
      </c>
      <c r="E26" s="111">
        <f>'Stocks domestic'!P515</f>
        <v>1.9839110388323478E-2</v>
      </c>
      <c r="F26" s="111">
        <f>'Stocks domestic'!Q515</f>
        <v>2.0397638088211444E-2</v>
      </c>
      <c r="G26" s="20">
        <f t="array" ref="G26">SQRT(MMULT(MMULT(TRANSPOSE($A$12:$A$16),MMULT(TRANSPOSE(EXP(B27:F278)-1),EXP(B27:F278)-1)/COUNTA(F27:F278)),$A$12:$A$16))*NORMSINV('VaR ES domestic stock'!$B$19)</f>
        <v>-2.5474649596295907E-2</v>
      </c>
      <c r="H26" s="20">
        <f t="array" ref="H26">-SQRT(G26^2+Currency!E7^2+2*G26*Currency!E7*CORREL(Currency!J7:J258,R26:R277))</f>
        <v>-3.3723839281645872E-2</v>
      </c>
      <c r="I26" s="111">
        <f t="shared" si="1"/>
        <v>-0.1066441435754576</v>
      </c>
      <c r="J26" s="20">
        <f t="array" ref="J26">SQRT(MMULT(MMULT(TRANSPOSE($A$12:$A$16),MMULT(TRANSPOSE(EXP(B27:F278)-1),EXP(B27:F278)-1)/COUNTA(F27:F278)),$A$12:$A$16))*(-1/SQRT(2*PI())*EXP(-1*(NORMSINV($B$19))^2/2)/$B$19)</f>
        <v>-2.9185402200592164E-2</v>
      </c>
      <c r="K26" s="20">
        <f>Currency!H7+'VaR ES domestic stock'!J26</f>
        <v>-4.4278155062423642E-2</v>
      </c>
      <c r="L26" s="112">
        <f t="shared" si="2"/>
        <v>-0.14001982058737372</v>
      </c>
      <c r="M26" s="229">
        <f>'Stocks domestic'!H515/'Stocks domestic'!H514-1</f>
        <v>1.7294484942423916E-2</v>
      </c>
      <c r="N26" s="229">
        <f>'Stocks domestic'!I515/'Stocks domestic'!I514-1</f>
        <v>0.10754798391332621</v>
      </c>
      <c r="O26" s="229">
        <f>'Stocks domestic'!J515/'Stocks domestic'!J514-1</f>
        <v>4.1774191086774159E-3</v>
      </c>
      <c r="P26" s="229">
        <f>'Stocks domestic'!K515/'Stocks domestic'!K514-1</f>
        <v>2.0037213432813061E-2</v>
      </c>
      <c r="Q26" s="229">
        <f>'Stocks domestic'!L515/'Stocks domestic'!L514-1</f>
        <v>2.0607091602989014E-2</v>
      </c>
      <c r="R26" s="155">
        <f t="array" ref="R26">MMULT(M26:Q26,'VaR ES domestic stock'!$A$12:$A$16)</f>
        <v>3.3932838600045923E-2</v>
      </c>
    </row>
    <row r="27" spans="1:18" ht="12.75">
      <c r="A27" s="247">
        <v>43125</v>
      </c>
      <c r="B27" s="111">
        <f>'Stocks domestic'!M514</f>
        <v>-3.3022682323357505E-2</v>
      </c>
      <c r="C27" s="111">
        <f>'Stocks domestic'!N514</f>
        <v>-1.3506893143780157E-2</v>
      </c>
      <c r="D27" s="111">
        <f>'Stocks domestic'!O514</f>
        <v>-2.6894407212437601E-2</v>
      </c>
      <c r="E27" s="111">
        <f>'Stocks domestic'!P514</f>
        <v>2.2759030974317633E-2</v>
      </c>
      <c r="F27" s="111">
        <f>'Stocks domestic'!Q514</f>
        <v>-3.3429179565731683E-3</v>
      </c>
      <c r="G27" s="20">
        <f t="array" ref="G27">SQRT(MMULT(MMULT(TRANSPOSE($A$12:$A$16),MMULT(TRANSPOSE(EXP(B28:F279)-1),EXP(B28:F279)-1)/COUNTA(F28:F279)),$A$12:$A$16))*NORMSINV('VaR ES domestic stock'!$B$19)</f>
        <v>-2.5428363049213545E-2</v>
      </c>
      <c r="H27" s="20">
        <f t="array" ref="H27">-SQRT(G27^2+Currency!E8^2+2*G27*Currency!E8*CORREL(Currency!J8:J259,R27:R278))</f>
        <v>-3.369706737785836E-2</v>
      </c>
      <c r="I27" s="111">
        <f t="shared" si="1"/>
        <v>-0.10655948338219016</v>
      </c>
      <c r="J27" s="20">
        <f t="array" ref="J27">SQRT(MMULT(MMULT(TRANSPOSE($A$12:$A$16),MMULT(TRANSPOSE(EXP(B28:F279)-1),EXP(B28:F279)-1)/COUNTA(F28:F279)),$A$12:$A$16))*(-1/SQRT(2*PI())*EXP(-1*(NORMSINV($B$19))^2/2)/$B$19)</f>
        <v>-2.9132373345848981E-2</v>
      </c>
      <c r="K27" s="20">
        <f>Currency!H8+'VaR ES domestic stock'!J27</f>
        <v>-4.4175855435810769E-2</v>
      </c>
      <c r="L27" s="112">
        <f t="shared" si="2"/>
        <v>-0.13969632076349228</v>
      </c>
      <c r="M27" s="229">
        <f>'Stocks domestic'!H514/'Stocks domestic'!H513-1</f>
        <v>-3.2483386184545937E-2</v>
      </c>
      <c r="N27" s="229">
        <f>'Stocks domestic'!I514/'Stocks domestic'!I513-1</f>
        <v>-1.3416084370488024E-2</v>
      </c>
      <c r="O27" s="229">
        <f>'Stocks domestic'!J514/'Stocks domestic'!J513-1</f>
        <v>-2.6535973122264966E-2</v>
      </c>
      <c r="P27" s="229">
        <f>'Stocks domestic'!K514/'Stocks domestic'!K513-1</f>
        <v>2.3019993712317222E-2</v>
      </c>
      <c r="Q27" s="229">
        <f>'Stocks domestic'!L514/'Stocks domestic'!L513-1</f>
        <v>-3.3373366273816707E-3</v>
      </c>
      <c r="R27" s="155">
        <f t="array" ref="R27">MMULT(M27:Q27,'VaR ES domestic stock'!$A$12:$A$16)</f>
        <v>-1.0550557318472677E-2</v>
      </c>
    </row>
    <row r="28" spans="1:18" ht="12.75">
      <c r="A28" s="247">
        <v>43124</v>
      </c>
      <c r="B28" s="111">
        <f>'Stocks domestic'!M513</f>
        <v>-2.2265869054222585E-2</v>
      </c>
      <c r="C28" s="111">
        <f>'Stocks domestic'!N513</f>
        <v>-1.4526652015305244E-2</v>
      </c>
      <c r="D28" s="111">
        <f>'Stocks domestic'!O513</f>
        <v>-1.8570537926926985E-2</v>
      </c>
      <c r="E28" s="111">
        <f>'Stocks domestic'!P513</f>
        <v>4.0535195702242358E-2</v>
      </c>
      <c r="F28" s="111">
        <f>'Stocks domestic'!Q513</f>
        <v>-3.3848206071673205E-3</v>
      </c>
      <c r="G28" s="20">
        <f t="array" ref="G28">SQRT(MMULT(MMULT(TRANSPOSE($A$12:$A$16),MMULT(TRANSPOSE(EXP(B29:F280)-1),EXP(B29:F280)-1)/COUNTA(F29:F280)),$A$12:$A$16))*NORMSINV('VaR ES domestic stock'!$B$19)</f>
        <v>-2.5524900309675854E-2</v>
      </c>
      <c r="H28" s="20">
        <f t="array" ref="H28">-SQRT(G28^2+Currency!E9^2+2*G28*Currency!E9*CORREL(Currency!J9:J260,R28:R279))</f>
        <v>-3.375291039464233E-2</v>
      </c>
      <c r="I28" s="111">
        <f t="shared" si="1"/>
        <v>-0.10673607450664252</v>
      </c>
      <c r="J28" s="20">
        <f t="array" ref="J28">SQRT(MMULT(MMULT(TRANSPOSE($A$12:$A$16),MMULT(TRANSPOSE(EXP(B29:F280)-1),EXP(B29:F280)-1)/COUNTA(F29:F280)),$A$12:$A$16))*(-1/SQRT(2*PI())*EXP(-1*(NORMSINV($B$19))^2/2)/$B$19)</f>
        <v>-2.9242972660013657E-2</v>
      </c>
      <c r="K28" s="20">
        <f>Currency!H9+'VaR ES domestic stock'!J28</f>
        <v>-4.4282419431258151E-2</v>
      </c>
      <c r="L28" s="112">
        <f t="shared" si="2"/>
        <v>-0.14003330570567382</v>
      </c>
      <c r="M28" s="229">
        <f>'Stocks domestic'!H513/'Stocks domestic'!H512-1</f>
        <v>-2.2019814183831588E-2</v>
      </c>
      <c r="N28" s="229">
        <f>'Stocks domestic'!I513/'Stocks domestic'!I512-1</f>
        <v>-1.4421649266951886E-2</v>
      </c>
      <c r="O28" s="229">
        <f>'Stocks domestic'!J513/'Stocks domestic'!J512-1</f>
        <v>-1.8399167938055516E-2</v>
      </c>
      <c r="P28" s="229">
        <f>'Stocks domestic'!K513/'Stocks domestic'!K512-1</f>
        <v>4.1367960734205012E-2</v>
      </c>
      <c r="Q28" s="229">
        <f>'Stocks domestic'!L513/'Stocks domestic'!L512-1</f>
        <v>-3.3790985597512702E-3</v>
      </c>
      <c r="R28" s="155">
        <f t="array" ref="R28">MMULT(M28:Q28,'VaR ES domestic stock'!$A$12:$A$16)</f>
        <v>-3.3703538428770498E-3</v>
      </c>
    </row>
    <row r="29" spans="1:18" ht="12.75">
      <c r="A29" s="247">
        <v>43123</v>
      </c>
      <c r="B29" s="111">
        <f>'Stocks domestic'!M512</f>
        <v>1.7378298093705103E-3</v>
      </c>
      <c r="C29" s="111">
        <f>'Stocks domestic'!N512</f>
        <v>4.9980988962215686E-3</v>
      </c>
      <c r="D29" s="111">
        <f>'Stocks domestic'!O512</f>
        <v>-1.5289524370995767E-3</v>
      </c>
      <c r="E29" s="111">
        <f>'Stocks domestic'!P512</f>
        <v>9.3363597143796065E-2</v>
      </c>
      <c r="F29" s="111">
        <f>'Stocks domestic'!Q512</f>
        <v>1.4059487133345969E-3</v>
      </c>
      <c r="G29" s="20">
        <f t="array" ref="G29">SQRT(MMULT(MMULT(TRANSPOSE($A$12:$A$16),MMULT(TRANSPOSE(EXP(B30:F281)-1),EXP(B30:F281)-1)/COUNTA(F30:F281)),$A$12:$A$16))*NORMSINV('VaR ES domestic stock'!$B$19)</f>
        <v>-2.5377965323594407E-2</v>
      </c>
      <c r="H29" s="20">
        <f t="array" ref="H29">-SQRT(G29^2+Currency!E10^2+2*G29*Currency!E10*CORREL(Currency!J10:J261,R29:R280))</f>
        <v>-3.364136331819844E-2</v>
      </c>
      <c r="I29" s="111">
        <f t="shared" si="1"/>
        <v>-0.10638333167874692</v>
      </c>
      <c r="J29" s="20">
        <f t="array" ref="J29">SQRT(MMULT(MMULT(TRANSPOSE($A$12:$A$16),MMULT(TRANSPOSE(EXP(B30:F281)-1),EXP(B30:F281)-1)/COUNTA(F30:F281)),$A$12:$A$16))*(-1/SQRT(2*PI())*EXP(-1*(NORMSINV($B$19))^2/2)/$B$19)</f>
        <v>-2.9074634459721044E-2</v>
      </c>
      <c r="K29" s="20">
        <f>Currency!H10+'VaR ES domestic stock'!J29</f>
        <v>-4.417148403905638E-2</v>
      </c>
      <c r="L29" s="112">
        <f t="shared" si="2"/>
        <v>-0.13968249719319215</v>
      </c>
      <c r="M29" s="229">
        <f>'Stocks domestic'!H512/'Stocks domestic'!H511-1</f>
        <v>1.7393407106967018E-3</v>
      </c>
      <c r="N29" s="229">
        <f>'Stocks domestic'!I512/'Stocks domestic'!I511-1</f>
        <v>5.0106102281164411E-3</v>
      </c>
      <c r="O29" s="229">
        <f>'Stocks domestic'!J512/'Stocks domestic'!J511-1</f>
        <v>-1.5277841847987084E-3</v>
      </c>
      <c r="P29" s="229">
        <f>'Stocks domestic'!K512/'Stocks domestic'!K511-1</f>
        <v>9.7860841773046658E-2</v>
      </c>
      <c r="Q29" s="229">
        <f>'Stocks domestic'!L512/'Stocks domestic'!L511-1</f>
        <v>1.4069375225775893E-3</v>
      </c>
      <c r="R29" s="155">
        <f t="array" ref="R29">MMULT(M29:Q29,'VaR ES domestic stock'!$A$12:$A$16)</f>
        <v>2.0897989209927737E-2</v>
      </c>
    </row>
    <row r="30" spans="1:18" ht="12.75">
      <c r="A30" s="247">
        <v>43122</v>
      </c>
      <c r="B30" s="111">
        <f>'Stocks domestic'!M511</f>
        <v>4.1533218929633107E-3</v>
      </c>
      <c r="C30" s="111">
        <f>'Stocks domestic'!N511</f>
        <v>2.0300677004814836E-2</v>
      </c>
      <c r="D30" s="111">
        <f>'Stocks domestic'!O511</f>
        <v>-8.4514644945666208E-3</v>
      </c>
      <c r="E30" s="111">
        <f>'Stocks domestic'!P511</f>
        <v>3.1548727596704011E-2</v>
      </c>
      <c r="F30" s="111">
        <f>'Stocks domestic'!Q511</f>
        <v>1.7493901405871499E-2</v>
      </c>
      <c r="G30" s="20">
        <f t="array" ref="G30">SQRT(MMULT(MMULT(TRANSPOSE($A$12:$A$16),MMULT(TRANSPOSE(EXP(B31:F282)-1),EXP(B31:F282)-1)/COUNTA(F31:F282)),$A$12:$A$16))*NORMSINV('VaR ES domestic stock'!$B$19)</f>
        <v>-2.53127608578941E-2</v>
      </c>
      <c r="H30" s="20">
        <f t="array" ref="H30">-SQRT(G30^2+Currency!E11^2+2*G30*Currency!E11*CORREL(Currency!J11:J262,R30:R281))</f>
        <v>-3.3647455971425856E-2</v>
      </c>
      <c r="I30" s="111">
        <f t="shared" si="1"/>
        <v>-0.10640259833993912</v>
      </c>
      <c r="J30" s="20">
        <f t="array" ref="J30">SQRT(MMULT(MMULT(TRANSPOSE($A$12:$A$16),MMULT(TRANSPOSE(EXP(B31:F282)-1),EXP(B31:F282)-1)/COUNTA(F31:F282)),$A$12:$A$16))*(-1/SQRT(2*PI())*EXP(-1*(NORMSINV($B$19))^2/2)/$B$19)</f>
        <v>-2.8999932016826015E-2</v>
      </c>
      <c r="K30" s="20">
        <f>Currency!H11+'VaR ES domestic stock'!J30</f>
        <v>-4.4096819065372467E-2</v>
      </c>
      <c r="L30" s="112">
        <f t="shared" si="2"/>
        <v>-0.13944638581491442</v>
      </c>
      <c r="M30" s="229">
        <f>'Stocks domestic'!H511/'Stocks domestic'!H510-1</f>
        <v>4.1619588876031788E-3</v>
      </c>
      <c r="N30" s="229">
        <f>'Stocks domestic'!I511/'Stocks domestic'!I510-1</f>
        <v>2.0508137231104007E-2</v>
      </c>
      <c r="O30" s="229">
        <f>'Stocks domestic'!J511/'Stocks domestic'!J510-1</f>
        <v>-8.4158512671109742E-3</v>
      </c>
      <c r="P30" s="229">
        <f>'Stocks domestic'!K511/'Stocks domestic'!K510-1</f>
        <v>3.2051663767674876E-2</v>
      </c>
      <c r="Q30" s="229">
        <f>'Stocks domestic'!L511/'Stocks domestic'!L510-1</f>
        <v>1.7647815910842191E-2</v>
      </c>
      <c r="R30" s="155">
        <f t="array" ref="R30">MMULT(M30:Q30,'VaR ES domestic stock'!$A$12:$A$16)</f>
        <v>1.3190744906022655E-2</v>
      </c>
    </row>
    <row r="31" spans="1:18" ht="12.75">
      <c r="A31" s="247">
        <v>43119</v>
      </c>
      <c r="B31" s="111">
        <f>'Stocks domestic'!M510</f>
        <v>1.4793998287477505E-2</v>
      </c>
      <c r="C31" s="111">
        <f>'Stocks domestic'!N510</f>
        <v>6.715816212730639E-3</v>
      </c>
      <c r="D31" s="111">
        <f>'Stocks domestic'!O510</f>
        <v>-5.3717408637337528E-3</v>
      </c>
      <c r="E31" s="111">
        <f>'Stocks domestic'!P510</f>
        <v>-3.0911009882612553E-4</v>
      </c>
      <c r="F31" s="111">
        <f>'Stocks domestic'!Q510</f>
        <v>-2.0095781444049296E-3</v>
      </c>
      <c r="G31" s="20">
        <f t="array" ref="G31">SQRT(MMULT(MMULT(TRANSPOSE($A$12:$A$16),MMULT(TRANSPOSE(EXP(B32:F283)-1),EXP(B32:F283)-1)/COUNTA(F32:F283)),$A$12:$A$16))*NORMSINV('VaR ES domestic stock'!$B$19)</f>
        <v>-2.5314779561857532E-2</v>
      </c>
      <c r="H31" s="20">
        <f t="array" ref="H31">-SQRT(G31^2+Currency!E12^2+2*G31*Currency!E12*CORREL(Currency!J12:J263,R31:R282))</f>
        <v>-3.3685042691273717E-2</v>
      </c>
      <c r="I31" s="111">
        <f t="shared" si="1"/>
        <v>-0.10652145798443302</v>
      </c>
      <c r="J31" s="20">
        <f t="array" ref="J31">SQRT(MMULT(MMULT(TRANSPOSE($A$12:$A$16),MMULT(TRANSPOSE(EXP(B32:F283)-1),EXP(B32:F283)-1)/COUNTA(F32:F283)),$A$12:$A$16))*(-1/SQRT(2*PI())*EXP(-1*(NORMSINV($B$19))^2/2)/$B$19)</f>
        <v>-2.9002244774333198E-2</v>
      </c>
      <c r="K31" s="20">
        <f>Currency!H12+'VaR ES domestic stock'!J31</f>
        <v>-4.4137631959501142E-2</v>
      </c>
      <c r="L31" s="112">
        <f t="shared" si="2"/>
        <v>-0.13957544751826437</v>
      </c>
      <c r="M31" s="229">
        <f>'Stocks domestic'!H510/'Stocks domestic'!H509-1</f>
        <v>1.4903971123552351E-2</v>
      </c>
      <c r="N31" s="229">
        <f>'Stocks domestic'!I510/'Stocks domestic'!I509-1</f>
        <v>6.7384178743050693E-3</v>
      </c>
      <c r="O31" s="229">
        <f>'Stocks domestic'!J510/'Stocks domestic'!J509-1</f>
        <v>-5.3573388632580654E-3</v>
      </c>
      <c r="P31" s="229">
        <f>'Stocks domestic'!K510/'Stocks domestic'!K509-1</f>
        <v>-3.0906232922167653E-4</v>
      </c>
      <c r="Q31" s="229">
        <f>'Stocks domestic'!L510/'Stocks domestic'!L509-1</f>
        <v>-2.0075602941479476E-3</v>
      </c>
      <c r="R31" s="155">
        <f t="array" ref="R31">MMULT(M31:Q31,'VaR ES domestic stock'!$A$12:$A$16)</f>
        <v>2.793685502245946E-3</v>
      </c>
    </row>
    <row r="32" spans="1:18" ht="12.75">
      <c r="A32" s="247">
        <v>43118</v>
      </c>
      <c r="B32" s="111">
        <f>'Stocks domestic'!M509</f>
        <v>-8.8751246966520484E-3</v>
      </c>
      <c r="C32" s="111">
        <f>'Stocks domestic'!N509</f>
        <v>6.3884662940862287E-4</v>
      </c>
      <c r="D32" s="111">
        <f>'Stocks domestic'!O509</f>
        <v>-4.9373032179378363E-4</v>
      </c>
      <c r="E32" s="111">
        <f>'Stocks domestic'!P509</f>
        <v>1.1540953464746859E-2</v>
      </c>
      <c r="F32" s="111">
        <f>'Stocks domestic'!Q509</f>
        <v>-1.8302403455114566E-3</v>
      </c>
      <c r="G32" s="20">
        <f t="array" ref="G32">SQRT(MMULT(MMULT(TRANSPOSE($A$12:$A$16),MMULT(TRANSPOSE(EXP(B33:F284)-1),EXP(B33:F284)-1)/COUNTA(F33:F284)),$A$12:$A$16))*NORMSINV('VaR ES domestic stock'!$B$19)</f>
        <v>-2.5328637706066002E-2</v>
      </c>
      <c r="H32" s="20">
        <f t="array" ref="H32">-SQRT(G32^2+Currency!E13^2+2*G32*Currency!E13*CORREL(Currency!J13:J264,R32:R283))</f>
        <v>-3.3683557876914419E-2</v>
      </c>
      <c r="I32" s="111">
        <f t="shared" si="1"/>
        <v>-0.10651676258915511</v>
      </c>
      <c r="J32" s="20">
        <f t="array" ref="J32">SQRT(MMULT(MMULT(TRANSPOSE($A$12:$A$16),MMULT(TRANSPOSE(EXP(B33:F284)-1),EXP(B33:F284)-1)/COUNTA(F33:F284)),$A$12:$A$16))*(-1/SQRT(2*PI())*EXP(-1*(NORMSINV($B$19))^2/2)/$B$19)</f>
        <v>-2.9018121558465167E-2</v>
      </c>
      <c r="K32" s="20">
        <f>Currency!H13+'VaR ES domestic stock'!J32</f>
        <v>-4.4162473414592875E-2</v>
      </c>
      <c r="L32" s="112">
        <f t="shared" si="2"/>
        <v>-0.13965400309674703</v>
      </c>
      <c r="M32" s="229">
        <f>'Stocks domestic'!H509/'Stocks domestic'!H508-1</f>
        <v>-8.835857031802119E-3</v>
      </c>
      <c r="N32" s="229">
        <f>'Stocks domestic'!I509/'Stocks domestic'!I508-1</f>
        <v>6.3905073537839918E-4</v>
      </c>
      <c r="O32" s="229">
        <f>'Stocks domestic'!J509/'Stocks domestic'!J508-1</f>
        <v>-4.9360845703538825E-4</v>
      </c>
      <c r="P32" s="229">
        <f>'Stocks domestic'!K509/'Stocks domestic'!K508-1</f>
        <v>1.1607807205952891E-2</v>
      </c>
      <c r="Q32" s="229">
        <f>'Stocks domestic'!L509/'Stocks domestic'!L508-1</f>
        <v>-1.8285664769999155E-3</v>
      </c>
      <c r="R32" s="155">
        <f t="array" ref="R32">MMULT(M32:Q32,'VaR ES domestic stock'!$A$12:$A$16)</f>
        <v>2.1776519509877343E-4</v>
      </c>
    </row>
    <row r="33" spans="1:18" ht="12.75">
      <c r="A33" s="247">
        <v>43117</v>
      </c>
      <c r="B33" s="111">
        <f>'Stocks domestic'!M508</f>
        <v>2.5766301979452261E-2</v>
      </c>
      <c r="C33" s="111">
        <f>'Stocks domestic'!N508</f>
        <v>3.3666138871335849E-2</v>
      </c>
      <c r="D33" s="111">
        <f>'Stocks domestic'!O508</f>
        <v>2.1483991394589744E-2</v>
      </c>
      <c r="E33" s="111">
        <f>'Stocks domestic'!P508</f>
        <v>-1.3256577022415849E-2</v>
      </c>
      <c r="F33" s="111">
        <f>'Stocks domestic'!Q508</f>
        <v>2.5160321871332495E-2</v>
      </c>
      <c r="G33" s="20">
        <f t="array" ref="G33">SQRT(MMULT(MMULT(TRANSPOSE($A$12:$A$16),MMULT(TRANSPOSE(EXP(B34:F285)-1),EXP(B34:F285)-1)/COUNTA(F34:F285)),$A$12:$A$16))*NORMSINV('VaR ES domestic stock'!$B$19)</f>
        <v>-2.5177192709428739E-2</v>
      </c>
      <c r="H33" s="20">
        <f t="array" ref="H33">-SQRT(G33^2+Currency!E14^2+2*G33*Currency!E14*CORREL(Currency!J14:J265,R33:R284))</f>
        <v>-3.3531623666661257E-2</v>
      </c>
      <c r="I33" s="111">
        <f t="shared" si="1"/>
        <v>-0.10603630443025622</v>
      </c>
      <c r="J33" s="20">
        <f t="array" ref="J33">SQRT(MMULT(MMULT(TRANSPOSE($A$12:$A$16),MMULT(TRANSPOSE(EXP(B34:F285)-1),EXP(B34:F285)-1)/COUNTA(F34:F285)),$A$12:$A$16))*(-1/SQRT(2*PI())*EXP(-1*(NORMSINV($B$19))^2/2)/$B$19)</f>
        <v>-2.8844616399094164E-2</v>
      </c>
      <c r="K33" s="20">
        <f>Currency!H14+'VaR ES domestic stock'!J33</f>
        <v>-4.3967770497029338E-2</v>
      </c>
      <c r="L33" s="112">
        <f t="shared" si="2"/>
        <v>-0.13903829841016624</v>
      </c>
      <c r="M33" s="229">
        <f>'Stocks domestic'!H508/'Stocks domestic'!H507-1</f>
        <v>2.6101122649878405E-2</v>
      </c>
      <c r="N33" s="229">
        <f>'Stocks domestic'!I508/'Stocks domestic'!I507-1</f>
        <v>3.4239256796283923E-2</v>
      </c>
      <c r="O33" s="229">
        <f>'Stocks domestic'!J508/'Stocks domestic'!J507-1</f>
        <v>2.1716433951228575E-2</v>
      </c>
      <c r="P33" s="229">
        <f>'Stocks domestic'!K508/'Stocks domestic'!K507-1</f>
        <v>-1.3169095599981362E-2</v>
      </c>
      <c r="Q33" s="229">
        <f>'Stocks domestic'!L508/'Stocks domestic'!L507-1</f>
        <v>2.5479514140850812E-2</v>
      </c>
      <c r="R33" s="155">
        <f t="array" ref="R33">MMULT(M33:Q33,'VaR ES domestic stock'!$A$12:$A$16)</f>
        <v>1.8873446387652072E-2</v>
      </c>
    </row>
    <row r="34" spans="1:18" ht="12.75">
      <c r="A34" s="247">
        <v>43116</v>
      </c>
      <c r="B34" s="111">
        <f>'Stocks domestic'!M507</f>
        <v>1.1749807164483955E-2</v>
      </c>
      <c r="C34" s="111">
        <f>'Stocks domestic'!N507</f>
        <v>-1.9217872060309756E-3</v>
      </c>
      <c r="D34" s="111">
        <f>'Stocks domestic'!O507</f>
        <v>-4.7017362406193836E-3</v>
      </c>
      <c r="E34" s="111">
        <f>'Stocks domestic'!P507</f>
        <v>1.7486007349730853E-3</v>
      </c>
      <c r="F34" s="111">
        <f>'Stocks domestic'!Q507</f>
        <v>-1.3655675783703414E-2</v>
      </c>
      <c r="G34" s="20">
        <f t="array" ref="G34">SQRT(MMULT(MMULT(TRANSPOSE($A$12:$A$16),MMULT(TRANSPOSE(EXP(B35:F286)-1),EXP(B35:F286)-1)/COUNTA(F35:F286)),$A$12:$A$16))*NORMSINV('VaR ES domestic stock'!$B$19)</f>
        <v>-2.517645468383993E-2</v>
      </c>
      <c r="H34" s="20">
        <f t="array" ref="H34">-SQRT(G34^2+Currency!E15^2+2*G34*Currency!E15*CORREL(Currency!J15:J266,R34:R285))</f>
        <v>-3.3624226011564326E-2</v>
      </c>
      <c r="I34" s="111">
        <f t="shared" si="1"/>
        <v>-0.1063291387568224</v>
      </c>
      <c r="J34" s="20">
        <f t="array" ref="J34">SQRT(MMULT(MMULT(TRANSPOSE($A$12:$A$16),MMULT(TRANSPOSE(EXP(B35:F286)-1),EXP(B35:F286)-1)/COUNTA(F35:F286)),$A$12:$A$16))*(-1/SQRT(2*PI())*EXP(-1*(NORMSINV($B$19))^2/2)/$B$19)</f>
        <v>-2.884377086936225E-2</v>
      </c>
      <c r="K34" s="20">
        <f>Currency!H15+'VaR ES domestic stock'!J34</f>
        <v>-4.4155746023820795E-2</v>
      </c>
      <c r="L34" s="112">
        <f t="shared" si="2"/>
        <v>-0.13963272921919725</v>
      </c>
      <c r="M34" s="229">
        <f>'Stocks domestic'!H507/'Stocks domestic'!H506-1</f>
        <v>1.1819107303806309E-2</v>
      </c>
      <c r="N34" s="229">
        <f>'Stocks domestic'!I507/'Stocks domestic'!I506-1</f>
        <v>-1.919941755375465E-3</v>
      </c>
      <c r="O34" s="229">
        <f>'Stocks domestic'!J507/'Stocks domestic'!J506-1</f>
        <v>-4.6907003814554704E-3</v>
      </c>
      <c r="P34" s="229">
        <f>'Stocks domestic'!K507/'Stocks domestic'!K506-1</f>
        <v>1.7501304287161901E-3</v>
      </c>
      <c r="Q34" s="229">
        <f>'Stocks domestic'!L507/'Stocks domestic'!L506-1</f>
        <v>-1.3562860010856825E-2</v>
      </c>
      <c r="R34" s="155">
        <f t="array" ref="R34">MMULT(M34:Q34,'VaR ES domestic stock'!$A$12:$A$16)</f>
        <v>-1.3208528830330527E-3</v>
      </c>
    </row>
    <row r="35" spans="1:18" ht="12.75">
      <c r="A35" s="247">
        <v>43112</v>
      </c>
      <c r="B35" s="111">
        <f>'Stocks domestic'!M506</f>
        <v>-8.4045514983012454E-3</v>
      </c>
      <c r="C35" s="111">
        <f>'Stocks domestic'!N506</f>
        <v>-7.1960372515243332E-3</v>
      </c>
      <c r="D35" s="111">
        <f>'Stocks domestic'!O506</f>
        <v>7.001192719300389E-3</v>
      </c>
      <c r="E35" s="111">
        <f>'Stocks domestic'!P506</f>
        <v>1.4927839035618073E-2</v>
      </c>
      <c r="F35" s="111">
        <f>'Stocks domestic'!Q506</f>
        <v>1.3837562766183434E-2</v>
      </c>
      <c r="G35" s="20">
        <f t="array" ref="G35">SQRT(MMULT(MMULT(TRANSPOSE($A$12:$A$16),MMULT(TRANSPOSE(EXP(B36:F287)-1),EXP(B36:F287)-1)/COUNTA(F36:F287)),$A$12:$A$16))*NORMSINV('VaR ES domestic stock'!$B$19)</f>
        <v>-2.5172247674004059E-2</v>
      </c>
      <c r="H35" s="20">
        <f t="array" ref="H35">-SQRT(G35^2+Currency!E16^2+2*G35*Currency!E16*CORREL(Currency!J16:J267,R35:R286))</f>
        <v>-3.3580823497961071E-2</v>
      </c>
      <c r="I35" s="111">
        <f t="shared" si="1"/>
        <v>-0.10619188795765967</v>
      </c>
      <c r="J35" s="20">
        <f t="array" ref="J35">SQRT(MMULT(MMULT(TRANSPOSE($A$12:$A$16),MMULT(TRANSPOSE(EXP(B36:F287)-1),EXP(B36:F287)-1)/COUNTA(F36:F287)),$A$12:$A$16))*(-1/SQRT(2*PI())*EXP(-1*(NORMSINV($B$19))^2/2)/$B$19)</f>
        <v>-2.8838951047458219E-2</v>
      </c>
      <c r="K35" s="20">
        <f>Currency!H16+'VaR ES domestic stock'!J35</f>
        <v>-4.4155470193609797E-2</v>
      </c>
      <c r="L35" s="112">
        <f t="shared" si="2"/>
        <v>-0.13963185696748301</v>
      </c>
      <c r="M35" s="229">
        <f>'Stocks domestic'!H506/'Stocks domestic'!H505-1</f>
        <v>-8.3693319924739162E-3</v>
      </c>
      <c r="N35" s="229">
        <f>'Stocks domestic'!I506/'Stocks domestic'!I505-1</f>
        <v>-7.1702077692362698E-3</v>
      </c>
      <c r="O35" s="229">
        <f>'Stocks domestic'!J506/'Stocks domestic'!J505-1</f>
        <v>7.02575836519026E-3</v>
      </c>
      <c r="P35" s="229">
        <f>'Stocks domestic'!K506/'Stocks domestic'!K505-1</f>
        <v>1.5039815720906846E-2</v>
      </c>
      <c r="Q35" s="229">
        <f>'Stocks domestic'!L506/'Stocks domestic'!L505-1</f>
        <v>1.3933744968207762E-2</v>
      </c>
      <c r="R35" s="155">
        <f t="array" ref="R35">MMULT(M35:Q35,'VaR ES domestic stock'!$A$12:$A$16)</f>
        <v>4.091955858518936E-3</v>
      </c>
    </row>
    <row r="36" spans="1:18" ht="12.75">
      <c r="A36" s="247">
        <v>43111</v>
      </c>
      <c r="B36" s="111">
        <f>'Stocks domestic'!M505</f>
        <v>4.188840147142674E-3</v>
      </c>
      <c r="C36" s="111">
        <f>'Stocks domestic'!N505</f>
        <v>1.6009726924430309E-2</v>
      </c>
      <c r="D36" s="111">
        <f>'Stocks domestic'!O505</f>
        <v>4.8838800617716129E-4</v>
      </c>
      <c r="E36" s="111">
        <f>'Stocks domestic'!P505</f>
        <v>1.679078764375775E-2</v>
      </c>
      <c r="F36" s="111">
        <f>'Stocks domestic'!Q505</f>
        <v>-2.2197001083007085E-3</v>
      </c>
      <c r="G36" s="20">
        <f t="array" ref="G36">SQRT(MMULT(MMULT(TRANSPOSE($A$12:$A$16),MMULT(TRANSPOSE(EXP(B37:F288)-1),EXP(B37:F288)-1)/COUNTA(F37:F288)),$A$12:$A$16))*NORMSINV('VaR ES domestic stock'!$B$19)</f>
        <v>-2.5179742011350328E-2</v>
      </c>
      <c r="H36" s="20">
        <f t="array" ref="H36">-SQRT(G36^2+Currency!E17^2+2*G36*Currency!E17*CORREL(Currency!J17:J268,R36:R287))</f>
        <v>-3.3570447303700818E-2</v>
      </c>
      <c r="I36" s="111">
        <f t="shared" si="1"/>
        <v>-0.10615907555035291</v>
      </c>
      <c r="J36" s="20">
        <f t="array" ref="J36">SQRT(MMULT(MMULT(TRANSPOSE($A$12:$A$16),MMULT(TRANSPOSE(EXP(B37:F288)-1),EXP(B37:F288)-1)/COUNTA(F37:F288)),$A$12:$A$16))*(-1/SQRT(2*PI())*EXP(-1*(NORMSINV($B$19))^2/2)/$B$19)</f>
        <v>-2.8847537043856366E-2</v>
      </c>
      <c r="K36" s="20">
        <f>Currency!H17+'VaR ES domestic stock'!J36</f>
        <v>-4.4147087191345656E-2</v>
      </c>
      <c r="L36" s="112">
        <f t="shared" si="2"/>
        <v>-0.13960534758669799</v>
      </c>
      <c r="M36" s="229">
        <f>'Stocks domestic'!H505/'Stocks domestic'!H504-1</f>
        <v>4.1976256007021373E-3</v>
      </c>
      <c r="N36" s="229">
        <f>'Stocks domestic'!I505/'Stocks domestic'!I504-1</f>
        <v>1.6138569261098912E-2</v>
      </c>
      <c r="O36" s="229">
        <f>'Stocks domestic'!J505/'Stocks domestic'!J504-1</f>
        <v>4.8850728701710366E-4</v>
      </c>
      <c r="P36" s="229">
        <f>'Stocks domestic'!K505/'Stocks domestic'!K504-1</f>
        <v>1.6932545214292771E-2</v>
      </c>
      <c r="Q36" s="229">
        <f>'Stocks domestic'!L505/'Stocks domestic'!L504-1</f>
        <v>-2.2172383957733688E-3</v>
      </c>
      <c r="R36" s="155">
        <f t="array" ref="R36">MMULT(M36:Q36,'VaR ES domestic stock'!$A$12:$A$16)</f>
        <v>7.1080017934675123E-3</v>
      </c>
    </row>
    <row r="37" spans="1:18" ht="12.75">
      <c r="A37" s="247">
        <v>43110</v>
      </c>
      <c r="B37" s="111">
        <f>'Stocks domestic'!M504</f>
        <v>2.1245747846783177E-3</v>
      </c>
      <c r="C37" s="111">
        <f>'Stocks domestic'!N504</f>
        <v>-2.720788932234549E-2</v>
      </c>
      <c r="D37" s="111">
        <f>'Stocks domestic'!O504</f>
        <v>-1.4258327836122358E-3</v>
      </c>
      <c r="E37" s="111">
        <f>'Stocks domestic'!P504</f>
        <v>1.402341961773758E-2</v>
      </c>
      <c r="F37" s="111">
        <f>'Stocks domestic'!Q504</f>
        <v>-5.7407821232843314E-3</v>
      </c>
      <c r="G37" s="20">
        <f t="array" ref="G37">SQRT(MMULT(MMULT(TRANSPOSE($A$12:$A$16),MMULT(TRANSPOSE(EXP(B38:F289)-1),EXP(B38:F289)-1)/COUNTA(F38:F289)),$A$12:$A$16))*NORMSINV('VaR ES domestic stock'!$B$19)</f>
        <v>-2.5181056369344944E-2</v>
      </c>
      <c r="H37" s="20">
        <f t="array" ref="H37">-SQRT(G37^2+Currency!E18^2+2*G37*Currency!E18*CORREL(Currency!J18:J269,R37:R288))</f>
        <v>-3.3636137752876105E-2</v>
      </c>
      <c r="I37" s="111">
        <f t="shared" si="1"/>
        <v>-0.10636680699026635</v>
      </c>
      <c r="J37" s="20">
        <f t="array" ref="J37">SQRT(MMULT(MMULT(TRANSPOSE($A$12:$A$16),MMULT(TRANSPOSE(EXP(B38:F289)-1),EXP(B38:F289)-1)/COUNTA(F38:F289)),$A$12:$A$16))*(-1/SQRT(2*PI())*EXP(-1*(NORMSINV($B$19))^2/2)/$B$19)</f>
        <v>-2.8849042857177307E-2</v>
      </c>
      <c r="K37" s="20">
        <f>Currency!H18+'VaR ES domestic stock'!J37</f>
        <v>-4.4195848815840183E-2</v>
      </c>
      <c r="L37" s="112">
        <f t="shared" si="2"/>
        <v>-0.13975954538251054</v>
      </c>
      <c r="M37" s="229">
        <f>'Stocks domestic'!H504/'Stocks domestic'!H503-1</f>
        <v>2.1268332928594536E-3</v>
      </c>
      <c r="N37" s="229">
        <f>'Stocks domestic'!I504/'Stocks domestic'!I503-1</f>
        <v>-2.6841088852669892E-2</v>
      </c>
      <c r="O37" s="229">
        <f>'Stocks domestic'!J504/'Stocks domestic'!J503-1</f>
        <v>-1.4248167669961287E-3</v>
      </c>
      <c r="P37" s="229">
        <f>'Stocks domestic'!K504/'Stocks domestic'!K503-1</f>
        <v>1.4122209014856724E-2</v>
      </c>
      <c r="Q37" s="229">
        <f>'Stocks domestic'!L504/'Stocks domestic'!L503-1</f>
        <v>-5.7243353211440251E-3</v>
      </c>
      <c r="R37" s="155">
        <f t="array" ref="R37">MMULT(M37:Q37,'VaR ES domestic stock'!$A$12:$A$16)</f>
        <v>-3.5482397266187737E-3</v>
      </c>
    </row>
    <row r="38" spans="1:18" ht="12.75">
      <c r="A38" s="247">
        <v>43109</v>
      </c>
      <c r="B38" s="111">
        <f>'Stocks domestic'!M503</f>
        <v>-9.7549105516890958E-3</v>
      </c>
      <c r="C38" s="111">
        <f>'Stocks domestic'!N503</f>
        <v>-2.6988864172404901E-2</v>
      </c>
      <c r="D38" s="111">
        <f>'Stocks domestic'!O503</f>
        <v>-1.7513720688151642E-3</v>
      </c>
      <c r="E38" s="111">
        <f>'Stocks domestic'!P503</f>
        <v>-1.4642381758206055E-2</v>
      </c>
      <c r="F38" s="111">
        <f>'Stocks domestic'!Q503</f>
        <v>-2.3164578083309422E-3</v>
      </c>
      <c r="G38" s="20">
        <f t="array" ref="G38">SQRT(MMULT(MMULT(TRANSPOSE($A$12:$A$16),MMULT(TRANSPOSE(EXP(B39:F290)-1),EXP(B39:F290)-1)/COUNTA(F39:F290)),$A$12:$A$16))*NORMSINV('VaR ES domestic stock'!$B$19)</f>
        <v>-2.5130339180664381E-2</v>
      </c>
      <c r="H38" s="20">
        <f t="array" ref="H38">-SQRT(G38^2+Currency!E19^2+2*G38*Currency!E19*CORREL(Currency!J19:J270,R38:R289))</f>
        <v>-3.3597560060302831E-2</v>
      </c>
      <c r="I38" s="111">
        <f t="shared" si="1"/>
        <v>-0.10624481361486103</v>
      </c>
      <c r="J38" s="20">
        <f t="array" ref="J38">SQRT(MMULT(MMULT(TRANSPOSE($A$12:$A$16),MMULT(TRANSPOSE(EXP(B39:F290)-1),EXP(B39:F290)-1)/COUNTA(F39:F290)),$A$12:$A$16))*(-1/SQRT(2*PI())*EXP(-1*(NORMSINV($B$19))^2/2)/$B$19)</f>
        <v>-2.8790937973554462E-2</v>
      </c>
      <c r="K38" s="20">
        <f>Currency!H19+'VaR ES domestic stock'!J38</f>
        <v>-4.4157924870006367E-2</v>
      </c>
      <c r="L38" s="112">
        <f t="shared" si="2"/>
        <v>-0.13963961933581484</v>
      </c>
      <c r="M38" s="229">
        <f>'Stocks domestic'!H503/'Stocks domestic'!H502-1</f>
        <v>-9.7074857452772445E-3</v>
      </c>
      <c r="N38" s="229">
        <f>'Stocks domestic'!I503/'Stocks domestic'!I502-1</f>
        <v>-2.6627919232337982E-2</v>
      </c>
      <c r="O38" s="229">
        <f>'Stocks domestic'!J503/'Stocks domestic'!J502-1</f>
        <v>-1.7498393116933686E-3</v>
      </c>
      <c r="P38" s="229">
        <f>'Stocks domestic'!K503/'Stocks domestic'!K502-1</f>
        <v>-1.4535703396235999E-2</v>
      </c>
      <c r="Q38" s="229">
        <f>'Stocks domestic'!L503/'Stocks domestic'!L502-1</f>
        <v>-2.313776890419339E-3</v>
      </c>
      <c r="R38" s="155">
        <f t="array" ref="R38">MMULT(M38:Q38,'VaR ES domestic stock'!$A$12:$A$16)</f>
        <v>-1.0986944915192788E-2</v>
      </c>
    </row>
    <row r="39" spans="1:18" ht="12.75">
      <c r="A39" s="247">
        <v>43108</v>
      </c>
      <c r="B39" s="111">
        <f>'Stocks domestic'!M502</f>
        <v>6.1464854943949578E-2</v>
      </c>
      <c r="C39" s="111">
        <f>'Stocks domestic'!N502</f>
        <v>7.1012207439688686E-4</v>
      </c>
      <c r="D39" s="111">
        <f>'Stocks domestic'!O502</f>
        <v>-3.0109690941997574E-3</v>
      </c>
      <c r="E39" s="111">
        <f>'Stocks domestic'!P502</f>
        <v>1.047229779591881E-2</v>
      </c>
      <c r="F39" s="111">
        <f>'Stocks domestic'!Q502</f>
        <v>1.7299731578323931E-3</v>
      </c>
      <c r="G39" s="20">
        <f t="array" ref="G39">SQRT(MMULT(MMULT(TRANSPOSE($A$12:$A$16),MMULT(TRANSPOSE(EXP(B40:F291)-1),EXP(B40:F291)-1)/COUNTA(F40:F291)),$A$12:$A$16))*NORMSINV('VaR ES domestic stock'!$B$19)</f>
        <v>-2.5090173426206442E-2</v>
      </c>
      <c r="H39" s="20">
        <f t="array" ref="H39">-SQRT(G39^2+Currency!E20^2+2*G39*Currency!E20*CORREL(Currency!J20:J271,R39:R290))</f>
        <v>-3.372347986510027E-2</v>
      </c>
      <c r="I39" s="111">
        <f t="shared" si="1"/>
        <v>-0.10664300700054474</v>
      </c>
      <c r="J39" s="20">
        <f t="array" ref="J39">SQRT(MMULT(MMULT(TRANSPOSE($A$12:$A$16),MMULT(TRANSPOSE(EXP(B40:F291)-1),EXP(B40:F291)-1)/COUNTA(F40:F291)),$A$12:$A$16))*(-1/SQRT(2*PI())*EXP(-1*(NORMSINV($B$19))^2/2)/$B$19)</f>
        <v>-2.8744921493755043E-2</v>
      </c>
      <c r="K39" s="20">
        <f>Currency!H20+'VaR ES domestic stock'!J39</f>
        <v>-4.4356577539053907E-2</v>
      </c>
      <c r="L39" s="112">
        <f t="shared" si="2"/>
        <v>-0.14026781423327669</v>
      </c>
      <c r="M39" s="229">
        <f>'Stocks domestic'!H502/'Stocks domestic'!H501-1</f>
        <v>6.3393122861147067E-2</v>
      </c>
      <c r="N39" s="229">
        <f>'Stocks domestic'!I502/'Stocks domestic'!I501-1</f>
        <v>7.1037427077036419E-4</v>
      </c>
      <c r="O39" s="229">
        <f>'Stocks domestic'!J502/'Stocks domestic'!J501-1</f>
        <v>-3.0064406728756987E-3</v>
      </c>
      <c r="P39" s="229">
        <f>'Stocks domestic'!K502/'Stocks domestic'!K501-1</f>
        <v>1.0527324223112089E-2</v>
      </c>
      <c r="Q39" s="229">
        <f>'Stocks domestic'!L502/'Stocks domestic'!L501-1</f>
        <v>1.7314704246818025E-3</v>
      </c>
      <c r="R39" s="155">
        <f t="array" ref="R39">MMULT(M39:Q39,'VaR ES domestic stock'!$A$12:$A$16)</f>
        <v>1.4671170221367127E-2</v>
      </c>
    </row>
    <row r="40" spans="1:18" ht="12.75">
      <c r="A40" s="247">
        <v>43105</v>
      </c>
      <c r="B40" s="111">
        <f>'Stocks domestic'!M501</f>
        <v>4.8817307540337867E-3</v>
      </c>
      <c r="C40" s="111">
        <f>'Stocks domestic'!N501</f>
        <v>5.6243491095745576E-3</v>
      </c>
      <c r="D40" s="111">
        <f>'Stocks domestic'!O501</f>
        <v>9.9922551019285162E-3</v>
      </c>
      <c r="E40" s="111">
        <f>'Stocks domestic'!P501</f>
        <v>1.9652815760222965E-2</v>
      </c>
      <c r="F40" s="111">
        <f>'Stocks domestic'!Q501</f>
        <v>1.09932454195334E-2</v>
      </c>
      <c r="G40" s="20">
        <f t="array" ref="G40">SQRT(MMULT(MMULT(TRANSPOSE($A$12:$A$16),MMULT(TRANSPOSE(EXP(B41:F292)-1),EXP(B41:F292)-1)/COUNTA(F41:F292)),$A$12:$A$16))*NORMSINV('VaR ES domestic stock'!$B$19)</f>
        <v>-2.5051029682882402E-2</v>
      </c>
      <c r="H40" s="20">
        <f t="array" ref="H40">-SQRT(G40^2+Currency!E21^2+2*G40*Currency!E21*CORREL(Currency!J21:J272,R40:R291))</f>
        <v>-3.3736156618757278E-2</v>
      </c>
      <c r="I40" s="111">
        <f t="shared" si="1"/>
        <v>-0.10668309441543776</v>
      </c>
      <c r="J40" s="20">
        <f t="array" ref="J40">SQRT(MMULT(MMULT(TRANSPOSE($A$12:$A$16),MMULT(TRANSPOSE(EXP(B41:F292)-1),EXP(B41:F292)-1)/COUNTA(F41:F292)),$A$12:$A$16))*(-1/SQRT(2*PI())*EXP(-1*(NORMSINV($B$19))^2/2)/$B$19)</f>
        <v>-2.8700075895850729E-2</v>
      </c>
      <c r="K40" s="20">
        <f>Currency!H21+'VaR ES domestic stock'!J40</f>
        <v>-4.4310688956156329E-2</v>
      </c>
      <c r="L40" s="112">
        <f t="shared" si="2"/>
        <v>-0.1401227017927229</v>
      </c>
      <c r="M40" s="229">
        <f>'Stocks domestic'!H501/'Stocks domestic'!H500-1</f>
        <v>4.8936658149592027E-3</v>
      </c>
      <c r="N40" s="229">
        <f>'Stocks domestic'!I501/'Stocks domestic'!I500-1</f>
        <v>5.6401954555589384E-3</v>
      </c>
      <c r="O40" s="229">
        <f>'Stocks domestic'!J501/'Stocks domestic'!J500-1</f>
        <v>1.0042344378869972E-2</v>
      </c>
      <c r="P40" s="229">
        <f>'Stocks domestic'!K501/'Stocks domestic'!K500-1</f>
        <v>1.9847203678935665E-2</v>
      </c>
      <c r="Q40" s="229">
        <f>'Stocks domestic'!L501/'Stocks domestic'!L500-1</f>
        <v>1.1053893176777629E-2</v>
      </c>
      <c r="R40" s="155">
        <f t="array" ref="R40">MMULT(M40:Q40,'VaR ES domestic stock'!$A$12:$A$16)</f>
        <v>1.029546050102028E-2</v>
      </c>
    </row>
    <row r="41" spans="1:18" ht="12.75">
      <c r="A41" s="247">
        <v>43104</v>
      </c>
      <c r="B41" s="111">
        <f>'Stocks domestic'!M500</f>
        <v>-1.3762732263989937E-2</v>
      </c>
      <c r="C41" s="111">
        <f>'Stocks domestic'!N500</f>
        <v>-2.3946998067226218E-2</v>
      </c>
      <c r="D41" s="111">
        <f>'Stocks domestic'!O500</f>
        <v>-8.0398977362263792E-4</v>
      </c>
      <c r="E41" s="111">
        <f>'Stocks domestic'!P500</f>
        <v>-2.6135759913652325E-3</v>
      </c>
      <c r="F41" s="111">
        <f>'Stocks domestic'!Q500</f>
        <v>3.3249775319428767E-3</v>
      </c>
      <c r="G41" s="20">
        <f t="array" ref="G41">SQRT(MMULT(MMULT(TRANSPOSE($A$12:$A$16),MMULT(TRANSPOSE(EXP(B42:F293)-1),EXP(B42:F293)-1)/COUNTA(F42:F293)),$A$12:$A$16))*NORMSINV('VaR ES domestic stock'!$B$19)</f>
        <v>-2.5034208856044446E-2</v>
      </c>
      <c r="H41" s="20">
        <f t="array" ref="H41">-SQRT(G41^2+Currency!E22^2+2*G41*Currency!E22*CORREL(Currency!J22:J273,R41:R292))</f>
        <v>-3.3736349485923009E-2</v>
      </c>
      <c r="I41" s="111">
        <f t="shared" si="1"/>
        <v>-0.10668370431496732</v>
      </c>
      <c r="J41" s="20">
        <f t="array" ref="J41">SQRT(MMULT(MMULT(TRANSPOSE($A$12:$A$16),MMULT(TRANSPOSE(EXP(B42:F293)-1),EXP(B42:F293)-1)/COUNTA(F42:F293)),$A$12:$A$16))*(-1/SQRT(2*PI())*EXP(-1*(NORMSINV($B$19))^2/2)/$B$19)</f>
        <v>-2.8680804871346284E-2</v>
      </c>
      <c r="K41" s="20">
        <f>Currency!H22+'VaR ES domestic stock'!J41</f>
        <v>-4.4296321283974038E-2</v>
      </c>
      <c r="L41" s="112">
        <f t="shared" si="2"/>
        <v>-0.14007726722395222</v>
      </c>
      <c r="M41" s="229">
        <f>'Stocks domestic'!H500/'Stocks domestic'!H499-1</f>
        <v>-1.366845884646728E-2</v>
      </c>
      <c r="N41" s="229">
        <f>'Stocks domestic'!I500/'Stocks domestic'!I499-1</f>
        <v>-2.3662543841216577E-2</v>
      </c>
      <c r="O41" s="229">
        <f>'Stocks domestic'!J500/'Stocks domestic'!J499-1</f>
        <v>-8.0366666044362489E-4</v>
      </c>
      <c r="P41" s="229">
        <f>'Stocks domestic'!K500/'Stocks domestic'!K499-1</f>
        <v>-2.6101635751509811E-3</v>
      </c>
      <c r="Q41" s="229">
        <f>'Stocks domestic'!L500/'Stocks domestic'!L499-1</f>
        <v>3.3305114013675308E-3</v>
      </c>
      <c r="R41" s="155">
        <f t="array" ref="R41">MMULT(M41:Q41,'VaR ES domestic stock'!$A$12:$A$16)</f>
        <v>-7.4828643043821884E-3</v>
      </c>
    </row>
    <row r="42" spans="1:18" ht="12.75">
      <c r="A42" s="247">
        <v>43103</v>
      </c>
      <c r="B42" s="111">
        <f>'Stocks domestic'!M499</f>
        <v>-1.4865909439239385E-2</v>
      </c>
      <c r="C42" s="111">
        <f>'Stocks domestic'!N499</f>
        <v>-3.9107308621347169E-2</v>
      </c>
      <c r="D42" s="111">
        <f>'Stocks domestic'!O499</f>
        <v>-4.7543330629067739E-3</v>
      </c>
      <c r="E42" s="111">
        <f>'Stocks domestic'!P499</f>
        <v>1.5020582088092463E-2</v>
      </c>
      <c r="F42" s="111">
        <f>'Stocks domestic'!Q499</f>
        <v>6.2811678165489957E-5</v>
      </c>
      <c r="G42" s="20">
        <f t="array" ref="G42">SQRT(MMULT(MMULT(TRANSPOSE($A$12:$A$16),MMULT(TRANSPOSE(EXP(B43:F294)-1),EXP(B43:F294)-1)/COUNTA(F43:F294)),$A$12:$A$16))*NORMSINV('VaR ES domestic stock'!$B$19)</f>
        <v>-2.5274145661141233E-2</v>
      </c>
      <c r="H42" s="20">
        <f t="array" ref="H42">-SQRT(G42^2+Currency!E23^2+2*G42*Currency!E23*CORREL(Currency!J23:J274,R42:R293))</f>
        <v>-3.4004602134802366E-2</v>
      </c>
      <c r="I42" s="111">
        <f t="shared" si="1"/>
        <v>-0.10753199367379951</v>
      </c>
      <c r="J42" s="20">
        <f t="array" ref="J42">SQRT(MMULT(MMULT(TRANSPOSE($A$12:$A$16),MMULT(TRANSPOSE(EXP(B43:F294)-1),EXP(B43:F294)-1)/COUNTA(F43:F294)),$A$12:$A$16))*(-1/SQRT(2*PI())*EXP(-1*(NORMSINV($B$19))^2/2)/$B$19)</f>
        <v>-2.8955691955975433E-2</v>
      </c>
      <c r="K42" s="20">
        <f>Currency!H23+'VaR ES domestic stock'!J42</f>
        <v>-4.4691202665518528E-2</v>
      </c>
      <c r="L42" s="112">
        <f t="shared" si="2"/>
        <v>-0.14132599179522679</v>
      </c>
      <c r="M42" s="229">
        <f>'Stocks domestic'!H499/'Stocks domestic'!H498-1</f>
        <v>-1.4755957327854619E-2</v>
      </c>
      <c r="N42" s="229">
        <f>'Stocks domestic'!I499/'Stocks domestic'!I498-1</f>
        <v>-3.8352489459162364E-2</v>
      </c>
      <c r="O42" s="229">
        <f>'Stocks domestic'!J499/'Stocks domestic'!J498-1</f>
        <v>-4.7430491111080109E-3</v>
      </c>
      <c r="P42" s="229">
        <f>'Stocks domestic'!K499/'Stocks domestic'!K498-1</f>
        <v>1.5133957977252477E-2</v>
      </c>
      <c r="Q42" s="229">
        <f>'Stocks domestic'!L499/'Stocks domestic'!L498-1</f>
        <v>6.2813650860249481E-5</v>
      </c>
      <c r="R42" s="155">
        <f t="array" ref="R42">MMULT(M42:Q42,'VaR ES domestic stock'!$A$12:$A$16)</f>
        <v>-8.5309448540024542E-3</v>
      </c>
    </row>
    <row r="43" spans="1:18" ht="12.75">
      <c r="A43" s="247">
        <v>43102</v>
      </c>
      <c r="B43" s="111">
        <f>'Stocks domestic'!M498</f>
        <v>3.1207444815645084E-2</v>
      </c>
      <c r="C43" s="111">
        <f>'Stocks domestic'!N498</f>
        <v>1.6986568038634804E-2</v>
      </c>
      <c r="D43" s="111">
        <f>'Stocks domestic'!O498</f>
        <v>1.9895439127812997E-2</v>
      </c>
      <c r="E43" s="111">
        <f>'Stocks domestic'!P498</f>
        <v>4.8515360295865541E-2</v>
      </c>
      <c r="F43" s="111">
        <f>'Stocks domestic'!Q498</f>
        <v>6.9306593771593494E-3</v>
      </c>
      <c r="G43" s="20">
        <f t="array" ref="G43">SQRT(MMULT(MMULT(TRANSPOSE($A$12:$A$16),MMULT(TRANSPOSE(EXP(B44:F295)-1),EXP(B44:F295)-1)/COUNTA(F44:F295)),$A$12:$A$16))*NORMSINV('VaR ES domestic stock'!$B$19)</f>
        <v>-2.5065439958622756E-2</v>
      </c>
      <c r="H43" s="20">
        <f t="array" ref="H43">-SQRT(G43^2+Currency!E24^2+2*G43*Currency!E24*CORREL(Currency!J24:J275,R43:R294))</f>
        <v>-3.3893649295559117E-2</v>
      </c>
      <c r="I43" s="111">
        <f t="shared" si="1"/>
        <v>-0.10718112998892833</v>
      </c>
      <c r="J43" s="20">
        <f t="array" ref="J43">SQRT(MMULT(MMULT(TRANSPOSE($A$12:$A$16),MMULT(TRANSPOSE(EXP(B44:F295)-1),EXP(B44:F295)-1)/COUNTA(F44:F295)),$A$12:$A$16))*(-1/SQRT(2*PI())*EXP(-1*(NORMSINV($B$19))^2/2)/$B$19)</f>
        <v>-2.8716585237489121E-2</v>
      </c>
      <c r="K43" s="20">
        <f>Currency!H24+'VaR ES domestic stock'!J43</f>
        <v>-4.4451798877324526E-2</v>
      </c>
      <c r="L43" s="112">
        <f t="shared" si="2"/>
        <v>-0.14056893054406119</v>
      </c>
      <c r="M43" s="229">
        <f>'Stocks domestic'!H498/'Stocks domestic'!H497-1</f>
        <v>3.1699502402390944E-2</v>
      </c>
      <c r="N43" s="229">
        <f>'Stocks domestic'!I498/'Stocks domestic'!I497-1</f>
        <v>1.7131660160323525E-2</v>
      </c>
      <c r="O43" s="229">
        <f>'Stocks domestic'!J498/'Stocks domestic'!J497-1</f>
        <v>2.009467246156027E-2</v>
      </c>
      <c r="P43" s="229">
        <f>'Stocks domestic'!K498/'Stocks domestic'!K497-1</f>
        <v>4.9711495575637477E-2</v>
      </c>
      <c r="Q43" s="229">
        <f>'Stocks domestic'!L498/'Stocks domestic'!L497-1</f>
        <v>6.9547319777243377E-3</v>
      </c>
      <c r="R43" s="155">
        <f t="array" ref="R43">MMULT(M43:Q43,'VaR ES domestic stock'!$A$12:$A$16)</f>
        <v>2.5118412515527311E-2</v>
      </c>
    </row>
    <row r="44" spans="1:18" ht="12.75">
      <c r="A44" s="247">
        <v>43098</v>
      </c>
      <c r="B44" s="111">
        <f>'Stocks domestic'!M497</f>
        <v>-1.4896074396629527E-2</v>
      </c>
      <c r="C44" s="111">
        <f>'Stocks domestic'!N497</f>
        <v>-3.3979895080673839E-3</v>
      </c>
      <c r="D44" s="111">
        <f>'Stocks domestic'!O497</f>
        <v>-1.2971567533724774E-2</v>
      </c>
      <c r="E44" s="111">
        <f>'Stocks domestic'!P497</f>
        <v>-5.9984302241504637E-3</v>
      </c>
      <c r="F44" s="111">
        <f>'Stocks domestic'!Q497</f>
        <v>-4.2008294766047206E-3</v>
      </c>
      <c r="G44" s="20">
        <f t="array" ref="G44">SQRT(MMULT(MMULT(TRANSPOSE($A$12:$A$16),MMULT(TRANSPOSE(EXP(B45:F296)-1),EXP(B45:F296)-1)/COUNTA(F45:F296)),$A$12:$A$16))*NORMSINV('VaR ES domestic stock'!$B$19)</f>
        <v>-2.5075770498979206E-2</v>
      </c>
      <c r="H44" s="20">
        <f t="array" ref="H44">-SQRT(G44^2+Currency!E25^2+2*G44*Currency!E25*CORREL(Currency!J25:J276,R44:R295))</f>
        <v>-3.39264514897826E-2</v>
      </c>
      <c r="I44" s="111">
        <f t="shared" si="1"/>
        <v>-0.10728485963492575</v>
      </c>
      <c r="J44" s="20">
        <f t="array" ref="J44">SQRT(MMULT(MMULT(TRANSPOSE($A$12:$A$16),MMULT(TRANSPOSE(EXP(B45:F296)-1),EXP(B45:F296)-1)/COUNTA(F45:F296)),$A$12:$A$16))*(-1/SQRT(2*PI())*EXP(-1*(NORMSINV($B$19))^2/2)/$B$19)</f>
        <v>-2.8728420571047401E-2</v>
      </c>
      <c r="K44" s="20">
        <f>Currency!H25+'VaR ES domestic stock'!J44</f>
        <v>-4.4473088108225686E-2</v>
      </c>
      <c r="L44" s="112">
        <f t="shared" si="2"/>
        <v>-0.14063625300334212</v>
      </c>
      <c r="M44" s="229">
        <f>'Stocks domestic'!H497/'Stocks domestic'!H496-1</f>
        <v>-1.47856767241763E-2</v>
      </c>
      <c r="N44" s="229">
        <f>'Stocks domestic'!I497/'Stocks domestic'!I496-1</f>
        <v>-3.392222875220674E-3</v>
      </c>
      <c r="O44" s="229">
        <f>'Stocks domestic'!J497/'Stocks domestic'!J496-1</f>
        <v>-1.2887799344346917E-2</v>
      </c>
      <c r="P44" s="229">
        <f>'Stocks domestic'!K497/'Stocks domestic'!K496-1</f>
        <v>-5.9804755594460302E-3</v>
      </c>
      <c r="Q44" s="229">
        <f>'Stocks domestic'!L497/'Stocks domestic'!L496-1</f>
        <v>-4.1920183348116424E-3</v>
      </c>
      <c r="R44" s="155">
        <f t="array" ref="R44">MMULT(M44:Q44,'VaR ES domestic stock'!$A$12:$A$16)</f>
        <v>-8.2476385676003138E-3</v>
      </c>
    </row>
    <row r="45" spans="1:18" ht="12.75">
      <c r="A45" s="247">
        <v>43097</v>
      </c>
      <c r="B45" s="111">
        <f>'Stocks domestic'!M496</f>
        <v>1.063200703958864E-2</v>
      </c>
      <c r="C45" s="111">
        <f>'Stocks domestic'!N496</f>
        <v>1.1487137560518711E-3</v>
      </c>
      <c r="D45" s="111">
        <f>'Stocks domestic'!O496</f>
        <v>1.5754921324591792E-3</v>
      </c>
      <c r="E45" s="111">
        <f>'Stocks domestic'!P496</f>
        <v>3.2916247938671622E-2</v>
      </c>
      <c r="F45" s="111">
        <f>'Stocks domestic'!Q496</f>
        <v>-1.1173297090387539E-3</v>
      </c>
      <c r="G45" s="20">
        <f t="array" ref="G45">SQRT(MMULT(MMULT(TRANSPOSE($A$12:$A$16),MMULT(TRANSPOSE(EXP(B46:F297)-1),EXP(B46:F297)-1)/COUNTA(F46:F297)),$A$12:$A$16))*NORMSINV('VaR ES domestic stock'!$B$19)</f>
        <v>-2.5076182297232356E-2</v>
      </c>
      <c r="H45" s="20">
        <f t="array" ref="H45">-SQRT(G45^2+Currency!E26^2+2*G45*Currency!E26*CORREL(Currency!J26:J277,R45:R296))</f>
        <v>-3.3936364193388045E-2</v>
      </c>
      <c r="I45" s="111">
        <f t="shared" si="1"/>
        <v>-0.10731620635608913</v>
      </c>
      <c r="J45" s="20">
        <f t="array" ref="J45">SQRT(MMULT(MMULT(TRANSPOSE($A$12:$A$16),MMULT(TRANSPOSE(EXP(B46:F297)-1),EXP(B46:F297)-1)/COUNTA(F46:F297)),$A$12:$A$16))*(-1/SQRT(2*PI())*EXP(-1*(NORMSINV($B$19))^2/2)/$B$19)</f>
        <v>-2.8728892353695412E-2</v>
      </c>
      <c r="K45" s="20">
        <f>Currency!H26+'VaR ES domestic stock'!J45</f>
        <v>-4.4473959019399462E-2</v>
      </c>
      <c r="L45" s="112">
        <f t="shared" si="2"/>
        <v>-0.14063900706629093</v>
      </c>
      <c r="M45" s="229">
        <f>'Stocks domestic'!H496/'Stocks domestic'!H495-1</f>
        <v>1.0688727666239295E-2</v>
      </c>
      <c r="N45" s="229">
        <f>'Stocks domestic'!I496/'Stocks domestic'!I495-1</f>
        <v>1.1493737804006976E-3</v>
      </c>
      <c r="O45" s="229">
        <f>'Stocks domestic'!J496/'Stocks domestic'!J495-1</f>
        <v>1.5767338722203483E-3</v>
      </c>
      <c r="P45" s="229">
        <f>'Stocks domestic'!K496/'Stocks domestic'!K495-1</f>
        <v>3.3463980877928234E-2</v>
      </c>
      <c r="Q45" s="229">
        <f>'Stocks domestic'!L496/'Stocks domestic'!L495-1</f>
        <v>-1.116705728618328E-3</v>
      </c>
      <c r="R45" s="155">
        <f t="array" ref="R45">MMULT(M45:Q45,'VaR ES domestic stock'!$A$12:$A$16)</f>
        <v>9.1524220936340505E-3</v>
      </c>
    </row>
    <row r="46" spans="1:18" ht="12.75">
      <c r="A46" s="247">
        <v>43096</v>
      </c>
      <c r="B46" s="111">
        <f>'Stocks domestic'!M495</f>
        <v>-2.3446886453883653E-2</v>
      </c>
      <c r="C46" s="111">
        <f>'Stocks domestic'!N495</f>
        <v>-4.8286474400713484E-3</v>
      </c>
      <c r="D46" s="111">
        <f>'Stocks domestic'!O495</f>
        <v>-5.3035148296009544E-3</v>
      </c>
      <c r="E46" s="111">
        <f>'Stocks domestic'!P495</f>
        <v>-1.3607733029683244E-2</v>
      </c>
      <c r="F46" s="111">
        <f>'Stocks domestic'!Q495</f>
        <v>-1.8560537888184319E-3</v>
      </c>
      <c r="G46" s="20">
        <f t="array" ref="G46">SQRT(MMULT(MMULT(TRANSPOSE($A$12:$A$16),MMULT(TRANSPOSE(EXP(B47:F298)-1),EXP(B47:F298)-1)/COUNTA(F47:F298)),$A$12:$A$16))*NORMSINV('VaR ES domestic stock'!$B$19)</f>
        <v>-2.5069288286623369E-2</v>
      </c>
      <c r="H46" s="20">
        <f t="array" ref="H46">-SQRT(G46^2+Currency!E27^2+2*G46*Currency!E27*CORREL(Currency!J27:J278,R46:R297))</f>
        <v>-3.3928009080674199E-2</v>
      </c>
      <c r="I46" s="111">
        <f t="shared" si="1"/>
        <v>-0.10728978516980593</v>
      </c>
      <c r="J46" s="20">
        <f t="array" ref="J46">SQRT(MMULT(MMULT(TRANSPOSE($A$12:$A$16),MMULT(TRANSPOSE(EXP(B47:F298)-1),EXP(B47:F298)-1)/COUNTA(F47:F298)),$A$12:$A$16))*(-1/SQRT(2*PI())*EXP(-1*(NORMSINV($B$19))^2/2)/$B$19)</f>
        <v>-2.8720994130340547E-2</v>
      </c>
      <c r="K46" s="20">
        <f>Currency!H27+'VaR ES domestic stock'!J46</f>
        <v>-4.44493188694828E-2</v>
      </c>
      <c r="L46" s="112">
        <f t="shared" si="2"/>
        <v>-0.14056108807066628</v>
      </c>
      <c r="M46" s="229">
        <f>'Stocks domestic'!H495/'Stocks domestic'!H494-1</f>
        <v>-2.3174144023819454E-2</v>
      </c>
      <c r="N46" s="229">
        <f>'Stocks domestic'!I495/'Stocks domestic'!I494-1</f>
        <v>-4.8170082633838263E-3</v>
      </c>
      <c r="O46" s="229">
        <f>'Stocks domestic'!J495/'Stocks domestic'!J494-1</f>
        <v>-5.2894760241295469E-3</v>
      </c>
      <c r="P46" s="229">
        <f>'Stocks domestic'!K495/'Stocks domestic'!K494-1</f>
        <v>-1.3515566364013187E-2</v>
      </c>
      <c r="Q46" s="229">
        <f>'Stocks domestic'!L495/'Stocks domestic'!L494-1</f>
        <v>-1.8543323861549554E-3</v>
      </c>
      <c r="R46" s="155">
        <f t="array" ref="R46">MMULT(M46:Q46,'VaR ES domestic stock'!$A$12:$A$16)</f>
        <v>-9.730105412300195E-3</v>
      </c>
    </row>
    <row r="47" spans="1:18" ht="12.75">
      <c r="A47" s="247">
        <v>43095</v>
      </c>
      <c r="B47" s="111">
        <f>'Stocks domestic'!M494</f>
        <v>-2.9101806777664441E-2</v>
      </c>
      <c r="C47" s="111">
        <f>'Stocks domestic'!N494</f>
        <v>-1.7842777098029464E-2</v>
      </c>
      <c r="D47" s="111">
        <f>'Stocks domestic'!O494</f>
        <v>-3.0174795958067147E-2</v>
      </c>
      <c r="E47" s="111">
        <f>'Stocks domestic'!P494</f>
        <v>-1.6021321177253491E-2</v>
      </c>
      <c r="F47" s="111">
        <f>'Stocks domestic'!Q494</f>
        <v>-5.7647402281132609E-3</v>
      </c>
      <c r="G47" s="20">
        <f t="array" ref="G47">SQRT(MMULT(MMULT(TRANSPOSE($A$12:$A$16),MMULT(TRANSPOSE(EXP(B48:F299)-1),EXP(B48:F299)-1)/COUNTA(F48:F299)),$A$12:$A$16))*NORMSINV('VaR ES domestic stock'!$B$19)</f>
        <v>-2.4928503613071026E-2</v>
      </c>
      <c r="H47" s="20">
        <f t="array" ref="H47">-SQRT(G47^2+Currency!E28^2+2*G47*Currency!E28*CORREL(Currency!J28:J279,R47:R298))</f>
        <v>-3.3750362423363704E-2</v>
      </c>
      <c r="I47" s="111">
        <f t="shared" si="1"/>
        <v>-0.10672801711398937</v>
      </c>
      <c r="J47" s="20">
        <f t="array" ref="J47">SQRT(MMULT(MMULT(TRANSPOSE($A$12:$A$16),MMULT(TRANSPOSE(EXP(B48:F299)-1),EXP(B48:F299)-1)/COUNTA(F48:F299)),$A$12:$A$16))*(-1/SQRT(2*PI())*EXP(-1*(NORMSINV($B$19))^2/2)/$B$19)</f>
        <v>-2.8559702124899118E-2</v>
      </c>
      <c r="K47" s="20">
        <f>Currency!H28+'VaR ES domestic stock'!J47</f>
        <v>-4.4280639790625027E-2</v>
      </c>
      <c r="L47" s="112">
        <f t="shared" si="2"/>
        <v>-0.14002767798785656</v>
      </c>
      <c r="M47" s="229">
        <f>'Stocks domestic'!H494/'Stocks domestic'!H493-1</f>
        <v>-2.8682427279402289E-2</v>
      </c>
      <c r="N47" s="229">
        <f>'Stocks domestic'!I494/'Stocks domestic'!I493-1</f>
        <v>-1.7684537294313962E-2</v>
      </c>
      <c r="O47" s="229">
        <f>'Stocks domestic'!J494/'Stocks domestic'!J493-1</f>
        <v>-2.9724081583828776E-2</v>
      </c>
      <c r="P47" s="229">
        <f>'Stocks domestic'!K494/'Stocks domestic'!K493-1</f>
        <v>-1.5893662474058878E-2</v>
      </c>
      <c r="Q47" s="229">
        <f>'Stocks domestic'!L494/'Stocks domestic'!L493-1</f>
        <v>-5.7481559963969975E-3</v>
      </c>
      <c r="R47" s="155">
        <f t="array" ref="R47">MMULT(M47:Q47,'VaR ES domestic stock'!$A$12:$A$16)</f>
        <v>-1.9546572925600181E-2</v>
      </c>
    </row>
    <row r="48" spans="1:18" ht="12.75">
      <c r="A48" s="247">
        <v>43091</v>
      </c>
      <c r="B48" s="111">
        <f>'Stocks domestic'!M493</f>
        <v>-2.3287204878569612E-2</v>
      </c>
      <c r="C48" s="111">
        <f>'Stocks domestic'!N493</f>
        <v>-4.9010781351467199E-3</v>
      </c>
      <c r="D48" s="111">
        <f>'Stocks domestic'!O493</f>
        <v>-3.6172596060970569E-3</v>
      </c>
      <c r="E48" s="111">
        <f>'Stocks domestic'!P493</f>
        <v>3.3566011309356662E-3</v>
      </c>
      <c r="F48" s="111">
        <f>'Stocks domestic'!Q493</f>
        <v>-3.5005037565857219E-3</v>
      </c>
      <c r="G48" s="20">
        <f t="array" ref="G48">SQRT(MMULT(MMULT(TRANSPOSE($A$12:$A$16),MMULT(TRANSPOSE(EXP(B49:F300)-1),EXP(B49:F300)-1)/COUNTA(F49:F300)),$A$12:$A$16))*NORMSINV('VaR ES domestic stock'!$B$19)</f>
        <v>-2.4922729914907016E-2</v>
      </c>
      <c r="H48" s="20">
        <f t="array" ref="H48">-SQRT(G48^2+Currency!E29^2+2*G48*Currency!E29*CORREL(Currency!J29:J280,R48:R299))</f>
        <v>-3.3733397894126528E-2</v>
      </c>
      <c r="I48" s="111">
        <f t="shared" si="1"/>
        <v>-0.10667437056216737</v>
      </c>
      <c r="J48" s="20">
        <f t="array" ref="J48">SQRT(MMULT(MMULT(TRANSPOSE($A$12:$A$16),MMULT(TRANSPOSE(EXP(B49:F300)-1),EXP(B49:F300)-1)/COUNTA(F49:F300)),$A$12:$A$16))*(-1/SQRT(2*PI())*EXP(-1*(NORMSINV($B$19))^2/2)/$B$19)</f>
        <v>-2.8553087403763722E-2</v>
      </c>
      <c r="K48" s="20">
        <f>Currency!H29+'VaR ES domestic stock'!J48</f>
        <v>-4.4269978034665772E-2</v>
      </c>
      <c r="L48" s="112">
        <f t="shared" si="2"/>
        <v>-0.13999396255516844</v>
      </c>
      <c r="M48" s="229">
        <f>'Stocks domestic'!H493/'Stocks domestic'!H492-1</f>
        <v>-2.3018150478013588E-2</v>
      </c>
      <c r="N48" s="229">
        <f>'Stocks domestic'!I493/'Stocks domestic'!I492-1</f>
        <v>-4.889087448798235E-3</v>
      </c>
      <c r="O48" s="229">
        <f>'Stocks domestic'!J493/'Stocks domestic'!J492-1</f>
        <v>-3.6107252038189985E-3</v>
      </c>
      <c r="P48" s="229">
        <f>'Stocks domestic'!K493/'Stocks domestic'!K492-1</f>
        <v>3.3622408248139557E-3</v>
      </c>
      <c r="Q48" s="229">
        <f>'Stocks domestic'!L493/'Stocks domestic'!L492-1</f>
        <v>-3.4943841359782457E-3</v>
      </c>
      <c r="R48" s="155">
        <f t="array" ref="R48">MMULT(M48:Q48,'VaR ES domestic stock'!$A$12:$A$16)</f>
        <v>-6.3300212883590215E-3</v>
      </c>
    </row>
    <row r="49" spans="1:18" ht="12.75">
      <c r="A49" s="247">
        <v>43090</v>
      </c>
      <c r="B49" s="111">
        <f>'Stocks domestic'!M492</f>
        <v>5.4119663610552758E-3</v>
      </c>
      <c r="C49" s="111">
        <f>'Stocks domestic'!N492</f>
        <v>-1.9665333831625373E-2</v>
      </c>
      <c r="D49" s="111">
        <f>'Stocks domestic'!O492</f>
        <v>1.0769592177345259E-3</v>
      </c>
      <c r="E49" s="111">
        <f>'Stocks domestic'!P492</f>
        <v>-3.7612361740457317E-3</v>
      </c>
      <c r="F49" s="111">
        <f>'Stocks domestic'!Q492</f>
        <v>-2.9352626071435435E-3</v>
      </c>
      <c r="G49" s="20">
        <f t="array" ref="G49">SQRT(MMULT(MMULT(TRANSPOSE($A$12:$A$16),MMULT(TRANSPOSE(EXP(B50:F301)-1),EXP(B50:F301)-1)/COUNTA(F50:F301)),$A$12:$A$16))*NORMSINV('VaR ES domestic stock'!$B$19)</f>
        <v>-2.4953068306830251E-2</v>
      </c>
      <c r="H49" s="20">
        <f t="array" ref="H49">-SQRT(G49^2+Currency!E30^2+2*G49*Currency!E30*CORREL(Currency!J30:J281,R49:R300))</f>
        <v>-3.3805981805230104E-2</v>
      </c>
      <c r="I49" s="111">
        <f t="shared" si="1"/>
        <v>-0.10690390104273786</v>
      </c>
      <c r="J49" s="20">
        <f t="array" ref="J49">SQRT(MMULT(MMULT(TRANSPOSE($A$12:$A$16),MMULT(TRANSPOSE(EXP(B50:F301)-1),EXP(B50:F301)-1)/COUNTA(F50:F301)),$A$12:$A$16))*(-1/SQRT(2*PI())*EXP(-1*(NORMSINV($B$19))^2/2)/$B$19)</f>
        <v>-2.858784502298246E-2</v>
      </c>
      <c r="K49" s="20">
        <f>Currency!H30+'VaR ES domestic stock'!J49</f>
        <v>-4.4375783675881783E-2</v>
      </c>
      <c r="L49" s="112">
        <f t="shared" si="2"/>
        <v>-0.14032854937070563</v>
      </c>
      <c r="M49" s="229">
        <f>'Stocks domestic'!H492/'Stocks domestic'!H491-1</f>
        <v>5.4266375056415406E-3</v>
      </c>
      <c r="N49" s="229">
        <f>'Stocks domestic'!I492/'Stocks domestic'!I491-1</f>
        <v>-1.9473232461045709E-2</v>
      </c>
      <c r="O49" s="229">
        <f>'Stocks domestic'!J492/'Stocks domestic'!J491-1</f>
        <v>1.0775393465525251E-3</v>
      </c>
      <c r="P49" s="229">
        <f>'Stocks domestic'!K492/'Stocks domestic'!K491-1</f>
        <v>-3.7541715852383861E-3</v>
      </c>
      <c r="Q49" s="229">
        <f>'Stocks domestic'!L492/'Stocks domestic'!L491-1</f>
        <v>-2.9309589356888432E-3</v>
      </c>
      <c r="R49" s="155">
        <f t="array" ref="R49">MMULT(M49:Q49,'VaR ES domestic stock'!$A$12:$A$16)</f>
        <v>-3.9308372259557744E-3</v>
      </c>
    </row>
    <row r="50" spans="1:18" ht="12.75">
      <c r="A50" s="247">
        <v>43089</v>
      </c>
      <c r="B50" s="111">
        <f>'Stocks domestic'!M491</f>
        <v>-5.8728609460445766E-3</v>
      </c>
      <c r="C50" s="111">
        <f>'Stocks domestic'!N491</f>
        <v>1.1544172929404857E-2</v>
      </c>
      <c r="D50" s="111">
        <f>'Stocks domestic'!O491</f>
        <v>-5.3842797933901945E-4</v>
      </c>
      <c r="E50" s="111">
        <f>'Stocks domestic'!P491</f>
        <v>1.0129242629201275E-2</v>
      </c>
      <c r="F50" s="111">
        <f>'Stocks domestic'!Q491</f>
        <v>-3.0677451961985589E-3</v>
      </c>
      <c r="G50" s="20">
        <f t="array" ref="G50">SQRT(MMULT(MMULT(TRANSPOSE($A$12:$A$16),MMULT(TRANSPOSE(EXP(B51:F302)-1),EXP(B51:F302)-1)/COUNTA(F51:F302)),$A$12:$A$16))*NORMSINV('VaR ES domestic stock'!$B$19)</f>
        <v>-2.4959024577095125E-2</v>
      </c>
      <c r="H50" s="20">
        <f t="array" ref="H50">-SQRT(G50^2+Currency!E31^2+2*G50*Currency!E31*CORREL(Currency!J31:J282,R50:R301))</f>
        <v>-3.3841251466660893E-2</v>
      </c>
      <c r="I50" s="111">
        <f t="shared" si="1"/>
        <v>-0.10701543350516216</v>
      </c>
      <c r="J50" s="20">
        <f t="array" ref="J50">SQRT(MMULT(MMULT(TRANSPOSE($A$12:$A$16),MMULT(TRANSPOSE(EXP(B51:F302)-1),EXP(B51:F302)-1)/COUNTA(F51:F302)),$A$12:$A$16))*(-1/SQRT(2*PI())*EXP(-1*(NORMSINV($B$19))^2/2)/$B$19)</f>
        <v>-2.8594668910496151E-2</v>
      </c>
      <c r="K50" s="20">
        <f>Currency!H31+'VaR ES domestic stock'!J50</f>
        <v>-4.4389037620443265E-2</v>
      </c>
      <c r="L50" s="112">
        <f t="shared" si="2"/>
        <v>-0.14037046202350151</v>
      </c>
      <c r="M50" s="229">
        <f>'Stocks domestic'!H491/'Stocks domestic'!H490-1</f>
        <v>-5.8556494083380484E-3</v>
      </c>
      <c r="N50" s="229">
        <f>'Stocks domestic'!I491/'Stocks domestic'!I490-1</f>
        <v>1.1611064046778585E-2</v>
      </c>
      <c r="O50" s="229">
        <f>'Stocks domestic'!J491/'Stocks domestic'!J490-1</f>
        <v>-5.3828305300651635E-4</v>
      </c>
      <c r="P50" s="229">
        <f>'Stocks domestic'!K491/'Stocks domestic'!K490-1</f>
        <v>1.0180717059516509E-2</v>
      </c>
      <c r="Q50" s="229">
        <f>'Stocks domestic'!L491/'Stocks domestic'!L490-1</f>
        <v>-3.0630444740054052E-3</v>
      </c>
      <c r="R50" s="155">
        <f t="array" ref="R50">MMULT(M50:Q50,'VaR ES domestic stock'!$A$12:$A$16)</f>
        <v>2.466960834189025E-3</v>
      </c>
    </row>
    <row r="51" spans="1:18" ht="12.75">
      <c r="A51" s="247">
        <v>43088</v>
      </c>
      <c r="B51" s="111">
        <f>'Stocks domestic'!M490</f>
        <v>-2.324552350829406E-2</v>
      </c>
      <c r="C51" s="111">
        <f>'Stocks domestic'!N490</f>
        <v>1.667137354222549E-2</v>
      </c>
      <c r="D51" s="111">
        <f>'Stocks domestic'!O490</f>
        <v>-1.0763258498360767E-2</v>
      </c>
      <c r="E51" s="111">
        <f>'Stocks domestic'!P490</f>
        <v>-1.8066011889972207E-2</v>
      </c>
      <c r="F51" s="111">
        <f>'Stocks domestic'!Q490</f>
        <v>-6.4369097011096992E-3</v>
      </c>
      <c r="G51" s="20">
        <f t="array" ref="G51">SQRT(MMULT(MMULT(TRANSPOSE($A$12:$A$16),MMULT(TRANSPOSE(EXP(B52:F303)-1),EXP(B52:F303)-1)/COUNTA(F52:F303)),$A$12:$A$16))*NORMSINV('VaR ES domestic stock'!$B$19)</f>
        <v>-2.4982116174602144E-2</v>
      </c>
      <c r="H51" s="20">
        <f t="array" ref="H51">-SQRT(G51^2+Currency!E32^2+2*G51*Currency!E32*CORREL(Currency!J32:J283,R51:R302))</f>
        <v>-3.3854240030535922E-2</v>
      </c>
      <c r="I51" s="111">
        <f t="shared" si="1"/>
        <v>-0.10705650695054182</v>
      </c>
      <c r="J51" s="20">
        <f t="array" ref="J51">SQRT(MMULT(MMULT(TRANSPOSE($A$12:$A$16),MMULT(TRANSPOSE(EXP(B52:F303)-1),EXP(B52:F303)-1)/COUNTA(F52:F303)),$A$12:$A$16))*(-1/SQRT(2*PI())*EXP(-1*(NORMSINV($B$19))^2/2)/$B$19)</f>
        <v>-2.8621124134468871E-2</v>
      </c>
      <c r="K51" s="20">
        <f>Currency!H32+'VaR ES domestic stock'!J51</f>
        <v>-4.4415633732996521E-2</v>
      </c>
      <c r="L51" s="112">
        <f t="shared" si="2"/>
        <v>-0.14045456631607597</v>
      </c>
      <c r="M51" s="229">
        <f>'Stocks domestic'!H490/'Stocks domestic'!H489-1</f>
        <v>-2.29774276871062E-2</v>
      </c>
      <c r="N51" s="229">
        <f>'Stocks domestic'!I490/'Stocks domestic'!I489-1</f>
        <v>1.6811116378389057E-2</v>
      </c>
      <c r="O51" s="229">
        <f>'Stocks domestic'!J490/'Stocks domestic'!J489-1</f>
        <v>-1.0705541890132397E-2</v>
      </c>
      <c r="P51" s="229">
        <f>'Stocks domestic'!K490/'Stocks domestic'!K489-1</f>
        <v>-1.7903799807831855E-2</v>
      </c>
      <c r="Q51" s="229">
        <f>'Stocks domestic'!L490/'Stocks domestic'!L489-1</f>
        <v>-6.4162371773650584E-3</v>
      </c>
      <c r="R51" s="155">
        <f t="array" ref="R51">MMULT(M51:Q51,'VaR ES domestic stock'!$A$12:$A$16)</f>
        <v>-8.2383780368092911E-3</v>
      </c>
    </row>
    <row r="52" spans="1:18" ht="12.75">
      <c r="A52" s="247">
        <v>43087</v>
      </c>
      <c r="B52" s="111">
        <f>'Stocks domestic'!M489</f>
        <v>-1.7391652237214169E-2</v>
      </c>
      <c r="C52" s="111">
        <f>'Stocks domestic'!N489</f>
        <v>3.3474424104065842E-2</v>
      </c>
      <c r="D52" s="111">
        <f>'Stocks domestic'!O489</f>
        <v>1.0018057059333632E-2</v>
      </c>
      <c r="E52" s="111">
        <f>'Stocks domestic'!P489</f>
        <v>-2.3898919819180034E-3</v>
      </c>
      <c r="F52" s="111">
        <f>'Stocks domestic'!Q489</f>
        <v>-9.3929715130131181E-3</v>
      </c>
      <c r="G52" s="20">
        <f t="array" ref="G52">SQRT(MMULT(MMULT(TRANSPOSE($A$12:$A$16),MMULT(TRANSPOSE(EXP(B53:F304)-1),EXP(B53:F304)-1)/COUNTA(F53:F304)),$A$12:$A$16))*NORMSINV('VaR ES domestic stock'!$B$19)</f>
        <v>-2.4980484145604231E-2</v>
      </c>
      <c r="H52" s="20">
        <f t="array" ref="H52">-SQRT(G52^2+Currency!E33^2+2*G52*Currency!E33*CORREL(Currency!J33:J284,R52:R303))</f>
        <v>-3.3850293758050293E-2</v>
      </c>
      <c r="I52" s="111">
        <f t="shared" si="1"/>
        <v>-0.10704402774121959</v>
      </c>
      <c r="J52" s="20">
        <f t="array" ref="J52">SQRT(MMULT(MMULT(TRANSPOSE($A$12:$A$16),MMULT(TRANSPOSE(EXP(B53:F304)-1),EXP(B53:F304)-1)/COUNTA(F53:F304)),$A$12:$A$16))*(-1/SQRT(2*PI())*EXP(-1*(NORMSINV($B$19))^2/2)/$B$19)</f>
        <v>-2.8619254376750433E-2</v>
      </c>
      <c r="K52" s="20">
        <f>Currency!H33+'VaR ES domestic stock'!J52</f>
        <v>-4.4404735259251801E-2</v>
      </c>
      <c r="L52" s="112">
        <f t="shared" si="2"/>
        <v>-0.14042010231602312</v>
      </c>
      <c r="M52" s="229">
        <f>'Stocks domestic'!H489/'Stocks domestic'!H488-1</f>
        <v>-1.7241290395593634E-2</v>
      </c>
      <c r="N52" s="229">
        <f>'Stocks domestic'!I489/'Stocks domestic'!I488-1</f>
        <v>3.4040996863151429E-2</v>
      </c>
      <c r="O52" s="229">
        <f>'Stocks domestic'!J489/'Stocks domestic'!J488-1</f>
        <v>1.0068405784633194E-2</v>
      </c>
      <c r="P52" s="229">
        <f>'Stocks domestic'!K489/'Stocks domestic'!K488-1</f>
        <v>-2.3870384637281195E-3</v>
      </c>
      <c r="Q52" s="229">
        <f>'Stocks domestic'!L489/'Stocks domestic'!L488-1</f>
        <v>-9.3489953527393643E-3</v>
      </c>
      <c r="R52" s="155">
        <f t="array" ref="R52">MMULT(M52:Q52,'VaR ES domestic stock'!$A$12:$A$16)</f>
        <v>3.0264156871447016E-3</v>
      </c>
    </row>
    <row r="53" spans="1:18" ht="12.75">
      <c r="A53" s="247">
        <v>43084</v>
      </c>
      <c r="B53" s="111">
        <f>'Stocks domestic'!M488</f>
        <v>1.9411730903211567E-2</v>
      </c>
      <c r="C53" s="111">
        <f>'Stocks domestic'!N488</f>
        <v>3.2698837213231829E-2</v>
      </c>
      <c r="D53" s="111">
        <f>'Stocks domestic'!O488</f>
        <v>1.3200784930287405E-2</v>
      </c>
      <c r="E53" s="111">
        <f>'Stocks domestic'!P488</f>
        <v>6.0404373225880085E-3</v>
      </c>
      <c r="F53" s="111">
        <f>'Stocks domestic'!Q488</f>
        <v>2.8275661914805628E-2</v>
      </c>
      <c r="G53" s="20">
        <f t="array" ref="G53">SQRT(MMULT(MMULT(TRANSPOSE($A$12:$A$16),MMULT(TRANSPOSE(EXP(B54:F305)-1),EXP(B54:F305)-1)/COUNTA(F54:F305)),$A$12:$A$16))*NORMSINV('VaR ES domestic stock'!$B$19)</f>
        <v>-2.4875816393978917E-2</v>
      </c>
      <c r="H53" s="20">
        <f t="array" ref="H53">-SQRT(G53^2+Currency!E34^2+2*G53*Currency!E34*CORREL(Currency!J34:J285,R53:R304))</f>
        <v>-3.3806694885948757E-2</v>
      </c>
      <c r="I53" s="111">
        <f t="shared" si="1"/>
        <v>-0.10690615600196436</v>
      </c>
      <c r="J53" s="20">
        <f t="array" ref="J53">SQRT(MMULT(MMULT(TRANSPOSE($A$12:$A$16),MMULT(TRANSPOSE(EXP(B54:F305)-1),EXP(B54:F305)-1)/COUNTA(F54:F305)),$A$12:$A$16))*(-1/SQRT(2*PI())*EXP(-1*(NORMSINV($B$19))^2/2)/$B$19)</f>
        <v>-2.8499340247330546E-2</v>
      </c>
      <c r="K53" s="20">
        <f>Currency!H34+'VaR ES domestic stock'!J53</f>
        <v>-4.4354413813416961E-2</v>
      </c>
      <c r="L53" s="112">
        <f t="shared" si="2"/>
        <v>-0.14026097193203224</v>
      </c>
      <c r="M53" s="229">
        <f>'Stocks domestic'!H488/'Stocks domestic'!H487-1</f>
        <v>1.9601363597014476E-2</v>
      </c>
      <c r="N53" s="229">
        <f>'Stocks domestic'!I488/'Stocks domestic'!I487-1</f>
        <v>3.3239319146949553E-2</v>
      </c>
      <c r="O53" s="229">
        <f>'Stocks domestic'!J488/'Stocks domestic'!J487-1</f>
        <v>1.3288299956693672E-2</v>
      </c>
      <c r="P53" s="229">
        <f>'Stocks domestic'!K488/'Stocks domestic'!K487-1</f>
        <v>6.058717552438031E-3</v>
      </c>
      <c r="Q53" s="229">
        <f>'Stocks domestic'!L488/'Stocks domestic'!L487-1</f>
        <v>2.8679213022193561E-2</v>
      </c>
      <c r="R53" s="155">
        <f t="array" ref="R53">MMULT(M53:Q53,'VaR ES domestic stock'!$A$12:$A$16)</f>
        <v>2.0173382655057859E-2</v>
      </c>
    </row>
    <row r="54" spans="1:18" ht="12.75">
      <c r="A54" s="247">
        <v>43083</v>
      </c>
      <c r="B54" s="111">
        <f>'Stocks domestic'!M487</f>
        <v>-8.1183197445294647E-3</v>
      </c>
      <c r="C54" s="111">
        <f>'Stocks domestic'!N487</f>
        <v>-6.5979199312442924E-3</v>
      </c>
      <c r="D54" s="111">
        <f>'Stocks domestic'!O487</f>
        <v>-5.0404488441913031E-3</v>
      </c>
      <c r="E54" s="111">
        <f>'Stocks domestic'!P487</f>
        <v>4.2584098843443385E-3</v>
      </c>
      <c r="F54" s="111">
        <f>'Stocks domestic'!Q487</f>
        <v>-1.2513163880913211E-2</v>
      </c>
      <c r="G54" s="20">
        <f t="array" ref="G54">SQRT(MMULT(MMULT(TRANSPOSE($A$12:$A$16),MMULT(TRANSPOSE(EXP(B55:F306)-1),EXP(B55:F306)-1)/COUNTA(F55:F306)),$A$12:$A$16))*NORMSINV('VaR ES domestic stock'!$B$19)</f>
        <v>-2.4862546761386658E-2</v>
      </c>
      <c r="H54" s="20">
        <f t="array" ref="H54">-SQRT(G54^2+Currency!E35^2+2*G54*Currency!E35*CORREL(Currency!J35:J286,R54:R305))</f>
        <v>-3.3813965378492607E-2</v>
      </c>
      <c r="I54" s="111">
        <f t="shared" si="1"/>
        <v>-0.10692914731811419</v>
      </c>
      <c r="J54" s="20">
        <f t="array" ref="J54">SQRT(MMULT(MMULT(TRANSPOSE($A$12:$A$16),MMULT(TRANSPOSE(EXP(B55:F306)-1),EXP(B55:F306)-1)/COUNTA(F55:F306)),$A$12:$A$16))*(-1/SQRT(2*PI())*EXP(-1*(NORMSINV($B$19))^2/2)/$B$19)</f>
        <v>-2.8484137700076847E-2</v>
      </c>
      <c r="K54" s="20">
        <f>Currency!H35+'VaR ES domestic stock'!J54</f>
        <v>-4.4328425308390457E-2</v>
      </c>
      <c r="L54" s="112">
        <f t="shared" si="2"/>
        <v>-0.14017878906316575</v>
      </c>
      <c r="M54" s="229">
        <f>'Stocks domestic'!H487/'Stocks domestic'!H486-1</f>
        <v>-8.0854551819357079E-3</v>
      </c>
      <c r="N54" s="229">
        <f>'Stocks domestic'!I487/'Stocks domestic'!I486-1</f>
        <v>-6.5762014493874199E-3</v>
      </c>
      <c r="O54" s="229">
        <f>'Stocks domestic'!J487/'Stocks domestic'!J486-1</f>
        <v>-5.0277670980934941E-3</v>
      </c>
      <c r="P54" s="229">
        <f>'Stocks domestic'!K487/'Stocks domestic'!K486-1</f>
        <v>4.2674897958023816E-3</v>
      </c>
      <c r="Q54" s="229">
        <f>'Stocks domestic'!L487/'Stocks domestic'!L486-1</f>
        <v>-1.2435199777109607E-2</v>
      </c>
      <c r="R54" s="155">
        <f t="array" ref="R54">MMULT(M54:Q54,'VaR ES domestic stock'!$A$12:$A$16)</f>
        <v>-5.5714267421447701E-3</v>
      </c>
    </row>
    <row r="55" spans="1:18" ht="12.75">
      <c r="A55" s="247">
        <v>43082</v>
      </c>
      <c r="B55" s="111">
        <f>'Stocks domestic'!M486</f>
        <v>-5.3934297253720028E-3</v>
      </c>
      <c r="C55" s="111">
        <f>'Stocks domestic'!N486</f>
        <v>7.1921895303560506E-4</v>
      </c>
      <c r="D55" s="111">
        <f>'Stocks domestic'!O486</f>
        <v>3.8027243074866359E-3</v>
      </c>
      <c r="E55" s="111">
        <f>'Stocks domestic'!P486</f>
        <v>1.1891446432025698E-2</v>
      </c>
      <c r="F55" s="111">
        <f>'Stocks domestic'!Q486</f>
        <v>-2.2027154852066288E-3</v>
      </c>
      <c r="G55" s="20">
        <f t="array" ref="G55">SQRT(MMULT(MMULT(TRANSPOSE($A$12:$A$16),MMULT(TRANSPOSE(EXP(B56:F307)-1),EXP(B56:F307)-1)/COUNTA(F56:F307)),$A$12:$A$16))*NORMSINV('VaR ES domestic stock'!$B$19)</f>
        <v>-2.4939324464145672E-2</v>
      </c>
      <c r="H55" s="20">
        <f t="array" ref="H55">-SQRT(G55^2+Currency!E36^2+2*G55*Currency!E36*CORREL(Currency!J36:J287,R55:R306))</f>
        <v>-3.3881824262886301E-2</v>
      </c>
      <c r="I55" s="111">
        <f t="shared" si="1"/>
        <v>-0.10714373595227632</v>
      </c>
      <c r="J55" s="20">
        <f t="array" ref="J55">SQRT(MMULT(MMULT(TRANSPOSE($A$12:$A$16),MMULT(TRANSPOSE(EXP(B56:F307)-1),EXP(B56:F307)-1)/COUNTA(F56:F307)),$A$12:$A$16))*(-1/SQRT(2*PI())*EXP(-1*(NORMSINV($B$19))^2/2)/$B$19)</f>
        <v>-2.8572099190050989E-2</v>
      </c>
      <c r="K55" s="20">
        <f>Currency!H36+'VaR ES domestic stock'!J55</f>
        <v>-4.4433117692587357E-2</v>
      </c>
      <c r="L55" s="112">
        <f t="shared" si="2"/>
        <v>-0.14050985545090136</v>
      </c>
      <c r="M55" s="229">
        <f>'Stocks domestic'!H486/'Stocks domestic'!H485-1</f>
        <v>-5.3789112963733565E-3</v>
      </c>
      <c r="N55" s="229">
        <f>'Stocks domestic'!I486/'Stocks domestic'!I485-1</f>
        <v>7.1947765300373057E-4</v>
      </c>
      <c r="O55" s="229">
        <f>'Stocks domestic'!J486/'Stocks domestic'!J485-1</f>
        <v>3.8099638373025879E-3</v>
      </c>
      <c r="P55" s="229">
        <f>'Stocks domestic'!K486/'Stocks domestic'!K485-1</f>
        <v>1.1962430770925403E-2</v>
      </c>
      <c r="Q55" s="229">
        <f>'Stocks domestic'!L486/'Stocks domestic'!L485-1</f>
        <v>-2.2002912877180369E-3</v>
      </c>
      <c r="R55" s="155">
        <f t="array" ref="R55">MMULT(M55:Q55,'VaR ES domestic stock'!$A$12:$A$16)</f>
        <v>1.7825339354280657E-3</v>
      </c>
    </row>
    <row r="56" spans="1:18" ht="12.75">
      <c r="A56" s="247">
        <v>43081</v>
      </c>
      <c r="B56" s="111">
        <f>'Stocks domestic'!M485</f>
        <v>3.2261915626204445E-2</v>
      </c>
      <c r="C56" s="111">
        <f>'Stocks domestic'!N485</f>
        <v>-1.1511420566040603E-2</v>
      </c>
      <c r="D56" s="111">
        <f>'Stocks domestic'!O485</f>
        <v>-9.5579052297088511E-3</v>
      </c>
      <c r="E56" s="111">
        <f>'Stocks domestic'!P485</f>
        <v>-6.5591532902452513E-3</v>
      </c>
      <c r="F56" s="111">
        <f>'Stocks domestic'!Q485</f>
        <v>1.7371928184301919E-4</v>
      </c>
      <c r="G56" s="20">
        <f t="array" ref="G56">SQRT(MMULT(MMULT(TRANSPOSE($A$12:$A$16),MMULT(TRANSPOSE(EXP(B57:F308)-1),EXP(B57:F308)-1)/COUNTA(F57:F308)),$A$12:$A$16))*NORMSINV('VaR ES domestic stock'!$B$19)</f>
        <v>-2.525612030674626E-2</v>
      </c>
      <c r="H56" s="20">
        <f t="array" ref="H56">-SQRT(G56^2+Currency!E37^2+2*G56*Currency!E37*CORREL(Currency!J37:J288,R56:R307))</f>
        <v>-3.4583511546274301E-2</v>
      </c>
      <c r="I56" s="111">
        <f t="shared" si="1"/>
        <v>-0.10936266597295843</v>
      </c>
      <c r="J56" s="20">
        <f t="array" ref="J56">SQRT(MMULT(MMULT(TRANSPOSE($A$12:$A$16),MMULT(TRANSPOSE(EXP(B57:F308)-1),EXP(B57:F308)-1)/COUNTA(F57:F308)),$A$12:$A$16))*(-1/SQRT(2*PI())*EXP(-1*(NORMSINV($B$19))^2/2)/$B$19)</f>
        <v>-2.8935040946985617E-2</v>
      </c>
      <c r="K56" s="20">
        <f>Currency!H37+'VaR ES domestic stock'!J56</f>
        <v>-4.5481786907367053E-2</v>
      </c>
      <c r="L56" s="112">
        <f t="shared" si="2"/>
        <v>-0.14382603868170551</v>
      </c>
      <c r="M56" s="229">
        <f>'Stocks domestic'!H485/'Stocks domestic'!H484-1</f>
        <v>3.2787973192424325E-2</v>
      </c>
      <c r="N56" s="229">
        <f>'Stocks domestic'!I485/'Stocks domestic'!I484-1</f>
        <v>-1.1445417669447733E-2</v>
      </c>
      <c r="O56" s="229">
        <f>'Stocks domestic'!J485/'Stocks domestic'!J484-1</f>
        <v>-9.5123736312204832E-3</v>
      </c>
      <c r="P56" s="229">
        <f>'Stocks domestic'!K485/'Stocks domestic'!K484-1</f>
        <v>-6.5376889991347609E-3</v>
      </c>
      <c r="Q56" s="229">
        <f>'Stocks domestic'!L485/'Stocks domestic'!L484-1</f>
        <v>1.7373437191126051E-4</v>
      </c>
      <c r="R56" s="155">
        <f t="array" ref="R56">MMULT(M56:Q56,'VaR ES domestic stock'!$A$12:$A$16)</f>
        <v>1.0932454529065229E-3</v>
      </c>
    </row>
    <row r="57" spans="1:18" ht="12.75">
      <c r="A57" s="247">
        <v>43080</v>
      </c>
      <c r="B57" s="111">
        <f>'Stocks domestic'!M484</f>
        <v>4.136708053692334E-2</v>
      </c>
      <c r="C57" s="111">
        <f>'Stocks domestic'!N484</f>
        <v>5.6937928673828579E-3</v>
      </c>
      <c r="D57" s="111">
        <f>'Stocks domestic'!O484</f>
        <v>1.786486841146508E-2</v>
      </c>
      <c r="E57" s="111">
        <f>'Stocks domestic'!P484</f>
        <v>-1.3813193777491536E-2</v>
      </c>
      <c r="F57" s="111">
        <f>'Stocks domestic'!Q484</f>
        <v>1.1201845717969155E-2</v>
      </c>
      <c r="G57" s="20">
        <f t="array" ref="G57">SQRT(MMULT(MMULT(TRANSPOSE($A$12:$A$16),MMULT(TRANSPOSE(EXP(B58:F309)-1),EXP(B58:F309)-1)/COUNTA(F58:F309)),$A$12:$A$16))*NORMSINV('VaR ES domestic stock'!$B$19)</f>
        <v>-2.5187435387952813E-2</v>
      </c>
      <c r="H57" s="20">
        <f t="array" ref="H57">-SQRT(G57^2+Currency!E38^2+2*G57*Currency!E38*CORREL(Currency!J38:J289,R57:R308))</f>
        <v>-3.4765092488351461E-2</v>
      </c>
      <c r="I57" s="111">
        <f t="shared" si="1"/>
        <v>-0.10993687532960136</v>
      </c>
      <c r="J57" s="20">
        <f t="array" ref="J57">SQRT(MMULT(MMULT(TRANSPOSE($A$12:$A$16),MMULT(TRANSPOSE(EXP(B58:F309)-1),EXP(B58:F309)-1)/COUNTA(F58:F309)),$A$12:$A$16))*(-1/SQRT(2*PI())*EXP(-1*(NORMSINV($B$19))^2/2)/$B$19)</f>
        <v>-2.8856351072468429E-2</v>
      </c>
      <c r="K57" s="20">
        <f>Currency!H38+'VaR ES domestic stock'!J57</f>
        <v>-4.54283857980591E-2</v>
      </c>
      <c r="L57" s="112">
        <f t="shared" si="2"/>
        <v>-0.14365716954671276</v>
      </c>
      <c r="M57" s="229">
        <f>'Stocks domestic'!H484/'Stocks domestic'!H483-1</f>
        <v>4.2234619378174187E-2</v>
      </c>
      <c r="N57" s="229">
        <f>'Stocks domestic'!I484/'Stocks domestic'!I483-1</f>
        <v>5.7100333146080651E-3</v>
      </c>
      <c r="O57" s="229">
        <f>'Stocks domestic'!J484/'Stocks domestic'!J483-1</f>
        <v>1.8025399705094092E-2</v>
      </c>
      <c r="P57" s="229">
        <f>'Stocks domestic'!K484/'Stocks domestic'!K483-1</f>
        <v>-1.3718229373089641E-2</v>
      </c>
      <c r="Q57" s="229">
        <f>'Stocks domestic'!L484/'Stocks domestic'!L483-1</f>
        <v>1.1264821319700857E-2</v>
      </c>
      <c r="R57" s="155">
        <f t="array" ref="R57">MMULT(M57:Q57,'VaR ES domestic stock'!$A$12:$A$16)</f>
        <v>1.2703328868897513E-2</v>
      </c>
    </row>
    <row r="58" spans="1:18" ht="12.75">
      <c r="A58" s="247">
        <v>43077</v>
      </c>
      <c r="B58" s="111">
        <f>'Stocks domestic'!M483</f>
        <v>1.2883397396712947E-2</v>
      </c>
      <c r="C58" s="111">
        <f>'Stocks domestic'!N483</f>
        <v>6.7103759010641011E-3</v>
      </c>
      <c r="D58" s="111">
        <f>'Stocks domestic'!O483</f>
        <v>7.5738861113371276E-4</v>
      </c>
      <c r="E58" s="111">
        <f>'Stocks domestic'!P483</f>
        <v>1.8336258874892233E-2</v>
      </c>
      <c r="F58" s="111">
        <f>'Stocks domestic'!Q483</f>
        <v>2.0505304902759956E-2</v>
      </c>
      <c r="G58" s="20">
        <f t="array" ref="G58">SQRT(MMULT(MMULT(TRANSPOSE($A$12:$A$16),MMULT(TRANSPOSE(EXP(B59:F310)-1),EXP(B59:F310)-1)/COUNTA(F59:F310)),$A$12:$A$16))*NORMSINV('VaR ES domestic stock'!$B$19)</f>
        <v>-2.5152229117545048E-2</v>
      </c>
      <c r="H58" s="20">
        <f t="array" ref="H58">-SQRT(G58^2+Currency!E39^2+2*G58*Currency!E39*CORREL(Currency!J39:J290,R58:R309))</f>
        <v>-3.4762885621970427E-2</v>
      </c>
      <c r="I58" s="111">
        <f t="shared" si="1"/>
        <v>-0.10992989660534565</v>
      </c>
      <c r="J58" s="20">
        <f t="array" ref="J58">SQRT(MMULT(MMULT(TRANSPOSE($A$12:$A$16),MMULT(TRANSPOSE(EXP(B59:F310)-1),EXP(B59:F310)-1)/COUNTA(F59:F310)),$A$12:$A$16))*(-1/SQRT(2*PI())*EXP(-1*(NORMSINV($B$19))^2/2)/$B$19)</f>
        <v>-2.8816016497582548E-2</v>
      </c>
      <c r="K58" s="20">
        <f>Currency!H39+'VaR ES domestic stock'!J58</f>
        <v>-4.5409686645211278E-2</v>
      </c>
      <c r="L58" s="112">
        <f t="shared" si="2"/>
        <v>-0.14359803763339804</v>
      </c>
      <c r="M58" s="229">
        <f>'Stocks domestic'!H483/'Stocks domestic'!H482-1</f>
        <v>1.2966745913692179E-2</v>
      </c>
      <c r="N58" s="229">
        <f>'Stocks domestic'!I483/'Stocks domestic'!I482-1</f>
        <v>6.732940918443342E-3</v>
      </c>
      <c r="O58" s="229">
        <f>'Stocks domestic'!J483/'Stocks domestic'!J482-1</f>
        <v>7.5767550231264913E-4</v>
      </c>
      <c r="P58" s="229">
        <f>'Stocks domestic'!K483/'Stocks domestic'!K482-1</f>
        <v>1.8505400295003582E-2</v>
      </c>
      <c r="Q58" s="229">
        <f>'Stocks domestic'!L483/'Stocks domestic'!L482-1</f>
        <v>2.0716983033171488E-2</v>
      </c>
      <c r="R58" s="155">
        <f t="array" ref="R58">MMULT(M58:Q58,'VaR ES domestic stock'!$A$12:$A$16)</f>
        <v>1.1935949132524649E-2</v>
      </c>
    </row>
    <row r="59" spans="1:18" ht="12.75">
      <c r="A59" s="247">
        <v>43076</v>
      </c>
      <c r="B59" s="111">
        <f>'Stocks domestic'!M482</f>
        <v>-3.4583342970573318E-3</v>
      </c>
      <c r="C59" s="111">
        <f>'Stocks domestic'!N482</f>
        <v>-5.5411648728097189E-3</v>
      </c>
      <c r="D59" s="111">
        <f>'Stocks domestic'!O482</f>
        <v>4.8435841328694227E-3</v>
      </c>
      <c r="E59" s="111">
        <f>'Stocks domestic'!P482</f>
        <v>2.471084188739005E-3</v>
      </c>
      <c r="F59" s="111">
        <f>'Stocks domestic'!Q482</f>
        <v>-4.9854281902628748E-4</v>
      </c>
      <c r="G59" s="20">
        <f t="array" ref="G59">SQRT(MMULT(MMULT(TRANSPOSE($A$12:$A$16),MMULT(TRANSPOSE(EXP(B60:F311)-1),EXP(B60:F311)-1)/COUNTA(F60:F311)),$A$12:$A$16))*NORMSINV('VaR ES domestic stock'!$B$19)</f>
        <v>-2.5298143271102955E-2</v>
      </c>
      <c r="H59" s="20">
        <f t="array" ref="H59">-SQRT(G59^2+Currency!E40^2+2*G59*Currency!E40*CORREL(Currency!J40:J291,R59:R310))</f>
        <v>-3.491396392072843E-2</v>
      </c>
      <c r="I59" s="111">
        <f t="shared" si="1"/>
        <v>-0.11040764813444433</v>
      </c>
      <c r="J59" s="20">
        <f t="array" ref="J59">SQRT(MMULT(MMULT(TRANSPOSE($A$12:$A$16),MMULT(TRANSPOSE(EXP(B60:F311)-1),EXP(B60:F311)-1)/COUNTA(F60:F311)),$A$12:$A$16))*(-1/SQRT(2*PI())*EXP(-1*(NORMSINV($B$19))^2/2)/$B$19)</f>
        <v>-2.8983185166272133E-2</v>
      </c>
      <c r="K59" s="20">
        <f>Currency!H40+'VaR ES domestic stock'!J59</f>
        <v>-4.556947091813876E-2</v>
      </c>
      <c r="L59" s="112">
        <f t="shared" si="2"/>
        <v>-0.14410331987012284</v>
      </c>
      <c r="M59" s="229">
        <f>'Stocks domestic'!H482/'Stocks domestic'!H481-1</f>
        <v>-3.452361146703109E-3</v>
      </c>
      <c r="N59" s="229">
        <f>'Stocks domestic'!I482/'Stocks domestic'!I481-1</f>
        <v>-5.5258409359544292E-3</v>
      </c>
      <c r="O59" s="229">
        <f>'Stocks domestic'!J482/'Stocks domestic'!J481-1</f>
        <v>4.8553332481124922E-3</v>
      </c>
      <c r="P59" s="229">
        <f>'Stocks domestic'!K482/'Stocks domestic'!K481-1</f>
        <v>2.4741398336731724E-3</v>
      </c>
      <c r="Q59" s="229">
        <f>'Stocks domestic'!L482/'Stocks domestic'!L481-1</f>
        <v>-4.984185672042285E-4</v>
      </c>
      <c r="R59" s="155">
        <f t="array" ref="R59">MMULT(M59:Q59,'VaR ES domestic stock'!$A$12:$A$16)</f>
        <v>-4.2942951361522061E-4</v>
      </c>
    </row>
    <row r="60" spans="1:18" ht="12.75">
      <c r="A60" s="247">
        <v>43075</v>
      </c>
      <c r="B60" s="111">
        <f>'Stocks domestic'!M481</f>
        <v>3.7447818833280674E-2</v>
      </c>
      <c r="C60" s="111">
        <f>'Stocks domestic'!N481</f>
        <v>6.6848952247703305E-3</v>
      </c>
      <c r="D60" s="111">
        <f>'Stocks domestic'!O481</f>
        <v>2.7342051493153469E-3</v>
      </c>
      <c r="E60" s="111">
        <f>'Stocks domestic'!P481</f>
        <v>1.2354382141822369E-2</v>
      </c>
      <c r="F60" s="111">
        <f>'Stocks domestic'!Q481</f>
        <v>2.0934460632477839E-2</v>
      </c>
      <c r="G60" s="20">
        <f t="array" ref="G60">SQRT(MMULT(MMULT(TRANSPOSE($A$12:$A$16),MMULT(TRANSPOSE(EXP(B61:F312)-1),EXP(B61:F312)-1)/COUNTA(F61:F312)),$A$12:$A$16))*NORMSINV('VaR ES domestic stock'!$B$19)</f>
        <v>-2.5248045617993559E-2</v>
      </c>
      <c r="H60" s="20">
        <f t="array" ref="H60">-SQRT(G60^2+Currency!E41^2+2*G60*Currency!E41*CORREL(Currency!J41:J292,R60:R311))</f>
        <v>-3.480552101886919E-2</v>
      </c>
      <c r="I60" s="111">
        <f t="shared" si="1"/>
        <v>-0.11006472156849101</v>
      </c>
      <c r="J60" s="20">
        <f t="array" ref="J60">SQRT(MMULT(MMULT(TRANSPOSE($A$12:$A$16),MMULT(TRANSPOSE(EXP(B61:F312)-1),EXP(B61:F312)-1)/COUNTA(F61:F312)),$A$12:$A$16))*(-1/SQRT(2*PI())*EXP(-1*(NORMSINV($B$19))^2/2)/$B$19)</f>
        <v>-2.892579006257202E-2</v>
      </c>
      <c r="K60" s="20">
        <f>Currency!H41+'VaR ES domestic stock'!J60</f>
        <v>-4.5475515607567962E-2</v>
      </c>
      <c r="L60" s="112">
        <f t="shared" si="2"/>
        <v>-0.14380620709045064</v>
      </c>
      <c r="M60" s="229">
        <f>'Stocks domestic'!H481/'Stocks domestic'!H480-1</f>
        <v>3.8157823381951061E-2</v>
      </c>
      <c r="N60" s="229">
        <f>'Stocks domestic'!I481/'Stocks domestic'!I480-1</f>
        <v>6.7072890090769111E-3</v>
      </c>
      <c r="O60" s="229">
        <f>'Stocks domestic'!J481/'Stocks domestic'!J480-1</f>
        <v>2.7379464973085188E-3</v>
      </c>
      <c r="P60" s="229">
        <f>'Stocks domestic'!K481/'Stocks domestic'!K480-1</f>
        <v>1.2431012770403704E-2</v>
      </c>
      <c r="Q60" s="229">
        <f>'Stocks domestic'!L481/'Stocks domestic'!L480-1</f>
        <v>2.1155123583399771E-2</v>
      </c>
      <c r="R60" s="155">
        <f t="array" ref="R60">MMULT(M60:Q60,'VaR ES domestic stock'!$A$12:$A$16)</f>
        <v>1.6237839048427991E-2</v>
      </c>
    </row>
    <row r="61" spans="1:18" ht="12.75">
      <c r="A61" s="247">
        <v>43074</v>
      </c>
      <c r="B61" s="111">
        <f>'Stocks domestic'!M480</f>
        <v>-8.7079715314741582E-3</v>
      </c>
      <c r="C61" s="111">
        <f>'Stocks domestic'!N480</f>
        <v>-2.7664937505879377E-2</v>
      </c>
      <c r="D61" s="111">
        <f>'Stocks domestic'!O480</f>
        <v>-4.7238082364349423E-3</v>
      </c>
      <c r="E61" s="111">
        <f>'Stocks domestic'!P480</f>
        <v>-2.857682454896422E-3</v>
      </c>
      <c r="F61" s="111">
        <f>'Stocks domestic'!Q480</f>
        <v>2.4891069477682281E-3</v>
      </c>
      <c r="G61" s="20">
        <f t="array" ref="G61">SQRT(MMULT(MMULT(TRANSPOSE($A$12:$A$16),MMULT(TRANSPOSE(EXP(B62:F313)-1),EXP(B62:F313)-1)/COUNTA(F62:F313)),$A$12:$A$16))*NORMSINV('VaR ES domestic stock'!$B$19)</f>
        <v>-2.5219401783818807E-2</v>
      </c>
      <c r="H61" s="20">
        <f t="array" ref="H61">-SQRT(G61^2+Currency!E42^2+2*G61*Currency!E42*CORREL(Currency!J42:J293,R61:R312))</f>
        <v>-3.4761382383712749E-2</v>
      </c>
      <c r="I61" s="111">
        <f t="shared" si="1"/>
        <v>-0.10992514294858548</v>
      </c>
      <c r="J61" s="20">
        <f t="array" ref="J61">SQRT(MMULT(MMULT(TRANSPOSE($A$12:$A$16),MMULT(TRANSPOSE(EXP(B62:F313)-1),EXP(B62:F313)-1)/COUNTA(F62:F313)),$A$12:$A$16))*(-1/SQRT(2*PI())*EXP(-1*(NORMSINV($B$19))^2/2)/$B$19)</f>
        <v>-2.8892973838042724E-2</v>
      </c>
      <c r="K61" s="20">
        <f>Currency!H42+'VaR ES domestic stock'!J61</f>
        <v>-4.5461397189137047E-2</v>
      </c>
      <c r="L61" s="112">
        <f t="shared" si="2"/>
        <v>-0.14376156073124965</v>
      </c>
      <c r="M61" s="229">
        <f>'Stocks domestic'!H480/'Stocks domestic'!H479-1</f>
        <v>-8.6701669606700227E-3</v>
      </c>
      <c r="N61" s="229">
        <f>'Stocks domestic'!I480/'Stocks domestic'!I479-1</f>
        <v>-2.7285767737720401E-2</v>
      </c>
      <c r="O61" s="229">
        <f>'Stocks domestic'!J480/'Stocks domestic'!J479-1</f>
        <v>-4.712668601709713E-3</v>
      </c>
      <c r="P61" s="229">
        <f>'Stocks domestic'!K480/'Stocks domestic'!K479-1</f>
        <v>-2.8536031670848283E-3</v>
      </c>
      <c r="Q61" s="229">
        <f>'Stocks domestic'!L480/'Stocks domestic'!L479-1</f>
        <v>2.4922073463411465E-3</v>
      </c>
      <c r="R61" s="155">
        <f t="array" ref="R61">MMULT(M61:Q61,'VaR ES domestic stock'!$A$12:$A$16)</f>
        <v>-8.205999824168763E-3</v>
      </c>
    </row>
    <row r="62" spans="1:18" ht="12.75">
      <c r="A62" s="247">
        <v>43073</v>
      </c>
      <c r="B62" s="111">
        <f>'Stocks domestic'!M479</f>
        <v>-6.0814093629699866E-4</v>
      </c>
      <c r="C62" s="111">
        <f>'Stocks domestic'!N479</f>
        <v>-5.2122058703092992E-4</v>
      </c>
      <c r="D62" s="111">
        <f>'Stocks domestic'!O479</f>
        <v>-3.5945466117348443E-3</v>
      </c>
      <c r="E62" s="111">
        <f>'Stocks domestic'!P479</f>
        <v>-1.1252389720647259E-2</v>
      </c>
      <c r="F62" s="111">
        <f>'Stocks domestic'!Q479</f>
        <v>-3.4730718783007618E-2</v>
      </c>
      <c r="G62" s="20">
        <f t="array" ref="G62">SQRT(MMULT(MMULT(TRANSPOSE($A$12:$A$16),MMULT(TRANSPOSE(EXP(B63:F314)-1),EXP(B63:F314)-1)/COUNTA(F63:F314)),$A$12:$A$16))*NORMSINV('VaR ES domestic stock'!$B$19)</f>
        <v>-2.5255950535253667E-2</v>
      </c>
      <c r="H62" s="20">
        <f t="array" ref="H62">-SQRT(G62^2+Currency!E43^2+2*G62*Currency!E43*CORREL(Currency!J43:J294,R62:R313))</f>
        <v>-3.4785996398947937E-2</v>
      </c>
      <c r="I62" s="111">
        <f t="shared" si="1"/>
        <v>-0.11000297929909075</v>
      </c>
      <c r="J62" s="20">
        <f t="array" ref="J62">SQRT(MMULT(MMULT(TRANSPOSE($A$12:$A$16),MMULT(TRANSPOSE(EXP(B63:F314)-1),EXP(B63:F314)-1)/COUNTA(F63:F314)),$A$12:$A$16))*(-1/SQRT(2*PI())*EXP(-1*(NORMSINV($B$19))^2/2)/$B$19)</f>
        <v>-2.8934846445810052E-2</v>
      </c>
      <c r="K62" s="20">
        <f>Currency!H43+'VaR ES domestic stock'!J62</f>
        <v>-4.5510108719679802E-2</v>
      </c>
      <c r="L62" s="112">
        <f t="shared" si="2"/>
        <v>-0.14391560011607762</v>
      </c>
      <c r="M62" s="229">
        <f>'Stocks domestic'!H479/'Stocks domestic'!H478-1</f>
        <v>-6.0795605607744108E-4</v>
      </c>
      <c r="N62" s="229">
        <f>'Stocks domestic'!I479/'Stocks domestic'!I478-1</f>
        <v>-5.2108477517776031E-4</v>
      </c>
      <c r="O62" s="229">
        <f>'Stocks domestic'!J479/'Stocks domestic'!J478-1</f>
        <v>-3.5880939628273323E-3</v>
      </c>
      <c r="P62" s="229">
        <f>'Stocks domestic'!K479/'Stocks domestic'!K478-1</f>
        <v>-1.1189318372892498E-2</v>
      </c>
      <c r="Q62" s="229">
        <f>'Stocks domestic'!L479/'Stocks domestic'!L478-1</f>
        <v>-3.4134529328496144E-2</v>
      </c>
      <c r="R62" s="155">
        <f t="array" ref="R62">MMULT(M62:Q62,'VaR ES domestic stock'!$A$12:$A$16)</f>
        <v>-1.0008196499094235E-2</v>
      </c>
    </row>
    <row r="63" spans="1:18" ht="12.75">
      <c r="A63" s="247">
        <v>43070</v>
      </c>
      <c r="B63" s="111">
        <f>'Stocks domestic'!M478</f>
        <v>-4.8765885770544531E-3</v>
      </c>
      <c r="C63" s="111">
        <f>'Stocks domestic'!N478</f>
        <v>-9.1108756142502744E-4</v>
      </c>
      <c r="D63" s="111">
        <f>'Stocks domestic'!O478</f>
        <v>-2.0026398440618084E-3</v>
      </c>
      <c r="E63" s="111">
        <f>'Stocks domestic'!P478</f>
        <v>-1.3962814435231684E-3</v>
      </c>
      <c r="F63" s="111">
        <f>'Stocks domestic'!Q478</f>
        <v>3.7323427834887127E-3</v>
      </c>
      <c r="G63" s="20">
        <f t="array" ref="G63">SQRT(MMULT(MMULT(TRANSPOSE($A$12:$A$16),MMULT(TRANSPOSE(EXP(B64:F315)-1),EXP(B64:F315)-1)/COUNTA(F64:F315)),$A$12:$A$16))*NORMSINV('VaR ES domestic stock'!$B$19)</f>
        <v>-2.5635817588223274E-2</v>
      </c>
      <c r="H63" s="20">
        <f t="array" ref="H63">-SQRT(G63^2+Currency!E44^2+2*G63*Currency!E44*CORREL(Currency!J44:J295,R63:R314))</f>
        <v>-3.5276081205107467E-2</v>
      </c>
      <c r="I63" s="111">
        <f t="shared" si="1"/>
        <v>-0.11155276353319699</v>
      </c>
      <c r="J63" s="20">
        <f t="array" ref="J63">SQRT(MMULT(MMULT(TRANSPOSE($A$12:$A$16),MMULT(TRANSPOSE(EXP(B64:F315)-1),EXP(B64:F315)-1)/COUNTA(F64:F315)),$A$12:$A$16))*(-1/SQRT(2*PI())*EXP(-1*(NORMSINV($B$19))^2/2)/$B$19)</f>
        <v>-2.9370046650694662E-2</v>
      </c>
      <c r="K63" s="20">
        <f>Currency!H44+'VaR ES domestic stock'!J63</f>
        <v>-4.6051715872329278E-2</v>
      </c>
      <c r="L63" s="112">
        <f t="shared" si="2"/>
        <v>-0.14562831231548845</v>
      </c>
      <c r="M63" s="229">
        <f>'Stocks domestic'!H478/'Stocks domestic'!H477-1</f>
        <v>-4.8647173238914876E-3</v>
      </c>
      <c r="N63" s="229">
        <f>'Stocks domestic'!I478/'Stocks domestic'!I477-1</f>
        <v>-9.1067264717004104E-4</v>
      </c>
      <c r="O63" s="229">
        <f>'Stocks domestic'!J478/'Stocks domestic'!J477-1</f>
        <v>-2.0006358988393647E-3</v>
      </c>
      <c r="P63" s="229">
        <f>'Stocks domestic'!K478/'Stocks domestic'!K477-1</f>
        <v>-1.3953070961288949E-3</v>
      </c>
      <c r="Q63" s="229">
        <f>'Stocks domestic'!L478/'Stocks domestic'!L477-1</f>
        <v>3.7393166484009921E-3</v>
      </c>
      <c r="R63" s="155">
        <f t="array" ref="R63">MMULT(M63:Q63,'VaR ES domestic stock'!$A$12:$A$16)</f>
        <v>-1.0864032635257595E-3</v>
      </c>
    </row>
    <row r="64" spans="1:18" ht="12.75">
      <c r="A64" s="247">
        <v>43069</v>
      </c>
      <c r="B64" s="111">
        <f>'Stocks domestic'!M477</f>
        <v>6.5495099750649145E-3</v>
      </c>
      <c r="C64" s="111">
        <f>'Stocks domestic'!N477</f>
        <v>2.2346972568076065E-2</v>
      </c>
      <c r="D64" s="111">
        <f>'Stocks domestic'!O477</f>
        <v>1.618576573045612E-2</v>
      </c>
      <c r="E64" s="111">
        <f>'Stocks domestic'!P477</f>
        <v>-7.3509564880294026E-4</v>
      </c>
      <c r="F64" s="111">
        <f>'Stocks domestic'!Q477</f>
        <v>1.2208866638998086E-2</v>
      </c>
      <c r="G64" s="20">
        <f t="array" ref="G64">SQRT(MMULT(MMULT(TRANSPOSE($A$12:$A$16),MMULT(TRANSPOSE(EXP(B65:F316)-1),EXP(B65:F316)-1)/COUNTA(F65:F316)),$A$12:$A$16))*NORMSINV('VaR ES domestic stock'!$B$19)</f>
        <v>-2.5707437298946884E-2</v>
      </c>
      <c r="H64" s="20">
        <f t="array" ref="H64">-SQRT(G64^2+Currency!E45^2+2*G64*Currency!E45*CORREL(Currency!J45:J296,R64:R315))</f>
        <v>-3.5484416592120267E-2</v>
      </c>
      <c r="I64" s="111">
        <f t="shared" si="1"/>
        <v>-0.11221157787337011</v>
      </c>
      <c r="J64" s="20">
        <f t="array" ref="J64">SQRT(MMULT(MMULT(TRANSPOSE($A$12:$A$16),MMULT(TRANSPOSE(EXP(B65:F316)-1),EXP(B65:F316)-1)/COUNTA(F65:F316)),$A$12:$A$16))*(-1/SQRT(2*PI())*EXP(-1*(NORMSINV($B$19))^2/2)/$B$19)</f>
        <v>-2.9452098812199668E-2</v>
      </c>
      <c r="K64" s="20">
        <f>Currency!H45+'VaR ES domestic stock'!J64</f>
        <v>-4.6183825305490485E-2</v>
      </c>
      <c r="L64" s="112">
        <f t="shared" si="2"/>
        <v>-0.14604607902467165</v>
      </c>
      <c r="M64" s="229">
        <f>'Stocks domestic'!H477/'Stocks domestic'!H476-1</f>
        <v>6.5710049170102369E-3</v>
      </c>
      <c r="N64" s="229">
        <f>'Stocks domestic'!I477/'Stocks domestic'!I476-1</f>
        <v>2.2598536562598914E-2</v>
      </c>
      <c r="O64" s="229">
        <f>'Stocks domestic'!J477/'Stocks domestic'!J476-1</f>
        <v>1.6317464827407369E-2</v>
      </c>
      <c r="P64" s="229">
        <f>'Stocks domestic'!K477/'Stocks domestic'!K476-1</f>
        <v>-7.3482553218773283E-4</v>
      </c>
      <c r="Q64" s="229">
        <f>'Stocks domestic'!L477/'Stocks domestic'!L476-1</f>
        <v>1.2283699080978261E-2</v>
      </c>
      <c r="R64" s="155">
        <f t="array" ref="R64">MMULT(M64:Q64,'VaR ES domestic stock'!$A$12:$A$16)</f>
        <v>1.140717597116141E-2</v>
      </c>
    </row>
    <row r="65" spans="1:18" ht="12.75">
      <c r="A65" s="247">
        <v>43068</v>
      </c>
      <c r="B65" s="111">
        <f>'Stocks domestic'!M476</f>
        <v>-3.1286557007331031E-2</v>
      </c>
      <c r="C65" s="111">
        <f>'Stocks domestic'!N476</f>
        <v>-1.6848310823510904E-2</v>
      </c>
      <c r="D65" s="111">
        <f>'Stocks domestic'!O476</f>
        <v>-2.0217480875353237E-2</v>
      </c>
      <c r="E65" s="111">
        <f>'Stocks domestic'!P476</f>
        <v>-5.6225916109110971E-2</v>
      </c>
      <c r="F65" s="111">
        <f>'Stocks domestic'!Q476</f>
        <v>-1.7566415438884379E-2</v>
      </c>
      <c r="G65" s="20">
        <f t="array" ref="G65">SQRT(MMULT(MMULT(TRANSPOSE($A$12:$A$16),MMULT(TRANSPOSE(EXP(B66:F317)-1),EXP(B66:F317)-1)/COUNTA(F66:F317)),$A$12:$A$16))*NORMSINV('VaR ES domestic stock'!$B$19)</f>
        <v>-2.5381404873568065E-2</v>
      </c>
      <c r="H65" s="20">
        <f t="array" ref="H65">-SQRT(G65^2+Currency!E46^2+2*G65*Currency!E46*CORREL(Currency!J46:J297,R65:R316))</f>
        <v>-3.5225233309354349E-2</v>
      </c>
      <c r="I65" s="111">
        <f t="shared" si="1"/>
        <v>-0.11139196836839034</v>
      </c>
      <c r="J65" s="20">
        <f t="array" ref="J65">SQRT(MMULT(MMULT(TRANSPOSE($A$12:$A$16),MMULT(TRANSPOSE(EXP(B66:F317)-1),EXP(B66:F317)-1)/COUNTA(F66:F317)),$A$12:$A$16))*(-1/SQRT(2*PI())*EXP(-1*(NORMSINV($B$19))^2/2)/$B$19)</f>
        <v>-2.9078575030090453E-2</v>
      </c>
      <c r="K65" s="20">
        <f>Currency!H46+'VaR ES domestic stock'!J65</f>
        <v>-4.5821711002536042E-2</v>
      </c>
      <c r="L65" s="112">
        <f t="shared" si="2"/>
        <v>-0.14490097305401137</v>
      </c>
      <c r="M65" s="229">
        <f>'Stocks domestic'!H476/'Stocks domestic'!H475-1</f>
        <v>-3.0802197142473231E-2</v>
      </c>
      <c r="N65" s="229">
        <f>'Stocks domestic'!I476/'Stocks domestic'!I475-1</f>
        <v>-1.6707171797751164E-2</v>
      </c>
      <c r="O65" s="229">
        <f>'Stocks domestic'!J476/'Stocks domestic'!J475-1</f>
        <v>-2.0014477979731216E-2</v>
      </c>
      <c r="P65" s="229">
        <f>'Stocks domestic'!K476/'Stocks domestic'!K475-1</f>
        <v>-5.467445250475822E-2</v>
      </c>
      <c r="Q65" s="229">
        <f>'Stocks domestic'!L476/'Stocks domestic'!L475-1</f>
        <v>-1.7413025447232555E-2</v>
      </c>
      <c r="R65" s="155">
        <f t="array" ref="R65">MMULT(M65:Q65,'VaR ES domestic stock'!$A$12:$A$16)</f>
        <v>-2.792226497438928E-2</v>
      </c>
    </row>
    <row r="66" spans="1:18" ht="12.75">
      <c r="A66" s="247">
        <v>43067</v>
      </c>
      <c r="B66" s="111">
        <f>'Stocks domestic'!M475</f>
        <v>4.7145837162099816E-3</v>
      </c>
      <c r="C66" s="111">
        <f>'Stocks domestic'!N475</f>
        <v>7.7613336314221303E-3</v>
      </c>
      <c r="D66" s="111">
        <f>'Stocks domestic'!O475</f>
        <v>-3.4946702859975139E-3</v>
      </c>
      <c r="E66" s="111">
        <f>'Stocks domestic'!P475</f>
        <v>2.3334506068336071E-2</v>
      </c>
      <c r="F66" s="111">
        <f>'Stocks domestic'!Q475</f>
        <v>1.4352001654437214E-2</v>
      </c>
      <c r="G66" s="20">
        <f t="array" ref="G66">SQRT(MMULT(MMULT(TRANSPOSE($A$12:$A$16),MMULT(TRANSPOSE(EXP(B67:F318)-1),EXP(B67:F318)-1)/COUNTA(F67:F318)),$A$12:$A$16))*NORMSINV('VaR ES domestic stock'!$B$19)</f>
        <v>-2.535037248077128E-2</v>
      </c>
      <c r="H66" s="20">
        <f t="array" ref="H66">-SQRT(G66^2+Currency!E47^2+2*G66*Currency!E47*CORREL(Currency!J47:J298,R66:R317))</f>
        <v>-3.5294885056238373E-2</v>
      </c>
      <c r="I66" s="111">
        <f t="shared" si="1"/>
        <v>-0.11161222653155339</v>
      </c>
      <c r="J66" s="20">
        <f t="array" ref="J66">SQRT(MMULT(MMULT(TRANSPOSE($A$12:$A$16),MMULT(TRANSPOSE(EXP(B67:F318)-1),EXP(B67:F318)-1)/COUNTA(F67:F318)),$A$12:$A$16))*(-1/SQRT(2*PI())*EXP(-1*(NORMSINV($B$19))^2/2)/$B$19)</f>
        <v>-2.9043022318694076E-2</v>
      </c>
      <c r="K66" s="20">
        <f>Currency!H47+'VaR ES domestic stock'!J66</f>
        <v>-4.5804414736956789E-2</v>
      </c>
      <c r="L66" s="112">
        <f t="shared" si="2"/>
        <v>-0.14484627745976575</v>
      </c>
      <c r="M66" s="229">
        <f>'Stocks domestic'!H475/'Stocks domestic'!H474-1</f>
        <v>4.725714852034324E-3</v>
      </c>
      <c r="N66" s="229">
        <f>'Stocks domestic'!I475/'Stocks domestic'!I474-1</f>
        <v>7.7915308543103912E-3</v>
      </c>
      <c r="O66" s="229">
        <f>'Stocks domestic'!J475/'Stocks domestic'!J474-1</f>
        <v>-3.4885710328218522E-3</v>
      </c>
      <c r="P66" s="229">
        <f>'Stocks domestic'!K475/'Stocks domestic'!K474-1</f>
        <v>2.3608885669456736E-2</v>
      </c>
      <c r="Q66" s="229">
        <f>'Stocks domestic'!L475/'Stocks domestic'!L474-1</f>
        <v>1.4455486107191495E-2</v>
      </c>
      <c r="R66" s="155">
        <f t="array" ref="R66">MMULT(M66:Q66,'VaR ES domestic stock'!$A$12:$A$16)</f>
        <v>9.4186092900342185E-3</v>
      </c>
    </row>
    <row r="67" spans="1:18" ht="12.75">
      <c r="A67" s="247">
        <v>43066</v>
      </c>
      <c r="B67" s="111">
        <f>'Stocks domestic'!M474</f>
        <v>-9.5067077573597709E-5</v>
      </c>
      <c r="C67" s="111">
        <f>'Stocks domestic'!N474</f>
        <v>-9.9070552185847559E-3</v>
      </c>
      <c r="D67" s="111">
        <f>'Stocks domestic'!O474</f>
        <v>-9.1222946379121324E-3</v>
      </c>
      <c r="E67" s="111">
        <f>'Stocks domestic'!P474</f>
        <v>-7.6625593994594328E-3</v>
      </c>
      <c r="F67" s="111">
        <f>'Stocks domestic'!Q474</f>
        <v>3.2197309546589418E-3</v>
      </c>
      <c r="G67" s="20">
        <f t="array" ref="G67">SQRT(MMULT(MMULT(TRANSPOSE($A$12:$A$16),MMULT(TRANSPOSE(EXP(B68:F319)-1),EXP(B68:F319)-1)/COUNTA(F68:F319)),$A$12:$A$16))*NORMSINV('VaR ES domestic stock'!$B$19)</f>
        <v>-2.5366726044788294E-2</v>
      </c>
      <c r="H67" s="20">
        <f t="array" ref="H67">-SQRT(G67^2+Currency!E48^2+2*G67*Currency!E48*CORREL(Currency!J48:J299,R67:R318))</f>
        <v>-3.5299394665427974E-2</v>
      </c>
      <c r="I67" s="111">
        <f t="shared" si="1"/>
        <v>-0.11162648716794975</v>
      </c>
      <c r="J67" s="20">
        <f t="array" ref="J67">SQRT(MMULT(MMULT(TRANSPOSE($A$12:$A$16),MMULT(TRANSPOSE(EXP(B68:F319)-1),EXP(B68:F319)-1)/COUNTA(F68:F319)),$A$12:$A$16))*(-1/SQRT(2*PI())*EXP(-1*(NORMSINV($B$19))^2/2)/$B$19)</f>
        <v>-2.906175801676307E-2</v>
      </c>
      <c r="K67" s="20">
        <f>Currency!H48+'VaR ES domestic stock'!J67</f>
        <v>-4.5815867982804168E-2</v>
      </c>
      <c r="L67" s="112">
        <f t="shared" si="2"/>
        <v>-0.14488249580324533</v>
      </c>
      <c r="M67" s="229">
        <f>'Stocks domestic'!H474/'Stocks domestic'!H473-1</f>
        <v>-9.506255884217385E-5</v>
      </c>
      <c r="N67" s="229">
        <f>'Stocks domestic'!I474/'Stocks domestic'!I473-1</f>
        <v>-9.8581420089236538E-3</v>
      </c>
      <c r="O67" s="229">
        <f>'Stocks domestic'!J474/'Stocks domestic'!J473-1</f>
        <v>-9.080812740707489E-3</v>
      </c>
      <c r="P67" s="229">
        <f>'Stocks domestic'!K474/'Stocks domestic'!K473-1</f>
        <v>-7.6332768320561684E-3</v>
      </c>
      <c r="Q67" s="229">
        <f>'Stocks domestic'!L474/'Stocks domestic'!L473-1</f>
        <v>3.2249198558298442E-3</v>
      </c>
      <c r="R67" s="155">
        <f t="array" ref="R67">MMULT(M67:Q67,'VaR ES domestic stock'!$A$12:$A$16)</f>
        <v>-4.6884748569399285E-3</v>
      </c>
    </row>
    <row r="68" spans="1:18" ht="12.75">
      <c r="A68" s="247">
        <v>43063</v>
      </c>
      <c r="B68" s="111">
        <f>'Stocks domestic'!M473</f>
        <v>9.8701186481286087E-3</v>
      </c>
      <c r="C68" s="111">
        <f>'Stocks domestic'!N473</f>
        <v>2.7144733589524704E-3</v>
      </c>
      <c r="D68" s="111">
        <f>'Stocks domestic'!O473</f>
        <v>5.3463393186955837E-4</v>
      </c>
      <c r="E68" s="111">
        <f>'Stocks domestic'!P473</f>
        <v>-2.4302359198065601E-3</v>
      </c>
      <c r="F68" s="111">
        <f>'Stocks domestic'!Q473</f>
        <v>2.2803907223462915E-3</v>
      </c>
      <c r="G68" s="20">
        <f t="array" ref="G68">SQRT(MMULT(MMULT(TRANSPOSE($A$12:$A$16),MMULT(TRANSPOSE(EXP(B69:F320)-1),EXP(B69:F320)-1)/COUNTA(F69:F320)),$A$12:$A$16))*NORMSINV('VaR ES domestic stock'!$B$19)</f>
        <v>-2.536489268724974E-2</v>
      </c>
      <c r="H68" s="20">
        <f t="array" ref="H68">-SQRT(G68^2+Currency!E49^2+2*G68*Currency!E49*CORREL(Currency!J49:J300,R68:R319))</f>
        <v>-3.5297300633490923E-2</v>
      </c>
      <c r="I68" s="111">
        <f t="shared" si="1"/>
        <v>-0.11161986525753553</v>
      </c>
      <c r="J68" s="20">
        <f t="array" ref="J68">SQRT(MMULT(MMULT(TRANSPOSE($A$12:$A$16),MMULT(TRANSPOSE(EXP(B69:F320)-1),EXP(B69:F320)-1)/COUNTA(F69:F320)),$A$12:$A$16))*(-1/SQRT(2*PI())*EXP(-1*(NORMSINV($B$19))^2/2)/$B$19)</f>
        <v>-2.9059657604078769E-2</v>
      </c>
      <c r="K68" s="20">
        <f>Currency!H49+'VaR ES domestic stock'!J68</f>
        <v>-4.5817643996437188E-2</v>
      </c>
      <c r="L68" s="112">
        <f t="shared" si="2"/>
        <v>-0.14488811205148119</v>
      </c>
      <c r="M68" s="229">
        <f>'Stocks domestic'!H473/'Stocks domestic'!H472-1</f>
        <v>9.9189889219921668E-3</v>
      </c>
      <c r="N68" s="229">
        <f>'Stocks domestic'!I473/'Stocks domestic'!I472-1</f>
        <v>2.7181608775628252E-3</v>
      </c>
      <c r="O68" s="229">
        <f>'Stocks domestic'!J473/'Stocks domestic'!J472-1</f>
        <v>5.347768740628922E-4</v>
      </c>
      <c r="P68" s="229">
        <f>'Stocks domestic'!K473/'Stocks domestic'!K472-1</f>
        <v>-2.4272852872220252E-3</v>
      </c>
      <c r="Q68" s="229">
        <f>'Stocks domestic'!L473/'Stocks domestic'!L472-1</f>
        <v>2.2829927908045722E-3</v>
      </c>
      <c r="R68" s="155">
        <f t="array" ref="R68">MMULT(M68:Q68,'VaR ES domestic stock'!$A$12:$A$16)</f>
        <v>2.6055268354400864E-3</v>
      </c>
    </row>
    <row r="69" spans="1:18" ht="12.75">
      <c r="A69" s="247">
        <v>43061</v>
      </c>
      <c r="B69" s="111">
        <f>'Stocks domestic'!M472</f>
        <v>-2.3758907869815063E-2</v>
      </c>
      <c r="C69" s="111">
        <f>'Stocks domestic'!N472</f>
        <v>-1.3703485036753714E-2</v>
      </c>
      <c r="D69" s="111">
        <f>'Stocks domestic'!O472</f>
        <v>3.2271680069554248E-3</v>
      </c>
      <c r="E69" s="111">
        <f>'Stocks domestic'!P472</f>
        <v>-6.7710350438461037E-3</v>
      </c>
      <c r="F69" s="111">
        <f>'Stocks domestic'!Q472</f>
        <v>-1.4542280066819801E-2</v>
      </c>
      <c r="G69" s="20">
        <f t="array" ref="G69">SQRT(MMULT(MMULT(TRANSPOSE($A$12:$A$16),MMULT(TRANSPOSE(EXP(B70:F321)-1),EXP(B70:F321)-1)/COUNTA(F70:F321)),$A$12:$A$16))*NORMSINV('VaR ES domestic stock'!$B$19)</f>
        <v>-2.5489795808300846E-2</v>
      </c>
      <c r="H69" s="20">
        <f t="array" ref="H69">-SQRT(G69^2+Currency!E50^2+2*G69*Currency!E50*CORREL(Currency!J50:J301,R69:R320))</f>
        <v>-3.5431850527208361E-2</v>
      </c>
      <c r="I69" s="111">
        <f t="shared" si="1"/>
        <v>-0.11204534938061622</v>
      </c>
      <c r="J69" s="20">
        <f t="array" ref="J69">SQRT(MMULT(MMULT(TRANSPOSE($A$12:$A$16),MMULT(TRANSPOSE(EXP(B70:F321)-1),EXP(B70:F321)-1)/COUNTA(F70:F321)),$A$12:$A$16))*(-1/SQRT(2*PI())*EXP(-1*(NORMSINV($B$19))^2/2)/$B$19)</f>
        <v>-2.9202754678297835E-2</v>
      </c>
      <c r="K69" s="20">
        <f>Currency!H50+'VaR ES domestic stock'!J69</f>
        <v>-4.5996108882141722E-2</v>
      </c>
      <c r="L69" s="112">
        <f t="shared" si="2"/>
        <v>-0.14545246757266914</v>
      </c>
      <c r="M69" s="229">
        <f>'Stocks domestic'!H472/'Stocks domestic'!H471-1</f>
        <v>-2.3478887064869558E-2</v>
      </c>
      <c r="N69" s="229">
        <f>'Stocks domestic'!I472/'Stocks domestic'!I471-1</f>
        <v>-1.3610019706356891E-2</v>
      </c>
      <c r="O69" s="229">
        <f>'Stocks domestic'!J472/'Stocks domestic'!J471-1</f>
        <v>3.2323809197680742E-3</v>
      </c>
      <c r="P69" s="229">
        <f>'Stocks domestic'!K472/'Stocks domestic'!K471-1</f>
        <v>-6.7481632371132472E-3</v>
      </c>
      <c r="Q69" s="229">
        <f>'Stocks domestic'!L472/'Stocks domestic'!L471-1</f>
        <v>-1.4437051815832547E-2</v>
      </c>
      <c r="R69" s="155">
        <f t="array" ref="R69">MMULT(M69:Q69,'VaR ES domestic stock'!$A$12:$A$16)</f>
        <v>-1.1008348180880834E-2</v>
      </c>
    </row>
    <row r="70" spans="1:18" ht="12.75">
      <c r="A70" s="247">
        <v>43060</v>
      </c>
      <c r="B70" s="111">
        <f>'Stocks domestic'!M471</f>
        <v>2.0134524607576049E-2</v>
      </c>
      <c r="C70" s="111">
        <f>'Stocks domestic'!N471</f>
        <v>-1.6735707994671701E-3</v>
      </c>
      <c r="D70" s="111">
        <f>'Stocks domestic'!O471</f>
        <v>9.5999632177638551E-3</v>
      </c>
      <c r="E70" s="111">
        <f>'Stocks domestic'!P471</f>
        <v>2.0941764961615889E-3</v>
      </c>
      <c r="F70" s="111">
        <f>'Stocks domestic'!Q471</f>
        <v>5.4963082998342339E-3</v>
      </c>
      <c r="G70" s="20">
        <f t="array" ref="G70">SQRT(MMULT(MMULT(TRANSPOSE($A$12:$A$16),MMULT(TRANSPOSE(EXP(B71:F322)-1),EXP(B71:F322)-1)/COUNTA(F71:F322)),$A$12:$A$16))*NORMSINV('VaR ES domestic stock'!$B$19)</f>
        <v>-2.5471919516766375E-2</v>
      </c>
      <c r="H70" s="20">
        <f t="array" ref="H70">-SQRT(G70^2+Currency!E51^2+2*G70*Currency!E51*CORREL(Currency!J51:J302,R70:R321))</f>
        <v>-3.54192213280978E-2</v>
      </c>
      <c r="I70" s="111">
        <f t="shared" si="1"/>
        <v>-0.11200541234640307</v>
      </c>
      <c r="J70" s="20">
        <f t="array" ref="J70">SQRT(MMULT(MMULT(TRANSPOSE($A$12:$A$16),MMULT(TRANSPOSE(EXP(B71:F322)-1),EXP(B71:F322)-1)/COUNTA(F71:F322)),$A$12:$A$16))*(-1/SQRT(2*PI())*EXP(-1*(NORMSINV($B$19))^2/2)/$B$19)</f>
        <v>-2.9182274445338538E-2</v>
      </c>
      <c r="K70" s="20">
        <f>Currency!H51+'VaR ES domestic stock'!J70</f>
        <v>-4.5942470836336416E-2</v>
      </c>
      <c r="L70" s="112">
        <f t="shared" si="2"/>
        <v>-0.14528284917868395</v>
      </c>
      <c r="M70" s="229">
        <f>'Stocks domestic'!H471/'Stocks domestic'!H470-1</f>
        <v>2.033859144331096E-2</v>
      </c>
      <c r="N70" s="229">
        <f>'Stocks domestic'!I471/'Stocks domestic'!I470-1</f>
        <v>-1.6721711607637912E-3</v>
      </c>
      <c r="O70" s="229">
        <f>'Stocks domestic'!J471/'Stocks domestic'!J470-1</f>
        <v>9.6461906735296754E-3</v>
      </c>
      <c r="P70" s="229">
        <f>'Stocks domestic'!K471/'Stocks domestic'!K470-1</f>
        <v>2.0963708152565985E-3</v>
      </c>
      <c r="Q70" s="229">
        <f>'Stocks domestic'!L471/'Stocks domestic'!L470-1</f>
        <v>5.5114407137319965E-3</v>
      </c>
      <c r="R70" s="155">
        <f t="array" ref="R70">MMULT(M70:Q70,'VaR ES domestic stock'!$A$12:$A$16)</f>
        <v>7.1840844970130881E-3</v>
      </c>
    </row>
    <row r="71" spans="1:18" ht="12.75">
      <c r="A71" s="247">
        <v>43059</v>
      </c>
      <c r="B71" s="111">
        <f>'Stocks domestic'!M470</f>
        <v>-1.9957251851121575E-2</v>
      </c>
      <c r="C71" s="111">
        <f>'Stocks domestic'!N470</f>
        <v>5.0403126453746873E-5</v>
      </c>
      <c r="D71" s="111">
        <f>'Stocks domestic'!O470</f>
        <v>-7.2490478922862739E-4</v>
      </c>
      <c r="E71" s="111">
        <f>'Stocks domestic'!P470</f>
        <v>4.9222149201665778E-3</v>
      </c>
      <c r="F71" s="111">
        <f>'Stocks domestic'!Q470</f>
        <v>1.8509028180511459E-3</v>
      </c>
      <c r="G71" s="20">
        <f t="array" ref="G71">SQRT(MMULT(MMULT(TRANSPOSE($A$12:$A$16),MMULT(TRANSPOSE(EXP(B72:F323)-1),EXP(B72:F323)-1)/COUNTA(F72:F323)),$A$12:$A$16))*NORMSINV('VaR ES domestic stock'!$B$19)</f>
        <v>-2.5587768377444985E-2</v>
      </c>
      <c r="H71" s="20">
        <f t="array" ref="H71">-SQRT(G71^2+Currency!E52^2+2*G71*Currency!E52*CORREL(Currency!J52:J303,R71:R322))</f>
        <v>-3.5648047767160157E-2</v>
      </c>
      <c r="I71" s="111">
        <f t="shared" si="1"/>
        <v>-0.11272902508270585</v>
      </c>
      <c r="J71" s="20">
        <f t="array" ref="J71">SQRT(MMULT(MMULT(TRANSPOSE($A$12:$A$16),MMULT(TRANSPOSE(EXP(B72:F323)-1),EXP(B72:F323)-1)/COUNTA(F72:F323)),$A$12:$A$16))*(-1/SQRT(2*PI())*EXP(-1*(NORMSINV($B$19))^2/2)/$B$19)</f>
        <v>-2.9314998374694458E-2</v>
      </c>
      <c r="K71" s="20">
        <f>Currency!H52+'VaR ES domestic stock'!J71</f>
        <v>-4.6194327772867042E-2</v>
      </c>
      <c r="L71" s="112">
        <f t="shared" si="2"/>
        <v>-0.14607929074263318</v>
      </c>
      <c r="M71" s="229">
        <f>'Stocks domestic'!H470/'Stocks domestic'!H469-1</f>
        <v>-1.975942411880538E-2</v>
      </c>
      <c r="N71" s="229">
        <f>'Stocks domestic'!I470/'Stocks domestic'!I469-1</f>
        <v>5.040439671266661E-5</v>
      </c>
      <c r="O71" s="229">
        <f>'Stocks domestic'!J470/'Stocks domestic'!J469-1</f>
        <v>-7.2464210922840167E-4</v>
      </c>
      <c r="P71" s="229">
        <f>'Stocks domestic'!K470/'Stocks domestic'!K469-1</f>
        <v>4.9343489205770918E-3</v>
      </c>
      <c r="Q71" s="229">
        <f>'Stocks domestic'!L470/'Stocks domestic'!L469-1</f>
        <v>1.8526167959778128E-3</v>
      </c>
      <c r="R71" s="155">
        <f t="array" ref="R71">MMULT(M71:Q71,'VaR ES domestic stock'!$A$12:$A$16)</f>
        <v>-2.7293392229532417E-3</v>
      </c>
    </row>
    <row r="72" spans="1:18" ht="12.75">
      <c r="A72" s="247">
        <v>43056</v>
      </c>
      <c r="B72" s="111">
        <f>'Stocks domestic'!M469</f>
        <v>6.2449091257010172E-3</v>
      </c>
      <c r="C72" s="111">
        <f>'Stocks domestic'!N469</f>
        <v>-2.4479304867589143E-2</v>
      </c>
      <c r="D72" s="111">
        <f>'Stocks domestic'!O469</f>
        <v>-7.4497881178769076E-3</v>
      </c>
      <c r="E72" s="111">
        <f>'Stocks domestic'!P469</f>
        <v>-1.3767537184506146E-2</v>
      </c>
      <c r="F72" s="111">
        <f>'Stocks domestic'!Q469</f>
        <v>-1.1543692424159278E-2</v>
      </c>
      <c r="G72" s="20">
        <f t="array" ref="G72">SQRT(MMULT(MMULT(TRANSPOSE($A$12:$A$16),MMULT(TRANSPOSE(EXP(B73:F324)-1),EXP(B73:F324)-1)/COUNTA(F73:F324)),$A$12:$A$16))*NORMSINV('VaR ES domestic stock'!$B$19)</f>
        <v>-2.563065247679517E-2</v>
      </c>
      <c r="H72" s="20">
        <f t="array" ref="H72">-SQRT(G72^2+Currency!E53^2+2*G72*Currency!E53*CORREL(Currency!J53:J304,R72:R323))</f>
        <v>-3.5768861057371551E-2</v>
      </c>
      <c r="I72" s="111">
        <f t="shared" si="1"/>
        <v>-0.11311107025139278</v>
      </c>
      <c r="J72" s="20">
        <f t="array" ref="J72">SQRT(MMULT(MMULT(TRANSPOSE($A$12:$A$16),MMULT(TRANSPOSE(EXP(B73:F324)-1),EXP(B73:F324)-1)/COUNTA(F73:F324)),$A$12:$A$16))*(-1/SQRT(2*PI())*EXP(-1*(NORMSINV($B$19))^2/2)/$B$19)</f>
        <v>-2.9364129165789902E-2</v>
      </c>
      <c r="K72" s="20">
        <f>Currency!H53+'VaR ES domestic stock'!J72</f>
        <v>-4.6266191434432419E-2</v>
      </c>
      <c r="L72" s="112">
        <f t="shared" si="2"/>
        <v>-0.14630654359417927</v>
      </c>
      <c r="M72" s="229">
        <f>'Stocks domestic'!H469/'Stocks domestic'!H468-1</f>
        <v>6.2644492248997707E-3</v>
      </c>
      <c r="N72" s="229">
        <f>'Stocks domestic'!I469/'Stocks domestic'!I468-1</f>
        <v>-2.4182116610251381E-2</v>
      </c>
      <c r="O72" s="229">
        <f>'Stocks domestic'!J469/'Stocks domestic'!J468-1</f>
        <v>-7.4221072279508915E-3</v>
      </c>
      <c r="P72" s="229">
        <f>'Stocks domestic'!K469/'Stocks domestic'!K468-1</f>
        <v>-1.3673198079739324E-2</v>
      </c>
      <c r="Q72" s="229">
        <f>'Stocks domestic'!L469/'Stocks domestic'!L468-1</f>
        <v>-1.1477319647900441E-2</v>
      </c>
      <c r="R72" s="155">
        <f t="array" ref="R72">MMULT(M72:Q72,'VaR ES domestic stock'!$A$12:$A$16)</f>
        <v>-1.0098058468188453E-2</v>
      </c>
    </row>
    <row r="73" spans="1:18" ht="12.75">
      <c r="A73" s="247">
        <v>43055</v>
      </c>
      <c r="B73" s="111">
        <f>'Stocks domestic'!M468</f>
        <v>-3.1843134733864735E-3</v>
      </c>
      <c r="C73" s="111">
        <f>'Stocks domestic'!N468</f>
        <v>-2.8609281971475583E-3</v>
      </c>
      <c r="D73" s="111">
        <f>'Stocks domestic'!O468</f>
        <v>4.8446703885647929E-3</v>
      </c>
      <c r="E73" s="111">
        <f>'Stocks domestic'!P468</f>
        <v>1.045960891673086E-2</v>
      </c>
      <c r="F73" s="111">
        <f>'Stocks domestic'!Q468</f>
        <v>-4.3841960091952504E-3</v>
      </c>
      <c r="G73" s="20">
        <f t="array" ref="G73">SQRT(MMULT(MMULT(TRANSPOSE($A$12:$A$16),MMULT(TRANSPOSE(EXP(B74:F325)-1),EXP(B74:F325)-1)/COUNTA(F74:F325)),$A$12:$A$16))*NORMSINV('VaR ES domestic stock'!$B$19)</f>
        <v>-2.5641678382391338E-2</v>
      </c>
      <c r="H73" s="20">
        <f t="array" ref="H73">-SQRT(G73^2+Currency!E54^2+2*G73*Currency!E54*CORREL(Currency!J54:J305,R73:R324))</f>
        <v>-3.5788576449776781E-2</v>
      </c>
      <c r="I73" s="111">
        <f t="shared" si="1"/>
        <v>-0.11317341579635729</v>
      </c>
      <c r="J73" s="20">
        <f t="array" ref="J73">SQRT(MMULT(MMULT(TRANSPOSE($A$12:$A$16),MMULT(TRANSPOSE(EXP(B74:F325)-1),EXP(B74:F325)-1)/COUNTA(F74:F325)),$A$12:$A$16))*(-1/SQRT(2*PI())*EXP(-1*(NORMSINV($B$19))^2/2)/$B$19)</f>
        <v>-2.9376761154631736E-2</v>
      </c>
      <c r="K73" s="20">
        <f>Currency!H54+'VaR ES domestic stock'!J73</f>
        <v>-4.626230275810319E-2</v>
      </c>
      <c r="L73" s="112">
        <f t="shared" si="2"/>
        <v>-0.14629424651989573</v>
      </c>
      <c r="M73" s="229">
        <f>'Stocks domestic'!H468/'Stocks domestic'!H467-1</f>
        <v>-3.179248924368161E-3</v>
      </c>
      <c r="N73" s="229">
        <f>'Stocks domestic'!I468/'Stocks domestic'!I467-1</f>
        <v>-2.8568396420232123E-3</v>
      </c>
      <c r="O73" s="229">
        <f>'Stocks domestic'!J468/'Stocks domestic'!J467-1</f>
        <v>4.8564247785340964E-3</v>
      </c>
      <c r="P73" s="229">
        <f>'Stocks domestic'!K468/'Stocks domestic'!K467-1</f>
        <v>1.0514501845329871E-2</v>
      </c>
      <c r="Q73" s="229">
        <f>'Stocks domestic'!L468/'Stocks domestic'!L467-1</f>
        <v>-4.3745994513908482E-3</v>
      </c>
      <c r="R73" s="155">
        <f t="array" ref="R73">MMULT(M73:Q73,'VaR ES domestic stock'!$A$12:$A$16)</f>
        <v>9.9204772121634947E-4</v>
      </c>
    </row>
    <row r="74" spans="1:18" ht="12.75">
      <c r="A74" s="247">
        <v>43054</v>
      </c>
      <c r="B74" s="111">
        <f>'Stocks domestic'!M467</f>
        <v>2.5626046926618177E-3</v>
      </c>
      <c r="C74" s="111">
        <f>'Stocks domestic'!N467</f>
        <v>-1.4584839920096168E-2</v>
      </c>
      <c r="D74" s="111">
        <f>'Stocks domestic'!O467</f>
        <v>-1.9102357521291507E-2</v>
      </c>
      <c r="E74" s="111">
        <f>'Stocks domestic'!P467</f>
        <v>-2.4338320538931715E-2</v>
      </c>
      <c r="F74" s="111">
        <f>'Stocks domestic'!Q467</f>
        <v>-1.3627064361297032E-2</v>
      </c>
      <c r="G74" s="20">
        <f t="array" ref="G74">SQRT(MMULT(MMULT(TRANSPOSE($A$12:$A$16),MMULT(TRANSPOSE(EXP(B75:F326)-1),EXP(B75:F326)-1)/COUNTA(F75:F326)),$A$12:$A$16))*NORMSINV('VaR ES domestic stock'!$B$19)</f>
        <v>-2.5594975219841196E-2</v>
      </c>
      <c r="H74" s="20">
        <f t="array" ref="H74">-SQRT(G74^2+Currency!E55^2+2*G74*Currency!E55*CORREL(Currency!J55:J306,R74:R325))</f>
        <v>-3.5722999123285248E-2</v>
      </c>
      <c r="I74" s="111">
        <f t="shared" si="1"/>
        <v>-0.11296604208177954</v>
      </c>
      <c r="J74" s="20">
        <f t="array" ref="J74">SQRT(MMULT(MMULT(TRANSPOSE($A$12:$A$16),MMULT(TRANSPOSE(EXP(B75:F326)-1),EXP(B75:F326)-1)/COUNTA(F75:F326)),$A$12:$A$16))*(-1/SQRT(2*PI())*EXP(-1*(NORMSINV($B$19))^2/2)/$B$19)</f>
        <v>-2.9323254998328656E-2</v>
      </c>
      <c r="K74" s="20">
        <f>Currency!H55+'VaR ES domestic stock'!J74</f>
        <v>-4.6190736023203671E-2</v>
      </c>
      <c r="L74" s="112">
        <f t="shared" si="2"/>
        <v>-0.14606793263291179</v>
      </c>
      <c r="M74" s="229">
        <f>'Stocks domestic'!H467/'Stocks domestic'!H466-1</f>
        <v>2.5658909706114397E-3</v>
      </c>
      <c r="N74" s="229">
        <f>'Stocks domestic'!I467/'Stocks domestic'!I466-1</f>
        <v>-1.4478996337719208E-2</v>
      </c>
      <c r="O74" s="229">
        <f>'Stocks domestic'!J467/'Stocks domestic'!J466-1</f>
        <v>-1.8921063704892327E-2</v>
      </c>
      <c r="P74" s="229">
        <f>'Stocks domestic'!K467/'Stocks domestic'!K466-1</f>
        <v>-2.4044531882652431E-2</v>
      </c>
      <c r="Q74" s="229">
        <f>'Stocks domestic'!L467/'Stocks domestic'!L466-1</f>
        <v>-1.3534636237408026E-2</v>
      </c>
      <c r="R74" s="155">
        <f t="array" ref="R74">MMULT(M74:Q74,'VaR ES domestic stock'!$A$12:$A$16)</f>
        <v>-1.3682667438412111E-2</v>
      </c>
    </row>
    <row r="75" spans="1:18" ht="12.75">
      <c r="A75" s="247">
        <v>43053</v>
      </c>
      <c r="B75" s="111">
        <f>'Stocks domestic'!M466</f>
        <v>-1.372494098321317E-2</v>
      </c>
      <c r="C75" s="111">
        <f>'Stocks domestic'!N466</f>
        <v>1.0147973507644925E-2</v>
      </c>
      <c r="D75" s="111">
        <f>'Stocks domestic'!O466</f>
        <v>-7.4864609309233665E-3</v>
      </c>
      <c r="E75" s="111">
        <f>'Stocks domestic'!P466</f>
        <v>1.0971010531485132E-2</v>
      </c>
      <c r="F75" s="111">
        <f>'Stocks domestic'!Q466</f>
        <v>9.1755555075617827E-3</v>
      </c>
      <c r="G75" s="20">
        <f t="array" ref="G75">SQRT(MMULT(MMULT(TRANSPOSE($A$12:$A$16),MMULT(TRANSPOSE(EXP(B76:F327)-1),EXP(B76:F327)-1)/COUNTA(F76:F327)),$A$12:$A$16))*NORMSINV('VaR ES domestic stock'!$B$19)</f>
        <v>-2.6057502831326563E-2</v>
      </c>
      <c r="H75" s="20">
        <f t="array" ref="H75">-SQRT(G75^2+Currency!E56^2+2*G75*Currency!E56*CORREL(Currency!J56:J307,R75:R326))</f>
        <v>-3.6201819889057872E-2</v>
      </c>
      <c r="I75" s="111">
        <f t="shared" si="1"/>
        <v>-0.11448020629260704</v>
      </c>
      <c r="J75" s="20">
        <f t="array" ref="J75">SQRT(MMULT(MMULT(TRANSPOSE($A$12:$A$16),MMULT(TRANSPOSE(EXP(B76:F327)-1),EXP(B76:F327)-1)/COUNTA(F76:F327)),$A$12:$A$16))*(-1/SQRT(2*PI())*EXP(-1*(NORMSINV($B$19))^2/2)/$B$19)</f>
        <v>-2.9853156472303886E-2</v>
      </c>
      <c r="K75" s="20">
        <f>Currency!H56+'VaR ES domestic stock'!J75</f>
        <v>-4.6844845742193233E-2</v>
      </c>
      <c r="L75" s="112">
        <f t="shared" si="2"/>
        <v>-0.14813640918457149</v>
      </c>
      <c r="M75" s="229">
        <f>'Stocks domestic'!H466/'Stocks domestic'!H465-1</f>
        <v>-1.3631183409917758E-2</v>
      </c>
      <c r="N75" s="229">
        <f>'Stocks domestic'!I466/'Stocks domestic'!I465-1</f>
        <v>1.0199638808943812E-2</v>
      </c>
      <c r="O75" s="229">
        <f>'Stocks domestic'!J466/'Stocks domestic'!J465-1</f>
        <v>-7.4585071839980976E-3</v>
      </c>
      <c r="P75" s="229">
        <f>'Stocks domestic'!K466/'Stocks domestic'!K465-1</f>
        <v>1.1031412756577819E-2</v>
      </c>
      <c r="Q75" s="229">
        <f>'Stocks domestic'!L466/'Stocks domestic'!L465-1</f>
        <v>9.2177799624666434E-3</v>
      </c>
      <c r="R75" s="155">
        <f t="array" ref="R75">MMULT(M75:Q75,'VaR ES domestic stock'!$A$12:$A$16)</f>
        <v>1.8718281868144837E-3</v>
      </c>
    </row>
    <row r="76" spans="1:18" ht="12.75">
      <c r="A76" s="247">
        <v>43052</v>
      </c>
      <c r="B76" s="111">
        <f>'Stocks domestic'!M465</f>
        <v>4.632991843020131E-2</v>
      </c>
      <c r="C76" s="111">
        <f>'Stocks domestic'!N465</f>
        <v>9.9109168640302957E-3</v>
      </c>
      <c r="D76" s="111">
        <f>'Stocks domestic'!O465</f>
        <v>2.1725290269048753E-3</v>
      </c>
      <c r="E76" s="111">
        <f>'Stocks domestic'!P465</f>
        <v>2.1998218578168999E-2</v>
      </c>
      <c r="F76" s="111">
        <f>'Stocks domestic'!Q465</f>
        <v>6.9030609083484502E-3</v>
      </c>
      <c r="G76" s="20">
        <f t="array" ref="G76">SQRT(MMULT(MMULT(TRANSPOSE($A$12:$A$16),MMULT(TRANSPOSE(EXP(B77:F328)-1),EXP(B77:F328)-1)/COUNTA(F77:F328)),$A$12:$A$16))*NORMSINV('VaR ES domestic stock'!$B$19)</f>
        <v>-2.5997819025637598E-2</v>
      </c>
      <c r="H76" s="20">
        <f t="array" ref="H76">-SQRT(G76^2+Currency!E57^2+2*G76*Currency!E57*CORREL(Currency!J57:J308,R76:R327))</f>
        <v>-3.6309179783321918E-2</v>
      </c>
      <c r="I76" s="111">
        <f t="shared" si="1"/>
        <v>-0.11481970808783626</v>
      </c>
      <c r="J76" s="20">
        <f t="array" ref="J76">SQRT(MMULT(MMULT(TRANSPOSE($A$12:$A$16),MMULT(TRANSPOSE(EXP(B77:F328)-1),EXP(B77:F328)-1)/COUNTA(F77:F328)),$A$12:$A$16))*(-1/SQRT(2*PI())*EXP(-1*(NORMSINV($B$19))^2/2)/$B$19)</f>
        <v>-2.9784778853710552E-2</v>
      </c>
      <c r="K76" s="20">
        <f>Currency!H57+'VaR ES domestic stock'!J76</f>
        <v>-4.679503264799402E-2</v>
      </c>
      <c r="L76" s="112">
        <f t="shared" si="2"/>
        <v>-0.14797888634960146</v>
      </c>
      <c r="M76" s="229">
        <f>'Stocks domestic'!H465/'Stocks domestic'!H464-1</f>
        <v>4.7419917094191355E-2</v>
      </c>
      <c r="N76" s="229">
        <f>'Stocks domestic'!I465/'Stocks domestic'!I464-1</f>
        <v>9.9601926554591103E-3</v>
      </c>
      <c r="O76" s="229">
        <f>'Stocks domestic'!J465/'Stocks domestic'!J464-1</f>
        <v>2.1748906780334476E-3</v>
      </c>
      <c r="P76" s="229">
        <f>'Stocks domestic'!K465/'Stocks domestic'!K464-1</f>
        <v>2.2241963424666E-2</v>
      </c>
      <c r="Q76" s="229">
        <f>'Stocks domestic'!L465/'Stocks domestic'!L464-1</f>
        <v>6.9269419524427001E-3</v>
      </c>
      <c r="R76" s="155">
        <f t="array" ref="R76">MMULT(M76:Q76,'VaR ES domestic stock'!$A$12:$A$16)</f>
        <v>1.7744781160958522E-2</v>
      </c>
    </row>
    <row r="77" spans="1:18" ht="12.75">
      <c r="A77" s="247">
        <v>43049</v>
      </c>
      <c r="B77" s="111">
        <f>'Stocks domestic'!M464</f>
        <v>2.9843168594497552E-3</v>
      </c>
      <c r="C77" s="111">
        <f>'Stocks domestic'!N464</f>
        <v>-1.2688517333217474E-2</v>
      </c>
      <c r="D77" s="111">
        <f>'Stocks domestic'!O464</f>
        <v>-3.3100262920494954E-4</v>
      </c>
      <c r="E77" s="111">
        <f>'Stocks domestic'!P464</f>
        <v>-6.7586603447294842E-3</v>
      </c>
      <c r="F77" s="111">
        <f>'Stocks domestic'!Q464</f>
        <v>3.6490234007303284E-4</v>
      </c>
      <c r="G77" s="20">
        <f t="array" ref="G77">SQRT(MMULT(MMULT(TRANSPOSE($A$12:$A$16),MMULT(TRANSPOSE(EXP(B78:F329)-1),EXP(B78:F329)-1)/COUNTA(F78:F329)),$A$12:$A$16))*NORMSINV('VaR ES domestic stock'!$B$19)</f>
        <v>-2.6001491583222701E-2</v>
      </c>
      <c r="H77" s="20">
        <f t="array" ref="H77">-SQRT(G77^2+Currency!E58^2+2*G77*Currency!E58*CORREL(Currency!J58:J309,R77:R328))</f>
        <v>-3.6642238455635766E-2</v>
      </c>
      <c r="I77" s="111">
        <f t="shared" si="1"/>
        <v>-0.11587293208681969</v>
      </c>
      <c r="J77" s="20">
        <f t="array" ref="J77">SQRT(MMULT(MMULT(TRANSPOSE($A$12:$A$16),MMULT(TRANSPOSE(EXP(B78:F329)-1),EXP(B78:F329)-1)/COUNTA(F78:F329)),$A$12:$A$16))*(-1/SQRT(2*PI())*EXP(-1*(NORMSINV($B$19))^2/2)/$B$19)</f>
        <v>-2.9788986372633268E-2</v>
      </c>
      <c r="K77" s="20">
        <f>Currency!H58+'VaR ES domestic stock'!J77</f>
        <v>-4.7272922447997884E-2</v>
      </c>
      <c r="L77" s="112">
        <f t="shared" si="2"/>
        <v>-0.14949010658817602</v>
      </c>
      <c r="M77" s="229">
        <f>'Stocks domestic'!H464/'Stocks domestic'!H463-1</f>
        <v>2.98877436610967E-3</v>
      </c>
      <c r="N77" s="229">
        <f>'Stocks domestic'!I464/'Stocks domestic'!I463-1</f>
        <v>-1.2608357491857625E-2</v>
      </c>
      <c r="O77" s="229">
        <f>'Stocks domestic'!J464/'Stocks domestic'!J463-1</f>
        <v>-3.3094785387843828E-4</v>
      </c>
      <c r="P77" s="229">
        <f>'Stocks domestic'!K464/'Stocks domestic'!K463-1</f>
        <v>-6.735871968436058E-3</v>
      </c>
      <c r="Q77" s="229">
        <f>'Stocks domestic'!L464/'Stocks domestic'!L463-1</f>
        <v>3.6496892503068423E-4</v>
      </c>
      <c r="R77" s="155">
        <f t="array" ref="R77">MMULT(M77:Q77,'VaR ES domestic stock'!$A$12:$A$16)</f>
        <v>-3.2642868046063537E-3</v>
      </c>
    </row>
    <row r="78" spans="1:18" ht="12.75">
      <c r="A78" s="247">
        <v>43048</v>
      </c>
      <c r="B78" s="111">
        <f>'Stocks domestic'!M463</f>
        <v>-5.7458190192421809E-3</v>
      </c>
      <c r="C78" s="111">
        <f>'Stocks domestic'!N463</f>
        <v>-9.7380679138004706E-3</v>
      </c>
      <c r="D78" s="111">
        <f>'Stocks domestic'!O463</f>
        <v>-3.1804453248624217E-3</v>
      </c>
      <c r="E78" s="111">
        <f>'Stocks domestic'!P463</f>
        <v>-1.4150284511096647E-2</v>
      </c>
      <c r="F78" s="111">
        <f>'Stocks domestic'!Q463</f>
        <v>-6.7095076637152182E-3</v>
      </c>
      <c r="G78" s="20">
        <f t="array" ref="G78">SQRT(MMULT(MMULT(TRANSPOSE($A$12:$A$16),MMULT(TRANSPOSE(EXP(B79:F330)-1),EXP(B79:F330)-1)/COUNTA(F79:F330)),$A$12:$A$16))*NORMSINV('VaR ES domestic stock'!$B$19)</f>
        <v>-2.5979977037803807E-2</v>
      </c>
      <c r="H78" s="20">
        <f t="array" ref="H78">-SQRT(G78^2+Currency!E59^2+2*G78*Currency!E59*CORREL(Currency!J59:J310,R78:R329))</f>
        <v>-3.6406476046913189E-2</v>
      </c>
      <c r="I78" s="111">
        <f t="shared" si="1"/>
        <v>-0.1151273858886088</v>
      </c>
      <c r="J78" s="20">
        <f t="array" ref="J78">SQRT(MMULT(MMULT(TRANSPOSE($A$12:$A$16),MMULT(TRANSPOSE(EXP(B79:F330)-1),EXP(B79:F330)-1)/COUNTA(F79:F330)),$A$12:$A$16))*(-1/SQRT(2*PI())*EXP(-1*(NORMSINV($B$19))^2/2)/$B$19)</f>
        <v>-2.9764337921284023E-2</v>
      </c>
      <c r="K78" s="20">
        <f>Currency!H59+'VaR ES domestic stock'!J78</f>
        <v>-4.7286584627211095E-2</v>
      </c>
      <c r="L78" s="112">
        <f t="shared" si="2"/>
        <v>-0.14953331019229116</v>
      </c>
      <c r="M78" s="229">
        <f>'Stocks domestic'!H463/'Stocks domestic'!H462-1</f>
        <v>-5.729343371607909E-3</v>
      </c>
      <c r="N78" s="229">
        <f>'Stocks domestic'!I463/'Stocks domestic'!I462-1</f>
        <v>-9.6908064665947036E-3</v>
      </c>
      <c r="O78" s="229">
        <f>'Stocks domestic'!J463/'Stocks domestic'!J462-1</f>
        <v>-3.1753930661936325E-3</v>
      </c>
      <c r="P78" s="229">
        <f>'Stocks domestic'!K463/'Stocks domestic'!K462-1</f>
        <v>-1.4050639789308428E-2</v>
      </c>
      <c r="Q78" s="229">
        <f>'Stocks domestic'!L463/'Stocks domestic'!L462-1</f>
        <v>-6.6870491737122117E-3</v>
      </c>
      <c r="R78" s="155">
        <f t="array" ref="R78">MMULT(M78:Q78,'VaR ES domestic stock'!$A$12:$A$16)</f>
        <v>-7.8666463734833776E-3</v>
      </c>
    </row>
    <row r="79" spans="1:18" ht="12.75">
      <c r="A79" s="247">
        <v>43047</v>
      </c>
      <c r="B79" s="111">
        <f>'Stocks domestic'!M462</f>
        <v>-5.4285048828352188E-3</v>
      </c>
      <c r="C79" s="111">
        <f>'Stocks domestic'!N462</f>
        <v>-1.7013924295696621E-3</v>
      </c>
      <c r="D79" s="111">
        <f>'Stocks domestic'!O462</f>
        <v>8.1574082048480791E-3</v>
      </c>
      <c r="E79" s="111">
        <f>'Stocks domestic'!P462</f>
        <v>2.8138992512067806E-3</v>
      </c>
      <c r="F79" s="111">
        <f>'Stocks domestic'!Q462</f>
        <v>3.4455383472475208E-3</v>
      </c>
      <c r="G79" s="20">
        <f t="array" ref="G79">SQRT(MMULT(MMULT(TRANSPOSE($A$12:$A$16),MMULT(TRANSPOSE(EXP(B80:F331)-1),EXP(B80:F331)-1)/COUNTA(F80:F331)),$A$12:$A$16))*NORMSINV('VaR ES domestic stock'!$B$19)</f>
        <v>-2.5980867904542612E-2</v>
      </c>
      <c r="H79" s="20">
        <f t="array" ref="H79">-SQRT(G79^2+Currency!E60^2+2*G79*Currency!E60*CORREL(Currency!J60:J311,R79:R330))</f>
        <v>-3.6377233168444399E-2</v>
      </c>
      <c r="I79" s="111">
        <f t="shared" si="1"/>
        <v>-0.11503491178730792</v>
      </c>
      <c r="J79" s="20">
        <f t="array" ref="J79">SQRT(MMULT(MMULT(TRANSPOSE($A$12:$A$16),MMULT(TRANSPOSE(EXP(B80:F331)-1),EXP(B80:F331)-1)/COUNTA(F80:F331)),$A$12:$A$16))*(-1/SQRT(2*PI())*EXP(-1*(NORMSINV($B$19))^2/2)/$B$19)</f>
        <v>-2.9765358555698677E-2</v>
      </c>
      <c r="K79" s="20">
        <f>Currency!H60+'VaR ES domestic stock'!J79</f>
        <v>-4.7287897550001456E-2</v>
      </c>
      <c r="L79" s="112">
        <f t="shared" si="2"/>
        <v>-0.14953746201870066</v>
      </c>
      <c r="M79" s="229">
        <f>'Stocks domestic'!H462/'Stocks domestic'!H461-1</f>
        <v>-5.4137971758584369E-3</v>
      </c>
      <c r="N79" s="229">
        <f>'Stocks domestic'!I462/'Stocks domestic'!I461-1</f>
        <v>-1.6999458819679791E-3</v>
      </c>
      <c r="O79" s="229">
        <f>'Stocks domestic'!J462/'Stocks domestic'!J461-1</f>
        <v>8.1907705141155418E-3</v>
      </c>
      <c r="P79" s="229">
        <f>'Stocks domestic'!K462/'Stocks domestic'!K461-1</f>
        <v>2.8178619817411654E-3</v>
      </c>
      <c r="Q79" s="229">
        <f>'Stocks domestic'!L462/'Stocks domestic'!L461-1</f>
        <v>3.4514810377945793E-3</v>
      </c>
      <c r="R79" s="155">
        <f t="array" ref="R79">MMULT(M79:Q79,'VaR ES domestic stock'!$A$12:$A$16)</f>
        <v>1.469274095164974E-3</v>
      </c>
    </row>
    <row r="80" spans="1:18" ht="12.75">
      <c r="A80" s="247">
        <v>43046</v>
      </c>
      <c r="B80" s="111">
        <f>'Stocks domestic'!M461</f>
        <v>1.9144773844766053E-2</v>
      </c>
      <c r="C80" s="111">
        <f>'Stocks domestic'!N461</f>
        <v>1.0114304056882281E-2</v>
      </c>
      <c r="D80" s="111">
        <f>'Stocks domestic'!O461</f>
        <v>1.1611282649184373E-2</v>
      </c>
      <c r="E80" s="111">
        <f>'Stocks domestic'!P461</f>
        <v>-1.3011116644918767E-2</v>
      </c>
      <c r="F80" s="111">
        <f>'Stocks domestic'!Q461</f>
        <v>6.0320080000564108E-3</v>
      </c>
      <c r="G80" s="20">
        <f t="array" ref="G80">SQRT(MMULT(MMULT(TRANSPOSE($A$12:$A$16),MMULT(TRANSPOSE(EXP(B81:F332)-1),EXP(B81:F332)-1)/COUNTA(F81:F332)),$A$12:$A$16))*NORMSINV('VaR ES domestic stock'!$B$19)</f>
        <v>-2.6143105084345645E-2</v>
      </c>
      <c r="H80" s="20">
        <f t="array" ref="H80">-SQRT(G80^2+Currency!E61^2+2*G80*Currency!E61*CORREL(Currency!J61:J312,R80:R331))</f>
        <v>-3.6486260860272207E-2</v>
      </c>
      <c r="I80" s="111">
        <f t="shared" si="1"/>
        <v>-0.11537968762151472</v>
      </c>
      <c r="J80" s="20">
        <f t="array" ref="J80">SQRT(MMULT(MMULT(TRANSPOSE($A$12:$A$16),MMULT(TRANSPOSE(EXP(B81:F332)-1),EXP(B81:F332)-1)/COUNTA(F81:F332)),$A$12:$A$16))*(-1/SQRT(2*PI())*EXP(-1*(NORMSINV($B$19))^2/2)/$B$19)</f>
        <v>-2.9951227936415487E-2</v>
      </c>
      <c r="K80" s="20">
        <f>Currency!H61+'VaR ES domestic stock'!J80</f>
        <v>-4.7412878586860781E-2</v>
      </c>
      <c r="L80" s="112">
        <f t="shared" si="2"/>
        <v>-0.14993268675950558</v>
      </c>
      <c r="M80" s="229">
        <f>'Stocks domestic'!H461/'Stocks domestic'!H460-1</f>
        <v>1.9329210144460429E-2</v>
      </c>
      <c r="N80" s="229">
        <f>'Stocks domestic'!I461/'Stocks domestic'!I460-1</f>
        <v>1.0165626514535342E-2</v>
      </c>
      <c r="O80" s="229">
        <f>'Stocks domestic'!J461/'Stocks domestic'!J460-1</f>
        <v>1.1678955259867285E-2</v>
      </c>
      <c r="P80" s="229">
        <f>'Stocks domestic'!K461/'Stocks domestic'!K460-1</f>
        <v>-1.2926837982554784E-2</v>
      </c>
      <c r="Q80" s="229">
        <f>'Stocks domestic'!L461/'Stocks domestic'!L460-1</f>
        <v>6.0502371947639411E-3</v>
      </c>
      <c r="R80" s="155">
        <f t="array" ref="R80">MMULT(M80:Q80,'VaR ES domestic stock'!$A$12:$A$16)</f>
        <v>6.8594382262144437E-3</v>
      </c>
    </row>
    <row r="81" spans="1:18" ht="12.75">
      <c r="A81" s="247">
        <v>43045</v>
      </c>
      <c r="B81" s="111">
        <f>'Stocks domestic'!M460</f>
        <v>-9.5893912706028102E-3</v>
      </c>
      <c r="C81" s="111">
        <f>'Stocks domestic'!N460</f>
        <v>1.4930693245836377E-2</v>
      </c>
      <c r="D81" s="111">
        <f>'Stocks domestic'!O460</f>
        <v>1.1377146587635809E-2</v>
      </c>
      <c r="E81" s="111">
        <f>'Stocks domestic'!P460</f>
        <v>1.8831462096300295E-3</v>
      </c>
      <c r="F81" s="111">
        <f>'Stocks domestic'!Q460</f>
        <v>5.197838619813825E-3</v>
      </c>
      <c r="G81" s="20">
        <f t="array" ref="G81">SQRT(MMULT(MMULT(TRANSPOSE($A$12:$A$16),MMULT(TRANSPOSE(EXP(B82:F333)-1),EXP(B82:F333)-1)/COUNTA(F82:F333)),$A$12:$A$16))*NORMSINV('VaR ES domestic stock'!$B$19)</f>
        <v>-2.6134028983204799E-2</v>
      </c>
      <c r="H81" s="20">
        <f t="array" ref="H81">-SQRT(G81^2+Currency!E62^2+2*G81*Currency!E62*CORREL(Currency!J62:J313,R81:R332))</f>
        <v>-3.6434021177838172E-2</v>
      </c>
      <c r="I81" s="111">
        <f t="shared" si="1"/>
        <v>-0.11521449124077929</v>
      </c>
      <c r="J81" s="20">
        <f t="array" ref="J81">SQRT(MMULT(MMULT(TRANSPOSE($A$12:$A$16),MMULT(TRANSPOSE(EXP(B82:F333)-1),EXP(B82:F333)-1)/COUNTA(F82:F333)),$A$12:$A$16))*(-1/SQRT(2*PI())*EXP(-1*(NORMSINV($B$19))^2/2)/$B$19)</f>
        <v>-2.9940829769358961E-2</v>
      </c>
      <c r="K81" s="20">
        <f>Currency!H62+'VaR ES domestic stock'!J81</f>
        <v>-4.7410549225327059E-2</v>
      </c>
      <c r="L81" s="112">
        <f t="shared" si="2"/>
        <v>-0.14992532067156503</v>
      </c>
      <c r="M81" s="229">
        <f>'Stocks domestic'!H460/'Stocks domestic'!H459-1</f>
        <v>-9.5435596741642037E-3</v>
      </c>
      <c r="N81" s="229">
        <f>'Stocks domestic'!I460/'Stocks domestic'!I459-1</f>
        <v>1.5042712862055385E-2</v>
      </c>
      <c r="O81" s="229">
        <f>'Stocks domestic'!J460/'Stocks domestic'!J459-1</f>
        <v>1.1442112461533149E-2</v>
      </c>
      <c r="P81" s="229">
        <f>'Stocks domestic'!K460/'Stocks domestic'!K459-1</f>
        <v>1.8849204429922661E-3</v>
      </c>
      <c r="Q81" s="229">
        <f>'Stocks domestic'!L460/'Stocks domestic'!L459-1</f>
        <v>5.2113708188756824E-3</v>
      </c>
      <c r="R81" s="155">
        <f t="array" ref="R81">MMULT(M81:Q81,'VaR ES domestic stock'!$A$12:$A$16)</f>
        <v>4.8075113822584562E-3</v>
      </c>
    </row>
    <row r="82" spans="1:18" ht="12.75">
      <c r="A82" s="247">
        <v>43042</v>
      </c>
      <c r="B82" s="111">
        <f>'Stocks domestic'!M459</f>
        <v>3.1121718588099083E-2</v>
      </c>
      <c r="C82" s="111">
        <f>'Stocks domestic'!N459</f>
        <v>-7.7119730803784778E-3</v>
      </c>
      <c r="D82" s="111">
        <f>'Stocks domestic'!O459</f>
        <v>3.4333991633970967E-2</v>
      </c>
      <c r="E82" s="111">
        <f>'Stocks domestic'!P459</f>
        <v>1.2011081238578407E-2</v>
      </c>
      <c r="F82" s="111">
        <f>'Stocks domestic'!Q459</f>
        <v>9.6254992974640231E-3</v>
      </c>
      <c r="G82" s="20">
        <f t="array" ref="G82">SQRT(MMULT(MMULT(TRANSPOSE($A$12:$A$16),MMULT(TRANSPOSE(EXP(B83:F334)-1),EXP(B83:F334)-1)/COUNTA(F83:F334)),$A$12:$A$16))*NORMSINV('VaR ES domestic stock'!$B$19)</f>
        <v>-2.6037549237364604E-2</v>
      </c>
      <c r="H82" s="20">
        <f t="array" ref="H82">-SQRT(G82^2+Currency!E63^2+2*G82*Currency!E63*CORREL(Currency!J63:J314,R82:R333))</f>
        <v>-3.6295265283609553E-2</v>
      </c>
      <c r="I82" s="111">
        <f t="shared" si="1"/>
        <v>-0.11477570657624343</v>
      </c>
      <c r="J82" s="20">
        <f t="array" ref="J82">SQRT(MMULT(MMULT(TRANSPOSE($A$12:$A$16),MMULT(TRANSPOSE(EXP(B83:F334)-1),EXP(B83:F334)-1)/COUNTA(F83:F334)),$A$12:$A$16))*(-1/SQRT(2*PI())*EXP(-1*(NORMSINV($B$19))^2/2)/$B$19)</f>
        <v>-2.9830296347656216E-2</v>
      </c>
      <c r="K82" s="20">
        <f>Currency!H63+'VaR ES domestic stock'!J82</f>
        <v>-4.7237787366665458E-2</v>
      </c>
      <c r="L82" s="112">
        <f t="shared" si="2"/>
        <v>-0.14937899970539029</v>
      </c>
      <c r="M82" s="229">
        <f>'Stocks domestic'!H459/'Stocks domestic'!H458-1</f>
        <v>3.1611062486953223E-2</v>
      </c>
      <c r="N82" s="229">
        <f>'Stocks domestic'!I459/'Stocks domestic'!I458-1</f>
        <v>-7.6823121131526229E-3</v>
      </c>
      <c r="O82" s="229">
        <f>'Stocks domestic'!J459/'Stocks domestic'!J458-1</f>
        <v>3.4930207041994343E-2</v>
      </c>
      <c r="P82" s="229">
        <f>'Stocks domestic'!K459/'Stocks domestic'!K458-1</f>
        <v>1.208350394270763E-2</v>
      </c>
      <c r="Q82" s="229">
        <f>'Stocks domestic'!L459/'Stocks domestic'!L458-1</f>
        <v>9.6719734083172693E-3</v>
      </c>
      <c r="R82" s="155">
        <f t="array" ref="R82">MMULT(M82:Q82,'VaR ES domestic stock'!$A$12:$A$16)</f>
        <v>1.6122886953363967E-2</v>
      </c>
    </row>
    <row r="83" spans="1:18" ht="12.75">
      <c r="A83" s="247">
        <v>43041</v>
      </c>
      <c r="B83" s="111">
        <f>'Stocks domestic'!M458</f>
        <v>-6.9731406049567457E-2</v>
      </c>
      <c r="C83" s="111">
        <f>'Stocks domestic'!N458</f>
        <v>8.9608184132633911E-3</v>
      </c>
      <c r="D83" s="111">
        <f>'Stocks domestic'!O458</f>
        <v>7.9296652592642358E-3</v>
      </c>
      <c r="E83" s="111">
        <f>'Stocks domestic'!P458</f>
        <v>7.2906503924984323E-3</v>
      </c>
      <c r="F83" s="111">
        <f>'Stocks domestic'!Q458</f>
        <v>1.1051028878594747E-2</v>
      </c>
      <c r="G83" s="20">
        <f t="array" ref="G83">SQRT(MMULT(MMULT(TRANSPOSE($A$12:$A$16),MMULT(TRANSPOSE(EXP(B84:F335)-1),EXP(B84:F335)-1)/COUNTA(F84:F335)),$A$12:$A$16))*NORMSINV('VaR ES domestic stock'!$B$19)</f>
        <v>-2.6021237611089206E-2</v>
      </c>
      <c r="H83" s="20">
        <f t="array" ref="H83">-SQRT(G83^2+Currency!E64^2+2*G83*Currency!E64*CORREL(Currency!J64:J315,R83:R334))</f>
        <v>-3.6255451676283211E-2</v>
      </c>
      <c r="I83" s="111">
        <f t="shared" si="1"/>
        <v>-0.11464980489522462</v>
      </c>
      <c r="J83" s="20">
        <f t="array" ref="J83">SQRT(MMULT(MMULT(TRANSPOSE($A$12:$A$16),MMULT(TRANSPOSE(EXP(B84:F335)-1),EXP(B84:F335)-1)/COUNTA(F84:F335)),$A$12:$A$16))*(-1/SQRT(2*PI())*EXP(-1*(NORMSINV($B$19))^2/2)/$B$19)</f>
        <v>-2.9811608696169837E-2</v>
      </c>
      <c r="K83" s="20">
        <f>Currency!H64+'VaR ES domestic stock'!J83</f>
        <v>-4.7253220741064306E-2</v>
      </c>
      <c r="L83" s="112">
        <f t="shared" si="2"/>
        <v>-0.14942780432047278</v>
      </c>
      <c r="M83" s="229">
        <f>'Stocks domestic'!H458/'Stocks domestic'!H457-1</f>
        <v>-6.7355711118884387E-2</v>
      </c>
      <c r="N83" s="229">
        <f>'Stocks domestic'!I458/'Stocks domestic'!I457-1</f>
        <v>9.001086735752839E-3</v>
      </c>
      <c r="O83" s="229">
        <f>'Stocks domestic'!J458/'Stocks domestic'!J457-1</f>
        <v>7.9611883221828439E-3</v>
      </c>
      <c r="P83" s="229">
        <f>'Stocks domestic'!K458/'Stocks domestic'!K457-1</f>
        <v>7.3172918893293915E-3</v>
      </c>
      <c r="Q83" s="229">
        <f>'Stocks domestic'!L458/'Stocks domestic'!L457-1</f>
        <v>1.1112317055973486E-2</v>
      </c>
      <c r="R83" s="155">
        <f t="array" ref="R83">MMULT(M83:Q83,'VaR ES domestic stock'!$A$12:$A$16)</f>
        <v>-6.3927654231291653E-3</v>
      </c>
    </row>
    <row r="84" spans="1:18" ht="12.75">
      <c r="A84" s="247">
        <v>43040</v>
      </c>
      <c r="B84" s="111">
        <f>'Stocks domestic'!M457</f>
        <v>-3.393926131985061E-2</v>
      </c>
      <c r="C84" s="111">
        <f>'Stocks domestic'!N457</f>
        <v>2.4554337491934208E-2</v>
      </c>
      <c r="D84" s="111">
        <f>'Stocks domestic'!O457</f>
        <v>-1.4711516552404953E-2</v>
      </c>
      <c r="E84" s="111">
        <f>'Stocks domestic'!P457</f>
        <v>6.0496987420635079E-3</v>
      </c>
      <c r="F84" s="111">
        <f>'Stocks domestic'!Q457</f>
        <v>-1.9112338423918401E-3</v>
      </c>
      <c r="G84" s="20">
        <f t="array" ref="G84">SQRT(MMULT(MMULT(TRANSPOSE($A$12:$A$16),MMULT(TRANSPOSE(EXP(B85:F336)-1),EXP(B85:F336)-1)/COUNTA(F85:F336)),$A$12:$A$16))*NORMSINV('VaR ES domestic stock'!$B$19)</f>
        <v>-2.6135419258025976E-2</v>
      </c>
      <c r="H84" s="20">
        <f t="array" ref="H84">-SQRT(G84^2+Currency!E65^2+2*G84*Currency!E65*CORREL(Currency!J65:J316,R84:R335))</f>
        <v>-3.6359332034248272E-2</v>
      </c>
      <c r="I84" s="111">
        <f t="shared" si="1"/>
        <v>-0.11497830343054784</v>
      </c>
      <c r="J84" s="20">
        <f t="array" ref="J84">SQRT(MMULT(MMULT(TRANSPOSE($A$12:$A$16),MMULT(TRANSPOSE(EXP(B85:F336)-1),EXP(B85:F336)-1)/COUNTA(F85:F336)),$A$12:$A$16))*(-1/SQRT(2*PI())*EXP(-1*(NORMSINV($B$19))^2/2)/$B$19)</f>
        <v>-2.9942422557894557E-2</v>
      </c>
      <c r="K84" s="20">
        <f>Currency!H65+'VaR ES domestic stock'!J84</f>
        <v>-4.7383211788477181E-2</v>
      </c>
      <c r="L84" s="112">
        <f t="shared" si="2"/>
        <v>-0.14983887210572841</v>
      </c>
      <c r="M84" s="229">
        <f>'Stocks domestic'!H457/'Stocks domestic'!H456-1</f>
        <v>-3.3369785302063915E-2</v>
      </c>
      <c r="N84" s="229">
        <f>'Stocks domestic'!I457/'Stocks domestic'!I456-1</f>
        <v>2.4858277822651598E-2</v>
      </c>
      <c r="O84" s="229">
        <f>'Stocks domestic'!J457/'Stocks domestic'!J456-1</f>
        <v>-1.4603830912554017E-2</v>
      </c>
      <c r="P84" s="229">
        <f>'Stocks domestic'!K457/'Stocks domestic'!K456-1</f>
        <v>6.0680351273851851E-3</v>
      </c>
      <c r="Q84" s="229">
        <f>'Stocks domestic'!L457/'Stocks domestic'!L456-1</f>
        <v>-1.9094085979998177E-3</v>
      </c>
      <c r="R84" s="155">
        <f t="array" ref="R84">MMULT(M84:Q84,'VaR ES domestic stock'!$A$12:$A$16)</f>
        <v>-3.7913423725161929E-3</v>
      </c>
    </row>
    <row r="85" spans="1:18" ht="12.75">
      <c r="A85" s="247">
        <v>43039</v>
      </c>
      <c r="B85" s="111">
        <f>'Stocks domestic'!M456</f>
        <v>4.3291577023565064E-2</v>
      </c>
      <c r="C85" s="111">
        <f>'Stocks domestic'!N456</f>
        <v>3.3073246289852136E-2</v>
      </c>
      <c r="D85" s="111">
        <f>'Stocks domestic'!O456</f>
        <v>2.1963575668493662E-2</v>
      </c>
      <c r="E85" s="111">
        <f>'Stocks domestic'!P456</f>
        <v>-1.6836497192972959E-3</v>
      </c>
      <c r="F85" s="111">
        <f>'Stocks domestic'!Q456</f>
        <v>-3.5529004583355193E-4</v>
      </c>
      <c r="G85" s="20">
        <f t="array" ref="G85">SQRT(MMULT(MMULT(TRANSPOSE($A$12:$A$16),MMULT(TRANSPOSE(EXP(B86:F337)-1),EXP(B86:F337)-1)/COUNTA(F86:F337)),$A$12:$A$16))*NORMSINV('VaR ES domestic stock'!$B$19)</f>
        <v>-2.5977145942513422E-2</v>
      </c>
      <c r="H85" s="20">
        <f t="array" ref="H85">-SQRT(G85^2+Currency!E66^2+2*G85*Currency!E66*CORREL(Currency!J66:J317,R85:R336))</f>
        <v>-3.616803901289347E-2</v>
      </c>
      <c r="I85" s="111">
        <f t="shared" si="1"/>
        <v>-0.11437338178257143</v>
      </c>
      <c r="J85" s="20">
        <f t="array" ref="J85">SQRT(MMULT(MMULT(TRANSPOSE($A$12:$A$16),MMULT(TRANSPOSE(EXP(B86:F337)-1),EXP(B86:F337)-1)/COUNTA(F86:F337)),$A$12:$A$16))*(-1/SQRT(2*PI())*EXP(-1*(NORMSINV($B$19))^2/2)/$B$19)</f>
        <v>-2.9761094435857238E-2</v>
      </c>
      <c r="K85" s="20">
        <f>Currency!H66+'VaR ES domestic stock'!J85</f>
        <v>-4.7166322413983684E-2</v>
      </c>
      <c r="L85" s="112">
        <f t="shared" si="2"/>
        <v>-0.14915300768203971</v>
      </c>
      <c r="M85" s="229">
        <f>'Stocks domestic'!H456/'Stocks domestic'!H455-1</f>
        <v>4.424232753541113E-2</v>
      </c>
      <c r="N85" s="229">
        <f>'Stocks domestic'!I456/'Stocks domestic'!I455-1</f>
        <v>3.362624575625639E-2</v>
      </c>
      <c r="O85" s="229">
        <f>'Stocks domestic'!J456/'Stocks domestic'!J455-1</f>
        <v>2.2206550602065889E-2</v>
      </c>
      <c r="P85" s="229">
        <f>'Stocks domestic'!K456/'Stocks domestic'!K455-1</f>
        <v>-1.682233176207637E-3</v>
      </c>
      <c r="Q85" s="229">
        <f>'Stocks domestic'!L456/'Stocks domestic'!L455-1</f>
        <v>-3.5522693779932446E-4</v>
      </c>
      <c r="R85" s="155">
        <f t="array" ref="R85">MMULT(M85:Q85,'VaR ES domestic stock'!$A$12:$A$16)</f>
        <v>1.9607532755945293E-2</v>
      </c>
    </row>
    <row r="86" spans="1:18" ht="12.75">
      <c r="A86" s="247">
        <v>43038</v>
      </c>
      <c r="B86" s="111">
        <f>'Stocks domestic'!M455</f>
        <v>-1.0379407564768088E-2</v>
      </c>
      <c r="C86" s="111">
        <f>'Stocks domestic'!N455</f>
        <v>-8.5901941273961255E-3</v>
      </c>
      <c r="D86" s="111">
        <f>'Stocks domestic'!O455</f>
        <v>1.4344856361085014E-2</v>
      </c>
      <c r="E86" s="111">
        <f>'Stocks domestic'!P455</f>
        <v>-1.3795024273617151E-2</v>
      </c>
      <c r="F86" s="111">
        <f>'Stocks domestic'!Q455</f>
        <v>-6.9601012345422465E-3</v>
      </c>
      <c r="G86" s="20">
        <f t="array" ref="G86">SQRT(MMULT(MMULT(TRANSPOSE($A$12:$A$16),MMULT(TRANSPOSE(EXP(B87:F338)-1),EXP(B87:F338)-1)/COUNTA(F87:F338)),$A$12:$A$16))*NORMSINV('VaR ES domestic stock'!$B$19)</f>
        <v>-2.597858563466119E-2</v>
      </c>
      <c r="H86" s="20">
        <f t="array" ref="H86">-SQRT(G86^2+Currency!E67^2+2*G86*Currency!E67*CORREL(Currency!J67:J318,R86:R337))</f>
        <v>-3.6084213547123559E-2</v>
      </c>
      <c r="I86" s="111">
        <f t="shared" si="1"/>
        <v>-0.11410830238481402</v>
      </c>
      <c r="J86" s="20">
        <f t="array" ref="J86">SQRT(MMULT(MMULT(TRANSPOSE($A$12:$A$16),MMULT(TRANSPOSE(EXP(B87:F338)-1),EXP(B87:F338)-1)/COUNTA(F87:F338)),$A$12:$A$16))*(-1/SQRT(2*PI())*EXP(-1*(NORMSINV($B$19))^2/2)/$B$19)</f>
        <v>-2.9762743840070584E-2</v>
      </c>
      <c r="K86" s="20">
        <f>Currency!H67+'VaR ES domestic stock'!J86</f>
        <v>-4.7122329920068776E-2</v>
      </c>
      <c r="L86" s="112">
        <f t="shared" si="2"/>
        <v>-0.1490138912013175</v>
      </c>
      <c r="M86" s="229">
        <f>'Stocks domestic'!H455/'Stocks domestic'!H454-1</f>
        <v>-1.0325727397378581E-2</v>
      </c>
      <c r="N86" s="229">
        <f>'Stocks domestic'!I455/'Stocks domestic'!I454-1</f>
        <v>-8.5534038304553306E-3</v>
      </c>
      <c r="O86" s="229">
        <f>'Stocks domestic'!J455/'Stocks domestic'!J454-1</f>
        <v>1.4448237551047072E-2</v>
      </c>
      <c r="P86" s="229">
        <f>'Stocks domestic'!K455/'Stocks domestic'!K454-1</f>
        <v>-1.3700308959834984E-2</v>
      </c>
      <c r="Q86" s="229">
        <f>'Stocks domestic'!L455/'Stocks domestic'!L454-1</f>
        <v>-6.9359358270084659E-3</v>
      </c>
      <c r="R86" s="155">
        <f t="array" ref="R86">MMULT(M86:Q86,'VaR ES domestic stock'!$A$12:$A$16)</f>
        <v>-5.0134276927260579E-3</v>
      </c>
    </row>
    <row r="87" spans="1:18" ht="12.75">
      <c r="A87" s="247">
        <v>43035</v>
      </c>
      <c r="B87" s="111">
        <f>'Stocks domestic'!M454</f>
        <v>-6.3647751989995213E-3</v>
      </c>
      <c r="C87" s="111">
        <f>'Stocks domestic'!N454</f>
        <v>8.1184996891568328E-2</v>
      </c>
      <c r="D87" s="111">
        <f>'Stocks domestic'!O454</f>
        <v>4.522098844621833E-2</v>
      </c>
      <c r="E87" s="111">
        <f>'Stocks domestic'!P454</f>
        <v>3.195668577287273E-2</v>
      </c>
      <c r="F87" s="111">
        <f>'Stocks domestic'!Q454</f>
        <v>7.2165039719127355E-2</v>
      </c>
      <c r="G87" s="20">
        <f t="array" ref="G87">SQRT(MMULT(MMULT(TRANSPOSE($A$12:$A$16),MMULT(TRANSPOSE(EXP(B88:F339)-1),EXP(B88:F339)-1)/COUNTA(F88:F339)),$A$12:$A$16))*NORMSINV('VaR ES domestic stock'!$B$19)</f>
        <v>-2.5076065858702621E-2</v>
      </c>
      <c r="H87" s="20">
        <f t="array" ref="H87">-SQRT(G87^2+Currency!E68^2+2*G87*Currency!E68*CORREL(Currency!J68:J319,R87:R338))</f>
        <v>-3.5182135547265923E-2</v>
      </c>
      <c r="I87" s="111">
        <f t="shared" si="1"/>
        <v>-0.11125568127813486</v>
      </c>
      <c r="J87" s="20">
        <f t="array" ref="J87">SQRT(MMULT(MMULT(TRANSPOSE($A$12:$A$16),MMULT(TRANSPOSE(EXP(B88:F339)-1),EXP(B88:F339)-1)/COUNTA(F88:F339)),$A$12:$A$16))*(-1/SQRT(2*PI())*EXP(-1*(NORMSINV($B$19))^2/2)/$B$19)</f>
        <v>-2.872875895420314E-2</v>
      </c>
      <c r="K87" s="20">
        <f>Currency!H68+'VaR ES domestic stock'!J87</f>
        <v>-4.60261700229493E-2</v>
      </c>
      <c r="L87" s="112">
        <f t="shared" si="2"/>
        <v>-0.14554752924668413</v>
      </c>
      <c r="M87" s="229">
        <f>'Stocks domestic'!H454/'Stocks domestic'!H453-1</f>
        <v>-6.3445629222668165E-3</v>
      </c>
      <c r="N87" s="229">
        <f>'Stocks domestic'!I454/'Stocks domestic'!I453-1</f>
        <v>8.4571520368750042E-2</v>
      </c>
      <c r="O87" s="229">
        <f>'Stocks domestic'!J454/'Stocks domestic'!J453-1</f>
        <v>4.6259045523913356E-2</v>
      </c>
      <c r="P87" s="229">
        <f>'Stocks domestic'!K454/'Stocks domestic'!K453-1</f>
        <v>3.2472783575931308E-2</v>
      </c>
      <c r="Q87" s="229">
        <f>'Stocks domestic'!L454/'Stocks domestic'!L453-1</f>
        <v>7.483271951655146E-2</v>
      </c>
      <c r="R87" s="155">
        <f t="array" ref="R87">MMULT(M87:Q87,'VaR ES domestic stock'!$A$12:$A$16)</f>
        <v>4.6358301212575871E-2</v>
      </c>
    </row>
    <row r="88" spans="1:18" ht="12.75">
      <c r="A88" s="247">
        <v>43034</v>
      </c>
      <c r="B88" s="111">
        <f>'Stocks domestic'!M453</f>
        <v>2.2783600969429932E-3</v>
      </c>
      <c r="C88" s="111">
        <f>'Stocks domestic'!N453</f>
        <v>1.5146729252076885E-2</v>
      </c>
      <c r="D88" s="111">
        <f>'Stocks domestic'!O453</f>
        <v>7.638960489371553E-3</v>
      </c>
      <c r="E88" s="111">
        <f>'Stocks domestic'!P453</f>
        <v>8.6700821430519878E-3</v>
      </c>
      <c r="F88" s="111">
        <f>'Stocks domestic'!Q453</f>
        <v>2.9177853645965838E-3</v>
      </c>
      <c r="G88" s="20">
        <f t="array" ref="G88">SQRT(MMULT(MMULT(TRANSPOSE($A$12:$A$16),MMULT(TRANSPOSE(EXP(B89:F340)-1),EXP(B89:F340)-1)/COUNTA(F89:F340)),$A$12:$A$16))*NORMSINV('VaR ES domestic stock'!$B$19)</f>
        <v>-2.5053377146035484E-2</v>
      </c>
      <c r="H88" s="20">
        <f t="array" ref="H88">-SQRT(G88^2+Currency!E69^2+2*G88*Currency!E69*CORREL(Currency!J69:J320,R88:R339))</f>
        <v>-3.5113545820266191E-2</v>
      </c>
      <c r="I88" s="111">
        <f t="shared" ref="I88:I151" si="3">H88*SQRT(10)</f>
        <v>-0.11103878151672655</v>
      </c>
      <c r="J88" s="20">
        <f t="array" ref="J88">SQRT(MMULT(MMULT(TRANSPOSE($A$12:$A$16),MMULT(TRANSPOSE(EXP(B89:F340)-1),EXP(B89:F340)-1)/COUNTA(F89:F340)),$A$12:$A$16))*(-1/SQRT(2*PI())*EXP(-1*(NORMSINV($B$19))^2/2)/$B$19)</f>
        <v>-2.87027653010971E-2</v>
      </c>
      <c r="K88" s="20">
        <f>Currency!H69+'VaR ES domestic stock'!J88</f>
        <v>-4.6044799632157511E-2</v>
      </c>
      <c r="L88" s="112">
        <f t="shared" ref="L88:L151" si="4">K88*SQRT(10)</f>
        <v>-0.14560644124370092</v>
      </c>
      <c r="M88" s="229">
        <f>'Stocks domestic'!H453/'Stocks domestic'!H452-1</f>
        <v>2.2809575315645425E-3</v>
      </c>
      <c r="N88" s="229">
        <f>'Stocks domestic'!I453/'Stocks domestic'!I452-1</f>
        <v>1.5262022324422864E-2</v>
      </c>
      <c r="O88" s="229">
        <f>'Stocks domestic'!J453/'Stocks domestic'!J452-1</f>
        <v>7.6682117837727493E-3</v>
      </c>
      <c r="P88" s="229">
        <f>'Stocks domestic'!K453/'Stocks domestic'!K452-1</f>
        <v>8.7077761632330386E-3</v>
      </c>
      <c r="Q88" s="229">
        <f>'Stocks domestic'!L453/'Stocks domestic'!L452-1</f>
        <v>2.9220462434156325E-3</v>
      </c>
      <c r="R88" s="155">
        <f t="array" ref="R88">MMULT(M88:Q88,'VaR ES domestic stock'!$A$12:$A$16)</f>
        <v>7.3682028092817648E-3</v>
      </c>
    </row>
    <row r="89" spans="1:18" ht="12.75">
      <c r="A89" s="247">
        <v>43033</v>
      </c>
      <c r="B89" s="111">
        <f>'Stocks domestic'!M452</f>
        <v>-3.3589212052124347E-2</v>
      </c>
      <c r="C89" s="111">
        <f>'Stocks domestic'!N452</f>
        <v>-3.0645154676908711E-3</v>
      </c>
      <c r="D89" s="111">
        <f>'Stocks domestic'!O452</f>
        <v>-3.3060564506079567E-3</v>
      </c>
      <c r="E89" s="111">
        <f>'Stocks domestic'!P452</f>
        <v>-1.0449157035515693E-2</v>
      </c>
      <c r="F89" s="111">
        <f>'Stocks domestic'!Q452</f>
        <v>-1.8250042516849139E-3</v>
      </c>
      <c r="G89" s="20">
        <f t="array" ref="G89">SQRT(MMULT(MMULT(TRANSPOSE($A$12:$A$16),MMULT(TRANSPOSE(EXP(B90:F341)-1),EXP(B90:F341)-1)/COUNTA(F90:F341)),$A$12:$A$16))*NORMSINV('VaR ES domestic stock'!$B$19)</f>
        <v>-2.5013438354737714E-2</v>
      </c>
      <c r="H89" s="20">
        <f t="array" ref="H89">-SQRT(G89^2+Currency!E70^2+2*G89*Currency!E70*CORREL(Currency!J70:J321,R89:R340))</f>
        <v>-3.5060929605177926E-2</v>
      </c>
      <c r="I89" s="111">
        <f t="shared" si="3"/>
        <v>-0.11087239443519031</v>
      </c>
      <c r="J89" s="20">
        <f t="array" ref="J89">SQRT(MMULT(MMULT(TRANSPOSE($A$12:$A$16),MMULT(TRANSPOSE(EXP(B90:F341)-1),EXP(B90:F341)-1)/COUNTA(F90:F341)),$A$12:$A$16))*(-1/SQRT(2*PI())*EXP(-1*(NORMSINV($B$19))^2/2)/$B$19)</f>
        <v>-2.8657008844937621E-2</v>
      </c>
      <c r="K89" s="20">
        <f>Currency!H70+'VaR ES domestic stock'!J89</f>
        <v>-4.5999931289965219E-2</v>
      </c>
      <c r="L89" s="112">
        <f t="shared" si="4"/>
        <v>-0.14546455508753744</v>
      </c>
      <c r="M89" s="229">
        <f>'Stocks domestic'!H452/'Stocks domestic'!H451-1</f>
        <v>-3.3031357873565814E-2</v>
      </c>
      <c r="N89" s="229">
        <f>'Stocks domestic'!I452/'Stocks domestic'!I451-1</f>
        <v>-3.0598246331001722E-3</v>
      </c>
      <c r="O89" s="229">
        <f>'Stocks domestic'!J452/'Stocks domestic'!J451-1</f>
        <v>-3.3005974635441637E-3</v>
      </c>
      <c r="P89" s="229">
        <f>'Stocks domestic'!K452/'Stocks domestic'!K451-1</f>
        <v>-1.0394754246784044E-2</v>
      </c>
      <c r="Q89" s="229">
        <f>'Stocks domestic'!L452/'Stocks domestic'!L451-1</f>
        <v>-1.8233399440357179E-3</v>
      </c>
      <c r="R89" s="155">
        <f t="array" ref="R89">MMULT(M89:Q89,'VaR ES domestic stock'!$A$12:$A$16)</f>
        <v>-1.0321974832205981E-2</v>
      </c>
    </row>
    <row r="90" spans="1:18" ht="12.75">
      <c r="A90" s="247">
        <v>43032</v>
      </c>
      <c r="B90" s="111">
        <f>'Stocks domestic'!M451</f>
        <v>2.5939261629512526E-3</v>
      </c>
      <c r="C90" s="111">
        <f>'Stocks domestic'!N451</f>
        <v>4.5794825709223686E-3</v>
      </c>
      <c r="D90" s="111">
        <f>'Stocks domestic'!O451</f>
        <v>7.5820765386583663E-3</v>
      </c>
      <c r="E90" s="111">
        <f>'Stocks domestic'!P451</f>
        <v>1.992126994840657E-2</v>
      </c>
      <c r="F90" s="111">
        <f>'Stocks domestic'!Q451</f>
        <v>2.0252999794638919E-3</v>
      </c>
      <c r="G90" s="20">
        <f t="array" ref="G90">SQRT(MMULT(MMULT(TRANSPOSE($A$12:$A$16),MMULT(TRANSPOSE(EXP(B91:F342)-1),EXP(B91:F342)-1)/COUNTA(F91:F342)),$A$12:$A$16))*NORMSINV('VaR ES domestic stock'!$B$19)</f>
        <v>-2.5005271486251347E-2</v>
      </c>
      <c r="H90" s="20">
        <f t="array" ref="H90">-SQRT(G90^2+Currency!E71^2+2*G90*Currency!E71*CORREL(Currency!J71:J322,R90:R341))</f>
        <v>-3.5081057756643143E-2</v>
      </c>
      <c r="I90" s="111">
        <f t="shared" si="3"/>
        <v>-0.11093604523890926</v>
      </c>
      <c r="J90" s="20">
        <f t="array" ref="J90">SQRT(MMULT(MMULT(TRANSPOSE($A$12:$A$16),MMULT(TRANSPOSE(EXP(B91:F342)-1),EXP(B91:F342)-1)/COUNTA(F91:F342)),$A$12:$A$16))*(-1/SQRT(2*PI())*EXP(-1*(NORMSINV($B$19))^2/2)/$B$19)</f>
        <v>-2.8647652353473708E-2</v>
      </c>
      <c r="K90" s="20">
        <f>Currency!H71+'VaR ES domestic stock'!J90</f>
        <v>-4.5994827371355906E-2</v>
      </c>
      <c r="L90" s="112">
        <f t="shared" si="4"/>
        <v>-0.14544841507973991</v>
      </c>
      <c r="M90" s="229">
        <f>'Stocks domestic'!H451/'Stocks domestic'!H450-1</f>
        <v>2.5972933001596754E-3</v>
      </c>
      <c r="N90" s="229">
        <f>'Stocks domestic'!I451/'Stocks domestic'!I450-1</f>
        <v>4.589984426132343E-3</v>
      </c>
      <c r="O90" s="229">
        <f>'Stocks domestic'!J451/'Stocks domestic'!J450-1</f>
        <v>7.6108932651457462E-3</v>
      </c>
      <c r="P90" s="229">
        <f>'Stocks domestic'!K451/'Stocks domestic'!K450-1</f>
        <v>2.0121022684355561E-2</v>
      </c>
      <c r="Q90" s="229">
        <f>'Stocks domestic'!L451/'Stocks domestic'!L450-1</f>
        <v>2.0273522847447101E-3</v>
      </c>
      <c r="R90" s="155">
        <f t="array" ref="R90">MMULT(M90:Q90,'VaR ES domestic stock'!$A$12:$A$16)</f>
        <v>7.3893091921076078E-3</v>
      </c>
    </row>
    <row r="91" spans="1:18" ht="12.75">
      <c r="A91" s="247">
        <v>43031</v>
      </c>
      <c r="B91" s="111">
        <f>'Stocks domestic'!M450</f>
        <v>-2.4648645957082799E-2</v>
      </c>
      <c r="C91" s="111">
        <f>'Stocks domestic'!N450</f>
        <v>8.8884612170196282E-3</v>
      </c>
      <c r="D91" s="111">
        <f>'Stocks domestic'!O450</f>
        <v>-1.4686089304434301E-3</v>
      </c>
      <c r="E91" s="111">
        <f>'Stocks domestic'!P450</f>
        <v>-9.6989209975078608E-3</v>
      </c>
      <c r="F91" s="111">
        <f>'Stocks domestic'!Q450</f>
        <v>-7.0297673357004717E-4</v>
      </c>
      <c r="G91" s="20">
        <f t="array" ref="G91">SQRT(MMULT(MMULT(TRANSPOSE($A$12:$A$16),MMULT(TRANSPOSE(EXP(B92:F343)-1),EXP(B92:F343)-1)/COUNTA(F92:F343)),$A$12:$A$16))*NORMSINV('VaR ES domestic stock'!$B$19)</f>
        <v>-2.5077353108282695E-2</v>
      </c>
      <c r="H91" s="20">
        <f t="array" ref="H91">-SQRT(G91^2+Currency!E72^2+2*G91*Currency!E72*CORREL(Currency!J72:J323,R91:R342))</f>
        <v>-3.5131497739789644E-2</v>
      </c>
      <c r="I91" s="111">
        <f t="shared" si="3"/>
        <v>-0.11109555047079271</v>
      </c>
      <c r="J91" s="20">
        <f t="array" ref="J91">SQRT(MMULT(MMULT(TRANSPOSE($A$12:$A$16),MMULT(TRANSPOSE(EXP(B92:F343)-1),EXP(B92:F343)-1)/COUNTA(F92:F343)),$A$12:$A$16))*(-1/SQRT(2*PI())*EXP(-1*(NORMSINV($B$19))^2/2)/$B$19)</f>
        <v>-2.873023371037535E-2</v>
      </c>
      <c r="K91" s="20">
        <f>Currency!H72+'VaR ES domestic stock'!J91</f>
        <v>-4.6077388439947242E-2</v>
      </c>
      <c r="L91" s="112">
        <f t="shared" si="4"/>
        <v>-0.14570949610254591</v>
      </c>
      <c r="M91" s="229">
        <f>'Stocks domestic'!H450/'Stocks domestic'!H449-1</f>
        <v>-2.4347348683087522E-2</v>
      </c>
      <c r="N91" s="229">
        <f>'Stocks domestic'!I450/'Stocks domestic'!I449-1</f>
        <v>8.9280808873908324E-3</v>
      </c>
      <c r="O91" s="229">
        <f>'Stocks domestic'!J450/'Stocks domestic'!J449-1</f>
        <v>-1.467531052073312E-3</v>
      </c>
      <c r="P91" s="229">
        <f>'Stocks domestic'!K450/'Stocks domestic'!K449-1</f>
        <v>-9.6520381566667091E-3</v>
      </c>
      <c r="Q91" s="229">
        <f>'Stocks domestic'!L450/'Stocks domestic'!L449-1</f>
        <v>-7.0272970331497486E-4</v>
      </c>
      <c r="R91" s="155">
        <f t="array" ref="R91">MMULT(M91:Q91,'VaR ES domestic stock'!$A$12:$A$16)</f>
        <v>-5.4483133415503373E-3</v>
      </c>
    </row>
    <row r="92" spans="1:18" ht="12.75">
      <c r="A92" s="247">
        <v>43028</v>
      </c>
      <c r="B92" s="111">
        <f>'Stocks domestic'!M449</f>
        <v>-1.9383907629748634E-2</v>
      </c>
      <c r="C92" s="111">
        <f>'Stocks domestic'!N449</f>
        <v>8.3183633172518485E-3</v>
      </c>
      <c r="D92" s="111">
        <f>'Stocks domestic'!O449</f>
        <v>1.6025990642777146E-3</v>
      </c>
      <c r="E92" s="111">
        <f>'Stocks domestic'!P449</f>
        <v>-5.1103503747133884E-3</v>
      </c>
      <c r="F92" s="111">
        <f>'Stocks domestic'!Q449</f>
        <v>1.1358655541094253E-2</v>
      </c>
      <c r="G92" s="20">
        <f t="array" ref="G92">SQRT(MMULT(MMULT(TRANSPOSE($A$12:$A$16),MMULT(TRANSPOSE(EXP(B93:F344)-1),EXP(B93:F344)-1)/COUNTA(F93:F344)),$A$12:$A$16))*NORMSINV('VaR ES domestic stock'!$B$19)</f>
        <v>-2.5085496011121738E-2</v>
      </c>
      <c r="H92" s="20">
        <f t="array" ref="H92">-SQRT(G92^2+Currency!E73^2+2*G92*Currency!E73*CORREL(Currency!J73:J324,R92:R343))</f>
        <v>-3.5129958789188197E-2</v>
      </c>
      <c r="I92" s="111">
        <f t="shared" si="3"/>
        <v>-0.11109068388168565</v>
      </c>
      <c r="J92" s="20">
        <f t="array" ref="J92">SQRT(MMULT(MMULT(TRANSPOSE($A$12:$A$16),MMULT(TRANSPOSE(EXP(B93:F344)-1),EXP(B93:F344)-1)/COUNTA(F93:F344)),$A$12:$A$16))*(-1/SQRT(2*PI())*EXP(-1*(NORMSINV($B$19))^2/2)/$B$19)</f>
        <v>-2.8739562745247426E-2</v>
      </c>
      <c r="K92" s="20">
        <f>Currency!H73+'VaR ES domestic stock'!J92</f>
        <v>-4.6086977338753415E-2</v>
      </c>
      <c r="L92" s="112">
        <f t="shared" si="4"/>
        <v>-0.14573981886302628</v>
      </c>
      <c r="M92" s="229">
        <f>'Stocks domestic'!H449/'Stocks domestic'!H448-1</f>
        <v>-1.9197247704169307E-2</v>
      </c>
      <c r="N92" s="229">
        <f>'Stocks domestic'!I449/'Stocks domestic'!I448-1</f>
        <v>8.3530570329801712E-3</v>
      </c>
      <c r="O92" s="229">
        <f>'Stocks domestic'!J449/'Stocks domestic'!J448-1</f>
        <v>1.603883912431936E-3</v>
      </c>
      <c r="P92" s="229">
        <f>'Stocks domestic'!K449/'Stocks domestic'!K448-1</f>
        <v>-5.0973147492283655E-3</v>
      </c>
      <c r="Q92" s="229">
        <f>'Stocks domestic'!L449/'Stocks domestic'!L448-1</f>
        <v>1.1423410011272006E-2</v>
      </c>
      <c r="R92" s="155">
        <f t="array" ref="R92">MMULT(M92:Q92,'VaR ES domestic stock'!$A$12:$A$16)</f>
        <v>-5.8284229934271216E-4</v>
      </c>
    </row>
    <row r="93" spans="1:18" ht="12.75">
      <c r="A93" s="247">
        <v>43027</v>
      </c>
      <c r="B93" s="111">
        <f>'Stocks domestic'!M448</f>
        <v>-1.9092794008332796E-2</v>
      </c>
      <c r="C93" s="111">
        <f>'Stocks domestic'!N448</f>
        <v>-1.0357044576353974E-3</v>
      </c>
      <c r="D93" s="111">
        <f>'Stocks domestic'!O448</f>
        <v>-2.0997756718255673E-2</v>
      </c>
      <c r="E93" s="111">
        <f>'Stocks domestic'!P448</f>
        <v>8.4837661757769663E-4</v>
      </c>
      <c r="F93" s="111">
        <f>'Stocks domestic'!Q448</f>
        <v>6.805431324294323E-3</v>
      </c>
      <c r="G93" s="20">
        <f t="array" ref="G93">SQRT(MMULT(MMULT(TRANSPOSE($A$12:$A$16),MMULT(TRANSPOSE(EXP(B94:F345)-1),EXP(B94:F345)-1)/COUNTA(F94:F345)),$A$12:$A$16))*NORMSINV('VaR ES domestic stock'!$B$19)</f>
        <v>-2.5109221298291119E-2</v>
      </c>
      <c r="H93" s="20">
        <f t="array" ref="H93">-SQRT(G93^2+Currency!E74^2+2*G93*Currency!E74*CORREL(Currency!J74:J325,R93:R344))</f>
        <v>-3.5168417473767158E-2</v>
      </c>
      <c r="I93" s="111">
        <f t="shared" si="3"/>
        <v>-0.11121230092076916</v>
      </c>
      <c r="J93" s="20">
        <f t="array" ref="J93">SQRT(MMULT(MMULT(TRANSPOSE($A$12:$A$16),MMULT(TRANSPOSE(EXP(B94:F345)-1),EXP(B94:F345)-1)/COUNTA(F94:F345)),$A$12:$A$16))*(-1/SQRT(2*PI())*EXP(-1*(NORMSINV($B$19))^2/2)/$B$19)</f>
        <v>-2.8766743964982973E-2</v>
      </c>
      <c r="K93" s="20">
        <f>Currency!H74+'VaR ES domestic stock'!J93</f>
        <v>-4.6138770182621691E-2</v>
      </c>
      <c r="L93" s="112">
        <f t="shared" si="4"/>
        <v>-0.14590360221614751</v>
      </c>
      <c r="M93" s="229">
        <f>'Stocks domestic'!H448/'Stocks domestic'!H447-1</f>
        <v>-1.8911681098906286E-2</v>
      </c>
      <c r="N93" s="229">
        <f>'Stocks domestic'!I448/'Stocks domestic'!I447-1</f>
        <v>-1.0351683008895662E-3</v>
      </c>
      <c r="O93" s="229">
        <f>'Stocks domestic'!J448/'Stocks domestic'!J447-1</f>
        <v>-2.0778838764049623E-2</v>
      </c>
      <c r="P93" s="229">
        <f>'Stocks domestic'!K448/'Stocks domestic'!K447-1</f>
        <v>8.4873659081075026E-4</v>
      </c>
      <c r="Q93" s="229">
        <f>'Stocks domestic'!L448/'Stocks domestic'!L447-1</f>
        <v>6.8286408925508635E-3</v>
      </c>
      <c r="R93" s="155">
        <f t="array" ref="R93">MMULT(M93:Q93,'VaR ES domestic stock'!$A$12:$A$16)</f>
        <v>-6.6096621360967707E-3</v>
      </c>
    </row>
    <row r="94" spans="1:18" ht="12.75">
      <c r="A94" s="247">
        <v>43026</v>
      </c>
      <c r="B94" s="111">
        <f>'Stocks domestic'!M447</f>
        <v>1.039413155938205E-2</v>
      </c>
      <c r="C94" s="111">
        <f>'Stocks domestic'!N447</f>
        <v>1.0985246192206735E-2</v>
      </c>
      <c r="D94" s="111">
        <f>'Stocks domestic'!O447</f>
        <v>-4.9432284509835075E-3</v>
      </c>
      <c r="E94" s="111">
        <f>'Stocks domestic'!P447</f>
        <v>-2.0457985447698626E-2</v>
      </c>
      <c r="F94" s="111">
        <f>'Stocks domestic'!Q447</f>
        <v>-2.5128478787978762E-4</v>
      </c>
      <c r="G94" s="20">
        <f t="array" ref="G94">SQRT(MMULT(MMULT(TRANSPOSE($A$12:$A$16),MMULT(TRANSPOSE(EXP(B95:F346)-1),EXP(B95:F346)-1)/COUNTA(F95:F346)),$A$12:$A$16))*NORMSINV('VaR ES domestic stock'!$B$19)</f>
        <v>-2.5972915326377945E-2</v>
      </c>
      <c r="H94" s="20">
        <f t="array" ref="H94">-SQRT(G94^2+Currency!E75^2+2*G94*Currency!E75*CORREL(Currency!J75:J326,R94:R345))</f>
        <v>-3.6018628117233165E-2</v>
      </c>
      <c r="I94" s="111">
        <f t="shared" si="3"/>
        <v>-0.1139009030450391</v>
      </c>
      <c r="J94" s="20">
        <f t="array" ref="J94">SQRT(MMULT(MMULT(TRANSPOSE($A$12:$A$16),MMULT(TRANSPOSE(EXP(B95:F346)-1),EXP(B95:F346)-1)/COUNTA(F95:F346)),$A$12:$A$16))*(-1/SQRT(2*PI())*EXP(-1*(NORMSINV($B$19))^2/2)/$B$19)</f>
        <v>-2.9756247569053301E-2</v>
      </c>
      <c r="K94" s="20">
        <f>Currency!H75+'VaR ES domestic stock'!J94</f>
        <v>-4.7129948962375351E-2</v>
      </c>
      <c r="L94" s="112">
        <f t="shared" si="4"/>
        <v>-0.14903798472859547</v>
      </c>
      <c r="M94" s="229">
        <f>'Stocks domestic'!H447/'Stocks domestic'!H446-1</f>
        <v>1.0448338192320605E-2</v>
      </c>
      <c r="N94" s="229">
        <f>'Stocks domestic'!I447/'Stocks domestic'!I446-1</f>
        <v>1.1045805559193989E-2</v>
      </c>
      <c r="O94" s="229">
        <f>'Stocks domestic'!J447/'Stocks domestic'!J446-1</f>
        <v>-4.9310308040858564E-3</v>
      </c>
      <c r="P94" s="229">
        <f>'Stocks domestic'!K447/'Stocks domestic'!K446-1</f>
        <v>-2.0250140638499947E-2</v>
      </c>
      <c r="Q94" s="229">
        <f>'Stocks domestic'!L447/'Stocks domestic'!L446-1</f>
        <v>-2.5125321850183457E-4</v>
      </c>
      <c r="R94" s="155">
        <f t="array" ref="R94">MMULT(M94:Q94,'VaR ES domestic stock'!$A$12:$A$16)</f>
        <v>-7.8765618191460835E-4</v>
      </c>
    </row>
    <row r="95" spans="1:18" ht="12.75">
      <c r="A95" s="247">
        <v>43025</v>
      </c>
      <c r="B95" s="111">
        <f>'Stocks domestic'!M446</f>
        <v>1.805592772299499E-2</v>
      </c>
      <c r="C95" s="111">
        <f>'Stocks domestic'!N446</f>
        <v>4.2279225946032142E-3</v>
      </c>
      <c r="D95" s="111">
        <f>'Stocks domestic'!O446</f>
        <v>7.1571067078367136E-3</v>
      </c>
      <c r="E95" s="111">
        <f>'Stocks domestic'!P446</f>
        <v>-1.2440705091033954E-2</v>
      </c>
      <c r="F95" s="111">
        <f>'Stocks domestic'!Q446</f>
        <v>2.7006929291160582E-3</v>
      </c>
      <c r="G95" s="20">
        <f t="array" ref="G95">SQRT(MMULT(MMULT(TRANSPOSE($A$12:$A$16),MMULT(TRANSPOSE(EXP(B96:F347)-1),EXP(B96:F347)-1)/COUNTA(F96:F347)),$A$12:$A$16))*NORMSINV('VaR ES domestic stock'!$B$19)</f>
        <v>-2.5986188492103827E-2</v>
      </c>
      <c r="H95" s="20">
        <f t="array" ref="H95">-SQRT(G95^2+Currency!E76^2+2*G95*Currency!E76*CORREL(Currency!J76:J327,R95:R346))</f>
        <v>-3.580994524257327E-2</v>
      </c>
      <c r="I95" s="111">
        <f t="shared" si="3"/>
        <v>-0.11324098985244239</v>
      </c>
      <c r="J95" s="20">
        <f t="array" ref="J95">SQRT(MMULT(MMULT(TRANSPOSE($A$12:$A$16),MMULT(TRANSPOSE(EXP(B96:F347)-1),EXP(B96:F347)-1)/COUNTA(F96:F347)),$A$12:$A$16))*(-1/SQRT(2*PI())*EXP(-1*(NORMSINV($B$19))^2/2)/$B$19)</f>
        <v>-2.9771454164092839E-2</v>
      </c>
      <c r="K95" s="20">
        <f>Currency!H76+'VaR ES domestic stock'!J95</f>
        <v>-4.7133927674264914E-2</v>
      </c>
      <c r="L95" s="112">
        <f t="shared" si="4"/>
        <v>-0.14905056652032009</v>
      </c>
      <c r="M95" s="229">
        <f>'Stocks domestic'!H446/'Stocks domestic'!H445-1</f>
        <v>1.8219921519091908E-2</v>
      </c>
      <c r="N95" s="229">
        <f>'Stocks domestic'!I446/'Stocks domestic'!I445-1</f>
        <v>4.2368728685793222E-3</v>
      </c>
      <c r="O95" s="229">
        <f>'Stocks domestic'!J446/'Stocks domestic'!J445-1</f>
        <v>7.1827800083530402E-3</v>
      </c>
      <c r="P95" s="229">
        <f>'Stocks domestic'!K446/'Stocks domestic'!K445-1</f>
        <v>-1.236363943420149E-2</v>
      </c>
      <c r="Q95" s="229">
        <f>'Stocks domestic'!L446/'Stocks domestic'!L445-1</f>
        <v>2.7043430855089312E-3</v>
      </c>
      <c r="R95" s="155">
        <f t="array" ref="R95">MMULT(M95:Q95,'VaR ES domestic stock'!$A$12:$A$16)</f>
        <v>3.9960556094663421E-3</v>
      </c>
    </row>
    <row r="96" spans="1:18" ht="12.75">
      <c r="A96" s="247">
        <v>43024</v>
      </c>
      <c r="B96" s="111">
        <f>'Stocks domestic'!M445</f>
        <v>-1.8321493379775247E-2</v>
      </c>
      <c r="C96" s="111">
        <f>'Stocks domestic'!N445</f>
        <v>-1.9791013119449434E-3</v>
      </c>
      <c r="D96" s="111">
        <f>'Stocks domestic'!O445</f>
        <v>1.3996067898067538E-2</v>
      </c>
      <c r="E96" s="111">
        <f>'Stocks domestic'!P445</f>
        <v>1.1618883578971317E-2</v>
      </c>
      <c r="F96" s="111">
        <f>'Stocks domestic'!Q445</f>
        <v>-2.1825419497330883E-3</v>
      </c>
      <c r="G96" s="20">
        <f t="array" ref="G96">SQRT(MMULT(MMULT(TRANSPOSE($A$12:$A$16),MMULT(TRANSPOSE(EXP(B97:F348)-1),EXP(B97:F348)-1)/COUNTA(F97:F348)),$A$12:$A$16))*NORMSINV('VaR ES domestic stock'!$B$19)</f>
        <v>-2.5986199274200691E-2</v>
      </c>
      <c r="H96" s="20">
        <f t="array" ref="H96">-SQRT(G96^2+Currency!E77^2+2*G96*Currency!E77*CORREL(Currency!J77:J328,R96:R347))</f>
        <v>-3.5800052492090027E-2</v>
      </c>
      <c r="I96" s="111">
        <f t="shared" si="3"/>
        <v>-0.11320970622859161</v>
      </c>
      <c r="J96" s="20">
        <f t="array" ref="J96">SQRT(MMULT(MMULT(TRANSPOSE($A$12:$A$16),MMULT(TRANSPOSE(EXP(B97:F348)-1),EXP(B97:F348)-1)/COUNTA(F97:F348)),$A$12:$A$16))*(-1/SQRT(2*PI())*EXP(-1*(NORMSINV($B$19))^2/2)/$B$19)</f>
        <v>-2.9771466516758667E-2</v>
      </c>
      <c r="K96" s="20">
        <f>Currency!H77+'VaR ES domestic stock'!J96</f>
        <v>-4.7138537324932825E-2</v>
      </c>
      <c r="L96" s="112">
        <f t="shared" si="4"/>
        <v>-0.1490651435156484</v>
      </c>
      <c r="M96" s="229">
        <f>'Stocks domestic'!H445/'Stocks domestic'!H444-1</f>
        <v>-1.8154675159817946E-2</v>
      </c>
      <c r="N96" s="229">
        <f>'Stocks domestic'!I445/'Stocks domestic'!I444-1</f>
        <v>-1.9771441822756808E-3</v>
      </c>
      <c r="O96" s="229">
        <f>'Stocks domestic'!J445/'Stocks domestic'!J444-1</f>
        <v>1.409447140782194E-2</v>
      </c>
      <c r="P96" s="229">
        <f>'Stocks domestic'!K445/'Stocks domestic'!K444-1</f>
        <v>1.1686644989797657E-2</v>
      </c>
      <c r="Q96" s="229">
        <f>'Stocks domestic'!L445/'Stocks domestic'!L444-1</f>
        <v>-2.1801619368594372E-3</v>
      </c>
      <c r="R96" s="155">
        <f t="array" ref="R96">MMULT(M96:Q96,'VaR ES domestic stock'!$A$12:$A$16)</f>
        <v>6.9382702373330671E-4</v>
      </c>
    </row>
    <row r="97" spans="1:18" ht="12.75">
      <c r="A97" s="247">
        <v>43021</v>
      </c>
      <c r="B97" s="111">
        <f>'Stocks domestic'!M444</f>
        <v>-5.075738414344888E-3</v>
      </c>
      <c r="C97" s="111">
        <f>'Stocks domestic'!N444</f>
        <v>7.4070721287419804E-3</v>
      </c>
      <c r="D97" s="111">
        <f>'Stocks domestic'!O444</f>
        <v>1.5595717288827153E-3</v>
      </c>
      <c r="E97" s="111">
        <f>'Stocks domestic'!P444</f>
        <v>1.3597548233700149E-2</v>
      </c>
      <c r="F97" s="111">
        <f>'Stocks domestic'!Q444</f>
        <v>1.9808626541086778E-5</v>
      </c>
      <c r="G97" s="20">
        <f t="array" ref="G97">SQRT(MMULT(MMULT(TRANSPOSE($A$12:$A$16),MMULT(TRANSPOSE(EXP(B98:F349)-1),EXP(B98:F349)-1)/COUNTA(F98:F349)),$A$12:$A$16))*NORMSINV('VaR ES domestic stock'!$B$19)</f>
        <v>-2.5999821840528663E-2</v>
      </c>
      <c r="H97" s="20">
        <f t="array" ref="H97">-SQRT(G97^2+Currency!E78^2+2*G97*Currency!E78*CORREL(Currency!J78:J329,R97:R348))</f>
        <v>-3.5848923322095133E-2</v>
      </c>
      <c r="I97" s="111">
        <f t="shared" si="3"/>
        <v>-0.11336424936255064</v>
      </c>
      <c r="J97" s="20">
        <f t="array" ref="J97">SQRT(MMULT(MMULT(TRANSPOSE($A$12:$A$16),MMULT(TRANSPOSE(EXP(B98:F349)-1),EXP(B98:F349)-1)/COUNTA(F98:F349)),$A$12:$A$16))*(-1/SQRT(2*PI())*EXP(-1*(NORMSINV($B$19))^2/2)/$B$19)</f>
        <v>-2.9787073407671266E-2</v>
      </c>
      <c r="K97" s="20">
        <f>Currency!H78+'VaR ES domestic stock'!J97</f>
        <v>-4.7204398899271346E-2</v>
      </c>
      <c r="L97" s="112">
        <f t="shared" si="4"/>
        <v>-0.14927341610084263</v>
      </c>
      <c r="M97" s="229">
        <f>'Stocks domestic'!H444/'Stocks domestic'!H443-1</f>
        <v>-5.0628786209684362E-3</v>
      </c>
      <c r="N97" s="229">
        <f>'Stocks domestic'!I444/'Stocks domestic'!I443-1</f>
        <v>7.4345723442639233E-3</v>
      </c>
      <c r="O97" s="229">
        <f>'Stocks domestic'!J444/'Stocks domestic'!J443-1</f>
        <v>1.5607884933330762E-3</v>
      </c>
      <c r="P97" s="229">
        <f>'Stocks domestic'!K444/'Stocks domestic'!K443-1</f>
        <v>1.369041533693216E-2</v>
      </c>
      <c r="Q97" s="229">
        <f>'Stocks domestic'!L444/'Stocks domestic'!L443-1</f>
        <v>1.9808822733224929E-5</v>
      </c>
      <c r="R97" s="155">
        <f t="array" ref="R97">MMULT(M97:Q97,'VaR ES domestic stock'!$A$12:$A$16)</f>
        <v>3.5285412752587893E-3</v>
      </c>
    </row>
    <row r="98" spans="1:18" ht="12.75">
      <c r="A98" s="247">
        <v>43020</v>
      </c>
      <c r="B98" s="111">
        <f>'Stocks domestic'!M443</f>
        <v>4.5832353256320176E-5</v>
      </c>
      <c r="C98" s="111">
        <f>'Stocks domestic'!N443</f>
        <v>-5.7980837335097164E-3</v>
      </c>
      <c r="D98" s="111">
        <f>'Stocks domestic'!O443</f>
        <v>-6.5145136456096755E-3</v>
      </c>
      <c r="E98" s="111">
        <f>'Stocks domestic'!P443</f>
        <v>1.6618357368540881E-3</v>
      </c>
      <c r="F98" s="111">
        <f>'Stocks domestic'!Q443</f>
        <v>6.1229214496139519E-3</v>
      </c>
      <c r="G98" s="20">
        <f t="array" ref="G98">SQRT(MMULT(MMULT(TRANSPOSE($A$12:$A$16),MMULT(TRANSPOSE(EXP(B99:F350)-1),EXP(B99:F350)-1)/COUNTA(F99:F350)),$A$12:$A$16))*NORMSINV('VaR ES domestic stock'!$B$19)</f>
        <v>-2.6010187970478518E-2</v>
      </c>
      <c r="H98" s="20">
        <f t="array" ref="H98">-SQRT(G98^2+Currency!E79^2+2*G98*Currency!E79*CORREL(Currency!J79:J330,R98:R349))</f>
        <v>-3.5888453674036307E-2</v>
      </c>
      <c r="I98" s="111">
        <f t="shared" si="3"/>
        <v>-0.11348925531139281</v>
      </c>
      <c r="J98" s="20">
        <f t="array" ref="J98">SQRT(MMULT(MMULT(TRANSPOSE($A$12:$A$16),MMULT(TRANSPOSE(EXP(B99:F350)-1),EXP(B99:F350)-1)/COUNTA(F99:F350)),$A$12:$A$16))*(-1/SQRT(2*PI())*EXP(-1*(NORMSINV($B$19))^2/2)/$B$19)</f>
        <v>-2.9798949514963986E-2</v>
      </c>
      <c r="K98" s="20">
        <f>Currency!H79+'VaR ES domestic stock'!J98</f>
        <v>-4.723404331548757E-2</v>
      </c>
      <c r="L98" s="112">
        <f t="shared" si="4"/>
        <v>-0.14936715997599193</v>
      </c>
      <c r="M98" s="229">
        <f>'Stocks domestic'!H443/'Stocks domestic'!H442-1</f>
        <v>4.5833403574668807E-5</v>
      </c>
      <c r="N98" s="229">
        <f>'Stocks domestic'!I443/'Stocks domestic'!I442-1</f>
        <v>-5.7813072854298042E-3</v>
      </c>
      <c r="O98" s="229">
        <f>'Stocks domestic'!J443/'Stocks domestic'!J442-1</f>
        <v>-6.4933402047629984E-3</v>
      </c>
      <c r="P98" s="229">
        <f>'Stocks domestic'!K443/'Stocks domestic'!K442-1</f>
        <v>1.66321735109487E-3</v>
      </c>
      <c r="Q98" s="229">
        <f>'Stocks domestic'!L443/'Stocks domestic'!L442-1</f>
        <v>6.1417048500125304E-3</v>
      </c>
      <c r="R98" s="155">
        <f t="array" ref="R98">MMULT(M98:Q98,'VaR ES domestic stock'!$A$12:$A$16)</f>
        <v>-8.8477837710214673E-4</v>
      </c>
    </row>
    <row r="99" spans="1:18" ht="12.75">
      <c r="A99" s="247">
        <v>43019</v>
      </c>
      <c r="B99" s="111">
        <f>'Stocks domestic'!M442</f>
        <v>-4.4365856202533789E-3</v>
      </c>
      <c r="C99" s="111">
        <f>'Stocks domestic'!N442</f>
        <v>-1.0515067963476578E-2</v>
      </c>
      <c r="D99" s="111">
        <f>'Stocks domestic'!O442</f>
        <v>2.5122116075505271E-3</v>
      </c>
      <c r="E99" s="111">
        <f>'Stocks domestic'!P442</f>
        <v>-2.3152667242372867E-3</v>
      </c>
      <c r="F99" s="111">
        <f>'Stocks domestic'!Q442</f>
        <v>5.3834745739954394E-5</v>
      </c>
      <c r="G99" s="20">
        <f t="array" ref="G99">SQRT(MMULT(MMULT(TRANSPOSE($A$12:$A$16),MMULT(TRANSPOSE(EXP(B100:F351)-1),EXP(B100:F351)-1)/COUNTA(F100:F351)),$A$12:$A$16))*NORMSINV('VaR ES domestic stock'!$B$19)</f>
        <v>-2.6050677131689105E-2</v>
      </c>
      <c r="H99" s="20">
        <f t="array" ref="H99">-SQRT(G99^2+Currency!E80^2+2*G99*Currency!E80*CORREL(Currency!J80:J331,R99:R350))</f>
        <v>-3.5931006330880727E-2</v>
      </c>
      <c r="I99" s="111">
        <f t="shared" si="3"/>
        <v>-0.11362381862751274</v>
      </c>
      <c r="J99" s="20">
        <f t="array" ref="J99">SQRT(MMULT(MMULT(TRANSPOSE($A$12:$A$16),MMULT(TRANSPOSE(EXP(B100:F351)-1),EXP(B100:F351)-1)/COUNTA(F100:F351)),$A$12:$A$16))*(-1/SQRT(2*PI())*EXP(-1*(NORMSINV($B$19))^2/2)/$B$19)</f>
        <v>-2.9845336510405426E-2</v>
      </c>
      <c r="K99" s="20">
        <f>Currency!H80+'VaR ES domestic stock'!J99</f>
        <v>-4.7284340033951482E-2</v>
      </c>
      <c r="L99" s="112">
        <f t="shared" si="4"/>
        <v>-0.14952621216517012</v>
      </c>
      <c r="M99" s="229">
        <f>'Stocks domestic'!H442/'Stocks domestic'!H441-1</f>
        <v>-4.4267585125767894E-3</v>
      </c>
      <c r="N99" s="229">
        <f>'Stocks domestic'!I442/'Stocks domestic'!I441-1</f>
        <v>-1.0459977897347317E-2</v>
      </c>
      <c r="O99" s="229">
        <f>'Stocks domestic'!J442/'Stocks domestic'!J441-1</f>
        <v>2.5153698553062043E-3</v>
      </c>
      <c r="P99" s="229">
        <f>'Stocks domestic'!K442/'Stocks domestic'!K441-1</f>
        <v>-2.3125885615208341E-3</v>
      </c>
      <c r="Q99" s="229">
        <f>'Stocks domestic'!L442/'Stocks domestic'!L441-1</f>
        <v>5.3836194855882979E-5</v>
      </c>
      <c r="R99" s="155">
        <f t="array" ref="R99">MMULT(M99:Q99,'VaR ES domestic stock'!$A$12:$A$16)</f>
        <v>-2.9260237842565705E-3</v>
      </c>
    </row>
    <row r="100" spans="1:18" ht="12.75">
      <c r="A100" s="247">
        <v>43018</v>
      </c>
      <c r="B100" s="111">
        <f>'Stocks domestic'!M441</f>
        <v>2.9610850713453728E-2</v>
      </c>
      <c r="C100" s="111">
        <f>'Stocks domestic'!N441</f>
        <v>-1.1894479591785818E-2</v>
      </c>
      <c r="D100" s="111">
        <f>'Stocks domestic'!O441</f>
        <v>-6.2270764159388023E-3</v>
      </c>
      <c r="E100" s="111">
        <f>'Stocks domestic'!P441</f>
        <v>-1.5745855154994361E-2</v>
      </c>
      <c r="F100" s="111">
        <f>'Stocks domestic'!Q441</f>
        <v>-6.6120092145254116E-3</v>
      </c>
      <c r="G100" s="20">
        <f t="array" ref="G100">SQRT(MMULT(MMULT(TRANSPOSE($A$12:$A$16),MMULT(TRANSPOSE(EXP(B101:F352)-1),EXP(B101:F352)-1)/COUNTA(F101:F352)),$A$12:$A$16))*NORMSINV('VaR ES domestic stock'!$B$19)</f>
        <v>-2.6063968750649265E-2</v>
      </c>
      <c r="H100" s="20">
        <f t="array" ref="H100">-SQRT(G100^2+Currency!E81^2+2*G100*Currency!E81*CORREL(Currency!J81:J332,R100:R351))</f>
        <v>-3.5888881271732218E-2</v>
      </c>
      <c r="I100" s="111">
        <f t="shared" si="3"/>
        <v>-0.11349060749403414</v>
      </c>
      <c r="J100" s="20">
        <f t="array" ref="J100">SQRT(MMULT(MMULT(TRANSPOSE($A$12:$A$16),MMULT(TRANSPOSE(EXP(B101:F352)-1),EXP(B101:F352)-1)/COUNTA(F101:F352)),$A$12:$A$16))*(-1/SQRT(2*PI())*EXP(-1*(NORMSINV($B$19))^2/2)/$B$19)</f>
        <v>-2.9860564246660753E-2</v>
      </c>
      <c r="K100" s="20">
        <f>Currency!H81+'VaR ES domestic stock'!J100</f>
        <v>-4.7267455905851824E-2</v>
      </c>
      <c r="L100" s="112">
        <f t="shared" si="4"/>
        <v>-0.14947281986406916</v>
      </c>
      <c r="M100" s="229">
        <f>'Stocks domestic'!H441/'Stocks domestic'!H440-1</f>
        <v>3.0053611321248175E-2</v>
      </c>
      <c r="N100" s="229">
        <f>'Stocks domestic'!I441/'Stocks domestic'!I440-1</f>
        <v>-1.1824019906519712E-2</v>
      </c>
      <c r="O100" s="229">
        <f>'Stocks domestic'!J441/'Stocks domestic'!J440-1</f>
        <v>-6.2077283570391995E-3</v>
      </c>
      <c r="P100" s="229">
        <f>'Stocks domestic'!K441/'Stocks domestic'!K440-1</f>
        <v>-1.5622537274604942E-2</v>
      </c>
      <c r="Q100" s="229">
        <f>'Stocks domestic'!L441/'Stocks domestic'!L440-1</f>
        <v>-6.59019798010263E-3</v>
      </c>
      <c r="R100" s="155">
        <f t="array" ref="R100">MMULT(M100:Q100,'VaR ES domestic stock'!$A$12:$A$16)</f>
        <v>-2.0381744394036613E-3</v>
      </c>
    </row>
    <row r="101" spans="1:18" ht="12.75">
      <c r="A101" s="247">
        <v>43017</v>
      </c>
      <c r="B101" s="111">
        <f>'Stocks domestic'!M440</f>
        <v>-3.3073382803066882E-2</v>
      </c>
      <c r="C101" s="111">
        <f>'Stocks domestic'!N440</f>
        <v>1.2557606278058655E-2</v>
      </c>
      <c r="D101" s="111">
        <f>'Stocks domestic'!O440</f>
        <v>1.0241844118108506E-2</v>
      </c>
      <c r="E101" s="111">
        <f>'Stocks domestic'!P440</f>
        <v>9.4624258480160777E-4</v>
      </c>
      <c r="F101" s="111">
        <f>'Stocks domestic'!Q440</f>
        <v>1.0579245813400681E-2</v>
      </c>
      <c r="G101" s="20">
        <f t="array" ref="G101">SQRT(MMULT(MMULT(TRANSPOSE($A$12:$A$16),MMULT(TRANSPOSE(EXP(B102:F353)-1),EXP(B102:F353)-1)/COUNTA(F102:F353)),$A$12:$A$16))*NORMSINV('VaR ES domestic stock'!$B$19)</f>
        <v>-2.607589779165775E-2</v>
      </c>
      <c r="H101" s="20">
        <f t="array" ref="H101">-SQRT(G101^2+Currency!E82^2+2*G101*Currency!E82*CORREL(Currency!J82:J333,R101:R352))</f>
        <v>-3.5871433675599147E-2</v>
      </c>
      <c r="I101" s="111">
        <f t="shared" si="3"/>
        <v>-0.11343543335055889</v>
      </c>
      <c r="J101" s="20">
        <f t="array" ref="J101">SQRT(MMULT(MMULT(TRANSPOSE($A$12:$A$16),MMULT(TRANSPOSE(EXP(B102:F353)-1),EXP(B102:F353)-1)/COUNTA(F102:F353)),$A$12:$A$16))*(-1/SQRT(2*PI())*EXP(-1*(NORMSINV($B$19))^2/2)/$B$19)</f>
        <v>-2.9874230925701184E-2</v>
      </c>
      <c r="K101" s="20">
        <f>Currency!H82+'VaR ES domestic stock'!J101</f>
        <v>-4.7241500727391771E-2</v>
      </c>
      <c r="L101" s="112">
        <f t="shared" si="4"/>
        <v>-0.14939074238305924</v>
      </c>
      <c r="M101" s="229">
        <f>'Stocks domestic'!H440/'Stocks domestic'!H439-1</f>
        <v>-3.2532438497494764E-2</v>
      </c>
      <c r="N101" s="229">
        <f>'Stocks domestic'!I440/'Stocks domestic'!I439-1</f>
        <v>1.2636784096614617E-2</v>
      </c>
      <c r="O101" s="229">
        <f>'Stocks domestic'!J440/'Stocks domestic'!J439-1</f>
        <v>1.0294471316651954E-2</v>
      </c>
      <c r="P101" s="229">
        <f>'Stocks domestic'!K440/'Stocks domestic'!K439-1</f>
        <v>9.4669041355666117E-4</v>
      </c>
      <c r="Q101" s="229">
        <f>'Stocks domestic'!L440/'Stocks domestic'!L439-1</f>
        <v>1.0635403896399387E-2</v>
      </c>
      <c r="R101" s="155">
        <f t="array" ref="R101">MMULT(M101:Q101,'VaR ES domestic stock'!$A$12:$A$16)</f>
        <v>3.9618224514557042E-4</v>
      </c>
    </row>
    <row r="102" spans="1:18" ht="12.75">
      <c r="A102" s="247">
        <v>43014</v>
      </c>
      <c r="B102" s="111">
        <f>'Stocks domestic'!M439</f>
        <v>1.2212293267706438E-2</v>
      </c>
      <c r="C102" s="111">
        <f>'Stocks domestic'!N439</f>
        <v>1.0386339117845925E-2</v>
      </c>
      <c r="D102" s="111">
        <f>'Stocks domestic'!O439</f>
        <v>7.2801263661778966E-3</v>
      </c>
      <c r="E102" s="111">
        <f>'Stocks domestic'!P439</f>
        <v>2.6361197666940412E-2</v>
      </c>
      <c r="F102" s="111">
        <f>'Stocks domestic'!Q439</f>
        <v>8.2545545105330818E-3</v>
      </c>
      <c r="G102" s="20">
        <f t="array" ref="G102">SQRT(MMULT(MMULT(TRANSPOSE($A$12:$A$16),MMULT(TRANSPOSE(EXP(B103:F354)-1),EXP(B103:F354)-1)/COUNTA(F103:F354)),$A$12:$A$16))*NORMSINV('VaR ES domestic stock'!$B$19)</f>
        <v>-2.6040683697667238E-2</v>
      </c>
      <c r="H102" s="20">
        <f t="array" ref="H102">-SQRT(G102^2+Currency!E83^2+2*G102*Currency!E83*CORREL(Currency!J83:J334,R102:R353))</f>
        <v>-3.5820013389045981E-2</v>
      </c>
      <c r="I102" s="111">
        <f t="shared" si="3"/>
        <v>-0.11327282812711235</v>
      </c>
      <c r="J102" s="20">
        <f t="array" ref="J102">SQRT(MMULT(MMULT(TRANSPOSE($A$12:$A$16),MMULT(TRANSPOSE(EXP(B103:F354)-1),EXP(B103:F354)-1)/COUNTA(F103:F354)),$A$12:$A$16))*(-1/SQRT(2*PI())*EXP(-1*(NORMSINV($B$19))^2/2)/$B$19)</f>
        <v>-2.9833887387614128E-2</v>
      </c>
      <c r="K102" s="20">
        <f>Currency!H83+'VaR ES domestic stock'!J102</f>
        <v>-4.7149043295596674E-2</v>
      </c>
      <c r="L102" s="112">
        <f t="shared" si="4"/>
        <v>-0.14909836631197707</v>
      </c>
      <c r="M102" s="229">
        <f>'Stocks domestic'!H439/'Stocks domestic'!H438-1</f>
        <v>1.2287167807305543E-2</v>
      </c>
      <c r="N102" s="229">
        <f>'Stocks domestic'!I439/'Stocks domestic'!I438-1</f>
        <v>1.0440464363398183E-2</v>
      </c>
      <c r="O102" s="229">
        <f>'Stocks domestic'!J439/'Stocks domestic'!J438-1</f>
        <v>7.3066909114190004E-3</v>
      </c>
      <c r="P102" s="229">
        <f>'Stocks domestic'!K439/'Stocks domestic'!K438-1</f>
        <v>2.6711727387724427E-2</v>
      </c>
      <c r="Q102" s="229">
        <f>'Stocks domestic'!L439/'Stocks domestic'!L438-1</f>
        <v>8.2887172804029241E-3</v>
      </c>
      <c r="R102" s="155">
        <f t="array" ref="R102">MMULT(M102:Q102,'VaR ES domestic stock'!$A$12:$A$16)</f>
        <v>1.3006953550050016E-2</v>
      </c>
    </row>
    <row r="103" spans="1:18" ht="12.75">
      <c r="A103" s="247">
        <v>43013</v>
      </c>
      <c r="B103" s="111">
        <f>'Stocks domestic'!M438</f>
        <v>-2.0367734139593533E-3</v>
      </c>
      <c r="C103" s="111">
        <f>'Stocks domestic'!N438</f>
        <v>1.8802774676236354E-3</v>
      </c>
      <c r="D103" s="111">
        <f>'Stocks domestic'!O438</f>
        <v>9.430034810453734E-3</v>
      </c>
      <c r="E103" s="111">
        <f>'Stocks domestic'!P438</f>
        <v>4.9550351733701335E-2</v>
      </c>
      <c r="F103" s="111">
        <f>'Stocks domestic'!Q438</f>
        <v>1.4054551919040545E-2</v>
      </c>
      <c r="G103" s="20">
        <f t="array" ref="G103">SQRT(MMULT(MMULT(TRANSPOSE($A$12:$A$16),MMULT(TRANSPOSE(EXP(B104:F355)-1),EXP(B104:F355)-1)/COUNTA(F104:F355)),$A$12:$A$16))*NORMSINV('VaR ES domestic stock'!$B$19)</f>
        <v>-2.5974674466544296E-2</v>
      </c>
      <c r="H103" s="20">
        <f t="array" ref="H103">-SQRT(G103^2+Currency!E84^2+2*G103*Currency!E84*CORREL(Currency!J84:J335,R103:R354))</f>
        <v>-3.5726279009187692E-2</v>
      </c>
      <c r="I103" s="111">
        <f t="shared" si="3"/>
        <v>-0.11297641399169675</v>
      </c>
      <c r="J103" s="20">
        <f t="array" ref="J103">SQRT(MMULT(MMULT(TRANSPOSE($A$12:$A$16),MMULT(TRANSPOSE(EXP(B104:F355)-1),EXP(B104:F355)-1)/COUNTA(F104:F355)),$A$12:$A$16))*(-1/SQRT(2*PI())*EXP(-1*(NORMSINV($B$19))^2/2)/$B$19)</f>
        <v>-2.9758262953527508E-2</v>
      </c>
      <c r="K103" s="20">
        <f>Currency!H84+'VaR ES domestic stock'!J103</f>
        <v>-4.7068190038100657E-2</v>
      </c>
      <c r="L103" s="112">
        <f t="shared" si="4"/>
        <v>-0.14884268586204558</v>
      </c>
      <c r="M103" s="229">
        <f>'Stocks domestic'!H438/'Stocks domestic'!H437-1</f>
        <v>-2.0347005985134059E-3</v>
      </c>
      <c r="N103" s="229">
        <f>'Stocks domestic'!I438/'Stocks domestic'!I437-1</f>
        <v>1.882046297758011E-3</v>
      </c>
      <c r="O103" s="229">
        <f>'Stocks domestic'!J438/'Stocks domestic'!J437-1</f>
        <v>9.4746376806780219E-3</v>
      </c>
      <c r="P103" s="229">
        <f>'Stocks domestic'!K438/'Stocks domestic'!K437-1</f>
        <v>5.0798500409069858E-2</v>
      </c>
      <c r="Q103" s="229">
        <f>'Stocks domestic'!L438/'Stocks domestic'!L437-1</f>
        <v>1.415378146448476E-2</v>
      </c>
      <c r="R103" s="155">
        <f t="array" ref="R103">MMULT(M103:Q103,'VaR ES domestic stock'!$A$12:$A$16)</f>
        <v>1.4854853050695451E-2</v>
      </c>
    </row>
    <row r="104" spans="1:18" ht="12.75">
      <c r="A104" s="247">
        <v>43012</v>
      </c>
      <c r="B104" s="111">
        <f>'Stocks domestic'!M437</f>
        <v>1.4433044118782962E-2</v>
      </c>
      <c r="C104" s="111">
        <f>'Stocks domestic'!N437</f>
        <v>-6.1246857936701144E-3</v>
      </c>
      <c r="D104" s="111">
        <f>'Stocks domestic'!O437</f>
        <v>-1.1602576578667579E-2</v>
      </c>
      <c r="E104" s="111">
        <f>'Stocks domestic'!P437</f>
        <v>2.3823499872931388E-2</v>
      </c>
      <c r="F104" s="111">
        <f>'Stocks domestic'!Q437</f>
        <v>6.6546941391536056E-4</v>
      </c>
      <c r="G104" s="20">
        <f t="array" ref="G104">SQRT(MMULT(MMULT(TRANSPOSE($A$12:$A$16),MMULT(TRANSPOSE(EXP(B105:F356)-1),EXP(B105:F356)-1)/COUNTA(F105:F356)),$A$12:$A$16))*NORMSINV('VaR ES domestic stock'!$B$19)</f>
        <v>-2.5968094635905738E-2</v>
      </c>
      <c r="H104" s="20">
        <f t="array" ref="H104">-SQRT(G104^2+Currency!E85^2+2*G104*Currency!E85*CORREL(Currency!J85:J336,R104:R355))</f>
        <v>-3.574161198045895E-2</v>
      </c>
      <c r="I104" s="111">
        <f t="shared" si="3"/>
        <v>-0.11302490110421184</v>
      </c>
      <c r="J104" s="20">
        <f t="array" ref="J104">SQRT(MMULT(MMULT(TRANSPOSE($A$12:$A$16),MMULT(TRANSPOSE(EXP(B105:F356)-1),EXP(B105:F356)-1)/COUNTA(F105:F356)),$A$12:$A$16))*(-1/SQRT(2*PI())*EXP(-1*(NORMSINV($B$19))^2/2)/$B$19)</f>
        <v>-2.9750724675017642E-2</v>
      </c>
      <c r="K104" s="20">
        <f>Currency!H85+'VaR ES domestic stock'!J104</f>
        <v>-4.7044245489622757E-2</v>
      </c>
      <c r="L104" s="112">
        <f t="shared" si="4"/>
        <v>-0.14876696655131111</v>
      </c>
      <c r="M104" s="229">
        <f>'Stocks domestic'!H437/'Stocks domestic'!H436-1</f>
        <v>1.4537703411256153E-2</v>
      </c>
      <c r="N104" s="229">
        <f>'Stocks domestic'!I437/'Stocks domestic'!I436-1</f>
        <v>-6.1059681383827114E-3</v>
      </c>
      <c r="O104" s="229">
        <f>'Stocks domestic'!J437/'Stocks domestic'!J436-1</f>
        <v>-1.1535526256404971E-2</v>
      </c>
      <c r="P104" s="229">
        <f>'Stocks domestic'!K437/'Stocks domestic'!K436-1</f>
        <v>2.4109546472917076E-2</v>
      </c>
      <c r="Q104" s="229">
        <f>'Stocks domestic'!L437/'Stocks domestic'!L436-1</f>
        <v>6.6569088781109897E-4</v>
      </c>
      <c r="R104" s="155">
        <f t="array" ref="R104">MMULT(M104:Q104,'VaR ES domestic stock'!$A$12:$A$16)</f>
        <v>4.33428927543933E-3</v>
      </c>
    </row>
    <row r="105" spans="1:18" ht="12.75">
      <c r="A105" s="247">
        <v>43011</v>
      </c>
      <c r="B105" s="111">
        <f>'Stocks domestic'!M436</f>
        <v>2.0987128518701607E-2</v>
      </c>
      <c r="C105" s="111">
        <f>'Stocks domestic'!N436</f>
        <v>1.0489439322535342E-2</v>
      </c>
      <c r="D105" s="111">
        <f>'Stocks domestic'!O436</f>
        <v>6.1645637599973303E-3</v>
      </c>
      <c r="E105" s="111">
        <f>'Stocks domestic'!P436</f>
        <v>1.405841433067141E-2</v>
      </c>
      <c r="F105" s="111">
        <f>'Stocks domestic'!Q436</f>
        <v>-2.8839778636954218E-3</v>
      </c>
      <c r="G105" s="20">
        <f t="array" ref="G105">SQRT(MMULT(MMULT(TRANSPOSE($A$12:$A$16),MMULT(TRANSPOSE(EXP(B106:F357)-1),EXP(B106:F357)-1)/COUNTA(F106:F357)),$A$12:$A$16))*NORMSINV('VaR ES domestic stock'!$B$19)</f>
        <v>-2.5931890951993594E-2</v>
      </c>
      <c r="H105" s="20">
        <f t="array" ref="H105">-SQRT(G105^2+Currency!E86^2+2*G105*Currency!E86*CORREL(Currency!J86:J337,R105:R356))</f>
        <v>-3.5798552094270637E-2</v>
      </c>
      <c r="I105" s="111">
        <f t="shared" si="3"/>
        <v>-0.11320496155408599</v>
      </c>
      <c r="J105" s="20">
        <f t="array" ref="J105">SQRT(MMULT(MMULT(TRANSPOSE($A$12:$A$16),MMULT(TRANSPOSE(EXP(B106:F357)-1),EXP(B106:F357)-1)/COUNTA(F106:F357)),$A$12:$A$16))*(-1/SQRT(2*PI())*EXP(-1*(NORMSINV($B$19))^2/2)/$B$19)</f>
        <v>-2.9709247398868072E-2</v>
      </c>
      <c r="K105" s="20">
        <f>Currency!H86+'VaR ES domestic stock'!J105</f>
        <v>-4.7120734371412967E-2</v>
      </c>
      <c r="L105" s="112">
        <f t="shared" si="4"/>
        <v>-0.14900884563344755</v>
      </c>
      <c r="M105" s="229">
        <f>'Stocks domestic'!H436/'Stocks domestic'!H435-1</f>
        <v>2.1208907081584627E-2</v>
      </c>
      <c r="N105" s="229">
        <f>'Stocks domestic'!I436/'Stocks domestic'!I435-1</f>
        <v>1.054464635260044E-2</v>
      </c>
      <c r="O105" s="229">
        <f>'Stocks domestic'!J436/'Stocks domestic'!J435-1</f>
        <v>6.1836037875537819E-3</v>
      </c>
      <c r="P105" s="229">
        <f>'Stocks domestic'!K436/'Stocks domestic'!K435-1</f>
        <v>1.4157698551410469E-2</v>
      </c>
      <c r="Q105" s="229">
        <f>'Stocks domestic'!L436/'Stocks domestic'!L435-1</f>
        <v>-2.8798231944873187E-3</v>
      </c>
      <c r="R105" s="155">
        <f t="array" ref="R105">MMULT(M105:Q105,'VaR ES domestic stock'!$A$12:$A$16)</f>
        <v>9.8430065157323991E-3</v>
      </c>
    </row>
    <row r="106" spans="1:18" ht="12.75">
      <c r="A106" s="247">
        <v>43010</v>
      </c>
      <c r="B106" s="111">
        <f>'Stocks domestic'!M435</f>
        <v>3.2593535047749055E-3</v>
      </c>
      <c r="C106" s="111">
        <f>'Stocks domestic'!N435</f>
        <v>2.6896994560103242E-2</v>
      </c>
      <c r="D106" s="111">
        <f>'Stocks domestic'!O435</f>
        <v>-1.377596843366926E-5</v>
      </c>
      <c r="E106" s="111">
        <f>'Stocks domestic'!P435</f>
        <v>-2.2223158343566418E-2</v>
      </c>
      <c r="F106" s="111">
        <f>'Stocks domestic'!Q435</f>
        <v>3.6090680667553482E-3</v>
      </c>
      <c r="G106" s="20">
        <f t="array" ref="G106">SQRT(MMULT(MMULT(TRANSPOSE($A$12:$A$16),MMULT(TRANSPOSE(EXP(B107:F358)-1),EXP(B107:F358)-1)/COUNTA(F107:F358)),$A$12:$A$16))*NORMSINV('VaR ES domestic stock'!$B$19)</f>
        <v>-2.5994041782253504E-2</v>
      </c>
      <c r="H106" s="20">
        <f t="array" ref="H106">-SQRT(G106^2+Currency!E87^2+2*G106*Currency!E87*CORREL(Currency!J87:J338,R106:R357))</f>
        <v>-3.5799574544004543E-2</v>
      </c>
      <c r="I106" s="111">
        <f t="shared" si="3"/>
        <v>-0.11320819482403817</v>
      </c>
      <c r="J106" s="20">
        <f t="array" ref="J106">SQRT(MMULT(MMULT(TRANSPOSE($A$12:$A$16),MMULT(TRANSPOSE(EXP(B107:F358)-1),EXP(B107:F358)-1)/COUNTA(F107:F358)),$A$12:$A$16))*(-1/SQRT(2*PI())*EXP(-1*(NORMSINV($B$19))^2/2)/$B$19)</f>
        <v>-2.9780451399982182E-2</v>
      </c>
      <c r="K106" s="20">
        <f>Currency!H87+'VaR ES domestic stock'!J106</f>
        <v>-4.7188392170095385E-2</v>
      </c>
      <c r="L106" s="112">
        <f t="shared" si="4"/>
        <v>-0.14922279837875713</v>
      </c>
      <c r="M106" s="229">
        <f>'Stocks domestic'!H435/'Stocks domestic'!H434-1</f>
        <v>3.2646709730095314E-3</v>
      </c>
      <c r="N106" s="229">
        <f>'Stocks domestic'!I435/'Stocks domestic'!I434-1</f>
        <v>2.7261983741091012E-2</v>
      </c>
      <c r="O106" s="229">
        <f>'Stocks domestic'!J435/'Stocks domestic'!J434-1</f>
        <v>-1.3775873545451844E-5</v>
      </c>
      <c r="P106" s="229">
        <f>'Stocks domestic'!K435/'Stocks domestic'!K434-1</f>
        <v>-2.1978043063056951E-2</v>
      </c>
      <c r="Q106" s="229">
        <f>'Stocks domestic'!L435/'Stocks domestic'!L434-1</f>
        <v>3.6155885948940814E-3</v>
      </c>
      <c r="R106" s="155">
        <f t="array" ref="R106">MMULT(M106:Q106,'VaR ES domestic stock'!$A$12:$A$16)</f>
        <v>2.4300848744784453E-3</v>
      </c>
    </row>
    <row r="107" spans="1:18" ht="12.75">
      <c r="A107" s="247">
        <v>43007</v>
      </c>
      <c r="B107" s="111">
        <f>'Stocks domestic'!M434</f>
        <v>-2.9003658419977595E-3</v>
      </c>
      <c r="C107" s="111">
        <f>'Stocks domestic'!N434</f>
        <v>-7.2074018290276714E-4</v>
      </c>
      <c r="D107" s="111">
        <f>'Stocks domestic'!O434</f>
        <v>-1.8425714852759723E-3</v>
      </c>
      <c r="E107" s="111">
        <f>'Stocks domestic'!P434</f>
        <v>-3.7168829336852349E-3</v>
      </c>
      <c r="F107" s="111">
        <f>'Stocks domestic'!Q434</f>
        <v>1.0503720209882053E-3</v>
      </c>
      <c r="G107" s="20">
        <f t="array" ref="G107">SQRT(MMULT(MMULT(TRANSPOSE($A$12:$A$16),MMULT(TRANSPOSE(EXP(B108:F359)-1),EXP(B108:F359)-1)/COUNTA(F108:F359)),$A$12:$A$16))*NORMSINV('VaR ES domestic stock'!$B$19)</f>
        <v>-2.6206897467974145E-2</v>
      </c>
      <c r="H107" s="20">
        <f t="array" ref="H107">-SQRT(G107^2+Currency!E88^2+2*G107*Currency!E88*CORREL(Currency!J88:J339,R107:R358))</f>
        <v>-3.6017376800085661E-2</v>
      </c>
      <c r="I107" s="111">
        <f t="shared" si="3"/>
        <v>-0.11389694603277777</v>
      </c>
      <c r="J107" s="20">
        <f t="array" ref="J107">SQRT(MMULT(MMULT(TRANSPOSE($A$12:$A$16),MMULT(TRANSPOSE(EXP(B108:F359)-1),EXP(B108:F359)-1)/COUNTA(F108:F359)),$A$12:$A$16))*(-1/SQRT(2*PI())*EXP(-1*(NORMSINV($B$19))^2/2)/$B$19)</f>
        <v>-3.0024312606981594E-2</v>
      </c>
      <c r="K107" s="20">
        <f>Currency!H88+'VaR ES domestic stock'!J107</f>
        <v>-4.7468543574304106E-2</v>
      </c>
      <c r="L107" s="112">
        <f t="shared" si="4"/>
        <v>-0.15010871490575114</v>
      </c>
      <c r="M107" s="229">
        <f>'Stocks domestic'!H434/'Stocks domestic'!H433-1</f>
        <v>-2.8961638444141569E-3</v>
      </c>
      <c r="N107" s="229">
        <f>'Stocks domestic'!I434/'Stocks domestic'!I433-1</f>
        <v>-7.2048051208595254E-4</v>
      </c>
      <c r="O107" s="229">
        <f>'Stocks domestic'!J434/'Stocks domestic'!J433-1</f>
        <v>-1.8408749925664658E-3</v>
      </c>
      <c r="P107" s="229">
        <f>'Stocks domestic'!K434/'Stocks domestic'!K433-1</f>
        <v>-3.709983874625733E-3</v>
      </c>
      <c r="Q107" s="229">
        <f>'Stocks domestic'!L434/'Stocks domestic'!L433-1</f>
        <v>1.0509238548728206E-3</v>
      </c>
      <c r="R107" s="155">
        <f t="array" ref="R107">MMULT(M107:Q107,'VaR ES domestic stock'!$A$12:$A$16)</f>
        <v>-1.6233158737638976E-3</v>
      </c>
    </row>
    <row r="108" spans="1:18" ht="12.75">
      <c r="A108" s="247">
        <v>43006</v>
      </c>
      <c r="B108" s="111">
        <f>'Stocks domestic'!M433</f>
        <v>-3.1232343979283946E-3</v>
      </c>
      <c r="C108" s="111">
        <f>'Stocks domestic'!N433</f>
        <v>8.5981021374848532E-3</v>
      </c>
      <c r="D108" s="111">
        <f>'Stocks domestic'!O433</f>
        <v>-5.2757551194632683E-3</v>
      </c>
      <c r="E108" s="111">
        <f>'Stocks domestic'!P433</f>
        <v>-6.1008695208738129E-3</v>
      </c>
      <c r="F108" s="111">
        <f>'Stocks domestic'!Q433</f>
        <v>1.1737040782540489E-3</v>
      </c>
      <c r="G108" s="20">
        <f t="array" ref="G108">SQRT(MMULT(MMULT(TRANSPOSE($A$12:$A$16),MMULT(TRANSPOSE(EXP(B109:F360)-1),EXP(B109:F360)-1)/COUNTA(F109:F360)),$A$12:$A$16))*NORMSINV('VaR ES domestic stock'!$B$19)</f>
        <v>-2.6213209533490878E-2</v>
      </c>
      <c r="H108" s="20">
        <f t="array" ref="H108">-SQRT(G108^2+Currency!E89^2+2*G108*Currency!E89*CORREL(Currency!J89:J340,R108:R359))</f>
        <v>-3.6091029731283378E-2</v>
      </c>
      <c r="I108" s="111">
        <f t="shared" si="3"/>
        <v>-0.11412985705171022</v>
      </c>
      <c r="J108" s="20">
        <f t="array" ref="J108">SQRT(MMULT(MMULT(TRANSPOSE($A$12:$A$16),MMULT(TRANSPOSE(EXP(B109:F360)-1),EXP(B109:F360)-1)/COUNTA(F109:F360)),$A$12:$A$16))*(-1/SQRT(2*PI())*EXP(-1*(NORMSINV($B$19))^2/2)/$B$19)</f>
        <v>-3.0031544116491702E-2</v>
      </c>
      <c r="K108" s="20">
        <f>Currency!H89+'VaR ES domestic stock'!J108</f>
        <v>-4.7474470916730238E-2</v>
      </c>
      <c r="L108" s="112">
        <f t="shared" si="4"/>
        <v>-0.15012745880828948</v>
      </c>
      <c r="M108" s="229">
        <f>'Stocks domestic'!H433/'Stocks domestic'!H432-1</f>
        <v>-3.1183621750607848E-3</v>
      </c>
      <c r="N108" s="229">
        <f>'Stocks domestic'!I433/'Stocks domestic'!I432-1</f>
        <v>8.6351719849451225E-3</v>
      </c>
      <c r="O108" s="229">
        <f>'Stocks domestic'!J433/'Stocks domestic'!J432-1</f>
        <v>-5.2618627650468097E-3</v>
      </c>
      <c r="P108" s="229">
        <f>'Stocks domestic'!K433/'Stocks domestic'!K432-1</f>
        <v>-6.0822970051113145E-3</v>
      </c>
      <c r="Q108" s="229">
        <f>'Stocks domestic'!L433/'Stocks domestic'!L432-1</f>
        <v>1.1743931384435857E-3</v>
      </c>
      <c r="R108" s="155">
        <f t="array" ref="R108">MMULT(M108:Q108,'VaR ES domestic stock'!$A$12:$A$16)</f>
        <v>-9.3059136436604009E-4</v>
      </c>
    </row>
    <row r="109" spans="1:18" ht="12.75">
      <c r="A109" s="247">
        <v>43005</v>
      </c>
      <c r="B109" s="111">
        <f>'Stocks domestic'!M432</f>
        <v>-3.8646685608554887E-3</v>
      </c>
      <c r="C109" s="111">
        <f>'Stocks domestic'!N432</f>
        <v>1.0475937101429694E-2</v>
      </c>
      <c r="D109" s="111">
        <f>'Stocks domestic'!O432</f>
        <v>1.5702091639501703E-2</v>
      </c>
      <c r="E109" s="111">
        <f>'Stocks domestic'!P432</f>
        <v>2.2944979178890369E-2</v>
      </c>
      <c r="F109" s="111">
        <f>'Stocks domestic'!Q432</f>
        <v>1.6630918888456719E-2</v>
      </c>
      <c r="G109" s="20">
        <f t="array" ref="G109">SQRT(MMULT(MMULT(TRANSPOSE($A$12:$A$16),MMULT(TRANSPOSE(EXP(B110:F361)-1),EXP(B110:F361)-1)/COUNTA(F110:F361)),$A$12:$A$16))*NORMSINV('VaR ES domestic stock'!$B$19)</f>
        <v>-2.6170746490904683E-2</v>
      </c>
      <c r="H109" s="20">
        <f t="array" ref="H109">-SQRT(G109^2+Currency!E90^2+2*G109*Currency!E90*CORREL(Currency!J90:J341,R109:R360))</f>
        <v>-3.601004199081119E-2</v>
      </c>
      <c r="I109" s="111">
        <f t="shared" si="3"/>
        <v>-0.1138737513292675</v>
      </c>
      <c r="J109" s="20">
        <f t="array" ref="J109">SQRT(MMULT(MMULT(TRANSPOSE($A$12:$A$16),MMULT(TRANSPOSE(EXP(B110:F361)-1),EXP(B110:F361)-1)/COUNTA(F110:F361)),$A$12:$A$16))*(-1/SQRT(2*PI())*EXP(-1*(NORMSINV($B$19))^2/2)/$B$19)</f>
        <v>-2.9982895715191644E-2</v>
      </c>
      <c r="K109" s="20">
        <f>Currency!H90+'VaR ES domestic stock'!J109</f>
        <v>-4.7361958818219481E-2</v>
      </c>
      <c r="L109" s="112">
        <f t="shared" si="4"/>
        <v>-0.14977166431267025</v>
      </c>
      <c r="M109" s="229">
        <f>'Stocks domestic'!H432/'Stocks domestic'!H431-1</f>
        <v>-3.857210340256545E-3</v>
      </c>
      <c r="N109" s="229">
        <f>'Stocks domestic'!I432/'Stocks domestic'!I431-1</f>
        <v>1.0531001847464028E-2</v>
      </c>
      <c r="O109" s="229">
        <f>'Stocks domestic'!J432/'Stocks domestic'!J431-1</f>
        <v>1.5826017261294067E-2</v>
      </c>
      <c r="P109" s="229">
        <f>'Stocks domestic'!K432/'Stocks domestic'!K431-1</f>
        <v>2.3210240130831838E-2</v>
      </c>
      <c r="Q109" s="229">
        <f>'Stocks domestic'!L432/'Stocks domestic'!L431-1</f>
        <v>1.6769982468762379E-2</v>
      </c>
      <c r="R109" s="155">
        <f t="array" ref="R109">MMULT(M109:Q109,'VaR ES domestic stock'!$A$12:$A$16)</f>
        <v>1.2496006273619154E-2</v>
      </c>
    </row>
    <row r="110" spans="1:18" ht="12.75">
      <c r="A110" s="247">
        <v>43004</v>
      </c>
      <c r="B110" s="111">
        <f>'Stocks domestic'!M431</f>
        <v>3.9896726998834963E-3</v>
      </c>
      <c r="C110" s="111">
        <f>'Stocks domestic'!N431</f>
        <v>1.154418461721482E-2</v>
      </c>
      <c r="D110" s="111">
        <f>'Stocks domestic'!O431</f>
        <v>2.0293422950690004E-2</v>
      </c>
      <c r="E110" s="111">
        <f>'Stocks domestic'!P431</f>
        <v>7.8740802493300378E-3</v>
      </c>
      <c r="F110" s="111">
        <f>'Stocks domestic'!Q431</f>
        <v>3.2362825281593986E-3</v>
      </c>
      <c r="G110" s="20">
        <f t="array" ref="G110">SQRT(MMULT(MMULT(TRANSPOSE($A$12:$A$16),MMULT(TRANSPOSE(EXP(B111:F362)-1),EXP(B111:F362)-1)/COUNTA(F111:F362)),$A$12:$A$16))*NORMSINV('VaR ES domestic stock'!$B$19)</f>
        <v>-2.6136492548727349E-2</v>
      </c>
      <c r="H110" s="20">
        <f t="array" ref="H110">-SQRT(G110^2+Currency!E91^2+2*G110*Currency!E91*CORREL(Currency!J91:J342,R110:R361))</f>
        <v>-3.593900364301645E-2</v>
      </c>
      <c r="I110" s="111">
        <f t="shared" si="3"/>
        <v>-0.11364910834902092</v>
      </c>
      <c r="J110" s="20">
        <f t="array" ref="J110">SQRT(MMULT(MMULT(TRANSPOSE($A$12:$A$16),MMULT(TRANSPOSE(EXP(B111:F362)-1),EXP(B111:F362)-1)/COUNTA(F111:F362)),$A$12:$A$16))*(-1/SQRT(2*PI())*EXP(-1*(NORMSINV($B$19))^2/2)/$B$19)</f>
        <v>-2.9943652188970712E-2</v>
      </c>
      <c r="K110" s="20">
        <f>Currency!H91+'VaR ES domestic stock'!J110</f>
        <v>-4.7323872831402325E-2</v>
      </c>
      <c r="L110" s="112">
        <f t="shared" si="4"/>
        <v>-0.14965122584739288</v>
      </c>
      <c r="M110" s="229">
        <f>'Stocks domestic'!H431/'Stocks domestic'!H430-1</f>
        <v>3.9976420388363465E-3</v>
      </c>
      <c r="N110" s="229">
        <f>'Stocks domestic'!I431/'Stocks domestic'!I430-1</f>
        <v>1.1611075870296528E-2</v>
      </c>
      <c r="O110" s="229">
        <f>'Stocks domestic'!J431/'Stocks domestic'!J430-1</f>
        <v>2.050073443669187E-2</v>
      </c>
      <c r="P110" s="229">
        <f>'Stocks domestic'!K431/'Stocks domestic'!K430-1</f>
        <v>7.9051623466332988E-3</v>
      </c>
      <c r="Q110" s="229">
        <f>'Stocks domestic'!L431/'Stocks domestic'!L430-1</f>
        <v>3.2415249442481198E-3</v>
      </c>
      <c r="R110" s="155">
        <f t="array" ref="R110">MMULT(M110:Q110,'VaR ES domestic stock'!$A$12:$A$16)</f>
        <v>9.4512279273412346E-3</v>
      </c>
    </row>
    <row r="111" spans="1:18" ht="12.75">
      <c r="A111" s="247">
        <v>43003</v>
      </c>
      <c r="B111" s="111">
        <f>'Stocks domestic'!M430</f>
        <v>-2.0128163480386367E-2</v>
      </c>
      <c r="C111" s="111">
        <f>'Stocks domestic'!N430</f>
        <v>-3.1389203853710319E-3</v>
      </c>
      <c r="D111" s="111">
        <f>'Stocks domestic'!O430</f>
        <v>-1.146217641898168E-2</v>
      </c>
      <c r="E111" s="111">
        <f>'Stocks domestic'!P430</f>
        <v>-5.0710842559212349E-2</v>
      </c>
      <c r="F111" s="111">
        <f>'Stocks domestic'!Q430</f>
        <v>-1.8176602090089471E-2</v>
      </c>
      <c r="G111" s="20">
        <f t="array" ref="G111">SQRT(MMULT(MMULT(TRANSPOSE($A$12:$A$16),MMULT(TRANSPOSE(EXP(B112:F363)-1),EXP(B112:F363)-1)/COUNTA(F112:F363)),$A$12:$A$16))*NORMSINV('VaR ES domestic stock'!$B$19)</f>
        <v>-2.5977588076404667E-2</v>
      </c>
      <c r="H111" s="20">
        <f t="array" ref="H111">-SQRT(G111^2+Currency!E92^2+2*G111*Currency!E92*CORREL(Currency!J92:J343,R111:R362))</f>
        <v>-3.5766971883393679E-2</v>
      </c>
      <c r="I111" s="111">
        <f t="shared" si="3"/>
        <v>-0.11310509615872638</v>
      </c>
      <c r="J111" s="20">
        <f t="array" ref="J111">SQRT(MMULT(MMULT(TRANSPOSE($A$12:$A$16),MMULT(TRANSPOSE(EXP(B112:F363)-1),EXP(B112:F363)-1)/COUNTA(F112:F363)),$A$12:$A$16))*(-1/SQRT(2*PI())*EXP(-1*(NORMSINV($B$19))^2/2)/$B$19)</f>
        <v>-2.9761600972969503E-2</v>
      </c>
      <c r="K111" s="20">
        <f>Currency!H92+'VaR ES domestic stock'!J111</f>
        <v>-4.7137985844766389E-2</v>
      </c>
      <c r="L111" s="112">
        <f t="shared" si="4"/>
        <v>-0.14906339958223805</v>
      </c>
      <c r="M111" s="229">
        <f>'Stocks domestic'!H430/'Stocks domestic'!H429-1</f>
        <v>-1.9926944316717932E-2</v>
      </c>
      <c r="N111" s="229">
        <f>'Stocks domestic'!I430/'Stocks domestic'!I429-1</f>
        <v>-3.1339991252726795E-3</v>
      </c>
      <c r="O111" s="229">
        <f>'Stocks domestic'!J430/'Stocks domestic'!J429-1</f>
        <v>-1.139673594358448E-2</v>
      </c>
      <c r="P111" s="229">
        <f>'Stocks domestic'!K430/'Stocks domestic'!K429-1</f>
        <v>-4.944650958797514E-2</v>
      </c>
      <c r="Q111" s="229">
        <f>'Stocks domestic'!L430/'Stocks domestic'!L429-1</f>
        <v>-1.8012404017754169E-2</v>
      </c>
      <c r="R111" s="155">
        <f t="array" ref="R111">MMULT(M111:Q111,'VaR ES domestic stock'!$A$12:$A$16)</f>
        <v>-2.0383318598260883E-2</v>
      </c>
    </row>
    <row r="112" spans="1:18" ht="12.75">
      <c r="A112" s="247">
        <v>43000</v>
      </c>
      <c r="B112" s="111">
        <f>'Stocks domestic'!M429</f>
        <v>-5.1270261998533663E-2</v>
      </c>
      <c r="C112" s="111">
        <f>'Stocks domestic'!N429</f>
        <v>-8.9067553111246631E-3</v>
      </c>
      <c r="D112" s="111">
        <f>'Stocks domestic'!O429</f>
        <v>-1.8196051024536891E-2</v>
      </c>
      <c r="E112" s="111">
        <f>'Stocks domestic'!P429</f>
        <v>-1.5972625200771837E-2</v>
      </c>
      <c r="F112" s="111">
        <f>'Stocks domestic'!Q429</f>
        <v>-5.677343816298675E-3</v>
      </c>
      <c r="G112" s="20">
        <f t="array" ref="G112">SQRT(MMULT(MMULT(TRANSPOSE($A$12:$A$16),MMULT(TRANSPOSE(EXP(B113:F364)-1),EXP(B113:F364)-1)/COUNTA(F113:F364)),$A$12:$A$16))*NORMSINV('VaR ES domestic stock'!$B$19)</f>
        <v>-2.5821285581947895E-2</v>
      </c>
      <c r="H112" s="20">
        <f t="array" ref="H112">-SQRT(G112^2+Currency!E93^2+2*G112*Currency!E93*CORREL(Currency!J93:J344,R112:R363))</f>
        <v>-3.5633916806298169E-2</v>
      </c>
      <c r="I112" s="111">
        <f t="shared" si="3"/>
        <v>-0.11268433906085527</v>
      </c>
      <c r="J112" s="20">
        <f t="array" ref="J112">SQRT(MMULT(MMULT(TRANSPOSE($A$12:$A$16),MMULT(TRANSPOSE(EXP(B113:F364)-1),EXP(B113:F364)-1)/COUNTA(F113:F364)),$A$12:$A$16))*(-1/SQRT(2*PI())*EXP(-1*(NORMSINV($B$19))^2/2)/$B$19)</f>
        <v>-2.958253075069096E-2</v>
      </c>
      <c r="K112" s="20">
        <f>Currency!H93+'VaR ES domestic stock'!J112</f>
        <v>-4.6967242948458984E-2</v>
      </c>
      <c r="L112" s="112">
        <f t="shared" si="4"/>
        <v>-0.14852346313561271</v>
      </c>
      <c r="M112" s="229">
        <f>'Stocks domestic'!H429/'Stocks domestic'!H428-1</f>
        <v>-4.9978118978448838E-2</v>
      </c>
      <c r="N112" s="229">
        <f>'Stocks domestic'!I429/'Stocks domestic'!I428-1</f>
        <v>-8.8672076668648847E-3</v>
      </c>
      <c r="O112" s="229">
        <f>'Stocks domestic'!J429/'Stocks domestic'!J428-1</f>
        <v>-1.8031502444413983E-2</v>
      </c>
      <c r="P112" s="229">
        <f>'Stocks domestic'!K429/'Stocks domestic'!K428-1</f>
        <v>-1.5845739288167571E-2</v>
      </c>
      <c r="Q112" s="229">
        <f>'Stocks domestic'!L429/'Stocks domestic'!L428-1</f>
        <v>-5.6612581555666175E-3</v>
      </c>
      <c r="R112" s="155">
        <f t="array" ref="R112">MMULT(M112:Q112,'VaR ES domestic stock'!$A$12:$A$16)</f>
        <v>-1.9676765306692379E-2</v>
      </c>
    </row>
    <row r="113" spans="1:18" ht="12.75">
      <c r="A113" s="247">
        <v>42999</v>
      </c>
      <c r="B113" s="111">
        <f>'Stocks domestic'!M428</f>
        <v>-1.8151129681886827E-2</v>
      </c>
      <c r="C113" s="111">
        <f>'Stocks domestic'!N428</f>
        <v>5.4207799315472878E-3</v>
      </c>
      <c r="D113" s="111">
        <f>'Stocks domestic'!O428</f>
        <v>-1.5400966068773433E-2</v>
      </c>
      <c r="E113" s="111">
        <f>'Stocks domestic'!P428</f>
        <v>1.9393576768617922E-2</v>
      </c>
      <c r="F113" s="111">
        <f>'Stocks domestic'!Q428</f>
        <v>-7.8690037924792882E-3</v>
      </c>
      <c r="G113" s="20">
        <f t="array" ref="G113">SQRT(MMULT(MMULT(TRANSPOSE($A$12:$A$16),MMULT(TRANSPOSE(EXP(B114:F365)-1),EXP(B114:F365)-1)/COUNTA(F114:F365)),$A$12:$A$16))*NORMSINV('VaR ES domestic stock'!$B$19)</f>
        <v>-2.5854044276215762E-2</v>
      </c>
      <c r="H113" s="20">
        <f t="array" ref="H113">-SQRT(G113^2+Currency!E94^2+2*G113*Currency!E94*CORREL(Currency!J94:J345,R113:R364))</f>
        <v>-3.564885144667454E-2</v>
      </c>
      <c r="I113" s="111">
        <f t="shared" si="3"/>
        <v>-0.11273156654048011</v>
      </c>
      <c r="J113" s="20">
        <f t="array" ref="J113">SQRT(MMULT(MMULT(TRANSPOSE($A$12:$A$16),MMULT(TRANSPOSE(EXP(B114:F365)-1),EXP(B114:F365)-1)/COUNTA(F114:F365)),$A$12:$A$16))*(-1/SQRT(2*PI())*EXP(-1*(NORMSINV($B$19))^2/2)/$B$19)</f>
        <v>-2.9620061224433492E-2</v>
      </c>
      <c r="K113" s="20">
        <f>Currency!H94+'VaR ES domestic stock'!J113</f>
        <v>-4.7049114262965118E-2</v>
      </c>
      <c r="L113" s="112">
        <f t="shared" si="4"/>
        <v>-0.14878236296448408</v>
      </c>
      <c r="M113" s="229">
        <f>'Stocks domestic'!H428/'Stocks domestic'!H427-1</f>
        <v>-1.7987390110278501E-2</v>
      </c>
      <c r="N113" s="229">
        <f>'Stocks domestic'!I428/'Stocks domestic'!I427-1</f>
        <v>5.4354989432361389E-3</v>
      </c>
      <c r="O113" s="229">
        <f>'Stocks domestic'!J428/'Stocks domestic'!J427-1</f>
        <v>-1.5282977679155652E-2</v>
      </c>
      <c r="P113" s="229">
        <f>'Stocks domestic'!K428/'Stocks domestic'!K427-1</f>
        <v>1.9582853784643195E-2</v>
      </c>
      <c r="Q113" s="229">
        <f>'Stocks domestic'!L428/'Stocks domestic'!L427-1</f>
        <v>-7.838124232347532E-3</v>
      </c>
      <c r="R113" s="155">
        <f t="array" ref="R113">MMULT(M113:Q113,'VaR ES domestic stock'!$A$12:$A$16)</f>
        <v>-3.2180278587804713E-3</v>
      </c>
    </row>
    <row r="114" spans="1:18" ht="12.75">
      <c r="A114" s="247">
        <v>42998</v>
      </c>
      <c r="B114" s="111">
        <f>'Stocks domestic'!M427</f>
        <v>-6.1026426380421696E-3</v>
      </c>
      <c r="C114" s="111">
        <f>'Stocks domestic'!N427</f>
        <v>-7.2320990500342802E-3</v>
      </c>
      <c r="D114" s="111">
        <f>'Stocks domestic'!O427</f>
        <v>-1.9824959259422632E-2</v>
      </c>
      <c r="E114" s="111">
        <f>'Stocks domestic'!P427</f>
        <v>-3.8410692660238296E-3</v>
      </c>
      <c r="F114" s="111">
        <f>'Stocks domestic'!Q427</f>
        <v>-9.5750700331318616E-3</v>
      </c>
      <c r="G114" s="20">
        <f t="array" ref="G114">SQRT(MMULT(MMULT(TRANSPOSE($A$12:$A$16),MMULT(TRANSPOSE(EXP(B115:F366)-1),EXP(B115:F366)-1)/COUNTA(F115:F366)),$A$12:$A$16))*NORMSINV('VaR ES domestic stock'!$B$19)</f>
        <v>-2.5818432815879755E-2</v>
      </c>
      <c r="H114" s="20">
        <f t="array" ref="H114">-SQRT(G114^2+Currency!E95^2+2*G114*Currency!E95*CORREL(Currency!J95:J346,R114:R365))</f>
        <v>-3.5650335857599594E-2</v>
      </c>
      <c r="I114" s="111">
        <f t="shared" si="3"/>
        <v>-0.11273626065998692</v>
      </c>
      <c r="J114" s="20">
        <f t="array" ref="J114">SQRT(MMULT(MMULT(TRANSPOSE($A$12:$A$16),MMULT(TRANSPOSE(EXP(B115:F366)-1),EXP(B115:F366)-1)/COUNTA(F115:F366)),$A$12:$A$16))*(-1/SQRT(2*PI())*EXP(-1*(NORMSINV($B$19))^2/2)/$B$19)</f>
        <v>-2.9579262437822981E-2</v>
      </c>
      <c r="K114" s="20">
        <f>Currency!H95+'VaR ES domestic stock'!J114</f>
        <v>-4.7007330988919849E-2</v>
      </c>
      <c r="L114" s="112">
        <f t="shared" si="4"/>
        <v>-0.148650232650402</v>
      </c>
      <c r="M114" s="229">
        <f>'Stocks domestic'!H427/'Stocks domestic'!H426-1</f>
        <v>-6.0840593360920181E-3</v>
      </c>
      <c r="N114" s="229">
        <f>'Stocks domestic'!I427/'Stocks domestic'!I426-1</f>
        <v>-7.2060103516017326E-3</v>
      </c>
      <c r="O114" s="229">
        <f>'Stocks domestic'!J427/'Stocks domestic'!J426-1</f>
        <v>-1.9629736974398515E-2</v>
      </c>
      <c r="P114" s="229">
        <f>'Stocks domestic'!K427/'Stocks domestic'!K426-1</f>
        <v>-3.8337017954774844E-3</v>
      </c>
      <c r="Q114" s="229">
        <f>'Stocks domestic'!L427/'Stocks domestic'!L426-1</f>
        <v>-9.5293750107069419E-3</v>
      </c>
      <c r="R114" s="155">
        <f t="array" ref="R114">MMULT(M114:Q114,'VaR ES domestic stock'!$A$12:$A$16)</f>
        <v>-9.2565766936553405E-3</v>
      </c>
    </row>
    <row r="115" spans="1:18" ht="12.75">
      <c r="A115" s="247">
        <v>42997</v>
      </c>
      <c r="B115" s="111">
        <f>'Stocks domestic'!M426</f>
        <v>-1.996690565210547E-2</v>
      </c>
      <c r="C115" s="111">
        <f>'Stocks domestic'!N426</f>
        <v>1.2280831973758859E-2</v>
      </c>
      <c r="D115" s="111">
        <f>'Stocks domestic'!O426</f>
        <v>6.461634661891689E-3</v>
      </c>
      <c r="E115" s="111">
        <f>'Stocks domestic'!P426</f>
        <v>1.1808848339667093E-2</v>
      </c>
      <c r="F115" s="111">
        <f>'Stocks domestic'!Q426</f>
        <v>9.8023218046264897E-3</v>
      </c>
      <c r="G115" s="20">
        <f t="array" ref="G115">SQRT(MMULT(MMULT(TRANSPOSE($A$12:$A$16),MMULT(TRANSPOSE(EXP(B116:F367)-1),EXP(B116:F367)-1)/COUNTA(F116:F367)),$A$12:$A$16))*NORMSINV('VaR ES domestic stock'!$B$19)</f>
        <v>-2.5884078817652034E-2</v>
      </c>
      <c r="H115" s="20">
        <f t="array" ref="H115">-SQRT(G115^2+Currency!E96^2+2*G115*Currency!E96*CORREL(Currency!J96:J347,R115:R366))</f>
        <v>-3.5692177357162035E-2</v>
      </c>
      <c r="I115" s="111">
        <f t="shared" si="3"/>
        <v>-0.11286857509932118</v>
      </c>
      <c r="J115" s="20">
        <f t="array" ref="J115">SQRT(MMULT(MMULT(TRANSPOSE($A$12:$A$16),MMULT(TRANSPOSE(EXP(B116:F367)-1),EXP(B116:F367)-1)/COUNTA(F116:F367)),$A$12:$A$16))*(-1/SQRT(2*PI())*EXP(-1*(NORMSINV($B$19))^2/2)/$B$19)</f>
        <v>-2.9654470732929948E-2</v>
      </c>
      <c r="K115" s="20">
        <f>Currency!H96+'VaR ES domestic stock'!J115</f>
        <v>-4.7066228815262214E-2</v>
      </c>
      <c r="L115" s="112">
        <f t="shared" si="4"/>
        <v>-0.14883648393087695</v>
      </c>
      <c r="M115" s="229">
        <f>'Stocks domestic'!H426/'Stocks domestic'!H425-1</f>
        <v>-1.9768887120564238E-2</v>
      </c>
      <c r="N115" s="229">
        <f>'Stocks domestic'!I426/'Stocks domestic'!I425-1</f>
        <v>1.235655103763178E-2</v>
      </c>
      <c r="O115" s="229">
        <f>'Stocks domestic'!J426/'Stocks domestic'!J425-1</f>
        <v>6.4825560610144439E-3</v>
      </c>
      <c r="P115" s="229">
        <f>'Stocks domestic'!K426/'Stocks domestic'!K425-1</f>
        <v>1.1878848056539049E-2</v>
      </c>
      <c r="Q115" s="229">
        <f>'Stocks domestic'!L426/'Stocks domestic'!L425-1</f>
        <v>9.8505219232998265E-3</v>
      </c>
      <c r="R115" s="155">
        <f t="array" ref="R115">MMULT(M115:Q115,'VaR ES domestic stock'!$A$12:$A$16)</f>
        <v>4.1599179915841732E-3</v>
      </c>
    </row>
    <row r="116" spans="1:18" ht="12.75">
      <c r="A116" s="247">
        <v>42996</v>
      </c>
      <c r="B116" s="111">
        <f>'Stocks domestic'!M425</f>
        <v>1.6980486559903356E-2</v>
      </c>
      <c r="C116" s="111">
        <f>'Stocks domestic'!N425</f>
        <v>3.4082746850778362E-3</v>
      </c>
      <c r="D116" s="111">
        <f>'Stocks domestic'!O425</f>
        <v>-4.1886988905861962E-3</v>
      </c>
      <c r="E116" s="111">
        <f>'Stocks domestic'!P425</f>
        <v>1.5779956005981324E-2</v>
      </c>
      <c r="F116" s="111">
        <f>'Stocks domestic'!Q425</f>
        <v>1.414717747980512E-3</v>
      </c>
      <c r="G116" s="20">
        <f t="array" ref="G116">SQRT(MMULT(MMULT(TRANSPOSE($A$12:$A$16),MMULT(TRANSPOSE(EXP(B117:F368)-1),EXP(B117:F368)-1)/COUNTA(F117:F368)),$A$12:$A$16))*NORMSINV('VaR ES domestic stock'!$B$19)</f>
        <v>-2.5956269942554622E-2</v>
      </c>
      <c r="H116" s="20">
        <f t="array" ref="H116">-SQRT(G116^2+Currency!E97^2+2*G116*Currency!E97*CORREL(Currency!J97:J348,R116:R367))</f>
        <v>-3.5769110629379347E-2</v>
      </c>
      <c r="I116" s="111">
        <f t="shared" si="3"/>
        <v>-0.11311185946737763</v>
      </c>
      <c r="J116" s="20">
        <f t="array" ref="J116">SQRT(MMULT(MMULT(TRANSPOSE($A$12:$A$16),MMULT(TRANSPOSE(EXP(B117:F368)-1),EXP(B117:F368)-1)/COUNTA(F117:F368)),$A$12:$A$16))*(-1/SQRT(2*PI())*EXP(-1*(NORMSINV($B$19))^2/2)/$B$19)</f>
        <v>-2.9737177543385999E-2</v>
      </c>
      <c r="K116" s="20">
        <f>Currency!H97+'VaR ES domestic stock'!J116</f>
        <v>-4.713714728206933E-2</v>
      </c>
      <c r="L116" s="112">
        <f t="shared" si="4"/>
        <v>-0.14906074781415449</v>
      </c>
      <c r="M116" s="229">
        <f>'Stocks domestic'!H425/'Stocks domestic'!H424-1</f>
        <v>1.7125474514574135E-2</v>
      </c>
      <c r="N116" s="229">
        <f>'Stocks domestic'!I425/'Stocks domestic'!I424-1</f>
        <v>3.4140894574794522E-3</v>
      </c>
      <c r="O116" s="229">
        <f>'Stocks domestic'!J425/'Stocks domestic'!J424-1</f>
        <v>-4.1799385271646949E-3</v>
      </c>
      <c r="P116" s="229">
        <f>'Stocks domestic'!K425/'Stocks domestic'!K424-1</f>
        <v>1.5905116990066803E-2</v>
      </c>
      <c r="Q116" s="229">
        <f>'Stocks domestic'!L425/'Stocks domestic'!L424-1</f>
        <v>1.4157189332095754E-3</v>
      </c>
      <c r="R116" s="155">
        <f t="array" ref="R116">MMULT(M116:Q116,'VaR ES domestic stock'!$A$12:$A$16)</f>
        <v>6.7360922736330554E-3</v>
      </c>
    </row>
    <row r="117" spans="1:18" ht="12.75">
      <c r="A117" s="247">
        <v>42993</v>
      </c>
      <c r="B117" s="111">
        <f>'Stocks domestic'!M424</f>
        <v>3.895853753565875E-3</v>
      </c>
      <c r="C117" s="111">
        <f>'Stocks domestic'!N424</f>
        <v>1.2319764691382577E-2</v>
      </c>
      <c r="D117" s="111">
        <f>'Stocks domestic'!O424</f>
        <v>8.2241749709690507E-3</v>
      </c>
      <c r="E117" s="111">
        <f>'Stocks domestic'!P424</f>
        <v>-3.3681934979721872E-3</v>
      </c>
      <c r="F117" s="111">
        <f>'Stocks domestic'!Q424</f>
        <v>5.3620726349835144E-3</v>
      </c>
      <c r="G117" s="20">
        <f t="array" ref="G117">SQRT(MMULT(MMULT(TRANSPOSE($A$12:$A$16),MMULT(TRANSPOSE(EXP(B118:F369)-1),EXP(B118:F369)-1)/COUNTA(F118:F369)),$A$12:$A$16))*NORMSINV('VaR ES domestic stock'!$B$19)</f>
        <v>-2.6104109172209386E-2</v>
      </c>
      <c r="H117" s="20">
        <f t="array" ref="H117">-SQRT(G117^2+Currency!E98^2+2*G117*Currency!E98*CORREL(Currency!J98:J349,R117:R368))</f>
        <v>-3.5888807178728693E-2</v>
      </c>
      <c r="I117" s="111">
        <f t="shared" si="3"/>
        <v>-0.11349037319138432</v>
      </c>
      <c r="J117" s="20">
        <f t="array" ref="J117">SQRT(MMULT(MMULT(TRANSPOSE($A$12:$A$16),MMULT(TRANSPOSE(EXP(B118:F369)-1),EXP(B118:F369)-1)/COUNTA(F118:F369)),$A$12:$A$16))*(-1/SQRT(2*PI())*EXP(-1*(NORMSINV($B$19))^2/2)/$B$19)</f>
        <v>-2.9906551703457955E-2</v>
      </c>
      <c r="K117" s="20">
        <f>Currency!H98+'VaR ES domestic stock'!J117</f>
        <v>-4.7305030742421199E-2</v>
      </c>
      <c r="L117" s="112">
        <f t="shared" si="4"/>
        <v>-0.14959164193033697</v>
      </c>
      <c r="M117" s="229">
        <f>'Stocks domestic'!H424/'Stocks domestic'!H423-1</f>
        <v>3.9034524564076634E-3</v>
      </c>
      <c r="N117" s="229">
        <f>'Stocks domestic'!I424/'Stocks domestic'!I423-1</f>
        <v>1.2395965596620817E-2</v>
      </c>
      <c r="O117" s="229">
        <f>'Stocks domestic'!J424/'Stocks domestic'!J423-1</f>
        <v>8.2580863987027353E-3</v>
      </c>
      <c r="P117" s="229">
        <f>'Stocks domestic'!K424/'Stocks domestic'!K423-1</f>
        <v>-3.3625274974328212E-3</v>
      </c>
      <c r="Q117" s="229">
        <f>'Stocks domestic'!L424/'Stocks domestic'!L423-1</f>
        <v>5.376474275830212E-3</v>
      </c>
      <c r="R117" s="155">
        <f t="array" ref="R117">MMULT(M117:Q117,'VaR ES domestic stock'!$A$12:$A$16)</f>
        <v>5.3142902460257208E-3</v>
      </c>
    </row>
    <row r="118" spans="1:18" ht="12.75">
      <c r="A118" s="247">
        <v>42992</v>
      </c>
      <c r="B118" s="111">
        <f>'Stocks domestic'!M423</f>
        <v>2.9159064435909564E-2</v>
      </c>
      <c r="C118" s="111">
        <f>'Stocks domestic'!N423</f>
        <v>2.599678373804374E-3</v>
      </c>
      <c r="D118" s="111">
        <f>'Stocks domestic'!O423</f>
        <v>-1.0139140842564377E-2</v>
      </c>
      <c r="E118" s="111">
        <f>'Stocks domestic'!P423</f>
        <v>-7.035793135180473E-3</v>
      </c>
      <c r="F118" s="111">
        <f>'Stocks domestic'!Q423</f>
        <v>-7.3882375450808595E-3</v>
      </c>
      <c r="G118" s="20">
        <f t="array" ref="G118">SQRT(MMULT(MMULT(TRANSPOSE($A$12:$A$16),MMULT(TRANSPOSE(EXP(B119:F370)-1),EXP(B119:F370)-1)/COUNTA(F119:F370)),$A$12:$A$16))*NORMSINV('VaR ES domestic stock'!$B$19)</f>
        <v>-2.6144014935286508E-2</v>
      </c>
      <c r="H118" s="20">
        <f t="array" ref="H118">-SQRT(G118^2+Currency!E99^2+2*G118*Currency!E99*CORREL(Currency!J99:J350,R118:R369))</f>
        <v>-3.5903972532622529E-2</v>
      </c>
      <c r="I118" s="111">
        <f t="shared" si="3"/>
        <v>-0.11353833025121134</v>
      </c>
      <c r="J118" s="20">
        <f t="array" ref="J118">SQRT(MMULT(MMULT(TRANSPOSE($A$12:$A$16),MMULT(TRANSPOSE(EXP(B119:F370)-1),EXP(B119:F370)-1)/COUNTA(F119:F370)),$A$12:$A$16))*(-1/SQRT(2*PI())*EXP(-1*(NORMSINV($B$19))^2/2)/$B$19)</f>
        <v>-2.9952270320356876E-2</v>
      </c>
      <c r="K118" s="20">
        <f>Currency!H99+'VaR ES domestic stock'!J118</f>
        <v>-4.7353012812450759E-2</v>
      </c>
      <c r="L118" s="112">
        <f t="shared" si="4"/>
        <v>-0.14974337455848008</v>
      </c>
      <c r="M118" s="229">
        <f>'Stocks domestic'!H423/'Stocks domestic'!H422-1</f>
        <v>2.9588352341243462E-2</v>
      </c>
      <c r="N118" s="229">
        <f>'Stocks domestic'!I423/'Stocks domestic'!I422-1</f>
        <v>2.603060467778473E-3</v>
      </c>
      <c r="O118" s="229">
        <f>'Stocks domestic'!J423/'Stocks domestic'!J422-1</f>
        <v>-1.0087913035556451E-2</v>
      </c>
      <c r="P118" s="229">
        <f>'Stocks domestic'!K423/'Stocks domestic'!K422-1</f>
        <v>-7.0110998887900067E-3</v>
      </c>
      <c r="Q118" s="229">
        <f>'Stocks domestic'!L423/'Stocks domestic'!L422-1</f>
        <v>-7.3610116098902223E-3</v>
      </c>
      <c r="R118" s="155">
        <f t="array" ref="R118">MMULT(M118:Q118,'VaR ES domestic stock'!$A$12:$A$16)</f>
        <v>1.5462776549570512E-3</v>
      </c>
    </row>
    <row r="119" spans="1:18" ht="12.75">
      <c r="A119" s="247">
        <v>42991</v>
      </c>
      <c r="B119" s="111">
        <f>'Stocks domestic'!M422</f>
        <v>1.4977925283935314E-2</v>
      </c>
      <c r="C119" s="111">
        <f>'Stocks domestic'!N422</f>
        <v>1.205825956508701E-2</v>
      </c>
      <c r="D119" s="111">
        <f>'Stocks domestic'!O422</f>
        <v>-2.1203768926321355E-3</v>
      </c>
      <c r="E119" s="111">
        <f>'Stocks domestic'!P422</f>
        <v>-2.7587253371165413E-3</v>
      </c>
      <c r="F119" s="111">
        <f>'Stocks domestic'!Q422</f>
        <v>1.2502168983533112E-2</v>
      </c>
      <c r="G119" s="20">
        <f t="array" ref="G119">SQRT(MMULT(MMULT(TRANSPOSE($A$12:$A$16),MMULT(TRANSPOSE(EXP(B120:F371)-1),EXP(B120:F371)-1)/COUNTA(F120:F371)),$A$12:$A$16))*NORMSINV('VaR ES domestic stock'!$B$19)</f>
        <v>-2.615014845072262E-2</v>
      </c>
      <c r="H119" s="20">
        <f t="array" ref="H119">-SQRT(G119^2+Currency!E100^2+2*G119*Currency!E100*CORREL(Currency!J100:J351,R119:R370))</f>
        <v>-3.589422941673677E-2</v>
      </c>
      <c r="I119" s="111">
        <f t="shared" si="3"/>
        <v>-0.11350751981350538</v>
      </c>
      <c r="J119" s="20">
        <f t="array" ref="J119">SQRT(MMULT(MMULT(TRANSPOSE($A$12:$A$16),MMULT(TRANSPOSE(EXP(B120:F371)-1),EXP(B120:F371)-1)/COUNTA(F120:F371)),$A$12:$A$16))*(-1/SQRT(2*PI())*EXP(-1*(NORMSINV($B$19))^2/2)/$B$19)</f>
        <v>-2.9959297271374585E-2</v>
      </c>
      <c r="K119" s="20">
        <f>Currency!H100+'VaR ES domestic stock'!J119</f>
        <v>-4.7331781365999054E-2</v>
      </c>
      <c r="L119" s="112">
        <f t="shared" si="4"/>
        <v>-0.14967623482967279</v>
      </c>
      <c r="M119" s="229">
        <f>'Stocks domestic'!H422/'Stocks domestic'!H421-1</f>
        <v>1.5090656530371005E-2</v>
      </c>
      <c r="N119" s="229">
        <f>'Stocks domestic'!I422/'Stocks domestic'!I421-1</f>
        <v>1.2131253475073267E-2</v>
      </c>
      <c r="O119" s="229">
        <f>'Stocks domestic'!J422/'Stocks domestic'!J421-1</f>
        <v>-2.1181304815752755E-3</v>
      </c>
      <c r="P119" s="229">
        <f>'Stocks domestic'!K422/'Stocks domestic'!K421-1</f>
        <v>-2.7549235512049908E-3</v>
      </c>
      <c r="Q119" s="229">
        <f>'Stocks domestic'!L422/'Stocks domestic'!L421-1</f>
        <v>1.2580647809003587E-2</v>
      </c>
      <c r="R119" s="155">
        <f t="array" ref="R119">MMULT(M119:Q119,'VaR ES domestic stock'!$A$12:$A$16)</f>
        <v>6.985900756333519E-3</v>
      </c>
    </row>
    <row r="120" spans="1:18" ht="12.75">
      <c r="A120" s="247">
        <v>42990</v>
      </c>
      <c r="B120" s="111">
        <f>'Stocks domestic'!M421</f>
        <v>2.6952097944376668E-3</v>
      </c>
      <c r="C120" s="111">
        <f>'Stocks domestic'!N421</f>
        <v>1.4189460133465549E-2</v>
      </c>
      <c r="D120" s="111">
        <f>'Stocks domestic'!O421</f>
        <v>1.3125714734000629E-3</v>
      </c>
      <c r="E120" s="111">
        <f>'Stocks domestic'!P421</f>
        <v>2.3872333130364395E-2</v>
      </c>
      <c r="F120" s="111">
        <f>'Stocks domestic'!Q421</f>
        <v>4.2126077903256922E-3</v>
      </c>
      <c r="G120" s="20">
        <f t="array" ref="G120">SQRT(MMULT(MMULT(TRANSPOSE($A$12:$A$16),MMULT(TRANSPOSE(EXP(B121:F372)-1),EXP(B121:F372)-1)/COUNTA(F121:F372)),$A$12:$A$16))*NORMSINV('VaR ES domestic stock'!$B$19)</f>
        <v>-2.6470534861319204E-2</v>
      </c>
      <c r="H120" s="20">
        <f t="array" ref="H120">-SQRT(G120^2+Currency!E101^2+2*G120*Currency!E101*CORREL(Currency!J101:J352,R120:R371))</f>
        <v>-3.6204042614737815E-2</v>
      </c>
      <c r="I120" s="111">
        <f t="shared" si="3"/>
        <v>-0.11448723516836939</v>
      </c>
      <c r="J120" s="20">
        <f t="array" ref="J120">SQRT(MMULT(MMULT(TRANSPOSE($A$12:$A$16),MMULT(TRANSPOSE(EXP(B121:F372)-1),EXP(B121:F372)-1)/COUNTA(F121:F372)),$A$12:$A$16))*(-1/SQRT(2*PI())*EXP(-1*(NORMSINV($B$19))^2/2)/$B$19)</f>
        <v>-3.0326352614668688E-2</v>
      </c>
      <c r="K120" s="20">
        <f>Currency!H101+'VaR ES domestic stock'!J120</f>
        <v>-4.7744989332422327E-2</v>
      </c>
      <c r="L120" s="112">
        <f t="shared" si="4"/>
        <v>-0.15098291315089671</v>
      </c>
      <c r="M120" s="229">
        <f>'Stocks domestic'!H421/'Stocks domestic'!H420-1</f>
        <v>2.6988451376261935E-3</v>
      </c>
      <c r="N120" s="229">
        <f>'Stocks domestic'!I421/'Stocks domestic'!I420-1</f>
        <v>1.4290608369623703E-2</v>
      </c>
      <c r="O120" s="229">
        <f>'Stocks domestic'!J421/'Stocks domestic'!J420-1</f>
        <v>1.313433272352782E-3</v>
      </c>
      <c r="P120" s="229">
        <f>'Stocks domestic'!K421/'Stocks domestic'!K420-1</f>
        <v>2.4159558299149841E-2</v>
      </c>
      <c r="Q120" s="229">
        <f>'Stocks domestic'!L421/'Stocks domestic'!L420-1</f>
        <v>4.2214932951909478E-3</v>
      </c>
      <c r="R120" s="155">
        <f t="array" ref="R120">MMULT(M120:Q120,'VaR ES domestic stock'!$A$12:$A$16)</f>
        <v>9.3367876747886928E-3</v>
      </c>
    </row>
    <row r="121" spans="1:18" ht="12.75">
      <c r="A121" s="247">
        <v>42989</v>
      </c>
      <c r="B121" s="111">
        <f>'Stocks domestic'!M420</f>
        <v>5.8513909984246583E-2</v>
      </c>
      <c r="C121" s="111">
        <f>'Stocks domestic'!N420</f>
        <v>1.7455823546810943E-2</v>
      </c>
      <c r="D121" s="111">
        <f>'Stocks domestic'!O420</f>
        <v>1.9038609103676205E-2</v>
      </c>
      <c r="E121" s="111">
        <f>'Stocks domestic'!P420</f>
        <v>3.0817596334488551E-2</v>
      </c>
      <c r="F121" s="111">
        <f>'Stocks domestic'!Q420</f>
        <v>1.1596077322861074E-2</v>
      </c>
      <c r="G121" s="20">
        <f t="array" ref="G121">SQRT(MMULT(MMULT(TRANSPOSE($A$12:$A$16),MMULT(TRANSPOSE(EXP(B122:F373)-1),EXP(B122:F373)-1)/COUNTA(F122:F373)),$A$12:$A$16))*NORMSINV('VaR ES domestic stock'!$B$19)</f>
        <v>-2.6255890121501708E-2</v>
      </c>
      <c r="H121" s="20">
        <f t="array" ref="H121">-SQRT(G121^2+Currency!E102^2+2*G121*Currency!E102*CORREL(Currency!J102:J353,R121:R372))</f>
        <v>-3.6098142655451242E-2</v>
      </c>
      <c r="I121" s="111">
        <f t="shared" si="3"/>
        <v>-0.11415235009290473</v>
      </c>
      <c r="J121" s="20">
        <f t="array" ref="J121">SQRT(MMULT(MMULT(TRANSPOSE($A$12:$A$16),MMULT(TRANSPOSE(EXP(B122:F373)-1),EXP(B122:F373)-1)/COUNTA(F122:F373)),$A$12:$A$16))*(-1/SQRT(2*PI())*EXP(-1*(NORMSINV($B$19))^2/2)/$B$19)</f>
        <v>-3.0080441751866242E-2</v>
      </c>
      <c r="K121" s="20">
        <f>Currency!H102+'VaR ES domestic stock'!J121</f>
        <v>-4.7550287078737111E-2</v>
      </c>
      <c r="L121" s="112">
        <f t="shared" si="4"/>
        <v>-0.15036721056368352</v>
      </c>
      <c r="M121" s="229">
        <f>'Stocks domestic'!H420/'Stocks domestic'!H419-1</f>
        <v>6.0259733788218472E-2</v>
      </c>
      <c r="N121" s="229">
        <f>'Stocks domestic'!I420/'Stocks domestic'!I419-1</f>
        <v>1.7609066798480955E-2</v>
      </c>
      <c r="O121" s="229">
        <f>'Stocks domestic'!J420/'Stocks domestic'!J419-1</f>
        <v>1.9220999066982269E-2</v>
      </c>
      <c r="P121" s="229">
        <f>'Stocks domestic'!K420/'Stocks domestic'!K419-1</f>
        <v>3.1297374307975856E-2</v>
      </c>
      <c r="Q121" s="229">
        <f>'Stocks domestic'!L420/'Stocks domestic'!L419-1</f>
        <v>1.1663572468168626E-2</v>
      </c>
      <c r="R121" s="155">
        <f t="array" ref="R121">MMULT(M121:Q121,'VaR ES domestic stock'!$A$12:$A$16)</f>
        <v>2.8010149285965236E-2</v>
      </c>
    </row>
    <row r="122" spans="1:18" ht="12.75">
      <c r="A122" s="247">
        <v>42986</v>
      </c>
      <c r="B122" s="111">
        <f>'Stocks domestic'!M419</f>
        <v>-1.9397518166514572E-2</v>
      </c>
      <c r="C122" s="111">
        <f>'Stocks domestic'!N419</f>
        <v>-8.5160052185471423E-3</v>
      </c>
      <c r="D122" s="111">
        <f>'Stocks domestic'!O419</f>
        <v>-1.5062447931915036E-2</v>
      </c>
      <c r="E122" s="111">
        <f>'Stocks domestic'!P419</f>
        <v>-1.3137298673676094E-2</v>
      </c>
      <c r="F122" s="111">
        <f>'Stocks domestic'!Q419</f>
        <v>-3.4731634865430359E-3</v>
      </c>
      <c r="G122" s="20">
        <f t="array" ref="G122">SQRT(MMULT(MMULT(TRANSPOSE($A$12:$A$16),MMULT(TRANSPOSE(EXP(B123:F374)-1),EXP(B123:F374)-1)/COUNTA(F123:F374)),$A$12:$A$16))*NORMSINV('VaR ES domestic stock'!$B$19)</f>
        <v>-2.6318814776564874E-2</v>
      </c>
      <c r="H122" s="20">
        <f t="array" ref="H122">-SQRT(G122^2+Currency!E103^2+2*G122*Currency!E103*CORREL(Currency!J103:J354,R122:R373))</f>
        <v>-3.6094026851488083E-2</v>
      </c>
      <c r="I122" s="111">
        <f t="shared" si="3"/>
        <v>-0.1141393347779784</v>
      </c>
      <c r="J122" s="20">
        <f t="array" ref="J122">SQRT(MMULT(MMULT(TRANSPOSE($A$12:$A$16),MMULT(TRANSPOSE(EXP(B123:F374)-1),EXP(B123:F374)-1)/COUNTA(F123:F374)),$A$12:$A$16))*(-1/SQRT(2*PI())*EXP(-1*(NORMSINV($B$19))^2/2)/$B$19)</f>
        <v>-3.0152532296602096E-2</v>
      </c>
      <c r="K122" s="20">
        <f>Currency!H103+'VaR ES domestic stock'!J122</f>
        <v>-4.7663363332671127E-2</v>
      </c>
      <c r="L122" s="112">
        <f t="shared" si="4"/>
        <v>-0.15072478907539458</v>
      </c>
      <c r="M122" s="229">
        <f>'Stocks domestic'!H419/'Stocks domestic'!H418-1</f>
        <v>-1.9210596865244733E-2</v>
      </c>
      <c r="N122" s="229">
        <f>'Stocks domestic'!I419/'Stocks domestic'!I418-1</f>
        <v>-8.4798467607778427E-3</v>
      </c>
      <c r="O122" s="229">
        <f>'Stocks domestic'!J419/'Stocks domestic'!J418-1</f>
        <v>-1.4949576679468057E-2</v>
      </c>
      <c r="P122" s="229">
        <f>'Stocks domestic'!K419/'Stocks domestic'!K418-1</f>
        <v>-1.3051381018958308E-2</v>
      </c>
      <c r="Q122" s="229">
        <f>'Stocks domestic'!L419/'Stocks domestic'!L418-1</f>
        <v>-3.4671390308989025E-3</v>
      </c>
      <c r="R122" s="155">
        <f t="array" ref="R122">MMULT(M122:Q122,'VaR ES domestic stock'!$A$12:$A$16)</f>
        <v>-1.183170807106957E-2</v>
      </c>
    </row>
    <row r="123" spans="1:18" ht="12.75">
      <c r="A123" s="247">
        <v>42985</v>
      </c>
      <c r="B123" s="111">
        <f>'Stocks domestic'!M418</f>
        <v>1.0861588069559388E-2</v>
      </c>
      <c r="C123" s="111">
        <f>'Stocks domestic'!N418</f>
        <v>-1.2802802352950884E-2</v>
      </c>
      <c r="D123" s="111">
        <f>'Stocks domestic'!O418</f>
        <v>-1.0654115992247073E-2</v>
      </c>
      <c r="E123" s="111">
        <f>'Stocks domestic'!P418</f>
        <v>-8.0273709116909422E-3</v>
      </c>
      <c r="F123" s="111">
        <f>'Stocks domestic'!Q418</f>
        <v>6.0933614531649477E-3</v>
      </c>
      <c r="G123" s="20">
        <f t="array" ref="G123">SQRT(MMULT(MMULT(TRANSPOSE($A$12:$A$16),MMULT(TRANSPOSE(EXP(B124:F375)-1),EXP(B124:F375)-1)/COUNTA(F124:F375)),$A$12:$A$16))*NORMSINV('VaR ES domestic stock'!$B$19)</f>
        <v>-2.6339235785029849E-2</v>
      </c>
      <c r="H123" s="20">
        <f t="array" ref="H123">-SQRT(G123^2+Currency!E104^2+2*G123*Currency!E104*CORREL(Currency!J104:J355,R123:R374))</f>
        <v>-3.6174779108786567E-2</v>
      </c>
      <c r="I123" s="111">
        <f t="shared" si="3"/>
        <v>-0.11439469583724156</v>
      </c>
      <c r="J123" s="20">
        <f t="array" ref="J123">SQRT(MMULT(MMULT(TRANSPOSE($A$12:$A$16),MMULT(TRANSPOSE(EXP(B124:F375)-1),EXP(B124:F375)-1)/COUNTA(F124:F375)),$A$12:$A$16))*(-1/SQRT(2*PI())*EXP(-1*(NORMSINV($B$19))^2/2)/$B$19)</f>
        <v>-3.0175927921461985E-2</v>
      </c>
      <c r="K123" s="20">
        <f>Currency!H104+'VaR ES domestic stock'!J123</f>
        <v>-4.7676318575373834E-2</v>
      </c>
      <c r="L123" s="112">
        <f t="shared" si="4"/>
        <v>-0.15076575714997542</v>
      </c>
      <c r="M123" s="229">
        <f>'Stocks domestic'!H418/'Stocks domestic'!H417-1</f>
        <v>1.0920789262767627E-2</v>
      </c>
      <c r="N123" s="229">
        <f>'Stocks domestic'!I418/'Stocks domestic'!I417-1</f>
        <v>-1.2721195117258333E-2</v>
      </c>
      <c r="O123" s="229">
        <f>'Stocks domestic'!J418/'Stocks domestic'!J417-1</f>
        <v>-1.0597561921194876E-2</v>
      </c>
      <c r="P123" s="229">
        <f>'Stocks domestic'!K418/'Stocks domestic'!K417-1</f>
        <v>-7.9952376092796706E-3</v>
      </c>
      <c r="Q123" s="229">
        <f>'Stocks domestic'!L418/'Stocks domestic'!L417-1</f>
        <v>6.1119637443656227E-3</v>
      </c>
      <c r="R123" s="155">
        <f t="array" ref="R123">MMULT(M123:Q123,'VaR ES domestic stock'!$A$12:$A$16)</f>
        <v>-2.8562483281199262E-3</v>
      </c>
    </row>
    <row r="124" spans="1:18" ht="12.75">
      <c r="A124" s="247">
        <v>42984</v>
      </c>
      <c r="B124" s="111">
        <f>'Stocks domestic'!M417</f>
        <v>-1.9770200928419041E-2</v>
      </c>
      <c r="C124" s="111">
        <f>'Stocks domestic'!N417</f>
        <v>1.5720052631958848E-2</v>
      </c>
      <c r="D124" s="111">
        <f>'Stocks domestic'!O417</f>
        <v>-6.2399855271101099E-3</v>
      </c>
      <c r="E124" s="111">
        <f>'Stocks domestic'!P417</f>
        <v>2.1551768698879672E-2</v>
      </c>
      <c r="F124" s="111">
        <f>'Stocks domestic'!Q417</f>
        <v>-8.0472911261847812E-3</v>
      </c>
      <c r="G124" s="20">
        <f t="array" ref="G124">SQRT(MMULT(MMULT(TRANSPOSE($A$12:$A$16),MMULT(TRANSPOSE(EXP(B125:F376)-1),EXP(B125:F376)-1)/COUNTA(F125:F376)),$A$12:$A$16))*NORMSINV('VaR ES domestic stock'!$B$19)</f>
        <v>-2.6400865098542472E-2</v>
      </c>
      <c r="H124" s="20">
        <f t="array" ref="H124">-SQRT(G124^2+Currency!E105^2+2*G124*Currency!E105*CORREL(Currency!J105:J356,R124:R375))</f>
        <v>-3.6229659544740757E-2</v>
      </c>
      <c r="I124" s="111">
        <f t="shared" si="3"/>
        <v>-0.1145682430138398</v>
      </c>
      <c r="J124" s="20">
        <f t="array" ref="J124">SQRT(MMULT(MMULT(TRANSPOSE($A$12:$A$16),MMULT(TRANSPOSE(EXP(B125:F376)-1),EXP(B125:F376)-1)/COUNTA(F125:F376)),$A$12:$A$16))*(-1/SQRT(2*PI())*EXP(-1*(NORMSINV($B$19))^2/2)/$B$19)</f>
        <v>-3.0246534439342169E-2</v>
      </c>
      <c r="K124" s="20">
        <f>Currency!H105+'VaR ES domestic stock'!J124</f>
        <v>-4.7728979301377455E-2</v>
      </c>
      <c r="L124" s="112">
        <f t="shared" si="4"/>
        <v>-0.15093228498738492</v>
      </c>
      <c r="M124" s="229">
        <f>'Stocks domestic'!H417/'Stocks domestic'!H416-1</f>
        <v>-1.9576052065195082E-2</v>
      </c>
      <c r="N124" s="229">
        <f>'Stocks domestic'!I417/'Stocks domestic'!I416-1</f>
        <v>1.5844262668580189E-2</v>
      </c>
      <c r="O124" s="229">
        <f>'Stocks domestic'!J417/'Stocks domestic'!J416-1</f>
        <v>-6.2205572491500494E-3</v>
      </c>
      <c r="P124" s="229">
        <f>'Stocks domestic'!K417/'Stocks domestic'!K416-1</f>
        <v>2.1785685483685091E-2</v>
      </c>
      <c r="Q124" s="229">
        <f>'Stocks domestic'!L417/'Stocks domestic'!L416-1</f>
        <v>-8.0149983601055519E-3</v>
      </c>
      <c r="R124" s="155">
        <f t="array" ref="R124">MMULT(M124:Q124,'VaR ES domestic stock'!$A$12:$A$16)</f>
        <v>7.6366809556291902E-4</v>
      </c>
    </row>
    <row r="125" spans="1:18" ht="12.75">
      <c r="A125" s="247">
        <v>42983</v>
      </c>
      <c r="B125" s="111">
        <f>'Stocks domestic'!M416</f>
        <v>-1.7993029378226097E-2</v>
      </c>
      <c r="C125" s="111">
        <f>'Stocks domestic'!N416</f>
        <v>-3.5070298879828154E-3</v>
      </c>
      <c r="D125" s="111">
        <f>'Stocks domestic'!O416</f>
        <v>-1.3591482242186186E-2</v>
      </c>
      <c r="E125" s="111">
        <f>'Stocks domestic'!P416</f>
        <v>-2.7699706598389388E-3</v>
      </c>
      <c r="F125" s="111">
        <f>'Stocks domestic'!Q416</f>
        <v>-5.9831932881549039E-3</v>
      </c>
      <c r="G125" s="20">
        <f t="array" ref="G125">SQRT(MMULT(MMULT(TRANSPOSE($A$12:$A$16),MMULT(TRANSPOSE(EXP(B126:F377)-1),EXP(B126:F377)-1)/COUNTA(F126:F377)),$A$12:$A$16))*NORMSINV('VaR ES domestic stock'!$B$19)</f>
        <v>-2.6413515460447623E-2</v>
      </c>
      <c r="H125" s="20">
        <f t="array" ref="H125">-SQRT(G125^2+Currency!E106^2+2*G125*Currency!E106*CORREL(Currency!J106:J357,R125:R376))</f>
        <v>-3.6280730063732752E-2</v>
      </c>
      <c r="I125" s="111">
        <f t="shared" si="3"/>
        <v>-0.1147297421751414</v>
      </c>
      <c r="J125" s="20">
        <f t="array" ref="J125">SQRT(MMULT(MMULT(TRANSPOSE($A$12:$A$16),MMULT(TRANSPOSE(EXP(B126:F377)-1),EXP(B126:F377)-1)/COUNTA(F126:F377)),$A$12:$A$16))*(-1/SQRT(2*PI())*EXP(-1*(NORMSINV($B$19))^2/2)/$B$19)</f>
        <v>-3.0261027510141408E-2</v>
      </c>
      <c r="K125" s="20">
        <f>Currency!H106+'VaR ES domestic stock'!J125</f>
        <v>-4.7814406572094653E-2</v>
      </c>
      <c r="L125" s="112">
        <f t="shared" si="4"/>
        <v>-0.15120242973714307</v>
      </c>
      <c r="M125" s="229">
        <f>'Stocks domestic'!H416/'Stocks domestic'!H415-1</f>
        <v>-1.7832121344760199E-2</v>
      </c>
      <c r="N125" s="229">
        <f>'Stocks domestic'!I416/'Stocks domestic'!I415-1</f>
        <v>-3.5008874413445801E-3</v>
      </c>
      <c r="O125" s="229">
        <f>'Stocks domestic'!J416/'Stocks domestic'!J415-1</f>
        <v>-1.3499535084852909E-2</v>
      </c>
      <c r="P125" s="229">
        <f>'Stocks domestic'!K416/'Stocks domestic'!K415-1</f>
        <v>-2.7661378308687645E-3</v>
      </c>
      <c r="Q125" s="229">
        <f>'Stocks domestic'!L416/'Stocks domestic'!L415-1</f>
        <v>-5.9653296321853233E-3</v>
      </c>
      <c r="R125" s="155">
        <f t="array" ref="R125">MMULT(M125:Q125,'VaR ES domestic stock'!$A$12:$A$16)</f>
        <v>-8.7128022668023566E-3</v>
      </c>
    </row>
    <row r="126" spans="1:18" ht="12.75">
      <c r="A126" s="247">
        <v>42979</v>
      </c>
      <c r="B126" s="111">
        <f>'Stocks domestic'!M415</f>
        <v>-1.1106723807103949E-2</v>
      </c>
      <c r="C126" s="111">
        <f>'Stocks domestic'!N415</f>
        <v>-9.1306108657345456E-3</v>
      </c>
      <c r="D126" s="111">
        <f>'Stocks domestic'!O415</f>
        <v>-9.3957874778581012E-3</v>
      </c>
      <c r="E126" s="111">
        <f>'Stocks domestic'!P415</f>
        <v>-9.5291600566493363E-3</v>
      </c>
      <c r="F126" s="111">
        <f>'Stocks domestic'!Q415</f>
        <v>-2.0863729743301505E-2</v>
      </c>
      <c r="G126" s="20">
        <f t="array" ref="G126">SQRT(MMULT(MMULT(TRANSPOSE($A$12:$A$16),MMULT(TRANSPOSE(EXP(B127:F378)-1),EXP(B127:F378)-1)/COUNTA(F127:F378)),$A$12:$A$16))*NORMSINV('VaR ES domestic stock'!$B$19)</f>
        <v>-2.638854922588011E-2</v>
      </c>
      <c r="H126" s="20">
        <f t="array" ref="H126">-SQRT(G126^2+Currency!E107^2+2*G126*Currency!E107*CORREL(Currency!J107:J358,R126:R377))</f>
        <v>-3.6245487599106854E-2</v>
      </c>
      <c r="I126" s="111">
        <f t="shared" si="3"/>
        <v>-0.11461829571656564</v>
      </c>
      <c r="J126" s="20">
        <f t="array" ref="J126">SQRT(MMULT(MMULT(TRANSPOSE($A$12:$A$16),MMULT(TRANSPOSE(EXP(B127:F378)-1),EXP(B127:F378)-1)/COUNTA(F127:F378)),$A$12:$A$16))*(-1/SQRT(2*PI())*EXP(-1*(NORMSINV($B$19))^2/2)/$B$19)</f>
        <v>-3.02324245810007E-2</v>
      </c>
      <c r="K126" s="20">
        <f>Currency!H107+'VaR ES domestic stock'!J126</f>
        <v>-4.7717087105248579E-2</v>
      </c>
      <c r="L126" s="112">
        <f t="shared" si="4"/>
        <v>-0.15089467856123623</v>
      </c>
      <c r="M126" s="229">
        <f>'Stocks domestic'!H415/'Stocks domestic'!H414-1</f>
        <v>-1.104527187055393E-2</v>
      </c>
      <c r="N126" s="229">
        <f>'Stocks domestic'!I415/'Stocks domestic'!I414-1</f>
        <v>-9.0890534161566228E-3</v>
      </c>
      <c r="O126" s="229">
        <f>'Stocks domestic'!J415/'Stocks domestic'!J414-1</f>
        <v>-9.3517849872143399E-3</v>
      </c>
      <c r="P126" s="229">
        <f>'Stocks domestic'!K415/'Stocks domestic'!K414-1</f>
        <v>-9.4839014837707625E-3</v>
      </c>
      <c r="Q126" s="229">
        <f>'Stocks domestic'!L415/'Stocks domestic'!L414-1</f>
        <v>-2.0647587918617649E-2</v>
      </c>
      <c r="R126" s="155">
        <f t="array" ref="R126">MMULT(M126:Q126,'VaR ES domestic stock'!$A$12:$A$16)</f>
        <v>-1.1923519935262659E-2</v>
      </c>
    </row>
    <row r="127" spans="1:18" ht="12.75">
      <c r="A127" s="247">
        <v>42978</v>
      </c>
      <c r="B127" s="111">
        <f>'Stocks domestic'!M414</f>
        <v>3.4204485464258061E-3</v>
      </c>
      <c r="C127" s="111">
        <f>'Stocks domestic'!N414</f>
        <v>8.9417942105284856E-4</v>
      </c>
      <c r="D127" s="111">
        <f>'Stocks domestic'!O414</f>
        <v>-2.8044988352532755E-4</v>
      </c>
      <c r="E127" s="111">
        <f>'Stocks domestic'!P414</f>
        <v>-4.1369943592390011E-3</v>
      </c>
      <c r="F127" s="111">
        <f>'Stocks domestic'!Q414</f>
        <v>5.9652194956656465E-3</v>
      </c>
      <c r="G127" s="20">
        <f t="array" ref="G127">SQRT(MMULT(MMULT(TRANSPOSE($A$12:$A$16),MMULT(TRANSPOSE(EXP(B128:F379)-1),EXP(B128:F379)-1)/COUNTA(F128:F379)),$A$12:$A$16))*NORMSINV('VaR ES domestic stock'!$B$19)</f>
        <v>-2.6393378476347474E-2</v>
      </c>
      <c r="H127" s="20">
        <f t="array" ref="H127">-SQRT(G127^2+Currency!E108^2+2*G127*Currency!E108*CORREL(Currency!J108:J359,R127:R378))</f>
        <v>-3.6205005585936825E-2</v>
      </c>
      <c r="I127" s="111">
        <f t="shared" si="3"/>
        <v>-0.11449028035067942</v>
      </c>
      <c r="J127" s="20">
        <f t="array" ref="J127">SQRT(MMULT(MMULT(TRANSPOSE($A$12:$A$16),MMULT(TRANSPOSE(EXP(B128:F379)-1),EXP(B128:F379)-1)/COUNTA(F128:F379)),$A$12:$A$16))*(-1/SQRT(2*PI())*EXP(-1*(NORMSINV($B$19))^2/2)/$B$19)</f>
        <v>-3.0237957281919105E-2</v>
      </c>
      <c r="K127" s="20">
        <f>Currency!H108+'VaR ES domestic stock'!J127</f>
        <v>-4.7721821748075793E-2</v>
      </c>
      <c r="L127" s="112">
        <f t="shared" si="4"/>
        <v>-0.15090965081647761</v>
      </c>
      <c r="M127" s="229">
        <f>'Stocks domestic'!H414/'Stocks domestic'!H413-1</f>
        <v>3.4263049558338476E-3</v>
      </c>
      <c r="N127" s="229">
        <f>'Stocks domestic'!I414/'Stocks domestic'!I413-1</f>
        <v>8.9457931865588591E-4</v>
      </c>
      <c r="O127" s="229">
        <f>'Stocks domestic'!J414/'Stocks domestic'!J413-1</f>
        <v>-2.8041056113281559E-4</v>
      </c>
      <c r="P127" s="229">
        <f>'Stocks domestic'!K414/'Stocks domestic'!K413-1</f>
        <v>-4.128448786465122E-3</v>
      </c>
      <c r="Q127" s="229">
        <f>'Stocks domestic'!L414/'Stocks domestic'!L413-1</f>
        <v>5.9830468478760945E-3</v>
      </c>
      <c r="R127" s="155">
        <f t="array" ref="R127">MMULT(M127:Q127,'VaR ES domestic stock'!$A$12:$A$16)</f>
        <v>1.1790143549535782E-3</v>
      </c>
    </row>
    <row r="128" spans="1:18" ht="12.75">
      <c r="A128" s="247">
        <v>42977</v>
      </c>
      <c r="B128" s="111">
        <f>'Stocks domestic'!M413</f>
        <v>1.459423790910141E-2</v>
      </c>
      <c r="C128" s="111">
        <f>'Stocks domestic'!N413</f>
        <v>2.5747189124883576E-3</v>
      </c>
      <c r="D128" s="111">
        <f>'Stocks domestic'!O413</f>
        <v>6.7546314116319036E-4</v>
      </c>
      <c r="E128" s="111">
        <f>'Stocks domestic'!P413</f>
        <v>3.2217254391493519E-2</v>
      </c>
      <c r="F128" s="111">
        <f>'Stocks domestic'!Q413</f>
        <v>1.103411763042875E-2</v>
      </c>
      <c r="G128" s="20">
        <f t="array" ref="G128">SQRT(MMULT(MMULT(TRANSPOSE($A$12:$A$16),MMULT(TRANSPOSE(EXP(B129:F380)-1),EXP(B129:F380)-1)/COUNTA(F129:F380)),$A$12:$A$16))*NORMSINV('VaR ES domestic stock'!$B$19)</f>
        <v>-2.6331688619026683E-2</v>
      </c>
      <c r="H128" s="20">
        <f t="array" ref="H128">-SQRT(G128^2+Currency!E109^2+2*G128*Currency!E109*CORREL(Currency!J109:J360,R128:R379))</f>
        <v>-3.6160253433947298E-2</v>
      </c>
      <c r="I128" s="111">
        <f t="shared" si="3"/>
        <v>-0.11434876162019847</v>
      </c>
      <c r="J128" s="20">
        <f t="array" ref="J128">SQRT(MMULT(MMULT(TRANSPOSE($A$12:$A$16),MMULT(TRANSPOSE(EXP(B129:F380)-1),EXP(B129:F380)-1)/COUNTA(F129:F380)),$A$12:$A$16))*(-1/SQRT(2*PI())*EXP(-1*(NORMSINV($B$19))^2/2)/$B$19)</f>
        <v>-3.0167281401145996E-2</v>
      </c>
      <c r="K128" s="20">
        <f>Currency!H109+'VaR ES domestic stock'!J128</f>
        <v>-4.7661952949648916E-2</v>
      </c>
      <c r="L128" s="112">
        <f t="shared" si="4"/>
        <v>-0.15072032905267116</v>
      </c>
      <c r="M128" s="229">
        <f>'Stocks domestic'!H413/'Stocks domestic'!H412-1</f>
        <v>1.4701253770387002E-2</v>
      </c>
      <c r="N128" s="229">
        <f>'Stocks domestic'!I413/'Stocks domestic'!I412-1</f>
        <v>2.5780363477709844E-3</v>
      </c>
      <c r="O128" s="229">
        <f>'Stocks domestic'!J413/'Stocks domestic'!J412-1</f>
        <v>6.7569131776279434E-4</v>
      </c>
      <c r="P128" s="229">
        <f>'Stocks domestic'!K413/'Stocks domestic'!K412-1</f>
        <v>3.2741848636344439E-2</v>
      </c>
      <c r="Q128" s="229">
        <f>'Stocks domestic'!L413/'Stocks domestic'!L412-1</f>
        <v>1.1095218029239406E-2</v>
      </c>
      <c r="R128" s="155">
        <f t="array" ref="R128">MMULT(M128:Q128,'VaR ES domestic stock'!$A$12:$A$16)</f>
        <v>1.2358409620300926E-2</v>
      </c>
    </row>
    <row r="129" spans="1:18" ht="12.75">
      <c r="A129" s="247">
        <v>42976</v>
      </c>
      <c r="B129" s="111">
        <f>'Stocks domestic'!M412</f>
        <v>8.6940697676398046E-3</v>
      </c>
      <c r="C129" s="111">
        <f>'Stocks domestic'!N412</f>
        <v>6.0940586846183762E-3</v>
      </c>
      <c r="D129" s="111">
        <f>'Stocks domestic'!O412</f>
        <v>1.2666538751288123E-2</v>
      </c>
      <c r="E129" s="111">
        <f>'Stocks domestic'!P412</f>
        <v>1.3849774300905157E-2</v>
      </c>
      <c r="F129" s="111">
        <f>'Stocks domestic'!Q412</f>
        <v>6.8041477282852749E-3</v>
      </c>
      <c r="G129" s="20">
        <f t="array" ref="G129">SQRT(MMULT(MMULT(TRANSPOSE($A$12:$A$16),MMULT(TRANSPOSE(EXP(B130:F381)-1),EXP(B130:F381)-1)/COUNTA(F130:F381)),$A$12:$A$16))*NORMSINV('VaR ES domestic stock'!$B$19)</f>
        <v>-2.6297912006433413E-2</v>
      </c>
      <c r="H129" s="20">
        <f t="array" ref="H129">-SQRT(G129^2+Currency!E110^2+2*G129*Currency!E110*CORREL(Currency!J110:J361,R129:R380))</f>
        <v>-3.613167689481768E-2</v>
      </c>
      <c r="I129" s="111">
        <f t="shared" si="3"/>
        <v>-0.11425839466890396</v>
      </c>
      <c r="J129" s="20">
        <f t="array" ref="J129">SQRT(MMULT(MMULT(TRANSPOSE($A$12:$A$16),MMULT(TRANSPOSE(EXP(B130:F381)-1),EXP(B130:F381)-1)/COUNTA(F130:F381)),$A$12:$A$16))*(-1/SQRT(2*PI())*EXP(-1*(NORMSINV($B$19))^2/2)/$B$19)</f>
        <v>-3.0128584734493851E-2</v>
      </c>
      <c r="K129" s="20">
        <f>Currency!H110+'VaR ES domestic stock'!J129</f>
        <v>-4.7609096908975801E-2</v>
      </c>
      <c r="L129" s="112">
        <f t="shared" si="4"/>
        <v>-0.15055318357604563</v>
      </c>
      <c r="M129" s="229">
        <f>'Stocks domestic'!H412/'Stocks domestic'!H411-1</f>
        <v>8.7319729568970939E-3</v>
      </c>
      <c r="N129" s="229">
        <f>'Stocks domestic'!I412/'Stocks domestic'!I411-1</f>
        <v>6.1126652375169677E-3</v>
      </c>
      <c r="O129" s="229">
        <f>'Stocks domestic'!J412/'Stocks domestic'!J411-1</f>
        <v>1.2747099134325257E-2</v>
      </c>
      <c r="P129" s="229">
        <f>'Stocks domestic'!K412/'Stocks domestic'!K411-1</f>
        <v>1.3946126730939978E-2</v>
      </c>
      <c r="Q129" s="229">
        <f>'Stocks domestic'!L412/'Stocks domestic'!L411-1</f>
        <v>6.8273485321550531E-3</v>
      </c>
      <c r="R129" s="155">
        <f t="array" ref="R129">MMULT(M129:Q129,'VaR ES domestic stock'!$A$12:$A$16)</f>
        <v>9.67304251836687E-3</v>
      </c>
    </row>
    <row r="130" spans="1:18" ht="12.75">
      <c r="A130" s="247">
        <v>42975</v>
      </c>
      <c r="B130" s="111">
        <f>'Stocks domestic'!M411</f>
        <v>-1.5649420077643316E-2</v>
      </c>
      <c r="C130" s="111">
        <f>'Stocks domestic'!N411</f>
        <v>-9.3358524691701753E-3</v>
      </c>
      <c r="D130" s="111">
        <f>'Stocks domestic'!O411</f>
        <v>1.2619746870542786E-3</v>
      </c>
      <c r="E130" s="111">
        <f>'Stocks domestic'!P411</f>
        <v>-1.7333842437458908E-3</v>
      </c>
      <c r="F130" s="111">
        <f>'Stocks domestic'!Q411</f>
        <v>-8.6214066786190671E-3</v>
      </c>
      <c r="G130" s="20">
        <f t="array" ref="G130">SQRT(MMULT(MMULT(TRANSPOSE($A$12:$A$16),MMULT(TRANSPOSE(EXP(B131:F382)-1),EXP(B131:F382)-1)/COUNTA(F131:F382)),$A$12:$A$16))*NORMSINV('VaR ES domestic stock'!$B$19)</f>
        <v>-2.6290081014473735E-2</v>
      </c>
      <c r="H130" s="20">
        <f t="array" ref="H130">-SQRT(G130^2+Currency!E111^2+2*G130*Currency!E111*CORREL(Currency!J111:J362,R130:R381))</f>
        <v>-3.6096141390204527E-2</v>
      </c>
      <c r="I130" s="111">
        <f t="shared" si="3"/>
        <v>-0.11414602153652297</v>
      </c>
      <c r="J130" s="20">
        <f t="array" ref="J130">SQRT(MMULT(MMULT(TRANSPOSE($A$12:$A$16),MMULT(TRANSPOSE(EXP(B131:F382)-1),EXP(B131:F382)-1)/COUNTA(F131:F382)),$A$12:$A$16))*(-1/SQRT(2*PI())*EXP(-1*(NORMSINV($B$19))^2/2)/$B$19)</f>
        <v>-3.0119613044849645E-2</v>
      </c>
      <c r="K130" s="20">
        <f>Currency!H111+'VaR ES domestic stock'!J130</f>
        <v>-4.7578439298896852E-2</v>
      </c>
      <c r="L130" s="112">
        <f t="shared" si="4"/>
        <v>-0.15045623570057881</v>
      </c>
      <c r="M130" s="229">
        <f>'Stocks domestic'!H411/'Stocks domestic'!H410-1</f>
        <v>-1.5527604180477828E-2</v>
      </c>
      <c r="N130" s="229">
        <f>'Stocks domestic'!I411/'Stocks domestic'!I410-1</f>
        <v>-9.2924086984994547E-3</v>
      </c>
      <c r="O130" s="229">
        <f>'Stocks domestic'!J411/'Stocks domestic'!J410-1</f>
        <v>1.2627713121813322E-3</v>
      </c>
      <c r="P130" s="229">
        <f>'Stocks domestic'!K411/'Stocks domestic'!K410-1</f>
        <v>-1.7318828009287301E-3</v>
      </c>
      <c r="Q130" s="229">
        <f>'Stocks domestic'!L411/'Stocks domestic'!L410-1</f>
        <v>-8.5843489251828942E-3</v>
      </c>
      <c r="R130" s="155">
        <f t="array" ref="R130">MMULT(M130:Q130,'VaR ES domestic stock'!$A$12:$A$16)</f>
        <v>-6.7746946585815152E-3</v>
      </c>
    </row>
    <row r="131" spans="1:18" ht="12.75">
      <c r="A131" s="247">
        <v>42972</v>
      </c>
      <c r="B131" s="111">
        <f>'Stocks domestic'!M410</f>
        <v>-1.6562090016520158E-2</v>
      </c>
      <c r="C131" s="111">
        <f>'Stocks domestic'!N410</f>
        <v>-3.7914434908202042E-3</v>
      </c>
      <c r="D131" s="111">
        <f>'Stocks domestic'!O410</f>
        <v>1.0591258065788458E-3</v>
      </c>
      <c r="E131" s="111">
        <f>'Stocks domestic'!P410</f>
        <v>-1.5689485342921632E-2</v>
      </c>
      <c r="F131" s="111">
        <f>'Stocks domestic'!Q410</f>
        <v>-8.5190009746307835E-4</v>
      </c>
      <c r="G131" s="20">
        <f t="array" ref="G131">SQRT(MMULT(MMULT(TRANSPOSE($A$12:$A$16),MMULT(TRANSPOSE(EXP(B132:F383)-1),EXP(B132:F383)-1)/COUNTA(F132:F383)),$A$12:$A$16))*NORMSINV('VaR ES domestic stock'!$B$19)</f>
        <v>-2.6269555575066997E-2</v>
      </c>
      <c r="H131" s="20">
        <f t="array" ref="H131">-SQRT(G131^2+Currency!E112^2+2*G131*Currency!E112*CORREL(Currency!J112:J363,R131:R382))</f>
        <v>-3.6065604048147473E-2</v>
      </c>
      <c r="I131" s="111">
        <f t="shared" si="3"/>
        <v>-0.11404945398193503</v>
      </c>
      <c r="J131" s="20">
        <f t="array" ref="J131">SQRT(MMULT(MMULT(TRANSPOSE($A$12:$A$16),MMULT(TRANSPOSE(EXP(B132:F383)-1),EXP(B132:F383)-1)/COUNTA(F132:F383)),$A$12:$A$16))*(-1/SQRT(2*PI())*EXP(-1*(NORMSINV($B$19))^2/2)/$B$19)</f>
        <v>-3.0096097777164998E-2</v>
      </c>
      <c r="K131" s="20">
        <f>Currency!H112+'VaR ES domestic stock'!J131</f>
        <v>-4.7557151789672708E-2</v>
      </c>
      <c r="L131" s="112">
        <f t="shared" si="4"/>
        <v>-0.15038891868571869</v>
      </c>
      <c r="M131" s="229">
        <f>'Stocks domestic'!H410/'Stocks domestic'!H409-1</f>
        <v>-1.6425692650282153E-2</v>
      </c>
      <c r="N131" s="229">
        <f>'Stocks domestic'!I410/'Stocks domestic'!I409-1</f>
        <v>-3.784265044038948E-3</v>
      </c>
      <c r="O131" s="229">
        <f>'Stocks domestic'!J410/'Stocks domestic'!J409-1</f>
        <v>1.0596868783803171E-3</v>
      </c>
      <c r="P131" s="229">
        <f>'Stocks domestic'!K410/'Stocks domestic'!K409-1</f>
        <v>-1.5567046538035978E-2</v>
      </c>
      <c r="Q131" s="229">
        <f>'Stocks domestic'!L410/'Stocks domestic'!L409-1</f>
        <v>-8.5153733359522032E-4</v>
      </c>
      <c r="R131" s="155">
        <f t="array" ref="R131">MMULT(M131:Q131,'VaR ES domestic stock'!$A$12:$A$16)</f>
        <v>-7.113770937514397E-3</v>
      </c>
    </row>
    <row r="132" spans="1:18" ht="12.75">
      <c r="A132" s="247">
        <v>42971</v>
      </c>
      <c r="B132" s="111">
        <f>'Stocks domestic'!M409</f>
        <v>1.0739545078571183E-3</v>
      </c>
      <c r="C132" s="111">
        <f>'Stocks domestic'!N409</f>
        <v>2.0619356707583269E-3</v>
      </c>
      <c r="D132" s="111">
        <f>'Stocks domestic'!O409</f>
        <v>-3.8274034564892544E-3</v>
      </c>
      <c r="E132" s="111">
        <f>'Stocks domestic'!P409</f>
        <v>-4.8956575633805092E-3</v>
      </c>
      <c r="F132" s="111">
        <f>'Stocks domestic'!Q409</f>
        <v>2.0770673055049891E-4</v>
      </c>
      <c r="G132" s="20">
        <f t="array" ref="G132">SQRT(MMULT(MMULT(TRANSPOSE($A$12:$A$16),MMULT(TRANSPOSE(EXP(B133:F384)-1),EXP(B133:F384)-1)/COUNTA(F133:F384)),$A$12:$A$16))*NORMSINV('VaR ES domestic stock'!$B$19)</f>
        <v>-2.6288550257282765E-2</v>
      </c>
      <c r="H132" s="20">
        <f t="array" ref="H132">-SQRT(G132^2+Currency!E113^2+2*G132*Currency!E113*CORREL(Currency!J113:J364,R132:R383))</f>
        <v>-3.6078991953226364E-2</v>
      </c>
      <c r="I132" s="111">
        <f t="shared" si="3"/>
        <v>-0.11409179025508245</v>
      </c>
      <c r="J132" s="20">
        <f t="array" ref="J132">SQRT(MMULT(MMULT(TRANSPOSE($A$12:$A$16),MMULT(TRANSPOSE(EXP(B133:F384)-1),EXP(B133:F384)-1)/COUNTA(F133:F384)),$A$12:$A$16))*(-1/SQRT(2*PI())*EXP(-1*(NORMSINV($B$19))^2/2)/$B$19)</f>
        <v>-3.0117859310647293E-2</v>
      </c>
      <c r="K132" s="20">
        <f>Currency!H113+'VaR ES domestic stock'!J132</f>
        <v>-4.7578182012789544E-2</v>
      </c>
      <c r="L132" s="112">
        <f t="shared" si="4"/>
        <v>-0.15045542209046939</v>
      </c>
      <c r="M132" s="229">
        <f>'Stocks domestic'!H409/'Stocks domestic'!H408-1</f>
        <v>1.0745314035010001E-3</v>
      </c>
      <c r="N132" s="229">
        <f>'Stocks domestic'!I409/'Stocks domestic'!I408-1</f>
        <v>2.0640629219472739E-3</v>
      </c>
      <c r="O132" s="229">
        <f>'Stocks domestic'!J409/'Stocks domestic'!J408-1</f>
        <v>-3.8200882835618399E-3</v>
      </c>
      <c r="P132" s="229">
        <f>'Stocks domestic'!K409/'Stocks domestic'!K408-1</f>
        <v>-4.883693364061914E-3</v>
      </c>
      <c r="Q132" s="229">
        <f>'Stocks domestic'!L409/'Stocks domestic'!L408-1</f>
        <v>2.0772830308701806E-4</v>
      </c>
      <c r="R132" s="155">
        <f t="array" ref="R132">MMULT(M132:Q132,'VaR ES domestic stock'!$A$12:$A$16)</f>
        <v>-1.0714918038176925E-3</v>
      </c>
    </row>
    <row r="133" spans="1:18" ht="12.75">
      <c r="A133" s="247">
        <v>42970</v>
      </c>
      <c r="B133" s="111">
        <f>'Stocks domestic'!M408</f>
        <v>3.4370194216821602E-2</v>
      </c>
      <c r="C133" s="111">
        <f>'Stocks domestic'!N408</f>
        <v>1.750715816891501E-3</v>
      </c>
      <c r="D133" s="111">
        <f>'Stocks domestic'!O408</f>
        <v>2.7130849708464611E-3</v>
      </c>
      <c r="E133" s="111">
        <f>'Stocks domestic'!P408</f>
        <v>-1.9253458561782998E-4</v>
      </c>
      <c r="F133" s="111">
        <f>'Stocks domestic'!Q408</f>
        <v>-4.5701044641334974E-3</v>
      </c>
      <c r="G133" s="20">
        <f t="array" ref="G133">SQRT(MMULT(MMULT(TRANSPOSE($A$12:$A$16),MMULT(TRANSPOSE(EXP(B134:F385)-1),EXP(B134:F385)-1)/COUNTA(F134:F385)),$A$12:$A$16))*NORMSINV('VaR ES domestic stock'!$B$19)</f>
        <v>-2.6300796960069699E-2</v>
      </c>
      <c r="H133" s="20">
        <f t="array" ref="H133">-SQRT(G133^2+Currency!E114^2+2*G133*Currency!E114*CORREL(Currency!J114:J365,R133:R384))</f>
        <v>-3.6097070491918987E-2</v>
      </c>
      <c r="I133" s="111">
        <f t="shared" si="3"/>
        <v>-0.11414895961411863</v>
      </c>
      <c r="J133" s="20">
        <f t="array" ref="J133">SQRT(MMULT(MMULT(TRANSPOSE($A$12:$A$16),MMULT(TRANSPOSE(EXP(B134:F385)-1),EXP(B134:F385)-1)/COUNTA(F134:F385)),$A$12:$A$16))*(-1/SQRT(2*PI())*EXP(-1*(NORMSINV($B$19))^2/2)/$B$19)</f>
        <v>-3.0131889923516637E-2</v>
      </c>
      <c r="K133" s="20">
        <f>Currency!H114+'VaR ES domestic stock'!J133</f>
        <v>-4.7605318335765548E-2</v>
      </c>
      <c r="L133" s="112">
        <f t="shared" si="4"/>
        <v>-0.15054123467839553</v>
      </c>
      <c r="M133" s="229">
        <f>'Stocks domestic'!H408/'Stocks domestic'!H407-1</f>
        <v>3.4967674866771326E-2</v>
      </c>
      <c r="N133" s="229">
        <f>'Stocks domestic'!I408/'Stocks domestic'!I407-1</f>
        <v>1.7522492145445323E-3</v>
      </c>
      <c r="O133" s="229">
        <f>'Stocks domestic'!J408/'Stocks domestic'!J407-1</f>
        <v>2.7167687165610133E-3</v>
      </c>
      <c r="P133" s="229">
        <f>'Stocks domestic'!K408/'Stocks domestic'!K407-1</f>
        <v>-1.9251605202397215E-4</v>
      </c>
      <c r="Q133" s="229">
        <f>'Stocks domestic'!L408/'Stocks domestic'!L407-1</f>
        <v>-4.5596774269908158E-3</v>
      </c>
      <c r="R133" s="155">
        <f t="array" ref="R133">MMULT(M133:Q133,'VaR ES domestic stock'!$A$12:$A$16)</f>
        <v>6.9368998637724163E-3</v>
      </c>
    </row>
    <row r="134" spans="1:18" ht="12.75">
      <c r="A134" s="247">
        <v>42969</v>
      </c>
      <c r="B134" s="111">
        <f>'Stocks domestic'!M407</f>
        <v>9.8314494022778958E-3</v>
      </c>
      <c r="C134" s="111">
        <f>'Stocks domestic'!N407</f>
        <v>-8.2073490109518064E-3</v>
      </c>
      <c r="D134" s="111">
        <f>'Stocks domestic'!O407</f>
        <v>1.5770051473451244E-2</v>
      </c>
      <c r="E134" s="111">
        <f>'Stocks domestic'!P407</f>
        <v>1.4907533621842918E-2</v>
      </c>
      <c r="F134" s="111">
        <f>'Stocks domestic'!Q407</f>
        <v>1.3456348940743006E-2</v>
      </c>
      <c r="G134" s="20">
        <f t="array" ref="G134">SQRT(MMULT(MMULT(TRANSPOSE($A$12:$A$16),MMULT(TRANSPOSE(EXP(B135:F386)-1),EXP(B135:F386)-1)/COUNTA(F135:F386)),$A$12:$A$16))*NORMSINV('VaR ES domestic stock'!$B$19)</f>
        <v>-2.6266392707060156E-2</v>
      </c>
      <c r="H134" s="20">
        <f t="array" ref="H134">-SQRT(G134^2+Currency!E115^2+2*G134*Currency!E115*CORREL(Currency!J115:J366,R134:R385))</f>
        <v>-3.6078566763643877E-2</v>
      </c>
      <c r="I134" s="111">
        <f t="shared" si="3"/>
        <v>-0.11409044568756442</v>
      </c>
      <c r="J134" s="20">
        <f t="array" ref="J134">SQRT(MMULT(MMULT(TRANSPOSE($A$12:$A$16),MMULT(TRANSPOSE(EXP(B135:F386)-1),EXP(B135:F386)-1)/COUNTA(F135:F386)),$A$12:$A$16))*(-1/SQRT(2*PI())*EXP(-1*(NORMSINV($B$19))^2/2)/$B$19)</f>
        <v>-3.0092474191508279E-2</v>
      </c>
      <c r="K134" s="20">
        <f>Currency!H115+'VaR ES domestic stock'!J134</f>
        <v>-4.7573924803451823E-2</v>
      </c>
      <c r="L134" s="112">
        <f t="shared" si="4"/>
        <v>-0.15044195961248608</v>
      </c>
      <c r="M134" s="229">
        <f>'Stocks domestic'!H407/'Stocks domestic'!H406-1</f>
        <v>9.8799368713817781E-3</v>
      </c>
      <c r="N134" s="229">
        <f>'Stocks domestic'!I407/'Stocks domestic'!I406-1</f>
        <v>-8.1737606752695369E-3</v>
      </c>
      <c r="O134" s="229">
        <f>'Stocks domestic'!J407/'Stocks domestic'!J406-1</f>
        <v>1.5895054974617961E-2</v>
      </c>
      <c r="P134" s="229">
        <f>'Stocks domestic'!K407/'Stocks domestic'!K406-1</f>
        <v>1.5019205126704405E-2</v>
      </c>
      <c r="Q134" s="229">
        <f>'Stocks domestic'!L407/'Stocks domestic'!L406-1</f>
        <v>1.3547293071628275E-2</v>
      </c>
      <c r="R134" s="155">
        <f t="array" ref="R134">MMULT(M134:Q134,'VaR ES domestic stock'!$A$12:$A$16)</f>
        <v>9.2335458738125771E-3</v>
      </c>
    </row>
    <row r="135" spans="1:18" ht="12.75">
      <c r="A135" s="247">
        <v>42968</v>
      </c>
      <c r="B135" s="111">
        <f>'Stocks domestic'!M406</f>
        <v>-3.2558317068712046E-2</v>
      </c>
      <c r="C135" s="111">
        <f>'Stocks domestic'!N406</f>
        <v>-7.1143591904036406E-3</v>
      </c>
      <c r="D135" s="111">
        <f>'Stocks domestic'!O406</f>
        <v>-6.3833631326249973E-3</v>
      </c>
      <c r="E135" s="111">
        <f>'Stocks domestic'!P406</f>
        <v>-3.2202123490564383E-3</v>
      </c>
      <c r="F135" s="111">
        <f>'Stocks domestic'!Q406</f>
        <v>-9.24167452843919E-3</v>
      </c>
      <c r="G135" s="20">
        <f t="array" ref="G135">SQRT(MMULT(MMULT(TRANSPOSE($A$12:$A$16),MMULT(TRANSPOSE(EXP(B136:F387)-1),EXP(B136:F387)-1)/COUNTA(F136:F387)),$A$12:$A$16))*NORMSINV('VaR ES domestic stock'!$B$19)</f>
        <v>-2.6258359234611631E-2</v>
      </c>
      <c r="H135" s="20">
        <f t="array" ref="H135">-SQRT(G135^2+Currency!E116^2+2*G135*Currency!E116*CORREL(Currency!J116:J367,R135:R386))</f>
        <v>-3.6096423497142004E-2</v>
      </c>
      <c r="I135" s="111">
        <f t="shared" si="3"/>
        <v>-0.11414691363698913</v>
      </c>
      <c r="J135" s="20">
        <f t="array" ref="J135">SQRT(MMULT(MMULT(TRANSPOSE($A$12:$A$16),MMULT(TRANSPOSE(EXP(B136:F387)-1),EXP(B136:F387)-1)/COUNTA(F136:F387)),$A$12:$A$16))*(-1/SQRT(2*PI())*EXP(-1*(NORMSINV($B$19))^2/2)/$B$19)</f>
        <v>-3.0083270527152019E-2</v>
      </c>
      <c r="K135" s="20">
        <f>Currency!H116+'VaR ES domestic stock'!J135</f>
        <v>-4.7603507040867424E-2</v>
      </c>
      <c r="L135" s="112">
        <f t="shared" si="4"/>
        <v>-0.15053550686100323</v>
      </c>
      <c r="M135" s="229">
        <f>'Stocks domestic'!H406/'Stocks domestic'!H405-1</f>
        <v>-3.2034000754383229E-2</v>
      </c>
      <c r="N135" s="229">
        <f>'Stocks domestic'!I406/'Stocks domestic'!I405-1</f>
        <v>-7.0891120449583234E-3</v>
      </c>
      <c r="O135" s="229">
        <f>'Stocks domestic'!J406/'Stocks domestic'!J405-1</f>
        <v>-6.3630327519192953E-3</v>
      </c>
      <c r="P135" s="229">
        <f>'Stocks domestic'!K406/'Stocks domestic'!K405-1</f>
        <v>-3.2150330262679105E-3</v>
      </c>
      <c r="Q135" s="229">
        <f>'Stocks domestic'!L406/'Stocks domestic'!L405-1</f>
        <v>-9.1991015040133739E-3</v>
      </c>
      <c r="R135" s="155">
        <f t="array" ref="R135">MMULT(M135:Q135,'VaR ES domestic stock'!$A$12:$A$16)</f>
        <v>-1.1580056016308427E-2</v>
      </c>
    </row>
    <row r="136" spans="1:18" ht="12.75">
      <c r="A136" s="247">
        <v>42965</v>
      </c>
      <c r="B136" s="111">
        <f>'Stocks domestic'!M405</f>
        <v>-1.165160063278348E-2</v>
      </c>
      <c r="C136" s="111">
        <f>'Stocks domestic'!N405</f>
        <v>-3.4569303175326152E-3</v>
      </c>
      <c r="D136" s="111">
        <f>'Stocks domestic'!O405</f>
        <v>-1.180132609821957E-3</v>
      </c>
      <c r="E136" s="111">
        <f>'Stocks domestic'!P405</f>
        <v>3.8084815325520101E-3</v>
      </c>
      <c r="F136" s="111">
        <f>'Stocks domestic'!Q405</f>
        <v>2.3451316942321738E-3</v>
      </c>
      <c r="G136" s="20">
        <f t="array" ref="G136">SQRT(MMULT(MMULT(TRANSPOSE($A$12:$A$16),MMULT(TRANSPOSE(EXP(B137:F388)-1),EXP(B137:F388)-1)/COUNTA(F137:F388)),$A$12:$A$16))*NORMSINV('VaR ES domestic stock'!$B$19)</f>
        <v>-2.625913119117106E-2</v>
      </c>
      <c r="H136" s="20">
        <f t="array" ref="H136">-SQRT(G136^2+Currency!E117^2+2*G136*Currency!E117*CORREL(Currency!J117:J368,R136:R387))</f>
        <v>-3.6110577031734557E-2</v>
      </c>
      <c r="I136" s="111">
        <f t="shared" si="3"/>
        <v>-0.11419167104324358</v>
      </c>
      <c r="J136" s="20">
        <f t="array" ref="J136">SQRT(MMULT(MMULT(TRANSPOSE($A$12:$A$16),MMULT(TRANSPOSE(EXP(B137:F388)-1),EXP(B137:F388)-1)/COUNTA(F137:F388)),$A$12:$A$16))*(-1/SQRT(2*PI())*EXP(-1*(NORMSINV($B$19))^2/2)/$B$19)</f>
        <v>-3.0084154930393101E-2</v>
      </c>
      <c r="K136" s="20">
        <f>Currency!H117+'VaR ES domestic stock'!J136</f>
        <v>-4.7611729284673408E-2</v>
      </c>
      <c r="L136" s="112">
        <f t="shared" si="4"/>
        <v>-0.15056150787890735</v>
      </c>
      <c r="M136" s="229">
        <f>'Stocks domestic'!H405/'Stocks domestic'!H404-1</f>
        <v>-1.1583983604459891E-2</v>
      </c>
      <c r="N136" s="229">
        <f>'Stocks domestic'!I405/'Stocks domestic'!I404-1</f>
        <v>-3.4509620132405772E-3</v>
      </c>
      <c r="O136" s="229">
        <f>'Stocks domestic'!J405/'Stocks domestic'!J404-1</f>
        <v>-1.1794365271837748E-3</v>
      </c>
      <c r="P136" s="229">
        <f>'Stocks domestic'!K405/'Stocks domestic'!K404-1</f>
        <v>3.8157430138232584E-3</v>
      </c>
      <c r="Q136" s="229">
        <f>'Stocks domestic'!L405/'Stocks domestic'!L404-1</f>
        <v>2.3478836663890501E-3</v>
      </c>
      <c r="R136" s="155">
        <f t="array" ref="R136">MMULT(M136:Q136,'VaR ES domestic stock'!$A$12:$A$16)</f>
        <v>-2.0101510929343867E-3</v>
      </c>
    </row>
    <row r="137" spans="1:18" ht="12.75">
      <c r="A137" s="247">
        <v>42964</v>
      </c>
      <c r="B137" s="111">
        <f>'Stocks domestic'!M404</f>
        <v>-3.4731460136016648E-2</v>
      </c>
      <c r="C137" s="111">
        <f>'Stocks domestic'!N404</f>
        <v>-2.2014438600053386E-2</v>
      </c>
      <c r="D137" s="111">
        <f>'Stocks domestic'!O404</f>
        <v>-2.3365798130567536E-2</v>
      </c>
      <c r="E137" s="111">
        <f>'Stocks domestic'!P404</f>
        <v>-2.7131466965531474E-2</v>
      </c>
      <c r="F137" s="111">
        <f>'Stocks domestic'!Q404</f>
        <v>-2.1098314690334585E-2</v>
      </c>
      <c r="G137" s="20">
        <f t="array" ref="G137">SQRT(MMULT(MMULT(TRANSPOSE($A$12:$A$16),MMULT(TRANSPOSE(EXP(B138:F389)-1),EXP(B138:F389)-1)/COUNTA(F138:F389)),$A$12:$A$16))*NORMSINV('VaR ES domestic stock'!$B$19)</f>
        <v>-2.6000594894457486E-2</v>
      </c>
      <c r="H137" s="20">
        <f t="array" ref="H137">-SQRT(G137^2+Currency!E118^2+2*G137*Currency!E118*CORREL(Currency!J118:J369,R137:R388))</f>
        <v>-3.5878502713370217E-2</v>
      </c>
      <c r="I137" s="111">
        <f t="shared" si="3"/>
        <v>-0.11345778761078122</v>
      </c>
      <c r="J137" s="20">
        <f t="array" ref="J137">SQRT(MMULT(MMULT(TRANSPOSE($A$12:$A$16),MMULT(TRANSPOSE(EXP(B138:F389)-1),EXP(B138:F389)-1)/COUNTA(F138:F389)),$A$12:$A$16))*(-1/SQRT(2*PI())*EXP(-1*(NORMSINV($B$19))^2/2)/$B$19)</f>
        <v>-2.9787959068129526E-2</v>
      </c>
      <c r="K137" s="20">
        <f>Currency!H118+'VaR ES domestic stock'!J137</f>
        <v>-4.7321533256657881E-2</v>
      </c>
      <c r="L137" s="112">
        <f t="shared" si="4"/>
        <v>-0.14964382746244423</v>
      </c>
      <c r="M137" s="229">
        <f>'Stocks domestic'!H404/'Stocks domestic'!H403-1</f>
        <v>-3.413524537550372E-2</v>
      </c>
      <c r="N137" s="229">
        <f>'Stocks domestic'!I404/'Stocks domestic'!I403-1</f>
        <v>-2.1773889266332058E-2</v>
      </c>
      <c r="O137" s="229">
        <f>'Stocks domestic'!J404/'Stocks domestic'!J403-1</f>
        <v>-2.3094931641430283E-2</v>
      </c>
      <c r="P137" s="229">
        <f>'Stocks domestic'!K404/'Stocks domestic'!K403-1</f>
        <v>-2.6766714913245782E-2</v>
      </c>
      <c r="Q137" s="229">
        <f>'Stocks domestic'!L404/'Stocks domestic'!L403-1</f>
        <v>-2.087730230751017E-2</v>
      </c>
      <c r="R137" s="155">
        <f t="array" ref="R137">MMULT(M137:Q137,'VaR ES domestic stock'!$A$12:$A$16)</f>
        <v>-2.5329616700804403E-2</v>
      </c>
    </row>
    <row r="138" spans="1:18" ht="12.75">
      <c r="A138" s="247">
        <v>42963</v>
      </c>
      <c r="B138" s="111">
        <f>'Stocks domestic'!M403</f>
        <v>-5.4536022276201806E-3</v>
      </c>
      <c r="C138" s="111">
        <f>'Stocks domestic'!N403</f>
        <v>-1.2344644214133293E-2</v>
      </c>
      <c r="D138" s="111">
        <f>'Stocks domestic'!O403</f>
        <v>-1.1083366674978208E-2</v>
      </c>
      <c r="E138" s="111">
        <f>'Stocks domestic'!P403</f>
        <v>1.6918897562526124E-3</v>
      </c>
      <c r="F138" s="111">
        <f>'Stocks domestic'!Q403</f>
        <v>-1.1976811289321949E-3</v>
      </c>
      <c r="G138" s="20">
        <f t="array" ref="G138">SQRT(MMULT(MMULT(TRANSPOSE($A$12:$A$16),MMULT(TRANSPOSE(EXP(B139:F390)-1),EXP(B139:F390)-1)/COUNTA(F139:F390)),$A$12:$A$16))*NORMSINV('VaR ES domestic stock'!$B$19)</f>
        <v>-2.5987863212544145E-2</v>
      </c>
      <c r="H138" s="20">
        <f t="array" ref="H138">-SQRT(G138^2+Currency!E119^2+2*G138*Currency!E119*CORREL(Currency!J119:J370,R138:R389))</f>
        <v>-3.5856135869351186E-2</v>
      </c>
      <c r="I138" s="111">
        <f t="shared" si="3"/>
        <v>-0.11338705743961137</v>
      </c>
      <c r="J138" s="20">
        <f t="array" ref="J138">SQRT(MMULT(MMULT(TRANSPOSE($A$12:$A$16),MMULT(TRANSPOSE(EXP(B139:F390)-1),EXP(B139:F390)-1)/COUNTA(F139:F390)),$A$12:$A$16))*(-1/SQRT(2*PI())*EXP(-1*(NORMSINV($B$19))^2/2)/$B$19)</f>
        <v>-2.9773372831882142E-2</v>
      </c>
      <c r="K138" s="20">
        <f>Currency!H119+'VaR ES domestic stock'!J138</f>
        <v>-4.727724858968213E-2</v>
      </c>
      <c r="L138" s="112">
        <f t="shared" si="4"/>
        <v>-0.14950378704937883</v>
      </c>
      <c r="M138" s="229">
        <f>'Stocks domestic'!H403/'Stocks domestic'!H402-1</f>
        <v>-5.4387583354783553E-3</v>
      </c>
      <c r="N138" s="229">
        <f>'Stocks domestic'!I403/'Stocks domestic'!I402-1</f>
        <v>-1.2268761662398542E-2</v>
      </c>
      <c r="O138" s="229">
        <f>'Stocks domestic'!J403/'Stocks domestic'!J402-1</f>
        <v>-1.1022172454535628E-2</v>
      </c>
      <c r="P138" s="229">
        <f>'Stocks domestic'!K403/'Stocks domestic'!K402-1</f>
        <v>1.6933218092376467E-3</v>
      </c>
      <c r="Q138" s="229">
        <f>'Stocks domestic'!L403/'Stocks domestic'!L402-1</f>
        <v>-1.1969641951368182E-3</v>
      </c>
      <c r="R138" s="155">
        <f t="array" ref="R138">MMULT(M138:Q138,'VaR ES domestic stock'!$A$12:$A$16)</f>
        <v>-5.6466669676623399E-3</v>
      </c>
    </row>
    <row r="139" spans="1:18" ht="12.75">
      <c r="A139" s="247">
        <v>42962</v>
      </c>
      <c r="B139" s="111">
        <f>'Stocks domestic'!M402</f>
        <v>-1.0608850816200494E-3</v>
      </c>
      <c r="C139" s="111">
        <f>'Stocks domestic'!N402</f>
        <v>-6.4122610834686268E-3</v>
      </c>
      <c r="D139" s="111">
        <f>'Stocks domestic'!O402</f>
        <v>1.3876188893410149E-2</v>
      </c>
      <c r="E139" s="111">
        <f>'Stocks domestic'!P402</f>
        <v>-1.1739821592871642E-2</v>
      </c>
      <c r="F139" s="111">
        <f>'Stocks domestic'!Q402</f>
        <v>3.2613154097825476E-3</v>
      </c>
      <c r="G139" s="20">
        <f t="array" ref="G139">SQRT(MMULT(MMULT(TRANSPOSE($A$12:$A$16),MMULT(TRANSPOSE(EXP(B140:F391)-1),EXP(B140:F391)-1)/COUNTA(F140:F391)),$A$12:$A$16))*NORMSINV('VaR ES domestic stock'!$B$19)</f>
        <v>-2.5990541056833443E-2</v>
      </c>
      <c r="H139" s="20">
        <f t="array" ref="H139">-SQRT(G139^2+Currency!E120^2+2*G139*Currency!E120*CORREL(Currency!J120:J371,R139:R390))</f>
        <v>-3.5848689372879203E-2</v>
      </c>
      <c r="I139" s="111">
        <f t="shared" si="3"/>
        <v>-0.11336350955017149</v>
      </c>
      <c r="J139" s="20">
        <f t="array" ref="J139">SQRT(MMULT(MMULT(TRANSPOSE($A$12:$A$16),MMULT(TRANSPOSE(EXP(B140:F391)-1),EXP(B140:F391)-1)/COUNTA(F140:F391)),$A$12:$A$16))*(-1/SQRT(2*PI())*EXP(-1*(NORMSINV($B$19))^2/2)/$B$19)</f>
        <v>-2.9776440743074336E-2</v>
      </c>
      <c r="K139" s="20">
        <f>Currency!H120+'VaR ES domestic stock'!J139</f>
        <v>-4.7289050941342212E-2</v>
      </c>
      <c r="L139" s="112">
        <f t="shared" si="4"/>
        <v>-0.14954110936237094</v>
      </c>
      <c r="M139" s="229">
        <f>'Stocks domestic'!H402/'Stocks domestic'!H401-1</f>
        <v>-1.0603225419894002E-3</v>
      </c>
      <c r="N139" s="229">
        <f>'Stocks domestic'!I402/'Stocks domestic'!I401-1</f>
        <v>-6.3917464092703158E-3</v>
      </c>
      <c r="O139" s="229">
        <f>'Stocks domestic'!J402/'Stocks domestic'!J401-1</f>
        <v>1.3972910058433374E-2</v>
      </c>
      <c r="P139" s="229">
        <f>'Stocks domestic'!K402/'Stocks domestic'!K401-1</f>
        <v>-1.1671178768115742E-2</v>
      </c>
      <c r="Q139" s="229">
        <f>'Stocks domestic'!L402/'Stocks domestic'!L401-1</f>
        <v>3.2666392849223236E-3</v>
      </c>
      <c r="R139" s="155">
        <f t="array" ref="R139">MMULT(M139:Q139,'VaR ES domestic stock'!$A$12:$A$16)</f>
        <v>-3.7673967520395206E-4</v>
      </c>
    </row>
    <row r="140" spans="1:18" ht="12.75">
      <c r="A140" s="247">
        <v>42961</v>
      </c>
      <c r="B140" s="111">
        <f>'Stocks domestic'!M401</f>
        <v>1.1349522963192585E-2</v>
      </c>
      <c r="C140" s="111">
        <f>'Stocks domestic'!N401</f>
        <v>7.9328208547797697E-3</v>
      </c>
      <c r="D140" s="111">
        <f>'Stocks domestic'!O401</f>
        <v>9.8523607898631186E-3</v>
      </c>
      <c r="E140" s="111">
        <f>'Stocks domestic'!P401</f>
        <v>-7.421346800446451E-3</v>
      </c>
      <c r="F140" s="111">
        <f>'Stocks domestic'!Q401</f>
        <v>9.837582406111902E-3</v>
      </c>
      <c r="G140" s="20">
        <f t="array" ref="G140">SQRT(MMULT(MMULT(TRANSPOSE($A$12:$A$16),MMULT(TRANSPOSE(EXP(B141:F392)-1),EXP(B141:F392)-1)/COUNTA(F141:F392)),$A$12:$A$16))*NORMSINV('VaR ES domestic stock'!$B$19)</f>
        <v>-2.5986171521194815E-2</v>
      </c>
      <c r="H140" s="20">
        <f t="array" ref="H140">-SQRT(G140^2+Currency!E121^2+2*G140*Currency!E121*CORREL(Currency!J121:J372,R140:R391))</f>
        <v>-3.5861172650635348E-2</v>
      </c>
      <c r="I140" s="111">
        <f t="shared" si="3"/>
        <v>-0.11340298514054543</v>
      </c>
      <c r="J140" s="20">
        <f t="array" ref="J140">SQRT(MMULT(MMULT(TRANSPOSE($A$12:$A$16),MMULT(TRANSPOSE(EXP(B141:F392)-1),EXP(B141:F392)-1)/COUNTA(F141:F392)),$A$12:$A$16))*(-1/SQRT(2*PI())*EXP(-1*(NORMSINV($B$19))^2/2)/$B$19)</f>
        <v>-2.9771434721124514E-2</v>
      </c>
      <c r="K140" s="20">
        <f>Currency!H121+'VaR ES domestic stock'!J140</f>
        <v>-4.7293219326837263E-2</v>
      </c>
      <c r="L140" s="112">
        <f t="shared" si="4"/>
        <v>-0.14955429095470094</v>
      </c>
      <c r="M140" s="229">
        <f>'Stocks domestic'!H401/'Stocks domestic'!H400-1</f>
        <v>1.1414173150366747E-2</v>
      </c>
      <c r="N140" s="229">
        <f>'Stocks domestic'!I401/'Stocks domestic'!I400-1</f>
        <v>7.9643690450070803E-3</v>
      </c>
      <c r="O140" s="229">
        <f>'Stocks domestic'!J401/'Stocks domestic'!J400-1</f>
        <v>9.9010550829610189E-3</v>
      </c>
      <c r="P140" s="229">
        <f>'Stocks domestic'!K401/'Stocks domestic'!K400-1</f>
        <v>-7.3938766035719361E-3</v>
      </c>
      <c r="Q140" s="229">
        <f>'Stocks domestic'!L401/'Stocks domestic'!L400-1</f>
        <v>9.886130487899214E-3</v>
      </c>
      <c r="R140" s="155">
        <f t="array" ref="R140">MMULT(M140:Q140,'VaR ES domestic stock'!$A$12:$A$16)</f>
        <v>6.3543702325324245E-3</v>
      </c>
    </row>
    <row r="141" spans="1:18" ht="12.75">
      <c r="A141" s="247">
        <v>42958</v>
      </c>
      <c r="B141" s="111">
        <f>'Stocks domestic'!M400</f>
        <v>9.4667825395079157E-3</v>
      </c>
      <c r="C141" s="111">
        <f>'Stocks domestic'!N400</f>
        <v>-4.958085218139883E-3</v>
      </c>
      <c r="D141" s="111">
        <f>'Stocks domestic'!O400</f>
        <v>1.6351940310420136E-2</v>
      </c>
      <c r="E141" s="111">
        <f>'Stocks domestic'!P400</f>
        <v>1.581410610329306E-2</v>
      </c>
      <c r="F141" s="111">
        <f>'Stocks domestic'!Q400</f>
        <v>1.7689696706568819E-2</v>
      </c>
      <c r="G141" s="20">
        <f t="array" ref="G141">SQRT(MMULT(MMULT(TRANSPOSE($A$12:$A$16),MMULT(TRANSPOSE(EXP(B142:F393)-1),EXP(B142:F393)-1)/COUNTA(F142:F393)),$A$12:$A$16))*NORMSINV('VaR ES domestic stock'!$B$19)</f>
        <v>-2.5940266636983643E-2</v>
      </c>
      <c r="H141" s="20">
        <f t="array" ref="H141">-SQRT(G141^2+Currency!E122^2+2*G141*Currency!E122*CORREL(Currency!J122:J373,R141:R392))</f>
        <v>-3.5850316726545123E-2</v>
      </c>
      <c r="I141" s="111">
        <f t="shared" si="3"/>
        <v>-0.11336865569431442</v>
      </c>
      <c r="J141" s="20">
        <f t="array" ref="J141">SQRT(MMULT(MMULT(TRANSPOSE($A$12:$A$16),MMULT(TRANSPOSE(EXP(B142:F393)-1),EXP(B142:F393)-1)/COUNTA(F142:F393)),$A$12:$A$16))*(-1/SQRT(2*PI())*EXP(-1*(NORMSINV($B$19))^2/2)/$B$19)</f>
        <v>-2.9718843123991437E-2</v>
      </c>
      <c r="K141" s="20">
        <f>Currency!H122+'VaR ES domestic stock'!J141</f>
        <v>-4.7236921496381888E-2</v>
      </c>
      <c r="L141" s="112">
        <f t="shared" si="4"/>
        <v>-0.14937626158313594</v>
      </c>
      <c r="M141" s="229">
        <f>'Stocks domestic'!H400/'Stocks domestic'!H399-1</f>
        <v>9.5117342627539792E-3</v>
      </c>
      <c r="N141" s="229">
        <f>'Stocks domestic'!I400/'Stocks domestic'!I399-1</f>
        <v>-4.9458142022487106E-3</v>
      </c>
      <c r="O141" s="229">
        <f>'Stocks domestic'!J400/'Stocks domestic'!J399-1</f>
        <v>1.6486364988303137E-2</v>
      </c>
      <c r="P141" s="229">
        <f>'Stocks domestic'!K400/'Stocks domestic'!K399-1</f>
        <v>1.5939810841067326E-2</v>
      </c>
      <c r="Q141" s="229">
        <f>'Stocks domestic'!L400/'Stocks domestic'!L399-1</f>
        <v>1.7847086078407015E-2</v>
      </c>
      <c r="R141" s="155">
        <f t="array" ref="R141">MMULT(M141:Q141,'VaR ES domestic stock'!$A$12:$A$16)</f>
        <v>1.096783639365655E-2</v>
      </c>
    </row>
    <row r="142" spans="1:18" ht="12.75">
      <c r="A142" s="247">
        <v>42957</v>
      </c>
      <c r="B142" s="111">
        <f>'Stocks domestic'!M399</f>
        <v>-2.5053916799842573E-2</v>
      </c>
      <c r="C142" s="111">
        <f>'Stocks domestic'!N399</f>
        <v>-1.481044731345218E-2</v>
      </c>
      <c r="D142" s="111">
        <f>'Stocks domestic'!O399</f>
        <v>-3.4806049126147792E-2</v>
      </c>
      <c r="E142" s="111">
        <f>'Stocks domestic'!P399</f>
        <v>-4.0942432877379316E-2</v>
      </c>
      <c r="F142" s="111">
        <f>'Stocks domestic'!Q399</f>
        <v>-1.7170966563226853E-2</v>
      </c>
      <c r="G142" s="20">
        <f t="array" ref="G142">SQRT(MMULT(MMULT(TRANSPOSE($A$12:$A$16),MMULT(TRANSPOSE(EXP(B143:F394)-1),EXP(B143:F394)-1)/COUNTA(F143:F394)),$A$12:$A$16))*NORMSINV('VaR ES domestic stock'!$B$19)</f>
        <v>-2.5667042333299066E-2</v>
      </c>
      <c r="H142" s="20">
        <f t="array" ref="H142">-SQRT(G142^2+Currency!E123^2+2*G142*Currency!E123*CORREL(Currency!J123:J374,R142:R393))</f>
        <v>-3.5588359380136304E-2</v>
      </c>
      <c r="I142" s="111">
        <f t="shared" si="3"/>
        <v>-0.11254027382984884</v>
      </c>
      <c r="J142" s="20">
        <f t="array" ref="J142">SQRT(MMULT(MMULT(TRANSPOSE($A$12:$A$16),MMULT(TRANSPOSE(EXP(B143:F394)-1),EXP(B143:F394)-1)/COUNTA(F143:F394)),$A$12:$A$16))*(-1/SQRT(2*PI())*EXP(-1*(NORMSINV($B$19))^2/2)/$B$19)</f>
        <v>-2.9405819733272432E-2</v>
      </c>
      <c r="K142" s="20">
        <f>Currency!H123+'VaR ES domestic stock'!J142</f>
        <v>-4.6925318138272692E-2</v>
      </c>
      <c r="L142" s="112">
        <f t="shared" si="4"/>
        <v>-0.14839088524495378</v>
      </c>
      <c r="M142" s="229">
        <f>'Stocks domestic'!H399/'Stocks domestic'!H398-1</f>
        <v>-2.4742672143380773E-2</v>
      </c>
      <c r="N142" s="229">
        <f>'Stocks domestic'!I399/'Stocks domestic'!I398-1</f>
        <v>-1.470131208347214E-2</v>
      </c>
      <c r="O142" s="229">
        <f>'Stocks domestic'!J399/'Stocks domestic'!J398-1</f>
        <v>-3.4207285565418522E-2</v>
      </c>
      <c r="P142" s="229">
        <f>'Stocks domestic'!K399/'Stocks domestic'!K398-1</f>
        <v>-4.0115613860527755E-2</v>
      </c>
      <c r="Q142" s="229">
        <f>'Stocks domestic'!L399/'Stocks domestic'!L398-1</f>
        <v>-1.7024385694397903E-2</v>
      </c>
      <c r="R142" s="155">
        <f t="array" ref="R142">MMULT(M142:Q142,'VaR ES domestic stock'!$A$12:$A$16)</f>
        <v>-2.6158253869439423E-2</v>
      </c>
    </row>
    <row r="143" spans="1:18" ht="12.75">
      <c r="A143" s="247">
        <v>42956</v>
      </c>
      <c r="B143" s="111">
        <f>'Stocks domestic'!M398</f>
        <v>-2.9213426410424079E-3</v>
      </c>
      <c r="C143" s="111">
        <f>'Stocks domestic'!N398</f>
        <v>6.6481481133493234E-3</v>
      </c>
      <c r="D143" s="111">
        <f>'Stocks domestic'!O398</f>
        <v>7.8199312217761777E-3</v>
      </c>
      <c r="E143" s="111">
        <f>'Stocks domestic'!P398</f>
        <v>-1.2854027853806876E-2</v>
      </c>
      <c r="F143" s="111">
        <f>'Stocks domestic'!Q398</f>
        <v>-2.6890737853210792E-3</v>
      </c>
      <c r="G143" s="20">
        <f t="array" ref="G143">SQRT(MMULT(MMULT(TRANSPOSE($A$12:$A$16),MMULT(TRANSPOSE(EXP(B144:F395)-1),EXP(B144:F395)-1)/COUNTA(F144:F395)),$A$12:$A$16))*NORMSINV('VaR ES domestic stock'!$B$19)</f>
        <v>-2.5668084820130527E-2</v>
      </c>
      <c r="H143" s="20">
        <f t="array" ref="H143">-SQRT(G143^2+Currency!E124^2+2*G143*Currency!E124*CORREL(Currency!J124:J375,R143:R394))</f>
        <v>-3.560491611670575E-2</v>
      </c>
      <c r="I143" s="111">
        <f t="shared" si="3"/>
        <v>-0.11259263082802769</v>
      </c>
      <c r="J143" s="20">
        <f t="array" ref="J143">SQRT(MMULT(MMULT(TRANSPOSE($A$12:$A$16),MMULT(TRANSPOSE(EXP(B144:F395)-1),EXP(B144:F395)-1)/COUNTA(F144:F395)),$A$12:$A$16))*(-1/SQRT(2*PI())*EXP(-1*(NORMSINV($B$19))^2/2)/$B$19)</f>
        <v>-2.9407014073447747E-2</v>
      </c>
      <c r="K143" s="20">
        <f>Currency!H124+'VaR ES domestic stock'!J143</f>
        <v>-4.6927490160294849E-2</v>
      </c>
      <c r="L143" s="112">
        <f t="shared" si="4"/>
        <v>-0.14839775378167186</v>
      </c>
      <c r="M143" s="229">
        <f>'Stocks domestic'!H398/'Stocks domestic'!H397-1</f>
        <v>-2.9170796718375192E-3</v>
      </c>
      <c r="N143" s="229">
        <f>'Stocks domestic'!I398/'Stocks domestic'!I397-1</f>
        <v>6.6702961038547226E-3</v>
      </c>
      <c r="O143" s="229">
        <f>'Stocks domestic'!J398/'Stocks domestic'!J397-1</f>
        <v>7.8505867398470652E-3</v>
      </c>
      <c r="P143" s="229">
        <f>'Stocks domestic'!K398/'Stocks domestic'!K397-1</f>
        <v>-1.2771767673209644E-2</v>
      </c>
      <c r="Q143" s="229">
        <f>'Stocks domestic'!L398/'Stocks domestic'!L397-1</f>
        <v>-2.685461465066985E-3</v>
      </c>
      <c r="R143" s="155">
        <f t="array" ref="R143">MMULT(M143:Q143,'VaR ES domestic stock'!$A$12:$A$16)</f>
        <v>-7.706851932824724E-4</v>
      </c>
    </row>
    <row r="144" spans="1:18" ht="12.75">
      <c r="A144" s="247">
        <v>42955</v>
      </c>
      <c r="B144" s="111">
        <f>'Stocks domestic'!M397</f>
        <v>2.5487390744269273E-2</v>
      </c>
      <c r="C144" s="111">
        <f>'Stocks domestic'!N397</f>
        <v>-2.9653111012944355E-3</v>
      </c>
      <c r="D144" s="111">
        <f>'Stocks domestic'!O397</f>
        <v>5.5491589605826076E-3</v>
      </c>
      <c r="E144" s="111">
        <f>'Stocks domestic'!P397</f>
        <v>-1.8930540363484873E-2</v>
      </c>
      <c r="F144" s="111">
        <f>'Stocks domestic'!Q397</f>
        <v>2.956238703988489E-3</v>
      </c>
      <c r="G144" s="20">
        <f t="array" ref="G144">SQRT(MMULT(MMULT(TRANSPOSE($A$12:$A$16),MMULT(TRANSPOSE(EXP(B145:F396)-1),EXP(B145:F396)-1)/COUNTA(F145:F396)),$A$12:$A$16))*NORMSINV('VaR ES domestic stock'!$B$19)</f>
        <v>-2.5684450894324841E-2</v>
      </c>
      <c r="H144" s="20">
        <f t="array" ref="H144">-SQRT(G144^2+Currency!E125^2+2*G144*Currency!E125*CORREL(Currency!J125:J376,R144:R395))</f>
        <v>-3.5624831957372774E-2</v>
      </c>
      <c r="I144" s="111">
        <f t="shared" si="3"/>
        <v>-0.11265561024605249</v>
      </c>
      <c r="J144" s="20">
        <f t="array" ref="J144">SQRT(MMULT(MMULT(TRANSPOSE($A$12:$A$16),MMULT(TRANSPOSE(EXP(B145:F396)-1),EXP(B145:F396)-1)/COUNTA(F145:F396)),$A$12:$A$16))*(-1/SQRT(2*PI())*EXP(-1*(NORMSINV($B$19))^2/2)/$B$19)</f>
        <v>-2.9425764103983017E-2</v>
      </c>
      <c r="K144" s="20">
        <f>Currency!H125+'VaR ES domestic stock'!J144</f>
        <v>-4.6944395845282663E-2</v>
      </c>
      <c r="L144" s="112">
        <f t="shared" si="4"/>
        <v>-0.14845121425163865</v>
      </c>
      <c r="M144" s="229">
        <f>'Stocks domestic'!H397/'Stocks domestic'!H396-1</f>
        <v>2.5814971425588196E-2</v>
      </c>
      <c r="N144" s="229">
        <f>'Stocks domestic'!I397/'Stocks domestic'!I396-1</f>
        <v>-2.9609189088090071E-3</v>
      </c>
      <c r="O144" s="229">
        <f>'Stocks domestic'!J397/'Stocks domestic'!J396-1</f>
        <v>5.5645840620819342E-3</v>
      </c>
      <c r="P144" s="229">
        <f>'Stocks domestic'!K397/'Stocks domestic'!K396-1</f>
        <v>-1.8752483028362521E-2</v>
      </c>
      <c r="Q144" s="229">
        <f>'Stocks domestic'!L397/'Stocks domestic'!L396-1</f>
        <v>2.9606126867429694E-3</v>
      </c>
      <c r="R144" s="155">
        <f t="array" ref="R144">MMULT(M144:Q144,'VaR ES domestic stock'!$A$12:$A$16)</f>
        <v>2.5253532474483146E-3</v>
      </c>
    </row>
    <row r="145" spans="1:18" ht="12.75">
      <c r="A145" s="247">
        <v>42954</v>
      </c>
      <c r="B145" s="111">
        <f>'Stocks domestic'!M396</f>
        <v>-6.9883568277841731E-3</v>
      </c>
      <c r="C145" s="111">
        <f>'Stocks domestic'!N396</f>
        <v>1.4735955958785031E-3</v>
      </c>
      <c r="D145" s="111">
        <f>'Stocks domestic'!O396</f>
        <v>1.3254427849592599E-2</v>
      </c>
      <c r="E145" s="111">
        <f>'Stocks domestic'!P396</f>
        <v>3.7615563348869854E-3</v>
      </c>
      <c r="F145" s="111">
        <f>'Stocks domestic'!Q396</f>
        <v>-5.9612213982572449E-3</v>
      </c>
      <c r="G145" s="20">
        <f t="array" ref="G145">SQRT(MMULT(MMULT(TRANSPOSE($A$12:$A$16),MMULT(TRANSPOSE(EXP(B146:F397)-1),EXP(B146:F397)-1)/COUNTA(F146:F397)),$A$12:$A$16))*NORMSINV('VaR ES domestic stock'!$B$19)</f>
        <v>-2.570285756943021E-2</v>
      </c>
      <c r="H145" s="20">
        <f t="array" ref="H145">-SQRT(G145^2+Currency!E126^2+2*G145*Currency!E126*CORREL(Currency!J126:J377,R145:R396))</f>
        <v>-3.5673970427588887E-2</v>
      </c>
      <c r="I145" s="111">
        <f t="shared" si="3"/>
        <v>-0.11281099973267175</v>
      </c>
      <c r="J145" s="20">
        <f t="array" ref="J145">SQRT(MMULT(MMULT(TRANSPOSE($A$12:$A$16),MMULT(TRANSPOSE(EXP(B146:F397)-1),EXP(B146:F397)-1)/COUNTA(F146:F397)),$A$12:$A$16))*(-1/SQRT(2*PI())*EXP(-1*(NORMSINV($B$19))^2/2)/$B$19)</f>
        <v>-2.9446851978581455E-2</v>
      </c>
      <c r="K145" s="20">
        <f>Currency!H126+'VaR ES domestic stock'!J145</f>
        <v>-4.7006993442324604E-2</v>
      </c>
      <c r="L145" s="112">
        <f t="shared" si="4"/>
        <v>-0.1486491652343446</v>
      </c>
      <c r="M145" s="229">
        <f>'Stocks domestic'!H396/'Stocks domestic'!H395-1</f>
        <v>-6.9639950448521226E-3</v>
      </c>
      <c r="N145" s="229">
        <f>'Stocks domestic'!I396/'Stocks domestic'!I395-1</f>
        <v>1.4746818713800014E-3</v>
      </c>
      <c r="O145" s="229">
        <f>'Stocks domestic'!J396/'Stocks domestic'!J395-1</f>
        <v>1.3342657157127569E-2</v>
      </c>
      <c r="P145" s="229">
        <f>'Stocks domestic'!K396/'Stocks domestic'!K395-1</f>
        <v>3.768639866833956E-3</v>
      </c>
      <c r="Q145" s="229">
        <f>'Stocks domestic'!L396/'Stocks domestic'!L395-1</f>
        <v>-5.9434885719097386E-3</v>
      </c>
      <c r="R145" s="155">
        <f t="array" ref="R145">MMULT(M145:Q145,'VaR ES domestic stock'!$A$12:$A$16)</f>
        <v>1.1356990557159329E-3</v>
      </c>
    </row>
    <row r="146" spans="1:18" ht="12.75">
      <c r="A146" s="247">
        <v>42951</v>
      </c>
      <c r="B146" s="111">
        <f>'Stocks domestic'!M395</f>
        <v>2.4244490839406059E-2</v>
      </c>
      <c r="C146" s="111">
        <f>'Stocks domestic'!N395</f>
        <v>-8.8753507877801074E-3</v>
      </c>
      <c r="D146" s="111">
        <f>'Stocks domestic'!O395</f>
        <v>1.6020062721859691E-3</v>
      </c>
      <c r="E146" s="111">
        <f>'Stocks domestic'!P395</f>
        <v>2.1308055397884049E-3</v>
      </c>
      <c r="F146" s="111">
        <f>'Stocks domestic'!Q395</f>
        <v>3.6639401565929995E-3</v>
      </c>
      <c r="G146" s="20">
        <f t="array" ref="G146">SQRT(MMULT(MMULT(TRANSPOSE($A$12:$A$16),MMULT(TRANSPOSE(EXP(B147:F398)-1),EXP(B147:F398)-1)/COUNTA(F147:F398)),$A$12:$A$16))*NORMSINV('VaR ES domestic stock'!$B$19)</f>
        <v>-2.5698624902651922E-2</v>
      </c>
      <c r="H146" s="20">
        <f t="array" ref="H146">-SQRT(G146^2+Currency!E127^2+2*G146*Currency!E127*CORREL(Currency!J127:J378,R146:R397))</f>
        <v>-3.5710420752448721E-2</v>
      </c>
      <c r="I146" s="111">
        <f t="shared" si="3"/>
        <v>-0.11292626578068188</v>
      </c>
      <c r="J146" s="20">
        <f t="array" ref="J146">SQRT(MMULT(MMULT(TRANSPOSE($A$12:$A$16),MMULT(TRANSPOSE(EXP(B147:F398)-1),EXP(B147:F398)-1)/COUNTA(F147:F398)),$A$12:$A$16))*(-1/SQRT(2*PI())*EXP(-1*(NORMSINV($B$19))^2/2)/$B$19)</f>
        <v>-2.9442002762428802E-2</v>
      </c>
      <c r="K146" s="20">
        <f>Currency!H127+'VaR ES domestic stock'!J146</f>
        <v>-4.7120909182713597E-2</v>
      </c>
      <c r="L146" s="112">
        <f t="shared" si="4"/>
        <v>-0.14900939843531827</v>
      </c>
      <c r="M146" s="229">
        <f>'Stocks domestic'!H395/'Stocks domestic'!H394-1</f>
        <v>2.454077810660471E-2</v>
      </c>
      <c r="N146" s="229">
        <f>'Stocks domestic'!I395/'Stocks domestic'!I394-1</f>
        <v>-8.8360811251959603E-3</v>
      </c>
      <c r="O146" s="229">
        <f>'Stocks domestic'!J395/'Stocks domestic'!J394-1</f>
        <v>1.6032901697464741E-3</v>
      </c>
      <c r="P146" s="229">
        <f>'Stocks domestic'!K395/'Stocks domestic'!K394-1</f>
        <v>2.1330773191994279E-3</v>
      </c>
      <c r="Q146" s="229">
        <f>'Stocks domestic'!L395/'Stocks domestic'!L394-1</f>
        <v>3.6706605905778567E-3</v>
      </c>
      <c r="R146" s="155">
        <f t="array" ref="R146">MMULT(M146:Q146,'VaR ES domestic stock'!$A$12:$A$16)</f>
        <v>4.6223450121865017E-3</v>
      </c>
    </row>
    <row r="147" spans="1:18" ht="12.75">
      <c r="A147" s="247">
        <v>42950</v>
      </c>
      <c r="B147" s="111">
        <f>'Stocks domestic'!M394</f>
        <v>5.9900186197137752E-2</v>
      </c>
      <c r="C147" s="111">
        <f>'Stocks domestic'!N394</f>
        <v>2.5255789446538819E-4</v>
      </c>
      <c r="D147" s="111">
        <f>'Stocks domestic'!O394</f>
        <v>-1.316526101205724E-2</v>
      </c>
      <c r="E147" s="111">
        <f>'Stocks domestic'!P394</f>
        <v>-1.1513654660499108E-2</v>
      </c>
      <c r="F147" s="111">
        <f>'Stocks domestic'!Q394</f>
        <v>-4.6474064916094153E-3</v>
      </c>
      <c r="G147" s="20">
        <f t="array" ref="G147">SQRT(MMULT(MMULT(TRANSPOSE($A$12:$A$16),MMULT(TRANSPOSE(EXP(B148:F399)-1),EXP(B148:F399)-1)/COUNTA(F148:F399)),$A$12:$A$16))*NORMSINV('VaR ES domestic stock'!$B$19)</f>
        <v>-2.5691070143840953E-2</v>
      </c>
      <c r="H147" s="20">
        <f t="array" ref="H147">-SQRT(G147^2+Currency!E128^2+2*G147*Currency!E128*CORREL(Currency!J128:J379,R147:R398))</f>
        <v>-3.57248000033328E-2</v>
      </c>
      <c r="I147" s="111">
        <f t="shared" si="3"/>
        <v>-0.11297173696452256</v>
      </c>
      <c r="J147" s="20">
        <f t="array" ref="J147">SQRT(MMULT(MMULT(TRANSPOSE($A$12:$A$16),MMULT(TRANSPOSE(EXP(B148:F399)-1),EXP(B148:F399)-1)/COUNTA(F148:F399)),$A$12:$A$16))*(-1/SQRT(2*PI())*EXP(-1*(NORMSINV($B$19))^2/2)/$B$19)</f>
        <v>-2.9433347543302308E-2</v>
      </c>
      <c r="K147" s="20">
        <f>Currency!H128+'VaR ES domestic stock'!J147</f>
        <v>-4.7135103745193419E-2</v>
      </c>
      <c r="L147" s="112">
        <f t="shared" si="4"/>
        <v>-0.14905428558314407</v>
      </c>
      <c r="M147" s="229">
        <f>'Stocks domestic'!H394/'Stocks domestic'!H393-1</f>
        <v>6.1730565890884881E-2</v>
      </c>
      <c r="N147" s="229">
        <f>'Stocks domestic'!I394/'Stocks domestic'!I393-1</f>
        <v>2.5258978989550762E-4</v>
      </c>
      <c r="O147" s="229">
        <f>'Stocks domestic'!J394/'Stocks domestic'!J393-1</f>
        <v>-1.3078978024366861E-2</v>
      </c>
      <c r="P147" s="229">
        <f>'Stocks domestic'!K394/'Stocks domestic'!K393-1</f>
        <v>-1.1447626191295024E-2</v>
      </c>
      <c r="Q147" s="229">
        <f>'Stocks domestic'!L394/'Stocks domestic'!L393-1</f>
        <v>-4.6366240080553123E-3</v>
      </c>
      <c r="R147" s="155">
        <f t="array" ref="R147">MMULT(M147:Q147,'VaR ES domestic stock'!$A$12:$A$16)</f>
        <v>6.5639854914126394E-3</v>
      </c>
    </row>
    <row r="148" spans="1:18" ht="12.75">
      <c r="A148" s="247">
        <v>42949</v>
      </c>
      <c r="B148" s="111">
        <f>'Stocks domestic'!M393</f>
        <v>2.8999901573273208E-2</v>
      </c>
      <c r="C148" s="111">
        <f>'Stocks domestic'!N393</f>
        <v>1.7362707642613343E-2</v>
      </c>
      <c r="D148" s="111">
        <f>'Stocks domestic'!O393</f>
        <v>5.5584762724773182E-2</v>
      </c>
      <c r="E148" s="111">
        <f>'Stocks domestic'!P393</f>
        <v>2.3043774619257431E-3</v>
      </c>
      <c r="F148" s="111">
        <f>'Stocks domestic'!Q393</f>
        <v>4.9975025296444498E-3</v>
      </c>
      <c r="G148" s="20">
        <f t="array" ref="G148">SQRT(MMULT(MMULT(TRANSPOSE($A$12:$A$16),MMULT(TRANSPOSE(EXP(B149:F400)-1),EXP(B149:F400)-1)/COUNTA(F149:F400)),$A$12:$A$16))*NORMSINV('VaR ES domestic stock'!$B$19)</f>
        <v>-2.5507118439537436E-2</v>
      </c>
      <c r="H148" s="20">
        <f t="array" ref="H148">-SQRT(G148^2+Currency!E129^2+2*G148*Currency!E129*CORREL(Currency!J129:J380,R148:R399))</f>
        <v>-3.5527765319790107E-2</v>
      </c>
      <c r="I148" s="111">
        <f t="shared" si="3"/>
        <v>-0.11234865858647716</v>
      </c>
      <c r="J148" s="20">
        <f t="array" ref="J148">SQRT(MMULT(MMULT(TRANSPOSE($A$12:$A$16),MMULT(TRANSPOSE(EXP(B149:F400)-1),EXP(B149:F400)-1)/COUNTA(F149:F400)),$A$12:$A$16))*(-1/SQRT(2*PI())*EXP(-1*(NORMSINV($B$19))^2/2)/$B$19)</f>
        <v>-2.9222600602297744E-2</v>
      </c>
      <c r="K148" s="20">
        <f>Currency!H129+'VaR ES domestic stock'!J148</f>
        <v>-4.6849261111033165E-2</v>
      </c>
      <c r="L148" s="112">
        <f t="shared" si="4"/>
        <v>-0.14815037180681542</v>
      </c>
      <c r="M148" s="229">
        <f>'Stocks domestic'!H393/'Stocks domestic'!H392-1</f>
        <v>2.9424493152242492E-2</v>
      </c>
      <c r="N148" s="229">
        <f>'Stocks domestic'!I393/'Stocks domestic'!I392-1</f>
        <v>1.7514315621595555E-2</v>
      </c>
      <c r="O148" s="229">
        <f>'Stocks domestic'!J393/'Stocks domestic'!J392-1</f>
        <v>5.7158620920062742E-2</v>
      </c>
      <c r="P148" s="229">
        <f>'Stocks domestic'!K393/'Stocks domestic'!K392-1</f>
        <v>2.3070345802784775E-3</v>
      </c>
      <c r="Q148" s="229">
        <f>'Stocks domestic'!L393/'Stocks domestic'!L392-1</f>
        <v>5.0100108735575688E-3</v>
      </c>
      <c r="R148" s="155">
        <f t="array" ref="R148">MMULT(M148:Q148,'VaR ES domestic stock'!$A$12:$A$16)</f>
        <v>2.2282895029547365E-2</v>
      </c>
    </row>
    <row r="149" spans="1:18" ht="12.75">
      <c r="A149" s="247">
        <v>42948</v>
      </c>
      <c r="B149" s="111">
        <f>'Stocks domestic'!M392</f>
        <v>-1.2363092250370054E-2</v>
      </c>
      <c r="C149" s="111">
        <f>'Stocks domestic'!N392</f>
        <v>2.4273764026904225E-2</v>
      </c>
      <c r="D149" s="111">
        <f>'Stocks domestic'!O392</f>
        <v>8.6030124853049301E-3</v>
      </c>
      <c r="E149" s="111">
        <f>'Stocks domestic'!P392</f>
        <v>1.8015937930068995E-3</v>
      </c>
      <c r="F149" s="111">
        <f>'Stocks domestic'!Q392</f>
        <v>-1.8848300372214129E-3</v>
      </c>
      <c r="G149" s="20">
        <f t="array" ref="G149">SQRT(MMULT(MMULT(TRANSPOSE($A$12:$A$16),MMULT(TRANSPOSE(EXP(B150:F401)-1),EXP(B150:F401)-1)/COUNTA(F150:F401)),$A$12:$A$16))*NORMSINV('VaR ES domestic stock'!$B$19)</f>
        <v>-2.5541150857755403E-2</v>
      </c>
      <c r="H149" s="20">
        <f t="array" ref="H149">-SQRT(G149^2+Currency!E130^2+2*G149*Currency!E130*CORREL(Currency!J130:J381,R149:R400))</f>
        <v>-3.548995511876761E-2</v>
      </c>
      <c r="I149" s="111">
        <f t="shared" si="3"/>
        <v>-0.11222909223245724</v>
      </c>
      <c r="J149" s="20">
        <f t="array" ref="J149">SQRT(MMULT(MMULT(TRANSPOSE($A$12:$A$16),MMULT(TRANSPOSE(EXP(B150:F401)-1),EXP(B150:F401)-1)/COUNTA(F150:F401)),$A$12:$A$16))*(-1/SQRT(2*PI())*EXP(-1*(NORMSINV($B$19))^2/2)/$B$19)</f>
        <v>-2.9261590336378113E-2</v>
      </c>
      <c r="K149" s="20">
        <f>Currency!H130+'VaR ES domestic stock'!J149</f>
        <v>-4.6903726628667694E-2</v>
      </c>
      <c r="L149" s="112">
        <f t="shared" si="4"/>
        <v>-0.14832260689648058</v>
      </c>
      <c r="M149" s="229">
        <f>'Stocks domestic'!H392/'Stocks domestic'!H391-1</f>
        <v>-1.2286983195999301E-2</v>
      </c>
      <c r="N149" s="229">
        <f>'Stocks domestic'!I392/'Stocks domestic'!I391-1</f>
        <v>2.4570770119880514E-2</v>
      </c>
      <c r="O149" s="229">
        <f>'Stocks domestic'!J392/'Stocks domestic'!J391-1</f>
        <v>8.6401247466230124E-3</v>
      </c>
      <c r="P149" s="229">
        <f>'Stocks domestic'!K392/'Stocks domestic'!K391-1</f>
        <v>1.8032176381277409E-3</v>
      </c>
      <c r="Q149" s="229">
        <f>'Stocks domestic'!L392/'Stocks domestic'!L391-1</f>
        <v>-1.8830548605640596E-3</v>
      </c>
      <c r="R149" s="155">
        <f t="array" ref="R149">MMULT(M149:Q149,'VaR ES domestic stock'!$A$12:$A$16)</f>
        <v>4.1688148896135814E-3</v>
      </c>
    </row>
    <row r="150" spans="1:18" ht="12.75">
      <c r="A150" s="247">
        <v>42947</v>
      </c>
      <c r="B150" s="111">
        <f>'Stocks domestic'!M391</f>
        <v>-2.595635493644597E-2</v>
      </c>
      <c r="C150" s="111">
        <f>'Stocks domestic'!N391</f>
        <v>1.3797831610173644E-2</v>
      </c>
      <c r="D150" s="111">
        <f>'Stocks domestic'!O391</f>
        <v>4.1129357036434758E-3</v>
      </c>
      <c r="E150" s="111">
        <f>'Stocks domestic'!P391</f>
        <v>-3.739503012243013E-3</v>
      </c>
      <c r="F150" s="111">
        <f>'Stocks domestic'!Q391</f>
        <v>4.6110352953391675E-3</v>
      </c>
      <c r="G150" s="20">
        <f t="array" ref="G150">SQRT(MMULT(MMULT(TRANSPOSE($A$12:$A$16),MMULT(TRANSPOSE(EXP(B151:F402)-1),EXP(B151:F402)-1)/COUNTA(F151:F402)),$A$12:$A$16))*NORMSINV('VaR ES domestic stock'!$B$19)</f>
        <v>-2.5541765987553873E-2</v>
      </c>
      <c r="H150" s="20">
        <f t="array" ref="H150">-SQRT(G150^2+Currency!E131^2+2*G150*Currency!E131*CORREL(Currency!J131:J382,R150:R401))</f>
        <v>-3.547231244845387E-2</v>
      </c>
      <c r="I150" s="111">
        <f t="shared" si="3"/>
        <v>-0.11217330121025838</v>
      </c>
      <c r="J150" s="20">
        <f t="array" ref="J150">SQRT(MMULT(MMULT(TRANSPOSE($A$12:$A$16),MMULT(TRANSPOSE(EXP(B151:F402)-1),EXP(B151:F402)-1)/COUNTA(F151:F402)),$A$12:$A$16))*(-1/SQRT(2*PI())*EXP(-1*(NORMSINV($B$19))^2/2)/$B$19)</f>
        <v>-2.9262295068763385E-2</v>
      </c>
      <c r="K150" s="20">
        <f>Currency!H131+'VaR ES domestic stock'!J150</f>
        <v>-4.6858432731762385E-2</v>
      </c>
      <c r="L150" s="112">
        <f t="shared" si="4"/>
        <v>-0.14817937501815495</v>
      </c>
      <c r="M150" s="229">
        <f>'Stocks domestic'!H391/'Stocks domestic'!H390-1</f>
        <v>-2.5622384546326926E-2</v>
      </c>
      <c r="N150" s="229">
        <f>'Stocks domestic'!I391/'Stocks domestic'!I390-1</f>
        <v>1.3893461008672281E-2</v>
      </c>
      <c r="O150" s="229">
        <f>'Stocks domestic'!J391/'Stocks domestic'!J390-1</f>
        <v>4.1214054315290571E-3</v>
      </c>
      <c r="P150" s="229">
        <f>'Stocks domestic'!K391/'Stocks domestic'!K390-1</f>
        <v>-3.7325197781739039E-3</v>
      </c>
      <c r="Q150" s="229">
        <f>'Stocks domestic'!L391/'Stocks domestic'!L390-1</f>
        <v>4.621682477140121E-3</v>
      </c>
      <c r="R150" s="155">
        <f t="array" ref="R150">MMULT(M150:Q150,'VaR ES domestic stock'!$A$12:$A$16)</f>
        <v>-1.3436710814318741E-3</v>
      </c>
    </row>
    <row r="151" spans="1:18" ht="12.75">
      <c r="A151" s="247">
        <v>42944</v>
      </c>
      <c r="B151" s="111">
        <f>'Stocks domestic'!M390</f>
        <v>2.768606839886543E-3</v>
      </c>
      <c r="C151" s="111">
        <f>'Stocks domestic'!N390</f>
        <v>1.0622079941272462E-2</v>
      </c>
      <c r="D151" s="111">
        <f>'Stocks domestic'!O390</f>
        <v>-6.1189228573326976E-3</v>
      </c>
      <c r="E151" s="111">
        <f>'Stocks domestic'!P390</f>
        <v>8.3635220254448684E-3</v>
      </c>
      <c r="F151" s="111">
        <f>'Stocks domestic'!Q390</f>
        <v>-6.9540141398397547E-4</v>
      </c>
      <c r="G151" s="20">
        <f t="array" ref="G151">SQRT(MMULT(MMULT(TRANSPOSE($A$12:$A$16),MMULT(TRANSPOSE(EXP(B152:F403)-1),EXP(B152:F403)-1)/COUNTA(F152:F403)),$A$12:$A$16))*NORMSINV('VaR ES domestic stock'!$B$19)</f>
        <v>-2.5568639737543065E-2</v>
      </c>
      <c r="H151" s="20">
        <f t="array" ref="H151">-SQRT(G151^2+Currency!E132^2+2*G151*Currency!E132*CORREL(Currency!J132:J383,R151:R402))</f>
        <v>-3.5551368916554797E-2</v>
      </c>
      <c r="I151" s="111">
        <f t="shared" si="3"/>
        <v>-0.11242329971322576</v>
      </c>
      <c r="J151" s="20">
        <f t="array" ref="J151">SQRT(MMULT(MMULT(TRANSPOSE($A$12:$A$16),MMULT(TRANSPOSE(EXP(B152:F403)-1),EXP(B152:F403)-1)/COUNTA(F152:F403)),$A$12:$A$16))*(-1/SQRT(2*PI())*EXP(-1*(NORMSINV($B$19))^2/2)/$B$19)</f>
        <v>-2.9293083370643961E-2</v>
      </c>
      <c r="K151" s="20">
        <f>Currency!H132+'VaR ES domestic stock'!J151</f>
        <v>-4.6912206014804843E-2</v>
      </c>
      <c r="L151" s="112">
        <f t="shared" si="4"/>
        <v>-0.14834942106983404</v>
      </c>
      <c r="M151" s="229">
        <f>'Stocks domestic'!H390/'Stocks domestic'!H389-1</f>
        <v>2.7724429712330245E-3</v>
      </c>
      <c r="N151" s="229">
        <f>'Stocks domestic'!I390/'Stocks domestic'!I389-1</f>
        <v>1.0678694509672848E-2</v>
      </c>
      <c r="O151" s="229">
        <f>'Stocks domestic'!J390/'Stocks domestic'!J389-1</f>
        <v>-6.1002403738465993E-3</v>
      </c>
      <c r="P151" s="229">
        <f>'Stocks domestic'!K390/'Stocks domestic'!K389-1</f>
        <v>8.3985939826254352E-3</v>
      </c>
      <c r="Q151" s="229">
        <f>'Stocks domestic'!L390/'Stocks domestic'!L389-1</f>
        <v>-6.9515967845834581E-4</v>
      </c>
      <c r="R151" s="155">
        <f t="array" ref="R151">MMULT(M151:Q151,'VaR ES domestic stock'!$A$12:$A$16)</f>
        <v>3.0108662822452732E-3</v>
      </c>
    </row>
    <row r="152" spans="1:18" ht="12.75">
      <c r="A152" s="247">
        <v>42943</v>
      </c>
      <c r="B152" s="111">
        <f>'Stocks domestic'!M389</f>
        <v>-3.4188971802558171E-2</v>
      </c>
      <c r="C152" s="111">
        <f>'Stocks domestic'!N389</f>
        <v>-1.8967795897450819E-4</v>
      </c>
      <c r="D152" s="111">
        <f>'Stocks domestic'!O389</f>
        <v>-2.5579043007469618E-2</v>
      </c>
      <c r="E152" s="111">
        <f>'Stocks domestic'!P389</f>
        <v>-4.0934969135315295E-2</v>
      </c>
      <c r="F152" s="111">
        <f>'Stocks domestic'!Q389</f>
        <v>-1.8592309782579818E-2</v>
      </c>
      <c r="G152" s="20">
        <f t="array" ref="G152">SQRT(MMULT(MMULT(TRANSPOSE($A$12:$A$16),MMULT(TRANSPOSE(EXP(B153:F404)-1),EXP(B153:F404)-1)/COUNTA(F153:F404)),$A$12:$A$16))*NORMSINV('VaR ES domestic stock'!$B$19)</f>
        <v>-2.5441927709119926E-2</v>
      </c>
      <c r="H152" s="20">
        <f t="array" ref="H152">-SQRT(G152^2+Currency!E133^2+2*G152*Currency!E133*CORREL(Currency!J133:J384,R152:R403))</f>
        <v>-3.5447161781491023E-2</v>
      </c>
      <c r="I152" s="111">
        <f t="shared" ref="I152:I215" si="5">H152*SQRT(10)</f>
        <v>-0.11209376781798344</v>
      </c>
      <c r="J152" s="20">
        <f t="array" ref="J152">SQRT(MMULT(MMULT(TRANSPOSE($A$12:$A$16),MMULT(TRANSPOSE(EXP(B153:F404)-1),EXP(B153:F404)-1)/COUNTA(F153:F404)),$A$12:$A$16))*(-1/SQRT(2*PI())*EXP(-1*(NORMSINV($B$19))^2/2)/$B$19)</f>
        <v>-2.9147913895428888E-2</v>
      </c>
      <c r="K152" s="20">
        <f>Currency!H133+'VaR ES domestic stock'!J152</f>
        <v>-4.6768392960253868E-2</v>
      </c>
      <c r="L152" s="112">
        <f t="shared" ref="L152:L215" si="6">K152*SQRT(10)</f>
        <v>-0.14789464426018692</v>
      </c>
      <c r="M152" s="229">
        <f>'Stocks domestic'!H389/'Stocks domestic'!H388-1</f>
        <v>-3.3611132864813542E-2</v>
      </c>
      <c r="N152" s="229">
        <f>'Stocks domestic'!I389/'Stocks domestic'!I388-1</f>
        <v>-1.8965997124775757E-4</v>
      </c>
      <c r="O152" s="229">
        <f>'Stocks domestic'!J389/'Stocks domestic'!J388-1</f>
        <v>-2.5254670881675101E-2</v>
      </c>
      <c r="P152" s="229">
        <f>'Stocks domestic'!K389/'Stocks domestic'!K388-1</f>
        <v>-4.0108449504321908E-2</v>
      </c>
      <c r="Q152" s="229">
        <f>'Stocks domestic'!L389/'Stocks domestic'!L388-1</f>
        <v>-1.8420538977035439E-2</v>
      </c>
      <c r="R152" s="155">
        <f t="array" ref="R152">MMULT(M152:Q152,'VaR ES domestic stock'!$A$12:$A$16)</f>
        <v>-2.3516890439818749E-2</v>
      </c>
    </row>
    <row r="153" spans="1:18" ht="12.75">
      <c r="A153" s="247">
        <v>42942</v>
      </c>
      <c r="B153" s="111">
        <f>'Stocks domestic'!M388</f>
        <v>1.1286496513750612E-2</v>
      </c>
      <c r="C153" s="111">
        <f>'Stocks domestic'!N388</f>
        <v>1.1542728636412245E-3</v>
      </c>
      <c r="D153" s="111">
        <f>'Stocks domestic'!O388</f>
        <v>3.5523901977989655E-3</v>
      </c>
      <c r="E153" s="111">
        <f>'Stocks domestic'!P388</f>
        <v>1.007147038040764E-2</v>
      </c>
      <c r="F153" s="111">
        <f>'Stocks domestic'!Q388</f>
        <v>-3.039660396175886E-3</v>
      </c>
      <c r="G153" s="20">
        <f t="array" ref="G153">SQRT(MMULT(MMULT(TRANSPOSE($A$12:$A$16),MMULT(TRANSPOSE(EXP(B154:F405)-1),EXP(B154:F405)-1)/COUNTA(F154:F405)),$A$12:$A$16))*NORMSINV('VaR ES domestic stock'!$B$19)</f>
        <v>-2.5469093147286168E-2</v>
      </c>
      <c r="H153" s="20">
        <f t="array" ref="H153">-SQRT(G153^2+Currency!E134^2+2*G153*Currency!E134*CORREL(Currency!J134:J385,R153:R404))</f>
        <v>-3.5470372271135545E-2</v>
      </c>
      <c r="I153" s="111">
        <f t="shared" si="5"/>
        <v>-0.11216716583086787</v>
      </c>
      <c r="J153" s="20">
        <f t="array" ref="J153">SQRT(MMULT(MMULT(TRANSPOSE($A$12:$A$16),MMULT(TRANSPOSE(EXP(B154:F405)-1),EXP(B154:F405)-1)/COUNTA(F154:F405)),$A$12:$A$16))*(-1/SQRT(2*PI())*EXP(-1*(NORMSINV($B$19))^2/2)/$B$19)</f>
        <v>-2.9179036374104801E-2</v>
      </c>
      <c r="K153" s="20">
        <f>Currency!H134+'VaR ES domestic stock'!J153</f>
        <v>-4.6799243959725484E-2</v>
      </c>
      <c r="L153" s="112">
        <f t="shared" si="6"/>
        <v>-0.14799220368660987</v>
      </c>
      <c r="M153" s="229">
        <f>'Stocks domestic'!H388/'Stocks domestic'!H387-1</f>
        <v>1.1350429314912702E-2</v>
      </c>
      <c r="N153" s="229">
        <f>'Stocks domestic'!I388/'Stocks domestic'!I387-1</f>
        <v>1.154939292952184E-3</v>
      </c>
      <c r="O153" s="229">
        <f>'Stocks domestic'!J388/'Stocks domestic'!J387-1</f>
        <v>3.558707414048401E-3</v>
      </c>
      <c r="P153" s="229">
        <f>'Stocks domestic'!K388/'Stocks domestic'!K387-1</f>
        <v>1.0122358333577663E-2</v>
      </c>
      <c r="Q153" s="229">
        <f>'Stocks domestic'!L388/'Stocks domestic'!L387-1</f>
        <v>-3.0350453058005655E-3</v>
      </c>
      <c r="R153" s="155">
        <f t="array" ref="R153">MMULT(M153:Q153,'VaR ES domestic stock'!$A$12:$A$16)</f>
        <v>4.6302778099380779E-3</v>
      </c>
    </row>
    <row r="154" spans="1:18" ht="12.75">
      <c r="A154" s="247">
        <v>42941</v>
      </c>
      <c r="B154" s="111">
        <f>'Stocks domestic'!M387</f>
        <v>-7.4744722381105471E-3</v>
      </c>
      <c r="C154" s="111">
        <f>'Stocks domestic'!N387</f>
        <v>6.0023576836915173E-3</v>
      </c>
      <c r="D154" s="111">
        <f>'Stocks domestic'!O387</f>
        <v>5.3515825000889066E-3</v>
      </c>
      <c r="E154" s="111">
        <f>'Stocks domestic'!P387</f>
        <v>-3.9278908622821093E-3</v>
      </c>
      <c r="F154" s="111">
        <f>'Stocks domestic'!Q387</f>
        <v>9.0715657833648697E-3</v>
      </c>
      <c r="G154" s="20">
        <f t="array" ref="G154">SQRT(MMULT(MMULT(TRANSPOSE($A$12:$A$16),MMULT(TRANSPOSE(EXP(B155:F406)-1),EXP(B155:F406)-1)/COUNTA(F155:F406)),$A$12:$A$16))*NORMSINV('VaR ES domestic stock'!$B$19)</f>
        <v>-2.5722887124934882E-2</v>
      </c>
      <c r="H154" s="20">
        <f t="array" ref="H154">-SQRT(G154^2+Currency!E135^2+2*G154*Currency!E135*CORREL(Currency!J135:J386,R154:R405))</f>
        <v>-3.5835026310224116E-2</v>
      </c>
      <c r="I154" s="111">
        <f t="shared" si="5"/>
        <v>-0.11332030315236784</v>
      </c>
      <c r="J154" s="20">
        <f t="array" ref="J154">SQRT(MMULT(MMULT(TRANSPOSE($A$12:$A$16),MMULT(TRANSPOSE(EXP(B155:F406)-1),EXP(B155:F406)-1)/COUNTA(F155:F406)),$A$12:$A$16))*(-1/SQRT(2*PI())*EXP(-1*(NORMSINV($B$19))^2/2)/$B$19)</f>
        <v>-2.9469799129673492E-2</v>
      </c>
      <c r="K154" s="20">
        <f>Currency!H135+'VaR ES domestic stock'!J154</f>
        <v>-4.7283056907339679E-2</v>
      </c>
      <c r="L154" s="112">
        <f t="shared" si="6"/>
        <v>-0.14952215456255047</v>
      </c>
      <c r="M154" s="229">
        <f>'Stocks domestic'!H387/'Stocks domestic'!H386-1</f>
        <v>-7.446607837608088E-3</v>
      </c>
      <c r="N154" s="229">
        <f>'Stocks domestic'!I387/'Stocks domestic'!I386-1</f>
        <v>6.0204079291779067E-3</v>
      </c>
      <c r="O154" s="229">
        <f>'Stocks domestic'!J387/'Stocks domestic'!J386-1</f>
        <v>5.3659277963122864E-3</v>
      </c>
      <c r="P154" s="229">
        <f>'Stocks domestic'!K387/'Stocks domestic'!K386-1</f>
        <v>-3.9201867891893727E-3</v>
      </c>
      <c r="Q154" s="229">
        <f>'Stocks domestic'!L387/'Stocks domestic'!L386-1</f>
        <v>9.1128371404558539E-3</v>
      </c>
      <c r="R154" s="155">
        <f t="array" ref="R154">MMULT(M154:Q154,'VaR ES domestic stock'!$A$12:$A$16)</f>
        <v>1.8264756478297173E-3</v>
      </c>
    </row>
    <row r="155" spans="1:18" ht="12.75">
      <c r="A155" s="247">
        <v>42940</v>
      </c>
      <c r="B155" s="111">
        <f>'Stocks domestic'!M386</f>
        <v>5.6709431200732241E-2</v>
      </c>
      <c r="C155" s="111">
        <f>'Stocks domestic'!N386</f>
        <v>7.9673548488062036E-3</v>
      </c>
      <c r="D155" s="111">
        <f>'Stocks domestic'!O386</f>
        <v>2.6650777313172783E-2</v>
      </c>
      <c r="E155" s="111">
        <f>'Stocks domestic'!P386</f>
        <v>1.1264769712768956E-2</v>
      </c>
      <c r="F155" s="111">
        <f>'Stocks domestic'!Q386</f>
        <v>1.2033622067709575E-2</v>
      </c>
      <c r="G155" s="20">
        <f t="array" ref="G155">SQRT(MMULT(MMULT(TRANSPOSE($A$12:$A$16),MMULT(TRANSPOSE(EXP(B156:F407)-1),EXP(B156:F407)-1)/COUNTA(F156:F407)),$A$12:$A$16))*NORMSINV('VaR ES domestic stock'!$B$19)</f>
        <v>-2.5546806564690085E-2</v>
      </c>
      <c r="H155" s="20">
        <f t="array" ref="H155">-SQRT(G155^2+Currency!E136^2+2*G155*Currency!E136*CORREL(Currency!J136:J387,R155:R406))</f>
        <v>-3.5689882672477642E-2</v>
      </c>
      <c r="I155" s="111">
        <f t="shared" si="5"/>
        <v>-0.1128613186692066</v>
      </c>
      <c r="J155" s="20">
        <f t="array" ref="J155">SQRT(MMULT(MMULT(TRANSPOSE($A$12:$A$16),MMULT(TRANSPOSE(EXP(B156:F407)-1),EXP(B156:F407)-1)/COUNTA(F156:F407)),$A$12:$A$16))*(-1/SQRT(2*PI())*EXP(-1*(NORMSINV($B$19))^2/2)/$B$19)</f>
        <v>-2.9268069879148404E-2</v>
      </c>
      <c r="K155" s="20">
        <f>Currency!H136+'VaR ES domestic stock'!J155</f>
        <v>-4.6937924956363689E-2</v>
      </c>
      <c r="L155" s="112">
        <f t="shared" si="6"/>
        <v>-0.14843075150416876</v>
      </c>
      <c r="M155" s="229">
        <f>'Stocks domestic'!H386/'Stocks domestic'!H385-1</f>
        <v>5.8348242734782563E-2</v>
      </c>
      <c r="N155" s="229">
        <f>'Stocks domestic'!I386/'Stocks domestic'!I385-1</f>
        <v>7.99917868156097E-3</v>
      </c>
      <c r="O155" s="229">
        <f>'Stocks domestic'!J386/'Stocks domestic'!J385-1</f>
        <v>2.7009085258839605E-2</v>
      </c>
      <c r="P155" s="229">
        <f>'Stocks domestic'!K386/'Stocks domestic'!K385-1</f>
        <v>1.1328456144116483E-2</v>
      </c>
      <c r="Q155" s="229">
        <f>'Stocks domestic'!L386/'Stocks domestic'!L385-1</f>
        <v>1.2106317401152644E-2</v>
      </c>
      <c r="R155" s="155">
        <f t="array" ref="R155">MMULT(M155:Q155,'VaR ES domestic stock'!$A$12:$A$16)</f>
        <v>2.3358256044090454E-2</v>
      </c>
    </row>
    <row r="156" spans="1:18" ht="12.75">
      <c r="A156" s="247">
        <v>42937</v>
      </c>
      <c r="B156" s="111">
        <f>'Stocks domestic'!M385</f>
        <v>-5.809003727803427E-3</v>
      </c>
      <c r="C156" s="111">
        <f>'Stocks domestic'!N385</f>
        <v>-1.7668266307982116E-3</v>
      </c>
      <c r="D156" s="111">
        <f>'Stocks domestic'!O385</f>
        <v>-1.6568432125726501E-3</v>
      </c>
      <c r="E156" s="111">
        <f>'Stocks domestic'!P385</f>
        <v>2.5359515170886988E-2</v>
      </c>
      <c r="F156" s="111">
        <f>'Stocks domestic'!Q385</f>
        <v>-7.0015803764118369E-3</v>
      </c>
      <c r="G156" s="20">
        <f t="array" ref="G156">SQRT(MMULT(MMULT(TRANSPOSE($A$12:$A$16),MMULT(TRANSPOSE(EXP(B157:F408)-1),EXP(B157:F408)-1)/COUNTA(F157:F408)),$A$12:$A$16))*NORMSINV('VaR ES domestic stock'!$B$19)</f>
        <v>-2.5585390958234502E-2</v>
      </c>
      <c r="H156" s="20">
        <f t="array" ref="H156">-SQRT(G156^2+Currency!E137^2+2*G156*Currency!E137*CORREL(Currency!J137:J388,R156:R407))</f>
        <v>-3.57130320962094E-2</v>
      </c>
      <c r="I156" s="111">
        <f t="shared" si="5"/>
        <v>-0.11293452357471929</v>
      </c>
      <c r="J156" s="20">
        <f t="array" ref="J156">SQRT(MMULT(MMULT(TRANSPOSE($A$12:$A$16),MMULT(TRANSPOSE(EXP(B157:F408)-1),EXP(B157:F408)-1)/COUNTA(F157:F408)),$A$12:$A$16))*(-1/SQRT(2*PI())*EXP(-1*(NORMSINV($B$19))^2/2)/$B$19)</f>
        <v>-2.9312274649855963E-2</v>
      </c>
      <c r="K156" s="20">
        <f>Currency!H137+'VaR ES domestic stock'!J156</f>
        <v>-4.7085279215070455E-2</v>
      </c>
      <c r="L156" s="112">
        <f t="shared" si="6"/>
        <v>-0.14889672658460784</v>
      </c>
      <c r="M156" s="229">
        <f>'Stocks domestic'!H385/'Stocks domestic'!H384-1</f>
        <v>-5.7921640886027248E-3</v>
      </c>
      <c r="N156" s="229">
        <f>'Stocks domestic'!I385/'Stocks domestic'!I384-1</f>
        <v>-1.7652667114641529E-3</v>
      </c>
      <c r="O156" s="229">
        <f>'Stocks domestic'!J385/'Stocks domestic'!J384-1</f>
        <v>-1.6554714055847519E-3</v>
      </c>
      <c r="P156" s="229">
        <f>'Stocks domestic'!K385/'Stocks domestic'!K384-1</f>
        <v>2.5683803134721961E-2</v>
      </c>
      <c r="Q156" s="229">
        <f>'Stocks domestic'!L385/'Stocks domestic'!L384-1</f>
        <v>-6.9771264179308012E-3</v>
      </c>
      <c r="R156" s="155">
        <f t="array" ref="R156">MMULT(M156:Q156,'VaR ES domestic stock'!$A$12:$A$16)</f>
        <v>1.8987549022279069E-3</v>
      </c>
    </row>
    <row r="157" spans="1:18" ht="12.75">
      <c r="A157" s="247">
        <v>42936</v>
      </c>
      <c r="B157" s="111">
        <f>'Stocks domestic'!M384</f>
        <v>1.3116827948002185E-2</v>
      </c>
      <c r="C157" s="111">
        <f>'Stocks domestic'!N384</f>
        <v>4.3739251000919572E-3</v>
      </c>
      <c r="D157" s="111">
        <f>'Stocks domestic'!O384</f>
        <v>-5.6214891138102888E-3</v>
      </c>
      <c r="E157" s="111">
        <f>'Stocks domestic'!P384</f>
        <v>-2.5236120475487351E-3</v>
      </c>
      <c r="F157" s="111">
        <f>'Stocks domestic'!Q384</f>
        <v>3.7537793473896926E-3</v>
      </c>
      <c r="G157" s="20">
        <f t="array" ref="G157">SQRT(MMULT(MMULT(TRANSPOSE($A$12:$A$16),MMULT(TRANSPOSE(EXP(B158:F409)-1),EXP(B158:F409)-1)/COUNTA(F158:F409)),$A$12:$A$16))*NORMSINV('VaR ES domestic stock'!$B$19)</f>
        <v>-2.5916715874354696E-2</v>
      </c>
      <c r="H157" s="20">
        <f t="array" ref="H157">-SQRT(G157^2+Currency!E138^2+2*G157*Currency!E138*CORREL(Currency!J138:J389,R157:R408))</f>
        <v>-3.5926173009297853E-2</v>
      </c>
      <c r="I157" s="111">
        <f t="shared" si="5"/>
        <v>-0.11360853432264681</v>
      </c>
      <c r="J157" s="20">
        <f t="array" ref="J157">SQRT(MMULT(MMULT(TRANSPOSE($A$12:$A$16),MMULT(TRANSPOSE(EXP(B158:F409)-1),EXP(B158:F409)-1)/COUNTA(F158:F409)),$A$12:$A$16))*(-1/SQRT(2*PI())*EXP(-1*(NORMSINV($B$19))^2/2)/$B$19)</f>
        <v>-2.9691861850829726E-2</v>
      </c>
      <c r="K157" s="20">
        <f>Currency!H138+'VaR ES domestic stock'!J157</f>
        <v>-4.7503214287361956E-2</v>
      </c>
      <c r="L157" s="112">
        <f t="shared" si="6"/>
        <v>-0.15021835332711611</v>
      </c>
      <c r="M157" s="229">
        <f>'Stocks domestic'!H384/'Stocks domestic'!H383-1</f>
        <v>1.3203230899965002E-2</v>
      </c>
      <c r="N157" s="229">
        <f>'Stocks domestic'!I384/'Stocks domestic'!I383-1</f>
        <v>4.3835046721671933E-3</v>
      </c>
      <c r="O157" s="229">
        <f>'Stocks domestic'!J384/'Stocks domestic'!J383-1</f>
        <v>-5.605718109896296E-3</v>
      </c>
      <c r="P157" s="229">
        <f>'Stocks domestic'!K384/'Stocks domestic'!K383-1</f>
        <v>-2.5204304156297708E-3</v>
      </c>
      <c r="Q157" s="229">
        <f>'Stocks domestic'!L384/'Stocks domestic'!L383-1</f>
        <v>3.7608336010261922E-3</v>
      </c>
      <c r="R157" s="155">
        <f t="array" ref="R157">MMULT(M157:Q157,'VaR ES domestic stock'!$A$12:$A$16)</f>
        <v>2.644284129526464E-3</v>
      </c>
    </row>
    <row r="158" spans="1:18" ht="12.75">
      <c r="A158" s="247">
        <v>42935</v>
      </c>
      <c r="B158" s="111">
        <f>'Stocks domestic'!M383</f>
        <v>-1.0061822880772498E-2</v>
      </c>
      <c r="C158" s="111">
        <f>'Stocks domestic'!N383</f>
        <v>-7.3128774043445193E-5</v>
      </c>
      <c r="D158" s="111">
        <f>'Stocks domestic'!O383</f>
        <v>5.3020440629481568E-3</v>
      </c>
      <c r="E158" s="111">
        <f>'Stocks domestic'!P383</f>
        <v>4.7339455110960113E-4</v>
      </c>
      <c r="F158" s="111">
        <f>'Stocks domestic'!Q383</f>
        <v>6.6690954751736659E-3</v>
      </c>
      <c r="G158" s="20">
        <f t="array" ref="G158">SQRT(MMULT(MMULT(TRANSPOSE($A$12:$A$16),MMULT(TRANSPOSE(EXP(B159:F410)-1),EXP(B159:F410)-1)/COUNTA(F159:F410)),$A$12:$A$16))*NORMSINV('VaR ES domestic stock'!$B$19)</f>
        <v>-2.6165332053609131E-2</v>
      </c>
      <c r="H158" s="20">
        <f t="array" ref="H158">-SQRT(G158^2+Currency!E139^2+2*G158*Currency!E139*CORREL(Currency!J139:J390,R158:R409))</f>
        <v>-3.6213523093403865E-2</v>
      </c>
      <c r="I158" s="111">
        <f t="shared" si="5"/>
        <v>-0.11451721507426275</v>
      </c>
      <c r="J158" s="20">
        <f t="array" ref="J158">SQRT(MMULT(MMULT(TRANSPOSE($A$12:$A$16),MMULT(TRANSPOSE(EXP(B159:F410)-1),EXP(B159:F410)-1)/COUNTA(F159:F410)),$A$12:$A$16))*(-1/SQRT(2*PI())*EXP(-1*(NORMSINV($B$19))^2/2)/$B$19)</f>
        <v>-2.9976692586486647E-2</v>
      </c>
      <c r="K158" s="20">
        <f>Currency!H139+'VaR ES domestic stock'!J158</f>
        <v>-4.7812184729381625E-2</v>
      </c>
      <c r="L158" s="112">
        <f t="shared" si="6"/>
        <v>-0.15119540365356726</v>
      </c>
      <c r="M158" s="229">
        <f>'Stocks domestic'!H383/'Stocks domestic'!H382-1</f>
        <v>-1.0011372091682458E-2</v>
      </c>
      <c r="N158" s="229">
        <f>'Stocks domestic'!I383/'Stocks domestic'!I382-1</f>
        <v>-7.3126100199827349E-5</v>
      </c>
      <c r="O158" s="229">
        <f>'Stocks domestic'!J383/'Stocks domestic'!J382-1</f>
        <v>5.3161247730868499E-3</v>
      </c>
      <c r="P158" s="229">
        <f>'Stocks domestic'!K383/'Stocks domestic'!K382-1</f>
        <v>4.7350661999367993E-4</v>
      </c>
      <c r="Q158" s="229">
        <f>'Stocks domestic'!L383/'Stocks domestic'!L382-1</f>
        <v>6.6913834116459903E-3</v>
      </c>
      <c r="R158" s="155">
        <f t="array" ref="R158">MMULT(M158:Q158,'VaR ES domestic stock'!$A$12:$A$16)</f>
        <v>4.79303322568847E-4</v>
      </c>
    </row>
    <row r="159" spans="1:18" ht="12.75">
      <c r="A159" s="247">
        <v>42934</v>
      </c>
      <c r="B159" s="111">
        <f>'Stocks domestic'!M382</f>
        <v>2.6003437299554587E-2</v>
      </c>
      <c r="C159" s="111">
        <f>'Stocks domestic'!N382</f>
        <v>9.7397225568319438E-4</v>
      </c>
      <c r="D159" s="111">
        <f>'Stocks domestic'!O382</f>
        <v>2.7057795971984818E-3</v>
      </c>
      <c r="E159" s="111">
        <f>'Stocks domestic'!P382</f>
        <v>0.12625154652365209</v>
      </c>
      <c r="F159" s="111">
        <f>'Stocks domestic'!Q382</f>
        <v>-1.4471256745849515E-3</v>
      </c>
      <c r="G159" s="20">
        <f t="array" ref="G159">SQRT(MMULT(MMULT(TRANSPOSE($A$12:$A$16),MMULT(TRANSPOSE(EXP(B160:F411)-1),EXP(B160:F411)-1)/COUNTA(F160:F411)),$A$12:$A$16))*NORMSINV('VaR ES domestic stock'!$B$19)</f>
        <v>-2.5766238223818867E-2</v>
      </c>
      <c r="H159" s="20">
        <f t="array" ref="H159">-SQRT(G159^2+Currency!E140^2+2*G159*Currency!E140*CORREL(Currency!J140:J391,R159:R410))</f>
        <v>-3.569527643801125E-2</v>
      </c>
      <c r="I159" s="111">
        <f t="shared" si="5"/>
        <v>-0.1128783752534577</v>
      </c>
      <c r="J159" s="20">
        <f t="array" ref="J159">SQRT(MMULT(MMULT(TRANSPOSE($A$12:$A$16),MMULT(TRANSPOSE(EXP(B160:F411)-1),EXP(B160:F411)-1)/COUNTA(F160:F411)),$A$12:$A$16))*(-1/SQRT(2*PI())*EXP(-1*(NORMSINV($B$19))^2/2)/$B$19)</f>
        <v>-2.9519464945565642E-2</v>
      </c>
      <c r="K159" s="20">
        <f>Currency!H140+'VaR ES domestic stock'!J159</f>
        <v>-4.7355685244933915E-2</v>
      </c>
      <c r="L159" s="112">
        <f t="shared" si="6"/>
        <v>-0.14975182553201988</v>
      </c>
      <c r="M159" s="229">
        <f>'Stocks domestic'!H382/'Stocks domestic'!H381-1</f>
        <v>2.6344476320790289E-2</v>
      </c>
      <c r="N159" s="229">
        <f>'Stocks domestic'!I382/'Stocks domestic'!I381-1</f>
        <v>9.7444672068669469E-4</v>
      </c>
      <c r="O159" s="229">
        <f>'Stocks domestic'!J382/'Stocks domestic'!J381-1</f>
        <v>2.7094435226591163E-3</v>
      </c>
      <c r="P159" s="229">
        <f>'Stocks domestic'!K382/'Stocks domestic'!K381-1</f>
        <v>0.13456752890852908</v>
      </c>
      <c r="Q159" s="229">
        <f>'Stocks domestic'!L382/'Stocks domestic'!L381-1</f>
        <v>-1.4460790931317691E-3</v>
      </c>
      <c r="R159" s="155">
        <f t="array" ref="R159">MMULT(M159:Q159,'VaR ES domestic stock'!$A$12:$A$16)</f>
        <v>3.2629963275906677E-2</v>
      </c>
    </row>
    <row r="160" spans="1:18" ht="12.75">
      <c r="A160" s="247">
        <v>42933</v>
      </c>
      <c r="B160" s="111">
        <f>'Stocks domestic'!M381</f>
        <v>-2.982093506838902E-2</v>
      </c>
      <c r="C160" s="111">
        <f>'Stocks domestic'!N381</f>
        <v>-1.0528700126485248E-2</v>
      </c>
      <c r="D160" s="111">
        <f>'Stocks domestic'!O381</f>
        <v>-9.7189296286996196E-4</v>
      </c>
      <c r="E160" s="111">
        <f>'Stocks domestic'!P381</f>
        <v>-8.6130044740199171E-4</v>
      </c>
      <c r="F160" s="111">
        <f>'Stocks domestic'!Q381</f>
        <v>3.3465112318912752E-3</v>
      </c>
      <c r="G160" s="20">
        <f t="array" ref="G160">SQRT(MMULT(MMULT(TRANSPOSE($A$12:$A$16),MMULT(TRANSPOSE(EXP(B161:F412)-1),EXP(B161:F412)-1)/COUNTA(F161:F412)),$A$12:$A$16))*NORMSINV('VaR ES domestic stock'!$B$19)</f>
        <v>-2.5747057093693966E-2</v>
      </c>
      <c r="H160" s="20">
        <f t="array" ref="H160">-SQRT(G160^2+Currency!E141^2+2*G160*Currency!E141*CORREL(Currency!J141:J392,R160:R411))</f>
        <v>-3.576206488253153E-2</v>
      </c>
      <c r="I160" s="111">
        <f t="shared" si="5"/>
        <v>-0.11308957885952158</v>
      </c>
      <c r="J160" s="20">
        <f t="array" ref="J160">SQRT(MMULT(MMULT(TRANSPOSE($A$12:$A$16),MMULT(TRANSPOSE(EXP(B161:F412)-1),EXP(B161:F412)-1)/COUNTA(F161:F412)),$A$12:$A$16))*(-1/SQRT(2*PI())*EXP(-1*(NORMSINV($B$19))^2/2)/$B$19)</f>
        <v>-2.9497489805329034E-2</v>
      </c>
      <c r="K160" s="20">
        <f>Currency!H141+'VaR ES domestic stock'!J160</f>
        <v>-4.7323360632459704E-2</v>
      </c>
      <c r="L160" s="112">
        <f t="shared" si="6"/>
        <v>-0.14964960613211908</v>
      </c>
      <c r="M160" s="229">
        <f>'Stocks domestic'!H381/'Stocks domestic'!H380-1</f>
        <v>-2.9380678129162119E-2</v>
      </c>
      <c r="N160" s="229">
        <f>'Stocks domestic'!I381/'Stocks domestic'!I380-1</f>
        <v>-1.0473467376286627E-2</v>
      </c>
      <c r="O160" s="229">
        <f>'Stocks domestic'!J381/'Stocks domestic'!J380-1</f>
        <v>-9.7142082787160522E-4</v>
      </c>
      <c r="P160" s="229">
        <f>'Stocks domestic'!K381/'Stocks domestic'!K380-1</f>
        <v>-8.6092963463968442E-4</v>
      </c>
      <c r="Q160" s="229">
        <f>'Stocks domestic'!L381/'Stocks domestic'!L380-1</f>
        <v>3.352117052173087E-3</v>
      </c>
      <c r="R160" s="155">
        <f t="array" ref="R160">MMULT(M160:Q160,'VaR ES domestic stock'!$A$12:$A$16)</f>
        <v>-7.6668757831573906E-3</v>
      </c>
    </row>
    <row r="161" spans="1:18" ht="12.75">
      <c r="A161" s="247">
        <v>42930</v>
      </c>
      <c r="B161" s="111">
        <f>'Stocks domestic'!M380</f>
        <v>4.8265299861003728E-3</v>
      </c>
      <c r="C161" s="111">
        <f>'Stocks domestic'!N380</f>
        <v>4.1735772749543522E-3</v>
      </c>
      <c r="D161" s="111">
        <f>'Stocks domestic'!O380</f>
        <v>-3.7707247030755067E-5</v>
      </c>
      <c r="E161" s="111">
        <f>'Stocks domestic'!P380</f>
        <v>9.6308511254069133E-3</v>
      </c>
      <c r="F161" s="111">
        <f>'Stocks domestic'!Q380</f>
        <v>5.3795966719865545E-3</v>
      </c>
      <c r="G161" s="20">
        <f t="array" ref="G161">SQRT(MMULT(MMULT(TRANSPOSE($A$12:$A$16),MMULT(TRANSPOSE(EXP(B162:F413)-1),EXP(B162:F413)-1)/COUNTA(F162:F413)),$A$12:$A$16))*NORMSINV('VaR ES domestic stock'!$B$19)</f>
        <v>-2.576511293164542E-2</v>
      </c>
      <c r="H161" s="20">
        <f t="array" ref="H161">-SQRT(G161^2+Currency!E142^2+2*G161*Currency!E142*CORREL(Currency!J142:J393,R161:R412))</f>
        <v>-3.5732761822102652E-2</v>
      </c>
      <c r="I161" s="111">
        <f t="shared" si="5"/>
        <v>-0.11299691444615277</v>
      </c>
      <c r="J161" s="20">
        <f t="array" ref="J161">SQRT(MMULT(MMULT(TRANSPOSE($A$12:$A$16),MMULT(TRANSPOSE(EXP(B162:F413)-1),EXP(B162:F413)-1)/COUNTA(F162:F413)),$A$12:$A$16))*(-1/SQRT(2*PI())*EXP(-1*(NORMSINV($B$19))^2/2)/$B$19)</f>
        <v>-2.9518175738247953E-2</v>
      </c>
      <c r="K161" s="20">
        <f>Currency!H142+'VaR ES domestic stock'!J161</f>
        <v>-4.7288362565964595E-2</v>
      </c>
      <c r="L161" s="112">
        <f t="shared" si="6"/>
        <v>-0.14953893252829251</v>
      </c>
      <c r="M161" s="229">
        <f>'Stocks domestic'!H380/'Stocks domestic'!H379-1</f>
        <v>4.8381964439048186E-3</v>
      </c>
      <c r="N161" s="229">
        <f>'Stocks domestic'!I380/'Stocks domestic'!I379-1</f>
        <v>4.1822987776567455E-3</v>
      </c>
      <c r="O161" s="229">
        <f>'Stocks domestic'!J380/'Stocks domestic'!J379-1</f>
        <v>-3.7706536121451251E-5</v>
      </c>
      <c r="P161" s="229">
        <f>'Stocks domestic'!K380/'Stocks domestic'!K379-1</f>
        <v>9.6773770134572779E-3</v>
      </c>
      <c r="Q161" s="229">
        <f>'Stocks domestic'!L380/'Stocks domestic'!L379-1</f>
        <v>5.3940926847397819E-3</v>
      </c>
      <c r="R161" s="155">
        <f t="array" ref="R161">MMULT(M161:Q161,'VaR ES domestic stock'!$A$12:$A$16)</f>
        <v>4.8108516767274342E-3</v>
      </c>
    </row>
    <row r="162" spans="1:18" ht="12.75">
      <c r="A162" s="247">
        <v>42929</v>
      </c>
      <c r="B162" s="111">
        <f>'Stocks domestic'!M379</f>
        <v>-2.404363109894949E-2</v>
      </c>
      <c r="C162" s="111">
        <f>'Stocks domestic'!N379</f>
        <v>-5.6196168991263029E-3</v>
      </c>
      <c r="D162" s="111">
        <f>'Stocks domestic'!O379</f>
        <v>8.505534289609408E-3</v>
      </c>
      <c r="E162" s="111">
        <f>'Stocks domestic'!P379</f>
        <v>-8.7348239124944455E-3</v>
      </c>
      <c r="F162" s="111">
        <f>'Stocks domestic'!Q379</f>
        <v>3.3484996198414369E-3</v>
      </c>
      <c r="G162" s="20">
        <f t="array" ref="G162">SQRT(MMULT(MMULT(TRANSPOSE($A$12:$A$16),MMULT(TRANSPOSE(EXP(B163:F414)-1),EXP(B163:F414)-1)/COUNTA(F163:F414)),$A$12:$A$16))*NORMSINV('VaR ES domestic stock'!$B$19)</f>
        <v>-2.5799357618518415E-2</v>
      </c>
      <c r="H162" s="20">
        <f t="array" ref="H162">-SQRT(G162^2+Currency!E143^2+2*G162*Currency!E143*CORREL(Currency!J143:J394,R162:R413))</f>
        <v>-3.5833274759111161E-2</v>
      </c>
      <c r="I162" s="111">
        <f t="shared" si="5"/>
        <v>-0.1133147642614127</v>
      </c>
      <c r="J162" s="20">
        <f t="array" ref="J162">SQRT(MMULT(MMULT(TRANSPOSE($A$12:$A$16),MMULT(TRANSPOSE(EXP(B163:F414)-1),EXP(B163:F414)-1)/COUNTA(F163:F414)),$A$12:$A$16))*(-1/SQRT(2*PI())*EXP(-1*(NORMSINV($B$19))^2/2)/$B$19)</f>
        <v>-2.9557408660995082E-2</v>
      </c>
      <c r="K162" s="20">
        <f>Currency!H143+'VaR ES domestic stock'!J162</f>
        <v>-4.738282561655624E-2</v>
      </c>
      <c r="L162" s="112">
        <f t="shared" si="6"/>
        <v>-0.14983765092288981</v>
      </c>
      <c r="M162" s="229">
        <f>'Stocks domestic'!H379/'Stocks domestic'!H378-1</f>
        <v>-2.3756885731245347E-2</v>
      </c>
      <c r="N162" s="229">
        <f>'Stocks domestic'!I379/'Stocks domestic'!I378-1</f>
        <v>-5.6038563885772996E-3</v>
      </c>
      <c r="O162" s="229">
        <f>'Stocks domestic'!J379/'Stocks domestic'!J378-1</f>
        <v>8.5418091190494483E-3</v>
      </c>
      <c r="P162" s="229">
        <f>'Stocks domestic'!K379/'Stocks domestic'!K378-1</f>
        <v>-8.6967861696674031E-3</v>
      </c>
      <c r="Q162" s="229">
        <f>'Stocks domestic'!L379/'Stocks domestic'!L378-1</f>
        <v>3.3541121074158742E-3</v>
      </c>
      <c r="R162" s="155">
        <f t="array" ref="R162">MMULT(M162:Q162,'VaR ES domestic stock'!$A$12:$A$16)</f>
        <v>-5.2323214126049448E-3</v>
      </c>
    </row>
    <row r="163" spans="1:18" ht="12.75">
      <c r="A163" s="247">
        <v>42928</v>
      </c>
      <c r="B163" s="111">
        <f>'Stocks domestic'!M378</f>
        <v>-5.1215577958538348E-4</v>
      </c>
      <c r="C163" s="111">
        <f>'Stocks domestic'!N378</f>
        <v>2.1653335076040883E-3</v>
      </c>
      <c r="D163" s="111">
        <f>'Stocks domestic'!O378</f>
        <v>-6.0744785784268727E-3</v>
      </c>
      <c r="E163" s="111">
        <f>'Stocks domestic'!P378</f>
        <v>2.0721015986274818E-2</v>
      </c>
      <c r="F163" s="111">
        <f>'Stocks domestic'!Q378</f>
        <v>8.9218487849440711E-3</v>
      </c>
      <c r="G163" s="20">
        <f t="array" ref="G163">SQRT(MMULT(MMULT(TRANSPOSE($A$12:$A$16),MMULT(TRANSPOSE(EXP(B164:F415)-1),EXP(B164:F415)-1)/COUNTA(F164:F415)),$A$12:$A$16))*NORMSINV('VaR ES domestic stock'!$B$19)</f>
        <v>-2.5824023784471222E-2</v>
      </c>
      <c r="H163" s="20">
        <f t="array" ref="H163">-SQRT(G163^2+Currency!E144^2+2*G163*Currency!E144*CORREL(Currency!J144:J395,R163:R414))</f>
        <v>-3.5852148915575012E-2</v>
      </c>
      <c r="I163" s="111">
        <f t="shared" si="5"/>
        <v>-0.11337444958475286</v>
      </c>
      <c r="J163" s="20">
        <f t="array" ref="J163">SQRT(MMULT(MMULT(TRANSPOSE($A$12:$A$16),MMULT(TRANSPOSE(EXP(B164:F415)-1),EXP(B164:F415)-1)/COUNTA(F164:F415)),$A$12:$A$16))*(-1/SQRT(2*PI())*EXP(-1*(NORMSINV($B$19))^2/2)/$B$19)</f>
        <v>-2.9585667812170369E-2</v>
      </c>
      <c r="K163" s="20">
        <f>Currency!H144+'VaR ES domestic stock'!J163</f>
        <v>-4.7368757077985428E-2</v>
      </c>
      <c r="L163" s="112">
        <f t="shared" si="6"/>
        <v>-0.14979316229765613</v>
      </c>
      <c r="M163" s="229">
        <f>'Stocks domestic'!H378/'Stocks domestic'!H377-1</f>
        <v>-5.1202465020128152E-4</v>
      </c>
      <c r="N163" s="229">
        <f>'Stocks domestic'!I378/'Stocks domestic'!I377-1</f>
        <v>2.1676795352087996E-3</v>
      </c>
      <c r="O163" s="229">
        <f>'Stocks domestic'!J378/'Stocks domestic'!J377-1</f>
        <v>-6.0560662340887195E-3</v>
      </c>
      <c r="P163" s="229">
        <f>'Stocks domestic'!K378/'Stocks domestic'!K377-1</f>
        <v>2.0937186748880787E-2</v>
      </c>
      <c r="Q163" s="229">
        <f>'Stocks domestic'!L378/'Stocks domestic'!L377-1</f>
        <v>8.9617671045696401E-3</v>
      </c>
      <c r="R163" s="155">
        <f t="array" ref="R163">MMULT(M163:Q163,'VaR ES domestic stock'!$A$12:$A$16)</f>
        <v>5.0997085008738447E-3</v>
      </c>
    </row>
    <row r="164" spans="1:18" ht="12.75">
      <c r="A164" s="247">
        <v>42927</v>
      </c>
      <c r="B164" s="111">
        <f>'Stocks domestic'!M377</f>
        <v>4.162563359786095E-2</v>
      </c>
      <c r="C164" s="111">
        <f>'Stocks domestic'!N377</f>
        <v>1.488507546198535E-2</v>
      </c>
      <c r="D164" s="111">
        <f>'Stocks domestic'!O377</f>
        <v>1.0128291084033285E-2</v>
      </c>
      <c r="E164" s="111">
        <f>'Stocks domestic'!P377</f>
        <v>1.7707757639796547E-2</v>
      </c>
      <c r="F164" s="111">
        <f>'Stocks domestic'!Q377</f>
        <v>7.0359275133092232E-3</v>
      </c>
      <c r="G164" s="20">
        <f t="array" ref="G164">SQRT(MMULT(MMULT(TRANSPOSE($A$12:$A$16),MMULT(TRANSPOSE(EXP(B165:F416)-1),EXP(B165:F416)-1)/COUNTA(F165:F416)),$A$12:$A$16))*NORMSINV('VaR ES domestic stock'!$B$19)</f>
        <v>-2.5682346931463287E-2</v>
      </c>
      <c r="H164" s="20">
        <f t="array" ref="H164">-SQRT(G164^2+Currency!E145^2+2*G164*Currency!E145*CORREL(Currency!J145:J396,R164:R415))</f>
        <v>-3.5731030560935448E-2</v>
      </c>
      <c r="I164" s="111">
        <f t="shared" si="5"/>
        <v>-0.11299143971763981</v>
      </c>
      <c r="J164" s="20">
        <f t="array" ref="J164">SQRT(MMULT(MMULT(TRANSPOSE($A$12:$A$16),MMULT(TRANSPOSE(EXP(B165:F416)-1),EXP(B165:F416)-1)/COUNTA(F165:F416)),$A$12:$A$16))*(-1/SQRT(2*PI())*EXP(-1*(NORMSINV($B$19))^2/2)/$B$19)</f>
        <v>-2.9423353668381242E-2</v>
      </c>
      <c r="K164" s="20">
        <f>Currency!H145+'VaR ES domestic stock'!J164</f>
        <v>-4.7181419155794102E-2</v>
      </c>
      <c r="L164" s="112">
        <f t="shared" si="6"/>
        <v>-0.14920074777140813</v>
      </c>
      <c r="M164" s="229">
        <f>'Stocks domestic'!H377/'Stocks domestic'!H376-1</f>
        <v>4.2504127168760286E-2</v>
      </c>
      <c r="N164" s="229">
        <f>'Stocks domestic'!I377/'Stocks domestic'!I376-1</f>
        <v>1.4996409919107334E-2</v>
      </c>
      <c r="O164" s="229">
        <f>'Stocks domestic'!J377/'Stocks domestic'!J376-1</f>
        <v>1.0179755827393722E-2</v>
      </c>
      <c r="P164" s="229">
        <f>'Stocks domestic'!K377/'Stocks domestic'!K376-1</f>
        <v>1.7865469512675203E-2</v>
      </c>
      <c r="Q164" s="229">
        <f>'Stocks domestic'!L377/'Stocks domestic'!L376-1</f>
        <v>7.0607378049669656E-3</v>
      </c>
      <c r="R164" s="155">
        <f t="array" ref="R164">MMULT(M164:Q164,'VaR ES domestic stock'!$A$12:$A$16)</f>
        <v>1.8521300046580702E-2</v>
      </c>
    </row>
    <row r="165" spans="1:18" ht="12.75">
      <c r="A165" s="247">
        <v>42926</v>
      </c>
      <c r="B165" s="111">
        <f>'Stocks domestic'!M376</f>
        <v>7.8272118543352229E-3</v>
      </c>
      <c r="C165" s="111">
        <f>'Stocks domestic'!N376</f>
        <v>-7.9790739961822614E-3</v>
      </c>
      <c r="D165" s="111">
        <f>'Stocks domestic'!O376</f>
        <v>4.9173137371748537E-3</v>
      </c>
      <c r="E165" s="111">
        <f>'Stocks domestic'!P376</f>
        <v>1.5276831243333342E-2</v>
      </c>
      <c r="F165" s="111">
        <f>'Stocks domestic'!Q376</f>
        <v>6.2911506635104104E-3</v>
      </c>
      <c r="G165" s="20">
        <f t="array" ref="G165">SQRT(MMULT(MMULT(TRANSPOSE($A$12:$A$16),MMULT(TRANSPOSE(EXP(B166:F417)-1),EXP(B166:F417)-1)/COUNTA(F166:F417)),$A$12:$A$16))*NORMSINV('VaR ES domestic stock'!$B$19)</f>
        <v>-2.5778208917799205E-2</v>
      </c>
      <c r="H165" s="20">
        <f t="array" ref="H165">-SQRT(G165^2+Currency!E146^2+2*G165*Currency!E146*CORREL(Currency!J146:J397,R165:R416))</f>
        <v>-3.5777264253456377E-2</v>
      </c>
      <c r="I165" s="111">
        <f t="shared" si="5"/>
        <v>-0.11313764349064584</v>
      </c>
      <c r="J165" s="20">
        <f t="array" ref="J165">SQRT(MMULT(MMULT(TRANSPOSE($A$12:$A$16),MMULT(TRANSPOSE(EXP(B166:F417)-1),EXP(B166:F417)-1)/COUNTA(F166:F417)),$A$12:$A$16))*(-1/SQRT(2*PI())*EXP(-1*(NORMSINV($B$19))^2/2)/$B$19)</f>
        <v>-2.9533179344938078E-2</v>
      </c>
      <c r="K165" s="20">
        <f>Currency!H146+'VaR ES domestic stock'!J165</f>
        <v>-4.7292200529274249E-2</v>
      </c>
      <c r="L165" s="112">
        <f t="shared" si="6"/>
        <v>-0.14955106923392716</v>
      </c>
      <c r="M165" s="229">
        <f>'Stocks domestic'!H376/'Stocks domestic'!H375-1</f>
        <v>7.8579245563554778E-3</v>
      </c>
      <c r="N165" s="229">
        <f>'Stocks domestic'!I376/'Stocks domestic'!I375-1</f>
        <v>-7.94732568209644E-3</v>
      </c>
      <c r="O165" s="229">
        <f>'Stocks domestic'!J376/'Stocks domestic'!J375-1</f>
        <v>4.9294235655084062E-3</v>
      </c>
      <c r="P165" s="229">
        <f>'Stocks domestic'!K376/'Stocks domestic'!K375-1</f>
        <v>1.5394118527977563E-2</v>
      </c>
      <c r="Q165" s="229">
        <f>'Stocks domestic'!L376/'Stocks domestic'!L375-1</f>
        <v>6.3109815163289174E-3</v>
      </c>
      <c r="R165" s="155">
        <f t="array" ref="R165">MMULT(M165:Q165,'VaR ES domestic stock'!$A$12:$A$16)</f>
        <v>5.3090244968147845E-3</v>
      </c>
    </row>
    <row r="166" spans="1:18" ht="12.75">
      <c r="A166" s="247">
        <v>42923</v>
      </c>
      <c r="B166" s="111">
        <f>'Stocks domestic'!M375</f>
        <v>2.0035274443155664E-2</v>
      </c>
      <c r="C166" s="111">
        <f>'Stocks domestic'!N375</f>
        <v>1.3326524274279956E-2</v>
      </c>
      <c r="D166" s="111">
        <f>'Stocks domestic'!O375</f>
        <v>1.6028141484998395E-2</v>
      </c>
      <c r="E166" s="111">
        <f>'Stocks domestic'!P375</f>
        <v>3.2437415757811422E-2</v>
      </c>
      <c r="F166" s="111">
        <f>'Stocks domestic'!Q375</f>
        <v>1.8816303159723078E-2</v>
      </c>
      <c r="G166" s="20">
        <f t="array" ref="G166">SQRT(MMULT(MMULT(TRANSPOSE($A$12:$A$16),MMULT(TRANSPOSE(EXP(B167:F418)-1),EXP(B167:F418)-1)/COUNTA(F167:F418)),$A$12:$A$16))*NORMSINV('VaR ES domestic stock'!$B$19)</f>
        <v>-2.56164995308957E-2</v>
      </c>
      <c r="H166" s="20">
        <f t="array" ref="H166">-SQRT(G166^2+Currency!E147^2+2*G166*Currency!E147*CORREL(Currency!J147:J398,R166:R417))</f>
        <v>-3.5605121905338939E-2</v>
      </c>
      <c r="I166" s="111">
        <f t="shared" si="5"/>
        <v>-0.11259328158882513</v>
      </c>
      <c r="J166" s="20">
        <f t="array" ref="J166">SQRT(MMULT(MMULT(TRANSPOSE($A$12:$A$16),MMULT(TRANSPOSE(EXP(B167:F418)-1),EXP(B167:F418)-1)/COUNTA(F167:F418)),$A$12:$A$16))*(-1/SQRT(2*PI())*EXP(-1*(NORMSINV($B$19))^2/2)/$B$19)</f>
        <v>-2.9347914637820133E-2</v>
      </c>
      <c r="K166" s="20">
        <f>Currency!H147+'VaR ES domestic stock'!J166</f>
        <v>-4.7077087459997766E-2</v>
      </c>
      <c r="L166" s="112">
        <f t="shared" si="6"/>
        <v>-0.14887082198054388</v>
      </c>
      <c r="M166" s="229">
        <f>'Stocks domestic'!H375/'Stocks domestic'!H374-1</f>
        <v>2.0237327695650675E-2</v>
      </c>
      <c r="N166" s="229">
        <f>'Stocks domestic'!I375/'Stocks domestic'!I374-1</f>
        <v>1.3415718173379165E-2</v>
      </c>
      <c r="O166" s="229">
        <f>'Stocks domestic'!J375/'Stocks domestic'!J374-1</f>
        <v>1.6157281178613481E-2</v>
      </c>
      <c r="P166" s="229">
        <f>'Stocks domestic'!K375/'Stocks domestic'!K374-1</f>
        <v>3.296924352365993E-2</v>
      </c>
      <c r="Q166" s="229">
        <f>'Stocks domestic'!L375/'Stocks domestic'!L374-1</f>
        <v>1.8994445363738288E-2</v>
      </c>
      <c r="R166" s="155">
        <f t="array" ref="R166">MMULT(M166:Q166,'VaR ES domestic stock'!$A$12:$A$16)</f>
        <v>2.0354803187008309E-2</v>
      </c>
    </row>
    <row r="167" spans="1:18" ht="12.75">
      <c r="A167" s="247">
        <v>42922</v>
      </c>
      <c r="B167" s="111">
        <f>'Stocks domestic'!M374</f>
        <v>-5.4977653749756494E-2</v>
      </c>
      <c r="C167" s="111">
        <f>'Stocks domestic'!N374</f>
        <v>-1.8425577219833934E-2</v>
      </c>
      <c r="D167" s="111">
        <f>'Stocks domestic'!O374</f>
        <v>-7.016546450742356E-3</v>
      </c>
      <c r="E167" s="111">
        <f>'Stocks domestic'!P374</f>
        <v>-6.7894064005056057E-3</v>
      </c>
      <c r="F167" s="111">
        <f>'Stocks domestic'!Q374</f>
        <v>-4.9432292894642299E-3</v>
      </c>
      <c r="G167" s="20">
        <f t="array" ref="G167">SQRT(MMULT(MMULT(TRANSPOSE($A$12:$A$16),MMULT(TRANSPOSE(EXP(B168:F419)-1),EXP(B168:F419)-1)/COUNTA(F168:F419)),$A$12:$A$16))*NORMSINV('VaR ES domestic stock'!$B$19)</f>
        <v>-2.5529209832243507E-2</v>
      </c>
      <c r="H167" s="20">
        <f t="array" ref="H167">-SQRT(G167^2+Currency!E148^2+2*G167*Currency!E148*CORREL(Currency!J148:J399,R167:R418))</f>
        <v>-3.5524881681659751E-2</v>
      </c>
      <c r="I167" s="111">
        <f t="shared" si="5"/>
        <v>-0.11233953972203753</v>
      </c>
      <c r="J167" s="20">
        <f t="array" ref="J167">SQRT(MMULT(MMULT(TRANSPOSE($A$12:$A$16),MMULT(TRANSPOSE(EXP(B168:F419)-1),EXP(B168:F419)-1)/COUNTA(F168:F419)),$A$12:$A$16))*(-1/SQRT(2*PI())*EXP(-1*(NORMSINV($B$19))^2/2)/$B$19)</f>
        <v>-2.9247909927117337E-2</v>
      </c>
      <c r="K167" s="20">
        <f>Currency!H148+'VaR ES domestic stock'!J167</f>
        <v>-4.7023420382379583E-2</v>
      </c>
      <c r="L167" s="112">
        <f t="shared" si="6"/>
        <v>-0.14870111177990539</v>
      </c>
      <c r="M167" s="229">
        <f>'Stocks domestic'!H374/'Stocks domestic'!H373-1</f>
        <v>-5.3493701416230444E-2</v>
      </c>
      <c r="N167" s="229">
        <f>'Stocks domestic'!I374/'Stocks domestic'!I373-1</f>
        <v>-1.8256864073371459E-2</v>
      </c>
      <c r="O167" s="229">
        <f>'Stocks domestic'!J374/'Stocks domestic'!J373-1</f>
        <v>-6.9919879608589808E-3</v>
      </c>
      <c r="P167" s="229">
        <f>'Stocks domestic'!K374/'Stocks domestic'!K373-1</f>
        <v>-6.7664104532455527E-3</v>
      </c>
      <c r="Q167" s="229">
        <f>'Stocks domestic'!L374/'Stocks domestic'!L373-1</f>
        <v>-4.9310316384320041E-3</v>
      </c>
      <c r="R167" s="155">
        <f t="array" ref="R167">MMULT(M167:Q167,'VaR ES domestic stock'!$A$12:$A$16)</f>
        <v>-1.8087999108427691E-2</v>
      </c>
    </row>
    <row r="168" spans="1:18" ht="12.75">
      <c r="A168" s="247">
        <v>42921</v>
      </c>
      <c r="B168" s="111">
        <f>'Stocks domestic'!M373</f>
        <v>-6.4191821393164206E-2</v>
      </c>
      <c r="C168" s="111">
        <f>'Stocks domestic'!N373</f>
        <v>3.6924180573878959E-2</v>
      </c>
      <c r="D168" s="111">
        <f>'Stocks domestic'!O373</f>
        <v>1.5067041521343362E-2</v>
      </c>
      <c r="E168" s="111">
        <f>'Stocks domestic'!P373</f>
        <v>2.0767157227541112E-2</v>
      </c>
      <c r="F168" s="111">
        <f>'Stocks domestic'!Q373</f>
        <v>2.4224430831001859E-2</v>
      </c>
      <c r="G168" s="20">
        <f t="array" ref="G168">SQRT(MMULT(MMULT(TRANSPOSE($A$12:$A$16),MMULT(TRANSPOSE(EXP(B169:F420)-1),EXP(B169:F420)-1)/COUNTA(F169:F420)),$A$12:$A$16))*NORMSINV('VaR ES domestic stock'!$B$19)</f>
        <v>-2.5508852764054867E-2</v>
      </c>
      <c r="H168" s="20">
        <f t="array" ref="H168">-SQRT(G168^2+Currency!E149^2+2*G168*Currency!E149*CORREL(Currency!J149:J400,R168:R419))</f>
        <v>-3.5544474725382365E-2</v>
      </c>
      <c r="I168" s="111">
        <f t="shared" si="5"/>
        <v>-0.11240149836649625</v>
      </c>
      <c r="J168" s="20">
        <f t="array" ref="J168">SQRT(MMULT(MMULT(TRANSPOSE($A$12:$A$16),MMULT(TRANSPOSE(EXP(B169:F420)-1),EXP(B169:F420)-1)/COUNTA(F169:F420)),$A$12:$A$16))*(-1/SQRT(2*PI())*EXP(-1*(NORMSINV($B$19))^2/2)/$B$19)</f>
        <v>-2.9224587556363441E-2</v>
      </c>
      <c r="K168" s="20">
        <f>Currency!H149+'VaR ES domestic stock'!J168</f>
        <v>-4.6913356956605777E-2</v>
      </c>
      <c r="L168" s="112">
        <f t="shared" si="6"/>
        <v>-0.1483530606673793</v>
      </c>
      <c r="M168" s="229">
        <f>'Stocks domestic'!H373/'Stocks domestic'!H372-1</f>
        <v>-6.2174912639022306E-2</v>
      </c>
      <c r="N168" s="229">
        <f>'Stocks domestic'!I373/'Stocks domestic'!I372-1</f>
        <v>3.7614346531385401E-2</v>
      </c>
      <c r="O168" s="229">
        <f>'Stocks domestic'!J373/'Stocks domestic'!J372-1</f>
        <v>1.5181121621203442E-2</v>
      </c>
      <c r="P168" s="229">
        <f>'Stocks domestic'!K373/'Stocks domestic'!K372-1</f>
        <v>2.098429514474387E-2</v>
      </c>
      <c r="Q168" s="229">
        <f>'Stocks domestic'!L373/'Stocks domestic'!L372-1</f>
        <v>2.4520226016123692E-2</v>
      </c>
      <c r="R168" s="155">
        <f t="array" ref="R168">MMULT(M168:Q168,'VaR ES domestic stock'!$A$12:$A$16)</f>
        <v>7.2250153348868192E-3</v>
      </c>
    </row>
    <row r="169" spans="1:18" ht="12.75">
      <c r="A169" s="247">
        <v>42919</v>
      </c>
      <c r="B169" s="111">
        <f>'Stocks domestic'!M372</f>
        <v>-2.3829667162453303E-2</v>
      </c>
      <c r="C169" s="111">
        <f>'Stocks domestic'!N372</f>
        <v>-6.9878256051541816E-3</v>
      </c>
      <c r="D169" s="111">
        <f>'Stocks domestic'!O372</f>
        <v>-2.2717125231001625E-3</v>
      </c>
      <c r="E169" s="111">
        <f>'Stocks domestic'!P372</f>
        <v>-2.0578318730222478E-2</v>
      </c>
      <c r="F169" s="111">
        <f>'Stocks domestic'!Q372</f>
        <v>-9.7413492225025822E-3</v>
      </c>
      <c r="G169" s="20">
        <f t="array" ref="G169">SQRT(MMULT(MMULT(TRANSPOSE($A$12:$A$16),MMULT(TRANSPOSE(EXP(B170:F421)-1),EXP(B170:F421)-1)/COUNTA(F170:F421)),$A$12:$A$16))*NORMSINV('VaR ES domestic stock'!$B$19)</f>
        <v>-2.5688601911940081E-2</v>
      </c>
      <c r="H169" s="20">
        <f t="array" ref="H169">-SQRT(G169^2+Currency!E150^2+2*G169*Currency!E150*CORREL(Currency!J150:J401,R169:R420))</f>
        <v>-3.5740215321129955E-2</v>
      </c>
      <c r="I169" s="111">
        <f t="shared" si="5"/>
        <v>-0.11302048447961691</v>
      </c>
      <c r="J169" s="20">
        <f t="array" ref="J169">SQRT(MMULT(MMULT(TRANSPOSE($A$12:$A$16),MMULT(TRANSPOSE(EXP(B170:F421)-1),EXP(B170:F421)-1)/COUNTA(F170:F421)),$A$12:$A$16))*(-1/SQRT(2*PI())*EXP(-1*(NORMSINV($B$19))^2/2)/$B$19)</f>
        <v>-2.9430519777586477E-2</v>
      </c>
      <c r="K169" s="20">
        <f>Currency!H150+'VaR ES domestic stock'!J169</f>
        <v>-4.7178597119747714E-2</v>
      </c>
      <c r="L169" s="112">
        <f t="shared" si="6"/>
        <v>-0.14919182370986245</v>
      </c>
      <c r="M169" s="229">
        <f>'Stocks domestic'!H372/'Stocks domestic'!H371-1</f>
        <v>-2.3547982563464021E-2</v>
      </c>
      <c r="N169" s="229">
        <f>'Stocks domestic'!I372/'Stocks domestic'!I371-1</f>
        <v>-6.9634675215137776E-3</v>
      </c>
      <c r="O169" s="229">
        <f>'Stocks domestic'!J372/'Stocks domestic'!J371-1</f>
        <v>-2.2691341370265627E-3</v>
      </c>
      <c r="P169" s="229">
        <f>'Stocks domestic'!K372/'Stocks domestic'!K371-1</f>
        <v>-2.0368030061976294E-2</v>
      </c>
      <c r="Q169" s="229">
        <f>'Stocks domestic'!L372/'Stocks domestic'!L371-1</f>
        <v>-9.6940559714379093E-3</v>
      </c>
      <c r="R169" s="155">
        <f t="array" ref="R169">MMULT(M169:Q169,'VaR ES domestic stock'!$A$12:$A$16)</f>
        <v>-1.2568534051083713E-2</v>
      </c>
    </row>
    <row r="170" spans="1:18" ht="12.75">
      <c r="A170" s="247">
        <v>42916</v>
      </c>
      <c r="B170" s="111">
        <f>'Stocks domestic'!M371</f>
        <v>1.1839292939898292E-3</v>
      </c>
      <c r="C170" s="111">
        <f>'Stocks domestic'!N371</f>
        <v>4.748159111903039E-3</v>
      </c>
      <c r="D170" s="111">
        <f>'Stocks domestic'!O371</f>
        <v>1.1664474160214531E-3</v>
      </c>
      <c r="E170" s="111">
        <f>'Stocks domestic'!P371</f>
        <v>-5.7379704563485755E-3</v>
      </c>
      <c r="F170" s="111">
        <f>'Stocks domestic'!Q371</f>
        <v>5.2065206602446698E-3</v>
      </c>
      <c r="G170" s="20">
        <f t="array" ref="G170">SQRT(MMULT(MMULT(TRANSPOSE($A$12:$A$16),MMULT(TRANSPOSE(EXP(B171:F422)-1),EXP(B171:F422)-1)/COUNTA(F171:F422)),$A$12:$A$16))*NORMSINV('VaR ES domestic stock'!$B$19)</f>
        <v>-2.5728103694331903E-2</v>
      </c>
      <c r="H170" s="20">
        <f t="array" ref="H170">-SQRT(G170^2+Currency!E151^2+2*G170*Currency!E151*CORREL(Currency!J151:J402,R170:R421))</f>
        <v>-3.5870984832635587E-2</v>
      </c>
      <c r="I170" s="111">
        <f t="shared" si="5"/>
        <v>-0.1134340139844823</v>
      </c>
      <c r="J170" s="20">
        <f t="array" ref="J170">SQRT(MMULT(MMULT(TRANSPOSE($A$12:$A$16),MMULT(TRANSPOSE(EXP(B171:F422)-1),EXP(B171:F422)-1)/COUNTA(F171:F422)),$A$12:$A$16))*(-1/SQRT(2*PI())*EXP(-1*(NORMSINV($B$19))^2/2)/$B$19)</f>
        <v>-2.9475775568147507E-2</v>
      </c>
      <c r="K170" s="20">
        <f>Currency!H151+'VaR ES domestic stock'!J170</f>
        <v>-4.723157300518771E-2</v>
      </c>
      <c r="L170" s="112">
        <f t="shared" si="6"/>
        <v>-0.14935934816891699</v>
      </c>
      <c r="M170" s="229">
        <f>'Stocks domestic'!H371/'Stocks domestic'!H370-1</f>
        <v>1.1846304149416564E-3</v>
      </c>
      <c r="N170" s="229">
        <f>'Stocks domestic'!I371/'Stocks domestic'!I370-1</f>
        <v>4.7594494817970734E-3</v>
      </c>
      <c r="O170" s="229">
        <f>'Stocks domestic'!J371/'Stocks domestic'!J370-1</f>
        <v>1.1671279803970869E-3</v>
      </c>
      <c r="P170" s="229">
        <f>'Stocks domestic'!K371/'Stocks domestic'!K370-1</f>
        <v>-5.7215397452025085E-3</v>
      </c>
      <c r="Q170" s="229">
        <f>'Stocks domestic'!L371/'Stocks domestic'!L370-1</f>
        <v>5.22009814252411E-3</v>
      </c>
      <c r="R170" s="155">
        <f t="array" ref="R170">MMULT(M170:Q170,'VaR ES domestic stock'!$A$12:$A$16)</f>
        <v>1.3219532548914834E-3</v>
      </c>
    </row>
    <row r="171" spans="1:18" ht="12.75">
      <c r="A171" s="247">
        <v>42915</v>
      </c>
      <c r="B171" s="111">
        <f>'Stocks domestic'!M370</f>
        <v>-2.6083475546626208E-2</v>
      </c>
      <c r="C171" s="111">
        <f>'Stocks domestic'!N370</f>
        <v>-1.6907034535100621E-2</v>
      </c>
      <c r="D171" s="111">
        <f>'Stocks domestic'!O370</f>
        <v>-1.2272998038789782E-2</v>
      </c>
      <c r="E171" s="111">
        <f>'Stocks domestic'!P370</f>
        <v>-1.9298960823221679E-2</v>
      </c>
      <c r="F171" s="111">
        <f>'Stocks domestic'!Q370</f>
        <v>-1.6366233579262344E-2</v>
      </c>
      <c r="G171" s="20">
        <f t="array" ref="G171">SQRT(MMULT(MMULT(TRANSPOSE($A$12:$A$16),MMULT(TRANSPOSE(EXP(B172:F423)-1),EXP(B172:F423)-1)/COUNTA(F172:F423)),$A$12:$A$16))*NORMSINV('VaR ES domestic stock'!$B$19)</f>
        <v>-2.58457228289799E-2</v>
      </c>
      <c r="H171" s="20">
        <f t="array" ref="H171">-SQRT(G171^2+Currency!E152^2+2*G171*Currency!E152*CORREL(Currency!J152:J403,R171:R422))</f>
        <v>-3.595076851968064E-2</v>
      </c>
      <c r="I171" s="111">
        <f t="shared" si="5"/>
        <v>-0.11368631215567072</v>
      </c>
      <c r="J171" s="20">
        <f t="array" ref="J171">SQRT(MMULT(MMULT(TRANSPOSE($A$12:$A$16),MMULT(TRANSPOSE(EXP(B172:F423)-1),EXP(B172:F423)-1)/COUNTA(F172:F423)),$A$12:$A$16))*(-1/SQRT(2*PI())*EXP(-1*(NORMSINV($B$19))^2/2)/$B$19)</f>
        <v>-2.9610527637580743E-2</v>
      </c>
      <c r="K171" s="20">
        <f>Currency!H152+'VaR ES domestic stock'!J171</f>
        <v>-4.736096059989206E-2</v>
      </c>
      <c r="L171" s="112">
        <f t="shared" si="6"/>
        <v>-0.14976850766915348</v>
      </c>
      <c r="M171" s="229">
        <f>'Stocks domestic'!H370/'Stocks domestic'!H369-1</f>
        <v>-2.574624015088256E-2</v>
      </c>
      <c r="N171" s="229">
        <f>'Stocks domestic'!I370/'Stocks domestic'!I369-1</f>
        <v>-1.6764912706805912E-2</v>
      </c>
      <c r="O171" s="229">
        <f>'Stocks domestic'!J370/'Stocks domestic'!J369-1</f>
        <v>-1.2197991961745425E-2</v>
      </c>
      <c r="P171" s="229">
        <f>'Stocks domestic'!K370/'Stocks domestic'!K369-1</f>
        <v>-1.9113928103712041E-2</v>
      </c>
      <c r="Q171" s="229">
        <f>'Stocks domestic'!L370/'Stocks domestic'!L369-1</f>
        <v>-1.623303442460533E-2</v>
      </c>
      <c r="R171" s="155">
        <f t="array" ref="R171">MMULT(M171:Q171,'VaR ES domestic stock'!$A$12:$A$16)</f>
        <v>-1.8011221469550254E-2</v>
      </c>
    </row>
    <row r="172" spans="1:18" ht="12.75">
      <c r="A172" s="247">
        <v>42914</v>
      </c>
      <c r="B172" s="111">
        <f>'Stocks domestic'!M369</f>
        <v>1.649960922950806E-2</v>
      </c>
      <c r="C172" s="111">
        <f>'Stocks domestic'!N369</f>
        <v>8.5294389028115602E-3</v>
      </c>
      <c r="D172" s="111">
        <f>'Stocks domestic'!O369</f>
        <v>6.8219209260243392E-3</v>
      </c>
      <c r="E172" s="111">
        <f>'Stocks domestic'!P369</f>
        <v>7.9522738998659397E-3</v>
      </c>
      <c r="F172" s="111">
        <f>'Stocks domestic'!Q369</f>
        <v>8.0544940425366902E-4</v>
      </c>
      <c r="G172" s="20">
        <f t="array" ref="G172">SQRT(MMULT(MMULT(TRANSPOSE($A$12:$A$16),MMULT(TRANSPOSE(EXP(B173:F424)-1),EXP(B173:F424)-1)/COUNTA(F173:F424)),$A$12:$A$16))*NORMSINV('VaR ES domestic stock'!$B$19)</f>
        <v>-2.5984736776536819E-2</v>
      </c>
      <c r="H172" s="20">
        <f t="array" ref="H172">-SQRT(G172^2+Currency!E153^2+2*G172*Currency!E153*CORREL(Currency!J153:J404,R172:R423))</f>
        <v>-3.6052910957499594E-2</v>
      </c>
      <c r="I172" s="111">
        <f t="shared" si="5"/>
        <v>-0.11400931490494075</v>
      </c>
      <c r="J172" s="20">
        <f t="array" ref="J172">SQRT(MMULT(MMULT(TRANSPOSE($A$12:$A$16),MMULT(TRANSPOSE(EXP(B173:F424)-1),EXP(B173:F424)-1)/COUNTA(F173:F424)),$A$12:$A$16))*(-1/SQRT(2*PI())*EXP(-1*(NORMSINV($B$19))^2/2)/$B$19)</f>
        <v>-2.9769790985074658E-2</v>
      </c>
      <c r="K172" s="20">
        <f>Currency!H153+'VaR ES domestic stock'!J172</f>
        <v>-4.7476891469414556E-2</v>
      </c>
      <c r="L172" s="112">
        <f t="shared" si="6"/>
        <v>-0.15013511326796836</v>
      </c>
      <c r="M172" s="229">
        <f>'Stocks domestic'!H369/'Stocks domestic'!H368-1</f>
        <v>1.6636479514440694E-2</v>
      </c>
      <c r="N172" s="229">
        <f>'Stocks domestic'!I369/'Stocks domestic'!I368-1</f>
        <v>8.5659182090527253E-3</v>
      </c>
      <c r="O172" s="229">
        <f>'Stocks domestic'!J369/'Stocks domestic'!J368-1</f>
        <v>6.8452432327321677E-3</v>
      </c>
      <c r="P172" s="229">
        <f>'Stocks domestic'!K369/'Stocks domestic'!K368-1</f>
        <v>7.983977212042026E-3</v>
      </c>
      <c r="Q172" s="229">
        <f>'Stocks domestic'!L369/'Stocks domestic'!L368-1</f>
        <v>8.0577386573166265E-4</v>
      </c>
      <c r="R172" s="155">
        <f t="array" ref="R172">MMULT(M172:Q172,'VaR ES domestic stock'!$A$12:$A$16)</f>
        <v>8.1674784067998548E-3</v>
      </c>
    </row>
    <row r="173" spans="1:18" ht="12.75">
      <c r="A173" s="247">
        <v>42913</v>
      </c>
      <c r="B173" s="111">
        <f>'Stocks domestic'!M368</f>
        <v>-3.1484750593742422E-2</v>
      </c>
      <c r="C173" s="111">
        <f>'Stocks domestic'!N368</f>
        <v>-3.0104608793085378E-3</v>
      </c>
      <c r="D173" s="111">
        <f>'Stocks domestic'!O368</f>
        <v>-5.0430395438266582E-3</v>
      </c>
      <c r="E173" s="111">
        <f>'Stocks domestic'!P368</f>
        <v>-3.2553446608408095E-2</v>
      </c>
      <c r="F173" s="111">
        <f>'Stocks domestic'!Q368</f>
        <v>-9.4991595685311406E-3</v>
      </c>
      <c r="G173" s="20">
        <f t="array" ref="G173">SQRT(MMULT(MMULT(TRANSPOSE($A$12:$A$16),MMULT(TRANSPOSE(EXP(B174:F425)-1),EXP(B174:F425)-1)/COUNTA(F174:F425)),$A$12:$A$16))*NORMSINV('VaR ES domestic stock'!$B$19)</f>
        <v>-2.6098085984745882E-2</v>
      </c>
      <c r="H173" s="20">
        <f t="array" ref="H173">-SQRT(G173^2+Currency!E154^2+2*G173*Currency!E154*CORREL(Currency!J154:J405,R173:R424))</f>
        <v>-3.6158678771378093E-2</v>
      </c>
      <c r="I173" s="111">
        <f t="shared" si="5"/>
        <v>-0.11434378209993357</v>
      </c>
      <c r="J173" s="20">
        <f t="array" ref="J173">SQRT(MMULT(MMULT(TRANSPOSE($A$12:$A$16),MMULT(TRANSPOSE(EXP(B174:F425)-1),EXP(B174:F425)-1)/COUNTA(F174:F425)),$A$12:$A$16))*(-1/SQRT(2*PI())*EXP(-1*(NORMSINV($B$19))^2/2)/$B$19)</f>
        <v>-2.9899651151284019E-2</v>
      </c>
      <c r="K173" s="20">
        <f>Currency!H154+'VaR ES domestic stock'!J173</f>
        <v>-4.7578646390814036E-2</v>
      </c>
      <c r="L173" s="112">
        <f t="shared" si="6"/>
        <v>-0.15045689058272213</v>
      </c>
      <c r="M173" s="229">
        <f>'Stocks domestic'!H368/'Stocks domestic'!H367-1</f>
        <v>-3.0994266896838152E-2</v>
      </c>
      <c r="N173" s="229">
        <f>'Stocks domestic'!I368/'Stocks domestic'!I367-1</f>
        <v>-3.0059339857736456E-3</v>
      </c>
      <c r="O173" s="229">
        <f>'Stocks domestic'!J368/'Stocks domestic'!J367-1</f>
        <v>-5.0303447689554748E-3</v>
      </c>
      <c r="P173" s="229">
        <f>'Stocks domestic'!K368/'Stocks domestic'!K367-1</f>
        <v>-3.2029286302927562E-2</v>
      </c>
      <c r="Q173" s="229">
        <f>'Stocks domestic'!L368/'Stocks domestic'!L367-1</f>
        <v>-9.4541850715751385E-3</v>
      </c>
      <c r="R173" s="155">
        <f t="array" ref="R173">MMULT(M173:Q173,'VaR ES domestic stock'!$A$12:$A$16)</f>
        <v>-1.6102803405213997E-2</v>
      </c>
    </row>
    <row r="174" spans="1:18" ht="12.75">
      <c r="A174" s="247">
        <v>42912</v>
      </c>
      <c r="B174" s="111">
        <f>'Stocks domestic'!M367</f>
        <v>-1.5953271202403876E-2</v>
      </c>
      <c r="C174" s="111">
        <f>'Stocks domestic'!N367</f>
        <v>-3.8041149225167999E-3</v>
      </c>
      <c r="D174" s="111">
        <f>'Stocks domestic'!O367</f>
        <v>-3.4376250041896826E-3</v>
      </c>
      <c r="E174" s="111">
        <f>'Stocks domestic'!P367</f>
        <v>-3.5842318200813668E-3</v>
      </c>
      <c r="F174" s="111">
        <f>'Stocks domestic'!Q367</f>
        <v>-9.8832598440929172E-3</v>
      </c>
      <c r="G174" s="20">
        <f t="array" ref="G174">SQRT(MMULT(MMULT(TRANSPOSE($A$12:$A$16),MMULT(TRANSPOSE(EXP(B175:F426)-1),EXP(B175:F426)-1)/COUNTA(F175:F426)),$A$12:$A$16))*NORMSINV('VaR ES domestic stock'!$B$19)</f>
        <v>-2.6746575452182158E-2</v>
      </c>
      <c r="H174" s="20">
        <f t="array" ref="H174">-SQRT(G174^2+Currency!E155^2+2*G174*Currency!E155*CORREL(Currency!J155:J406,R174:R425))</f>
        <v>-3.6995540591035776E-2</v>
      </c>
      <c r="I174" s="111">
        <f t="shared" si="5"/>
        <v>-0.11699017153688493</v>
      </c>
      <c r="J174" s="20">
        <f t="array" ref="J174">SQRT(MMULT(MMULT(TRANSPOSE($A$12:$A$16),MMULT(TRANSPOSE(EXP(B175:F426)-1),EXP(B175:F426)-1)/COUNTA(F175:F426)),$A$12:$A$16))*(-1/SQRT(2*PI())*EXP(-1*(NORMSINV($B$19))^2/2)/$B$19)</f>
        <v>-3.0642602525685944E-2</v>
      </c>
      <c r="K174" s="20">
        <f>Currency!H155+'VaR ES domestic stock'!J174</f>
        <v>-4.8370609465426977E-2</v>
      </c>
      <c r="L174" s="112">
        <f t="shared" si="6"/>
        <v>-0.15296129772124889</v>
      </c>
      <c r="M174" s="229">
        <f>'Stocks domestic'!H367/'Stocks domestic'!H366-1</f>
        <v>-1.5826691783889846E-2</v>
      </c>
      <c r="N174" s="229">
        <f>'Stocks domestic'!I367/'Stocks domestic'!I366-1</f>
        <v>-3.7968884437010741E-3</v>
      </c>
      <c r="O174" s="229">
        <f>'Stocks domestic'!J367/'Stocks domestic'!J366-1</f>
        <v>-3.4317231360949663E-3</v>
      </c>
      <c r="P174" s="229">
        <f>'Stocks domestic'!K367/'Stocks domestic'!K366-1</f>
        <v>-3.5778161286087462E-3</v>
      </c>
      <c r="Q174" s="229">
        <f>'Stocks domestic'!L367/'Stocks domestic'!L366-1</f>
        <v>-9.8345809322915034E-3</v>
      </c>
      <c r="R174" s="155">
        <f t="array" ref="R174">MMULT(M174:Q174,'VaR ES domestic stock'!$A$12:$A$16)</f>
        <v>-7.2935400849172272E-3</v>
      </c>
    </row>
    <row r="175" spans="1:18" ht="12.75">
      <c r="A175" s="247">
        <v>42909</v>
      </c>
      <c r="B175" s="111">
        <f>'Stocks domestic'!M366</f>
        <v>-7.2363236965412641E-3</v>
      </c>
      <c r="C175" s="111">
        <f>'Stocks domestic'!N366</f>
        <v>-1.438951838098213E-2</v>
      </c>
      <c r="D175" s="111">
        <f>'Stocks domestic'!O366</f>
        <v>-4.9762845328019389E-3</v>
      </c>
      <c r="E175" s="111">
        <f>'Stocks domestic'!P366</f>
        <v>1.0577016719967081E-2</v>
      </c>
      <c r="F175" s="111">
        <f>'Stocks domestic'!Q366</f>
        <v>4.0011648533780355E-3</v>
      </c>
      <c r="G175" s="20">
        <f t="array" ref="G175">SQRT(MMULT(MMULT(TRANSPOSE($A$12:$A$16),MMULT(TRANSPOSE(EXP(B176:F427)-1),EXP(B176:F427)-1)/COUNTA(F176:F427)),$A$12:$A$16))*NORMSINV('VaR ES domestic stock'!$B$19)</f>
        <v>-2.6779914071444314E-2</v>
      </c>
      <c r="H175" s="20">
        <f t="array" ref="H175">-SQRT(G175^2+Currency!E156^2+2*G175*Currency!E156*CORREL(Currency!J156:J407,R175:R426))</f>
        <v>-3.7017997385884391E-2</v>
      </c>
      <c r="I175" s="111">
        <f t="shared" si="5"/>
        <v>-0.11706118615755368</v>
      </c>
      <c r="J175" s="20">
        <f t="array" ref="J175">SQRT(MMULT(MMULT(TRANSPOSE($A$12:$A$16),MMULT(TRANSPOSE(EXP(B176:F427)-1),EXP(B176:F427)-1)/COUNTA(F176:F427)),$A$12:$A$16))*(-1/SQRT(2*PI())*EXP(-1*(NORMSINV($B$19))^2/2)/$B$19)</f>
        <v>-3.0680797398918661E-2</v>
      </c>
      <c r="K175" s="20">
        <f>Currency!H156+'VaR ES domestic stock'!J175</f>
        <v>-4.8349026499576529E-2</v>
      </c>
      <c r="L175" s="112">
        <f t="shared" si="6"/>
        <v>-0.15289304639049983</v>
      </c>
      <c r="M175" s="229">
        <f>'Stocks domestic'!H366/'Stocks domestic'!H365-1</f>
        <v>-7.2102045464027542E-3</v>
      </c>
      <c r="N175" s="229">
        <f>'Stocks domestic'!I366/'Stocks domestic'!I365-1</f>
        <v>-1.4286484058169346E-2</v>
      </c>
      <c r="O175" s="229">
        <f>'Stocks domestic'!J366/'Stocks domestic'!J365-1</f>
        <v>-4.9639233416943762E-3</v>
      </c>
      <c r="P175" s="229">
        <f>'Stocks domestic'!K366/'Stocks domestic'!K365-1</f>
        <v>1.0633151098167648E-2</v>
      </c>
      <c r="Q175" s="229">
        <f>'Stocks domestic'!L366/'Stocks domestic'!L365-1</f>
        <v>4.0091802001458454E-3</v>
      </c>
      <c r="R175" s="155">
        <f t="array" ref="R175">MMULT(M175:Q175,'VaR ES domestic stock'!$A$12:$A$16)</f>
        <v>-2.3636561295905974E-3</v>
      </c>
    </row>
    <row r="176" spans="1:18" ht="12.75">
      <c r="A176" s="247">
        <v>42908</v>
      </c>
      <c r="B176" s="111">
        <f>'Stocks domestic'!M365</f>
        <v>1.0380059371974471E-2</v>
      </c>
      <c r="C176" s="111">
        <f>'Stocks domestic'!N365</f>
        <v>-1.2366038426633127E-2</v>
      </c>
      <c r="D176" s="111">
        <f>'Stocks domestic'!O365</f>
        <v>-7.6300856244197841E-3</v>
      </c>
      <c r="E176" s="111">
        <f>'Stocks domestic'!P365</f>
        <v>-6.8871622995571417E-3</v>
      </c>
      <c r="F176" s="111">
        <f>'Stocks domestic'!Q365</f>
        <v>-6.1261108240506616E-3</v>
      </c>
      <c r="G176" s="20">
        <f t="array" ref="G176">SQRT(MMULT(MMULT(TRANSPOSE($A$12:$A$16),MMULT(TRANSPOSE(EXP(B177:F428)-1),EXP(B177:F428)-1)/COUNTA(F177:F428)),$A$12:$A$16))*NORMSINV('VaR ES domestic stock'!$B$19)</f>
        <v>-2.6788168418423939E-2</v>
      </c>
      <c r="H176" s="20">
        <f t="array" ref="H176">-SQRT(G176^2+Currency!E157^2+2*G176*Currency!E157*CORREL(Currency!J157:J408,R176:R427))</f>
        <v>-3.7186032872579787E-2</v>
      </c>
      <c r="I176" s="111">
        <f t="shared" si="5"/>
        <v>-0.11759256102324606</v>
      </c>
      <c r="J176" s="20">
        <f t="array" ref="J176">SQRT(MMULT(MMULT(TRANSPOSE($A$12:$A$16),MMULT(TRANSPOSE(EXP(B177:F428)-1),EXP(B177:F428)-1)/COUNTA(F177:F428)),$A$12:$A$16))*(-1/SQRT(2*PI())*EXP(-1*(NORMSINV($B$19))^2/2)/$B$19)</f>
        <v>-3.0690254111388562E-2</v>
      </c>
      <c r="K176" s="20">
        <f>Currency!H157+'VaR ES domestic stock'!J176</f>
        <v>-4.8620062103350029E-2</v>
      </c>
      <c r="L176" s="112">
        <f t="shared" si="6"/>
        <v>-0.15375013622542302</v>
      </c>
      <c r="M176" s="229">
        <f>'Stocks domestic'!H365/'Stocks domestic'!H364-1</f>
        <v>1.0434119073987169E-2</v>
      </c>
      <c r="N176" s="229">
        <f>'Stocks domestic'!I365/'Stocks domestic'!I364-1</f>
        <v>-1.2289893168357491E-2</v>
      </c>
      <c r="O176" s="229">
        <f>'Stocks domestic'!J365/'Stocks domestic'!J364-1</f>
        <v>-7.6010504150773039E-3</v>
      </c>
      <c r="P176" s="229">
        <f>'Stocks domestic'!K365/'Stocks domestic'!K364-1</f>
        <v>-6.8635001501372583E-3</v>
      </c>
      <c r="Q176" s="229">
        <f>'Stocks domestic'!L365/'Stocks domestic'!L364-1</f>
        <v>-6.1073844665640031E-3</v>
      </c>
      <c r="R176" s="155">
        <f t="array" ref="R176">MMULT(M176:Q176,'VaR ES domestic stock'!$A$12:$A$16)</f>
        <v>-4.4855418252297777E-3</v>
      </c>
    </row>
    <row r="177" spans="1:18" ht="12.75">
      <c r="A177" s="247">
        <v>42907</v>
      </c>
      <c r="B177" s="111">
        <f>'Stocks domestic'!M364</f>
        <v>1.3109218087170074E-2</v>
      </c>
      <c r="C177" s="111">
        <f>'Stocks domestic'!N364</f>
        <v>-6.0688089263387628E-3</v>
      </c>
      <c r="D177" s="111">
        <f>'Stocks domestic'!O364</f>
        <v>7.9086470305332213E-3</v>
      </c>
      <c r="E177" s="111">
        <f>'Stocks domestic'!P364</f>
        <v>2.140481326261948E-2</v>
      </c>
      <c r="F177" s="111">
        <f>'Stocks domestic'!Q364</f>
        <v>7.1319266068044082E-3</v>
      </c>
      <c r="G177" s="20">
        <f t="array" ref="G177">SQRT(MMULT(MMULT(TRANSPOSE($A$12:$A$16),MMULT(TRANSPOSE(EXP(B178:F429)-1),EXP(B178:F429)-1)/COUNTA(F178:F429)),$A$12:$A$16))*NORMSINV('VaR ES domestic stock'!$B$19)</f>
        <v>-2.6757568309777276E-2</v>
      </c>
      <c r="H177" s="20">
        <f t="array" ref="H177">-SQRT(G177^2+Currency!E158^2+2*G177*Currency!E158*CORREL(Currency!J158:J409,R177:R428))</f>
        <v>-3.6961490248839948E-2</v>
      </c>
      <c r="I177" s="111">
        <f t="shared" si="5"/>
        <v>-0.11688249490043796</v>
      </c>
      <c r="J177" s="20">
        <f t="array" ref="J177">SQRT(MMULT(MMULT(TRANSPOSE($A$12:$A$16),MMULT(TRANSPOSE(EXP(B178:F429)-1),EXP(B178:F429)-1)/COUNTA(F178:F429)),$A$12:$A$16))*(-1/SQRT(2*PI())*EXP(-1*(NORMSINV($B$19))^2/2)/$B$19)</f>
        <v>-3.0655196652605517E-2</v>
      </c>
      <c r="K177" s="20">
        <f>Currency!H158+'VaR ES domestic stock'!J177</f>
        <v>-4.8580941492978189E-2</v>
      </c>
      <c r="L177" s="112">
        <f t="shared" si="6"/>
        <v>-0.15362642599319201</v>
      </c>
      <c r="M177" s="229">
        <f>'Stocks domestic'!H364/'Stocks domestic'!H363-1</f>
        <v>1.3195520593720422E-2</v>
      </c>
      <c r="N177" s="229">
        <f>'Stocks domestic'!I364/'Stocks domestic'!I363-1</f>
        <v>-6.0504309018140079E-3</v>
      </c>
      <c r="O177" s="229">
        <f>'Stocks domestic'!J364/'Stocks domestic'!J363-1</f>
        <v>7.9400029860146049E-3</v>
      </c>
      <c r="P177" s="229">
        <f>'Stocks domestic'!K364/'Stocks domestic'!K363-1</f>
        <v>2.1635539555160843E-2</v>
      </c>
      <c r="Q177" s="229">
        <f>'Stocks domestic'!L364/'Stocks domestic'!L363-1</f>
        <v>7.1574193634875716E-3</v>
      </c>
      <c r="R177" s="155">
        <f t="array" ref="R177">MMULT(M177:Q177,'VaR ES domestic stock'!$A$12:$A$16)</f>
        <v>8.7756103193138875E-3</v>
      </c>
    </row>
    <row r="178" spans="1:18" ht="12.75">
      <c r="A178" s="247">
        <v>42906</v>
      </c>
      <c r="B178" s="111">
        <f>'Stocks domestic'!M363</f>
        <v>1.8138891014807708E-2</v>
      </c>
      <c r="C178" s="111">
        <f>'Stocks domestic'!N363</f>
        <v>-6.912060388316107E-3</v>
      </c>
      <c r="D178" s="111">
        <f>'Stocks domestic'!O363</f>
        <v>2.4325153785693882E-3</v>
      </c>
      <c r="E178" s="111">
        <f>'Stocks domestic'!P363</f>
        <v>2.722980879854028E-3</v>
      </c>
      <c r="F178" s="111">
        <f>'Stocks domestic'!Q363</f>
        <v>-2.0760737764464773E-3</v>
      </c>
      <c r="G178" s="20">
        <f t="array" ref="G178">SQRT(MMULT(MMULT(TRANSPOSE($A$12:$A$16),MMULT(TRANSPOSE(EXP(B179:F430)-1),EXP(B179:F430)-1)/COUNTA(F179:F430)),$A$12:$A$16))*NORMSINV('VaR ES domestic stock'!$B$19)</f>
        <v>-2.6761531389229543E-2</v>
      </c>
      <c r="H178" s="20">
        <f t="array" ref="H178">-SQRT(G178^2+Currency!E159^2+2*G178*Currency!E159*CORREL(Currency!J159:J410,R178:R429))</f>
        <v>-3.6885943455573299E-2</v>
      </c>
      <c r="I178" s="111">
        <f t="shared" si="5"/>
        <v>-0.11664359496379348</v>
      </c>
      <c r="J178" s="20">
        <f t="array" ref="J178">SQRT(MMULT(MMULT(TRANSPOSE($A$12:$A$16),MMULT(TRANSPOSE(EXP(B179:F430)-1),EXP(B179:F430)-1)/COUNTA(F179:F430)),$A$12:$A$16))*(-1/SQRT(2*PI())*EXP(-1*(NORMSINV($B$19))^2/2)/$B$19)</f>
        <v>-3.0659737012123718E-2</v>
      </c>
      <c r="K178" s="20">
        <f>Currency!H159+'VaR ES domestic stock'!J178</f>
        <v>-4.8474035001511477E-2</v>
      </c>
      <c r="L178" s="112">
        <f t="shared" si="6"/>
        <v>-0.15328835798349985</v>
      </c>
      <c r="M178" s="229">
        <f>'Stocks domestic'!H363/'Stocks domestic'!H362-1</f>
        <v>1.8304399899824242E-2</v>
      </c>
      <c r="N178" s="229">
        <f>'Stocks domestic'!I363/'Stocks domestic'!I362-1</f>
        <v>-6.8882270430328241E-3</v>
      </c>
      <c r="O178" s="229">
        <f>'Stocks domestic'!J363/'Stocks domestic'!J362-1</f>
        <v>2.4354763444811578E-3</v>
      </c>
      <c r="P178" s="229">
        <f>'Stocks domestic'!K363/'Stocks domestic'!K362-1</f>
        <v>2.7266915595622887E-3</v>
      </c>
      <c r="Q178" s="229">
        <f>'Stocks domestic'!L363/'Stocks domestic'!L362-1</f>
        <v>-2.0739202258516221E-3</v>
      </c>
      <c r="R178" s="155">
        <f t="array" ref="R178">MMULT(M178:Q178,'VaR ES domestic stock'!$A$12:$A$16)</f>
        <v>2.9008841069966488E-3</v>
      </c>
    </row>
    <row r="179" spans="1:18" ht="12.75">
      <c r="A179" s="247">
        <v>42905</v>
      </c>
      <c r="B179" s="111">
        <f>'Stocks domestic'!M362</f>
        <v>1.2270214806082926E-2</v>
      </c>
      <c r="C179" s="111">
        <f>'Stocks domestic'!N362</f>
        <v>2.5071843566722835E-2</v>
      </c>
      <c r="D179" s="111">
        <f>'Stocks domestic'!O362</f>
        <v>4.4793419300700556E-2</v>
      </c>
      <c r="E179" s="111">
        <f>'Stocks domestic'!P362</f>
        <v>2.3258977028706228E-2</v>
      </c>
      <c r="F179" s="111">
        <f>'Stocks domestic'!Q362</f>
        <v>2.8939326959488452E-2</v>
      </c>
      <c r="G179" s="20">
        <f t="array" ref="G179">SQRT(MMULT(MMULT(TRANSPOSE($A$12:$A$16),MMULT(TRANSPOSE(EXP(B180:F431)-1),EXP(B180:F431)-1)/COUNTA(F180:F431)),$A$12:$A$16))*NORMSINV('VaR ES domestic stock'!$B$19)</f>
        <v>-2.6486272755203967E-2</v>
      </c>
      <c r="H179" s="20">
        <f t="array" ref="H179">-SQRT(G179^2+Currency!E160^2+2*G179*Currency!E160*CORREL(Currency!J160:J411,R179:R430))</f>
        <v>-3.650075082537569E-2</v>
      </c>
      <c r="I179" s="111">
        <f t="shared" si="5"/>
        <v>-0.11542550891445809</v>
      </c>
      <c r="J179" s="20">
        <f t="array" ref="J179">SQRT(MMULT(MMULT(TRANSPOSE($A$12:$A$16),MMULT(TRANSPOSE(EXP(B180:F431)-1),EXP(B180:F431)-1)/COUNTA(F180:F431)),$A$12:$A$16))*(-1/SQRT(2*PI())*EXP(-1*(NORMSINV($B$19))^2/2)/$B$19)</f>
        <v>-3.0344382961311173E-2</v>
      </c>
      <c r="K179" s="20">
        <f>Currency!H160+'VaR ES domestic stock'!J179</f>
        <v>-4.7932275406453617E-2</v>
      </c>
      <c r="L179" s="112">
        <f t="shared" si="6"/>
        <v>-0.15157516371886651</v>
      </c>
      <c r="M179" s="229">
        <f>'Stocks domestic'!H362/'Stocks domestic'!H361-1</f>
        <v>1.2345802735439948E-2</v>
      </c>
      <c r="N179" s="229">
        <f>'Stocks domestic'!I362/'Stocks domestic'!I361-1</f>
        <v>2.5388785465846553E-2</v>
      </c>
      <c r="O179" s="229">
        <f>'Stocks domestic'!J362/'Stocks domestic'!J361-1</f>
        <v>4.5811793060319017E-2</v>
      </c>
      <c r="P179" s="229">
        <f>'Stocks domestic'!K362/'Stocks domestic'!K361-1</f>
        <v>2.3531576392950004E-2</v>
      </c>
      <c r="Q179" s="229">
        <f>'Stocks domestic'!L362/'Stocks domestic'!L361-1</f>
        <v>2.9362138049736419E-2</v>
      </c>
      <c r="R179" s="155">
        <f t="array" ref="R179">MMULT(M179:Q179,'VaR ES domestic stock'!$A$12:$A$16)</f>
        <v>2.7288019140858388E-2</v>
      </c>
    </row>
    <row r="180" spans="1:18" ht="12.75">
      <c r="A180" s="247">
        <v>42902</v>
      </c>
      <c r="B180" s="111">
        <f>'Stocks domestic'!M361</f>
        <v>-2.1042404373749352E-3</v>
      </c>
      <c r="C180" s="111">
        <f>'Stocks domestic'!N361</f>
        <v>5.6123285052684059E-3</v>
      </c>
      <c r="D180" s="111">
        <f>'Stocks domestic'!O361</f>
        <v>-5.6497753509586668E-3</v>
      </c>
      <c r="E180" s="111">
        <f>'Stocks domestic'!P361</f>
        <v>1.2525539182798804E-2</v>
      </c>
      <c r="F180" s="111">
        <f>'Stocks domestic'!Q361</f>
        <v>9.8780192231741702E-3</v>
      </c>
      <c r="G180" s="20">
        <f t="array" ref="G180">SQRT(MMULT(MMULT(TRANSPOSE($A$12:$A$16),MMULT(TRANSPOSE(EXP(B181:F432)-1),EXP(B181:F432)-1)/COUNTA(F181:F432)),$A$12:$A$16))*NORMSINV('VaR ES domestic stock'!$B$19)</f>
        <v>-2.6522747239696269E-2</v>
      </c>
      <c r="H180" s="20">
        <f t="array" ref="H180">-SQRT(G180^2+Currency!E161^2+2*G180*Currency!E161*CORREL(Currency!J161:J412,R180:R431))</f>
        <v>-3.6489346166397617E-2</v>
      </c>
      <c r="I180" s="111">
        <f t="shared" si="5"/>
        <v>-0.11538944421614988</v>
      </c>
      <c r="J180" s="20">
        <f t="array" ref="J180">SQRT(MMULT(MMULT(TRANSPOSE($A$12:$A$16),MMULT(TRANSPOSE(EXP(B181:F432)-1),EXP(B181:F432)-1)/COUNTA(F181:F432)),$A$12:$A$16))*(-1/SQRT(2*PI())*EXP(-1*(NORMSINV($B$19))^2/2)/$B$19)</f>
        <v>-3.0386170484077407E-2</v>
      </c>
      <c r="K180" s="20">
        <f>Currency!H161+'VaR ES domestic stock'!J180</f>
        <v>-4.813536489056397E-2</v>
      </c>
      <c r="L180" s="112">
        <f t="shared" si="6"/>
        <v>-0.1522173890574838</v>
      </c>
      <c r="M180" s="229">
        <f>'Stocks domestic'!H361/'Stocks domestic'!H360-1</f>
        <v>-2.1020280755182918E-3</v>
      </c>
      <c r="N180" s="229">
        <f>'Stocks domestic'!I361/'Stocks domestic'!I360-1</f>
        <v>5.6281071253496684E-3</v>
      </c>
      <c r="O180" s="229">
        <f>'Stocks domestic'!J361/'Stocks domestic'!J360-1</f>
        <v>-5.6338453845635739E-3</v>
      </c>
      <c r="P180" s="229">
        <f>'Stocks domestic'!K361/'Stocks domestic'!K360-1</f>
        <v>1.2604312297036291E-2</v>
      </c>
      <c r="Q180" s="229">
        <f>'Stocks domestic'!L361/'Stocks domestic'!L360-1</f>
        <v>9.9269678942732753E-3</v>
      </c>
      <c r="R180" s="155">
        <f t="array" ref="R180">MMULT(M180:Q180,'VaR ES domestic stock'!$A$12:$A$16)</f>
        <v>4.0847027713154741E-3</v>
      </c>
    </row>
    <row r="181" spans="1:18" ht="12.75">
      <c r="A181" s="247">
        <v>42901</v>
      </c>
      <c r="B181" s="111">
        <f>'Stocks domestic'!M360</f>
        <v>-1.210783709486114E-2</v>
      </c>
      <c r="C181" s="111">
        <f>'Stocks domestic'!N360</f>
        <v>-4.2447841270862284E-3</v>
      </c>
      <c r="D181" s="111">
        <f>'Stocks domestic'!O360</f>
        <v>-4.0452064784923716E-3</v>
      </c>
      <c r="E181" s="111">
        <f>'Stocks domestic'!P360</f>
        <v>-9.2864256995843627E-4</v>
      </c>
      <c r="F181" s="111">
        <f>'Stocks domestic'!Q360</f>
        <v>-3.3127456402286446E-3</v>
      </c>
      <c r="G181" s="20">
        <f t="array" ref="G181">SQRT(MMULT(MMULT(TRANSPOSE($A$12:$A$16),MMULT(TRANSPOSE(EXP(B182:F433)-1),EXP(B182:F433)-1)/COUNTA(F182:F433)),$A$12:$A$16))*NORMSINV('VaR ES domestic stock'!$B$19)</f>
        <v>-2.656506067690708E-2</v>
      </c>
      <c r="H181" s="20">
        <f t="array" ref="H181">-SQRT(G181^2+Currency!E162^2+2*G181*Currency!E162*CORREL(Currency!J162:J413,R181:R432))</f>
        <v>-3.661278399596201E-2</v>
      </c>
      <c r="I181" s="111">
        <f t="shared" si="5"/>
        <v>-0.11577978890700104</v>
      </c>
      <c r="J181" s="20">
        <f t="array" ref="J181">SQRT(MMULT(MMULT(TRANSPOSE($A$12:$A$16),MMULT(TRANSPOSE(EXP(B182:F433)-1),EXP(B182:F433)-1)/COUNTA(F182:F433)),$A$12:$A$16))*(-1/SQRT(2*PI())*EXP(-1*(NORMSINV($B$19))^2/2)/$B$19)</f>
        <v>-3.0434647487806898E-2</v>
      </c>
      <c r="K181" s="20">
        <f>Currency!H162+'VaR ES domestic stock'!J181</f>
        <v>-4.8247664775126542E-2</v>
      </c>
      <c r="L181" s="112">
        <f t="shared" si="6"/>
        <v>-0.15257251247367551</v>
      </c>
      <c r="M181" s="229">
        <f>'Stocks domestic'!H360/'Stocks domestic'!H359-1</f>
        <v>-1.2034832176242016E-2</v>
      </c>
      <c r="N181" s="229">
        <f>'Stocks domestic'!I360/'Stocks domestic'!I359-1</f>
        <v>-4.2357877646503894E-3</v>
      </c>
      <c r="O181" s="229">
        <f>'Stocks domestic'!J360/'Stocks domestic'!J359-1</f>
        <v>-4.0370356520386119E-3</v>
      </c>
      <c r="P181" s="229">
        <f>'Stocks domestic'!K360/'Stocks domestic'!K359-1</f>
        <v>-9.28211514889421E-4</v>
      </c>
      <c r="Q181" s="229">
        <f>'Stocks domestic'!L360/'Stocks domestic'!L359-1</f>
        <v>-3.3072645525438205E-3</v>
      </c>
      <c r="R181" s="155">
        <f t="array" ref="R181">MMULT(M181:Q181,'VaR ES domestic stock'!$A$12:$A$16)</f>
        <v>-4.9086263320728511E-3</v>
      </c>
    </row>
    <row r="182" spans="1:18" ht="12.75">
      <c r="A182" s="247">
        <v>42900</v>
      </c>
      <c r="B182" s="111">
        <f>'Stocks domestic'!M359</f>
        <v>2.1197928983700671E-2</v>
      </c>
      <c r="C182" s="111">
        <f>'Stocks domestic'!N359</f>
        <v>-1.0550387517911644E-3</v>
      </c>
      <c r="D182" s="111">
        <f>'Stocks domestic'!O359</f>
        <v>-1.0555325835255446E-3</v>
      </c>
      <c r="E182" s="111">
        <f>'Stocks domestic'!P359</f>
        <v>5.336757710426826E-3</v>
      </c>
      <c r="F182" s="111">
        <f>'Stocks domestic'!Q359</f>
        <v>3.3544679814029297E-3</v>
      </c>
      <c r="G182" s="20">
        <f t="array" ref="G182">SQRT(MMULT(MMULT(TRANSPOSE($A$12:$A$16),MMULT(TRANSPOSE(EXP(B183:F434)-1),EXP(B183:F434)-1)/COUNTA(F183:F434)),$A$12:$A$16))*NORMSINV('VaR ES domestic stock'!$B$19)</f>
        <v>-2.6552934705566036E-2</v>
      </c>
      <c r="H182" s="20">
        <f t="array" ref="H182">-SQRT(G182^2+Currency!E163^2+2*G182*Currency!E163*CORREL(Currency!J163:J414,R182:R433))</f>
        <v>-3.6607342601089866E-2</v>
      </c>
      <c r="I182" s="111">
        <f t="shared" si="5"/>
        <v>-0.1157625817055567</v>
      </c>
      <c r="J182" s="20">
        <f t="array" ref="J182">SQRT(MMULT(MMULT(TRANSPOSE($A$12:$A$16),MMULT(TRANSPOSE(EXP(B183:F434)-1),EXP(B183:F434)-1)/COUNTA(F183:F434)),$A$12:$A$16))*(-1/SQRT(2*PI())*EXP(-1*(NORMSINV($B$19))^2/2)/$B$19)</f>
        <v>-3.042075519267155E-2</v>
      </c>
      <c r="K182" s="20">
        <f>Currency!H163+'VaR ES domestic stock'!J182</f>
        <v>-4.8170533704596757E-2</v>
      </c>
      <c r="L182" s="112">
        <f t="shared" si="6"/>
        <v>-0.15232860261243431</v>
      </c>
      <c r="M182" s="229">
        <f>'Stocks domestic'!H359/'Stocks domestic'!H358-1</f>
        <v>2.142420108529941E-2</v>
      </c>
      <c r="N182" s="229">
        <f>'Stocks domestic'!I359/'Stocks domestic'!I358-1</f>
        <v>-1.0544823940841219E-3</v>
      </c>
      <c r="O182" s="229">
        <f>'Stocks domestic'!J359/'Stocks domestic'!J358-1</f>
        <v>-1.0549757049598263E-3</v>
      </c>
      <c r="P182" s="229">
        <f>'Stocks domestic'!K359/'Stocks domestic'!K358-1</f>
        <v>5.3510235683755791E-3</v>
      </c>
      <c r="Q182" s="229">
        <f>'Stocks domestic'!L359/'Stocks domestic'!L358-1</f>
        <v>3.3601005054015864E-3</v>
      </c>
      <c r="R182" s="155">
        <f t="array" ref="R182">MMULT(M182:Q182,'VaR ES domestic stock'!$A$12:$A$16)</f>
        <v>5.6051734120065259E-3</v>
      </c>
    </row>
    <row r="183" spans="1:18" ht="12.75">
      <c r="A183" s="247">
        <v>42899</v>
      </c>
      <c r="B183" s="111">
        <f>'Stocks domestic'!M358</f>
        <v>4.8720737658697666E-2</v>
      </c>
      <c r="C183" s="111">
        <f>'Stocks domestic'!N358</f>
        <v>6.8041604349672255E-3</v>
      </c>
      <c r="D183" s="111">
        <f>'Stocks domestic'!O358</f>
        <v>1.0628267652997637E-2</v>
      </c>
      <c r="E183" s="111">
        <f>'Stocks domestic'!P358</f>
        <v>1.1031486881240816E-2</v>
      </c>
      <c r="F183" s="111">
        <f>'Stocks domestic'!Q358</f>
        <v>1.5005648566239363E-2</v>
      </c>
      <c r="G183" s="20">
        <f t="array" ref="G183">SQRT(MMULT(MMULT(TRANSPOSE($A$12:$A$16),MMULT(TRANSPOSE(EXP(B184:F435)-1),EXP(B184:F435)-1)/COUNTA(F184:F435)),$A$12:$A$16))*NORMSINV('VaR ES domestic stock'!$B$19)</f>
        <v>-2.6485166400155517E-2</v>
      </c>
      <c r="H183" s="20">
        <f t="array" ref="H183">-SQRT(G183^2+Currency!E164^2+2*G183*Currency!E164*CORREL(Currency!J164:J415,R183:R434))</f>
        <v>-3.6544756361806638E-2</v>
      </c>
      <c r="I183" s="111">
        <f t="shared" si="5"/>
        <v>-0.1155646666392374</v>
      </c>
      <c r="J183" s="20">
        <f t="array" ref="J183">SQRT(MMULT(MMULT(TRANSPOSE($A$12:$A$16),MMULT(TRANSPOSE(EXP(B184:F435)-1),EXP(B184:F435)-1)/COUNTA(F184:F435)),$A$12:$A$16))*(-1/SQRT(2*PI())*EXP(-1*(NORMSINV($B$19))^2/2)/$B$19)</f>
        <v>-3.0343115449585699E-2</v>
      </c>
      <c r="K183" s="20">
        <f>Currency!H164+'VaR ES domestic stock'!J183</f>
        <v>-4.8104630712068053E-2</v>
      </c>
      <c r="L183" s="112">
        <f t="shared" si="6"/>
        <v>-0.15212019905142252</v>
      </c>
      <c r="M183" s="229">
        <f>'Stocks domestic'!H358/'Stocks domestic'!H357-1</f>
        <v>4.9927104694191593E-2</v>
      </c>
      <c r="N183" s="229">
        <f>'Stocks domestic'!I358/'Stocks domestic'!I357-1</f>
        <v>6.8273613255900312E-3</v>
      </c>
      <c r="O183" s="229">
        <f>'Stocks domestic'!J358/'Stocks domestic'!J357-1</f>
        <v>1.068494831742961E-2</v>
      </c>
      <c r="P183" s="229">
        <f>'Stocks domestic'!K358/'Stocks domestic'!K357-1</f>
        <v>1.1092558094814464E-2</v>
      </c>
      <c r="Q183" s="229">
        <f>'Stocks domestic'!L358/'Stocks domestic'!L357-1</f>
        <v>1.5118798565299185E-2</v>
      </c>
      <c r="R183" s="155">
        <f t="array" ref="R183">MMULT(M183:Q183,'VaR ES domestic stock'!$A$12:$A$16)</f>
        <v>1.8730154199464982E-2</v>
      </c>
    </row>
    <row r="184" spans="1:18" ht="12.75">
      <c r="A184" s="247">
        <v>42898</v>
      </c>
      <c r="B184" s="111">
        <f>'Stocks domestic'!M357</f>
        <v>3.4962419182995095E-3</v>
      </c>
      <c r="C184" s="111">
        <f>'Stocks domestic'!N357</f>
        <v>-6.6239175539297302E-4</v>
      </c>
      <c r="D184" s="111">
        <f>'Stocks domestic'!O357</f>
        <v>-2.5408037650566095E-2</v>
      </c>
      <c r="E184" s="111">
        <f>'Stocks domestic'!P357</f>
        <v>-4.3817632751173119E-2</v>
      </c>
      <c r="F184" s="111">
        <f>'Stocks domestic'!Q357</f>
        <v>-8.9313506998607729E-3</v>
      </c>
      <c r="G184" s="20">
        <f t="array" ref="G184">SQRT(MMULT(MMULT(TRANSPOSE($A$12:$A$16),MMULT(TRANSPOSE(EXP(B185:F436)-1),EXP(B185:F436)-1)/COUNTA(F185:F436)),$A$12:$A$16))*NORMSINV('VaR ES domestic stock'!$B$19)</f>
        <v>-2.6399126429541529E-2</v>
      </c>
      <c r="H184" s="20">
        <f t="array" ref="H184">-SQRT(G184^2+Currency!E165^2+2*G184*Currency!E165*CORREL(Currency!J165:J416,R184:R435))</f>
        <v>-3.6715608300444562E-2</v>
      </c>
      <c r="I184" s="111">
        <f t="shared" si="5"/>
        <v>-0.11610494790798856</v>
      </c>
      <c r="J184" s="20">
        <f t="array" ref="J184">SQRT(MMULT(MMULT(TRANSPOSE($A$12:$A$16),MMULT(TRANSPOSE(EXP(B185:F436)-1),EXP(B185:F436)-1)/COUNTA(F185:F436)),$A$12:$A$16))*(-1/SQRT(2*PI())*EXP(-1*(NORMSINV($B$19))^2/2)/$B$19)</f>
        <v>-3.0244542507955854E-2</v>
      </c>
      <c r="K184" s="20">
        <f>Currency!H165+'VaR ES domestic stock'!J184</f>
        <v>-4.8355320266171391E-2</v>
      </c>
      <c r="L184" s="112">
        <f t="shared" si="6"/>
        <v>-0.15291294902800109</v>
      </c>
      <c r="M184" s="229">
        <f>'Stocks domestic'!H357/'Stocks domestic'!H356-1</f>
        <v>3.5023609011450851E-3</v>
      </c>
      <c r="N184" s="229">
        <f>'Stocks domestic'!I357/'Stocks domestic'!I356-1</f>
        <v>-6.6217242240496077E-4</v>
      </c>
      <c r="O184" s="229">
        <f>'Stocks domestic'!J357/'Stocks domestic'!J356-1</f>
        <v>-2.5087969955809752E-2</v>
      </c>
      <c r="P184" s="229">
        <f>'Stocks domestic'!K357/'Stocks domestic'!K356-1</f>
        <v>-4.2871509552409481E-2</v>
      </c>
      <c r="Q184" s="229">
        <f>'Stocks domestic'!L357/'Stocks domestic'!L356-1</f>
        <v>-8.8915846633993434E-3</v>
      </c>
      <c r="R184" s="155">
        <f t="array" ref="R184">MMULT(M184:Q184,'VaR ES domestic stock'!$A$12:$A$16)</f>
        <v>-1.4802175138575692E-2</v>
      </c>
    </row>
    <row r="185" spans="1:18" ht="12.75">
      <c r="A185" s="247">
        <v>42895</v>
      </c>
      <c r="B185" s="111">
        <f>'Stocks domestic'!M356</f>
        <v>-3.441307073115013E-2</v>
      </c>
      <c r="C185" s="111">
        <f>'Stocks domestic'!N356</f>
        <v>-2.0875333112406604E-2</v>
      </c>
      <c r="D185" s="111">
        <f>'Stocks domestic'!O356</f>
        <v>-3.9090495773673017E-2</v>
      </c>
      <c r="E185" s="111">
        <f>'Stocks domestic'!P356</f>
        <v>-4.8021606944153125E-2</v>
      </c>
      <c r="F185" s="111">
        <f>'Stocks domestic'!Q356</f>
        <v>-2.2456952497688684E-2</v>
      </c>
      <c r="G185" s="20">
        <f t="array" ref="G185">SQRT(MMULT(MMULT(TRANSPOSE($A$12:$A$16),MMULT(TRANSPOSE(EXP(B186:F437)-1),EXP(B186:F437)-1)/COUNTA(F186:F437)),$A$12:$A$16))*NORMSINV('VaR ES domestic stock'!$B$19)</f>
        <v>-2.5975223268398104E-2</v>
      </c>
      <c r="H185" s="20">
        <f t="array" ref="H185">-SQRT(G185^2+Currency!E166^2+2*G185*Currency!E166*CORREL(Currency!J166:J417,R185:R436))</f>
        <v>-3.6314884513931119E-2</v>
      </c>
      <c r="I185" s="111">
        <f t="shared" si="5"/>
        <v>-0.11483774802999902</v>
      </c>
      <c r="J185" s="20">
        <f t="array" ref="J185">SQRT(MMULT(MMULT(TRANSPOSE($A$12:$A$16),MMULT(TRANSPOSE(EXP(B186:F437)-1),EXP(B186:F437)-1)/COUNTA(F186:F437)),$A$12:$A$16))*(-1/SQRT(2*PI())*EXP(-1*(NORMSINV($B$19))^2/2)/$B$19)</f>
        <v>-2.9758891696339895E-2</v>
      </c>
      <c r="K185" s="20">
        <f>Currency!H166+'VaR ES domestic stock'!J185</f>
        <v>-4.7963752364435397E-2</v>
      </c>
      <c r="L185" s="112">
        <f t="shared" si="6"/>
        <v>-0.15167470259990234</v>
      </c>
      <c r="M185" s="229">
        <f>'Stocks domestic'!H356/'Stocks domestic'!H355-1</f>
        <v>-3.3827675310170502E-2</v>
      </c>
      <c r="N185" s="229">
        <f>'Stocks domestic'!I356/'Stocks domestic'!I355-1</f>
        <v>-2.0658951640210144E-2</v>
      </c>
      <c r="O185" s="229">
        <f>'Stocks domestic'!J356/'Stocks domestic'!J355-1</f>
        <v>-3.8336321290135311E-2</v>
      </c>
      <c r="P185" s="229">
        <f>'Stocks domestic'!K356/'Stocks domestic'!K355-1</f>
        <v>-4.6886807008514664E-2</v>
      </c>
      <c r="Q185" s="229">
        <f>'Stocks domestic'!L356/'Stocks domestic'!L355-1</f>
        <v>-2.2206672152078388E-2</v>
      </c>
      <c r="R185" s="155">
        <f t="array" ref="R185">MMULT(M185:Q185,'VaR ES domestic stock'!$A$12:$A$16)</f>
        <v>-3.2383285480221805E-2</v>
      </c>
    </row>
    <row r="186" spans="1:18" ht="12.75">
      <c r="A186" s="247">
        <v>42894</v>
      </c>
      <c r="B186" s="111">
        <f>'Stocks domestic'!M355</f>
        <v>3.1074102859116614E-2</v>
      </c>
      <c r="C186" s="111">
        <f>'Stocks domestic'!N355</f>
        <v>8.7515372568298718E-3</v>
      </c>
      <c r="D186" s="111">
        <f>'Stocks domestic'!O355</f>
        <v>2.5360022215426236E-4</v>
      </c>
      <c r="E186" s="111">
        <f>'Stocks domestic'!P355</f>
        <v>4.3314497320948121E-3</v>
      </c>
      <c r="F186" s="111">
        <f>'Stocks domestic'!Q355</f>
        <v>-3.3943270022062304E-3</v>
      </c>
      <c r="G186" s="20">
        <f t="array" ref="G186">SQRT(MMULT(MMULT(TRANSPOSE($A$12:$A$16),MMULT(TRANSPOSE(EXP(B187:F438)-1),EXP(B187:F438)-1)/COUNTA(F187:F438)),$A$12:$A$16))*NORMSINV('VaR ES domestic stock'!$B$19)</f>
        <v>-2.5949047243364744E-2</v>
      </c>
      <c r="H186" s="20">
        <f t="array" ref="H186">-SQRT(G186^2+Currency!E167^2+2*G186*Currency!E167*CORREL(Currency!J167:J418,R186:R437))</f>
        <v>-3.6389155190064956E-2</v>
      </c>
      <c r="I186" s="111">
        <f t="shared" si="5"/>
        <v>-0.11507261252994265</v>
      </c>
      <c r="J186" s="20">
        <f t="array" ref="J186">SQRT(MMULT(MMULT(TRANSPOSE($A$12:$A$16),MMULT(TRANSPOSE(EXP(B187:F438)-1),EXP(B187:F438)-1)/COUNTA(F187:F438)),$A$12:$A$16))*(-1/SQRT(2*PI())*EXP(-1*(NORMSINV($B$19))^2/2)/$B$19)</f>
        <v>-2.9728902753185897E-2</v>
      </c>
      <c r="K186" s="20">
        <f>Currency!H167+'VaR ES domestic stock'!J186</f>
        <v>-4.7925976564536642E-2</v>
      </c>
      <c r="L186" s="112">
        <f t="shared" si="6"/>
        <v>-0.15155524503178752</v>
      </c>
      <c r="M186" s="229">
        <f>'Stocks domestic'!H355/'Stocks domestic'!H354-1</f>
        <v>3.1561942743631999E-2</v>
      </c>
      <c r="N186" s="229">
        <f>'Stocks domestic'!I355/'Stocks domestic'!I354-1</f>
        <v>8.7899439163554582E-3</v>
      </c>
      <c r="O186" s="229">
        <f>'Stocks domestic'!J355/'Stocks domestic'!J354-1</f>
        <v>2.5363238140907463E-4</v>
      </c>
      <c r="P186" s="229">
        <f>'Stocks domestic'!K355/'Stocks domestic'!K354-1</f>
        <v>4.3408440192158615E-3</v>
      </c>
      <c r="Q186" s="229">
        <f>'Stocks domestic'!L355/'Stocks domestic'!L354-1</f>
        <v>-3.3885727867114523E-3</v>
      </c>
      <c r="R186" s="155">
        <f t="array" ref="R186">MMULT(M186:Q186,'VaR ES domestic stock'!$A$12:$A$16)</f>
        <v>8.3115580547801892E-3</v>
      </c>
    </row>
    <row r="187" spans="1:18" ht="12.75">
      <c r="A187" s="247">
        <v>42893</v>
      </c>
      <c r="B187" s="111">
        <f>'Stocks domestic'!M354</f>
        <v>2.1294993420539299E-2</v>
      </c>
      <c r="C187" s="111">
        <f>'Stocks domestic'!N354</f>
        <v>5.7983051215164984E-3</v>
      </c>
      <c r="D187" s="111">
        <f>'Stocks domestic'!O354</f>
        <v>8.1458009444315988E-3</v>
      </c>
      <c r="E187" s="111">
        <f>'Stocks domestic'!P354</f>
        <v>4.8671264567124069E-3</v>
      </c>
      <c r="F187" s="111">
        <f>'Stocks domestic'!Q354</f>
        <v>4.125555846009841E-4</v>
      </c>
      <c r="G187" s="20">
        <f t="array" ref="G187">SQRT(MMULT(MMULT(TRANSPOSE($A$12:$A$16),MMULT(TRANSPOSE(EXP(B188:F439)-1),EXP(B188:F439)-1)/COUNTA(F188:F439)),$A$12:$A$16))*NORMSINV('VaR ES domestic stock'!$B$19)</f>
        <v>-2.5926948717004884E-2</v>
      </c>
      <c r="H187" s="20">
        <f t="array" ref="H187">-SQRT(G187^2+Currency!E168^2+2*G187*Currency!E168*CORREL(Currency!J168:J419,R187:R438))</f>
        <v>-3.6459993047332266E-2</v>
      </c>
      <c r="I187" s="111">
        <f t="shared" si="5"/>
        <v>-0.11529662150347326</v>
      </c>
      <c r="J187" s="20">
        <f t="array" ref="J187">SQRT(MMULT(MMULT(TRANSPOSE($A$12:$A$16),MMULT(TRANSPOSE(EXP(B188:F439)-1),EXP(B188:F439)-1)/COUNTA(F188:F439)),$A$12:$A$16))*(-1/SQRT(2*PI())*EXP(-1*(NORMSINV($B$19))^2/2)/$B$19)</f>
        <v>-2.9703585255592264E-2</v>
      </c>
      <c r="K187" s="20">
        <f>Currency!H168+'VaR ES domestic stock'!J187</f>
        <v>-4.8044837656731787E-2</v>
      </c>
      <c r="L187" s="112">
        <f t="shared" si="6"/>
        <v>-0.15193111680829943</v>
      </c>
      <c r="M187" s="229">
        <f>'Stocks domestic'!H354/'Stocks domestic'!H353-1</f>
        <v>2.1523349861983343E-2</v>
      </c>
      <c r="N187" s="229">
        <f>'Stocks domestic'!I354/'Stocks domestic'!I353-1</f>
        <v>5.8151478299763859E-3</v>
      </c>
      <c r="O187" s="229">
        <f>'Stocks domestic'!J354/'Stocks domestic'!J353-1</f>
        <v>8.1790682492084432E-3</v>
      </c>
      <c r="P187" s="229">
        <f>'Stocks domestic'!K354/'Stocks domestic'!K353-1</f>
        <v>4.8789901562513727E-3</v>
      </c>
      <c r="Q187" s="229">
        <f>'Stocks domestic'!L354/'Stocks domestic'!L353-1</f>
        <v>4.126406973603558E-4</v>
      </c>
      <c r="R187" s="155">
        <f t="array" ref="R187">MMULT(M187:Q187,'VaR ES domestic stock'!$A$12:$A$16)</f>
        <v>8.1618393589559801E-3</v>
      </c>
    </row>
    <row r="188" spans="1:18" ht="12.75">
      <c r="A188" s="247">
        <v>42892</v>
      </c>
      <c r="B188" s="111">
        <f>'Stocks domestic'!M353</f>
        <v>1.6447804864705928E-2</v>
      </c>
      <c r="C188" s="111">
        <f>'Stocks domestic'!N353</f>
        <v>-5.1442309013782226E-3</v>
      </c>
      <c r="D188" s="111">
        <f>'Stocks domestic'!O353</f>
        <v>4.0238296124429553E-3</v>
      </c>
      <c r="E188" s="111">
        <f>'Stocks domestic'!P353</f>
        <v>1.3175181367729393E-3</v>
      </c>
      <c r="F188" s="111">
        <f>'Stocks domestic'!Q353</f>
        <v>3.966189590703325E-3</v>
      </c>
      <c r="G188" s="20">
        <f t="array" ref="G188">SQRT(MMULT(MMULT(TRANSPOSE($A$12:$A$16),MMULT(TRANSPOSE(EXP(B189:F440)-1),EXP(B189:F440)-1)/COUNTA(F189:F440)),$A$12:$A$16))*NORMSINV('VaR ES domestic stock'!$B$19)</f>
        <v>-2.5920167768158833E-2</v>
      </c>
      <c r="H188" s="20">
        <f t="array" ref="H188">-SQRT(G188^2+Currency!E169^2+2*G188*Currency!E169*CORREL(Currency!J169:J420,R188:R439))</f>
        <v>-3.6469172491595141E-2</v>
      </c>
      <c r="I188" s="111">
        <f t="shared" si="5"/>
        <v>-0.11532564945499851</v>
      </c>
      <c r="J188" s="20">
        <f t="array" ref="J188">SQRT(MMULT(MMULT(TRANSPOSE($A$12:$A$16),MMULT(TRANSPOSE(EXP(B189:F440)-1),EXP(B189:F440)-1)/COUNTA(F189:F440)),$A$12:$A$16))*(-1/SQRT(2*PI())*EXP(-1*(NORMSINV($B$19))^2/2)/$B$19)</f>
        <v>-2.9695816563087757E-2</v>
      </c>
      <c r="K188" s="20">
        <f>Currency!H169+'VaR ES domestic stock'!J188</f>
        <v>-4.8077633413480078E-2</v>
      </c>
      <c r="L188" s="112">
        <f t="shared" si="6"/>
        <v>-0.15203482609721289</v>
      </c>
      <c r="M188" s="229">
        <f>'Stocks domestic'!H353/'Stocks domestic'!H352-1</f>
        <v>1.6583814671530916E-2</v>
      </c>
      <c r="N188" s="229">
        <f>'Stocks domestic'!I353/'Stocks domestic'!I352-1</f>
        <v>-5.1310220051719035E-3</v>
      </c>
      <c r="O188" s="229">
        <f>'Stocks domestic'!J353/'Stocks domestic'!J352-1</f>
        <v>4.0319360841913898E-3</v>
      </c>
      <c r="P188" s="229">
        <f>'Stocks domestic'!K353/'Stocks domestic'!K352-1</f>
        <v>1.3183864450887484E-3</v>
      </c>
      <c r="Q188" s="229">
        <f>'Stocks domestic'!L353/'Stocks domestic'!L352-1</f>
        <v>3.9740653294200179E-3</v>
      </c>
      <c r="R188" s="155">
        <f t="array" ref="R188">MMULT(M188:Q188,'VaR ES domestic stock'!$A$12:$A$16)</f>
        <v>4.1554361050118345E-3</v>
      </c>
    </row>
    <row r="189" spans="1:18" ht="12.75">
      <c r="A189" s="247">
        <v>42891</v>
      </c>
      <c r="B189" s="111">
        <f>'Stocks domestic'!M352</f>
        <v>2.1505633672122392E-2</v>
      </c>
      <c r="C189" s="111">
        <f>'Stocks domestic'!N352</f>
        <v>3.140259251976777E-4</v>
      </c>
      <c r="D189" s="111">
        <f>'Stocks domestic'!O352</f>
        <v>-1.0062838771119728E-2</v>
      </c>
      <c r="E189" s="111">
        <f>'Stocks domestic'!P352</f>
        <v>-9.6328418397751477E-4</v>
      </c>
      <c r="F189" s="111">
        <f>'Stocks domestic'!Q352</f>
        <v>6.9837439113515209E-3</v>
      </c>
      <c r="G189" s="20">
        <f t="array" ref="G189">SQRT(MMULT(MMULT(TRANSPOSE($A$12:$A$16),MMULT(TRANSPOSE(EXP(B190:F441)-1),EXP(B190:F441)-1)/COUNTA(F190:F441)),$A$12:$A$16))*NORMSINV('VaR ES domestic stock'!$B$19)</f>
        <v>-2.6090230271312239E-2</v>
      </c>
      <c r="H189" s="20">
        <f t="array" ref="H189">-SQRT(G189^2+Currency!E170^2+2*G189*Currency!E170*CORREL(Currency!J170:J421,R189:R440))</f>
        <v>-3.6721609382325313E-2</v>
      </c>
      <c r="I189" s="111">
        <f t="shared" si="5"/>
        <v>-0.1161239249951569</v>
      </c>
      <c r="J189" s="20">
        <f t="array" ref="J189">SQRT(MMULT(MMULT(TRANSPOSE($A$12:$A$16),MMULT(TRANSPOSE(EXP(B190:F441)-1),EXP(B190:F441)-1)/COUNTA(F190:F441)),$A$12:$A$16))*(-1/SQRT(2*PI())*EXP(-1*(NORMSINV($B$19))^2/2)/$B$19)</f>
        <v>-2.9890651139124213E-2</v>
      </c>
      <c r="K189" s="20">
        <f>Currency!H170+'VaR ES domestic stock'!J189</f>
        <v>-4.8419389085135919E-2</v>
      </c>
      <c r="L189" s="112">
        <f t="shared" si="6"/>
        <v>-0.15311555242292599</v>
      </c>
      <c r="M189" s="229">
        <f>'Stocks domestic'!H352/'Stocks domestic'!H351-1</f>
        <v>2.173854646113349E-2</v>
      </c>
      <c r="N189" s="229">
        <f>'Stocks domestic'!I352/'Stocks domestic'!I351-1</f>
        <v>3.1407523650006652E-4</v>
      </c>
      <c r="O189" s="229">
        <f>'Stocks domestic'!J352/'Stocks domestic'!J351-1</f>
        <v>-1.0012377811062567E-2</v>
      </c>
      <c r="P189" s="229">
        <f>'Stocks domestic'!K352/'Stocks domestic'!K351-1</f>
        <v>-9.6282037470662996E-4</v>
      </c>
      <c r="Q189" s="229">
        <f>'Stocks domestic'!L352/'Stocks domestic'!L351-1</f>
        <v>7.0081871194320744E-3</v>
      </c>
      <c r="R189" s="155">
        <f t="array" ref="R189">MMULT(M189:Q189,'VaR ES domestic stock'!$A$12:$A$16)</f>
        <v>3.6171221262592877E-3</v>
      </c>
    </row>
    <row r="190" spans="1:18" ht="12.75">
      <c r="A190" s="247">
        <v>42888</v>
      </c>
      <c r="B190" s="111">
        <f>'Stocks domestic'!M351</f>
        <v>1.1508069215451922E-3</v>
      </c>
      <c r="C190" s="111">
        <f>'Stocks domestic'!N351</f>
        <v>8.2013843070449736E-3</v>
      </c>
      <c r="D190" s="111">
        <f>'Stocks domestic'!O351</f>
        <v>1.7390191546257747E-2</v>
      </c>
      <c r="E190" s="111">
        <f>'Stocks domestic'!P351</f>
        <v>1.6026558085972441E-2</v>
      </c>
      <c r="F190" s="111">
        <f>'Stocks domestic'!Q351</f>
        <v>2.6084125176665283E-2</v>
      </c>
      <c r="G190" s="20">
        <f t="array" ref="G190">SQRT(MMULT(MMULT(TRANSPOSE($A$12:$A$16),MMULT(TRANSPOSE(EXP(B191:F442)-1),EXP(B191:F442)-1)/COUNTA(F191:F442)),$A$12:$A$16))*NORMSINV('VaR ES domestic stock'!$B$19)</f>
        <v>-2.6078950884124333E-2</v>
      </c>
      <c r="H190" s="20">
        <f t="array" ref="H190">-SQRT(G190^2+Currency!E171^2+2*G190*Currency!E171*CORREL(Currency!J171:J422,R190:R441))</f>
        <v>-3.683853411860169E-2</v>
      </c>
      <c r="I190" s="111">
        <f t="shared" si="5"/>
        <v>-0.11649367347660478</v>
      </c>
      <c r="J190" s="20">
        <f t="array" ref="J190">SQRT(MMULT(MMULT(TRANSPOSE($A$12:$A$16),MMULT(TRANSPOSE(EXP(B191:F442)-1),EXP(B191:F442)-1)/COUNTA(F191:F442)),$A$12:$A$16))*(-1/SQRT(2*PI())*EXP(-1*(NORMSINV($B$19))^2/2)/$B$19)</f>
        <v>-2.987772874541627E-2</v>
      </c>
      <c r="K190" s="20">
        <f>Currency!H171+'VaR ES domestic stock'!J190</f>
        <v>-4.8459268846036893E-2</v>
      </c>
      <c r="L190" s="112">
        <f t="shared" si="6"/>
        <v>-0.15324166329991601</v>
      </c>
      <c r="M190" s="229">
        <f>'Stocks domestic'!H351/'Stocks domestic'!H350-1</f>
        <v>1.1514693539167453E-3</v>
      </c>
      <c r="N190" s="229">
        <f>'Stocks domestic'!I351/'Stocks domestic'!I350-1</f>
        <v>8.2351077893567659E-3</v>
      </c>
      <c r="O190" s="229">
        <f>'Stocks domestic'!J351/'Stocks domestic'!J350-1</f>
        <v>1.754228127130375E-2</v>
      </c>
      <c r="P190" s="229">
        <f>'Stocks domestic'!K351/'Stocks domestic'!K350-1</f>
        <v>1.6155672197438076E-2</v>
      </c>
      <c r="Q190" s="229">
        <f>'Stocks domestic'!L351/'Stocks domestic'!L350-1</f>
        <v>2.6427293218883818E-2</v>
      </c>
      <c r="R190" s="155">
        <f t="array" ref="R190">MMULT(M190:Q190,'VaR ES domestic stock'!$A$12:$A$16)</f>
        <v>1.3902364766179832E-2</v>
      </c>
    </row>
    <row r="191" spans="1:18" ht="12.75">
      <c r="A191" s="247">
        <v>42887</v>
      </c>
      <c r="B191" s="111">
        <f>'Stocks domestic'!M350</f>
        <v>-6.6038626779198906E-3</v>
      </c>
      <c r="C191" s="111">
        <f>'Stocks domestic'!N350</f>
        <v>-4.4482220012049233E-3</v>
      </c>
      <c r="D191" s="111">
        <f>'Stocks domestic'!O350</f>
        <v>-1.9796355175127709E-3</v>
      </c>
      <c r="E191" s="111">
        <f>'Stocks domestic'!P350</f>
        <v>-5.2159969934375428E-3</v>
      </c>
      <c r="F191" s="111">
        <f>'Stocks domestic'!Q350</f>
        <v>-1.0093532314439046E-3</v>
      </c>
      <c r="G191" s="20">
        <f t="array" ref="G191">SQRT(MMULT(MMULT(TRANSPOSE($A$12:$A$16),MMULT(TRANSPOSE(EXP(B192:F443)-1),EXP(B192:F443)-1)/COUNTA(F192:F443)),$A$12:$A$16))*NORMSINV('VaR ES domestic stock'!$B$19)</f>
        <v>-2.6082668807665986E-2</v>
      </c>
      <c r="H191" s="20">
        <f t="array" ref="H191">-SQRT(G191^2+Currency!E172^2+2*G191*Currency!E172*CORREL(Currency!J172:J423,R191:R442))</f>
        <v>-3.6871500757856952E-2</v>
      </c>
      <c r="I191" s="111">
        <f t="shared" si="5"/>
        <v>-0.11659792314345252</v>
      </c>
      <c r="J191" s="20">
        <f t="array" ref="J191">SQRT(MMULT(MMULT(TRANSPOSE($A$12:$A$16),MMULT(TRANSPOSE(EXP(B192:F443)-1),EXP(B192:F443)-1)/COUNTA(F192:F443)),$A$12:$A$16))*(-1/SQRT(2*PI())*EXP(-1*(NORMSINV($B$19))^2/2)/$B$19)</f>
        <v>-2.9881988238505821E-2</v>
      </c>
      <c r="K191" s="20">
        <f>Currency!H172+'VaR ES domestic stock'!J191</f>
        <v>-4.8463772711110895E-2</v>
      </c>
      <c r="L191" s="112">
        <f t="shared" si="6"/>
        <v>-0.15325590577182394</v>
      </c>
      <c r="M191" s="229">
        <f>'Stocks domestic'!H350/'Stocks domestic'!H349-1</f>
        <v>-6.5821050978217555E-3</v>
      </c>
      <c r="N191" s="229">
        <f>'Stocks domestic'!I350/'Stocks domestic'!I349-1</f>
        <v>-4.4383433146771845E-3</v>
      </c>
      <c r="O191" s="229">
        <f>'Stocks domestic'!J350/'Stocks domestic'!J349-1</f>
        <v>-1.9776773314996721E-3</v>
      </c>
      <c r="P191" s="229">
        <f>'Stocks domestic'!K350/'Stocks domestic'!K349-1</f>
        <v>-5.2024173019222797E-3</v>
      </c>
      <c r="Q191" s="229">
        <f>'Stocks domestic'!L350/'Stocks domestic'!L349-1</f>
        <v>-1.0088440058149128E-3</v>
      </c>
      <c r="R191" s="155">
        <f t="array" ref="R191">MMULT(M191:Q191,'VaR ES domestic stock'!$A$12:$A$16)</f>
        <v>-3.8418774103471608E-3</v>
      </c>
    </row>
    <row r="192" spans="1:18" ht="12.75">
      <c r="A192" s="247">
        <v>42886</v>
      </c>
      <c r="B192" s="111">
        <f>'Stocks domestic'!M349</f>
        <v>2.0579274710803133E-2</v>
      </c>
      <c r="C192" s="111">
        <f>'Stocks domestic'!N349</f>
        <v>1.1598307389551609E-3</v>
      </c>
      <c r="D192" s="111">
        <f>'Stocks domestic'!O349</f>
        <v>-2.8430379441349721E-3</v>
      </c>
      <c r="E192" s="111">
        <f>'Stocks domestic'!P349</f>
        <v>2.1770648995277156E-3</v>
      </c>
      <c r="F192" s="111">
        <f>'Stocks domestic'!Q349</f>
        <v>-5.0322515870662651E-3</v>
      </c>
      <c r="G192" s="20">
        <f t="array" ref="G192">SQRT(MMULT(MMULT(TRANSPOSE($A$12:$A$16),MMULT(TRANSPOSE(EXP(B193:F444)-1),EXP(B193:F444)-1)/COUNTA(F193:F444)),$A$12:$A$16))*NORMSINV('VaR ES domestic stock'!$B$19)</f>
        <v>-2.6150534978680858E-2</v>
      </c>
      <c r="H192" s="20">
        <f t="array" ref="H192">-SQRT(G192^2+Currency!E173^2+2*G192*Currency!E173*CORREL(Currency!J173:J424,R192:R443))</f>
        <v>-3.6992888016028895E-2</v>
      </c>
      <c r="I192" s="111">
        <f t="shared" si="5"/>
        <v>-0.11698178335819874</v>
      </c>
      <c r="J192" s="20">
        <f t="array" ref="J192">SQRT(MMULT(MMULT(TRANSPOSE($A$12:$A$16),MMULT(TRANSPOSE(EXP(B193:F444)-1),EXP(B193:F444)-1)/COUNTA(F193:F444)),$A$12:$A$16))*(-1/SQRT(2*PI())*EXP(-1*(NORMSINV($B$19))^2/2)/$B$19)</f>
        <v>-2.9959740102742306E-2</v>
      </c>
      <c r="K192" s="20">
        <f>Currency!H173+'VaR ES domestic stock'!J192</f>
        <v>-4.866509552694849E-2</v>
      </c>
      <c r="L192" s="112">
        <f t="shared" si="6"/>
        <v>-0.15389254441482936</v>
      </c>
      <c r="M192" s="229">
        <f>'Stocks domestic'!H349/'Stocks domestic'!H348-1</f>
        <v>2.0792488064984793E-2</v>
      </c>
      <c r="N192" s="229">
        <f>'Stocks domestic'!I349/'Stocks domestic'!I348-1</f>
        <v>1.1605036027375615E-3</v>
      </c>
      <c r="O192" s="229">
        <f>'Stocks domestic'!J349/'Stocks domestic'!J348-1</f>
        <v>-2.8390003390202923E-3</v>
      </c>
      <c r="P192" s="229">
        <f>'Stocks domestic'!K349/'Stocks domestic'!K348-1</f>
        <v>2.1794364259928312E-3</v>
      </c>
      <c r="Q192" s="229">
        <f>'Stocks domestic'!L349/'Stocks domestic'!L348-1</f>
        <v>-5.0196110214394407E-3</v>
      </c>
      <c r="R192" s="155">
        <f t="array" ref="R192">MMULT(M192:Q192,'VaR ES domestic stock'!$A$12:$A$16)</f>
        <v>3.2547633466510901E-3</v>
      </c>
    </row>
    <row r="193" spans="1:18" ht="12.75">
      <c r="A193" s="247">
        <v>42885</v>
      </c>
      <c r="B193" s="111">
        <f>'Stocks domestic'!M348</f>
        <v>3.0618515245896771E-2</v>
      </c>
      <c r="C193" s="111">
        <f>'Stocks domestic'!N348</f>
        <v>-1.7633417228673021E-3</v>
      </c>
      <c r="D193" s="111">
        <f>'Stocks domestic'!O348</f>
        <v>8.3581523210644697E-4</v>
      </c>
      <c r="E193" s="111">
        <f>'Stocks domestic'!P348</f>
        <v>5.297301069559562E-3</v>
      </c>
      <c r="F193" s="111">
        <f>'Stocks domestic'!Q348</f>
        <v>6.8574971619873876E-3</v>
      </c>
      <c r="G193" s="20">
        <f t="array" ref="G193">SQRT(MMULT(MMULT(TRANSPOSE($A$12:$A$16),MMULT(TRANSPOSE(EXP(B194:F445)-1),EXP(B194:F445)-1)/COUNTA(F194:F445)),$A$12:$A$16))*NORMSINV('VaR ES domestic stock'!$B$19)</f>
        <v>-2.6123406465593871E-2</v>
      </c>
      <c r="H193" s="20">
        <f t="array" ref="H193">-SQRT(G193^2+Currency!E174^2+2*G193*Currency!E174*CORREL(Currency!J174:J425,R193:R444))</f>
        <v>-3.70093026981448E-2</v>
      </c>
      <c r="I193" s="111">
        <f t="shared" si="5"/>
        <v>-0.11703369114075263</v>
      </c>
      <c r="J193" s="20">
        <f t="array" ref="J193">SQRT(MMULT(MMULT(TRANSPOSE($A$12:$A$16),MMULT(TRANSPOSE(EXP(B194:F445)-1),EXP(B194:F445)-1)/COUNTA(F194:F445)),$A$12:$A$16))*(-1/SQRT(2*PI())*EXP(-1*(NORMSINV($B$19))^2/2)/$B$19)</f>
        <v>-2.9928659927819592E-2</v>
      </c>
      <c r="K193" s="20">
        <f>Currency!H174+'VaR ES domestic stock'!J193</f>
        <v>-4.8635770641904302E-2</v>
      </c>
      <c r="L193" s="112">
        <f t="shared" si="6"/>
        <v>-0.15379981098596709</v>
      </c>
      <c r="M193" s="229">
        <f>'Stocks domestic'!H348/'Stocks domestic'!H347-1</f>
        <v>3.1092082939529364E-2</v>
      </c>
      <c r="N193" s="229">
        <f>'Stocks domestic'!I348/'Stocks domestic'!I347-1</f>
        <v>-1.7617879492636268E-3</v>
      </c>
      <c r="O193" s="229">
        <f>'Stocks domestic'!J348/'Stocks domestic'!J347-1</f>
        <v>8.361646229928521E-4</v>
      </c>
      <c r="P193" s="229">
        <f>'Stocks domestic'!K348/'Stocks domestic'!K347-1</f>
        <v>5.3113565766613746E-3</v>
      </c>
      <c r="Q193" s="229">
        <f>'Stocks domestic'!L348/'Stocks domestic'!L347-1</f>
        <v>6.8810636338574316E-3</v>
      </c>
      <c r="R193" s="155">
        <f t="array" ref="R193">MMULT(M193:Q193,'VaR ES domestic stock'!$A$12:$A$16)</f>
        <v>8.4717759647554795E-3</v>
      </c>
    </row>
    <row r="194" spans="1:18" ht="12.75">
      <c r="A194" s="247">
        <v>42881</v>
      </c>
      <c r="B194" s="111">
        <f>'Stocks domestic'!M347</f>
        <v>2.2144401743336321E-2</v>
      </c>
      <c r="C194" s="111">
        <f>'Stocks domestic'!N347</f>
        <v>-3.7461918016895631E-3</v>
      </c>
      <c r="D194" s="111">
        <f>'Stocks domestic'!O347</f>
        <v>-5.436919636474428E-3</v>
      </c>
      <c r="E194" s="111">
        <f>'Stocks domestic'!P347</f>
        <v>-7.5560158004654441E-3</v>
      </c>
      <c r="F194" s="111">
        <f>'Stocks domestic'!Q347</f>
        <v>1.1252270734166694E-3</v>
      </c>
      <c r="G194" s="20">
        <f t="array" ref="G194">SQRT(MMULT(MMULT(TRANSPOSE($A$12:$A$16),MMULT(TRANSPOSE(EXP(B195:F446)-1),EXP(B195:F446)-1)/COUNTA(F195:F446)),$A$12:$A$16))*NORMSINV('VaR ES domestic stock'!$B$19)</f>
        <v>-2.6166934128520232E-2</v>
      </c>
      <c r="H194" s="20">
        <f t="array" ref="H194">-SQRT(G194^2+Currency!E175^2+2*G194*Currency!E175*CORREL(Currency!J175:J426,R194:R445))</f>
        <v>-3.7045927565541641E-2</v>
      </c>
      <c r="I194" s="111">
        <f t="shared" si="5"/>
        <v>-0.11714950914072829</v>
      </c>
      <c r="J194" s="20">
        <f t="array" ref="J194">SQRT(MMULT(MMULT(TRANSPOSE($A$12:$A$16),MMULT(TRANSPOSE(EXP(B195:F446)-1),EXP(B195:F446)-1)/COUNTA(F195:F446)),$A$12:$A$16))*(-1/SQRT(2*PI())*EXP(-1*(NORMSINV($B$19))^2/2)/$B$19)</f>
        <v>-2.9978528026870593E-2</v>
      </c>
      <c r="K194" s="20">
        <f>Currency!H175+'VaR ES domestic stock'!J194</f>
        <v>-4.8678445730642957E-2</v>
      </c>
      <c r="L194" s="112">
        <f t="shared" si="6"/>
        <v>-0.15393476146573104</v>
      </c>
      <c r="M194" s="229">
        <f>'Stocks domestic'!H347/'Stocks domestic'!H346-1</f>
        <v>2.2391408913387423E-2</v>
      </c>
      <c r="N194" s="229">
        <f>'Stocks domestic'!I347/'Stocks domestic'!I346-1</f>
        <v>-3.7391835792951467E-3</v>
      </c>
      <c r="O194" s="229">
        <f>'Stocks domestic'!J347/'Stocks domestic'!J346-1</f>
        <v>-5.422166338515888E-3</v>
      </c>
      <c r="P194" s="229">
        <f>'Stocks domestic'!K347/'Stocks domestic'!K346-1</f>
        <v>-7.5275408772034202E-3</v>
      </c>
      <c r="Q194" s="229">
        <f>'Stocks domestic'!L347/'Stocks domestic'!L346-1</f>
        <v>1.1258603789152666E-3</v>
      </c>
      <c r="R194" s="155">
        <f t="array" ref="R194">MMULT(M194:Q194,'VaR ES domestic stock'!$A$12:$A$16)</f>
        <v>1.3656756994576476E-3</v>
      </c>
    </row>
    <row r="195" spans="1:18" ht="12.75">
      <c r="A195" s="247">
        <v>42880</v>
      </c>
      <c r="B195" s="111">
        <f>'Stocks domestic'!M346</f>
        <v>2.9769047382425137E-2</v>
      </c>
      <c r="C195" s="111">
        <f>'Stocks domestic'!N346</f>
        <v>1.2553781095838219E-2</v>
      </c>
      <c r="D195" s="111">
        <f>'Stocks domestic'!O346</f>
        <v>1.2135625979840046E-2</v>
      </c>
      <c r="E195" s="111">
        <f>'Stocks domestic'!P346</f>
        <v>4.1730881620794358E-2</v>
      </c>
      <c r="F195" s="111">
        <f>'Stocks domestic'!Q346</f>
        <v>2.096981989992935E-2</v>
      </c>
      <c r="G195" s="20">
        <f t="array" ref="G195">SQRT(MMULT(MMULT(TRANSPOSE($A$12:$A$16),MMULT(TRANSPOSE(EXP(B196:F447)-1),EXP(B196:F447)-1)/COUNTA(F196:F447)),$A$12:$A$16))*NORMSINV('VaR ES domestic stock'!$B$19)</f>
        <v>-2.6194987179981685E-2</v>
      </c>
      <c r="H195" s="20">
        <f t="array" ref="H195">-SQRT(G195^2+Currency!E176^2+2*G195*Currency!E176*CORREL(Currency!J176:J427,R195:R446))</f>
        <v>-3.7088677279000178E-2</v>
      </c>
      <c r="I195" s="111">
        <f t="shared" si="5"/>
        <v>-0.11728469560457683</v>
      </c>
      <c r="J195" s="20">
        <f t="array" ref="J195">SQRT(MMULT(MMULT(TRANSPOSE($A$12:$A$16),MMULT(TRANSPOSE(EXP(B196:F447)-1),EXP(B196:F447)-1)/COUNTA(F196:F447)),$A$12:$A$16))*(-1/SQRT(2*PI())*EXP(-1*(NORMSINV($B$19))^2/2)/$B$19)</f>
        <v>-3.0010667412606263E-2</v>
      </c>
      <c r="K195" s="20">
        <f>Currency!H176+'VaR ES domestic stock'!J195</f>
        <v>-4.8747283004287628E-2</v>
      </c>
      <c r="L195" s="112">
        <f t="shared" si="6"/>
        <v>-0.15415244403836451</v>
      </c>
      <c r="M195" s="229">
        <f>'Stocks domestic'!H346/'Stocks domestic'!H345-1</f>
        <v>3.0216575261257539E-2</v>
      </c>
      <c r="N195" s="229">
        <f>'Stocks domestic'!I346/'Stocks domestic'!I345-1</f>
        <v>1.2632910583800783E-2</v>
      </c>
      <c r="O195" s="229">
        <f>'Stocks domestic'!J346/'Stocks domestic'!J345-1</f>
        <v>1.22095614705795E-2</v>
      </c>
      <c r="P195" s="229">
        <f>'Stocks domestic'!K346/'Stocks domestic'!K345-1</f>
        <v>4.2613854441232668E-2</v>
      </c>
      <c r="Q195" s="229">
        <f>'Stocks domestic'!L346/'Stocks domestic'!L345-1</f>
        <v>2.1191231518895348E-2</v>
      </c>
      <c r="R195" s="155">
        <f t="array" ref="R195">MMULT(M195:Q195,'VaR ES domestic stock'!$A$12:$A$16)</f>
        <v>2.3772826655153168E-2</v>
      </c>
    </row>
    <row r="196" spans="1:18" ht="12.75">
      <c r="A196" s="247">
        <v>42879</v>
      </c>
      <c r="B196" s="111">
        <f>'Stocks domestic'!M345</f>
        <v>1.8936098584645612E-2</v>
      </c>
      <c r="C196" s="111">
        <f>'Stocks domestic'!N345</f>
        <v>5.4457816359842126E-3</v>
      </c>
      <c r="D196" s="111">
        <f>'Stocks domestic'!O345</f>
        <v>-4.7739477430158552E-3</v>
      </c>
      <c r="E196" s="111">
        <f>'Stocks domestic'!P345</f>
        <v>-3.0456150181170502E-3</v>
      </c>
      <c r="F196" s="111">
        <f>'Stocks domestic'!Q345</f>
        <v>-4.6901168020308724E-4</v>
      </c>
      <c r="G196" s="20">
        <f t="array" ref="G196">SQRT(MMULT(MMULT(TRANSPOSE($A$12:$A$16),MMULT(TRANSPOSE(EXP(B197:F448)-1),EXP(B197:F448)-1)/COUNTA(F197:F448)),$A$12:$A$16))*NORMSINV('VaR ES domestic stock'!$B$19)</f>
        <v>-2.6303425709807305E-2</v>
      </c>
      <c r="H196" s="20">
        <f t="array" ref="H196">-SQRT(G196^2+Currency!E177^2+2*G196*Currency!E177*CORREL(Currency!J177:J428,R196:R447))</f>
        <v>-3.7226487844743396E-2</v>
      </c>
      <c r="I196" s="111">
        <f t="shared" si="5"/>
        <v>-0.11772049087796177</v>
      </c>
      <c r="J196" s="20">
        <f t="array" ref="J196">SQRT(MMULT(MMULT(TRANSPOSE($A$12:$A$16),MMULT(TRANSPOSE(EXP(B197:F448)-1),EXP(B197:F448)-1)/COUNTA(F197:F448)),$A$12:$A$16))*(-1/SQRT(2*PI())*EXP(-1*(NORMSINV($B$19))^2/2)/$B$19)</f>
        <v>-3.0134901588822836E-2</v>
      </c>
      <c r="K196" s="20">
        <f>Currency!H177+'VaR ES domestic stock'!J196</f>
        <v>-4.8891999900620806E-2</v>
      </c>
      <c r="L196" s="112">
        <f t="shared" si="6"/>
        <v>-0.1546100790466878</v>
      </c>
      <c r="M196" s="229">
        <f>'Stocks domestic'!H345/'Stocks domestic'!H344-1</f>
        <v>1.9116523548372344E-2</v>
      </c>
      <c r="N196" s="229">
        <f>'Stocks domestic'!I345/'Stocks domestic'!I344-1</f>
        <v>5.4606368586551657E-3</v>
      </c>
      <c r="O196" s="229">
        <f>'Stocks domestic'!J345/'Stocks domestic'!J344-1</f>
        <v>-4.7625705663718598E-3</v>
      </c>
      <c r="P196" s="229">
        <f>'Stocks domestic'!K345/'Stocks domestic'!K344-1</f>
        <v>-3.0409818375194408E-3</v>
      </c>
      <c r="Q196" s="229">
        <f>'Stocks domestic'!L345/'Stocks domestic'!L344-1</f>
        <v>-4.6890171141789061E-4</v>
      </c>
      <c r="R196" s="155">
        <f t="array" ref="R196">MMULT(M196:Q196,'VaR ES domestic stock'!$A$12:$A$16)</f>
        <v>3.2609412583436636E-3</v>
      </c>
    </row>
    <row r="197" spans="1:18" ht="12.75">
      <c r="A197" s="247">
        <v>42878</v>
      </c>
      <c r="B197" s="111">
        <f>'Stocks domestic'!M344</f>
        <v>-2.2551471368444036E-2</v>
      </c>
      <c r="C197" s="111">
        <f>'Stocks domestic'!N344</f>
        <v>1.0951744231726894E-3</v>
      </c>
      <c r="D197" s="111">
        <f>'Stocks domestic'!O344</f>
        <v>-2.6523530237929824E-3</v>
      </c>
      <c r="E197" s="111">
        <f>'Stocks domestic'!P344</f>
        <v>3.5963092861627452E-3</v>
      </c>
      <c r="F197" s="111">
        <f>'Stocks domestic'!Q344</f>
        <v>1.9368093067350602E-3</v>
      </c>
      <c r="G197" s="20">
        <f t="array" ref="G197">SQRT(MMULT(MMULT(TRANSPOSE($A$12:$A$16),MMULT(TRANSPOSE(EXP(B198:F449)-1),EXP(B198:F449)-1)/COUNTA(F198:F449)),$A$12:$A$16))*NORMSINV('VaR ES domestic stock'!$B$19)</f>
        <v>-2.6371282161277744E-2</v>
      </c>
      <c r="H197" s="20">
        <f t="array" ref="H197">-SQRT(G197^2+Currency!E178^2+2*G197*Currency!E178*CORREL(Currency!J178:J429,R197:R448))</f>
        <v>-3.733193924333443E-2</v>
      </c>
      <c r="I197" s="111">
        <f t="shared" si="5"/>
        <v>-0.11805395747995971</v>
      </c>
      <c r="J197" s="20">
        <f t="array" ref="J197">SQRT(MMULT(MMULT(TRANSPOSE($A$12:$A$16),MMULT(TRANSPOSE(EXP(B198:F449)-1),EXP(B198:F449)-1)/COUNTA(F198:F449)),$A$12:$A$16))*(-1/SQRT(2*PI())*EXP(-1*(NORMSINV($B$19))^2/2)/$B$19)</f>
        <v>-3.0212642317722114E-2</v>
      </c>
      <c r="K197" s="20">
        <f>Currency!H178+'VaR ES domestic stock'!J197</f>
        <v>-4.9140655047702625E-2</v>
      </c>
      <c r="L197" s="112">
        <f t="shared" si="6"/>
        <v>-0.15539639566339053</v>
      </c>
      <c r="M197" s="229">
        <f>'Stocks domestic'!H344/'Stocks domestic'!H343-1</f>
        <v>-2.2299087705683007E-2</v>
      </c>
      <c r="N197" s="229">
        <f>'Stocks domestic'!I344/'Stocks domestic'!I343-1</f>
        <v>1.095774345667877E-3</v>
      </c>
      <c r="O197" s="229">
        <f>'Stocks domestic'!J344/'Stocks domestic'!J343-1</f>
        <v>-2.6488386433241029E-3</v>
      </c>
      <c r="P197" s="229">
        <f>'Stocks domestic'!K344/'Stocks domestic'!K343-1</f>
        <v>3.6027837654870609E-3</v>
      </c>
      <c r="Q197" s="229">
        <f>'Stocks domestic'!L344/'Stocks domestic'!L343-1</f>
        <v>1.9386861333698935E-3</v>
      </c>
      <c r="R197" s="155">
        <f t="array" ref="R197">MMULT(M197:Q197,'VaR ES domestic stock'!$A$12:$A$16)</f>
        <v>-3.662136420896456E-3</v>
      </c>
    </row>
    <row r="198" spans="1:18" ht="12.75">
      <c r="A198" s="247">
        <v>42877</v>
      </c>
      <c r="B198" s="111">
        <f>'Stocks domestic'!M343</f>
        <v>-4.5444446530728301E-3</v>
      </c>
      <c r="C198" s="111">
        <f>'Stocks domestic'!N343</f>
        <v>7.3987222334543383E-3</v>
      </c>
      <c r="D198" s="111">
        <f>'Stocks domestic'!O343</f>
        <v>3.0587440157029844E-3</v>
      </c>
      <c r="E198" s="111">
        <f>'Stocks domestic'!P343</f>
        <v>-2.1078508400245513E-3</v>
      </c>
      <c r="F198" s="111">
        <f>'Stocks domestic'!Q343</f>
        <v>8.1658387938302844E-3</v>
      </c>
      <c r="G198" s="20">
        <f t="array" ref="G198">SQRT(MMULT(MMULT(TRANSPOSE($A$12:$A$16),MMULT(TRANSPOSE(EXP(B199:F450)-1),EXP(B199:F450)-1)/COUNTA(F199:F450)),$A$12:$A$16))*NORMSINV('VaR ES domestic stock'!$B$19)</f>
        <v>-2.645352183275259E-2</v>
      </c>
      <c r="H198" s="20">
        <f t="array" ref="H198">-SQRT(G198^2+Currency!E179^2+2*G198*Currency!E179*CORREL(Currency!J179:J430,R198:R449))</f>
        <v>-3.7465530819012868E-2</v>
      </c>
      <c r="I198" s="111">
        <f t="shared" si="5"/>
        <v>-0.11847641113531432</v>
      </c>
      <c r="J198" s="20">
        <f t="array" ref="J198">SQRT(MMULT(MMULT(TRANSPOSE($A$12:$A$16),MMULT(TRANSPOSE(EXP(B199:F450)-1),EXP(B199:F450)-1)/COUNTA(F199:F450)),$A$12:$A$16))*(-1/SQRT(2*PI())*EXP(-1*(NORMSINV($B$19))^2/2)/$B$19)</f>
        <v>-3.030686139146305E-2</v>
      </c>
      <c r="K198" s="20">
        <f>Currency!H179+'VaR ES domestic stock'!J198</f>
        <v>-4.9237507963094181E-2</v>
      </c>
      <c r="L198" s="112">
        <f t="shared" si="6"/>
        <v>-0.15570267147405542</v>
      </c>
      <c r="M198" s="229">
        <f>'Stocks domestic'!H343/'Stocks domestic'!H342-1</f>
        <v>-4.5341342886767722E-3</v>
      </c>
      <c r="N198" s="229">
        <f>'Stocks domestic'!I343/'Stocks domestic'!I342-1</f>
        <v>7.4261604061951481E-3</v>
      </c>
      <c r="O198" s="229">
        <f>'Stocks domestic'!J343/'Stocks domestic'!J342-1</f>
        <v>3.0634267463873766E-3</v>
      </c>
      <c r="P198" s="229">
        <f>'Stocks domestic'!K343/'Stocks domestic'!K342-1</f>
        <v>-2.1056308824963788E-3</v>
      </c>
      <c r="Q198" s="229">
        <f>'Stocks domestic'!L343/'Stocks domestic'!L342-1</f>
        <v>8.1992701919459954E-3</v>
      </c>
      <c r="R198" s="155">
        <f t="array" ref="R198">MMULT(M198:Q198,'VaR ES domestic stock'!$A$12:$A$16)</f>
        <v>2.4098184346710741E-3</v>
      </c>
    </row>
    <row r="199" spans="1:18" ht="12.75">
      <c r="A199" s="247">
        <v>42874</v>
      </c>
      <c r="B199" s="111">
        <f>'Stocks domestic'!M342</f>
        <v>-1.4535438549999374E-2</v>
      </c>
      <c r="C199" s="111">
        <f>'Stocks domestic'!N342</f>
        <v>-2.2890634921876661E-3</v>
      </c>
      <c r="D199" s="111">
        <f>'Stocks domestic'!O342</f>
        <v>-3.9835849982643168E-3</v>
      </c>
      <c r="E199" s="111">
        <f>'Stocks domestic'!P342</f>
        <v>1.0554750857027795E-3</v>
      </c>
      <c r="F199" s="111">
        <f>'Stocks domestic'!Q342</f>
        <v>-7.6819427927947073E-3</v>
      </c>
      <c r="G199" s="20">
        <f t="array" ref="G199">SQRT(MMULT(MMULT(TRANSPOSE($A$12:$A$16),MMULT(TRANSPOSE(EXP(B200:F451)-1),EXP(B200:F451)-1)/COUNTA(F200:F451)),$A$12:$A$16))*NORMSINV('VaR ES domestic stock'!$B$19)</f>
        <v>-2.6443804983293972E-2</v>
      </c>
      <c r="H199" s="20">
        <f t="array" ref="H199">-SQRT(G199^2+Currency!E180^2+2*G199*Currency!E180*CORREL(Currency!J180:J431,R199:R450))</f>
        <v>-3.7416348110290792E-2</v>
      </c>
      <c r="I199" s="111">
        <f t="shared" si="5"/>
        <v>-0.11832088175425594</v>
      </c>
      <c r="J199" s="20">
        <f t="array" ref="J199">SQRT(MMULT(MMULT(TRANSPOSE($A$12:$A$16),MMULT(TRANSPOSE(EXP(B200:F451)-1),EXP(B200:F451)-1)/COUNTA(F200:F451)),$A$12:$A$16))*(-1/SQRT(2*PI())*EXP(-1*(NORMSINV($B$19))^2/2)/$B$19)</f>
        <v>-3.029572914179263E-2</v>
      </c>
      <c r="K199" s="20">
        <f>Currency!H180+'VaR ES domestic stock'!J199</f>
        <v>-4.9223262856673722E-2</v>
      </c>
      <c r="L199" s="112">
        <f t="shared" si="6"/>
        <v>-0.15565762449225529</v>
      </c>
      <c r="M199" s="229">
        <f>'Stocks domestic'!H342/'Stocks domestic'!H341-1</f>
        <v>-1.4430309047279599E-2</v>
      </c>
      <c r="N199" s="229">
        <f>'Stocks domestic'!I342/'Stocks domestic'!I341-1</f>
        <v>-2.2864455842521725E-3</v>
      </c>
      <c r="O199" s="229">
        <f>'Stocks domestic'!J342/'Stocks domestic'!J341-1</f>
        <v>-3.9756610489456445E-3</v>
      </c>
      <c r="P199" s="229">
        <f>'Stocks domestic'!K342/'Stocks domestic'!K341-1</f>
        <v>1.0560322955541768E-3</v>
      </c>
      <c r="Q199" s="229">
        <f>'Stocks domestic'!L342/'Stocks domestic'!L341-1</f>
        <v>-7.6525120801613777E-3</v>
      </c>
      <c r="R199" s="155">
        <f t="array" ref="R199">MMULT(M199:Q199,'VaR ES domestic stock'!$A$12:$A$16)</f>
        <v>-5.4577790930169243E-3</v>
      </c>
    </row>
    <row r="200" spans="1:18" ht="12.75">
      <c r="A200" s="247">
        <v>42873</v>
      </c>
      <c r="B200" s="111">
        <f>'Stocks domestic'!M341</f>
        <v>1.0866001077826735E-2</v>
      </c>
      <c r="C200" s="111">
        <f>'Stocks domestic'!N341</f>
        <v>-6.4605689390117424E-3</v>
      </c>
      <c r="D200" s="111">
        <f>'Stocks domestic'!O341</f>
        <v>3.5416698259291466E-3</v>
      </c>
      <c r="E200" s="111">
        <f>'Stocks domestic'!P341</f>
        <v>4.6024293323345226E-3</v>
      </c>
      <c r="F200" s="111">
        <f>'Stocks domestic'!Q341</f>
        <v>-8.1817891437752817E-3</v>
      </c>
      <c r="G200" s="20">
        <f t="array" ref="G200">SQRT(MMULT(MMULT(TRANSPOSE($A$12:$A$16),MMULT(TRANSPOSE(EXP(B201:F452)-1),EXP(B201:F452)-1)/COUNTA(F201:F452)),$A$12:$A$16))*NORMSINV('VaR ES domestic stock'!$B$19)</f>
        <v>-2.6526862611768797E-2</v>
      </c>
      <c r="H200" s="20">
        <f t="array" ref="H200">-SQRT(G200^2+Currency!E181^2+2*G200*Currency!E181*CORREL(Currency!J181:J432,R200:R451))</f>
        <v>-3.7415500028507423E-2</v>
      </c>
      <c r="I200" s="111">
        <f t="shared" si="5"/>
        <v>-0.1183181998841784</v>
      </c>
      <c r="J200" s="20">
        <f t="array" ref="J200">SQRT(MMULT(MMULT(TRANSPOSE($A$12:$A$16),MMULT(TRANSPOSE(EXP(B201:F452)-1),EXP(B201:F452)-1)/COUNTA(F201:F452)),$A$12:$A$16))*(-1/SQRT(2*PI())*EXP(-1*(NORMSINV($B$19))^2/2)/$B$19)</f>
        <v>-3.039088531984729E-2</v>
      </c>
      <c r="K200" s="20">
        <f>Currency!H181+'VaR ES domestic stock'!J200</f>
        <v>-4.9228365582707712E-2</v>
      </c>
      <c r="L200" s="112">
        <f t="shared" si="6"/>
        <v>-0.15567376072879852</v>
      </c>
      <c r="M200" s="229">
        <f>'Stocks domestic'!H341/'Stocks domestic'!H340-1</f>
        <v>1.0925250474411952E-2</v>
      </c>
      <c r="N200" s="229">
        <f>'Stocks domestic'!I341/'Stocks domestic'!I340-1</f>
        <v>-6.4397443339034854E-3</v>
      </c>
      <c r="O200" s="229">
        <f>'Stocks domestic'!J341/'Stocks domestic'!J340-1</f>
        <v>3.5479489491792027E-3</v>
      </c>
      <c r="P200" s="229">
        <f>'Stocks domestic'!K341/'Stocks domestic'!K340-1</f>
        <v>4.6130367773093983E-3</v>
      </c>
      <c r="Q200" s="229">
        <f>'Stocks domestic'!L341/'Stocks domestic'!L340-1</f>
        <v>-8.1484094043440258E-3</v>
      </c>
      <c r="R200" s="155">
        <f t="array" ref="R200">MMULT(M200:Q200,'VaR ES domestic stock'!$A$12:$A$16)</f>
        <v>8.9961649253060831E-4</v>
      </c>
    </row>
    <row r="201" spans="1:18" ht="12.75">
      <c r="A201" s="247">
        <v>42872</v>
      </c>
      <c r="B201" s="111">
        <f>'Stocks domestic'!M340</f>
        <v>-1.9504215973162427E-2</v>
      </c>
      <c r="C201" s="111">
        <f>'Stocks domestic'!N340</f>
        <v>-6.5313742808149229E-3</v>
      </c>
      <c r="D201" s="111">
        <f>'Stocks domestic'!O340</f>
        <v>-1.8667337916997349E-2</v>
      </c>
      <c r="E201" s="111">
        <f>'Stocks domestic'!P340</f>
        <v>-2.4250617799354501E-2</v>
      </c>
      <c r="F201" s="111">
        <f>'Stocks domestic'!Q340</f>
        <v>-1.271514857987649E-2</v>
      </c>
      <c r="G201" s="20">
        <f t="array" ref="G201">SQRT(MMULT(MMULT(TRANSPOSE($A$12:$A$16),MMULT(TRANSPOSE(EXP(B202:F453)-1),EXP(B202:F453)-1)/COUNTA(F202:F453)),$A$12:$A$16))*NORMSINV('VaR ES domestic stock'!$B$19)</f>
        <v>-2.6448591958656321E-2</v>
      </c>
      <c r="H201" s="20">
        <f t="array" ref="H201">-SQRT(G201^2+Currency!E182^2+2*G201*Currency!E182*CORREL(Currency!J182:J433,R201:R452))</f>
        <v>-3.744827872761667E-2</v>
      </c>
      <c r="I201" s="111">
        <f t="shared" si="5"/>
        <v>-0.11842185523210094</v>
      </c>
      <c r="J201" s="20">
        <f t="array" ref="J201">SQRT(MMULT(MMULT(TRANSPOSE($A$12:$A$16),MMULT(TRANSPOSE(EXP(B202:F453)-1),EXP(B202:F453)-1)/COUNTA(F202:F453)),$A$12:$A$16))*(-1/SQRT(2*PI())*EXP(-1*(NORMSINV($B$19))^2/2)/$B$19)</f>
        <v>-3.0301213409623145E-2</v>
      </c>
      <c r="K201" s="20">
        <f>Currency!H182+'VaR ES domestic stock'!J201</f>
        <v>-4.926786033413446E-2</v>
      </c>
      <c r="L201" s="112">
        <f t="shared" si="6"/>
        <v>-0.15579865409892923</v>
      </c>
      <c r="M201" s="229">
        <f>'Stocks domestic'!H340/'Stocks domestic'!H339-1</f>
        <v>-1.9315239360681025E-2</v>
      </c>
      <c r="N201" s="229">
        <f>'Stocks domestic'!I340/'Stocks domestic'!I339-1</f>
        <v>-6.5100912169110403E-3</v>
      </c>
      <c r="O201" s="229">
        <f>'Stocks domestic'!J340/'Stocks domestic'!J339-1</f>
        <v>-1.8494182290083816E-2</v>
      </c>
      <c r="P201" s="229">
        <f>'Stocks domestic'!K340/'Stocks domestic'!K339-1</f>
        <v>-2.3958934160870693E-2</v>
      </c>
      <c r="Q201" s="229">
        <f>'Stocks domestic'!L340/'Stocks domestic'!L339-1</f>
        <v>-1.2634652612100838E-2</v>
      </c>
      <c r="R201" s="155">
        <f t="array" ref="R201">MMULT(M201:Q201,'VaR ES domestic stock'!$A$12:$A$16)</f>
        <v>-1.6182619928129485E-2</v>
      </c>
    </row>
    <row r="202" spans="1:18" ht="12.75">
      <c r="A202" s="247">
        <v>42871</v>
      </c>
      <c r="B202" s="111">
        <f>'Stocks domestic'!M339</f>
        <v>1.2544159588829866E-2</v>
      </c>
      <c r="C202" s="111">
        <f>'Stocks domestic'!N339</f>
        <v>1.4291577801875144E-2</v>
      </c>
      <c r="D202" s="111">
        <f>'Stocks domestic'!O339</f>
        <v>7.4946894560238625E-3</v>
      </c>
      <c r="E202" s="111">
        <f>'Stocks domestic'!P339</f>
        <v>5.1539117004412932E-3</v>
      </c>
      <c r="F202" s="111">
        <f>'Stocks domestic'!Q339</f>
        <v>2.8908426992711699E-2</v>
      </c>
      <c r="G202" s="20">
        <f t="array" ref="G202">SQRT(MMULT(MMULT(TRANSPOSE($A$12:$A$16),MMULT(TRANSPOSE(EXP(B203:F454)-1),EXP(B203:F454)-1)/COUNTA(F203:F454)),$A$12:$A$16))*NORMSINV('VaR ES domestic stock'!$B$19)</f>
        <v>-2.6643041155497097E-2</v>
      </c>
      <c r="H202" s="20">
        <f t="array" ref="H202">-SQRT(G202^2+Currency!E183^2+2*G202*Currency!E183*CORREL(Currency!J183:J434,R202:R453))</f>
        <v>-3.7854949972044437E-2</v>
      </c>
      <c r="I202" s="111">
        <f t="shared" si="5"/>
        <v>-0.11970786262338774</v>
      </c>
      <c r="J202" s="20">
        <f t="array" ref="J202">SQRT(MMULT(MMULT(TRANSPOSE($A$12:$A$16),MMULT(TRANSPOSE(EXP(B203:F454)-1),EXP(B203:F454)-1)/COUNTA(F203:F454)),$A$12:$A$16))*(-1/SQRT(2*PI())*EXP(-1*(NORMSINV($B$19))^2/2)/$B$19)</f>
        <v>-3.0523986955376066E-2</v>
      </c>
      <c r="K202" s="20">
        <f>Currency!H183+'VaR ES domestic stock'!J202</f>
        <v>-4.9486491979423286E-2</v>
      </c>
      <c r="L202" s="112">
        <f t="shared" si="6"/>
        <v>-0.15649002806663195</v>
      </c>
      <c r="M202" s="229">
        <f>'Stocks domestic'!H339/'Stocks domestic'!H338-1</f>
        <v>1.2623167576025995E-2</v>
      </c>
      <c r="N202" s="229">
        <f>'Stocks domestic'!I339/'Stocks domestic'!I338-1</f>
        <v>1.4394190650340644E-2</v>
      </c>
      <c r="O202" s="229">
        <f>'Stocks domestic'!J339/'Stocks domestic'!J338-1</f>
        <v>7.5228449359519001E-3</v>
      </c>
      <c r="P202" s="229">
        <f>'Stocks domestic'!K339/'Stocks domestic'!K338-1</f>
        <v>5.1672159498381554E-3</v>
      </c>
      <c r="Q202" s="229">
        <f>'Stocks domestic'!L339/'Stocks domestic'!L338-1</f>
        <v>2.9330331285285949E-2</v>
      </c>
      <c r="R202" s="155">
        <f t="array" ref="R202">MMULT(M202:Q202,'VaR ES domestic stock'!$A$12:$A$16)</f>
        <v>1.3807550079488529E-2</v>
      </c>
    </row>
    <row r="203" spans="1:18" ht="12.75">
      <c r="A203" s="247">
        <v>42870</v>
      </c>
      <c r="B203" s="111">
        <f>'Stocks domestic'!M338</f>
        <v>-2.9327413116995053E-2</v>
      </c>
      <c r="C203" s="111">
        <f>'Stocks domestic'!N338</f>
        <v>1.3610984114240195E-3</v>
      </c>
      <c r="D203" s="111">
        <f>'Stocks domestic'!O338</f>
        <v>-4.0150571562971617E-3</v>
      </c>
      <c r="E203" s="111">
        <f>'Stocks domestic'!P338</f>
        <v>-6.3741327517427933E-3</v>
      </c>
      <c r="F203" s="111">
        <f>'Stocks domestic'!Q338</f>
        <v>-7.1851750775428318E-4</v>
      </c>
      <c r="G203" s="20">
        <f t="array" ref="G203">SQRT(MMULT(MMULT(TRANSPOSE($A$12:$A$16),MMULT(TRANSPOSE(EXP(B204:F455)-1),EXP(B204:F455)-1)/COUNTA(F204:F455)),$A$12:$A$16))*NORMSINV('VaR ES domestic stock'!$B$19)</f>
        <v>-2.6621245029865133E-2</v>
      </c>
      <c r="H203" s="20">
        <f t="array" ref="H203">-SQRT(G203^2+Currency!E184^2+2*G203*Currency!E184*CORREL(Currency!J184:J435,R203:R454))</f>
        <v>-3.7858816305204039E-2</v>
      </c>
      <c r="I203" s="111">
        <f t="shared" si="5"/>
        <v>-0.11972008904236513</v>
      </c>
      <c r="J203" s="20">
        <f t="array" ref="J203">SQRT(MMULT(MMULT(TRANSPOSE($A$12:$A$16),MMULT(TRANSPOSE(EXP(B204:F455)-1),EXP(B204:F455)-1)/COUNTA(F204:F455)),$A$12:$A$16))*(-1/SQRT(2*PI())*EXP(-1*(NORMSINV($B$19))^2/2)/$B$19)</f>
        <v>-3.0499015907567189E-2</v>
      </c>
      <c r="K203" s="20">
        <f>Currency!H184+'VaR ES domestic stock'!J203</f>
        <v>-4.9464497877515543E-2</v>
      </c>
      <c r="L203" s="112">
        <f t="shared" si="6"/>
        <v>-0.15642047660951364</v>
      </c>
      <c r="M203" s="229">
        <f>'Stocks domestic'!H338/'Stocks domestic'!H337-1</f>
        <v>-2.8901537964002189E-2</v>
      </c>
      <c r="N203" s="229">
        <f>'Stocks domestic'!I338/'Stocks domestic'!I337-1</f>
        <v>1.3620251262691507E-3</v>
      </c>
      <c r="O203" s="229">
        <f>'Stocks domestic'!J338/'Stocks domestic'!J337-1</f>
        <v>-4.0070075910714209E-3</v>
      </c>
      <c r="P203" s="229">
        <f>'Stocks domestic'!K338/'Stocks domestic'!K337-1</f>
        <v>-6.3538610619239266E-3</v>
      </c>
      <c r="Q203" s="229">
        <f>'Stocks domestic'!L338/'Stocks domestic'!L337-1</f>
        <v>-7.1825943586323326E-4</v>
      </c>
      <c r="R203" s="155">
        <f t="array" ref="R203">MMULT(M203:Q203,'VaR ES domestic stock'!$A$12:$A$16)</f>
        <v>-7.7237281853183249E-3</v>
      </c>
    </row>
    <row r="204" spans="1:18" ht="12.75">
      <c r="A204" s="247">
        <v>42867</v>
      </c>
      <c r="B204" s="111">
        <f>'Stocks domestic'!M337</f>
        <v>-8.5490892978562025E-3</v>
      </c>
      <c r="C204" s="111">
        <f>'Stocks domestic'!N337</f>
        <v>-1.8320493493784392E-2</v>
      </c>
      <c r="D204" s="111">
        <f>'Stocks domestic'!O337</f>
        <v>4.1464234252325648E-5</v>
      </c>
      <c r="E204" s="111">
        <f>'Stocks domestic'!P337</f>
        <v>3.890604420097432E-4</v>
      </c>
      <c r="F204" s="111">
        <f>'Stocks domestic'!Q337</f>
        <v>-1.4996803554087028E-2</v>
      </c>
      <c r="G204" s="20">
        <f t="array" ref="G204">SQRT(MMULT(MMULT(TRANSPOSE($A$12:$A$16),MMULT(TRANSPOSE(EXP(B205:F456)-1),EXP(B205:F456)-1)/COUNTA(F205:F456)),$A$12:$A$16))*NORMSINV('VaR ES domestic stock'!$B$19)</f>
        <v>-2.6696562289282216E-2</v>
      </c>
      <c r="H204" s="20">
        <f t="array" ref="H204">-SQRT(G204^2+Currency!E185^2+2*G204*Currency!E185*CORREL(Currency!J185:J436,R204:R455))</f>
        <v>-3.7849878538958916E-2</v>
      </c>
      <c r="I204" s="111">
        <f t="shared" si="5"/>
        <v>-0.11969182534383636</v>
      </c>
      <c r="J204" s="20">
        <f t="array" ref="J204">SQRT(MMULT(MMULT(TRANSPOSE($A$12:$A$16),MMULT(TRANSPOSE(EXP(B205:F456)-1),EXP(B205:F456)-1)/COUNTA(F205:F456)),$A$12:$A$16))*(-1/SQRT(2*PI())*EXP(-1*(NORMSINV($B$19))^2/2)/$B$19)</f>
        <v>-3.0585304219421086E-2</v>
      </c>
      <c r="K204" s="20">
        <f>Currency!H185+'VaR ES domestic stock'!J204</f>
        <v>-4.9430109374393391E-2</v>
      </c>
      <c r="L204" s="112">
        <f t="shared" si="6"/>
        <v>-0.15631173061432382</v>
      </c>
      <c r="M204" s="229">
        <f>'Stocks domestic'!H337/'Stocks domestic'!H336-1</f>
        <v>-8.512649749532808E-3</v>
      </c>
      <c r="N204" s="229">
        <f>'Stocks domestic'!I337/'Stocks domestic'!I336-1</f>
        <v>-1.8153693425941642E-2</v>
      </c>
      <c r="O204" s="229">
        <f>'Stocks domestic'!J337/'Stocks domestic'!J336-1</f>
        <v>4.1465093905568295E-5</v>
      </c>
      <c r="P204" s="229">
        <f>'Stocks domestic'!K337/'Stocks domestic'!K336-1</f>
        <v>3.8913613583968498E-4</v>
      </c>
      <c r="Q204" s="229">
        <f>'Stocks domestic'!L337/'Stocks domestic'!L336-1</f>
        <v>-1.4884911534871592E-2</v>
      </c>
      <c r="R204" s="155">
        <f t="array" ref="R204">MMULT(M204:Q204,'VaR ES domestic stock'!$A$12:$A$16)</f>
        <v>-8.2241306961201577E-3</v>
      </c>
    </row>
    <row r="205" spans="1:18" ht="12.75">
      <c r="A205" s="247">
        <v>42866</v>
      </c>
      <c r="B205" s="111">
        <f>'Stocks domestic'!M336</f>
        <v>-5.2435372083268188E-3</v>
      </c>
      <c r="C205" s="111">
        <f>'Stocks domestic'!N336</f>
        <v>-7.6297569996198172E-3</v>
      </c>
      <c r="D205" s="111">
        <f>'Stocks domestic'!O336</f>
        <v>9.907522643545821E-3</v>
      </c>
      <c r="E205" s="111">
        <f>'Stocks domestic'!P336</f>
        <v>-9.6189454092118053E-3</v>
      </c>
      <c r="F205" s="111">
        <f>'Stocks domestic'!Q336</f>
        <v>-1.1043080256025651E-2</v>
      </c>
      <c r="G205" s="20">
        <f t="array" ref="G205">SQRT(MMULT(MMULT(TRANSPOSE($A$12:$A$16),MMULT(TRANSPOSE(EXP(B206:F457)-1),EXP(B206:F457)-1)/COUNTA(F206:F457)),$A$12:$A$16))*NORMSINV('VaR ES domestic stock'!$B$19)</f>
        <v>-2.6696583332627519E-2</v>
      </c>
      <c r="H205" s="20">
        <f t="array" ref="H205">-SQRT(G205^2+Currency!E186^2+2*G205*Currency!E186*CORREL(Currency!J186:J437,R205:R456))</f>
        <v>-3.784279304207102E-2</v>
      </c>
      <c r="I205" s="111">
        <f t="shared" si="5"/>
        <v>-0.11966941903531658</v>
      </c>
      <c r="J205" s="20">
        <f t="array" ref="J205">SQRT(MMULT(MMULT(TRANSPOSE($A$12:$A$16),MMULT(TRANSPOSE(EXP(B206:F457)-1),EXP(B206:F457)-1)/COUNTA(F206:F457)),$A$12:$A$16))*(-1/SQRT(2*PI())*EXP(-1*(NORMSINV($B$19))^2/2)/$B$19)</f>
        <v>-3.0585328328035181E-2</v>
      </c>
      <c r="K205" s="20">
        <f>Currency!H186+'VaR ES domestic stock'!J205</f>
        <v>-4.9440469247657839E-2</v>
      </c>
      <c r="L205" s="112">
        <f t="shared" si="6"/>
        <v>-0.15634449141011014</v>
      </c>
      <c r="M205" s="229">
        <f>'Stocks domestic'!H336/'Stocks domestic'!H335-1</f>
        <v>-5.2298138638657843E-3</v>
      </c>
      <c r="N205" s="229">
        <f>'Stocks domestic'!I336/'Stocks domestic'!I335-1</f>
        <v>-7.600724288117422E-3</v>
      </c>
      <c r="O205" s="229">
        <f>'Stocks domestic'!J336/'Stocks domestic'!J335-1</f>
        <v>9.9567646337024307E-3</v>
      </c>
      <c r="P205" s="229">
        <f>'Stocks domestic'!K336/'Stocks domestic'!K335-1</f>
        <v>-9.5728313285363686E-3</v>
      </c>
      <c r="Q205" s="229">
        <f>'Stocks domestic'!L336/'Stocks domestic'!L335-1</f>
        <v>-1.0982329276876257E-2</v>
      </c>
      <c r="R205" s="155">
        <f t="array" ref="R205">MMULT(M205:Q205,'VaR ES domestic stock'!$A$12:$A$16)</f>
        <v>-4.6857868247386809E-3</v>
      </c>
    </row>
    <row r="206" spans="1:18" ht="12.75">
      <c r="A206" s="247">
        <v>42865</v>
      </c>
      <c r="B206" s="111">
        <f>'Stocks domestic'!M335</f>
        <v>-5.5717060145192717E-4</v>
      </c>
      <c r="C206" s="111">
        <f>'Stocks domestic'!N335</f>
        <v>-2.2755841016686908E-2</v>
      </c>
      <c r="D206" s="111">
        <f>'Stocks domestic'!O335</f>
        <v>-1.7560246579333361E-2</v>
      </c>
      <c r="E206" s="111">
        <f>'Stocks domestic'!P335</f>
        <v>4.9425224999929771E-3</v>
      </c>
      <c r="F206" s="111">
        <f>'Stocks domestic'!Q335</f>
        <v>-8.9052275014232206E-3</v>
      </c>
      <c r="G206" s="20">
        <f t="array" ref="G206">SQRT(MMULT(MMULT(TRANSPOSE($A$12:$A$16),MMULT(TRANSPOSE(EXP(B207:F458)-1),EXP(B207:F458)-1)/COUNTA(F207:F458)),$A$12:$A$16))*NORMSINV('VaR ES domestic stock'!$B$19)</f>
        <v>-2.6664924166355575E-2</v>
      </c>
      <c r="H206" s="20">
        <f t="array" ref="H206">-SQRT(G206^2+Currency!E187^2+2*G206*Currency!E187*CORREL(Currency!J187:J438,R206:R457))</f>
        <v>-3.77925055567341E-2</v>
      </c>
      <c r="I206" s="111">
        <f t="shared" si="5"/>
        <v>-0.1195103960438496</v>
      </c>
      <c r="J206" s="20">
        <f t="array" ref="J206">SQRT(MMULT(MMULT(TRANSPOSE($A$12:$A$16),MMULT(TRANSPOSE(EXP(B207:F458)-1),EXP(B207:F458)-1)/COUNTA(F207:F458)),$A$12:$A$16))*(-1/SQRT(2*PI())*EXP(-1*(NORMSINV($B$19))^2/2)/$B$19)</f>
        <v>-3.0549057544506271E-2</v>
      </c>
      <c r="K206" s="20">
        <f>Currency!H187+'VaR ES domestic stock'!J206</f>
        <v>-4.9390071973616126E-2</v>
      </c>
      <c r="L206" s="112">
        <f t="shared" si="6"/>
        <v>-0.15618512123627465</v>
      </c>
      <c r="M206" s="229">
        <f>'Stocks domestic'!H335/'Stocks domestic'!H334-1</f>
        <v>-5.5701541073627236E-4</v>
      </c>
      <c r="N206" s="229">
        <f>'Stocks domestic'!I335/'Stocks domestic'!I334-1</f>
        <v>-2.2498879680812101E-2</v>
      </c>
      <c r="O206" s="229">
        <f>'Stocks domestic'!J335/'Stocks domestic'!J334-1</f>
        <v>-1.7406963987493751E-2</v>
      </c>
      <c r="P206" s="229">
        <f>'Stocks domestic'!K335/'Stocks domestic'!K334-1</f>
        <v>4.9547569123058466E-3</v>
      </c>
      <c r="Q206" s="229">
        <f>'Stocks domestic'!L335/'Stocks domestic'!L334-1</f>
        <v>-8.8656934034125889E-3</v>
      </c>
      <c r="R206" s="155">
        <f t="array" ref="R206">MMULT(M206:Q206,'VaR ES domestic stock'!$A$12:$A$16)</f>
        <v>-8.8747591140297746E-3</v>
      </c>
    </row>
    <row r="207" spans="1:18" ht="12.75">
      <c r="A207" s="247">
        <v>42864</v>
      </c>
      <c r="B207" s="111">
        <f>'Stocks domestic'!M334</f>
        <v>3.5088226390615818E-2</v>
      </c>
      <c r="C207" s="111">
        <f>'Stocks domestic'!N334</f>
        <v>-1.4359467296397886E-2</v>
      </c>
      <c r="D207" s="111">
        <f>'Stocks domestic'!O334</f>
        <v>-3.3117487000356503E-3</v>
      </c>
      <c r="E207" s="111">
        <f>'Stocks domestic'!P334</f>
        <v>-2.8135861531687597E-3</v>
      </c>
      <c r="F207" s="111">
        <f>'Stocks domestic'!Q334</f>
        <v>-8.2462037591029581E-3</v>
      </c>
      <c r="G207" s="20">
        <f t="array" ref="G207">SQRT(MMULT(MMULT(TRANSPOSE($A$12:$A$16),MMULT(TRANSPOSE(EXP(B208:F459)-1),EXP(B208:F459)-1)/COUNTA(F208:F459)),$A$12:$A$16))*NORMSINV('VaR ES domestic stock'!$B$19)</f>
        <v>-2.6794081485297373E-2</v>
      </c>
      <c r="H207" s="20">
        <f t="array" ref="H207">-SQRT(G207^2+Currency!E188^2+2*G207*Currency!E188*CORREL(Currency!J188:J439,R207:R458))</f>
        <v>-3.785571460606732E-2</v>
      </c>
      <c r="I207" s="111">
        <f t="shared" si="5"/>
        <v>-0.11971028060847651</v>
      </c>
      <c r="J207" s="20">
        <f t="array" ref="J207">SQRT(MMULT(MMULT(TRANSPOSE($A$12:$A$16),MMULT(TRANSPOSE(EXP(B208:F459)-1),EXP(B208:F459)-1)/COUNTA(F208:F459)),$A$12:$A$16))*(-1/SQRT(2*PI())*EXP(-1*(NORMSINV($B$19))^2/2)/$B$19)</f>
        <v>-3.0697028502309539E-2</v>
      </c>
      <c r="K207" s="20">
        <f>Currency!H188+'VaR ES domestic stock'!J207</f>
        <v>-4.953060275452778E-2</v>
      </c>
      <c r="L207" s="112">
        <f t="shared" si="6"/>
        <v>-0.1566295185853176</v>
      </c>
      <c r="M207" s="229">
        <f>'Stocks domestic'!H334/'Stocks domestic'!H333-1</f>
        <v>3.5711081819277846E-2</v>
      </c>
      <c r="N207" s="229">
        <f>'Stocks domestic'!I334/'Stocks domestic'!I333-1</f>
        <v>-1.4256861852838476E-2</v>
      </c>
      <c r="O207" s="229">
        <f>'Stocks domestic'!J334/'Stocks domestic'!J333-1</f>
        <v>-3.306270909000486E-3</v>
      </c>
      <c r="P207" s="229">
        <f>'Stocks domestic'!K334/'Stocks domestic'!K333-1</f>
        <v>-2.8096317292216622E-3</v>
      </c>
      <c r="Q207" s="229">
        <f>'Stocks domestic'!L334/'Stocks domestic'!L333-1</f>
        <v>-8.2122970853421018E-3</v>
      </c>
      <c r="R207" s="155">
        <f t="array" ref="R207">MMULT(M207:Q207,'VaR ES domestic stock'!$A$12:$A$16)</f>
        <v>1.4252040485750244E-3</v>
      </c>
    </row>
    <row r="208" spans="1:18" ht="12.75">
      <c r="A208" s="247">
        <v>42863</v>
      </c>
      <c r="B208" s="111">
        <f>'Stocks domestic'!M333</f>
        <v>5.8112485177693948E-3</v>
      </c>
      <c r="C208" s="111">
        <f>'Stocks domestic'!N333</f>
        <v>1.9467087637888003E-3</v>
      </c>
      <c r="D208" s="111">
        <f>'Stocks domestic'!O333</f>
        <v>3.6405968245489563E-2</v>
      </c>
      <c r="E208" s="111">
        <f>'Stocks domestic'!P333</f>
        <v>8.1744670415844229E-3</v>
      </c>
      <c r="F208" s="111">
        <f>'Stocks domestic'!Q333</f>
        <v>8.7100520073349844E-3</v>
      </c>
      <c r="G208" s="20">
        <f t="array" ref="G208">SQRT(MMULT(MMULT(TRANSPOSE($A$12:$A$16),MMULT(TRANSPOSE(EXP(B209:F460)-1),EXP(B209:F460)-1)/COUNTA(F209:F460)),$A$12:$A$16))*NORMSINV('VaR ES domestic stock'!$B$19)</f>
        <v>-2.6787298693349323E-2</v>
      </c>
      <c r="H208" s="20">
        <f t="array" ref="H208">-SQRT(G208^2+Currency!E189^2+2*G208*Currency!E189*CORREL(Currency!J189:J440,R208:R459))</f>
        <v>-3.7869585729253419E-2</v>
      </c>
      <c r="I208" s="111">
        <f t="shared" si="5"/>
        <v>-0.11975414495144936</v>
      </c>
      <c r="J208" s="20">
        <f t="array" ref="J208">SQRT(MMULT(MMULT(TRANSPOSE($A$12:$A$16),MMULT(TRANSPOSE(EXP(B209:F460)-1),EXP(B209:F460)-1)/COUNTA(F209:F460)),$A$12:$A$16))*(-1/SQRT(2*PI())*EXP(-1*(NORMSINV($B$19))^2/2)/$B$19)</f>
        <v>-3.0689257698228466E-2</v>
      </c>
      <c r="K208" s="20">
        <f>Currency!H189+'VaR ES domestic stock'!J208</f>
        <v>-4.9458211805136057E-2</v>
      </c>
      <c r="L208" s="112">
        <f t="shared" si="6"/>
        <v>-0.15640059830325778</v>
      </c>
      <c r="M208" s="229">
        <f>'Stocks domestic'!H333/'Stocks domestic'!H332-1</f>
        <v>5.8281665782451419E-3</v>
      </c>
      <c r="N208" s="229">
        <f>'Stocks domestic'!I333/'Stocks domestic'!I332-1</f>
        <v>1.9486048314585336E-3</v>
      </c>
      <c r="O208" s="229">
        <f>'Stocks domestic'!J333/'Stocks domestic'!J332-1</f>
        <v>3.707678128339853E-2</v>
      </c>
      <c r="P208" s="229">
        <f>'Stocks domestic'!K333/'Stocks domestic'!K332-1</f>
        <v>8.2079692225633938E-3</v>
      </c>
      <c r="Q208" s="229">
        <f>'Stocks domestic'!L333/'Stocks domestic'!L332-1</f>
        <v>8.7480948819089743E-3</v>
      </c>
      <c r="R208" s="155">
        <f t="array" ref="R208">MMULT(M208:Q208,'VaR ES domestic stock'!$A$12:$A$16)</f>
        <v>1.2361923359514915E-2</v>
      </c>
    </row>
    <row r="209" spans="1:18" ht="12.75">
      <c r="A209" s="247">
        <v>42860</v>
      </c>
      <c r="B209" s="111">
        <f>'Stocks domestic'!M332</f>
        <v>5.419332008057369E-2</v>
      </c>
      <c r="C209" s="111">
        <f>'Stocks domestic'!N332</f>
        <v>1.0676777324997418E-2</v>
      </c>
      <c r="D209" s="111">
        <f>'Stocks domestic'!O332</f>
        <v>2.7938868979343504E-2</v>
      </c>
      <c r="E209" s="111">
        <f>'Stocks domestic'!P332</f>
        <v>7.3491589074780178E-3</v>
      </c>
      <c r="F209" s="111">
        <f>'Stocks domestic'!Q332</f>
        <v>1.4248916137263928E-2</v>
      </c>
      <c r="G209" s="20">
        <f t="array" ref="G209">SQRT(MMULT(MMULT(TRANSPOSE($A$12:$A$16),MMULT(TRANSPOSE(EXP(B210:F461)-1),EXP(B210:F461)-1)/COUNTA(F210:F461)),$A$12:$A$16))*NORMSINV('VaR ES domestic stock'!$B$19)</f>
        <v>-2.6593910787487744E-2</v>
      </c>
      <c r="H209" s="20">
        <f t="array" ref="H209">-SQRT(G209^2+Currency!E190^2+2*G209*Currency!E190*CORREL(Currency!J190:J441,R209:R460))</f>
        <v>-3.7614200962492329E-2</v>
      </c>
      <c r="I209" s="111">
        <f t="shared" si="5"/>
        <v>-0.11894654740877345</v>
      </c>
      <c r="J209" s="20">
        <f t="array" ref="J209">SQRT(MMULT(MMULT(TRANSPOSE($A$12:$A$16),MMULT(TRANSPOSE(EXP(B210:F461)-1),EXP(B210:F461)-1)/COUNTA(F210:F461)),$A$12:$A$16))*(-1/SQRT(2*PI())*EXP(-1*(NORMSINV($B$19))^2/2)/$B$19)</f>
        <v>-3.0467700035895749E-2</v>
      </c>
      <c r="K209" s="20">
        <f>Currency!H190+'VaR ES domestic stock'!J209</f>
        <v>-4.9154085173789837E-2</v>
      </c>
      <c r="L209" s="112">
        <f t="shared" si="6"/>
        <v>-0.15543886545108937</v>
      </c>
      <c r="M209" s="229">
        <f>'Stocks domestic'!H332/'Stocks domestic'!H331-1</f>
        <v>5.5688668247814155E-2</v>
      </c>
      <c r="N209" s="229">
        <f>'Stocks domestic'!I332/'Stocks domestic'!I331-1</f>
        <v>1.0733977501952818E-2</v>
      </c>
      <c r="O209" s="229">
        <f>'Stocks domestic'!J332/'Stocks domestic'!J331-1</f>
        <v>2.8332819465116676E-2</v>
      </c>
      <c r="P209" s="229">
        <f>'Stocks domestic'!K332/'Stocks domestic'!K331-1</f>
        <v>7.3762302523723289E-3</v>
      </c>
      <c r="Q209" s="229">
        <f>'Stocks domestic'!L332/'Stocks domestic'!L331-1</f>
        <v>1.4350915828690081E-2</v>
      </c>
      <c r="R209" s="155">
        <f t="array" ref="R209">MMULT(M209:Q209,'VaR ES domestic stock'!$A$12:$A$16)</f>
        <v>2.3296522259189208E-2</v>
      </c>
    </row>
    <row r="210" spans="1:18" ht="12.75">
      <c r="A210" s="247">
        <v>42859</v>
      </c>
      <c r="B210" s="111">
        <f>'Stocks domestic'!M331</f>
        <v>-4.7952742863444711E-2</v>
      </c>
      <c r="C210" s="111">
        <f>'Stocks domestic'!N331</f>
        <v>-1.5060573027392662E-4</v>
      </c>
      <c r="D210" s="111">
        <f>'Stocks domestic'!O331</f>
        <v>-2.3978062463780425E-4</v>
      </c>
      <c r="E210" s="111">
        <f>'Stocks domestic'!P331</f>
        <v>1.398358609203243E-2</v>
      </c>
      <c r="F210" s="111">
        <f>'Stocks domestic'!Q331</f>
        <v>-5.4551417621910277E-4</v>
      </c>
      <c r="G210" s="20">
        <f t="array" ref="G210">SQRT(MMULT(MMULT(TRANSPOSE($A$12:$A$16),MMULT(TRANSPOSE(EXP(B211:F462)-1),EXP(B211:F462)-1)/COUNTA(F211:F462)),$A$12:$A$16))*NORMSINV('VaR ES domestic stock'!$B$19)</f>
        <v>-2.6737270132604855E-2</v>
      </c>
      <c r="H210" s="20">
        <f t="array" ref="H210">-SQRT(G210^2+Currency!E191^2+2*G210*Currency!E191*CORREL(Currency!J191:J442,R210:R461))</f>
        <v>-3.7636897015232505E-2</v>
      </c>
      <c r="I210" s="111">
        <f t="shared" si="5"/>
        <v>-0.11901831862932771</v>
      </c>
      <c r="J210" s="20">
        <f t="array" ref="J210">SQRT(MMULT(MMULT(TRANSPOSE($A$12:$A$16),MMULT(TRANSPOSE(EXP(B211:F462)-1),EXP(B211:F462)-1)/COUNTA(F211:F462)),$A$12:$A$16))*(-1/SQRT(2*PI())*EXP(-1*(NORMSINV($B$19))^2/2)/$B$19)</f>
        <v>-3.0631941751199449E-2</v>
      </c>
      <c r="K210" s="20">
        <f>Currency!H191+'VaR ES domestic stock'!J210</f>
        <v>-4.9335202598616804E-2</v>
      </c>
      <c r="L210" s="112">
        <f t="shared" si="6"/>
        <v>-0.1560116090374869</v>
      </c>
      <c r="M210" s="229">
        <f>'Stocks domestic'!H331/'Stocks domestic'!H330-1</f>
        <v>-4.6821169484660308E-2</v>
      </c>
      <c r="N210" s="229">
        <f>'Stocks domestic'!I331/'Stocks domestic'!I330-1</f>
        <v>-1.5059438980025153E-4</v>
      </c>
      <c r="O210" s="229">
        <f>'Stocks domestic'!J331/'Stocks domestic'!J330-1</f>
        <v>-2.3975187956137844E-4</v>
      </c>
      <c r="P210" s="229">
        <f>'Stocks domestic'!K331/'Stocks domestic'!K330-1</f>
        <v>1.4081813756323891E-2</v>
      </c>
      <c r="Q210" s="229">
        <f>'Stocks domestic'!L331/'Stocks domestic'!L330-1</f>
        <v>-5.4536541041338982E-4</v>
      </c>
      <c r="R210" s="155">
        <f t="array" ref="R210">MMULT(M210:Q210,'VaR ES domestic stock'!$A$12:$A$16)</f>
        <v>-6.7350134816222861E-3</v>
      </c>
    </row>
    <row r="211" spans="1:18" ht="12.75">
      <c r="A211" s="247">
        <v>42858</v>
      </c>
      <c r="B211" s="111">
        <f>'Stocks domestic'!M330</f>
        <v>-2.3307211689061545E-2</v>
      </c>
      <c r="C211" s="111">
        <f>'Stocks domestic'!N330</f>
        <v>9.3640850805231848E-3</v>
      </c>
      <c r="D211" s="111">
        <f>'Stocks domestic'!O330</f>
        <v>-1.373107886790548E-3</v>
      </c>
      <c r="E211" s="111">
        <f>'Stocks domestic'!P330</f>
        <v>-3.8302666658124626E-3</v>
      </c>
      <c r="F211" s="111">
        <f>'Stocks domestic'!Q330</f>
        <v>-1.4975662773066009E-3</v>
      </c>
      <c r="G211" s="20">
        <f t="array" ref="G211">SQRT(MMULT(MMULT(TRANSPOSE($A$12:$A$16),MMULT(TRANSPOSE(EXP(B212:F463)-1),EXP(B212:F463)-1)/COUNTA(F212:F463)),$A$12:$A$16))*NORMSINV('VaR ES domestic stock'!$B$19)</f>
        <v>-2.6822835922416716E-2</v>
      </c>
      <c r="H211" s="20">
        <f t="array" ref="H211">-SQRT(G211^2+Currency!E192^2+2*G211*Currency!E192*CORREL(Currency!J192:J443,R211:R462))</f>
        <v>-3.8185281235651458E-2</v>
      </c>
      <c r="I211" s="111">
        <f t="shared" si="5"/>
        <v>-0.12075246179874742</v>
      </c>
      <c r="J211" s="20">
        <f t="array" ref="J211">SQRT(MMULT(MMULT(TRANSPOSE($A$12:$A$16),MMULT(TRANSPOSE(EXP(B212:F463)-1),EXP(B212:F463)-1)/COUNTA(F212:F463)),$A$12:$A$16))*(-1/SQRT(2*PI())*EXP(-1*(NORMSINV($B$19))^2/2)/$B$19)</f>
        <v>-3.0729971440708253E-2</v>
      </c>
      <c r="K211" s="20">
        <f>Currency!H192+'VaR ES domestic stock'!J211</f>
        <v>-5.0034828579366947E-2</v>
      </c>
      <c r="L211" s="112">
        <f t="shared" si="6"/>
        <v>-0.15822402064688648</v>
      </c>
      <c r="M211" s="229">
        <f>'Stocks domestic'!H330/'Stocks domestic'!H329-1</f>
        <v>-2.303769657320287E-2</v>
      </c>
      <c r="N211" s="229">
        <f>'Stocks domestic'!I330/'Stocks domestic'!I329-1</f>
        <v>9.4080652961907596E-3</v>
      </c>
      <c r="O211" s="229">
        <f>'Stocks domestic'!J330/'Stocks domestic'!J329-1</f>
        <v>-1.3721656054901388E-3</v>
      </c>
      <c r="P211" s="229">
        <f>'Stocks domestic'!K330/'Stocks domestic'!K329-1</f>
        <v>-3.8229405510893377E-3</v>
      </c>
      <c r="Q211" s="229">
        <f>'Stocks domestic'!L330/'Stocks domestic'!L329-1</f>
        <v>-1.4964454844861308E-3</v>
      </c>
      <c r="R211" s="155">
        <f t="array" ref="R211">MMULT(M211:Q211,'VaR ES domestic stock'!$A$12:$A$16)</f>
        <v>-4.0642365836155428E-3</v>
      </c>
    </row>
    <row r="212" spans="1:18" ht="12.75">
      <c r="A212" s="247">
        <v>42857</v>
      </c>
      <c r="B212" s="111">
        <f>'Stocks domestic'!M329</f>
        <v>-1.350350139432291E-2</v>
      </c>
      <c r="C212" s="111">
        <f>'Stocks domestic'!N329</f>
        <v>1.6789582257705531E-2</v>
      </c>
      <c r="D212" s="111">
        <f>'Stocks domestic'!O329</f>
        <v>5.1004784420673041E-3</v>
      </c>
      <c r="E212" s="111">
        <f>'Stocks domestic'!P329</f>
        <v>5.8318409250318814E-3</v>
      </c>
      <c r="F212" s="111">
        <f>'Stocks domestic'!Q329</f>
        <v>-2.8100440194341091E-3</v>
      </c>
      <c r="G212" s="20">
        <f t="array" ref="G212">SQRT(MMULT(MMULT(TRANSPOSE($A$12:$A$16),MMULT(TRANSPOSE(EXP(B213:F464)-1),EXP(B213:F464)-1)/COUNTA(F213:F464)),$A$12:$A$16))*NORMSINV('VaR ES domestic stock'!$B$19)</f>
        <v>-2.6834511343734956E-2</v>
      </c>
      <c r="H212" s="20">
        <f t="array" ref="H212">-SQRT(G212^2+Currency!E193^2+2*G212*Currency!E193*CORREL(Currency!J193:J444,R212:R463))</f>
        <v>-3.8246692883405167E-2</v>
      </c>
      <c r="I212" s="111">
        <f t="shared" si="5"/>
        <v>-0.12094666248051311</v>
      </c>
      <c r="J212" s="20">
        <f t="array" ref="J212">SQRT(MMULT(MMULT(TRANSPOSE($A$12:$A$16),MMULT(TRANSPOSE(EXP(B213:F464)-1),EXP(B213:F464)-1)/COUNTA(F213:F464)),$A$12:$A$16))*(-1/SQRT(2*PI())*EXP(-1*(NORMSINV($B$19))^2/2)/$B$19)</f>
        <v>-3.0743347556668011E-2</v>
      </c>
      <c r="K212" s="20">
        <f>Currency!H193+'VaR ES domestic stock'!J212</f>
        <v>-5.0075922592770272E-2</v>
      </c>
      <c r="L212" s="112">
        <f t="shared" si="6"/>
        <v>-0.15835397132743848</v>
      </c>
      <c r="M212" s="229">
        <f>'Stocks domestic'!H329/'Stocks domestic'!H328-1</f>
        <v>-1.3412738119352841E-2</v>
      </c>
      <c r="N212" s="229">
        <f>'Stocks domestic'!I329/'Stocks domestic'!I328-1</f>
        <v>1.6931319418725499E-2</v>
      </c>
      <c r="O212" s="229">
        <f>'Stocks domestic'!J329/'Stocks domestic'!J328-1</f>
        <v>5.1135080251867304E-3</v>
      </c>
      <c r="P212" s="229">
        <f>'Stocks domestic'!K329/'Stocks domestic'!K328-1</f>
        <v>5.8488792147481927E-3</v>
      </c>
      <c r="Q212" s="229">
        <f>'Stocks domestic'!L329/'Stocks domestic'!L328-1</f>
        <v>-2.8060995413226042E-3</v>
      </c>
      <c r="R212" s="155">
        <f t="array" ref="R212">MMULT(M212:Q212,'VaR ES domestic stock'!$A$12:$A$16)</f>
        <v>2.3349737995969956E-3</v>
      </c>
    </row>
    <row r="213" spans="1:18" ht="12.75">
      <c r="A213" s="247">
        <v>42856</v>
      </c>
      <c r="B213" s="111">
        <f>'Stocks domestic'!M328</f>
        <v>3.3009167648485049E-2</v>
      </c>
      <c r="C213" s="111">
        <f>'Stocks domestic'!N328</f>
        <v>9.9155685619442598E-3</v>
      </c>
      <c r="D213" s="111">
        <f>'Stocks domestic'!O328</f>
        <v>2.5690900485780169E-2</v>
      </c>
      <c r="E213" s="111">
        <f>'Stocks domestic'!P328</f>
        <v>2.5984501069187888E-2</v>
      </c>
      <c r="F213" s="111">
        <f>'Stocks domestic'!Q328</f>
        <v>1.9280488612592E-2</v>
      </c>
      <c r="G213" s="20">
        <f t="array" ref="G213">SQRT(MMULT(MMULT(TRANSPOSE($A$12:$A$16),MMULT(TRANSPOSE(EXP(B214:F465)-1),EXP(B214:F465)-1)/COUNTA(F214:F465)),$A$12:$A$16))*NORMSINV('VaR ES domestic stock'!$B$19)</f>
        <v>-2.6819045093679602E-2</v>
      </c>
      <c r="H213" s="20">
        <f t="array" ref="H213">-SQRT(G213^2+Currency!E194^2+2*G213*Currency!E194*CORREL(Currency!J194:J445,R213:R464))</f>
        <v>-3.8218972678128078E-2</v>
      </c>
      <c r="I213" s="111">
        <f t="shared" si="5"/>
        <v>-0.12085900349463008</v>
      </c>
      <c r="J213" s="20">
        <f t="array" ref="J213">SQRT(MMULT(MMULT(TRANSPOSE($A$12:$A$16),MMULT(TRANSPOSE(EXP(B214:F465)-1),EXP(B214:F465)-1)/COUNTA(F214:F465)),$A$12:$A$16))*(-1/SQRT(2*PI())*EXP(-1*(NORMSINV($B$19))^2/2)/$B$19)</f>
        <v>-3.0725628422722945E-2</v>
      </c>
      <c r="K213" s="20">
        <f>Currency!H194+'VaR ES domestic stock'!J213</f>
        <v>-5.0077293634777649E-2</v>
      </c>
      <c r="L213" s="112">
        <f t="shared" si="6"/>
        <v>-0.15835830694294956</v>
      </c>
      <c r="M213" s="229">
        <f>'Stocks domestic'!H328/'Stocks domestic'!H327-1</f>
        <v>3.3560014512773684E-2</v>
      </c>
      <c r="N213" s="229">
        <f>'Stocks domestic'!I328/'Stocks domestic'!I327-1</f>
        <v>9.964890696107398E-3</v>
      </c>
      <c r="O213" s="229">
        <f>'Stocks domestic'!J328/'Stocks domestic'!J327-1</f>
        <v>2.6023756009388777E-2</v>
      </c>
      <c r="P213" s="229">
        <f>'Stocks domestic'!K328/'Stocks domestic'!K327-1</f>
        <v>2.6325041409363648E-2</v>
      </c>
      <c r="Q213" s="229">
        <f>'Stocks domestic'!L328/'Stocks domestic'!L327-1</f>
        <v>1.9467557559234683E-2</v>
      </c>
      <c r="R213" s="155">
        <f t="array" ref="R213">MMULT(M213:Q213,'VaR ES domestic stock'!$A$12:$A$16)</f>
        <v>2.3068252037373636E-2</v>
      </c>
    </row>
    <row r="214" spans="1:18" ht="12.75">
      <c r="A214" s="247">
        <v>42853</v>
      </c>
      <c r="B214" s="111">
        <f>'Stocks domestic'!M327</f>
        <v>2.904112197326424E-2</v>
      </c>
      <c r="C214" s="111">
        <f>'Stocks domestic'!N327</f>
        <v>-2.3227326662608044E-2</v>
      </c>
      <c r="D214" s="111">
        <f>'Stocks domestic'!O327</f>
        <v>1.0594342097555845E-2</v>
      </c>
      <c r="E214" s="111">
        <f>'Stocks domestic'!P327</f>
        <v>5.8031254057675967E-3</v>
      </c>
      <c r="F214" s="111">
        <f>'Stocks domestic'!Q327</f>
        <v>1.4347731294753571E-2</v>
      </c>
      <c r="G214" s="20">
        <f t="array" ref="G214">SQRT(MMULT(MMULT(TRANSPOSE($A$12:$A$16),MMULT(TRANSPOSE(EXP(B215:F466)-1),EXP(B215:F466)-1)/COUNTA(F215:F466)),$A$12:$A$16))*NORMSINV('VaR ES domestic stock'!$B$19)</f>
        <v>-2.7196473103134323E-2</v>
      </c>
      <c r="H214" s="20">
        <f t="array" ref="H214">-SQRT(G214^2+Currency!E195^2+2*G214*Currency!E195*CORREL(Currency!J195:J446,R214:R465))</f>
        <v>-3.8590512076152113E-2</v>
      </c>
      <c r="I214" s="111">
        <f t="shared" si="5"/>
        <v>-0.12203391423287389</v>
      </c>
      <c r="J214" s="20">
        <f t="array" ref="J214">SQRT(MMULT(MMULT(TRANSPOSE($A$12:$A$16),MMULT(TRANSPOSE(EXP(B215:F466)-1),EXP(B215:F466)-1)/COUNTA(F215:F466)),$A$12:$A$16))*(-1/SQRT(2*PI())*EXP(-1*(NORMSINV($B$19))^2/2)/$B$19)</f>
        <v>-3.1158034301989938E-2</v>
      </c>
      <c r="K214" s="20">
        <f>Currency!H195+'VaR ES domestic stock'!J214</f>
        <v>-5.051608090136863E-2</v>
      </c>
      <c r="L214" s="112">
        <f t="shared" si="6"/>
        <v>-0.15974587411365657</v>
      </c>
      <c r="M214" s="229">
        <f>'Stocks domestic'!H327/'Stocks domestic'!H326-1</f>
        <v>2.946692731618139E-2</v>
      </c>
      <c r="N214" s="229">
        <f>'Stocks domestic'!I327/'Stocks domestic'!I326-1</f>
        <v>-2.2959648796366694E-2</v>
      </c>
      <c r="O214" s="229">
        <f>'Stocks domestic'!J327/'Stocks domestic'!J326-1</f>
        <v>1.0650660850795246E-2</v>
      </c>
      <c r="P214" s="229">
        <f>'Stocks domestic'!K327/'Stocks domestic'!K326-1</f>
        <v>5.8199961565781333E-3</v>
      </c>
      <c r="Q214" s="229">
        <f>'Stocks domestic'!L327/'Stocks domestic'!L326-1</f>
        <v>1.4451154026632551E-2</v>
      </c>
      <c r="R214" s="155">
        <f t="array" ref="R214">MMULT(M214:Q214,'VaR ES domestic stock'!$A$12:$A$16)</f>
        <v>7.4858179107641261E-3</v>
      </c>
    </row>
    <row r="215" spans="1:18" ht="12.75">
      <c r="A215" s="247">
        <v>42852</v>
      </c>
      <c r="B215" s="111">
        <f>'Stocks domestic'!M326</f>
        <v>-3.5733058326139957E-3</v>
      </c>
      <c r="C215" s="111">
        <f>'Stocks domestic'!N326</f>
        <v>1.4852484152971919E-2</v>
      </c>
      <c r="D215" s="111">
        <f>'Stocks domestic'!O326</f>
        <v>2.169187009331895E-3</v>
      </c>
      <c r="E215" s="111">
        <f>'Stocks domestic'!P326</f>
        <v>2.0596806969423721E-2</v>
      </c>
      <c r="F215" s="111">
        <f>'Stocks domestic'!Q326</f>
        <v>7.8698729088067885E-3</v>
      </c>
      <c r="G215" s="20">
        <f t="array" ref="G215">SQRT(MMULT(MMULT(TRANSPOSE($A$12:$A$16),MMULT(TRANSPOSE(EXP(B216:F467)-1),EXP(B216:F467)-1)/COUNTA(F216:F467)),$A$12:$A$16))*NORMSINV('VaR ES domestic stock'!$B$19)</f>
        <v>-2.7321054834962947E-2</v>
      </c>
      <c r="H215" s="20">
        <f t="array" ref="H215">-SQRT(G215^2+Currency!E196^2+2*G215*Currency!E196*CORREL(Currency!J196:J447,R215:R466))</f>
        <v>-3.8796464895688998E-2</v>
      </c>
      <c r="I215" s="111">
        <f t="shared" si="5"/>
        <v>-0.12268519423314408</v>
      </c>
      <c r="J215" s="20">
        <f t="array" ref="J215">SQRT(MMULT(MMULT(TRANSPOSE($A$12:$A$16),MMULT(TRANSPOSE(EXP(B216:F467)-1),EXP(B216:F467)-1)/COUNTA(F216:F467)),$A$12:$A$16))*(-1/SQRT(2*PI())*EXP(-1*(NORMSINV($B$19))^2/2)/$B$19)</f>
        <v>-3.1300763171979711E-2</v>
      </c>
      <c r="K215" s="20">
        <f>Currency!H196+'VaR ES domestic stock'!J215</f>
        <v>-5.0658705135963794E-2</v>
      </c>
      <c r="L215" s="112">
        <f t="shared" si="6"/>
        <v>-0.16019689154451547</v>
      </c>
      <c r="M215" s="229">
        <f>'Stocks domestic'!H326/'Stocks domestic'!H325-1</f>
        <v>-3.5669291728402941E-3</v>
      </c>
      <c r="N215" s="229">
        <f>'Stocks domestic'!I326/'Stocks domestic'!I325-1</f>
        <v>1.4963330396519536E-2</v>
      </c>
      <c r="O215" s="229">
        <f>'Stocks domestic'!J326/'Stocks domestic'!J325-1</f>
        <v>2.1715413975342823E-3</v>
      </c>
      <c r="P215" s="229">
        <f>'Stocks domestic'!K326/'Stocks domestic'!K325-1</f>
        <v>2.0810385019770061E-2</v>
      </c>
      <c r="Q215" s="229">
        <f>'Stocks domestic'!L326/'Stocks domestic'!L325-1</f>
        <v>7.9009217553209776E-3</v>
      </c>
      <c r="R215" s="155">
        <f t="array" ref="R215">MMULT(M215:Q215,'VaR ES domestic stock'!$A$12:$A$16)</f>
        <v>8.4558498792609137E-3</v>
      </c>
    </row>
    <row r="216" spans="1:18" ht="12.75">
      <c r="A216" s="247">
        <v>42851</v>
      </c>
      <c r="B216" s="111">
        <f>'Stocks domestic'!M325</f>
        <v>-1.8440991340901845E-2</v>
      </c>
      <c r="C216" s="111">
        <f>'Stocks domestic'!N325</f>
        <v>-5.2113195686751424E-3</v>
      </c>
      <c r="D216" s="111">
        <f>'Stocks domestic'!O325</f>
        <v>-1.2735982323358847E-2</v>
      </c>
      <c r="E216" s="111">
        <f>'Stocks domestic'!P325</f>
        <v>-2.0002219190087815E-2</v>
      </c>
      <c r="F216" s="111">
        <f>'Stocks domestic'!Q325</f>
        <v>-8.1637246001487144E-3</v>
      </c>
      <c r="G216" s="20">
        <f t="array" ref="G216">SQRT(MMULT(MMULT(TRANSPOSE($A$12:$A$16),MMULT(TRANSPOSE(EXP(B217:F468)-1),EXP(B217:F468)-1)/COUNTA(F217:F468)),$A$12:$A$16))*NORMSINV('VaR ES domestic stock'!$B$19)</f>
        <v>-2.7256641107360233E-2</v>
      </c>
      <c r="H216" s="20">
        <f t="array" ref="H216">-SQRT(G216^2+Currency!E197^2+2*G216*Currency!E197*CORREL(Currency!J197:J448,R216:R467))</f>
        <v>-3.8712048776379182E-2</v>
      </c>
      <c r="I216" s="111">
        <f t="shared" ref="I216:I275" si="7">H216*SQRT(10)</f>
        <v>-0.12241824702489254</v>
      </c>
      <c r="J216" s="20">
        <f t="array" ref="J216">SQRT(MMULT(MMULT(TRANSPOSE($A$12:$A$16),MMULT(TRANSPOSE(EXP(B217:F468)-1),EXP(B217:F468)-1)/COUNTA(F217:F468)),$A$12:$A$16))*(-1/SQRT(2*PI())*EXP(-1*(NORMSINV($B$19))^2/2)/$B$19)</f>
        <v>-3.1226966649667665E-2</v>
      </c>
      <c r="K216" s="20">
        <f>Currency!H197+'VaR ES domestic stock'!J216</f>
        <v>-5.0573785211120187E-2</v>
      </c>
      <c r="L216" s="112">
        <f t="shared" ref="L216:L275" si="8">K216*SQRT(10)</f>
        <v>-0.15992835116327933</v>
      </c>
      <c r="M216" s="229">
        <f>'Stocks domestic'!H325/'Stocks domestic'!H324-1</f>
        <v>-1.8271996664298129E-2</v>
      </c>
      <c r="N216" s="229">
        <f>'Stocks domestic'!I325/'Stocks domestic'!I324-1</f>
        <v>-5.1977642001931335E-3</v>
      </c>
      <c r="O216" s="229">
        <f>'Stocks domestic'!J325/'Stocks domestic'!J324-1</f>
        <v>-1.2655222914192743E-2</v>
      </c>
      <c r="P216" s="229">
        <f>'Stocks domestic'!K325/'Stocks domestic'!K324-1</f>
        <v>-1.9803501938010948E-2</v>
      </c>
      <c r="Q216" s="229">
        <f>'Stocks domestic'!L325/'Stocks domestic'!L324-1</f>
        <v>-8.1304918961793149E-3</v>
      </c>
      <c r="R216" s="155">
        <f t="array" ref="R216">MMULT(M216:Q216,'VaR ES domestic stock'!$A$12:$A$16)</f>
        <v>-1.2811795522574854E-2</v>
      </c>
    </row>
    <row r="217" spans="1:18" ht="12.75">
      <c r="A217" s="247">
        <v>42850</v>
      </c>
      <c r="B217" s="111">
        <f>'Stocks domestic'!M324</f>
        <v>1.9036512445381761E-2</v>
      </c>
      <c r="C217" s="111">
        <f>'Stocks domestic'!N324</f>
        <v>3.7695223509593796E-3</v>
      </c>
      <c r="D217" s="111">
        <f>'Stocks domestic'!O324</f>
        <v>6.6866392729981895E-3</v>
      </c>
      <c r="E217" s="111">
        <f>'Stocks domestic'!P324</f>
        <v>5.681025354941982E-2</v>
      </c>
      <c r="F217" s="111">
        <f>'Stocks domestic'!Q324</f>
        <v>6.2685790768509048E-3</v>
      </c>
      <c r="G217" s="20">
        <f t="array" ref="G217">SQRT(MMULT(MMULT(TRANSPOSE($A$12:$A$16),MMULT(TRANSPOSE(EXP(B218:F469)-1),EXP(B218:F469)-1)/COUNTA(F218:F469)),$A$12:$A$16))*NORMSINV('VaR ES domestic stock'!$B$19)</f>
        <v>-2.7116265230999984E-2</v>
      </c>
      <c r="H217" s="20">
        <f t="array" ref="H217">-SQRT(G217^2+Currency!E198^2+2*G217*Currency!E198*CORREL(Currency!J198:J449,R217:R468))</f>
        <v>-3.8598231856978728E-2</v>
      </c>
      <c r="I217" s="111">
        <f t="shared" si="7"/>
        <v>-0.12205832632332329</v>
      </c>
      <c r="J217" s="20">
        <f t="array" ref="J217">SQRT(MMULT(MMULT(TRANSPOSE($A$12:$A$16),MMULT(TRANSPOSE(EXP(B218:F469)-1),EXP(B218:F469)-1)/COUNTA(F218:F469)),$A$12:$A$16))*(-1/SQRT(2*PI())*EXP(-1*(NORMSINV($B$19))^2/2)/$B$19)</f>
        <v>-3.1066142988665071E-2</v>
      </c>
      <c r="K217" s="20">
        <f>Currency!H198+'VaR ES domestic stock'!J217</f>
        <v>-5.0480434332693336E-2</v>
      </c>
      <c r="L217" s="112">
        <f t="shared" si="8"/>
        <v>-0.15963314976587301</v>
      </c>
      <c r="M217" s="229">
        <f>'Stocks domestic'!H324/'Stocks domestic'!H323-1</f>
        <v>1.9218862111060941E-2</v>
      </c>
      <c r="N217" s="229">
        <f>'Stocks domestic'!I324/'Stocks domestic'!I323-1</f>
        <v>3.7766359358004653E-3</v>
      </c>
      <c r="O217" s="229">
        <f>'Stocks domestic'!J324/'Stocks domestic'!J323-1</f>
        <v>6.709044756671334E-3</v>
      </c>
      <c r="P217" s="229">
        <f>'Stocks domestic'!K324/'Stocks domestic'!K323-1</f>
        <v>5.8454953269657439E-2</v>
      </c>
      <c r="Q217" s="229">
        <f>'Stocks domestic'!L324/'Stocks domestic'!L323-1</f>
        <v>6.2882677371471907E-3</v>
      </c>
      <c r="R217" s="155">
        <f t="array" ref="R217">MMULT(M217:Q217,'VaR ES domestic stock'!$A$12:$A$16)</f>
        <v>1.8889552762067476E-2</v>
      </c>
    </row>
    <row r="218" spans="1:18" ht="12.75">
      <c r="A218" s="247">
        <v>42849</v>
      </c>
      <c r="B218" s="111">
        <f>'Stocks domestic'!M323</f>
        <v>8.3607380942659661E-3</v>
      </c>
      <c r="C218" s="111">
        <f>'Stocks domestic'!N323</f>
        <v>1.2210150260841686E-2</v>
      </c>
      <c r="D218" s="111">
        <f>'Stocks domestic'!O323</f>
        <v>1.0024085279412606E-2</v>
      </c>
      <c r="E218" s="111">
        <f>'Stocks domestic'!P323</f>
        <v>7.1376070798109554E-3</v>
      </c>
      <c r="F218" s="111">
        <f>'Stocks domestic'!Q323</f>
        <v>1.7315375110353765E-2</v>
      </c>
      <c r="G218" s="20">
        <f t="array" ref="G218">SQRT(MMULT(MMULT(TRANSPOSE($A$12:$A$16),MMULT(TRANSPOSE(EXP(B219:F470)-1),EXP(B219:F470)-1)/COUNTA(F219:F470)),$A$12:$A$16))*NORMSINV('VaR ES domestic stock'!$B$19)</f>
        <v>-2.715216806003478E-2</v>
      </c>
      <c r="H218" s="20">
        <f t="array" ref="H218">-SQRT(G218^2+Currency!E199^2+2*G218*Currency!E199*CORREL(Currency!J199:J450,R218:R469))</f>
        <v>-3.8636437983315147E-2</v>
      </c>
      <c r="I218" s="111">
        <f t="shared" si="7"/>
        <v>-0.12217914470311853</v>
      </c>
      <c r="J218" s="20">
        <f t="array" ref="J218">SQRT(MMULT(MMULT(TRANSPOSE($A$12:$A$16),MMULT(TRANSPOSE(EXP(B219:F470)-1),EXP(B219:F470)-1)/COUNTA(F219:F470)),$A$12:$A$16))*(-1/SQRT(2*PI())*EXP(-1*(NORMSINV($B$19))^2/2)/$B$19)</f>
        <v>-3.1107275586056009E-2</v>
      </c>
      <c r="K218" s="20">
        <f>Currency!H199+'VaR ES domestic stock'!J218</f>
        <v>-5.052932979109323E-2</v>
      </c>
      <c r="L218" s="112">
        <f t="shared" si="8"/>
        <v>-0.15978777078165468</v>
      </c>
      <c r="M218" s="229">
        <f>'Stocks domestic'!H323/'Stocks domestic'!H322-1</f>
        <v>8.3957866742465637E-3</v>
      </c>
      <c r="N218" s="229">
        <f>'Stocks domestic'!I323/'Stocks domestic'!I322-1</f>
        <v>1.2284998471280284E-2</v>
      </c>
      <c r="O218" s="229">
        <f>'Stocks domestic'!J323/'Stocks domestic'!J322-1</f>
        <v>1.0074494717630778E-2</v>
      </c>
      <c r="P218" s="229">
        <f>'Stocks domestic'!K323/'Stocks domestic'!K322-1</f>
        <v>7.1631405102710044E-3</v>
      </c>
      <c r="Q218" s="229">
        <f>'Stocks domestic'!L323/'Stocks domestic'!L322-1</f>
        <v>1.7466155232212399E-2</v>
      </c>
      <c r="R218" s="155">
        <f t="array" ref="R218">MMULT(M218:Q218,'VaR ES domestic stock'!$A$12:$A$16)</f>
        <v>1.1076915121128206E-2</v>
      </c>
    </row>
    <row r="219" spans="1:18" ht="12.75">
      <c r="A219" s="247">
        <v>42846</v>
      </c>
      <c r="B219" s="111">
        <f>'Stocks domestic'!M322</f>
        <v>1.3587815025759243E-2</v>
      </c>
      <c r="C219" s="111">
        <f>'Stocks domestic'!N322</f>
        <v>7.2871409407008073E-3</v>
      </c>
      <c r="D219" s="111">
        <f>'Stocks domestic'!O322</f>
        <v>2.2309650571583121E-3</v>
      </c>
      <c r="E219" s="111">
        <f>'Stocks domestic'!P322</f>
        <v>1.5324574427365978E-2</v>
      </c>
      <c r="F219" s="111">
        <f>'Stocks domestic'!Q322</f>
        <v>1.7072025118731741E-2</v>
      </c>
      <c r="G219" s="20">
        <f t="array" ref="G219">SQRT(MMULT(MMULT(TRANSPOSE($A$12:$A$16),MMULT(TRANSPOSE(EXP(B220:F471)-1),EXP(B220:F471)-1)/COUNTA(F220:F471)),$A$12:$A$16))*NORMSINV('VaR ES domestic stock'!$B$19)</f>
        <v>-2.711060908463566E-2</v>
      </c>
      <c r="H219" s="20">
        <f t="array" ref="H219">-SQRT(G219^2+Currency!E200^2+2*G219*Currency!E200*CORREL(Currency!J200:J451,R219:R470))</f>
        <v>-3.8603858466440634E-2</v>
      </c>
      <c r="I219" s="111">
        <f t="shared" si="7"/>
        <v>-0.12207611922472718</v>
      </c>
      <c r="J219" s="20">
        <f t="array" ref="J219">SQRT(MMULT(MMULT(TRANSPOSE($A$12:$A$16),MMULT(TRANSPOSE(EXP(B220:F471)-1),EXP(B220:F471)-1)/COUNTA(F220:F471)),$A$12:$A$16))*(-1/SQRT(2*PI())*EXP(-1*(NORMSINV($B$19))^2/2)/$B$19)</f>
        <v>-3.1059662942455834E-2</v>
      </c>
      <c r="K219" s="20">
        <f>Currency!H200+'VaR ES domestic stock'!J219</f>
        <v>-5.0475835993327597E-2</v>
      </c>
      <c r="L219" s="112">
        <f t="shared" si="8"/>
        <v>-0.15961860854002285</v>
      </c>
      <c r="M219" s="229">
        <f>'Stocks domestic'!H322/'Stocks domestic'!H321-1</f>
        <v>1.368054892534798E-2</v>
      </c>
      <c r="N219" s="229">
        <f>'Stocks domestic'!I322/'Stocks domestic'!I321-1</f>
        <v>7.3137567640517709E-3</v>
      </c>
      <c r="O219" s="229">
        <f>'Stocks domestic'!J322/'Stocks domestic'!J321-1</f>
        <v>2.2334555113958654E-3</v>
      </c>
      <c r="P219" s="229">
        <f>'Stocks domestic'!K322/'Stocks domestic'!K321-1</f>
        <v>1.5442597833513094E-2</v>
      </c>
      <c r="Q219" s="229">
        <f>'Stocks domestic'!L322/'Stocks domestic'!L321-1</f>
        <v>1.7218584976192552E-2</v>
      </c>
      <c r="R219" s="155">
        <f t="array" ref="R219">MMULT(M219:Q219,'VaR ES domestic stock'!$A$12:$A$16)</f>
        <v>1.1177788802100254E-2</v>
      </c>
    </row>
    <row r="220" spans="1:18" ht="12.75">
      <c r="A220" s="247">
        <v>42845</v>
      </c>
      <c r="B220" s="111">
        <f>'Stocks domestic'!M321</f>
        <v>-1.0407154665052805E-2</v>
      </c>
      <c r="C220" s="111">
        <f>'Stocks domestic'!N321</f>
        <v>6.9843534561019908E-3</v>
      </c>
      <c r="D220" s="111">
        <f>'Stocks domestic'!O321</f>
        <v>1.1926843130451358E-2</v>
      </c>
      <c r="E220" s="111">
        <f>'Stocks domestic'!P321</f>
        <v>9.6026767505686533E-3</v>
      </c>
      <c r="F220" s="111">
        <f>'Stocks domestic'!Q321</f>
        <v>6.541509806354779E-3</v>
      </c>
      <c r="G220" s="20">
        <f t="array" ref="G220">SQRT(MMULT(MMULT(TRANSPOSE($A$12:$A$16),MMULT(TRANSPOSE(EXP(B221:F472)-1),EXP(B221:F472)-1)/COUNTA(F221:F472)),$A$12:$A$16))*NORMSINV('VaR ES domestic stock'!$B$19)</f>
        <v>-2.7262871274349742E-2</v>
      </c>
      <c r="H220" s="20">
        <f t="array" ref="H220">-SQRT(G220^2+Currency!E201^2+2*G220*Currency!E201*CORREL(Currency!J201:J452,R220:R471))</f>
        <v>-3.9090452844245616E-2</v>
      </c>
      <c r="I220" s="111">
        <f t="shared" si="7"/>
        <v>-0.1236148657552234</v>
      </c>
      <c r="J220" s="20">
        <f t="array" ref="J220">SQRT(MMULT(MMULT(TRANSPOSE($A$12:$A$16),MMULT(TRANSPOSE(EXP(B221:F472)-1),EXP(B221:F472)-1)/COUNTA(F221:F472)),$A$12:$A$16))*(-1/SQRT(2*PI())*EXP(-1*(NORMSINV($B$19))^2/2)/$B$19)</f>
        <v>-3.1234104330940898E-2</v>
      </c>
      <c r="K220" s="20">
        <f>Currency!H201+'VaR ES domestic stock'!J220</f>
        <v>-5.1178880903589401E-2</v>
      </c>
      <c r="L220" s="112">
        <f t="shared" si="8"/>
        <v>-0.16184183175383884</v>
      </c>
      <c r="M220" s="229">
        <f>'Stocks domestic'!H321/'Stocks domestic'!H320-1</f>
        <v>-1.0353187607697323E-2</v>
      </c>
      <c r="N220" s="229">
        <f>'Stocks domestic'!I321/'Stocks domestic'!I320-1</f>
        <v>7.0088009361732873E-3</v>
      </c>
      <c r="O220" s="229">
        <f>'Stocks domestic'!J321/'Stocks domestic'!J320-1</f>
        <v>1.199825153387013E-2</v>
      </c>
      <c r="P220" s="229">
        <f>'Stocks domestic'!K321/'Stocks domestic'!K320-1</f>
        <v>9.6489303853064534E-3</v>
      </c>
      <c r="Q220" s="229">
        <f>'Stocks domestic'!L321/'Stocks domestic'!L320-1</f>
        <v>6.5629522113637151E-3</v>
      </c>
      <c r="R220" s="155">
        <f t="array" ref="R220">MMULT(M220:Q220,'VaR ES domestic stock'!$A$12:$A$16)</f>
        <v>4.9731494918032531E-3</v>
      </c>
    </row>
    <row r="221" spans="1:18" ht="12.75">
      <c r="A221" s="247">
        <v>42844</v>
      </c>
      <c r="B221" s="111">
        <f>'Stocks domestic'!M320</f>
        <v>1.5323682248839324E-2</v>
      </c>
      <c r="C221" s="111">
        <f>'Stocks domestic'!N320</f>
        <v>1.8302724586965391E-3</v>
      </c>
      <c r="D221" s="111">
        <f>'Stocks domestic'!O320</f>
        <v>-5.7658141113493726E-3</v>
      </c>
      <c r="E221" s="111">
        <f>'Stocks domestic'!P320</f>
        <v>-2.750838985601985E-2</v>
      </c>
      <c r="F221" s="111">
        <f>'Stocks domestic'!Q320</f>
        <v>-7.4430832525121636E-3</v>
      </c>
      <c r="G221" s="20">
        <f t="array" ref="G221">SQRT(MMULT(MMULT(TRANSPOSE($A$12:$A$16),MMULT(TRANSPOSE(EXP(B222:F473)-1),EXP(B222:F473)-1)/COUNTA(F222:F473)),$A$12:$A$16))*NORMSINV('VaR ES domestic stock'!$B$19)</f>
        <v>-2.7339567071233185E-2</v>
      </c>
      <c r="H221" s="20">
        <f t="array" ref="H221">-SQRT(G221^2+Currency!E202^2+2*G221*Currency!E202*CORREL(Currency!J202:J453,R221:R472))</f>
        <v>-3.9451291999779328E-2</v>
      </c>
      <c r="I221" s="111">
        <f t="shared" si="7"/>
        <v>-0.12475593935568169</v>
      </c>
      <c r="J221" s="20">
        <f t="array" ref="J221">SQRT(MMULT(MMULT(TRANSPOSE($A$12:$A$16),MMULT(TRANSPOSE(EXP(B222:F473)-1),EXP(B222:F473)-1)/COUNTA(F222:F473)),$A$12:$A$16))*(-1/SQRT(2*PI())*EXP(-1*(NORMSINV($B$19))^2/2)/$B$19)</f>
        <v>-3.1321971984259421E-2</v>
      </c>
      <c r="K221" s="20">
        <f>Currency!H202+'VaR ES domestic stock'!J221</f>
        <v>-5.1523116835093079E-2</v>
      </c>
      <c r="L221" s="112">
        <f t="shared" si="8"/>
        <v>-0.16293040134986017</v>
      </c>
      <c r="M221" s="229">
        <f>'Stocks domestic'!H320/'Stocks domestic'!H319-1</f>
        <v>1.5441691877836394E-2</v>
      </c>
      <c r="N221" s="229">
        <f>'Stocks domestic'!I320/'Stocks domestic'!I319-1</f>
        <v>1.8319484296716038E-3</v>
      </c>
      <c r="O221" s="229">
        <f>'Stocks domestic'!J320/'Stocks domestic'!J319-1</f>
        <v>-5.7492237062114482E-3</v>
      </c>
      <c r="P221" s="229">
        <f>'Stocks domestic'!K320/'Stocks domestic'!K319-1</f>
        <v>-2.7133479690817919E-2</v>
      </c>
      <c r="Q221" s="229">
        <f>'Stocks domestic'!L320/'Stocks domestic'!L319-1</f>
        <v>-7.4154521045050048E-3</v>
      </c>
      <c r="R221" s="155">
        <f t="array" ref="R221">MMULT(M221:Q221,'VaR ES domestic stock'!$A$12:$A$16)</f>
        <v>-4.6049030388052746E-3</v>
      </c>
    </row>
    <row r="222" spans="1:18" ht="12.75">
      <c r="A222" s="247">
        <v>42843</v>
      </c>
      <c r="B222" s="111">
        <f>'Stocks domestic'!M319</f>
        <v>-8.263038888859639E-3</v>
      </c>
      <c r="C222" s="111">
        <f>'Stocks domestic'!N319</f>
        <v>3.832981755907345E-3</v>
      </c>
      <c r="D222" s="111">
        <f>'Stocks domestic'!O319</f>
        <v>-8.7591325056909797E-3</v>
      </c>
      <c r="E222" s="111">
        <f>'Stocks domestic'!P319</f>
        <v>-3.1080368155764284E-2</v>
      </c>
      <c r="F222" s="111">
        <f>'Stocks domestic'!Q319</f>
        <v>-5.682805671668123E-3</v>
      </c>
      <c r="G222" s="20">
        <f t="array" ref="G222">SQRT(MMULT(MMULT(TRANSPOSE($A$12:$A$16),MMULT(TRANSPOSE(EXP(B223:F474)-1),EXP(B223:F474)-1)/COUNTA(F223:F474)),$A$12:$A$16))*NORMSINV('VaR ES domestic stock'!$B$19)</f>
        <v>-2.7313459826040609E-2</v>
      </c>
      <c r="H222" s="20">
        <f t="array" ref="H222">-SQRT(G222^2+Currency!E203^2+2*G222*Currency!E203*CORREL(Currency!J203:J454,R222:R473))</f>
        <v>-3.9158964132754041E-2</v>
      </c>
      <c r="I222" s="111">
        <f t="shared" si="7"/>
        <v>-0.12383151747234294</v>
      </c>
      <c r="J222" s="20">
        <f t="array" ref="J222">SQRT(MMULT(MMULT(TRANSPOSE($A$12:$A$16),MMULT(TRANSPOSE(EXP(B223:F474)-1),EXP(B223:F474)-1)/COUNTA(F223:F474)),$A$12:$A$16))*(-1/SQRT(2*PI())*EXP(-1*(NORMSINV($B$19))^2/2)/$B$19)</f>
        <v>-3.1292061839728692E-2</v>
      </c>
      <c r="K222" s="20">
        <f>Currency!H203+'VaR ES domestic stock'!J222</f>
        <v>-5.1485054335802138E-2</v>
      </c>
      <c r="L222" s="112">
        <f t="shared" si="8"/>
        <v>-0.16281003715866227</v>
      </c>
      <c r="M222" s="229">
        <f>'Stocks domestic'!H319/'Stocks domestic'!H318-1</f>
        <v>-8.2289938194655132E-3</v>
      </c>
      <c r="N222" s="229">
        <f>'Stocks domestic'!I319/'Stocks domestic'!I318-1</f>
        <v>3.8403370250128521E-3</v>
      </c>
      <c r="O222" s="229">
        <f>'Stocks domestic'!J319/'Stocks domestic'!J318-1</f>
        <v>-8.720883063344842E-3</v>
      </c>
      <c r="P222" s="229">
        <f>'Stocks domestic'!K319/'Stocks domestic'!K318-1</f>
        <v>-3.0602338756983594E-2</v>
      </c>
      <c r="Q222" s="229">
        <f>'Stocks domestic'!L319/'Stocks domestic'!L318-1</f>
        <v>-5.6666890751313481E-3</v>
      </c>
      <c r="R222" s="155">
        <f t="array" ref="R222">MMULT(M222:Q222,'VaR ES domestic stock'!$A$12:$A$16)</f>
        <v>-9.8757135379824897E-3</v>
      </c>
    </row>
    <row r="223" spans="1:18" ht="12.75">
      <c r="A223" s="247">
        <v>42842</v>
      </c>
      <c r="B223" s="111">
        <f>'Stocks domestic'!M318</f>
        <v>-1.5278331280505895E-2</v>
      </c>
      <c r="C223" s="111">
        <f>'Stocks domestic'!N318</f>
        <v>-3.1812103514787223E-4</v>
      </c>
      <c r="D223" s="111">
        <f>'Stocks domestic'!O318</f>
        <v>-1.3069991383676009E-3</v>
      </c>
      <c r="E223" s="111">
        <f>'Stocks domestic'!P318</f>
        <v>2.3025175473228097E-2</v>
      </c>
      <c r="F223" s="111">
        <f>'Stocks domestic'!Q318</f>
        <v>1.3054394256626805E-3</v>
      </c>
      <c r="G223" s="20">
        <f t="array" ref="G223">SQRT(MMULT(MMULT(TRANSPOSE($A$12:$A$16),MMULT(TRANSPOSE(EXP(B224:F475)-1),EXP(B224:F475)-1)/COUNTA(F224:F475)),$A$12:$A$16))*NORMSINV('VaR ES domestic stock'!$B$19)</f>
        <v>-2.7328340034891437E-2</v>
      </c>
      <c r="H223" s="20">
        <f t="array" ref="H223">-SQRT(G223^2+Currency!E204^2+2*G223*Currency!E204*CORREL(Currency!J204:J455,R223:R474))</f>
        <v>-3.9168232542362368E-2</v>
      </c>
      <c r="I223" s="111">
        <f t="shared" si="7"/>
        <v>-0.12386082675699264</v>
      </c>
      <c r="J223" s="20">
        <f t="array" ref="J223">SQRT(MMULT(MMULT(TRANSPOSE($A$12:$A$16),MMULT(TRANSPOSE(EXP(B224:F475)-1),EXP(B224:F475)-1)/COUNTA(F224:F475)),$A$12:$A$16))*(-1/SQRT(2*PI())*EXP(-1*(NORMSINV($B$19))^2/2)/$B$19)</f>
        <v>-3.1309109567058513E-2</v>
      </c>
      <c r="K223" s="20">
        <f>Currency!H204+'VaR ES domestic stock'!J223</f>
        <v>-5.1519405251950923E-2</v>
      </c>
      <c r="L223" s="112">
        <f t="shared" si="8"/>
        <v>-0.16291866429340587</v>
      </c>
      <c r="M223" s="229">
        <f>'Stocks domestic'!H318/'Stocks domestic'!H317-1</f>
        <v>-1.5162209710594121E-2</v>
      </c>
      <c r="N223" s="229">
        <f>'Stocks domestic'!I318/'Stocks domestic'!I317-1</f>
        <v>-3.1807044001663787E-4</v>
      </c>
      <c r="O223" s="229">
        <f>'Stocks domestic'!J318/'Stocks domestic'!J317-1</f>
        <v>-1.3061453869850359E-3</v>
      </c>
      <c r="P223" s="229">
        <f>'Stocks domestic'!K318/'Stocks domestic'!K317-1</f>
        <v>2.3292301090867218E-2</v>
      </c>
      <c r="Q223" s="229">
        <f>'Stocks domestic'!L318/'Stocks domestic'!L317-1</f>
        <v>1.3062918826129977E-3</v>
      </c>
      <c r="R223" s="155">
        <f t="array" ref="R223">MMULT(M223:Q223,'VaR ES domestic stock'!$A$12:$A$16)</f>
        <v>1.5624334871768837E-3</v>
      </c>
    </row>
    <row r="224" spans="1:18" ht="12.75">
      <c r="A224" s="247">
        <v>42838</v>
      </c>
      <c r="B224" s="111">
        <f>'Stocks domestic'!M317</f>
        <v>2.1392459574846253E-2</v>
      </c>
      <c r="C224" s="111">
        <f>'Stocks domestic'!N317</f>
        <v>-1.3164317161673256E-2</v>
      </c>
      <c r="D224" s="111">
        <f>'Stocks domestic'!O317</f>
        <v>-7.7449278471337204E-3</v>
      </c>
      <c r="E224" s="111">
        <f>'Stocks domestic'!P317</f>
        <v>-8.7890235644520354E-3</v>
      </c>
      <c r="F224" s="111">
        <f>'Stocks domestic'!Q317</f>
        <v>-6.7437817883393147E-3</v>
      </c>
      <c r="G224" s="20">
        <f t="array" ref="G224">SQRT(MMULT(MMULT(TRANSPOSE($A$12:$A$16),MMULT(TRANSPOSE(EXP(B225:F476)-1),EXP(B225:F476)-1)/COUNTA(F225:F476)),$A$12:$A$16))*NORMSINV('VaR ES domestic stock'!$B$19)</f>
        <v>-2.7354023115835926E-2</v>
      </c>
      <c r="H224" s="20">
        <f t="array" ref="H224">-SQRT(G224^2+Currency!E205^2+2*G224*Currency!E205*CORREL(Currency!J205:J456,R224:R475))</f>
        <v>-3.922661276549777E-2</v>
      </c>
      <c r="I224" s="111">
        <f t="shared" si="7"/>
        <v>-0.12404544123240938</v>
      </c>
      <c r="J224" s="20">
        <f t="array" ref="J224">SQRT(MMULT(MMULT(TRANSPOSE($A$12:$A$16),MMULT(TRANSPOSE(EXP(B225:F476)-1),EXP(B225:F476)-1)/COUNTA(F225:F476)),$A$12:$A$16))*(-1/SQRT(2*PI())*EXP(-1*(NORMSINV($B$19))^2/2)/$B$19)</f>
        <v>-3.133853376165957E-2</v>
      </c>
      <c r="K224" s="20">
        <f>Currency!H205+'VaR ES domestic stock'!J224</f>
        <v>-5.1567171736405709E-2</v>
      </c>
      <c r="L224" s="112">
        <f t="shared" si="8"/>
        <v>-0.16306971518010205</v>
      </c>
      <c r="M224" s="229">
        <f>'Stocks domestic'!H317/'Stocks domestic'!H316-1</f>
        <v>2.1622918666644564E-2</v>
      </c>
      <c r="N224" s="229">
        <f>'Stocks domestic'!I317/'Stocks domestic'!I316-1</f>
        <v>-1.3078046518141706E-2</v>
      </c>
      <c r="O224" s="229">
        <f>'Stocks domestic'!J317/'Stocks domestic'!J316-1</f>
        <v>-7.7150131722731885E-3</v>
      </c>
      <c r="P224" s="229">
        <f>'Stocks domestic'!K317/'Stocks domestic'!K316-1</f>
        <v>-8.7505130028404654E-3</v>
      </c>
      <c r="Q224" s="229">
        <f>'Stocks domestic'!L317/'Stocks domestic'!L316-1</f>
        <v>-6.7210935221561074E-3</v>
      </c>
      <c r="R224" s="155">
        <f t="array" ref="R224">MMULT(M224:Q224,'VaR ES domestic stock'!$A$12:$A$16)</f>
        <v>-2.9283495097533808E-3</v>
      </c>
    </row>
    <row r="225" spans="1:18" ht="12.75">
      <c r="A225" s="247">
        <v>42837</v>
      </c>
      <c r="B225" s="111">
        <f>'Stocks domestic'!M316</f>
        <v>-4.4590167933274201E-2</v>
      </c>
      <c r="C225" s="111">
        <f>'Stocks domestic'!N316</f>
        <v>-8.4635797686505969E-3</v>
      </c>
      <c r="D225" s="111">
        <f>'Stocks domestic'!O316</f>
        <v>-4.1818264998571717E-3</v>
      </c>
      <c r="E225" s="111">
        <f>'Stocks domestic'!P316</f>
        <v>-8.9900189736015646E-3</v>
      </c>
      <c r="F225" s="111">
        <f>'Stocks domestic'!Q316</f>
        <v>-9.2063995592628432E-3</v>
      </c>
      <c r="G225" s="20">
        <f t="array" ref="G225">SQRT(MMULT(MMULT(TRANSPOSE($A$12:$A$16),MMULT(TRANSPOSE(EXP(B226:F477)-1),EXP(B226:F477)-1)/COUNTA(F226:F477)),$A$12:$A$16))*NORMSINV('VaR ES domestic stock'!$B$19)</f>
        <v>-2.7289031152574247E-2</v>
      </c>
      <c r="H225" s="20">
        <f t="array" ref="H225">-SQRT(G225^2+Currency!E206^2+2*G225*Currency!E206*CORREL(Currency!J206:J457,R225:R476))</f>
        <v>-3.9210249990599959E-2</v>
      </c>
      <c r="I225" s="111">
        <f t="shared" si="7"/>
        <v>-0.12399369759489166</v>
      </c>
      <c r="J225" s="20">
        <f t="array" ref="J225">SQRT(MMULT(MMULT(TRANSPOSE($A$12:$A$16),MMULT(TRANSPOSE(EXP(B226:F477)-1),EXP(B226:F477)-1)/COUNTA(F226:F477)),$A$12:$A$16))*(-1/SQRT(2*PI())*EXP(-1*(NORMSINV($B$19))^2/2)/$B$19)</f>
        <v>-3.126407477526888E-2</v>
      </c>
      <c r="K225" s="20">
        <f>Currency!H206+'VaR ES domestic stock'!J225</f>
        <v>-5.1538209505488472E-2</v>
      </c>
      <c r="L225" s="112">
        <f t="shared" si="8"/>
        <v>-0.16297812856428381</v>
      </c>
      <c r="M225" s="229">
        <f>'Stocks domestic'!H316/'Stocks domestic'!H315-1</f>
        <v>-4.3610639446387878E-2</v>
      </c>
      <c r="N225" s="229">
        <f>'Stocks domestic'!I316/'Stocks domestic'!I315-1</f>
        <v>-8.4278645080781978E-3</v>
      </c>
      <c r="O225" s="229">
        <f>'Stocks domestic'!J316/'Stocks domestic'!J315-1</f>
        <v>-4.17309483909023E-3</v>
      </c>
      <c r="P225" s="229">
        <f>'Stocks domestic'!K316/'Stocks domestic'!K315-1</f>
        <v>-8.9497295775695651E-3</v>
      </c>
      <c r="Q225" s="229">
        <f>'Stocks domestic'!L316/'Stocks domestic'!L315-1</f>
        <v>-9.1641504164133858E-3</v>
      </c>
      <c r="R225" s="155">
        <f t="array" ref="R225">MMULT(M225:Q225,'VaR ES domestic stock'!$A$12:$A$16)</f>
        <v>-1.4865095757507853E-2</v>
      </c>
    </row>
    <row r="226" spans="1:18" ht="12.75">
      <c r="A226" s="247">
        <v>42836</v>
      </c>
      <c r="B226" s="111">
        <f>'Stocks domestic'!M315</f>
        <v>-6.121540974932782E-3</v>
      </c>
      <c r="C226" s="111">
        <f>'Stocks domestic'!N315</f>
        <v>4.051238375639761E-3</v>
      </c>
      <c r="D226" s="111">
        <f>'Stocks domestic'!O315</f>
        <v>-5.0859685692092038E-3</v>
      </c>
      <c r="E226" s="111">
        <f>'Stocks domestic'!P315</f>
        <v>9.1984344789817363E-3</v>
      </c>
      <c r="F226" s="111">
        <f>'Stocks domestic'!Q315</f>
        <v>4.965584224613323E-3</v>
      </c>
      <c r="G226" s="20">
        <f t="array" ref="G226">SQRT(MMULT(MMULT(TRANSPOSE($A$12:$A$16),MMULT(TRANSPOSE(EXP(B227:F478)-1),EXP(B227:F478)-1)/COUNTA(F227:F478)),$A$12:$A$16))*NORMSINV('VaR ES domestic stock'!$B$19)</f>
        <v>-2.729644744793272E-2</v>
      </c>
      <c r="H226" s="20">
        <f t="array" ref="H226">-SQRT(G226^2+Currency!E207^2+2*G226*Currency!E207*CORREL(Currency!J207:J458,R226:R477))</f>
        <v>-3.91438472046967E-2</v>
      </c>
      <c r="I226" s="111">
        <f t="shared" si="7"/>
        <v>-0.12378371354845684</v>
      </c>
      <c r="J226" s="20">
        <f t="array" ref="J226">SQRT(MMULT(MMULT(TRANSPOSE($A$12:$A$16),MMULT(TRANSPOSE(EXP(B227:F478)-1),EXP(B227:F478)-1)/COUNTA(F227:F478)),$A$12:$A$16))*(-1/SQRT(2*PI())*EXP(-1*(NORMSINV($B$19))^2/2)/$B$19)</f>
        <v>-3.127257136173054E-2</v>
      </c>
      <c r="K226" s="20">
        <f>Currency!H207+'VaR ES domestic stock'!J226</f>
        <v>-5.1547857892291299E-2</v>
      </c>
      <c r="L226" s="112">
        <f t="shared" si="8"/>
        <v>-0.16300863944232707</v>
      </c>
      <c r="M226" s="229">
        <f>'Stocks domestic'!H315/'Stocks domestic'!H314-1</f>
        <v>-6.1028425168936362E-3</v>
      </c>
      <c r="N226" s="229">
        <f>'Stocks domestic'!I315/'Stocks domestic'!I314-1</f>
        <v>4.0594557349076243E-3</v>
      </c>
      <c r="O226" s="229">
        <f>'Stocks domestic'!J315/'Stocks domestic'!J314-1</f>
        <v>-5.0730569297374739E-3</v>
      </c>
      <c r="P226" s="229">
        <f>'Stocks domestic'!K315/'Stocks domestic'!K314-1</f>
        <v>9.2408700913491071E-3</v>
      </c>
      <c r="Q226" s="229">
        <f>'Stocks domestic'!L315/'Stocks domestic'!L314-1</f>
        <v>4.9779331694068674E-3</v>
      </c>
      <c r="R226" s="155">
        <f t="array" ref="R226">MMULT(M226:Q226,'VaR ES domestic stock'!$A$12:$A$16)</f>
        <v>1.4204719098064979E-3</v>
      </c>
    </row>
    <row r="227" spans="1:18" ht="12.75">
      <c r="A227" s="247">
        <v>42835</v>
      </c>
      <c r="B227" s="111">
        <f>'Stocks domestic'!M314</f>
        <v>4.242606730114986E-2</v>
      </c>
      <c r="C227" s="111">
        <f>'Stocks domestic'!N314</f>
        <v>3.982899641397422E-3</v>
      </c>
      <c r="D227" s="111">
        <f>'Stocks domestic'!O314</f>
        <v>9.2003938103924678E-3</v>
      </c>
      <c r="E227" s="111">
        <f>'Stocks domestic'!P314</f>
        <v>1.5544701353774396E-2</v>
      </c>
      <c r="F227" s="111">
        <f>'Stocks domestic'!Q314</f>
        <v>8.1004371480035281E-3</v>
      </c>
      <c r="G227" s="20">
        <f t="array" ref="G227">SQRT(MMULT(MMULT(TRANSPOSE($A$12:$A$16),MMULT(TRANSPOSE(EXP(B228:F479)-1),EXP(B228:F479)-1)/COUNTA(F228:F479)),$A$12:$A$16))*NORMSINV('VaR ES domestic stock'!$B$19)</f>
        <v>-2.7248798637148068E-2</v>
      </c>
      <c r="H227" s="20">
        <f t="array" ref="H227">-SQRT(G227^2+Currency!E208^2+2*G227*Currency!E208*CORREL(Currency!J208:J459,R227:R478))</f>
        <v>-3.9062631800008206E-2</v>
      </c>
      <c r="I227" s="111">
        <f t="shared" si="7"/>
        <v>-0.12352688788854889</v>
      </c>
      <c r="J227" s="20">
        <f t="array" ref="J227">SQRT(MMULT(MMULT(TRANSPOSE($A$12:$A$16),MMULT(TRANSPOSE(EXP(B228:F479)-1),EXP(B228:F479)-1)/COUNTA(F228:F479)),$A$12:$A$16))*(-1/SQRT(2*PI())*EXP(-1*(NORMSINV($B$19))^2/2)/$B$19)</f>
        <v>-3.1217981809796836E-2</v>
      </c>
      <c r="K227" s="20">
        <f>Currency!H208+'VaR ES domestic stock'!J227</f>
        <v>-5.1467843445090734E-2</v>
      </c>
      <c r="L227" s="112">
        <f t="shared" si="8"/>
        <v>-0.162755611543454</v>
      </c>
      <c r="M227" s="229">
        <f>'Stocks domestic'!H314/'Stocks domestic'!H313-1</f>
        <v>4.333891666021561E-2</v>
      </c>
      <c r="N227" s="229">
        <f>'Stocks domestic'!I314/'Stocks domestic'!I313-1</f>
        <v>3.9908419271157403E-3</v>
      </c>
      <c r="O227" s="229">
        <f>'Stocks domestic'!J314/'Stocks domestic'!J313-1</f>
        <v>9.2428475306240987E-3</v>
      </c>
      <c r="P227" s="229">
        <f>'Stocks domestic'!K314/'Stocks domestic'!K313-1</f>
        <v>1.566614869539773E-2</v>
      </c>
      <c r="Q227" s="229">
        <f>'Stocks domestic'!L314/'Stocks domestic'!L313-1</f>
        <v>8.1333344565304166E-3</v>
      </c>
      <c r="R227" s="155">
        <f t="array" ref="R227">MMULT(M227:Q227,'VaR ES domestic stock'!$A$12:$A$16)</f>
        <v>1.607441785397672E-2</v>
      </c>
    </row>
    <row r="228" spans="1:18" ht="12.75">
      <c r="A228" s="247">
        <v>42832</v>
      </c>
      <c r="B228" s="111">
        <f>'Stocks domestic'!M313</f>
        <v>1.9034676781251307E-2</v>
      </c>
      <c r="C228" s="111">
        <f>'Stocks domestic'!N313</f>
        <v>6.2609122952171905E-3</v>
      </c>
      <c r="D228" s="111">
        <f>'Stocks domestic'!O313</f>
        <v>4.0309012096741313E-3</v>
      </c>
      <c r="E228" s="111">
        <f>'Stocks domestic'!P313</f>
        <v>1.8683377803092513E-3</v>
      </c>
      <c r="F228" s="111">
        <f>'Stocks domestic'!Q313</f>
        <v>5.4998325543960001E-3</v>
      </c>
      <c r="G228" s="20">
        <f t="array" ref="G228">SQRT(MMULT(MMULT(TRANSPOSE($A$12:$A$16),MMULT(TRANSPOSE(EXP(B229:F480)-1),EXP(B229:F480)-1)/COUNTA(F229:F480)),$A$12:$A$16))*NORMSINV('VaR ES domestic stock'!$B$19)</f>
        <v>-2.7300397671854538E-2</v>
      </c>
      <c r="H228" s="20">
        <f t="array" ref="H228">-SQRT(G228^2+Currency!E209^2+2*G228*Currency!E209*CORREL(Currency!J209:J460,R228:R479))</f>
        <v>-3.9090560737499287E-2</v>
      </c>
      <c r="I228" s="111">
        <f t="shared" si="7"/>
        <v>-0.12361520694364916</v>
      </c>
      <c r="J228" s="20">
        <f t="array" ref="J228">SQRT(MMULT(MMULT(TRANSPOSE($A$12:$A$16),MMULT(TRANSPOSE(EXP(B229:F480)-1),EXP(B229:F480)-1)/COUNTA(F229:F480)),$A$12:$A$16))*(-1/SQRT(2*PI())*EXP(-1*(NORMSINV($B$19))^2/2)/$B$19)</f>
        <v>-3.1277096993123615E-2</v>
      </c>
      <c r="K228" s="20">
        <f>Currency!H209+'VaR ES domestic stock'!J228</f>
        <v>-5.1524187799874513E-2</v>
      </c>
      <c r="L228" s="112">
        <f t="shared" si="8"/>
        <v>-0.16293378803786335</v>
      </c>
      <c r="M228" s="229">
        <f>'Stocks domestic'!H313/'Stocks domestic'!H312-1</f>
        <v>1.9216991169271891E-2</v>
      </c>
      <c r="N228" s="229">
        <f>'Stocks domestic'!I313/'Stocks domestic'!I312-1</f>
        <v>6.2805527743123868E-3</v>
      </c>
      <c r="O228" s="229">
        <f>'Stocks domestic'!J313/'Stocks domestic'!J312-1</f>
        <v>4.039036218755232E-3</v>
      </c>
      <c r="P228" s="229">
        <f>'Stocks domestic'!K313/'Stocks domestic'!K312-1</f>
        <v>1.8700842108112514E-3</v>
      </c>
      <c r="Q228" s="229">
        <f>'Stocks domestic'!L313/'Stocks domestic'!L312-1</f>
        <v>5.5149843982582603E-3</v>
      </c>
      <c r="R228" s="155">
        <f t="array" ref="R228">MMULT(M228:Q228,'VaR ES domestic stock'!$A$12:$A$16)</f>
        <v>7.3843297542818048E-3</v>
      </c>
    </row>
    <row r="229" spans="1:18" ht="12.75">
      <c r="A229" s="247">
        <v>42831</v>
      </c>
      <c r="B229" s="111">
        <f>'Stocks domestic'!M312</f>
        <v>5.5368395258877569E-3</v>
      </c>
      <c r="C229" s="111">
        <f>'Stocks domestic'!N312</f>
        <v>-1.2187129709182048E-2</v>
      </c>
      <c r="D229" s="111">
        <f>'Stocks domestic'!O312</f>
        <v>-9.4301763009073582E-3</v>
      </c>
      <c r="E229" s="111">
        <f>'Stocks domestic'!P312</f>
        <v>-6.0923105731971617E-3</v>
      </c>
      <c r="F229" s="111">
        <f>'Stocks domestic'!Q312</f>
        <v>-4.33784610158045E-3</v>
      </c>
      <c r="G229" s="20">
        <f t="array" ref="G229">SQRT(MMULT(MMULT(TRANSPOSE($A$12:$A$16),MMULT(TRANSPOSE(EXP(B230:F481)-1),EXP(B230:F481)-1)/COUNTA(F230:F481)),$A$12:$A$16))*NORMSINV('VaR ES domestic stock'!$B$19)</f>
        <v>-2.7534385982518436E-2</v>
      </c>
      <c r="H229" s="20">
        <f t="array" ref="H229">-SQRT(G229^2+Currency!E210^2+2*G229*Currency!E210*CORREL(Currency!J210:J461,R229:R480))</f>
        <v>-3.932665115293428E-2</v>
      </c>
      <c r="I229" s="111">
        <f t="shared" si="7"/>
        <v>-0.12436179039015913</v>
      </c>
      <c r="J229" s="20">
        <f t="array" ref="J229">SQRT(MMULT(MMULT(TRANSPOSE($A$12:$A$16),MMULT(TRANSPOSE(EXP(B230:F481)-1),EXP(B230:F481)-1)/COUNTA(F230:F481)),$A$12:$A$16))*(-1/SQRT(2*PI())*EXP(-1*(NORMSINV($B$19))^2/2)/$B$19)</f>
        <v>-3.1545169098733894E-2</v>
      </c>
      <c r="K229" s="20">
        <f>Currency!H210+'VaR ES domestic stock'!J229</f>
        <v>-5.1804255119592302E-2</v>
      </c>
      <c r="L229" s="112">
        <f t="shared" si="8"/>
        <v>-0.16381943866635015</v>
      </c>
      <c r="M229" s="229">
        <f>'Stocks domestic'!H312/'Stocks domestic'!H311-1</f>
        <v>5.5521961511633133E-3</v>
      </c>
      <c r="N229" s="229">
        <f>'Stocks domestic'!I312/'Stocks domestic'!I311-1</f>
        <v>-1.2113167411512915E-2</v>
      </c>
      <c r="O229" s="229">
        <f>'Stocks domestic'!J312/'Stocks domestic'!J311-1</f>
        <v>-9.3858516276252857E-3</v>
      </c>
      <c r="P229" s="229">
        <f>'Stocks domestic'!K312/'Stocks domestic'!K311-1</f>
        <v>-6.0737900790913679E-3</v>
      </c>
      <c r="Q229" s="229">
        <f>'Stocks domestic'!L312/'Stocks domestic'!L311-1</f>
        <v>-4.3284512365819872E-3</v>
      </c>
      <c r="R229" s="155">
        <f t="array" ref="R229">MMULT(M229:Q229,'VaR ES domestic stock'!$A$12:$A$16)</f>
        <v>-5.2698128407296495E-3</v>
      </c>
    </row>
    <row r="230" spans="1:18" ht="12.75">
      <c r="A230" s="247">
        <v>42830</v>
      </c>
      <c r="B230" s="111">
        <f>'Stocks domestic'!M311</f>
        <v>-2.6775997866349387E-2</v>
      </c>
      <c r="C230" s="111">
        <f>'Stocks domestic'!N311</f>
        <v>6.3412618564951989E-4</v>
      </c>
      <c r="D230" s="111">
        <f>'Stocks domestic'!O311</f>
        <v>-2.9051464611420099E-3</v>
      </c>
      <c r="E230" s="111">
        <f>'Stocks domestic'!P311</f>
        <v>-1.0716141385258995E-2</v>
      </c>
      <c r="F230" s="111">
        <f>'Stocks domestic'!Q311</f>
        <v>-3.0066607065281172E-4</v>
      </c>
      <c r="G230" s="20">
        <f t="array" ref="G230">SQRT(MMULT(MMULT(TRANSPOSE($A$12:$A$16),MMULT(TRANSPOSE(EXP(B231:F482)-1),EXP(B231:F482)-1)/COUNTA(F231:F482)),$A$12:$A$16))*NORMSINV('VaR ES domestic stock'!$B$19)</f>
        <v>-2.7718350301899886E-2</v>
      </c>
      <c r="H230" s="20">
        <f t="array" ref="H230">-SQRT(G230^2+Currency!E211^2+2*G230*Currency!E211*CORREL(Currency!J211:J462,R230:R481))</f>
        <v>-3.9576607762808039E-2</v>
      </c>
      <c r="I230" s="111">
        <f t="shared" si="7"/>
        <v>-0.12515222259357434</v>
      </c>
      <c r="J230" s="20">
        <f t="array" ref="J230">SQRT(MMULT(MMULT(TRANSPOSE($A$12:$A$16),MMULT(TRANSPOSE(EXP(B231:F482)-1),EXP(B231:F482)-1)/COUNTA(F231:F482)),$A$12:$A$16))*(-1/SQRT(2*PI())*EXP(-1*(NORMSINV($B$19))^2/2)/$B$19)</f>
        <v>-3.1755930492385662E-2</v>
      </c>
      <c r="K230" s="20">
        <f>Currency!H211+'VaR ES domestic stock'!J230</f>
        <v>-5.2091297020775099E-2</v>
      </c>
      <c r="L230" s="112">
        <f t="shared" si="8"/>
        <v>-0.16472714485799275</v>
      </c>
      <c r="M230" s="229">
        <f>'Stocks domestic'!H311/'Stocks domestic'!H310-1</f>
        <v>-2.6420699058773423E-2</v>
      </c>
      <c r="N230" s="229">
        <f>'Stocks domestic'!I311/'Stocks domestic'!I310-1</f>
        <v>6.3432728616463763E-4</v>
      </c>
      <c r="O230" s="229">
        <f>'Stocks domestic'!J311/'Stocks domestic'!J310-1</f>
        <v>-2.9009306067080409E-3</v>
      </c>
      <c r="P230" s="229">
        <f>'Stocks domestic'!K311/'Stocks domestic'!K310-1</f>
        <v>-1.0658928093113529E-2</v>
      </c>
      <c r="Q230" s="229">
        <f>'Stocks domestic'!L311/'Stocks domestic'!L310-1</f>
        <v>-3.006208751394901E-4</v>
      </c>
      <c r="R230" s="155">
        <f t="array" ref="R230">MMULT(M230:Q230,'VaR ES domestic stock'!$A$12:$A$16)</f>
        <v>-7.92937026951397E-3</v>
      </c>
    </row>
    <row r="231" spans="1:18" ht="12.75">
      <c r="A231" s="247">
        <v>42829</v>
      </c>
      <c r="B231" s="111">
        <f>'Stocks domestic'!M310</f>
        <v>1.8433607317266384E-2</v>
      </c>
      <c r="C231" s="111">
        <f>'Stocks domestic'!N310</f>
        <v>4.5431738888462962E-3</v>
      </c>
      <c r="D231" s="111">
        <f>'Stocks domestic'!O310</f>
        <v>8.648398827981886E-3</v>
      </c>
      <c r="E231" s="111">
        <f>'Stocks domestic'!P310</f>
        <v>-8.4820295594478148E-3</v>
      </c>
      <c r="F231" s="111">
        <f>'Stocks domestic'!Q310</f>
        <v>3.9723499449530629E-3</v>
      </c>
      <c r="G231" s="20">
        <f t="array" ref="G231">SQRT(MMULT(MMULT(TRANSPOSE($A$12:$A$16),MMULT(TRANSPOSE(EXP(B232:F483)-1),EXP(B232:F483)-1)/COUNTA(F232:F483)),$A$12:$A$16))*NORMSINV('VaR ES domestic stock'!$B$19)</f>
        <v>-2.7756395556050521E-2</v>
      </c>
      <c r="H231" s="20">
        <f t="array" ref="H231">-SQRT(G231^2+Currency!E212^2+2*G231*Currency!E212*CORREL(Currency!J212:J463,R231:R482))</f>
        <v>-3.9746887123668466E-2</v>
      </c>
      <c r="I231" s="111">
        <f t="shared" si="7"/>
        <v>-0.125690693212411</v>
      </c>
      <c r="J231" s="20">
        <f t="array" ref="J231">SQRT(MMULT(MMULT(TRANSPOSE($A$12:$A$16),MMULT(TRANSPOSE(EXP(B232:F483)-1),EXP(B232:F483)-1)/COUNTA(F232:F483)),$A$12:$A$16))*(-1/SQRT(2*PI())*EXP(-1*(NORMSINV($B$19))^2/2)/$B$19)</f>
        <v>-3.1799517590218464E-2</v>
      </c>
      <c r="K231" s="20">
        <f>Currency!H212+'VaR ES domestic stock'!J231</f>
        <v>-5.2203588965695394E-2</v>
      </c>
      <c r="L231" s="112">
        <f t="shared" si="8"/>
        <v>-0.16508224316683107</v>
      </c>
      <c r="M231" s="229">
        <f>'Stocks domestic'!H310/'Stocks domestic'!H309-1</f>
        <v>1.8604555035473425E-2</v>
      </c>
      <c r="N231" s="229">
        <f>'Stocks domestic'!I310/'Stocks domestic'!I309-1</f>
        <v>4.5535097499487254E-3</v>
      </c>
      <c r="O231" s="229">
        <f>'Stocks domestic'!J310/'Stocks domestic'!J309-1</f>
        <v>8.6859042718372415E-3</v>
      </c>
      <c r="P231" s="229">
        <f>'Stocks domestic'!K310/'Stocks domestic'!K309-1</f>
        <v>-8.4461586377764242E-3</v>
      </c>
      <c r="Q231" s="229">
        <f>'Stocks domestic'!L310/'Stocks domestic'!L309-1</f>
        <v>3.9802501843704263E-3</v>
      </c>
      <c r="R231" s="155">
        <f t="array" ref="R231">MMULT(M231:Q231,'VaR ES domestic stock'!$A$12:$A$16)</f>
        <v>5.4756121207706794E-3</v>
      </c>
    </row>
    <row r="232" spans="1:18" ht="12.75">
      <c r="A232" s="247">
        <v>42828</v>
      </c>
      <c r="B232" s="111">
        <f>'Stocks domestic'!M309</f>
        <v>7.0101696991776569E-2</v>
      </c>
      <c r="C232" s="111">
        <f>'Stocks domestic'!N309</f>
        <v>2.4564772612500206E-3</v>
      </c>
      <c r="D232" s="111">
        <f>'Stocks domestic'!O309</f>
        <v>2.4292991940545375E-4</v>
      </c>
      <c r="E232" s="111">
        <f>'Stocks domestic'!P309</f>
        <v>-6.0750173645307201E-3</v>
      </c>
      <c r="F232" s="111">
        <f>'Stocks domestic'!Q309</f>
        <v>-4.7536066887812018E-3</v>
      </c>
      <c r="G232" s="20">
        <f t="array" ref="G232">SQRT(MMULT(MMULT(TRANSPOSE($A$12:$A$16),MMULT(TRANSPOSE(EXP(B233:F484)-1),EXP(B233:F484)-1)/COUNTA(F233:F484)),$A$12:$A$16))*NORMSINV('VaR ES domestic stock'!$B$19)</f>
        <v>-2.7731250835689857E-2</v>
      </c>
      <c r="H232" s="20">
        <f t="array" ref="H232">-SQRT(G232^2+Currency!E213^2+2*G232*Currency!E213*CORREL(Currency!J213:J464,R232:R483))</f>
        <v>-3.9770599003240752E-2</v>
      </c>
      <c r="I232" s="111">
        <f t="shared" si="7"/>
        <v>-0.12576567675946304</v>
      </c>
      <c r="J232" s="20">
        <f t="array" ref="J232">SQRT(MMULT(MMULT(TRANSPOSE($A$12:$A$16),MMULT(TRANSPOSE(EXP(B233:F484)-1),EXP(B233:F484)-1)/COUNTA(F233:F484)),$A$12:$A$16))*(-1/SQRT(2*PI())*EXP(-1*(NORMSINV($B$19))^2/2)/$B$19)</f>
        <v>-3.1770710176237227E-2</v>
      </c>
      <c r="K232" s="20">
        <f>Currency!H213+'VaR ES domestic stock'!J232</f>
        <v>-5.2204865506818174E-2</v>
      </c>
      <c r="L232" s="112">
        <f t="shared" si="8"/>
        <v>-0.16508627994430591</v>
      </c>
      <c r="M232" s="229">
        <f>'Stocks domestic'!H309/'Stocks domestic'!H308-1</f>
        <v>7.2617257656182765E-2</v>
      </c>
      <c r="N232" s="229">
        <f>'Stocks domestic'!I309/'Stocks domestic'!I308-1</f>
        <v>2.4594968735476286E-3</v>
      </c>
      <c r="O232" s="229">
        <f>'Stocks domestic'!J309/'Stocks domestic'!J308-1</f>
        <v>2.4295942926788605E-4</v>
      </c>
      <c r="P232" s="229">
        <f>'Stocks domestic'!K309/'Stocks domestic'!K308-1</f>
        <v>-6.0566017571239694E-3</v>
      </c>
      <c r="Q232" s="229">
        <f>'Stocks domestic'!L309/'Stocks domestic'!L308-1</f>
        <v>-4.7423261819480311E-3</v>
      </c>
      <c r="R232" s="155">
        <f t="array" ref="R232">MMULT(M232:Q232,'VaR ES domestic stock'!$A$12:$A$16)</f>
        <v>1.2904157203985257E-2</v>
      </c>
    </row>
    <row r="233" spans="1:18" ht="12.75">
      <c r="A233" s="247">
        <v>42825</v>
      </c>
      <c r="B233" s="111">
        <f>'Stocks domestic'!M308</f>
        <v>-9.9437908919691228E-3</v>
      </c>
      <c r="C233" s="111">
        <f>'Stocks domestic'!N308</f>
        <v>-2.3987998085436492E-3</v>
      </c>
      <c r="D233" s="111">
        <f>'Stocks domestic'!O308</f>
        <v>-1.3187500144175081E-2</v>
      </c>
      <c r="E233" s="111">
        <f>'Stocks domestic'!P308</f>
        <v>-1.2999998849850414E-2</v>
      </c>
      <c r="F233" s="111">
        <f>'Stocks domestic'!Q308</f>
        <v>-9.0298593070412183E-3</v>
      </c>
      <c r="G233" s="20">
        <f t="array" ref="G233">SQRT(MMULT(MMULT(TRANSPOSE($A$12:$A$16),MMULT(TRANSPOSE(EXP(B234:F485)-1),EXP(B234:F485)-1)/COUNTA(F234:F485)),$A$12:$A$16))*NORMSINV('VaR ES domestic stock'!$B$19)</f>
        <v>-2.7760875674370786E-2</v>
      </c>
      <c r="H233" s="20">
        <f t="array" ref="H233">-SQRT(G233^2+Currency!E214^2+2*G233*Currency!E214*CORREL(Currency!J214:J465,R233:R484))</f>
        <v>-3.9776660826266533E-2</v>
      </c>
      <c r="I233" s="111">
        <f t="shared" si="7"/>
        <v>-0.12578484592699737</v>
      </c>
      <c r="J233" s="20">
        <f t="array" ref="J233">SQRT(MMULT(MMULT(TRANSPOSE($A$12:$A$16),MMULT(TRANSPOSE(EXP(B234:F485)-1),EXP(B234:F485)-1)/COUNTA(F234:F485)),$A$12:$A$16))*(-1/SQRT(2*PI())*EXP(-1*(NORMSINV($B$19))^2/2)/$B$19)</f>
        <v>-3.1804650302823159E-2</v>
      </c>
      <c r="K233" s="20">
        <f>Currency!H214+'VaR ES domestic stock'!J233</f>
        <v>-5.2169853715235498E-2</v>
      </c>
      <c r="L233" s="112">
        <f t="shared" si="8"/>
        <v>-0.16497556293794155</v>
      </c>
      <c r="M233" s="229">
        <f>'Stocks domestic'!H308/'Stocks domestic'!H307-1</f>
        <v>-9.8945148687281659E-3</v>
      </c>
      <c r="N233" s="229">
        <f>'Stocks domestic'!I308/'Stocks domestic'!I307-1</f>
        <v>-2.3959249874491162E-3</v>
      </c>
      <c r="O233" s="229">
        <f>'Stocks domestic'!J308/'Stocks domestic'!J307-1</f>
        <v>-1.3100926047311057E-2</v>
      </c>
      <c r="P233" s="229">
        <f>'Stocks domestic'!K308/'Stocks domestic'!K307-1</f>
        <v>-1.2915863844418007E-2</v>
      </c>
      <c r="Q233" s="229">
        <f>'Stocks domestic'!L308/'Stocks domestic'!L307-1</f>
        <v>-8.9892125642857534E-3</v>
      </c>
      <c r="R233" s="155">
        <f t="array" ref="R233">MMULT(M233:Q233,'VaR ES domestic stock'!$A$12:$A$16)</f>
        <v>-9.4592884624384206E-3</v>
      </c>
    </row>
    <row r="234" spans="1:18" ht="12.75">
      <c r="A234" s="247">
        <v>42824</v>
      </c>
      <c r="B234" s="111">
        <f>'Stocks domestic'!M307</f>
        <v>-3.8077689520212341E-4</v>
      </c>
      <c r="C234" s="111">
        <f>'Stocks domestic'!N307</f>
        <v>2.7219415065920451E-3</v>
      </c>
      <c r="D234" s="111">
        <f>'Stocks domestic'!O307</f>
        <v>-3.6449064826213941E-3</v>
      </c>
      <c r="E234" s="111">
        <f>'Stocks domestic'!P307</f>
        <v>8.471246439317957E-3</v>
      </c>
      <c r="F234" s="111">
        <f>'Stocks domestic'!Q307</f>
        <v>1.3333425676331455E-3</v>
      </c>
      <c r="G234" s="20">
        <f t="array" ref="G234">SQRT(MMULT(MMULT(TRANSPOSE($A$12:$A$16),MMULT(TRANSPOSE(EXP(B235:F486)-1),EXP(B235:F486)-1)/COUNTA(F235:F486)),$A$12:$A$16))*NORMSINV('VaR ES domestic stock'!$B$19)</f>
        <v>-2.7863468501738382E-2</v>
      </c>
      <c r="H234" s="20">
        <f t="array" ref="H234">-SQRT(G234^2+Currency!E215^2+2*G234*Currency!E215*CORREL(Currency!J215:J466,R234:R485))</f>
        <v>-3.9925074707916189E-2</v>
      </c>
      <c r="I234" s="111">
        <f t="shared" si="7"/>
        <v>-0.12625417182939697</v>
      </c>
      <c r="J234" s="20">
        <f t="array" ref="J234">SQRT(MMULT(MMULT(TRANSPOSE($A$12:$A$16),MMULT(TRANSPOSE(EXP(B235:F486)-1),EXP(B235:F486)-1)/COUNTA(F235:F486)),$A$12:$A$16))*(-1/SQRT(2*PI())*EXP(-1*(NORMSINV($B$19))^2/2)/$B$19)</f>
        <v>-3.1922187265139401E-2</v>
      </c>
      <c r="K234" s="20">
        <f>Currency!H215+'VaR ES domestic stock'!J234</f>
        <v>-5.2459227518008453E-2</v>
      </c>
      <c r="L234" s="112">
        <f t="shared" si="8"/>
        <v>-0.16589064324988845</v>
      </c>
      <c r="M234" s="229">
        <f>'Stocks domestic'!H307/'Stocks domestic'!H306-1</f>
        <v>-3.8070440888082757E-4</v>
      </c>
      <c r="N234" s="229">
        <f>'Stocks domestic'!I307/'Stocks domestic'!I306-1</f>
        <v>2.7256493527916259E-3</v>
      </c>
      <c r="O234" s="229">
        <f>'Stocks domestic'!J307/'Stocks domestic'!J306-1</f>
        <v>-3.6382718742780096E-3</v>
      </c>
      <c r="P234" s="229">
        <f>'Stocks domestic'!K307/'Stocks domestic'!K306-1</f>
        <v>8.5072289813283852E-3</v>
      </c>
      <c r="Q234" s="229">
        <f>'Stocks domestic'!L307/'Stocks domestic'!L306-1</f>
        <v>1.3342318640361395E-3</v>
      </c>
      <c r="R234" s="155">
        <f t="array" ref="R234">MMULT(M234:Q234,'VaR ES domestic stock'!$A$12:$A$16)</f>
        <v>1.7096267829994627E-3</v>
      </c>
    </row>
    <row r="235" spans="1:18" ht="12.75">
      <c r="A235" s="247">
        <v>42823</v>
      </c>
      <c r="B235" s="111">
        <f>'Stocks domestic'!M306</f>
        <v>9.2562883863932916E-4</v>
      </c>
      <c r="C235" s="111">
        <f>'Stocks domestic'!N306</f>
        <v>3.3500919485276819E-4</v>
      </c>
      <c r="D235" s="111">
        <f>'Stocks domestic'!O306</f>
        <v>3.4005426690375657E-3</v>
      </c>
      <c r="E235" s="111">
        <f>'Stocks domestic'!P306</f>
        <v>1.0093164068749962E-2</v>
      </c>
      <c r="F235" s="111">
        <f>'Stocks domestic'!Q306</f>
        <v>3.9310995016484185E-3</v>
      </c>
      <c r="G235" s="20">
        <f t="array" ref="G235">SQRT(MMULT(MMULT(TRANSPOSE($A$12:$A$16),MMULT(TRANSPOSE(EXP(B236:F487)-1),EXP(B236:F487)-1)/COUNTA(F236:F487)),$A$12:$A$16))*NORMSINV('VaR ES domestic stock'!$B$19)</f>
        <v>-2.7896950082791267E-2</v>
      </c>
      <c r="H235" s="20">
        <f t="array" ref="H235">-SQRT(G235^2+Currency!E216^2+2*G235*Currency!E216*CORREL(Currency!J216:J467,R235:R486))</f>
        <v>-4.0075208387295676E-2</v>
      </c>
      <c r="I235" s="111">
        <f t="shared" si="7"/>
        <v>-0.12672893620973757</v>
      </c>
      <c r="J235" s="20">
        <f t="array" ref="J235">SQRT(MMULT(MMULT(TRANSPOSE($A$12:$A$16),MMULT(TRANSPOSE(EXP(B236:F487)-1),EXP(B236:F487)-1)/COUNTA(F236:F487)),$A$12:$A$16))*(-1/SQRT(2*PI())*EXP(-1*(NORMSINV($B$19))^2/2)/$B$19)</f>
        <v>-3.1960545924623461E-2</v>
      </c>
      <c r="K235" s="20">
        <f>Currency!H216+'VaR ES domestic stock'!J235</f>
        <v>-5.2570830271605362E-2</v>
      </c>
      <c r="L235" s="112">
        <f t="shared" si="8"/>
        <v>-0.16624356214440122</v>
      </c>
      <c r="M235" s="229">
        <f>'Stocks domestic'!H306/'Stocks domestic'!H305-1</f>
        <v>9.2605736522144433E-4</v>
      </c>
      <c r="N235" s="229">
        <f>'Stocks domestic'!I306/'Stocks domestic'!I305-1</f>
        <v>3.3506531670002282E-4</v>
      </c>
      <c r="O235" s="229">
        <f>'Stocks domestic'!J306/'Stocks domestic'!J305-1</f>
        <v>3.4063310736387464E-3</v>
      </c>
      <c r="P235" s="229">
        <f>'Stocks domestic'!K306/'Stocks domestic'!K305-1</f>
        <v>1.0144271850898612E-2</v>
      </c>
      <c r="Q235" s="229">
        <f>'Stocks domestic'!L306/'Stocks domestic'!L305-1</f>
        <v>3.9388364081553995E-3</v>
      </c>
      <c r="R235" s="155">
        <f t="array" ref="R235">MMULT(M235:Q235,'VaR ES domestic stock'!$A$12:$A$16)</f>
        <v>3.7501124029228452E-3</v>
      </c>
    </row>
    <row r="236" spans="1:18" ht="12.75">
      <c r="A236" s="247">
        <v>42822</v>
      </c>
      <c r="B236" s="111">
        <f>'Stocks domestic'!M305</f>
        <v>2.0996363687225895E-2</v>
      </c>
      <c r="C236" s="111">
        <f>'Stocks domestic'!N305</f>
        <v>5.0801052609063875E-4</v>
      </c>
      <c r="D236" s="111">
        <f>'Stocks domestic'!O305</f>
        <v>1.5107004045075801E-2</v>
      </c>
      <c r="E236" s="111">
        <f>'Stocks domestic'!P305</f>
        <v>2.267619515054743E-3</v>
      </c>
      <c r="F236" s="111">
        <f>'Stocks domestic'!Q305</f>
        <v>-2.4935998424489808E-3</v>
      </c>
      <c r="G236" s="20">
        <f t="array" ref="G236">SQRT(MMULT(MMULT(TRANSPOSE($A$12:$A$16),MMULT(TRANSPOSE(EXP(B237:F488)-1),EXP(B237:F488)-1)/COUNTA(F237:F488)),$A$12:$A$16))*NORMSINV('VaR ES domestic stock'!$B$19)</f>
        <v>-2.7968426172859863E-2</v>
      </c>
      <c r="H236" s="20">
        <f t="array" ref="H236">-SQRT(G236^2+Currency!E217^2+2*G236*Currency!E217*CORREL(Currency!J217:J468,R236:R487))</f>
        <v>-4.0153363065150424E-2</v>
      </c>
      <c r="I236" s="111">
        <f t="shared" si="7"/>
        <v>-0.12697608300155533</v>
      </c>
      <c r="J236" s="20">
        <f t="array" ref="J236">SQRT(MMULT(MMULT(TRANSPOSE($A$12:$A$16),MMULT(TRANSPOSE(EXP(B237:F488)-1),EXP(B237:F488)-1)/COUNTA(F237:F488)),$A$12:$A$16))*(-1/SQRT(2*PI())*EXP(-1*(NORMSINV($B$19))^2/2)/$B$19)</f>
        <v>-3.2042433545039682E-2</v>
      </c>
      <c r="K236" s="20">
        <f>Currency!H217+'VaR ES domestic stock'!J236</f>
        <v>-5.2639144639862891E-2</v>
      </c>
      <c r="L236" s="112">
        <f t="shared" si="8"/>
        <v>-0.16645959114501052</v>
      </c>
      <c r="M236" s="229">
        <f>'Stocks domestic'!H305/'Stocks domestic'!H304-1</f>
        <v>2.121833816148877E-2</v>
      </c>
      <c r="N236" s="229">
        <f>'Stocks domestic'!I305/'Stocks domestic'!I304-1</f>
        <v>5.081395852915005E-4</v>
      </c>
      <c r="O236" s="229">
        <f>'Stocks domestic'!J305/'Stocks domestic'!J304-1</f>
        <v>1.5221691631503553E-2</v>
      </c>
      <c r="P236" s="229">
        <f>'Stocks domestic'!K305/'Stocks domestic'!K304-1</f>
        <v>2.2701925086765495E-3</v>
      </c>
      <c r="Q236" s="229">
        <f>'Stocks domestic'!L305/'Stocks domestic'!L304-1</f>
        <v>-2.4904934049689853E-3</v>
      </c>
      <c r="R236" s="155">
        <f t="array" ref="R236">MMULT(M236:Q236,'VaR ES domestic stock'!$A$12:$A$16)</f>
        <v>7.3455736963982787E-3</v>
      </c>
    </row>
    <row r="237" spans="1:18" ht="12.75">
      <c r="A237" s="247">
        <v>42821</v>
      </c>
      <c r="B237" s="111">
        <f>'Stocks domestic'!M304</f>
        <v>2.0954588583641708E-2</v>
      </c>
      <c r="C237" s="111">
        <f>'Stocks domestic'!N304</f>
        <v>1.0007141487747375E-3</v>
      </c>
      <c r="D237" s="111">
        <f>'Stocks domestic'!O304</f>
        <v>-3.8144147093366401E-3</v>
      </c>
      <c r="E237" s="111">
        <f>'Stocks domestic'!P304</f>
        <v>8.7423149279339477E-3</v>
      </c>
      <c r="F237" s="111">
        <f>'Stocks domestic'!Q304</f>
        <v>-3.6747923191863883E-3</v>
      </c>
      <c r="G237" s="20">
        <f t="array" ref="G237">SQRT(MMULT(MMULT(TRANSPOSE($A$12:$A$16),MMULT(TRANSPOSE(EXP(B238:F489)-1),EXP(B238:F489)-1)/COUNTA(F238:F489)),$A$12:$A$16))*NORMSINV('VaR ES domestic stock'!$B$19)</f>
        <v>-2.7993721602021661E-2</v>
      </c>
      <c r="H237" s="20">
        <f t="array" ref="H237">-SQRT(G237^2+Currency!E218^2+2*G237*Currency!E218*CORREL(Currency!J218:J469,R237:R488))</f>
        <v>-4.0245468783661323E-2</v>
      </c>
      <c r="I237" s="111">
        <f t="shared" si="7"/>
        <v>-0.1272673468575761</v>
      </c>
      <c r="J237" s="20">
        <f t="array" ref="J237">SQRT(MMULT(MMULT(TRANSPOSE($A$12:$A$16),MMULT(TRANSPOSE(EXP(B238:F489)-1),EXP(B238:F489)-1)/COUNTA(F238:F489)),$A$12:$A$16))*(-1/SQRT(2*PI())*EXP(-1*(NORMSINV($B$19))^2/2)/$B$19)</f>
        <v>-3.2071413620747224E-2</v>
      </c>
      <c r="K237" s="20">
        <f>Currency!H218+'VaR ES domestic stock'!J237</f>
        <v>-5.2776137229179579E-2</v>
      </c>
      <c r="L237" s="112">
        <f t="shared" si="8"/>
        <v>-0.1668927997498153</v>
      </c>
      <c r="M237" s="229">
        <f>'Stocks domestic'!H304/'Stocks domestic'!H303-1</f>
        <v>2.1175677550711924E-2</v>
      </c>
      <c r="N237" s="229">
        <f>'Stocks domestic'!I304/'Stocks domestic'!I303-1</f>
        <v>1.0012150302443068E-3</v>
      </c>
      <c r="O237" s="229">
        <f>'Stocks domestic'!J304/'Stocks domestic'!J303-1</f>
        <v>-3.8071490705381406E-3</v>
      </c>
      <c r="P237" s="229">
        <f>'Stocks domestic'!K304/'Stocks domestic'!K303-1</f>
        <v>8.7806405666051024E-3</v>
      </c>
      <c r="Q237" s="229">
        <f>'Stocks domestic'!L304/'Stocks domestic'!L303-1</f>
        <v>-3.6680485330919943E-3</v>
      </c>
      <c r="R237" s="155">
        <f t="array" ref="R237">MMULT(M237:Q237,'VaR ES domestic stock'!$A$12:$A$16)</f>
        <v>4.6964671087862397E-3</v>
      </c>
    </row>
    <row r="238" spans="1:18" ht="12.75">
      <c r="A238" s="247">
        <v>42818</v>
      </c>
      <c r="B238" s="111">
        <f>'Stocks domestic'!M303</f>
        <v>2.6020933649488435E-2</v>
      </c>
      <c r="C238" s="111">
        <f>'Stocks domestic'!N303</f>
        <v>-9.4646719183404046E-3</v>
      </c>
      <c r="D238" s="111">
        <f>'Stocks domestic'!O303</f>
        <v>-8.3296232294624278E-3</v>
      </c>
      <c r="E238" s="111">
        <f>'Stocks domestic'!P303</f>
        <v>-5.0725826576692827E-3</v>
      </c>
      <c r="F238" s="111">
        <f>'Stocks domestic'!Q303</f>
        <v>-4.6464078134203085E-3</v>
      </c>
      <c r="G238" s="20">
        <f t="array" ref="G238">SQRT(MMULT(MMULT(TRANSPOSE($A$12:$A$16),MMULT(TRANSPOSE(EXP(B239:F490)-1),EXP(B239:F490)-1)/COUNTA(F239:F490)),$A$12:$A$16))*NORMSINV('VaR ES domestic stock'!$B$19)</f>
        <v>-2.8151386944127367E-2</v>
      </c>
      <c r="H238" s="20">
        <f t="array" ref="H238">-SQRT(G238^2+Currency!E219^2+2*G238*Currency!E219*CORREL(Currency!J219:J470,R238:R489))</f>
        <v>-4.0594930461472341E-2</v>
      </c>
      <c r="I238" s="111">
        <f t="shared" si="7"/>
        <v>-0.12837244171440282</v>
      </c>
      <c r="J238" s="20">
        <f t="array" ref="J238">SQRT(MMULT(MMULT(TRANSPOSE($A$12:$A$16),MMULT(TRANSPOSE(EXP(B239:F490)-1),EXP(B239:F490)-1)/COUNTA(F239:F490)),$A$12:$A$16))*(-1/SQRT(2*PI())*EXP(-1*(NORMSINV($B$19))^2/2)/$B$19)</f>
        <v>-3.2252045209223243E-2</v>
      </c>
      <c r="K238" s="20">
        <f>Currency!H219+'VaR ES domestic stock'!J238</f>
        <v>-5.318902583390521E-2</v>
      </c>
      <c r="L238" s="112">
        <f t="shared" si="8"/>
        <v>-0.16819846816067727</v>
      </c>
      <c r="M238" s="229">
        <f>'Stocks domestic'!H303/'Stocks domestic'!H302-1</f>
        <v>2.636243375999503E-2</v>
      </c>
      <c r="N238" s="229">
        <f>'Stocks domestic'!I303/'Stocks domestic'!I302-1</f>
        <v>-9.4200228849286027E-3</v>
      </c>
      <c r="O238" s="229">
        <f>'Stocks domestic'!J303/'Stocks domestic'!J302-1</f>
        <v>-8.2950280394941123E-3</v>
      </c>
      <c r="P238" s="229">
        <f>'Stocks domestic'!K303/'Stocks domestic'!K302-1</f>
        <v>-5.0597388365516416E-3</v>
      </c>
      <c r="Q238" s="229">
        <f>'Stocks domestic'!L303/'Stocks domestic'!L302-1</f>
        <v>-4.6356299598651063E-3</v>
      </c>
      <c r="R238" s="155">
        <f t="array" ref="R238">MMULT(M238:Q238,'VaR ES domestic stock'!$A$12:$A$16)</f>
        <v>-2.0959719216888622E-4</v>
      </c>
    </row>
    <row r="239" spans="1:18" ht="12.75">
      <c r="A239" s="247">
        <v>42817</v>
      </c>
      <c r="B239" s="111">
        <f>'Stocks domestic'!M302</f>
        <v>1.0706628720679645E-2</v>
      </c>
      <c r="C239" s="111">
        <f>'Stocks domestic'!N302</f>
        <v>8.7778151706197141E-3</v>
      </c>
      <c r="D239" s="111">
        <f>'Stocks domestic'!O302</f>
        <v>8.0668154792792185E-3</v>
      </c>
      <c r="E239" s="111">
        <f>'Stocks domestic'!P302</f>
        <v>5.9145433993479102E-3</v>
      </c>
      <c r="F239" s="111">
        <f>'Stocks domestic'!Q302</f>
        <v>9.1455800877738858E-3</v>
      </c>
      <c r="G239" s="20">
        <f t="array" ref="G239">SQRT(MMULT(MMULT(TRANSPOSE($A$12:$A$16),MMULT(TRANSPOSE(EXP(B240:F491)-1),EXP(B240:F491)-1)/COUNTA(F240:F491)),$A$12:$A$16))*NORMSINV('VaR ES domestic stock'!$B$19)</f>
        <v>-2.8178339960015814E-2</v>
      </c>
      <c r="H239" s="20">
        <f t="array" ref="H239">-SQRT(G239^2+Currency!E220^2+2*G239*Currency!E220*CORREL(Currency!J220:J471,R239:R490))</f>
        <v>-4.0648726826869805E-2</v>
      </c>
      <c r="I239" s="111">
        <f t="shared" si="7"/>
        <v>-0.12854256075889747</v>
      </c>
      <c r="J239" s="20">
        <f t="array" ref="J239">SQRT(MMULT(MMULT(TRANSPOSE($A$12:$A$16),MMULT(TRANSPOSE(EXP(B240:F491)-1),EXP(B240:F491)-1)/COUNTA(F240:F491)),$A$12:$A$16))*(-1/SQRT(2*PI())*EXP(-1*(NORMSINV($B$19))^2/2)/$B$19)</f>
        <v>-3.2282924323232244E-2</v>
      </c>
      <c r="K239" s="20">
        <f>Currency!H220+'VaR ES domestic stock'!J239</f>
        <v>-5.3122642281416721E-2</v>
      </c>
      <c r="L239" s="112">
        <f t="shared" si="8"/>
        <v>-0.1679885449356403</v>
      </c>
      <c r="M239" s="229">
        <f>'Stocks domestic'!H302/'Stocks domestic'!H301-1</f>
        <v>1.076414977218465E-2</v>
      </c>
      <c r="N239" s="229">
        <f>'Stocks domestic'!I302/'Stocks domestic'!I301-1</f>
        <v>8.8164531598360352E-3</v>
      </c>
      <c r="O239" s="229">
        <f>'Stocks domestic'!J302/'Stocks domestic'!J301-1</f>
        <v>8.0994399013283314E-3</v>
      </c>
      <c r="P239" s="229">
        <f>'Stocks domestic'!K302/'Stocks domestic'!K301-1</f>
        <v>5.932068845794003E-3</v>
      </c>
      <c r="Q239" s="229">
        <f>'Stocks domestic'!L302/'Stocks domestic'!L301-1</f>
        <v>9.1875286892544317E-3</v>
      </c>
      <c r="R239" s="155">
        <f t="array" ref="R239">MMULT(M239:Q239,'VaR ES domestic stock'!$A$12:$A$16)</f>
        <v>8.559928073679491E-3</v>
      </c>
    </row>
    <row r="240" spans="1:18" ht="12.75">
      <c r="A240" s="247">
        <v>42816</v>
      </c>
      <c r="B240" s="111">
        <f>'Stocks domestic'!M301</f>
        <v>1.4153611972829997E-2</v>
      </c>
      <c r="C240" s="111">
        <f>'Stocks domestic'!N301</f>
        <v>6.4017693156488992E-3</v>
      </c>
      <c r="D240" s="111">
        <f>'Stocks domestic'!O301</f>
        <v>8.263429675286359E-3</v>
      </c>
      <c r="E240" s="111">
        <f>'Stocks domestic'!P301</f>
        <v>-1.3583199759407813E-3</v>
      </c>
      <c r="F240" s="111">
        <f>'Stocks domestic'!Q301</f>
        <v>9.7177368316186188E-3</v>
      </c>
      <c r="G240" s="20">
        <f t="array" ref="G240">SQRT(MMULT(MMULT(TRANSPOSE($A$12:$A$16),MMULT(TRANSPOSE(EXP(B241:F492)-1),EXP(B241:F492)-1)/COUNTA(F241:F492)),$A$12:$A$16))*NORMSINV('VaR ES domestic stock'!$B$19)</f>
        <v>-2.8200077907596648E-2</v>
      </c>
      <c r="H240" s="20">
        <f t="array" ref="H240">-SQRT(G240^2+Currency!E221^2+2*G240*Currency!E221*CORREL(Currency!J221:J472,R240:R491))</f>
        <v>-4.0638270482284598E-2</v>
      </c>
      <c r="I240" s="111">
        <f t="shared" si="7"/>
        <v>-0.12850949489400867</v>
      </c>
      <c r="J240" s="20">
        <f t="array" ref="J240">SQRT(MMULT(MMULT(TRANSPOSE($A$12:$A$16),MMULT(TRANSPOSE(EXP(B241:F492)-1),EXP(B241:F492)-1)/COUNTA(F241:F492)),$A$12:$A$16))*(-1/SQRT(2*PI())*EXP(-1*(NORMSINV($B$19))^2/2)/$B$19)</f>
        <v>-3.2307828718512101E-2</v>
      </c>
      <c r="K240" s="20">
        <f>Currency!H221+'VaR ES domestic stock'!J240</f>
        <v>-5.3171326766224838E-2</v>
      </c>
      <c r="L240" s="112">
        <f t="shared" si="8"/>
        <v>-0.16814249879434581</v>
      </c>
      <c r="M240" s="229">
        <f>'Stocks domestic'!H301/'Stocks domestic'!H300-1</f>
        <v>1.4254248568683625E-2</v>
      </c>
      <c r="N240" s="229">
        <f>'Stocks domestic'!I301/'Stocks domestic'!I300-1</f>
        <v>6.42230443781866E-3</v>
      </c>
      <c r="O240" s="229">
        <f>'Stocks domestic'!J301/'Stocks domestic'!J300-1</f>
        <v>8.2976660485984954E-3</v>
      </c>
      <c r="P240" s="229">
        <f>'Stocks domestic'!K301/'Stocks domestic'!K300-1</f>
        <v>-1.3573978769113593E-3</v>
      </c>
      <c r="Q240" s="229">
        <f>'Stocks domestic'!L301/'Stocks domestic'!L300-1</f>
        <v>9.7651073566062951E-3</v>
      </c>
      <c r="R240" s="155">
        <f t="array" ref="R240">MMULT(M240:Q240,'VaR ES domestic stock'!$A$12:$A$16)</f>
        <v>7.4763857069591435E-3</v>
      </c>
    </row>
    <row r="241" spans="1:18" ht="12.75">
      <c r="A241" s="247">
        <v>42815</v>
      </c>
      <c r="B241" s="111">
        <f>'Stocks domestic'!M300</f>
        <v>-4.9909294953472141E-2</v>
      </c>
      <c r="C241" s="111">
        <f>'Stocks domestic'!N300</f>
        <v>-1.7116032610699713E-2</v>
      </c>
      <c r="D241" s="111">
        <f>'Stocks domestic'!O300</f>
        <v>-1.7565492696124469E-2</v>
      </c>
      <c r="E241" s="111">
        <f>'Stocks domestic'!P300</f>
        <v>-2.9708478058666707E-2</v>
      </c>
      <c r="F241" s="111">
        <f>'Stocks domestic'!Q300</f>
        <v>-1.7197983438376994E-2</v>
      </c>
      <c r="G241" s="20">
        <f t="array" ref="G241">SQRT(MMULT(MMULT(TRANSPOSE($A$12:$A$16),MMULT(TRANSPOSE(EXP(B242:F493)-1),EXP(B242:F493)-1)/COUNTA(F242:F493)),$A$12:$A$16))*NORMSINV('VaR ES domestic stock'!$B$19)</f>
        <v>-2.7963452444174152E-2</v>
      </c>
      <c r="H241" s="20">
        <f t="array" ref="H241">-SQRT(G241^2+Currency!E222^2+2*G241*Currency!E222*CORREL(Currency!J222:J473,R241:R492))</f>
        <v>-4.044539599464312E-2</v>
      </c>
      <c r="I241" s="111">
        <f t="shared" si="7"/>
        <v>-0.12789957221052359</v>
      </c>
      <c r="J241" s="20">
        <f t="array" ref="J241">SQRT(MMULT(MMULT(TRANSPOSE($A$12:$A$16),MMULT(TRANSPOSE(EXP(B242:F493)-1),EXP(B242:F493)-1)/COUNTA(F242:F493)),$A$12:$A$16))*(-1/SQRT(2*PI())*EXP(-1*(NORMSINV($B$19))^2/2)/$B$19)</f>
        <v>-3.2036735320552616E-2</v>
      </c>
      <c r="K241" s="20">
        <f>Currency!H222+'VaR ES domestic stock'!J241</f>
        <v>-5.2890491169704568E-2</v>
      </c>
      <c r="L241" s="112">
        <f t="shared" si="8"/>
        <v>-0.16725441866128971</v>
      </c>
      <c r="M241" s="229">
        <f>'Stocks domestic'!H300/'Stocks domestic'!H299-1</f>
        <v>-4.868429027688459E-2</v>
      </c>
      <c r="N241" s="229">
        <f>'Stocks domestic'!I300/'Stocks domestic'!I299-1</f>
        <v>-1.697038547545715E-2</v>
      </c>
      <c r="O241" s="229">
        <f>'Stocks domestic'!J300/'Stocks domestic'!J299-1</f>
        <v>-1.7412118771797491E-2</v>
      </c>
      <c r="P241" s="229">
        <f>'Stocks domestic'!K300/'Stocks domestic'!K299-1</f>
        <v>-2.9271519044908767E-2</v>
      </c>
      <c r="Q241" s="229">
        <f>'Stocks domestic'!L300/'Stocks domestic'!L299-1</f>
        <v>-1.705094226510584E-2</v>
      </c>
      <c r="R241" s="155">
        <f t="array" ref="R241">MMULT(M241:Q241,'VaR ES domestic stock'!$A$12:$A$16)</f>
        <v>-2.5877851166830768E-2</v>
      </c>
    </row>
    <row r="242" spans="1:18" ht="12.75">
      <c r="A242" s="247">
        <v>42814</v>
      </c>
      <c r="B242" s="111">
        <f>'Stocks domestic'!M299</f>
        <v>-2.918369807358889E-3</v>
      </c>
      <c r="C242" s="111">
        <f>'Stocks domestic'!N299</f>
        <v>2.8838054014243138E-6</v>
      </c>
      <c r="D242" s="111">
        <f>'Stocks domestic'!O299</f>
        <v>5.9227229246201253E-3</v>
      </c>
      <c r="E242" s="111">
        <f>'Stocks domestic'!P299</f>
        <v>4.2624148706699969E-4</v>
      </c>
      <c r="F242" s="111">
        <f>'Stocks domestic'!Q299</f>
        <v>-3.5988978000450135E-3</v>
      </c>
      <c r="G242" s="20">
        <f t="array" ref="G242">SQRT(MMULT(MMULT(TRANSPOSE($A$12:$A$16),MMULT(TRANSPOSE(EXP(B243:F494)-1),EXP(B243:F494)-1)/COUNTA(F243:F494)),$A$12:$A$16))*NORMSINV('VaR ES domestic stock'!$B$19)</f>
        <v>-2.7967557973428831E-2</v>
      </c>
      <c r="H242" s="20">
        <f t="array" ref="H242">-SQRT(G242^2+Currency!E223^2+2*G242*Currency!E223*CORREL(Currency!J223:J474,R242:R493))</f>
        <v>-4.0451254457416208E-2</v>
      </c>
      <c r="I242" s="111">
        <f t="shared" si="7"/>
        <v>-0.12791809829647385</v>
      </c>
      <c r="J242" s="20">
        <f t="array" ref="J242">SQRT(MMULT(MMULT(TRANSPOSE($A$12:$A$16),MMULT(TRANSPOSE(EXP(B243:F494)-1),EXP(B243:F494)-1)/COUNTA(F243:F494)),$A$12:$A$16))*(-1/SQRT(2*PI())*EXP(-1*(NORMSINV($B$19))^2/2)/$B$19)</f>
        <v>-3.2041438879755309E-2</v>
      </c>
      <c r="K242" s="20">
        <f>Currency!H223+'VaR ES domestic stock'!J242</f>
        <v>-5.2900631376092938E-2</v>
      </c>
      <c r="L242" s="112">
        <f t="shared" si="8"/>
        <v>-0.16728648480942113</v>
      </c>
      <c r="M242" s="229">
        <f>'Stocks domestic'!H299/'Stocks domestic'!H298-1</f>
        <v>-2.914115505740722E-3</v>
      </c>
      <c r="N242" s="229">
        <f>'Stocks domestic'!I299/'Stocks domestic'!I298-1</f>
        <v>2.8838095595951074E-6</v>
      </c>
      <c r="O242" s="229">
        <f>'Stocks domestic'!J299/'Stocks domestic'!J298-1</f>
        <v>5.940296926224109E-3</v>
      </c>
      <c r="P242" s="229">
        <f>'Stocks domestic'!K299/'Stocks domestic'!K298-1</f>
        <v>4.2633234087774419E-4</v>
      </c>
      <c r="Q242" s="229">
        <f>'Stocks domestic'!L299/'Stocks domestic'!L298-1</f>
        <v>-3.5924295292325548E-3</v>
      </c>
      <c r="R242" s="155">
        <f t="array" ref="R242">MMULT(M242:Q242,'VaR ES domestic stock'!$A$12:$A$16)</f>
        <v>-2.7406391662365627E-5</v>
      </c>
    </row>
    <row r="243" spans="1:18" ht="12.75">
      <c r="A243" s="247">
        <v>42811</v>
      </c>
      <c r="B243" s="111">
        <f>'Stocks domestic'!M298</f>
        <v>-1.8674393648492986E-2</v>
      </c>
      <c r="C243" s="111">
        <f>'Stocks domestic'!N298</f>
        <v>-1.2880607024655011E-2</v>
      </c>
      <c r="D243" s="111">
        <f>'Stocks domestic'!O298</f>
        <v>-2.1561103847058491E-2</v>
      </c>
      <c r="E243" s="111">
        <f>'Stocks domestic'!P298</f>
        <v>-1.1599280361198873E-2</v>
      </c>
      <c r="F243" s="111">
        <f>'Stocks domestic'!Q298</f>
        <v>-1.3021526940046935E-2</v>
      </c>
      <c r="G243" s="20">
        <f t="array" ref="G243">SQRT(MMULT(MMULT(TRANSPOSE($A$12:$A$16),MMULT(TRANSPOSE(EXP(B244:F495)-1),EXP(B244:F495)-1)/COUNTA(F244:F495)),$A$12:$A$16))*NORMSINV('VaR ES domestic stock'!$B$19)</f>
        <v>-2.8108992231026697E-2</v>
      </c>
      <c r="H243" s="20">
        <f t="array" ref="H243">-SQRT(G243^2+Currency!E224^2+2*G243*Currency!E224*CORREL(Currency!J224:J475,R243:R494))</f>
        <v>-4.0924017071841026E-2</v>
      </c>
      <c r="I243" s="111">
        <f t="shared" si="7"/>
        <v>-0.12941310495063227</v>
      </c>
      <c r="J243" s="20">
        <f t="array" ref="J243">SQRT(MMULT(MMULT(TRANSPOSE($A$12:$A$16),MMULT(TRANSPOSE(EXP(B244:F495)-1),EXP(B244:F495)-1)/COUNTA(F244:F495)),$A$12:$A$16))*(-1/SQRT(2*PI())*EXP(-1*(NORMSINV($B$19))^2/2)/$B$19)</f>
        <v>-3.2203475090590419E-2</v>
      </c>
      <c r="K243" s="20">
        <f>Currency!H224+'VaR ES domestic stock'!J243</f>
        <v>-5.3564536917546805E-2</v>
      </c>
      <c r="L243" s="112">
        <f t="shared" si="8"/>
        <v>-0.1693859384716227</v>
      </c>
      <c r="M243" s="229">
        <f>'Stocks domestic'!H298/'Stocks domestic'!H297-1</f>
        <v>-1.8501107507163717E-2</v>
      </c>
      <c r="N243" s="229">
        <f>'Stocks domestic'!I298/'Stocks domestic'!I297-1</f>
        <v>-1.2798007032351011E-2</v>
      </c>
      <c r="O243" s="229">
        <f>'Stocks domestic'!J298/'Stocks domestic'!J297-1</f>
        <v>-2.1330324840061143E-2</v>
      </c>
      <c r="P243" s="229">
        <f>'Stocks domestic'!K298/'Stocks domestic'!K297-1</f>
        <v>-1.1532268057169559E-2</v>
      </c>
      <c r="Q243" s="229">
        <f>'Stocks domestic'!L298/'Stocks domestic'!L297-1</f>
        <v>-1.2937113651998011E-2</v>
      </c>
      <c r="R243" s="155">
        <f t="array" ref="R243">MMULT(M243:Q243,'VaR ES domestic stock'!$A$12:$A$16)</f>
        <v>-1.541976421774869E-2</v>
      </c>
    </row>
    <row r="244" spans="1:18" ht="12.75">
      <c r="A244" s="247">
        <v>42810</v>
      </c>
      <c r="B244" s="111">
        <f>'Stocks domestic'!M297</f>
        <v>1.9975625354195548E-2</v>
      </c>
      <c r="C244" s="111">
        <f>'Stocks domestic'!N297</f>
        <v>-3.2985196375181825E-3</v>
      </c>
      <c r="D244" s="111">
        <f>'Stocks domestic'!O297</f>
        <v>-2.8015752154049904E-3</v>
      </c>
      <c r="E244" s="111">
        <f>'Stocks domestic'!P297</f>
        <v>-1.037590001194299E-2</v>
      </c>
      <c r="F244" s="111">
        <f>'Stocks domestic'!Q297</f>
        <v>-6.1378419039579213E-3</v>
      </c>
      <c r="G244" s="20">
        <f t="array" ref="G244">SQRT(MMULT(MMULT(TRANSPOSE($A$12:$A$16),MMULT(TRANSPOSE(EXP(B245:F496)-1),EXP(B245:F496)-1)/COUNTA(F245:F496)),$A$12:$A$16))*NORMSINV('VaR ES domestic stock'!$B$19)</f>
        <v>-2.813629691794596E-2</v>
      </c>
      <c r="H244" s="20">
        <f t="array" ref="H244">-SQRT(G244^2+Currency!E225^2+2*G244*Currency!E225*CORREL(Currency!J225:J476,R244:R495))</f>
        <v>-4.1043975441672702E-2</v>
      </c>
      <c r="I244" s="111">
        <f t="shared" si="7"/>
        <v>-0.12979244662370118</v>
      </c>
      <c r="J244" s="20">
        <f t="array" ref="J244">SQRT(MMULT(MMULT(TRANSPOSE($A$12:$A$16),MMULT(TRANSPOSE(EXP(B245:F496)-1),EXP(B245:F496)-1)/COUNTA(F245:F496)),$A$12:$A$16))*(-1/SQRT(2*PI())*EXP(-1*(NORMSINV($B$19))^2/2)/$B$19)</f>
        <v>-3.2234757101622116E-2</v>
      </c>
      <c r="K244" s="20">
        <f>Currency!H225+'VaR ES domestic stock'!J244</f>
        <v>-5.3592054818902016E-2</v>
      </c>
      <c r="L244" s="112">
        <f t="shared" si="8"/>
        <v>-0.169472957716333</v>
      </c>
      <c r="M244" s="229">
        <f>'Stocks domestic'!H297/'Stocks domestic'!H296-1</f>
        <v>2.0176473283503693E-2</v>
      </c>
      <c r="N244" s="229">
        <f>'Stocks domestic'!I297/'Stocks domestic'!I296-1</f>
        <v>-3.2930854981324531E-3</v>
      </c>
      <c r="O244" s="229">
        <f>'Stocks domestic'!J297/'Stocks domestic'!J296-1</f>
        <v>-2.7976544658407931E-3</v>
      </c>
      <c r="P244" s="229">
        <f>'Stocks domestic'!K297/'Stocks domestic'!K296-1</f>
        <v>-1.0322256056499834E-2</v>
      </c>
      <c r="Q244" s="229">
        <f>'Stocks domestic'!L297/'Stocks domestic'!L296-1</f>
        <v>-6.1190438318674545E-3</v>
      </c>
      <c r="R244" s="155">
        <f t="array" ref="R244">MMULT(M244:Q244,'VaR ES domestic stock'!$A$12:$A$16)</f>
        <v>-4.7111331376736799E-4</v>
      </c>
    </row>
    <row r="245" spans="1:18" ht="12.75">
      <c r="A245" s="247">
        <v>42809</v>
      </c>
      <c r="B245" s="111">
        <f>'Stocks domestic'!M296</f>
        <v>-5.2063619828841747E-3</v>
      </c>
      <c r="C245" s="111">
        <f>'Stocks domestic'!N296</f>
        <v>1.3544345060021879E-3</v>
      </c>
      <c r="D245" s="111">
        <f>'Stocks domestic'!O296</f>
        <v>1.4151884876700469E-2</v>
      </c>
      <c r="E245" s="111">
        <f>'Stocks domestic'!P296</f>
        <v>1.7915000253554893E-2</v>
      </c>
      <c r="F245" s="111">
        <f>'Stocks domestic'!Q296</f>
        <v>8.8959259367220565E-3</v>
      </c>
      <c r="G245" s="20">
        <f t="array" ref="G245">SQRT(MMULT(MMULT(TRANSPOSE($A$12:$A$16),MMULT(TRANSPOSE(EXP(B246:F497)-1),EXP(B246:F497)-1)/COUNTA(F246:F497)),$A$12:$A$16))*NORMSINV('VaR ES domestic stock'!$B$19)</f>
        <v>-2.8218172259156262E-2</v>
      </c>
      <c r="H245" s="20">
        <f t="array" ref="H245">-SQRT(G245^2+Currency!E226^2+2*G245*Currency!E226*CORREL(Currency!J226:J477,R245:R496))</f>
        <v>-4.1119494074881684E-2</v>
      </c>
      <c r="I245" s="111">
        <f t="shared" si="7"/>
        <v>-0.13003125751042441</v>
      </c>
      <c r="J245" s="20">
        <f t="array" ref="J245">SQRT(MMULT(MMULT(TRANSPOSE($A$12:$A$16),MMULT(TRANSPOSE(EXP(B246:F497)-1),EXP(B246:F497)-1)/COUNTA(F246:F497)),$A$12:$A$16))*(-1/SQRT(2*PI())*EXP(-1*(NORMSINV($B$19))^2/2)/$B$19)</f>
        <v>-3.2328558775105425E-2</v>
      </c>
      <c r="K245" s="20">
        <f>Currency!H226+'VaR ES domestic stock'!J245</f>
        <v>-5.3712257443579832E-2</v>
      </c>
      <c r="L245" s="112">
        <f t="shared" si="8"/>
        <v>-0.16985307179104525</v>
      </c>
      <c r="M245" s="229">
        <f>'Stocks domestic'!H296/'Stocks domestic'!H295-1</f>
        <v>-5.1928323705391355E-3</v>
      </c>
      <c r="N245" s="229">
        <f>'Stocks domestic'!I296/'Stocks domestic'!I295-1</f>
        <v>1.3553521666747059E-3</v>
      </c>
      <c r="O245" s="229">
        <f>'Stocks domestic'!J296/'Stocks domestic'!J295-1</f>
        <v>1.4252496855609254E-2</v>
      </c>
      <c r="P245" s="229">
        <f>'Stocks domestic'!K296/'Stocks domestic'!K295-1</f>
        <v>1.8076436472948432E-2</v>
      </c>
      <c r="Q245" s="229">
        <f>'Stocks domestic'!L296/'Stocks domestic'!L295-1</f>
        <v>8.935612280824401E-3</v>
      </c>
      <c r="R245" s="155">
        <f t="array" ref="R245">MMULT(M245:Q245,'VaR ES domestic stock'!$A$12:$A$16)</f>
        <v>7.4854130811035317E-3</v>
      </c>
    </row>
    <row r="246" spans="1:18" ht="12.75">
      <c r="A246" s="247">
        <v>42808</v>
      </c>
      <c r="B246" s="111">
        <f>'Stocks domestic'!M295</f>
        <v>4.7240421359872796E-2</v>
      </c>
      <c r="C246" s="111">
        <f>'Stocks domestic'!N295</f>
        <v>8.7184768931232914E-4</v>
      </c>
      <c r="D246" s="111">
        <f>'Stocks domestic'!O295</f>
        <v>-1.206396432817279E-3</v>
      </c>
      <c r="E246" s="111">
        <f>'Stocks domestic'!P295</f>
        <v>-1.998810040951465E-3</v>
      </c>
      <c r="F246" s="111">
        <f>'Stocks domestic'!Q295</f>
        <v>-4.3437061972781965E-3</v>
      </c>
      <c r="G246" s="20">
        <f t="array" ref="G246">SQRT(MMULT(MMULT(TRANSPOSE($A$12:$A$16),MMULT(TRANSPOSE(EXP(B247:F498)-1),EXP(B247:F498)-1)/COUNTA(F247:F498)),$A$12:$A$16))*NORMSINV('VaR ES domestic stock'!$B$19)</f>
        <v>-2.8257910598506818E-2</v>
      </c>
      <c r="H246" s="20">
        <f t="array" ref="H246">-SQRT(G246^2+Currency!E227^2+2*G246*Currency!E227*CORREL(Currency!J227:J478,R246:R497))</f>
        <v>-4.1198048817819181E-2</v>
      </c>
      <c r="I246" s="111">
        <f t="shared" si="7"/>
        <v>-0.13027966941911592</v>
      </c>
      <c r="J246" s="20">
        <f t="array" ref="J246">SQRT(MMULT(MMULT(TRANSPOSE($A$12:$A$16),MMULT(TRANSPOSE(EXP(B247:F498)-1),EXP(B247:F498)-1)/COUNTA(F247:F498)),$A$12:$A$16))*(-1/SQRT(2*PI())*EXP(-1*(NORMSINV($B$19))^2/2)/$B$19)</f>
        <v>-3.2374085580581018E-2</v>
      </c>
      <c r="K246" s="20">
        <f>Currency!H227+'VaR ES domestic stock'!J246</f>
        <v>-5.3786617982825996E-2</v>
      </c>
      <c r="L246" s="112">
        <f t="shared" si="8"/>
        <v>-0.17008822046310149</v>
      </c>
      <c r="M246" s="229">
        <f>'Stocks domestic'!H295/'Stocks domestic'!H294-1</f>
        <v>4.8374030292818615E-2</v>
      </c>
      <c r="N246" s="229">
        <f>'Stocks domestic'!I295/'Stocks domestic'!I294-1</f>
        <v>8.7222785898433131E-4</v>
      </c>
      <c r="O246" s="229">
        <f>'Stocks domestic'!J295/'Stocks domestic'!J294-1</f>
        <v>-1.2056690291825101E-3</v>
      </c>
      <c r="P246" s="229">
        <f>'Stocks domestic'!K295/'Stocks domestic'!K294-1</f>
        <v>-1.9968137504515759E-3</v>
      </c>
      <c r="Q246" s="229">
        <f>'Stocks domestic'!L295/'Stocks domestic'!L294-1</f>
        <v>-4.334285950045258E-3</v>
      </c>
      <c r="R246" s="155">
        <f t="array" ref="R246">MMULT(M246:Q246,'VaR ES domestic stock'!$A$12:$A$16)</f>
        <v>8.3418978844247201E-3</v>
      </c>
    </row>
    <row r="247" spans="1:18" ht="12.75">
      <c r="A247" s="247">
        <v>42807</v>
      </c>
      <c r="B247" s="111">
        <f>'Stocks domestic'!M294</f>
        <v>9.1450588847032874E-3</v>
      </c>
      <c r="C247" s="111">
        <f>'Stocks domestic'!N294</f>
        <v>-2.2087176357444969E-2</v>
      </c>
      <c r="D247" s="111">
        <f>'Stocks domestic'!O294</f>
        <v>-5.4940617008827366E-4</v>
      </c>
      <c r="E247" s="111">
        <f>'Stocks domestic'!P294</f>
        <v>1.7514635987951718E-2</v>
      </c>
      <c r="F247" s="111">
        <f>'Stocks domestic'!Q294</f>
        <v>-4.374202253537165E-3</v>
      </c>
      <c r="G247" s="20">
        <f t="array" ref="G247">SQRT(MMULT(MMULT(TRANSPOSE($A$12:$A$16),MMULT(TRANSPOSE(EXP(B248:F499)-1),EXP(B248:F499)-1)/COUNTA(F248:F499)),$A$12:$A$16))*NORMSINV('VaR ES domestic stock'!$B$19)</f>
        <v>-2.8257947348245663E-2</v>
      </c>
      <c r="H247" s="20">
        <f t="array" ref="H247">-SQRT(G247^2+Currency!E228^2+2*G247*Currency!E228*CORREL(Currency!J228:J479,R247:R498))</f>
        <v>-4.1278452077722495E-2</v>
      </c>
      <c r="I247" s="111">
        <f t="shared" si="7"/>
        <v>-0.13053392685171289</v>
      </c>
      <c r="J247" s="20">
        <f t="array" ref="J247">SQRT(MMULT(MMULT(TRANSPOSE($A$12:$A$16),MMULT(TRANSPOSE(EXP(B248:F499)-1),EXP(B248:F499)-1)/COUNTA(F248:F499)),$A$12:$A$16))*(-1/SQRT(2*PI())*EXP(-1*(NORMSINV($B$19))^2/2)/$B$19)</f>
        <v>-3.2374127683452936E-2</v>
      </c>
      <c r="K247" s="20">
        <f>Currency!H228+'VaR ES domestic stock'!J247</f>
        <v>-5.3868358330505635E-2</v>
      </c>
      <c r="L247" s="112">
        <f t="shared" si="8"/>
        <v>-0.1703467061385032</v>
      </c>
      <c r="M247" s="229">
        <f>'Stocks domestic'!H294/'Stocks domestic'!H293-1</f>
        <v>9.1870026977527441E-3</v>
      </c>
      <c r="N247" s="229">
        <f>'Stocks domestic'!I294/'Stocks domestic'!I293-1</f>
        <v>-2.1845040652121228E-2</v>
      </c>
      <c r="O247" s="229">
        <f>'Stocks domestic'!J294/'Stocks domestic'!J293-1</f>
        <v>-5.4925527415405906E-4</v>
      </c>
      <c r="P247" s="229">
        <f>'Stocks domestic'!K294/'Stocks domestic'!K293-1</f>
        <v>1.7668916631766507E-2</v>
      </c>
      <c r="Q247" s="229">
        <f>'Stocks domestic'!L294/'Stocks domestic'!L293-1</f>
        <v>-4.3646493646914974E-3</v>
      </c>
      <c r="R247" s="155">
        <f t="array" ref="R247">MMULT(M247:Q247,'VaR ES domestic stock'!$A$12:$A$16)</f>
        <v>1.9394807710492942E-5</v>
      </c>
    </row>
    <row r="248" spans="1:18" ht="12.75">
      <c r="A248" s="247">
        <v>42804</v>
      </c>
      <c r="B248" s="111">
        <f>'Stocks domestic'!M293</f>
        <v>1.1655840222019575E-2</v>
      </c>
      <c r="C248" s="111">
        <f>'Stocks domestic'!N293</f>
        <v>1.9118386866653833E-2</v>
      </c>
      <c r="D248" s="111">
        <f>'Stocks domestic'!O293</f>
        <v>1.9920537144338665E-2</v>
      </c>
      <c r="E248" s="111">
        <f>'Stocks domestic'!P293</f>
        <v>1.9167300712939084E-2</v>
      </c>
      <c r="F248" s="111">
        <f>'Stocks domestic'!Q293</f>
        <v>1.96936231146966E-2</v>
      </c>
      <c r="G248" s="20">
        <f t="array" ref="G248">SQRT(MMULT(MMULT(TRANSPOSE($A$12:$A$16),MMULT(TRANSPOSE(EXP(B249:F500)-1),EXP(B249:F500)-1)/COUNTA(F249:F500)),$A$12:$A$16))*NORMSINV('VaR ES domestic stock'!$B$19)</f>
        <v>-2.8275792229984224E-2</v>
      </c>
      <c r="H248" s="20">
        <f t="array" ref="H248">-SQRT(G248^2+Currency!E229^2+2*G248*Currency!E229*CORREL(Currency!J229:J480,R248:R499))</f>
        <v>-4.1215643797172886E-2</v>
      </c>
      <c r="I248" s="111">
        <f t="shared" si="7"/>
        <v>-0.13033530962925727</v>
      </c>
      <c r="J248" s="20">
        <f t="array" ref="J248">SQRT(MMULT(MMULT(TRANSPOSE($A$12:$A$16),MMULT(TRANSPOSE(EXP(B249:F500)-1),EXP(B249:F500)-1)/COUNTA(F249:F500)),$A$12:$A$16))*(-1/SQRT(2*PI())*EXP(-1*(NORMSINV($B$19))^2/2)/$B$19)</f>
        <v>-3.2394571931323474E-2</v>
      </c>
      <c r="K248" s="20">
        <f>Currency!H229+'VaR ES domestic stock'!J248</f>
        <v>-5.3811392095488089E-2</v>
      </c>
      <c r="L248" s="112">
        <f t="shared" si="8"/>
        <v>-0.1701665630861233</v>
      </c>
      <c r="M248" s="229">
        <f>'Stocks domestic'!H293/'Stocks domestic'!H292-1</f>
        <v>1.1724034222899249E-2</v>
      </c>
      <c r="N248" s="229">
        <f>'Stocks domestic'!I293/'Stocks domestic'!I292-1</f>
        <v>1.9302313481765587E-2</v>
      </c>
      <c r="O248" s="229">
        <f>'Stocks domestic'!J293/'Stocks domestic'!J292-1</f>
        <v>2.0120275135794286E-2</v>
      </c>
      <c r="P248" s="229">
        <f>'Stocks domestic'!K293/'Stocks domestic'!K292-1</f>
        <v>1.935217269783851E-2</v>
      </c>
      <c r="Q248" s="229">
        <f>'Stocks domestic'!L293/'Stocks domestic'!L292-1</f>
        <v>1.9888821794441958E-2</v>
      </c>
      <c r="R248" s="155">
        <f t="array" ref="R248">MMULT(M248:Q248,'VaR ES domestic stock'!$A$12:$A$16)</f>
        <v>1.807752346654792E-2</v>
      </c>
    </row>
    <row r="249" spans="1:18" ht="12.75">
      <c r="A249" s="247">
        <v>42803</v>
      </c>
      <c r="B249" s="111">
        <f>'Stocks domestic'!M292</f>
        <v>-8.859866361076052E-3</v>
      </c>
      <c r="C249" s="111">
        <f>'Stocks domestic'!N292</f>
        <v>4.7512532788928346E-3</v>
      </c>
      <c r="D249" s="111">
        <f>'Stocks domestic'!O292</f>
        <v>-3.1528030057405968E-3</v>
      </c>
      <c r="E249" s="111">
        <f>'Stocks domestic'!P292</f>
        <v>6.4745969964301276E-4</v>
      </c>
      <c r="F249" s="111">
        <f>'Stocks domestic'!Q292</f>
        <v>-4.8564620670072276E-3</v>
      </c>
      <c r="G249" s="20">
        <f t="array" ref="G249">SQRT(MMULT(MMULT(TRANSPOSE($A$12:$A$16),MMULT(TRANSPOSE(EXP(B250:F501)-1),EXP(B250:F501)-1)/COUNTA(F250:F501)),$A$12:$A$16))*NORMSINV('VaR ES domestic stock'!$B$19)</f>
        <v>-2.8389430692727178E-2</v>
      </c>
      <c r="H249" s="20">
        <f t="array" ref="H249">-SQRT(G249^2+Currency!E230^2+2*G249*Currency!E230*CORREL(Currency!J230:J481,R249:R500))</f>
        <v>-4.1318144211874915E-2</v>
      </c>
      <c r="I249" s="111">
        <f t="shared" si="7"/>
        <v>-0.13065944440082747</v>
      </c>
      <c r="J249" s="20">
        <f t="array" ref="J249">SQRT(MMULT(MMULT(TRANSPOSE($A$12:$A$16),MMULT(TRANSPOSE(EXP(B250:F501)-1),EXP(B250:F501)-1)/COUNTA(F250:F501)),$A$12:$A$16))*(-1/SQRT(2*PI())*EXP(-1*(NORMSINV($B$19))^2/2)/$B$19)</f>
        <v>-3.2524763486189552E-2</v>
      </c>
      <c r="K249" s="20">
        <f>Currency!H230+'VaR ES domestic stock'!J249</f>
        <v>-5.394361393432158E-2</v>
      </c>
      <c r="L249" s="112">
        <f t="shared" si="8"/>
        <v>-0.17058468525325285</v>
      </c>
      <c r="M249" s="229">
        <f>'Stocks domestic'!H292/'Stocks domestic'!H291-1</f>
        <v>-8.8207334013173933E-3</v>
      </c>
      <c r="N249" s="229">
        <f>'Stocks domestic'!I292/'Stocks domestic'!I291-1</f>
        <v>4.762558380128068E-3</v>
      </c>
      <c r="O249" s="229">
        <f>'Stocks domestic'!J292/'Stocks domestic'!J291-1</f>
        <v>-3.1478381414610235E-3</v>
      </c>
      <c r="P249" s="229">
        <f>'Stocks domestic'!K292/'Stocks domestic'!K291-1</f>
        <v>6.4766934691795619E-4</v>
      </c>
      <c r="Q249" s="229">
        <f>'Stocks domestic'!L292/'Stocks domestic'!L291-1</f>
        <v>-4.8446885220720937E-3</v>
      </c>
      <c r="R249" s="155">
        <f t="array" ref="R249">MMULT(M249:Q249,'VaR ES domestic stock'!$A$12:$A$16)</f>
        <v>-2.2806064675608972E-3</v>
      </c>
    </row>
    <row r="250" spans="1:18" ht="12.75">
      <c r="A250" s="247">
        <v>42802</v>
      </c>
      <c r="B250" s="111">
        <f>'Stocks domestic'!M291</f>
        <v>-1.6143247248439085E-2</v>
      </c>
      <c r="C250" s="111">
        <f>'Stocks domestic'!N291</f>
        <v>-1.4240746990911454E-2</v>
      </c>
      <c r="D250" s="111">
        <f>'Stocks domestic'!O291</f>
        <v>-1.2934330383540879E-2</v>
      </c>
      <c r="E250" s="111">
        <f>'Stocks domestic'!P291</f>
        <v>-1.7079439393369231E-2</v>
      </c>
      <c r="F250" s="111">
        <f>'Stocks domestic'!Q291</f>
        <v>-8.0549090439338856E-5</v>
      </c>
      <c r="G250" s="20">
        <f t="array" ref="G250">SQRT(MMULT(MMULT(TRANSPOSE($A$12:$A$16),MMULT(TRANSPOSE(EXP(B251:F502)-1),EXP(B251:F502)-1)/COUNTA(F251:F502)),$A$12:$A$16))*NORMSINV('VaR ES domestic stock'!$B$19)</f>
        <v>-2.8448480955494928E-2</v>
      </c>
      <c r="H250" s="20">
        <f t="array" ref="H250">-SQRT(G250^2+Currency!E231^2+2*G250*Currency!E231*CORREL(Currency!J231:J482,R250:R501))</f>
        <v>-4.1419166993112745E-2</v>
      </c>
      <c r="I250" s="111">
        <f t="shared" si="7"/>
        <v>-0.13097890648510394</v>
      </c>
      <c r="J250" s="20">
        <f t="array" ref="J250">SQRT(MMULT(MMULT(TRANSPOSE($A$12:$A$16),MMULT(TRANSPOSE(EXP(B251:F502)-1),EXP(B251:F502)-1)/COUNTA(F251:F502)),$A$12:$A$16))*(-1/SQRT(2*PI())*EXP(-1*(NORMSINV($B$19))^2/2)/$B$19)</f>
        <v>-3.2592415277136182E-2</v>
      </c>
      <c r="K250" s="20">
        <f>Currency!H231+'VaR ES domestic stock'!J250</f>
        <v>-5.4092412904940129E-2</v>
      </c>
      <c r="L250" s="112">
        <f t="shared" si="8"/>
        <v>-0.17105522891389593</v>
      </c>
      <c r="M250" s="229">
        <f>'Stocks domestic'!H291/'Stocks domestic'!H290-1</f>
        <v>-1.6013643378873454E-2</v>
      </c>
      <c r="N250" s="229">
        <f>'Stocks domestic'!I291/'Stocks domestic'!I290-1</f>
        <v>-1.4139827179287856E-2</v>
      </c>
      <c r="O250" s="229">
        <f>'Stocks domestic'!J291/'Stocks domestic'!J290-1</f>
        <v>-1.2851041414706721E-2</v>
      </c>
      <c r="P250" s="229">
        <f>'Stocks domestic'!K291/'Stocks domestic'!K290-1</f>
        <v>-1.6934412600952964E-2</v>
      </c>
      <c r="Q250" s="229">
        <f>'Stocks domestic'!L291/'Stocks domestic'!L290-1</f>
        <v>-8.0545846448454306E-5</v>
      </c>
      <c r="R250" s="155">
        <f t="array" ref="R250">MMULT(M250:Q250,'VaR ES domestic stock'!$A$12:$A$16)</f>
        <v>-1.200389408405389E-2</v>
      </c>
    </row>
    <row r="251" spans="1:18" ht="12.75">
      <c r="A251" s="247">
        <v>42801</v>
      </c>
      <c r="B251" s="111">
        <f>'Stocks domestic'!M290</f>
        <v>-8.5148607057233105E-3</v>
      </c>
      <c r="C251" s="111">
        <f>'Stocks domestic'!N290</f>
        <v>8.4147819331878825E-3</v>
      </c>
      <c r="D251" s="111">
        <f>'Stocks domestic'!O290</f>
        <v>3.260585363334843E-3</v>
      </c>
      <c r="E251" s="111">
        <f>'Stocks domestic'!P290</f>
        <v>-1.630128686380941E-3</v>
      </c>
      <c r="F251" s="111">
        <f>'Stocks domestic'!Q290</f>
        <v>3.9902654451657964E-3</v>
      </c>
      <c r="G251" s="20">
        <f t="array" ref="G251">SQRT(MMULT(MMULT(TRANSPOSE($A$12:$A$16),MMULT(TRANSPOSE(EXP(B252:F503)-1),EXP(B252:F503)-1)/COUNTA(F252:F503)),$A$12:$A$16))*NORMSINV('VaR ES domestic stock'!$B$19)</f>
        <v>-2.8636527292007042E-2</v>
      </c>
      <c r="H251" s="20">
        <f t="array" ref="H251">-SQRT(G251^2+Currency!E232^2+2*G251*Currency!E232*CORREL(Currency!J232:J483,R251:R502))</f>
        <v>-4.1668801723528756E-2</v>
      </c>
      <c r="I251" s="111">
        <f t="shared" si="7"/>
        <v>-0.13176832081630066</v>
      </c>
      <c r="J251" s="20">
        <f t="array" ref="J251">SQRT(MMULT(MMULT(TRANSPOSE($A$12:$A$16),MMULT(TRANSPOSE(EXP(B252:F503)-1),EXP(B252:F503)-1)/COUNTA(F252:F503)),$A$12:$A$16))*(-1/SQRT(2*PI())*EXP(-1*(NORMSINV($B$19))^2/2)/$B$19)</f>
        <v>-3.2807853292984378E-2</v>
      </c>
      <c r="K251" s="20">
        <f>Currency!H232+'VaR ES domestic stock'!J251</f>
        <v>-5.4366820727376627E-2</v>
      </c>
      <c r="L251" s="112">
        <f t="shared" si="8"/>
        <v>-0.17192298264056233</v>
      </c>
      <c r="M251" s="229">
        <f>'Stocks domestic'!H290/'Stocks domestic'!H289-1</f>
        <v>-8.4787119525979726E-3</v>
      </c>
      <c r="N251" s="229">
        <f>'Stocks domestic'!I290/'Stocks domestic'!I289-1</f>
        <v>8.4502857263668574E-3</v>
      </c>
      <c r="O251" s="229">
        <f>'Stocks domestic'!J290/'Stocks domestic'!J289-1</f>
        <v>3.2659068539435676E-3</v>
      </c>
      <c r="P251" s="229">
        <f>'Stocks domestic'!K290/'Stocks domestic'!K289-1</f>
        <v>-1.6288007482818667E-3</v>
      </c>
      <c r="Q251" s="229">
        <f>'Stocks domestic'!L290/'Stocks domestic'!L289-1</f>
        <v>3.9982371538784811E-3</v>
      </c>
      <c r="R251" s="155">
        <f t="array" ref="R251">MMULT(M251:Q251,'VaR ES domestic stock'!$A$12:$A$16)</f>
        <v>1.1213834066618133E-3</v>
      </c>
    </row>
    <row r="252" spans="1:18" ht="12.75">
      <c r="A252" s="247">
        <v>42800</v>
      </c>
      <c r="B252" s="111">
        <f>'Stocks domestic'!M289</f>
        <v>3.5524225742698356E-3</v>
      </c>
      <c r="C252" s="111">
        <f>'Stocks domestic'!N289</f>
        <v>-4.2504547530649315E-3</v>
      </c>
      <c r="D252" s="111">
        <f>'Stocks domestic'!O289</f>
        <v>1.8316608820241316E-3</v>
      </c>
      <c r="E252" s="111">
        <f>'Stocks domestic'!P289</f>
        <v>2.4908294527375911E-2</v>
      </c>
      <c r="F252" s="111">
        <f>'Stocks domestic'!Q289</f>
        <v>5.2957611667296027E-3</v>
      </c>
      <c r="G252" s="20">
        <f t="array" ref="G252">SQRT(MMULT(MMULT(TRANSPOSE($A$12:$A$16),MMULT(TRANSPOSE(EXP(B253:F504)-1),EXP(B253:F504)-1)/COUNTA(F253:F504)),$A$12:$A$16))*NORMSINV('VaR ES domestic stock'!$B$19)</f>
        <v>-2.8690291534845456E-2</v>
      </c>
      <c r="H252" s="20">
        <f t="array" ref="H252">-SQRT(G252^2+Currency!E233^2+2*G252*Currency!E233*CORREL(Currency!J233:J484,R252:R503))</f>
        <v>-4.1753105651859614E-2</v>
      </c>
      <c r="I252" s="111">
        <f t="shared" si="7"/>
        <v>-0.13203491324552577</v>
      </c>
      <c r="J252" s="20">
        <f t="array" ref="J252">SQRT(MMULT(MMULT(TRANSPOSE($A$12:$A$16),MMULT(TRANSPOSE(EXP(B253:F504)-1),EXP(B253:F504)-1)/COUNTA(F253:F504)),$A$12:$A$16))*(-1/SQRT(2*PI())*EXP(-1*(NORMSINV($B$19))^2/2)/$B$19)</f>
        <v>-3.2869449078446238E-2</v>
      </c>
      <c r="K252" s="20">
        <f>Currency!H233+'VaR ES domestic stock'!J252</f>
        <v>-5.440566124441315E-2</v>
      </c>
      <c r="L252" s="112">
        <f t="shared" si="8"/>
        <v>-0.17204580713989631</v>
      </c>
      <c r="M252" s="229">
        <f>'Stocks domestic'!H289/'Stocks domestic'!H288-1</f>
        <v>3.5587399057381841E-3</v>
      </c>
      <c r="N252" s="229">
        <f>'Stocks domestic'!I289/'Stocks domestic'!I288-1</f>
        <v>-4.241434355051088E-3</v>
      </c>
      <c r="O252" s="229">
        <f>'Stocks domestic'!J289/'Stocks domestic'!J288-1</f>
        <v>1.8333393974847567E-3</v>
      </c>
      <c r="P252" s="229">
        <f>'Stocks domestic'!K289/'Stocks domestic'!K288-1</f>
        <v>2.5221097827976324E-2</v>
      </c>
      <c r="Q252" s="229">
        <f>'Stocks domestic'!L289/'Stocks domestic'!L288-1</f>
        <v>5.3098084960503389E-3</v>
      </c>
      <c r="R252" s="155">
        <f t="array" ref="R252">MMULT(M252:Q252,'VaR ES domestic stock'!$A$12:$A$16)</f>
        <v>6.3363102544397032E-3</v>
      </c>
    </row>
    <row r="253" spans="1:18" ht="12.75">
      <c r="A253" s="247">
        <v>42797</v>
      </c>
      <c r="B253" s="111">
        <f>'Stocks domestic'!M288</f>
        <v>7.5276312256866776E-3</v>
      </c>
      <c r="C253" s="111">
        <f>'Stocks domestic'!N288</f>
        <v>2.9068264826703598E-3</v>
      </c>
      <c r="D253" s="111">
        <f>'Stocks domestic'!O288</f>
        <v>9.0689172935360662E-3</v>
      </c>
      <c r="E253" s="111">
        <f>'Stocks domestic'!P288</f>
        <v>3.8637218747222471E-4</v>
      </c>
      <c r="F253" s="111">
        <f>'Stocks domestic'!Q288</f>
        <v>6.9276644811674731E-3</v>
      </c>
      <c r="G253" s="20">
        <f t="array" ref="G253">SQRT(MMULT(MMULT(TRANSPOSE($A$12:$A$16),MMULT(TRANSPOSE(EXP(B254:F505)-1),EXP(B254:F505)-1)/COUNTA(F254:F505)),$A$12:$A$16))*NORMSINV('VaR ES domestic stock'!$B$19)</f>
        <v>-2.8692475231998735E-2</v>
      </c>
      <c r="H253" s="20">
        <f t="array" ref="H253">-SQRT(G253^2+Currency!E234^2+2*G253*Currency!E234*CORREL(Currency!J234:J485,R253:R504))</f>
        <v>-4.1720876346960284E-2</v>
      </c>
      <c r="I253" s="111">
        <f t="shared" si="7"/>
        <v>-0.13193299523463986</v>
      </c>
      <c r="J253" s="20">
        <f t="array" ref="J253">SQRT(MMULT(MMULT(TRANSPOSE($A$12:$A$16),MMULT(TRANSPOSE(EXP(B254:F505)-1),EXP(B254:F505)-1)/COUNTA(F254:F505)),$A$12:$A$16))*(-1/SQRT(2*PI())*EXP(-1*(NORMSINV($B$19))^2/2)/$B$19)</f>
        <v>-3.287195086279706E-2</v>
      </c>
      <c r="K253" s="20">
        <f>Currency!H234+'VaR ES domestic stock'!J253</f>
        <v>-5.4397817627560824E-2</v>
      </c>
      <c r="L253" s="112">
        <f t="shared" si="8"/>
        <v>-0.17202100344554927</v>
      </c>
      <c r="M253" s="229">
        <f>'Stocks domestic'!H288/'Stocks domestic'!H287-1</f>
        <v>7.5560350681076471E-3</v>
      </c>
      <c r="N253" s="229">
        <f>'Stocks domestic'!I288/'Stocks domestic'!I287-1</f>
        <v>2.9110553993534349E-3</v>
      </c>
      <c r="O253" s="229">
        <f>'Stocks domestic'!J288/'Stocks domestic'!J287-1</f>
        <v>9.1101645189097802E-3</v>
      </c>
      <c r="P253" s="229">
        <f>'Stocks domestic'!K288/'Stocks domestic'!K287-1</f>
        <v>3.8644683881994268E-4</v>
      </c>
      <c r="Q253" s="229">
        <f>'Stocks domestic'!L288/'Stocks domestic'!L287-1</f>
        <v>6.9517162575494229E-3</v>
      </c>
      <c r="R253" s="155">
        <f t="array" ref="R253">MMULT(M253:Q253,'VaR ES domestic stock'!$A$12:$A$16)</f>
        <v>5.3830836165480464E-3</v>
      </c>
    </row>
    <row r="254" spans="1:18" ht="12.75">
      <c r="A254" s="247">
        <v>42796</v>
      </c>
      <c r="B254" s="111">
        <f>'Stocks domestic'!M287</f>
        <v>6.7719224849632879E-3</v>
      </c>
      <c r="C254" s="111">
        <f>'Stocks domestic'!N287</f>
        <v>4.3771205447083487E-3</v>
      </c>
      <c r="D254" s="111">
        <f>'Stocks domestic'!O287</f>
        <v>-1.0211354908195268E-3</v>
      </c>
      <c r="E254" s="111">
        <f>'Stocks domestic'!P287</f>
        <v>-1.7180618764032683E-2</v>
      </c>
      <c r="F254" s="111">
        <f>'Stocks domestic'!Q287</f>
        <v>-9.4908284832749008E-3</v>
      </c>
      <c r="G254" s="20">
        <f t="array" ref="G254">SQRT(MMULT(MMULT(TRANSPOSE($A$12:$A$16),MMULT(TRANSPOSE(EXP(B255:F506)-1),EXP(B255:F506)-1)/COUNTA(F255:F506)),$A$12:$A$16))*NORMSINV('VaR ES domestic stock'!$B$19)</f>
        <v>-2.8856998458442029E-2</v>
      </c>
      <c r="H254" s="20">
        <f t="array" ref="H254">-SQRT(G254^2+Currency!E235^2+2*G254*Currency!E235*CORREL(Currency!J235:J486,R254:R505))</f>
        <v>-4.2114170151479981E-2</v>
      </c>
      <c r="I254" s="111">
        <f t="shared" si="7"/>
        <v>-0.13317669944655514</v>
      </c>
      <c r="J254" s="20">
        <f t="array" ref="J254">SQRT(MMULT(MMULT(TRANSPOSE($A$12:$A$16),MMULT(TRANSPOSE(EXP(B255:F506)-1),EXP(B255:F506)-1)/COUNTA(F255:F506)),$A$12:$A$16))*(-1/SQRT(2*PI())*EXP(-1*(NORMSINV($B$19))^2/2)/$B$19)</f>
        <v>-3.3060439286040563E-2</v>
      </c>
      <c r="K254" s="20">
        <f>Currency!H235+'VaR ES domestic stock'!J254</f>
        <v>-5.4943630861247095E-2</v>
      </c>
      <c r="L254" s="112">
        <f t="shared" si="8"/>
        <v>-0.17374701644105964</v>
      </c>
      <c r="M254" s="229">
        <f>'Stocks domestic'!H287/'Stocks domestic'!H286-1</f>
        <v>6.7949037986378968E-3</v>
      </c>
      <c r="N254" s="229">
        <f>'Stocks domestic'!I287/'Stocks domestic'!I286-1</f>
        <v>4.3867141291578093E-3</v>
      </c>
      <c r="O254" s="229">
        <f>'Stocks domestic'!J287/'Stocks domestic'!J286-1</f>
        <v>-1.020614309388268E-3</v>
      </c>
      <c r="P254" s="229">
        <f>'Stocks domestic'!K287/'Stocks domestic'!K286-1</f>
        <v>-1.703387352662511E-2</v>
      </c>
      <c r="Q254" s="229">
        <f>'Stocks domestic'!L287/'Stocks domestic'!L286-1</f>
        <v>-9.4459327155652639E-3</v>
      </c>
      <c r="R254" s="155">
        <f t="array" ref="R254">MMULT(M254:Q254,'VaR ES domestic stock'!$A$12:$A$16)</f>
        <v>-3.2637605247565872E-3</v>
      </c>
    </row>
    <row r="255" spans="1:18" ht="12.75">
      <c r="A255" s="247">
        <v>42795</v>
      </c>
      <c r="B255" s="111">
        <f>'Stocks domestic'!M286</f>
        <v>-5.9678250357106648E-3</v>
      </c>
      <c r="C255" s="111">
        <f>'Stocks domestic'!N286</f>
        <v>-1.3574215430204454E-2</v>
      </c>
      <c r="D255" s="111">
        <f>'Stocks domestic'!O286</f>
        <v>1.4145105486100306E-2</v>
      </c>
      <c r="E255" s="111">
        <f>'Stocks domestic'!P286</f>
        <v>-2.4359499652845985E-3</v>
      </c>
      <c r="F255" s="111">
        <f>'Stocks domestic'!Q286</f>
        <v>8.8056287846497508E-3</v>
      </c>
      <c r="G255" s="20">
        <f t="array" ref="G255">SQRT(MMULT(MMULT(TRANSPOSE($A$12:$A$16),MMULT(TRANSPOSE(EXP(B256:F507)-1),EXP(B256:F507)-1)/COUNTA(F256:F507)),$A$12:$A$16))*NORMSINV('VaR ES domestic stock'!$B$19)</f>
        <v>-2.9254800229968882E-2</v>
      </c>
      <c r="H255" s="20">
        <f t="array" ref="H255">-SQRT(G255^2+Currency!E236^2+2*G255*Currency!E236*CORREL(Currency!J236:J487,R255:R506))</f>
        <v>-4.2633171047322664E-2</v>
      </c>
      <c r="I255" s="111">
        <f t="shared" si="7"/>
        <v>-0.13481792438508583</v>
      </c>
      <c r="J255" s="20">
        <f t="array" ref="J255">SQRT(MMULT(MMULT(TRANSPOSE($A$12:$A$16),MMULT(TRANSPOSE(EXP(B256:F507)-1),EXP(B256:F507)-1)/COUNTA(F256:F507)),$A$12:$A$16))*(-1/SQRT(2*PI())*EXP(-1*(NORMSINV($B$19))^2/2)/$B$19)</f>
        <v>-3.3516186661651473E-2</v>
      </c>
      <c r="K255" s="20">
        <f>Currency!H236+'VaR ES domestic stock'!J255</f>
        <v>-5.5436116510697159E-2</v>
      </c>
      <c r="L255" s="112">
        <f t="shared" si="8"/>
        <v>-0.17530439280826909</v>
      </c>
      <c r="M255" s="229">
        <f>'Stocks domestic'!H286/'Stocks domestic'!H285-1</f>
        <v>-5.9500529390450474E-3</v>
      </c>
      <c r="N255" s="229">
        <f>'Stocks domestic'!I286/'Stocks domestic'!I285-1</f>
        <v>-1.348250121974548E-2</v>
      </c>
      <c r="O255" s="229">
        <f>'Stocks domestic'!J286/'Stocks domestic'!J285-1</f>
        <v>1.4245620865073416E-2</v>
      </c>
      <c r="P255" s="229">
        <f>'Stocks domestic'!K286/'Stocks domestic'!K285-1</f>
        <v>-2.4329854467960432E-3</v>
      </c>
      <c r="Q255" s="229">
        <f>'Stocks domestic'!L286/'Stocks domestic'!L285-1</f>
        <v>8.8445123815037441E-3</v>
      </c>
      <c r="R255" s="155">
        <f t="array" ref="R255">MMULT(M255:Q255,'VaR ES domestic stock'!$A$12:$A$16)</f>
        <v>2.4491872819811769E-4</v>
      </c>
    </row>
    <row r="256" spans="1:18" ht="12.75">
      <c r="A256" s="247">
        <v>42794</v>
      </c>
      <c r="B256" s="111">
        <f>'Stocks domestic'!M285</f>
        <v>2.2121616896417975E-2</v>
      </c>
      <c r="C256" s="111">
        <f>'Stocks domestic'!N285</f>
        <v>-1.5604401654671937E-3</v>
      </c>
      <c r="D256" s="111">
        <f>'Stocks domestic'!O285</f>
        <v>7.4049737559142422E-3</v>
      </c>
      <c r="E256" s="111">
        <f>'Stocks domestic'!P285</f>
        <v>-1.9987996350739165E-3</v>
      </c>
      <c r="F256" s="111">
        <f>'Stocks domestic'!Q285</f>
        <v>3.066798917500948E-3</v>
      </c>
      <c r="G256" s="20">
        <f t="array" ref="G256">SQRT(MMULT(MMULT(TRANSPOSE($A$12:$A$16),MMULT(TRANSPOSE(EXP(B257:F508)-1),EXP(B257:F508)-1)/COUNTA(F257:F508)),$A$12:$A$16))*NORMSINV('VaR ES domestic stock'!$B$19)</f>
        <v>-2.9345780710840329E-2</v>
      </c>
      <c r="H256" s="20">
        <f t="array" ref="H256">-SQRT(G256^2+Currency!E237^2+2*G256*Currency!E237*CORREL(Currency!J237:J488,R256:R507))</f>
        <v>-4.2788928820650725E-2</v>
      </c>
      <c r="I256" s="111">
        <f t="shared" si="7"/>
        <v>-0.13531047371207872</v>
      </c>
      <c r="J256" s="20">
        <f t="array" ref="J256">SQRT(MMULT(MMULT(TRANSPOSE($A$12:$A$16),MMULT(TRANSPOSE(EXP(B257:F508)-1),EXP(B257:F508)-1)/COUNTA(F257:F508)),$A$12:$A$16))*(-1/SQRT(2*PI())*EXP(-1*(NORMSINV($B$19))^2/2)/$B$19)</f>
        <v>-3.3620419770593719E-2</v>
      </c>
      <c r="K256" s="20">
        <f>Currency!H237+'VaR ES domestic stock'!J256</f>
        <v>-5.5578985952918866E-2</v>
      </c>
      <c r="L256" s="112">
        <f t="shared" si="8"/>
        <v>-0.1757561856537275</v>
      </c>
      <c r="M256" s="229">
        <f>'Stocks domestic'!H285/'Stocks domestic'!H284-1</f>
        <v>2.236811414702955E-2</v>
      </c>
      <c r="N256" s="229">
        <f>'Stocks domestic'!I285/'Stocks domestic'!I284-1</f>
        <v>-1.559223311736968E-3</v>
      </c>
      <c r="O256" s="229">
        <f>'Stocks domestic'!J285/'Stocks domestic'!J284-1</f>
        <v>7.4324583731495419E-3</v>
      </c>
      <c r="P256" s="229">
        <f>'Stocks domestic'!K285/'Stocks domestic'!K284-1</f>
        <v>-1.996803365352573E-3</v>
      </c>
      <c r="Q256" s="229">
        <f>'Stocks domestic'!L285/'Stocks domestic'!L284-1</f>
        <v>3.0715063563271361E-3</v>
      </c>
      <c r="R256" s="155">
        <f t="array" ref="R256">MMULT(M256:Q256,'VaR ES domestic stock'!$A$12:$A$16)</f>
        <v>5.8632104398833379E-3</v>
      </c>
    </row>
    <row r="257" spans="1:18" ht="12.75">
      <c r="A257" s="247">
        <v>42793</v>
      </c>
      <c r="B257" s="111">
        <f>'Stocks domestic'!M284</f>
        <v>-4.2643863855175788E-2</v>
      </c>
      <c r="C257" s="111">
        <f>'Stocks domestic'!N284</f>
        <v>-3.8146512988764436E-4</v>
      </c>
      <c r="D257" s="111">
        <f>'Stocks domestic'!O284</f>
        <v>2.139789549103445E-3</v>
      </c>
      <c r="E257" s="111">
        <f>'Stocks domestic'!P284</f>
        <v>1.2825118436436611E-3</v>
      </c>
      <c r="F257" s="111">
        <f>'Stocks domestic'!Q284</f>
        <v>-5.8873867478452368E-3</v>
      </c>
      <c r="G257" s="20">
        <f t="array" ref="G257">SQRT(MMULT(MMULT(TRANSPOSE($A$12:$A$16),MMULT(TRANSPOSE(EXP(B258:F509)-1),EXP(B258:F509)-1)/COUNTA(F258:F509)),$A$12:$A$16))*NORMSINV('VaR ES domestic stock'!$B$19)</f>
        <v>-2.9338670933456597E-2</v>
      </c>
      <c r="H257" s="20">
        <f t="array" ref="H257">-SQRT(G257^2+Currency!E238^2+2*G257*Currency!E238*CORREL(Currency!J238:J489,R257:R508))</f>
        <v>-4.2855116926540725E-2</v>
      </c>
      <c r="I257" s="111">
        <f t="shared" si="7"/>
        <v>-0.13551977888070352</v>
      </c>
      <c r="J257" s="20">
        <f t="array" ref="J257">SQRT(MMULT(MMULT(TRANSPOSE($A$12:$A$16),MMULT(TRANSPOSE(EXP(B258:F509)-1),EXP(B258:F509)-1)/COUNTA(F258:F509)),$A$12:$A$16))*(-1/SQRT(2*PI())*EXP(-1*(NORMSINV($B$19))^2/2)/$B$19)</f>
        <v>-3.3612274350900452E-2</v>
      </c>
      <c r="K257" s="20">
        <f>Currency!H238+'VaR ES domestic stock'!J257</f>
        <v>-5.5619335225451275E-2</v>
      </c>
      <c r="L257" s="112">
        <f t="shared" si="8"/>
        <v>-0.1758837812568608</v>
      </c>
      <c r="M257" s="229">
        <f>'Stocks domestic'!H284/'Stocks domestic'!H283-1</f>
        <v>-4.1747402308850101E-2</v>
      </c>
      <c r="N257" s="229">
        <f>'Stocks domestic'!I284/'Stocks domestic'!I283-1</f>
        <v>-3.8139238131562614E-4</v>
      </c>
      <c r="O257" s="229">
        <f>'Stocks domestic'!J284/'Stocks domestic'!J283-1</f>
        <v>2.1420805325433889E-3</v>
      </c>
      <c r="P257" s="229">
        <f>'Stocks domestic'!K284/'Stocks domestic'!K283-1</f>
        <v>1.2833346136580381E-3</v>
      </c>
      <c r="Q257" s="229">
        <f>'Stocks domestic'!L284/'Stocks domestic'!L283-1</f>
        <v>-5.8700900472548057E-3</v>
      </c>
      <c r="R257" s="155">
        <f t="array" ref="R257">MMULT(M257:Q257,'VaR ES domestic stock'!$A$12:$A$16)</f>
        <v>-8.9146939182438226E-3</v>
      </c>
    </row>
    <row r="258" spans="1:18" ht="12.75">
      <c r="A258" s="247">
        <v>42790</v>
      </c>
      <c r="B258" s="111">
        <f>'Stocks domestic'!M283</f>
        <v>-1.619492186943586E-3</v>
      </c>
      <c r="C258" s="111">
        <f>'Stocks domestic'!N283</f>
        <v>4.0700291436276221E-3</v>
      </c>
      <c r="D258" s="111">
        <f>'Stocks domestic'!O283</f>
        <v>-4.6051624000237939E-3</v>
      </c>
      <c r="E258" s="111">
        <f>'Stocks domestic'!P283</f>
        <v>-2.2707978092310235E-3</v>
      </c>
      <c r="F258" s="111">
        <f>'Stocks domestic'!Q283</f>
        <v>-5.5571763335475676E-3</v>
      </c>
      <c r="G258" s="20">
        <f t="array" ref="G258">SQRT(MMULT(MMULT(TRANSPOSE($A$12:$A$16),MMULT(TRANSPOSE(EXP(B259:F510)-1),EXP(B259:F510)-1)/COUNTA(F259:F510)),$A$12:$A$16))*NORMSINV('VaR ES domestic stock'!$B$19)</f>
        <v>-2.9861984783836948E-2</v>
      </c>
      <c r="H258" s="20">
        <f t="array" ref="H258">-SQRT(G258^2+Currency!E239^2+2*G258*Currency!E239*CORREL(Currency!J239:J490,R258:R509))</f>
        <v>-4.3470793998075269E-2</v>
      </c>
      <c r="I258" s="111">
        <f t="shared" si="7"/>
        <v>-0.1374667207298951</v>
      </c>
      <c r="J258" s="20">
        <f t="array" ref="J258">SQRT(MMULT(MMULT(TRANSPOSE($A$12:$A$16),MMULT(TRANSPOSE(EXP(B259:F510)-1),EXP(B259:F510)-1)/COUNTA(F259:F510)),$A$12:$A$16))*(-1/SQRT(2*PI())*EXP(-1*(NORMSINV($B$19))^2/2)/$B$19)</f>
        <v>-3.4211816462078763E-2</v>
      </c>
      <c r="K258" s="20">
        <f>Currency!H239+'VaR ES domestic stock'!J258</f>
        <v>-5.636378719759462E-2</v>
      </c>
      <c r="L258" s="112">
        <f t="shared" si="8"/>
        <v>-0.17823794509743798</v>
      </c>
      <c r="M258" s="229">
        <f>'Stocks domestic'!H283/'Stocks domestic'!H282-1</f>
        <v>-1.6181815171071312E-3</v>
      </c>
      <c r="N258" s="229">
        <f>'Stocks domestic'!I283/'Stocks domestic'!I282-1</f>
        <v>4.078322960450631E-3</v>
      </c>
      <c r="O258" s="229">
        <f>'Stocks domestic'!J283/'Stocks domestic'!J282-1</f>
        <v>-4.5945748982819667E-3</v>
      </c>
      <c r="P258" s="229">
        <f>'Stocks domestic'!K283/'Stocks domestic'!K282-1</f>
        <v>-2.2682214983484883E-3</v>
      </c>
      <c r="Q258" s="229">
        <f>'Stocks domestic'!L283/'Stocks domestic'!L282-1</f>
        <v>-5.5417637924326524E-3</v>
      </c>
      <c r="R258" s="155">
        <f t="array" ref="R258">MMULT(M258:Q258,'VaR ES domestic stock'!$A$12:$A$16)</f>
        <v>-1.9888837491439217E-3</v>
      </c>
    </row>
    <row r="259" spans="1:18" ht="12.75">
      <c r="A259" s="247">
        <v>42789</v>
      </c>
      <c r="B259" s="111">
        <f>'Stocks domestic'!M282</f>
        <v>-6.4654369845516632E-2</v>
      </c>
      <c r="C259" s="111">
        <f>'Stocks domestic'!N282</f>
        <v>4.5906821641190764E-3</v>
      </c>
      <c r="D259" s="111">
        <f>'Stocks domestic'!O282</f>
        <v>-2.6937593707507873E-3</v>
      </c>
      <c r="E259" s="111">
        <f>'Stocks domestic'!P282</f>
        <v>-5.990184087358014E-3</v>
      </c>
      <c r="F259" s="111">
        <f>'Stocks domestic'!Q282</f>
        <v>5.5771460557463189E-3</v>
      </c>
      <c r="G259" s="20">
        <f t="array" ref="G259">SQRT(MMULT(MMULT(TRANSPOSE($A$12:$A$16),MMULT(TRANSPOSE(EXP(B260:F511)-1),EXP(B260:F511)-1)/COUNTA(F260:F511)),$A$12:$A$16))*NORMSINV('VaR ES domestic stock'!$B$19)</f>
        <v>-2.9808822135537434E-2</v>
      </c>
      <c r="H259" s="20">
        <f t="array" ref="H259">-SQRT(G259^2+Currency!E240^2+2*G259*Currency!E240*CORREL(Currency!J240:J491,R259:R510))</f>
        <v>-4.3627139648501574E-2</v>
      </c>
      <c r="I259" s="111">
        <f t="shared" si="7"/>
        <v>-0.13796112908750269</v>
      </c>
      <c r="J259" s="20">
        <f t="array" ref="J259">SQRT(MMULT(MMULT(TRANSPOSE($A$12:$A$16),MMULT(TRANSPOSE(EXP(B260:F511)-1),EXP(B260:F511)-1)/COUNTA(F260:F511)),$A$12:$A$16))*(-1/SQRT(2*PI())*EXP(-1*(NORMSINV($B$19))^2/2)/$B$19)</f>
        <v>-3.4150909902135519E-2</v>
      </c>
      <c r="K259" s="20">
        <f>Currency!H240+'VaR ES domestic stock'!J259</f>
        <v>-5.6424075204915297E-2</v>
      </c>
      <c r="L259" s="112">
        <f t="shared" si="8"/>
        <v>-0.17842859251616422</v>
      </c>
      <c r="M259" s="229">
        <f>'Stocks domestic'!H282/'Stocks domestic'!H281-1</f>
        <v>-6.2608601872884084E-2</v>
      </c>
      <c r="N259" s="229">
        <f>'Stocks domestic'!I282/'Stocks domestic'!I281-1</f>
        <v>4.6012354882909445E-3</v>
      </c>
      <c r="O259" s="229">
        <f>'Stocks domestic'!J282/'Stocks domestic'!J281-1</f>
        <v>-2.6901344565897212E-3</v>
      </c>
      <c r="P259" s="229">
        <f>'Stocks domestic'!K282/'Stocks domestic'!K281-1</f>
        <v>-5.972278704676981E-3</v>
      </c>
      <c r="Q259" s="229">
        <f>'Stocks domestic'!L282/'Stocks domestic'!L281-1</f>
        <v>5.5927272876110656E-3</v>
      </c>
      <c r="R259" s="155">
        <f t="array" ref="R259">MMULT(M259:Q259,'VaR ES domestic stock'!$A$12:$A$16)</f>
        <v>-1.2215410451649755E-2</v>
      </c>
    </row>
    <row r="260" spans="1:18" ht="12.75">
      <c r="A260" s="247">
        <v>42788</v>
      </c>
      <c r="B260" s="111">
        <f>'Stocks domestic'!M281</f>
        <v>-1.3094200586431456E-3</v>
      </c>
      <c r="C260" s="111">
        <f>'Stocks domestic'!N281</f>
        <v>3.7793801467361673E-4</v>
      </c>
      <c r="D260" s="111">
        <f>'Stocks domestic'!O281</f>
        <v>1.5771423066892241E-2</v>
      </c>
      <c r="E260" s="111">
        <f>'Stocks domestic'!P281</f>
        <v>2.1573932728944683E-2</v>
      </c>
      <c r="F260" s="111">
        <f>'Stocks domestic'!Q281</f>
        <v>1.0758967196013196E-2</v>
      </c>
      <c r="G260" s="20">
        <f t="array" ref="G260">SQRT(MMULT(MMULT(TRANSPOSE($A$12:$A$16),MMULT(TRANSPOSE(EXP(B261:F512)-1),EXP(B261:F512)-1)/COUNTA(F261:F512)),$A$12:$A$16))*NORMSINV('VaR ES domestic stock'!$B$19)</f>
        <v>-2.9920261483891382E-2</v>
      </c>
      <c r="H260" s="20">
        <f t="array" ref="H260">-SQRT(G260^2+Currency!E241^2+2*G260*Currency!E241*CORREL(Currency!J241:J492,R260:R511))</f>
        <v>-4.3646074854208607E-2</v>
      </c>
      <c r="I260" s="111">
        <f t="shared" si="7"/>
        <v>-0.13802100746550075</v>
      </c>
      <c r="J260" s="20">
        <f t="array" ref="J260">SQRT(MMULT(MMULT(TRANSPOSE($A$12:$A$16),MMULT(TRANSPOSE(EXP(B261:F512)-1),EXP(B261:F512)-1)/COUNTA(F261:F512)),$A$12:$A$16))*(-1/SQRT(2*PI())*EXP(-1*(NORMSINV($B$19))^2/2)/$B$19)</f>
        <v>-3.4278582009670801E-2</v>
      </c>
      <c r="K260" s="20">
        <f>Currency!H241+'VaR ES domestic stock'!J260</f>
        <v>-5.6430158806165392E-2</v>
      </c>
      <c r="L260" s="112">
        <f t="shared" si="8"/>
        <v>-0.17844783055249078</v>
      </c>
      <c r="M260" s="229">
        <f>'Stocks domestic'!H281/'Stocks domestic'!H280-1</f>
        <v>-1.3085631422601329E-3</v>
      </c>
      <c r="N260" s="229">
        <f>'Stocks domestic'!I281/'Stocks domestic'!I280-1</f>
        <v>3.7800944224319899E-4</v>
      </c>
      <c r="O260" s="229">
        <f>'Stocks domestic'!J281/'Stocks domestic'!J280-1</f>
        <v>1.5896448370567695E-2</v>
      </c>
      <c r="P260" s="229">
        <f>'Stocks domestic'!K281/'Stocks domestic'!K280-1</f>
        <v>2.1808332623313165E-2</v>
      </c>
      <c r="Q260" s="229">
        <f>'Stocks domestic'!L281/'Stocks domestic'!L280-1</f>
        <v>1.0817053011130895E-2</v>
      </c>
      <c r="R260" s="155">
        <f t="array" ref="R260">MMULT(M260:Q260,'VaR ES domestic stock'!$A$12:$A$16)</f>
        <v>9.5182560609989655E-3</v>
      </c>
    </row>
    <row r="261" spans="1:18" ht="12.75">
      <c r="A261" s="247">
        <v>42787</v>
      </c>
      <c r="B261" s="111">
        <f>'Stocks domestic'!M280</f>
        <v>1.8265606297549277E-2</v>
      </c>
      <c r="C261" s="111">
        <f>'Stocks domestic'!N280</f>
        <v>5.8440810942742515E-4</v>
      </c>
      <c r="D261" s="111">
        <f>'Stocks domestic'!O280</f>
        <v>6.6833335039891261E-3</v>
      </c>
      <c r="E261" s="111">
        <f>'Stocks domestic'!P280</f>
        <v>2.1568202169648326E-3</v>
      </c>
      <c r="F261" s="111">
        <f>'Stocks domestic'!Q280</f>
        <v>-2.5253599770088753E-3</v>
      </c>
      <c r="G261" s="20">
        <f t="array" ref="G261">SQRT(MMULT(MMULT(TRANSPOSE($A$12:$A$16),MMULT(TRANSPOSE(EXP(B262:F513)-1),EXP(B262:F513)-1)/COUNTA(F262:F513)),$A$12:$A$16))*NORMSINV('VaR ES domestic stock'!$B$19)</f>
        <v>-3.0707879656937928E-2</v>
      </c>
      <c r="H261" s="20">
        <f t="array" ref="H261">-SQRT(G261^2+Currency!E242^2+2*G261*Currency!E242*CORREL(Currency!J242:J493,R261:R512))</f>
        <v>-4.4472491743338075E-2</v>
      </c>
      <c r="I261" s="111">
        <f t="shared" si="7"/>
        <v>-0.14063436713198071</v>
      </c>
      <c r="J261" s="20">
        <f t="array" ref="J261">SQRT(MMULT(MMULT(TRANSPOSE($A$12:$A$16),MMULT(TRANSPOSE(EXP(B262:F513)-1),EXP(B262:F513)-1)/COUNTA(F262:F513)),$A$12:$A$16))*(-1/SQRT(2*PI())*EXP(-1*(NORMSINV($B$19))^2/2)/$B$19)</f>
        <v>-3.5180928205796748E-2</v>
      </c>
      <c r="K261" s="20">
        <f>Currency!H242+'VaR ES domestic stock'!J261</f>
        <v>-5.7562005237604949E-2</v>
      </c>
      <c r="L261" s="112">
        <f t="shared" si="8"/>
        <v>-0.1820270432373734</v>
      </c>
      <c r="M261" s="229">
        <f>'Stocks domestic'!H280/'Stocks domestic'!H279-1</f>
        <v>1.8433442805456002E-2</v>
      </c>
      <c r="N261" s="229">
        <f>'Stocks domestic'!I280/'Stocks domestic'!I279-1</f>
        <v>5.8457890911722821E-4</v>
      </c>
      <c r="O261" s="229">
        <f>'Stocks domestic'!J280/'Stocks domestic'!J279-1</f>
        <v>6.7057168146107404E-3</v>
      </c>
      <c r="P261" s="229">
        <f>'Stocks domestic'!K280/'Stocks domestic'!K279-1</f>
        <v>2.1591478268001563E-3</v>
      </c>
      <c r="Q261" s="229">
        <f>'Stocks domestic'!L280/'Stocks domestic'!L279-1</f>
        <v>-2.5221739380315578E-3</v>
      </c>
      <c r="R261" s="155">
        <f t="array" ref="R261">MMULT(M261:Q261,'VaR ES domestic stock'!$A$12:$A$16)</f>
        <v>5.072142483590514E-3</v>
      </c>
    </row>
    <row r="262" spans="1:18" ht="12.75">
      <c r="A262" s="247">
        <v>42783</v>
      </c>
      <c r="B262" s="111">
        <f>'Stocks domestic'!M279</f>
        <v>8.0890666295789729E-3</v>
      </c>
      <c r="C262" s="111">
        <f>'Stocks domestic'!N279</f>
        <v>-2.1118763906727541E-3</v>
      </c>
      <c r="D262" s="111">
        <f>'Stocks domestic'!O279</f>
        <v>-1.3026866281599936E-3</v>
      </c>
      <c r="E262" s="111">
        <f>'Stocks domestic'!P279</f>
        <v>-2.555018624590242E-3</v>
      </c>
      <c r="F262" s="111">
        <f>'Stocks domestic'!Q279</f>
        <v>-2.4838215790821882E-3</v>
      </c>
      <c r="G262" s="20">
        <f t="array" ref="G262">SQRT(MMULT(MMULT(TRANSPOSE($A$12:$A$16),MMULT(TRANSPOSE(EXP(B263:F514)-1),EXP(B263:F514)-1)/COUNTA(F263:F514)),$A$12:$A$16))*NORMSINV('VaR ES domestic stock'!$B$19)</f>
        <v>-3.0927912667010674E-2</v>
      </c>
      <c r="H262" s="20">
        <f t="array" ref="H262">-SQRT(G262^2+Currency!E243^2+2*G262*Currency!E243*CORREL(Currency!J243:J494,R262:R513))</f>
        <v>-4.4943828204037223E-2</v>
      </c>
      <c r="I262" s="111">
        <f t="shared" si="7"/>
        <v>-0.14212486389207246</v>
      </c>
      <c r="J262" s="20">
        <f t="array" ref="J262">SQRT(MMULT(MMULT(TRANSPOSE($A$12:$A$16),MMULT(TRANSPOSE(EXP(B263:F514)-1),EXP(B263:F514)-1)/COUNTA(F263:F514)),$A$12:$A$16))*(-1/SQRT(2*PI())*EXP(-1*(NORMSINV($B$19))^2/2)/$B$19)</f>
        <v>-3.5433012218654532E-2</v>
      </c>
      <c r="K262" s="20">
        <f>Currency!H243+'VaR ES domestic stock'!J262</f>
        <v>-5.794258660004363E-2</v>
      </c>
      <c r="L262" s="112">
        <f t="shared" si="8"/>
        <v>-0.18323054717768966</v>
      </c>
      <c r="M262" s="229">
        <f>'Stocks domestic'!H279/'Stocks domestic'!H278-1</f>
        <v>8.1218715230464422E-3</v>
      </c>
      <c r="N262" s="229">
        <f>'Stocks domestic'!I279/'Stocks domestic'!I278-1</f>
        <v>-2.1096479487353603E-3</v>
      </c>
      <c r="O262" s="229">
        <f>'Stocks domestic'!J279/'Stocks domestic'!J278-1</f>
        <v>-1.3018385002560029E-3</v>
      </c>
      <c r="P262" s="229">
        <f>'Stocks domestic'!K279/'Stocks domestic'!K278-1</f>
        <v>-2.5517573426409035E-3</v>
      </c>
      <c r="Q262" s="229">
        <f>'Stocks domestic'!L279/'Stocks domestic'!L278-1</f>
        <v>-2.4807394466143107E-3</v>
      </c>
      <c r="R262" s="155">
        <f t="array" ref="R262">MMULT(M262:Q262,'VaR ES domestic stock'!$A$12:$A$16)</f>
        <v>-6.4422343040027009E-5</v>
      </c>
    </row>
    <row r="263" spans="1:18" ht="12.75">
      <c r="A263" s="247">
        <v>42782</v>
      </c>
      <c r="B263" s="111">
        <f>'Stocks domestic'!M278</f>
        <v>-4.8245909609426589E-2</v>
      </c>
      <c r="C263" s="111">
        <f>'Stocks domestic'!N278</f>
        <v>1.097321496853083E-3</v>
      </c>
      <c r="D263" s="111">
        <f>'Stocks domestic'!O278</f>
        <v>-1.0020702824686463E-2</v>
      </c>
      <c r="E263" s="111">
        <f>'Stocks domestic'!P278</f>
        <v>-1.0668560777089203E-2</v>
      </c>
      <c r="F263" s="111">
        <f>'Stocks domestic'!Q278</f>
        <v>-8.9944803321624269E-3</v>
      </c>
      <c r="G263" s="20">
        <f t="array" ref="G263">SQRT(MMULT(MMULT(TRANSPOSE($A$12:$A$16),MMULT(TRANSPOSE(EXP(B264:F515)-1),EXP(B264:F515)-1)/COUNTA(F264:F515)),$A$12:$A$16))*NORMSINV('VaR ES domestic stock'!$B$19)</f>
        <v>-3.1017147706059085E-2</v>
      </c>
      <c r="H263" s="20">
        <f t="array" ref="H263">-SQRT(G263^2+Currency!E244^2+2*G263*Currency!E244*CORREL(Currency!J244:J495,R263:R514))</f>
        <v>-4.5089533955436634E-2</v>
      </c>
      <c r="I263" s="111">
        <f t="shared" si="7"/>
        <v>-0.14258562593468085</v>
      </c>
      <c r="J263" s="20">
        <f t="array" ref="J263">SQRT(MMULT(MMULT(TRANSPOSE($A$12:$A$16),MMULT(TRANSPOSE(EXP(B264:F515)-1),EXP(B264:F515)-1)/COUNTA(F264:F515)),$A$12:$A$16))*(-1/SQRT(2*PI())*EXP(-1*(NORMSINV($B$19))^2/2)/$B$19)</f>
        <v>-3.5535245636828493E-2</v>
      </c>
      <c r="K263" s="20">
        <f>Currency!H244+'VaR ES domestic stock'!J263</f>
        <v>-5.8021555698769434E-2</v>
      </c>
      <c r="L263" s="112">
        <f t="shared" si="8"/>
        <v>-0.1834802693944339</v>
      </c>
      <c r="M263" s="229">
        <f>'Stocks domestic'!H278/'Stocks domestic'!H277-1</f>
        <v>-4.7100568863436831E-2</v>
      </c>
      <c r="N263" s="229">
        <f>'Stocks domestic'!I278/'Stocks domestic'!I277-1</f>
        <v>1.097923774364018E-3</v>
      </c>
      <c r="O263" s="229">
        <f>'Stocks domestic'!J278/'Stocks domestic'!J277-1</f>
        <v>-9.9706628668012609E-3</v>
      </c>
      <c r="P263" s="229">
        <f>'Stocks domestic'!K278/'Stocks domestic'!K277-1</f>
        <v>-1.0611853523315395E-2</v>
      </c>
      <c r="Q263" s="229">
        <f>'Stocks domestic'!L278/'Stocks domestic'!L277-1</f>
        <v>-8.9541509983149803E-3</v>
      </c>
      <c r="R263" s="155">
        <f t="array" ref="R263">MMULT(M263:Q263,'VaR ES domestic stock'!$A$12:$A$16)</f>
        <v>-1.5107862495500892E-2</v>
      </c>
    </row>
    <row r="264" spans="1:18" ht="12.75">
      <c r="A264" s="247">
        <v>42781</v>
      </c>
      <c r="B264" s="111">
        <f>'Stocks domestic'!M277</f>
        <v>-1.5130282038635605E-2</v>
      </c>
      <c r="C264" s="111">
        <f>'Stocks domestic'!N277</f>
        <v>-7.4446537079133511E-3</v>
      </c>
      <c r="D264" s="111">
        <f>'Stocks domestic'!O277</f>
        <v>-7.1563679339697603E-3</v>
      </c>
      <c r="E264" s="111">
        <f>'Stocks domestic'!P277</f>
        <v>-5.3471898768495281E-4</v>
      </c>
      <c r="F264" s="111">
        <f>'Stocks domestic'!Q277</f>
        <v>-1.1398666507554151E-2</v>
      </c>
      <c r="G264" s="20">
        <f t="array" ref="G264">SQRT(MMULT(MMULT(TRANSPOSE($A$12:$A$16),MMULT(TRANSPOSE(EXP(B265:F516)-1),EXP(B265:F516)-1)/COUNTA(F265:F516)),$A$12:$A$16))*NORMSINV('VaR ES domestic stock'!$B$19)</f>
        <v>-3.1482401264923764E-2</v>
      </c>
      <c r="H264" s="20">
        <f t="array" ref="H264">-SQRT(G264^2+Currency!E245^2+2*G264*Currency!E245*CORREL(Currency!J245:J496,R264:R515))</f>
        <v>-4.5469132556255454E-2</v>
      </c>
      <c r="I264" s="111">
        <f t="shared" si="7"/>
        <v>-0.1437860221098814</v>
      </c>
      <c r="J264" s="20">
        <f t="array" ref="J264">SQRT(MMULT(MMULT(TRANSPOSE($A$12:$A$16),MMULT(TRANSPOSE(EXP(B265:F516)-1),EXP(B265:F516)-1)/COUNTA(F265:F516)),$A$12:$A$16))*(-1/SQRT(2*PI())*EXP(-1*(NORMSINV($B$19))^2/2)/$B$19)</f>
        <v>-3.6068270131999446E-2</v>
      </c>
      <c r="K264" s="20">
        <f>Currency!H245+'VaR ES domestic stock'!J264</f>
        <v>-5.8507155924823973E-2</v>
      </c>
      <c r="L264" s="112">
        <f t="shared" si="8"/>
        <v>-0.18501587214105888</v>
      </c>
      <c r="M264" s="229">
        <f>'Stocks domestic'!H277/'Stocks domestic'!H276-1</f>
        <v>-1.5016394428721935E-2</v>
      </c>
      <c r="N264" s="229">
        <f>'Stocks domestic'!I277/'Stocks domestic'!I276-1</f>
        <v>-7.4170109130453632E-3</v>
      </c>
      <c r="O264" s="229">
        <f>'Stocks domestic'!J277/'Stocks domestic'!J276-1</f>
        <v>-7.1308221077346357E-3</v>
      </c>
      <c r="P264" s="229">
        <f>'Stocks domestic'!K277/'Stocks domestic'!K276-1</f>
        <v>-5.3457605096518535E-4</v>
      </c>
      <c r="Q264" s="229">
        <f>'Stocks domestic'!L277/'Stocks domestic'!L276-1</f>
        <v>-1.1333947844035075E-2</v>
      </c>
      <c r="R264" s="155">
        <f t="array" ref="R264">MMULT(M264:Q264,'VaR ES domestic stock'!$A$12:$A$16)</f>
        <v>-8.2865502689004403E-3</v>
      </c>
    </row>
    <row r="265" spans="1:18" ht="12.75">
      <c r="A265" s="247">
        <v>42780</v>
      </c>
      <c r="B265" s="111">
        <f>'Stocks domestic'!M276</f>
        <v>-2.7890632894204668E-3</v>
      </c>
      <c r="C265" s="111">
        <f>'Stocks domestic'!N276</f>
        <v>-5.1757069301262089E-4</v>
      </c>
      <c r="D265" s="111">
        <f>'Stocks domestic'!O276</f>
        <v>8.7533958062847271E-3</v>
      </c>
      <c r="E265" s="111">
        <f>'Stocks domestic'!P276</f>
        <v>-2.0902110587497743E-2</v>
      </c>
      <c r="F265" s="111">
        <f>'Stocks domestic'!Q276</f>
        <v>-4.183795887813753E-4</v>
      </c>
      <c r="G265" s="20">
        <f t="array" ref="G265">SQRT(MMULT(MMULT(TRANSPOSE($A$12:$A$16),MMULT(TRANSPOSE(EXP(B266:F517)-1),EXP(B266:F517)-1)/COUNTA(F266:F517)),$A$12:$A$16))*NORMSINV('VaR ES domestic stock'!$B$19)</f>
        <v>-3.1480468314149739E-2</v>
      </c>
      <c r="H265" s="20">
        <f t="array" ref="H265">-SQRT(G265^2+Currency!E246^2+2*G265*Currency!E246*CORREL(Currency!J246:J497,R265:R516))</f>
        <v>-4.5438471018507141E-2</v>
      </c>
      <c r="I265" s="111">
        <f t="shared" si="7"/>
        <v>-0.14368906181403349</v>
      </c>
      <c r="J265" s="20">
        <f t="array" ref="J265">SQRT(MMULT(MMULT(TRANSPOSE($A$12:$A$16),MMULT(TRANSPOSE(EXP(B266:F517)-1),EXP(B266:F517)-1)/COUNTA(F266:F517)),$A$12:$A$16))*(-1/SQRT(2*PI())*EXP(-1*(NORMSINV($B$19))^2/2)/$B$19)</f>
        <v>-3.6066055618878844E-2</v>
      </c>
      <c r="K265" s="20">
        <f>Currency!H246+'VaR ES domestic stock'!J265</f>
        <v>-5.8758753852640101E-2</v>
      </c>
      <c r="L265" s="112">
        <f t="shared" si="8"/>
        <v>-0.18581149464753649</v>
      </c>
      <c r="M265" s="229">
        <f>'Stocks domestic'!H276/'Stocks domestic'!H275-1</f>
        <v>-2.785177465846389E-3</v>
      </c>
      <c r="N265" s="229">
        <f>'Stocks domestic'!I276/'Stocks domestic'!I275-1</f>
        <v>-5.1743677640625485E-4</v>
      </c>
      <c r="O265" s="229">
        <f>'Stocks domestic'!J276/'Stocks domestic'!J275-1</f>
        <v>8.7918188040980727E-3</v>
      </c>
      <c r="P265" s="229">
        <f>'Stocks domestic'!K276/'Stocks domestic'!K275-1</f>
        <v>-2.0685175569631453E-2</v>
      </c>
      <c r="Q265" s="229">
        <f>'Stocks domestic'!L276/'Stocks domestic'!L275-1</f>
        <v>-4.1829208024557474E-4</v>
      </c>
      <c r="R265" s="155">
        <f t="array" ref="R265">MMULT(M265:Q265,'VaR ES domestic stock'!$A$12:$A$16)</f>
        <v>-3.12285261760632E-3</v>
      </c>
    </row>
    <row r="266" spans="1:18" ht="12.75">
      <c r="A266" s="247">
        <v>42779</v>
      </c>
      <c r="B266" s="111">
        <f>'Stocks domestic'!M275</f>
        <v>3.3581777478753475E-2</v>
      </c>
      <c r="C266" s="111">
        <f>'Stocks domestic'!N275</f>
        <v>5.1498476831883487E-3</v>
      </c>
      <c r="D266" s="111">
        <f>'Stocks domestic'!O275</f>
        <v>1.0342962409681862E-3</v>
      </c>
      <c r="E266" s="111">
        <f>'Stocks domestic'!P275</f>
        <v>-1.9031744565784228E-2</v>
      </c>
      <c r="F266" s="111">
        <f>'Stocks domestic'!Q275</f>
        <v>3.4047744049810875E-3</v>
      </c>
      <c r="G266" s="20">
        <f t="array" ref="G266">SQRT(MMULT(MMULT(TRANSPOSE($A$12:$A$16),MMULT(TRANSPOSE(EXP(B267:F518)-1),EXP(B267:F518)-1)/COUNTA(F267:F518)),$A$12:$A$16))*NORMSINV('VaR ES domestic stock'!$B$19)</f>
        <v>-3.1476470624165274E-2</v>
      </c>
      <c r="H266" s="20">
        <f t="array" ref="H266">-SQRT(G266^2+Currency!E247^2+2*G266*Currency!E247*CORREL(Currency!J247:J498,R266:R517))</f>
        <v>-4.5365282004627361E-2</v>
      </c>
      <c r="I266" s="111">
        <f t="shared" si="7"/>
        <v>-0.1434576178304717</v>
      </c>
      <c r="J266" s="20">
        <f t="array" ref="J266">SQRT(MMULT(MMULT(TRANSPOSE($A$12:$A$16),MMULT(TRANSPOSE(EXP(B267:F518)-1),EXP(B267:F518)-1)/COUNTA(F267:F518)),$A$12:$A$16))*(-1/SQRT(2*PI())*EXP(-1*(NORMSINV($B$19))^2/2)/$B$19)</f>
        <v>-3.6061475607301885E-2</v>
      </c>
      <c r="K266" s="20">
        <f>Currency!H247+'VaR ES domestic stock'!J266</f>
        <v>-5.8743857065395977E-2</v>
      </c>
      <c r="L266" s="112">
        <f t="shared" si="8"/>
        <v>-0.18576438687002611</v>
      </c>
      <c r="M266" s="229">
        <f>'Stocks domestic'!H275/'Stocks domestic'!H274-1</f>
        <v>3.4152010612473749E-2</v>
      </c>
      <c r="N266" s="229">
        <f>'Stocks domestic'!I275/'Stocks domestic'!I274-1</f>
        <v>5.1631309412312199E-3</v>
      </c>
      <c r="O266" s="229">
        <f>'Stocks domestic'!J275/'Stocks domestic'!J274-1</f>
        <v>1.0348313097825468E-3</v>
      </c>
      <c r="P266" s="229">
        <f>'Stocks domestic'!K275/'Stocks domestic'!K274-1</f>
        <v>-1.8851784375634284E-2</v>
      </c>
      <c r="Q266" s="229">
        <f>'Stocks domestic'!L275/'Stocks domestic'!L274-1</f>
        <v>3.4105772332602147E-3</v>
      </c>
      <c r="R266" s="155">
        <f t="array" ref="R266">MMULT(M266:Q266,'VaR ES domestic stock'!$A$12:$A$16)</f>
        <v>4.9817531442226887E-3</v>
      </c>
    </row>
    <row r="267" spans="1:18" ht="12.75">
      <c r="A267" s="247">
        <v>42776</v>
      </c>
      <c r="B267" s="111">
        <f>'Stocks domestic'!M274</f>
        <v>9.4729961009976256E-4</v>
      </c>
      <c r="C267" s="111">
        <f>'Stocks domestic'!N274</f>
        <v>-2.5536839431933435E-3</v>
      </c>
      <c r="D267" s="111">
        <f>'Stocks domestic'!O274</f>
        <v>-1.4323384832173572E-3</v>
      </c>
      <c r="E267" s="111">
        <f>'Stocks domestic'!P274</f>
        <v>5.5424659688496679E-3</v>
      </c>
      <c r="F267" s="111">
        <f>'Stocks domestic'!Q274</f>
        <v>-1.0110349467124404E-4</v>
      </c>
      <c r="G267" s="20">
        <f t="array" ref="G267">SQRT(MMULT(MMULT(TRANSPOSE($A$12:$A$16),MMULT(TRANSPOSE(EXP(B268:F519)-1),EXP(B268:F519)-1)/COUNTA(F268:F519)),$A$12:$A$16))*NORMSINV('VaR ES domestic stock'!$B$19)</f>
        <v>-3.1559768489945607E-2</v>
      </c>
      <c r="H267" s="20">
        <f t="array" ref="H267">-SQRT(G267^2+Currency!E248^2+2*G267*Currency!E248*CORREL(Currency!J248:J499,R267:R518))</f>
        <v>-4.5529844081597833E-2</v>
      </c>
      <c r="I267" s="111">
        <f t="shared" si="7"/>
        <v>-0.14397800881018633</v>
      </c>
      <c r="J267" s="20">
        <f t="array" ref="J267">SQRT(MMULT(MMULT(TRANSPOSE($A$12:$A$16),MMULT(TRANSPOSE(EXP(B268:F519)-1),EXP(B268:F519)-1)/COUNTA(F268:F519)),$A$12:$A$16))*(-1/SQRT(2*PI())*EXP(-1*(NORMSINV($B$19))^2/2)/$B$19)</f>
        <v>-3.6156907016713827E-2</v>
      </c>
      <c r="K267" s="20">
        <f>Currency!H248+'VaR ES domestic stock'!J267</f>
        <v>-5.8947251691159358E-2</v>
      </c>
      <c r="L267" s="112">
        <f t="shared" si="8"/>
        <v>-0.18640757715127595</v>
      </c>
      <c r="M267" s="229">
        <f>'Stocks domestic'!H274/'Stocks domestic'!H273-1</f>
        <v>9.4774844008971293E-4</v>
      </c>
      <c r="N267" s="229">
        <f>'Stocks domestic'!I274/'Stocks domestic'!I273-1</f>
        <v>-2.5504260661386446E-3</v>
      </c>
      <c r="O267" s="229">
        <f>'Stocks domestic'!J274/'Stocks domestic'!J273-1</f>
        <v>-1.4313131760395059E-3</v>
      </c>
      <c r="P267" s="229">
        <f>'Stocks domestic'!K274/'Stocks domestic'!K273-1</f>
        <v>5.5578538491565244E-3</v>
      </c>
      <c r="Q267" s="229">
        <f>'Stocks domestic'!L274/'Stocks domestic'!L273-1</f>
        <v>-1.0109838388516756E-4</v>
      </c>
      <c r="R267" s="155">
        <f t="array" ref="R267">MMULT(M267:Q267,'VaR ES domestic stock'!$A$12:$A$16)</f>
        <v>4.8455293263658381E-4</v>
      </c>
    </row>
    <row r="268" spans="1:18" ht="12.75">
      <c r="A268" s="247">
        <v>42775</v>
      </c>
      <c r="B268" s="111">
        <f>'Stocks domestic'!M273</f>
        <v>3.5288937965683755E-2</v>
      </c>
      <c r="C268" s="111">
        <f>'Stocks domestic'!N273</f>
        <v>-1.7130069827183157E-2</v>
      </c>
      <c r="D268" s="111">
        <f>'Stocks domestic'!O273</f>
        <v>1.5684063217582086E-2</v>
      </c>
      <c r="E268" s="111">
        <f>'Stocks domestic'!P273</f>
        <v>4.3300252560312209E-3</v>
      </c>
      <c r="F268" s="111">
        <f>'Stocks domestic'!Q273</f>
        <v>1.9787055235204028E-2</v>
      </c>
      <c r="G268" s="20">
        <f t="array" ref="G268">SQRT(MMULT(MMULT(TRANSPOSE($A$12:$A$16),MMULT(TRANSPOSE(EXP(B269:F520)-1),EXP(B269:F520)-1)/COUNTA(F269:F520)),$A$12:$A$16))*NORMSINV('VaR ES domestic stock'!$B$19)</f>
        <v>-3.1518155744264031E-2</v>
      </c>
      <c r="H268" s="20">
        <f t="array" ref="H268">-SQRT(G268^2+Currency!E249^2+2*G268*Currency!E249*CORREL(Currency!J249:J500,R268:R519))</f>
        <v>-4.5492490827815771E-2</v>
      </c>
      <c r="I268" s="111">
        <f t="shared" si="7"/>
        <v>-0.14385988745021672</v>
      </c>
      <c r="J268" s="20">
        <f t="array" ref="J268">SQRT(MMULT(MMULT(TRANSPOSE($A$12:$A$16),MMULT(TRANSPOSE(EXP(B269:F520)-1),EXP(B269:F520)-1)/COUNTA(F269:F520)),$A$12:$A$16))*(-1/SQRT(2*PI())*EXP(-1*(NORMSINV($B$19))^2/2)/$B$19)</f>
        <v>-3.6109232770408818E-2</v>
      </c>
      <c r="K268" s="20">
        <f>Currency!H249+'VaR ES domestic stock'!J268</f>
        <v>-5.8843510413773809E-2</v>
      </c>
      <c r="L268" s="112">
        <f t="shared" si="8"/>
        <v>-0.18607951842736231</v>
      </c>
      <c r="M268" s="229">
        <f>'Stocks domestic'!H273/'Stocks domestic'!H272-1</f>
        <v>3.5918981885102008E-2</v>
      </c>
      <c r="N268" s="229">
        <f>'Stocks domestic'!I273/'Stocks domestic'!I272-1</f>
        <v>-1.6984184378116551E-2</v>
      </c>
      <c r="O268" s="229">
        <f>'Stocks domestic'!J273/'Stocks domestic'!J272-1</f>
        <v>1.5807703686340879E-2</v>
      </c>
      <c r="P268" s="229">
        <f>'Stocks domestic'!K273/'Stocks domestic'!K272-1</f>
        <v>4.3394133607428387E-3</v>
      </c>
      <c r="Q268" s="229">
        <f>'Stocks domestic'!L273/'Stocks domestic'!L272-1</f>
        <v>1.9984116621473591E-2</v>
      </c>
      <c r="R268" s="155">
        <f t="array" ref="R268">MMULT(M268:Q268,'VaR ES domestic stock'!$A$12:$A$16)</f>
        <v>1.1813206235108554E-2</v>
      </c>
    </row>
    <row r="269" spans="1:18" ht="12.75">
      <c r="A269" s="247">
        <v>42774</v>
      </c>
      <c r="B269" s="111">
        <f>'Stocks domestic'!M272</f>
        <v>1.0028123140106251E-2</v>
      </c>
      <c r="C269" s="111">
        <f>'Stocks domestic'!N272</f>
        <v>-6.8544966648670953E-3</v>
      </c>
      <c r="D269" s="111">
        <f>'Stocks domestic'!O272</f>
        <v>-3.8095372689981688E-3</v>
      </c>
      <c r="E269" s="111">
        <f>'Stocks domestic'!P272</f>
        <v>-2.5537736085624206E-3</v>
      </c>
      <c r="F269" s="111">
        <f>'Stocks domestic'!Q272</f>
        <v>-9.099330940506082E-3</v>
      </c>
      <c r="G269" s="20">
        <f t="array" ref="G269">SQRT(MMULT(MMULT(TRANSPOSE($A$12:$A$16),MMULT(TRANSPOSE(EXP(B270:F521)-1),EXP(B270:F521)-1)/COUNTA(F270:F521)),$A$12:$A$16))*NORMSINV('VaR ES domestic stock'!$B$19)</f>
        <v>-3.1724070244099331E-2</v>
      </c>
      <c r="H269" s="20">
        <f t="array" ref="H269">-SQRT(G269^2+Currency!E250^2+2*G269*Currency!E250*CORREL(Currency!J250:J501,R269:R520))</f>
        <v>-4.5798115490080817E-2</v>
      </c>
      <c r="I269" s="111">
        <f t="shared" si="7"/>
        <v>-0.14482635749209399</v>
      </c>
      <c r="J269" s="20">
        <f t="array" ref="J269">SQRT(MMULT(MMULT(TRANSPOSE($A$12:$A$16),MMULT(TRANSPOSE(EXP(B270:F521)-1),EXP(B270:F521)-1)/COUNTA(F270:F521)),$A$12:$A$16))*(-1/SQRT(2*PI())*EXP(-1*(NORMSINV($B$19))^2/2)/$B$19)</f>
        <v>-3.6345141707013029E-2</v>
      </c>
      <c r="K269" s="20">
        <f>Currency!H250+'VaR ES domestic stock'!J269</f>
        <v>-5.9279006376408108E-2</v>
      </c>
      <c r="L269" s="112">
        <f t="shared" si="8"/>
        <v>-0.18745667758109427</v>
      </c>
      <c r="M269" s="229">
        <f>'Stocks domestic'!H272/'Stocks domestic'!H271-1</f>
        <v>1.0078573265964952E-2</v>
      </c>
      <c r="N269" s="229">
        <f>'Stocks domestic'!I272/'Stocks domestic'!I271-1</f>
        <v>-6.8310581861700248E-3</v>
      </c>
      <c r="O269" s="229">
        <f>'Stocks domestic'!J272/'Stocks domestic'!J271-1</f>
        <v>-3.802290187492674E-3</v>
      </c>
      <c r="P269" s="229">
        <f>'Stocks domestic'!K272/'Stocks domestic'!K271-1</f>
        <v>-2.5505155028188176E-3</v>
      </c>
      <c r="Q269" s="229">
        <f>'Stocks domestic'!L272/'Stocks domestic'!L271-1</f>
        <v>-9.0580573110640161E-3</v>
      </c>
      <c r="R269" s="155">
        <f t="array" ref="R269">MMULT(M269:Q269,'VaR ES domestic stock'!$A$12:$A$16)</f>
        <v>-2.432669584316116E-3</v>
      </c>
    </row>
    <row r="270" spans="1:18" ht="12.75">
      <c r="A270" s="247">
        <v>42773</v>
      </c>
      <c r="B270" s="111">
        <f>'Stocks domestic'!M271</f>
        <v>-7.6793872963391635E-3</v>
      </c>
      <c r="C270" s="111">
        <f>'Stocks domestic'!N271</f>
        <v>-4.3504705020250131E-3</v>
      </c>
      <c r="D270" s="111">
        <f>'Stocks domestic'!O271</f>
        <v>2.9182588078208757E-3</v>
      </c>
      <c r="E270" s="111">
        <f>'Stocks domestic'!P271</f>
        <v>1.4712385278384952E-2</v>
      </c>
      <c r="F270" s="111">
        <f>'Stocks domestic'!Q271</f>
        <v>-9.859058996057225E-3</v>
      </c>
      <c r="G270" s="20">
        <f t="array" ref="G270">SQRT(MMULT(MMULT(TRANSPOSE($A$12:$A$16),MMULT(TRANSPOSE(EXP(B271:F522)-1),EXP(B271:F522)-1)/COUNTA(F271:F522)),$A$12:$A$16))*NORMSINV('VaR ES domestic stock'!$B$19)</f>
        <v>-3.1816566783654326E-2</v>
      </c>
      <c r="H270" s="20">
        <f t="array" ref="H270">-SQRT(G270^2+Currency!E251^2+2*G270*Currency!E251*CORREL(Currency!J251:J502,R270:R521))</f>
        <v>-4.5972841523108841E-2</v>
      </c>
      <c r="I270" s="111">
        <f t="shared" si="7"/>
        <v>-0.14537888972298835</v>
      </c>
      <c r="J270" s="20">
        <f t="array" ref="J270">SQRT(MMULT(MMULT(TRANSPOSE($A$12:$A$16),MMULT(TRANSPOSE(EXP(B271:F522)-1),EXP(B271:F522)-1)/COUNTA(F271:F522)),$A$12:$A$16))*(-1/SQRT(2*PI())*EXP(-1*(NORMSINV($B$19))^2/2)/$B$19)</f>
        <v>-3.6451111710599185E-2</v>
      </c>
      <c r="K270" s="20">
        <f>Currency!H251+'VaR ES domestic stock'!J270</f>
        <v>-5.9374242358719437E-2</v>
      </c>
      <c r="L270" s="112">
        <f t="shared" si="8"/>
        <v>-0.18775784020040159</v>
      </c>
      <c r="M270" s="229">
        <f>'Stocks domestic'!H271/'Stocks domestic'!H270-1</f>
        <v>-7.6499761364330343E-3</v>
      </c>
      <c r="N270" s="229">
        <f>'Stocks domestic'!I271/'Stocks domestic'!I270-1</f>
        <v>-4.3410209135823496E-3</v>
      </c>
      <c r="O270" s="229">
        <f>'Stocks domestic'!J271/'Stocks domestic'!J270-1</f>
        <v>2.9225210701753213E-3</v>
      </c>
      <c r="P270" s="229">
        <f>'Stocks domestic'!K271/'Stocks domestic'!K270-1</f>
        <v>1.4821145136413971E-2</v>
      </c>
      <c r="Q270" s="229">
        <f>'Stocks domestic'!L271/'Stocks domestic'!L270-1</f>
        <v>-9.81061779949155E-3</v>
      </c>
      <c r="R270" s="155">
        <f t="array" ref="R270">MMULT(M270:Q270,'VaR ES domestic stock'!$A$12:$A$16)</f>
        <v>-8.1158972858352786E-4</v>
      </c>
    </row>
    <row r="271" spans="1:18" ht="12.75">
      <c r="A271" s="247">
        <v>42772</v>
      </c>
      <c r="B271" s="111">
        <f>'Stocks domestic'!M270</f>
        <v>1.580149811094864E-2</v>
      </c>
      <c r="C271" s="111">
        <f>'Stocks domestic'!N270</f>
        <v>-1.6368776231371694E-2</v>
      </c>
      <c r="D271" s="111">
        <f>'Stocks domestic'!O270</f>
        <v>-1.6900035619242973E-4</v>
      </c>
      <c r="E271" s="111">
        <f>'Stocks domestic'!P270</f>
        <v>-4.3787845866665774E-3</v>
      </c>
      <c r="F271" s="111">
        <f>'Stocks domestic'!Q270</f>
        <v>-1.0127671761576133E-2</v>
      </c>
      <c r="G271" s="20">
        <f t="array" ref="G271">SQRT(MMULT(MMULT(TRANSPOSE($A$12:$A$16),MMULT(TRANSPOSE(EXP(B272:F523)-1),EXP(B272:F523)-1)/COUNTA(F272:F523)),$A$12:$A$16))*NORMSINV('VaR ES domestic stock'!$B$19)</f>
        <v>-3.2310713011498599E-2</v>
      </c>
      <c r="H271" s="20">
        <f t="array" ref="H271">-SQRT(G271^2+Currency!E252^2+2*G271*Currency!E252*CORREL(Currency!J252:J503,R271:R522))</f>
        <v>-4.6393193682176481E-2</v>
      </c>
      <c r="I271" s="111">
        <f t="shared" si="7"/>
        <v>-0.14670815996501149</v>
      </c>
      <c r="J271" s="20">
        <f t="array" ref="J271">SQRT(MMULT(MMULT(TRANSPOSE($A$12:$A$16),MMULT(TRANSPOSE(EXP(B272:F523)-1),EXP(B272:F523)-1)/COUNTA(F272:F523)),$A$12:$A$16))*(-1/SQRT(2*PI())*EXP(-1*(NORMSINV($B$19))^2/2)/$B$19)</f>
        <v>-3.7017237511506665E-2</v>
      </c>
      <c r="K271" s="20">
        <f>Currency!H252+'VaR ES domestic stock'!J271</f>
        <v>-5.9958774081912407E-2</v>
      </c>
      <c r="L271" s="112">
        <f t="shared" si="8"/>
        <v>-0.18960629181031444</v>
      </c>
      <c r="M271" s="229">
        <f>'Stocks domestic'!H270/'Stocks domestic'!H269-1</f>
        <v>1.5927001960457154E-2</v>
      </c>
      <c r="N271" s="229">
        <f>'Stocks domestic'!I270/'Stocks domestic'!I269-1</f>
        <v>-1.6235535798575396E-2</v>
      </c>
      <c r="O271" s="229">
        <f>'Stocks domestic'!J270/'Stocks domestic'!J269-1</f>
        <v>-1.6898607643667241E-4</v>
      </c>
      <c r="P271" s="229">
        <f>'Stocks domestic'!K270/'Stocks domestic'!K269-1</f>
        <v>-4.3692116870904796E-3</v>
      </c>
      <c r="Q271" s="229">
        <f>'Stocks domestic'!L270/'Stocks domestic'!L269-1</f>
        <v>-1.0076559588553136E-2</v>
      </c>
      <c r="R271" s="155">
        <f t="array" ref="R271">MMULT(M271:Q271,'VaR ES domestic stock'!$A$12:$A$16)</f>
        <v>-2.9846582380397058E-3</v>
      </c>
    </row>
    <row r="272" spans="1:18" ht="12.75">
      <c r="A272" s="247">
        <v>42769</v>
      </c>
      <c r="B272" s="111">
        <f>'Stocks domestic'!M269</f>
        <v>2.1931936101062012E-3</v>
      </c>
      <c r="C272" s="111">
        <f>'Stocks domestic'!N269</f>
        <v>5.8103396962164806E-3</v>
      </c>
      <c r="D272" s="111">
        <f>'Stocks domestic'!O269</f>
        <v>7.3382086757867917E-3</v>
      </c>
      <c r="E272" s="111">
        <f>'Stocks domestic'!P269</f>
        <v>1.058297591760991E-2</v>
      </c>
      <c r="F272" s="111">
        <f>'Stocks domestic'!Q269</f>
        <v>1.1109265170911766E-2</v>
      </c>
      <c r="G272" s="20">
        <f t="array" ref="G272">SQRT(MMULT(MMULT(TRANSPOSE($A$12:$A$16),MMULT(TRANSPOSE(EXP(B273:F524)-1),EXP(B273:F524)-1)/COUNTA(F273:F524)),$A$12:$A$16))*NORMSINV('VaR ES domestic stock'!$B$19)</f>
        <v>-3.2474639250311799E-2</v>
      </c>
      <c r="H272" s="20">
        <f t="array" ref="H272">-SQRT(G272^2+Currency!E253^2+2*G272*Currency!E253*CORREL(Currency!J253:J504,R272:R523))</f>
        <v>-4.651377601137608E-2</v>
      </c>
      <c r="I272" s="111">
        <f t="shared" si="7"/>
        <v>-0.14708947477085046</v>
      </c>
      <c r="J272" s="20">
        <f t="array" ref="J272">SQRT(MMULT(MMULT(TRANSPOSE($A$12:$A$16),MMULT(TRANSPOSE(EXP(B273:F524)-1),EXP(B273:F524)-1)/COUNTA(F273:F524)),$A$12:$A$16))*(-1/SQRT(2*PI())*EXP(-1*(NORMSINV($B$19))^2/2)/$B$19)</f>
        <v>-3.7205041987203528E-2</v>
      </c>
      <c r="K272" s="20">
        <f>Currency!H253+'VaR ES domestic stock'!J272</f>
        <v>-6.0565727123786176E-2</v>
      </c>
      <c r="L272" s="112">
        <f t="shared" si="8"/>
        <v>-0.1915256458554031</v>
      </c>
      <c r="M272" s="229">
        <f>'Stocks domestic'!H269/'Stocks domestic'!H268-1</f>
        <v>2.1956004184224831E-3</v>
      </c>
      <c r="N272" s="229">
        <f>'Stocks domestic'!I269/'Stocks domestic'!I268-1</f>
        <v>5.8272524603442122E-3</v>
      </c>
      <c r="O272" s="229">
        <f>'Stocks domestic'!J269/'Stocks domestic'!J268-1</f>
        <v>7.3651993096466306E-3</v>
      </c>
      <c r="P272" s="229">
        <f>'Stocks domestic'!K269/'Stocks domestic'!K268-1</f>
        <v>1.0639173678804292E-2</v>
      </c>
      <c r="Q272" s="229">
        <f>'Stocks domestic'!L269/'Stocks domestic'!L268-1</f>
        <v>1.1171202203044572E-2</v>
      </c>
      <c r="R272" s="155">
        <f t="array" ref="R272">MMULT(M272:Q272,'VaR ES domestic stock'!$A$12:$A$16)</f>
        <v>7.4396856140524388E-3</v>
      </c>
    </row>
    <row r="273" spans="1:18" ht="12.75">
      <c r="A273" s="247">
        <v>42768</v>
      </c>
      <c r="B273" s="111">
        <f>'Stocks domestic'!M268</f>
        <v>9.1405436261723563E-3</v>
      </c>
      <c r="C273" s="111">
        <f>'Stocks domestic'!N268</f>
        <v>4.2865836740524086E-3</v>
      </c>
      <c r="D273" s="111">
        <f>'Stocks domestic'!O268</f>
        <v>-1.7950356062772703E-3</v>
      </c>
      <c r="E273" s="111">
        <f>'Stocks domestic'!P268</f>
        <v>-1.1371592228316111E-2</v>
      </c>
      <c r="F273" s="111">
        <f>'Stocks domestic'!Q268</f>
        <v>-6.5546137186962257E-3</v>
      </c>
      <c r="G273" s="20">
        <f t="array" ref="G273">SQRT(MMULT(MMULT(TRANSPOSE($A$12:$A$16),MMULT(TRANSPOSE(EXP(B274:F525)-1),EXP(B274:F525)-1)/COUNTA(F274:F525)),$A$12:$A$16))*NORMSINV('VaR ES domestic stock'!$B$19)</f>
        <v>-3.2564304155100275E-2</v>
      </c>
      <c r="H273" s="20">
        <f t="array" ref="H273">-SQRT(G273^2+Currency!E254^2+2*G273*Currency!E254*CORREL(Currency!J254:J505,R273:R524))</f>
        <v>-4.6707638945255973E-2</v>
      </c>
      <c r="I273" s="111">
        <f t="shared" si="7"/>
        <v>-0.14770252319579355</v>
      </c>
      <c r="J273" s="20">
        <f t="array" ref="J273">SQRT(MMULT(MMULT(TRANSPOSE($A$12:$A$16),MMULT(TRANSPOSE(EXP(B274:F525)-1),EXP(B274:F525)-1)/COUNTA(F274:F525)),$A$12:$A$16))*(-1/SQRT(2*PI())*EXP(-1*(NORMSINV($B$19))^2/2)/$B$19)</f>
        <v>-3.7307767887304229E-2</v>
      </c>
      <c r="K273" s="20">
        <f>Currency!H254+'VaR ES domestic stock'!J273</f>
        <v>-6.06737898900329E-2</v>
      </c>
      <c r="L273" s="112">
        <f t="shared" si="8"/>
        <v>-0.19186737032700113</v>
      </c>
      <c r="M273" s="229">
        <f>'Stocks domestic'!H268/'Stocks domestic'!H267-1</f>
        <v>9.1824459678169212E-3</v>
      </c>
      <c r="N273" s="229">
        <f>'Stocks domestic'!I268/'Stocks domestic'!I267-1</f>
        <v>4.2957842154491832E-3</v>
      </c>
      <c r="O273" s="229">
        <f>'Stocks domestic'!J268/'Stocks domestic'!J267-1</f>
        <v>-1.7934254934107718E-3</v>
      </c>
      <c r="P273" s="229">
        <f>'Stocks domestic'!K268/'Stocks domestic'!K267-1</f>
        <v>-1.1307180060908251E-2</v>
      </c>
      <c r="Q273" s="229">
        <f>'Stocks domestic'!L268/'Stocks domestic'!L267-1</f>
        <v>-6.5331790956562052E-3</v>
      </c>
      <c r="R273" s="155">
        <f t="array" ref="R273">MMULT(M273:Q273,'VaR ES domestic stock'!$A$12:$A$16)</f>
        <v>-1.2311108933418251E-3</v>
      </c>
    </row>
    <row r="274" spans="1:18" ht="12.75">
      <c r="A274" s="247">
        <v>42767</v>
      </c>
      <c r="B274" s="111">
        <f>'Stocks domestic'!M267</f>
        <v>-1.0391810449653628E-2</v>
      </c>
      <c r="C274" s="111">
        <f>'Stocks domestic'!N267</f>
        <v>-7.8379295943753254E-3</v>
      </c>
      <c r="D274" s="111">
        <f>'Stocks domestic'!O267</f>
        <v>5.9536751619146899E-2</v>
      </c>
      <c r="E274" s="111">
        <f>'Stocks domestic'!P267</f>
        <v>8.404217029290322E-4</v>
      </c>
      <c r="F274" s="111">
        <f>'Stocks domestic'!Q267</f>
        <v>-1.6345879305765237E-2</v>
      </c>
      <c r="G274" s="20">
        <f t="array" ref="G274">SQRT(MMULT(MMULT(TRANSPOSE($A$12:$A$16),MMULT(TRANSPOSE(EXP(B275:F526)-1),EXP(B275:F526)-1)/COUNTA(F275:F526)),$A$12:$A$16))*NORMSINV('VaR ES domestic stock'!$B$19)</f>
        <v>-3.2559855443953609E-2</v>
      </c>
      <c r="H274" s="20">
        <f t="array" ref="H274">-SQRT(G274^2+Currency!E255^2+2*G274*Currency!E255*CORREL(Currency!J255:J506,R274:R525))</f>
        <v>-4.7201682150658987E-2</v>
      </c>
      <c r="I274" s="111">
        <f t="shared" si="7"/>
        <v>-0.14926482498739746</v>
      </c>
      <c r="J274" s="20">
        <f t="array" ref="J274">SQRT(MMULT(MMULT(TRANSPOSE($A$12:$A$16),MMULT(TRANSPOSE(EXP(B275:F526)-1),EXP(B275:F526)-1)/COUNTA(F275:F526)),$A$12:$A$16))*(-1/SQRT(2*PI())*EXP(-1*(NORMSINV($B$19))^2/2)/$B$19)</f>
        <v>-3.7302671156783991E-2</v>
      </c>
      <c r="K274" s="20">
        <f>Currency!H255+'VaR ES domestic stock'!J274</f>
        <v>-6.1371298997403678E-2</v>
      </c>
      <c r="L274" s="112">
        <f t="shared" si="8"/>
        <v>-0.19407308779500371</v>
      </c>
      <c r="M274" s="229">
        <f>'Stocks domestic'!H267/'Stocks domestic'!H266-1</f>
        <v>-1.0338002137334601E-2</v>
      </c>
      <c r="N274" s="229">
        <f>'Stocks domestic'!I267/'Stocks domestic'!I266-1</f>
        <v>-7.8072931186451422E-3</v>
      </c>
      <c r="O274" s="229">
        <f>'Stocks domestic'!J267/'Stocks domestic'!J266-1</f>
        <v>6.1344766401414175E-2</v>
      </c>
      <c r="P274" s="229">
        <f>'Stocks domestic'!K267/'Stocks domestic'!K266-1</f>
        <v>8.4077495620205056E-4</v>
      </c>
      <c r="Q274" s="229">
        <f>'Stocks domestic'!L267/'Stocks domestic'!L266-1</f>
        <v>-1.6213010358943625E-2</v>
      </c>
      <c r="R274" s="155">
        <f t="array" ref="R274">MMULT(M274:Q274,'VaR ES domestic stock'!$A$12:$A$16)</f>
        <v>5.5654471485385715E-3</v>
      </c>
    </row>
    <row r="275" spans="1:18" ht="12.75">
      <c r="A275" s="247">
        <v>42766</v>
      </c>
      <c r="B275" s="111">
        <f>'Stocks domestic'!M266</f>
        <v>4.6005555326817989E-3</v>
      </c>
      <c r="C275" s="111">
        <f>'Stocks domestic'!N266</f>
        <v>-1.6737169588216552E-2</v>
      </c>
      <c r="D275" s="111">
        <f>'Stocks domestic'!O266</f>
        <v>-2.8775552465879471E-3</v>
      </c>
      <c r="E275" s="111">
        <f>'Stocks domestic'!P266</f>
        <v>-4.1908005133067588E-3</v>
      </c>
      <c r="F275" s="111">
        <f>'Stocks domestic'!Q266</f>
        <v>-7.9699719898875167E-3</v>
      </c>
      <c r="G275" s="20" cm="1">
        <f t="array" ref="G275">SQRT(MMULT(MMULT(TRANSPOSE($A$12:$A$16),MMULT(TRANSPOSE(EXP(B276:F527)-1),EXP(B276:F527)-1)/COUNTA(F276:F527)),$A$12:$A$16))*NORMSINV('VaR ES domestic stock'!$B$19)</f>
        <v>-3.2550251281652717E-2</v>
      </c>
      <c r="H275" s="20">
        <f t="array" ref="H275">-SQRT(G275^2+Currency!E256^2+2*G275*Currency!E256*CORREL(Currency!J256:J507,R275:R526))</f>
        <v>-3.2550251281652717E-2</v>
      </c>
      <c r="I275" s="111">
        <f t="shared" si="7"/>
        <v>-0.10293293246083755</v>
      </c>
      <c r="J275" s="20">
        <f t="array" ref="J275">SQRT(MMULT(MMULT(TRANSPOSE($A$12:$A$16),MMULT(TRANSPOSE(EXP(B276:F527)-1),EXP(B276:F527)-1)/COUNTA(F276:F527)),$A$12:$A$16))*(-1/SQRT(2*PI())*EXP(-1*(NORMSINV($B$19))^2/2)/$B$19)</f>
        <v>-3.7291668008792037E-2</v>
      </c>
      <c r="K275" s="20">
        <f>Currency!H256+'VaR ES domestic stock'!J275</f>
        <v>-3.7291668008792037E-2</v>
      </c>
      <c r="L275" s="112">
        <f t="shared" si="8"/>
        <v>-0.11792660865461889</v>
      </c>
      <c r="M275" s="229">
        <f>'Stocks domestic'!H266/'Stocks domestic'!H265-1</f>
        <v>4.6111543355136231E-3</v>
      </c>
      <c r="N275" s="229">
        <f>'Stocks domestic'!I266/'Stocks domestic'!I265-1</f>
        <v>-1.6597881344943222E-2</v>
      </c>
      <c r="O275" s="229">
        <f>'Stocks domestic'!J266/'Stocks domestic'!J265-1</f>
        <v>-2.8734190528159065E-3</v>
      </c>
      <c r="P275" s="229">
        <f>'Stocks domestic'!K266/'Stocks domestic'!K265-1</f>
        <v>-4.1820313630323014E-3</v>
      </c>
      <c r="Q275" s="229">
        <f>'Stocks domestic'!L266/'Stocks domestic'!L265-1</f>
        <v>-7.9382959713159007E-3</v>
      </c>
      <c r="R275" s="155">
        <f t="array" ref="R275">MMULT(M275:Q275,'VaR ES domestic stock'!$A$12:$A$16)</f>
        <v>-5.3960946793187416E-3</v>
      </c>
    </row>
    <row r="276" spans="1:18" ht="12.75">
      <c r="A276" s="247">
        <v>42765</v>
      </c>
      <c r="B276" s="111">
        <f>'Stocks domestic'!M265</f>
        <v>4.1076027697250347E-3</v>
      </c>
      <c r="C276" s="111">
        <f>'Stocks domestic'!N265</f>
        <v>-1.5327106962100643E-3</v>
      </c>
      <c r="D276" s="111">
        <f>'Stocks domestic'!O265</f>
        <v>1.0694047270806141E-2</v>
      </c>
      <c r="E276" s="111">
        <f>'Stocks domestic'!P265</f>
        <v>4.6495889968262228E-3</v>
      </c>
      <c r="F276" s="111">
        <f>'Stocks domestic'!Q265</f>
        <v>3.3909659997022135E-3</v>
      </c>
      <c r="G276" s="20"/>
      <c r="H276" s="20"/>
      <c r="I276" s="229"/>
      <c r="J276" s="229"/>
      <c r="K276" s="20">
        <f>Currency!H257+'VaR ES domestic stock'!J276</f>
        <v>0</v>
      </c>
      <c r="L276" s="235"/>
      <c r="M276" s="229">
        <f>'Stocks domestic'!H265/'Stocks domestic'!H264-1</f>
        <v>4.1160505327064723E-3</v>
      </c>
      <c r="N276" s="229">
        <f>'Stocks domestic'!I265/'Stocks domestic'!I264-1</f>
        <v>-1.5315366950489073E-3</v>
      </c>
      <c r="O276" s="229">
        <f>'Stocks domestic'!J265/'Stocks domestic'!J264-1</f>
        <v>1.0751432973698405E-2</v>
      </c>
      <c r="P276" s="229">
        <f>'Stocks domestic'!K265/'Stocks domestic'!K264-1</f>
        <v>4.6604151082321188E-3</v>
      </c>
      <c r="Q276" s="229">
        <f>'Stocks domestic'!L265/'Stocks domestic'!L264-1</f>
        <v>3.3967218290094081E-3</v>
      </c>
      <c r="R276" s="155">
        <f t="array" ref="R276">MMULT(M276:Q276,'VaR ES domestic stock'!$A$12:$A$16)</f>
        <v>4.2786167497194999E-3</v>
      </c>
    </row>
    <row r="277" spans="1:18" ht="12.75">
      <c r="A277" s="247">
        <v>42762</v>
      </c>
      <c r="B277" s="111">
        <f>'Stocks domestic'!M264</f>
        <v>2.4330360014116017E-3</v>
      </c>
      <c r="C277" s="111">
        <f>'Stocks domestic'!N264</f>
        <v>1.1812104369722251E-2</v>
      </c>
      <c r="D277" s="111">
        <f>'Stocks domestic'!O264</f>
        <v>7.741034687420744E-4</v>
      </c>
      <c r="E277" s="111">
        <f>'Stocks domestic'!P264</f>
        <v>2.5496906790755405E-2</v>
      </c>
      <c r="F277" s="111">
        <f>'Stocks domestic'!Q264</f>
        <v>2.3914921990939895E-2</v>
      </c>
      <c r="G277" s="20"/>
      <c r="H277" s="20"/>
      <c r="I277" s="229"/>
      <c r="J277" s="229"/>
      <c r="K277" s="20">
        <f>Currency!H258+'VaR ES domestic stock'!J277</f>
        <v>0</v>
      </c>
      <c r="L277" s="235"/>
      <c r="M277" s="229">
        <f>'Stocks domestic'!H264/'Stocks domestic'!H263-1</f>
        <v>2.4359982354238419E-3</v>
      </c>
      <c r="N277" s="229">
        <f>'Stocks domestic'!I264/'Stocks domestic'!I263-1</f>
        <v>1.1882142769844339E-2</v>
      </c>
      <c r="O277" s="229">
        <f>'Stocks domestic'!J264/'Stocks domestic'!J263-1</f>
        <v>7.7440316415899879E-4</v>
      </c>
      <c r="P277" s="229">
        <f>'Stocks domestic'!K264/'Stocks domestic'!K263-1</f>
        <v>2.5824733174989012E-2</v>
      </c>
      <c r="Q277" s="229">
        <f>'Stocks domestic'!L264/'Stocks domestic'!L263-1</f>
        <v>2.4203177016614452E-2</v>
      </c>
      <c r="R277" s="155">
        <f t="array" ref="R277">MMULT(M277:Q277,'VaR ES domestic stock'!$A$12:$A$16)</f>
        <v>1.3024090872206129E-2</v>
      </c>
    </row>
    <row r="278" spans="1:18" ht="12.75">
      <c r="A278" s="247">
        <v>42761</v>
      </c>
      <c r="B278" s="111">
        <f>'Stocks domestic'!M263</f>
        <v>-1.1591296459865993E-2</v>
      </c>
      <c r="C278" s="111">
        <f>'Stocks domestic'!N263</f>
        <v>-1.0228433187309434E-2</v>
      </c>
      <c r="D278" s="111">
        <f>'Stocks domestic'!O263</f>
        <v>-3.3671202840860818E-3</v>
      </c>
      <c r="E278" s="111">
        <f>'Stocks domestic'!P263</f>
        <v>-7.8809902940023459E-3</v>
      </c>
      <c r="F278" s="111">
        <f>'Stocks domestic'!Q263</f>
        <v>5.3632666528787287E-3</v>
      </c>
      <c r="G278" s="20"/>
      <c r="H278" s="20"/>
      <c r="I278" s="229"/>
      <c r="J278" s="229"/>
      <c r="K278" s="20">
        <f>Currency!H259+'VaR ES domestic stock'!J278</f>
        <v>0</v>
      </c>
      <c r="L278" s="235"/>
      <c r="M278" s="229">
        <f>'Stocks domestic'!H263/'Stocks domestic'!H262-1</f>
        <v>-1.1524376196823116E-2</v>
      </c>
      <c r="N278" s="229">
        <f>'Stocks domestic'!I263/'Stocks domestic'!I262-1</f>
        <v>-1.0176300660665105E-2</v>
      </c>
      <c r="O278" s="229">
        <f>'Stocks domestic'!J263/'Stocks domestic'!J262-1</f>
        <v>-3.361457891683961E-3</v>
      </c>
      <c r="P278" s="229">
        <f>'Stocks domestic'!K263/'Stocks domestic'!K262-1</f>
        <v>-7.8500167109077923E-3</v>
      </c>
      <c r="Q278" s="229">
        <f>'Stocks domestic'!L263/'Stocks domestic'!L262-1</f>
        <v>5.377674714048597E-3</v>
      </c>
      <c r="R278" s="155">
        <f t="array" ref="R278">MMULT(M278:Q278,'VaR ES domestic stock'!$A$12:$A$16)</f>
        <v>-5.5068953492062762E-3</v>
      </c>
    </row>
    <row r="279" spans="1:18" ht="12.75">
      <c r="A279" s="247">
        <v>42760</v>
      </c>
      <c r="B279" s="111">
        <f>'Stocks domestic'!M262</f>
        <v>-5.5029340237495641E-3</v>
      </c>
      <c r="C279" s="111">
        <f>'Stocks domestic'!N262</f>
        <v>-1.7955400000126085E-4</v>
      </c>
      <c r="D279" s="111">
        <f>'Stocks domestic'!O262</f>
        <v>1.0842270249561484E-2</v>
      </c>
      <c r="E279" s="111">
        <f>'Stocks domestic'!P262</f>
        <v>-9.1727689160736574E-3</v>
      </c>
      <c r="F279" s="111">
        <f>'Stocks domestic'!Q262</f>
        <v>-2.4373758312452518E-3</v>
      </c>
      <c r="G279" s="20"/>
      <c r="H279" s="20"/>
      <c r="I279" s="229"/>
      <c r="J279" s="229"/>
      <c r="K279" s="20">
        <f>Currency!H260+'VaR ES domestic stock'!J279</f>
        <v>0</v>
      </c>
      <c r="L279" s="235"/>
      <c r="M279" s="229">
        <f>'Stocks domestic'!H262/'Stocks domestic'!H261-1</f>
        <v>-5.4878206177151334E-3</v>
      </c>
      <c r="N279" s="229">
        <f>'Stocks domestic'!I262/'Stocks domestic'!I261-1</f>
        <v>-1.79537881146552E-4</v>
      </c>
      <c r="O279" s="229">
        <f>'Stocks domestic'!J262/'Stocks domestic'!J261-1</f>
        <v>1.090126066555408E-2</v>
      </c>
      <c r="P279" s="229">
        <f>'Stocks domestic'!K262/'Stocks domestic'!K261-1</f>
        <v>-9.1308274091630448E-3</v>
      </c>
      <c r="Q279" s="229">
        <f>'Stocks domestic'!L262/'Stocks domestic'!L261-1</f>
        <v>-2.4344078426314919E-3</v>
      </c>
      <c r="R279" s="155">
        <f t="array" ref="R279">MMULT(M279:Q279,'VaR ES domestic stock'!$A$12:$A$16)</f>
        <v>-1.2662666170204285E-3</v>
      </c>
    </row>
    <row r="280" spans="1:18" ht="12.75">
      <c r="A280" s="247">
        <v>42759</v>
      </c>
      <c r="B280" s="111">
        <f>'Stocks domestic'!M261</f>
        <v>2.334480106899171E-2</v>
      </c>
      <c r="C280" s="111">
        <f>'Stocks domestic'!N261</f>
        <v>2.3596779801549325E-2</v>
      </c>
      <c r="D280" s="111">
        <f>'Stocks domestic'!O261</f>
        <v>-1.7307024045236776E-4</v>
      </c>
      <c r="E280" s="111">
        <f>'Stocks domestic'!P261</f>
        <v>2.0347632021110812E-2</v>
      </c>
      <c r="F280" s="111">
        <f>'Stocks domestic'!Q261</f>
        <v>9.5986320974413668E-3</v>
      </c>
      <c r="G280" s="20"/>
      <c r="H280" s="20"/>
      <c r="I280" s="229"/>
      <c r="J280" s="229"/>
      <c r="K280" s="20">
        <f>Currency!H261+'VaR ES domestic stock'!J280</f>
        <v>0</v>
      </c>
      <c r="L280" s="235"/>
      <c r="M280" s="229">
        <f>'Stocks domestic'!H261/'Stocks domestic'!H260-1</f>
        <v>2.3619423777850646E-2</v>
      </c>
      <c r="N280" s="229">
        <f>'Stocks domestic'!I261/'Stocks domestic'!I260-1</f>
        <v>2.3877386602083384E-2</v>
      </c>
      <c r="O280" s="229">
        <f>'Stocks domestic'!J261/'Stocks domestic'!J260-1</f>
        <v>-1.7305526466226961E-4</v>
      </c>
      <c r="P280" s="229">
        <f>'Stocks domestic'!K261/'Stocks domestic'!K260-1</f>
        <v>2.0556056332330153E-2</v>
      </c>
      <c r="Q280" s="229">
        <f>'Stocks domestic'!L261/'Stocks domestic'!L260-1</f>
        <v>9.6448467138612326E-3</v>
      </c>
      <c r="R280" s="155">
        <f t="array" ref="R280">MMULT(M280:Q280,'VaR ES domestic stock'!$A$12:$A$16)</f>
        <v>1.5504931632292631E-2</v>
      </c>
    </row>
    <row r="281" spans="1:18" ht="12.75">
      <c r="A281" s="247">
        <v>42758</v>
      </c>
      <c r="B281" s="111">
        <f>'Stocks domestic'!M260</f>
        <v>2.4745898672482732E-2</v>
      </c>
      <c r="C281" s="111">
        <f>'Stocks domestic'!N260</f>
        <v>3.15730538471358E-3</v>
      </c>
      <c r="D281" s="111">
        <f>'Stocks domestic'!O260</f>
        <v>8.4363445974970312E-3</v>
      </c>
      <c r="E281" s="111">
        <f>'Stocks domestic'!P260</f>
        <v>-9.9864769199575396E-4</v>
      </c>
      <c r="F281" s="111">
        <f>'Stocks domestic'!Q260</f>
        <v>1.1270410226437207E-2</v>
      </c>
      <c r="G281" s="20"/>
      <c r="H281" s="20"/>
      <c r="I281" s="229"/>
      <c r="J281" s="229"/>
      <c r="K281" s="20">
        <f>Currency!H262+'VaR ES domestic stock'!J281</f>
        <v>0</v>
      </c>
      <c r="L281" s="235"/>
      <c r="M281" s="229">
        <f>'Stocks domestic'!H260/'Stocks domestic'!H259-1</f>
        <v>2.5054619689385715E-2</v>
      </c>
      <c r="N281" s="229">
        <f>'Stocks domestic'!I260/'Stocks domestic'!I259-1</f>
        <v>3.1622949231433495E-3</v>
      </c>
      <c r="O281" s="229">
        <f>'Stocks domestic'!J260/'Stocks domestic'!J259-1</f>
        <v>8.4720308357908447E-3</v>
      </c>
      <c r="P281" s="229">
        <f>'Stocks domestic'!K260/'Stocks domestic'!K259-1</f>
        <v>-9.9814920933938289E-4</v>
      </c>
      <c r="Q281" s="229">
        <f>'Stocks domestic'!L260/'Stocks domestic'!L259-1</f>
        <v>1.1334160572184393E-2</v>
      </c>
      <c r="R281" s="155">
        <f t="array" ref="R281">MMULT(M281:Q281,'VaR ES domestic stock'!$A$12:$A$16)</f>
        <v>9.4049913622329846E-3</v>
      </c>
    </row>
    <row r="282" spans="1:18" ht="12.75">
      <c r="A282" s="247">
        <v>42755</v>
      </c>
      <c r="B282" s="111">
        <f>'Stocks domestic'!M259</f>
        <v>3.5815840920624532E-3</v>
      </c>
      <c r="C282" s="111">
        <f>'Stocks domestic'!N259</f>
        <v>9.6766114398077838E-3</v>
      </c>
      <c r="D282" s="111">
        <f>'Stocks domestic'!O259</f>
        <v>1.445331153352485E-3</v>
      </c>
      <c r="E282" s="111">
        <f>'Stocks domestic'!P259</f>
        <v>9.8195880475887218E-4</v>
      </c>
      <c r="F282" s="111">
        <f>'Stocks domestic'!Q259</f>
        <v>6.6479435341496246E-3</v>
      </c>
      <c r="G282" s="20"/>
      <c r="H282" s="20"/>
      <c r="I282" s="229"/>
      <c r="J282" s="229"/>
      <c r="K282" s="20">
        <f>Currency!H263+'VaR ES domestic stock'!J282</f>
        <v>0</v>
      </c>
      <c r="L282" s="235"/>
      <c r="M282" s="229">
        <f>'Stocks domestic'!H259/'Stocks domestic'!H258-1</f>
        <v>3.5880056285022555E-3</v>
      </c>
      <c r="N282" s="229">
        <f>'Stocks domestic'!I259/'Stocks domestic'!I258-1</f>
        <v>9.723581224824418E-3</v>
      </c>
      <c r="O282" s="229">
        <f>'Stocks domestic'!J259/'Stocks domestic'!J258-1</f>
        <v>1.4463761478176185E-3</v>
      </c>
      <c r="P282" s="229">
        <f>'Stocks domestic'!K259/'Stocks domestic'!K258-1</f>
        <v>9.8244108415257436E-4</v>
      </c>
      <c r="Q282" s="229">
        <f>'Stocks domestic'!L259/'Stocks domestic'!L258-1</f>
        <v>6.6700901600722506E-3</v>
      </c>
      <c r="R282" s="155">
        <f t="array" ref="R282">MMULT(M282:Q282,'VaR ES domestic stock'!$A$12:$A$16)</f>
        <v>4.4820988490738237E-3</v>
      </c>
    </row>
    <row r="283" spans="1:18" ht="12.75">
      <c r="A283" s="247">
        <v>42754</v>
      </c>
      <c r="B283" s="111">
        <f>'Stocks domestic'!M258</f>
        <v>1.5755811097621055E-2</v>
      </c>
      <c r="C283" s="111">
        <f>'Stocks domestic'!N258</f>
        <v>-1.1828177701322572E-2</v>
      </c>
      <c r="D283" s="111">
        <f>'Stocks domestic'!O258</f>
        <v>-8.3978825165061128E-3</v>
      </c>
      <c r="E283" s="111">
        <f>'Stocks domestic'!P258</f>
        <v>3.1272091200761395E-2</v>
      </c>
      <c r="F283" s="111">
        <f>'Stocks domestic'!Q258</f>
        <v>-9.851334194971223E-3</v>
      </c>
      <c r="G283" s="20"/>
      <c r="H283" s="20"/>
      <c r="I283" s="229"/>
      <c r="J283" s="229"/>
      <c r="K283" s="20">
        <f>Currency!H264+'VaR ES domestic stock'!J283</f>
        <v>0</v>
      </c>
      <c r="L283" s="235"/>
      <c r="M283" s="229">
        <f>'Stocks domestic'!H258/'Stocks domestic'!H257-1</f>
        <v>1.5880588350236424E-2</v>
      </c>
      <c r="N283" s="229">
        <f>'Stocks domestic'!I258/'Stocks domestic'!I257-1</f>
        <v>-1.1758499798899646E-2</v>
      </c>
      <c r="O283" s="229">
        <f>'Stocks domestic'!J258/'Stocks domestic'!J257-1</f>
        <v>-8.3627188035498845E-3</v>
      </c>
      <c r="P283" s="229">
        <f>'Stocks domestic'!K258/'Stocks domestic'!K257-1</f>
        <v>3.176620020161014E-2</v>
      </c>
      <c r="Q283" s="229">
        <f>'Stocks domestic'!L258/'Stocks domestic'!L257-1</f>
        <v>-9.8029687539329391E-3</v>
      </c>
      <c r="R283" s="155">
        <f t="array" ref="R283">MMULT(M283:Q283,'VaR ES domestic stock'!$A$12:$A$16)</f>
        <v>3.5445202390928187E-3</v>
      </c>
    </row>
    <row r="284" spans="1:18" ht="12.75">
      <c r="A284" s="247">
        <v>42753</v>
      </c>
      <c r="B284" s="111">
        <f>'Stocks domestic'!M257</f>
        <v>1.4852391800195345E-2</v>
      </c>
      <c r="C284" s="111">
        <f>'Stocks domestic'!N257</f>
        <v>2.0335099284994264E-3</v>
      </c>
      <c r="D284" s="111">
        <f>'Stocks domestic'!O257</f>
        <v>3.0373596829885727E-3</v>
      </c>
      <c r="E284" s="111">
        <f>'Stocks domestic'!P257</f>
        <v>5.9011775417642199E-3</v>
      </c>
      <c r="F284" s="111">
        <f>'Stocks domestic'!Q257</f>
        <v>2.640945664614822E-3</v>
      </c>
      <c r="G284" s="20"/>
      <c r="H284" s="20"/>
      <c r="I284" s="229"/>
      <c r="J284" s="229"/>
      <c r="K284" s="20">
        <f>Currency!H265+'VaR ES domestic stock'!J284</f>
        <v>0</v>
      </c>
      <c r="L284" s="235"/>
      <c r="M284" s="229">
        <f>'Stocks domestic'!H257/'Stocks domestic'!H256-1</f>
        <v>1.4963236661842183E-2</v>
      </c>
      <c r="N284" s="229">
        <f>'Stocks domestic'!I257/'Stocks domestic'!I256-1</f>
        <v>2.0355789120092282E-3</v>
      </c>
      <c r="O284" s="229">
        <f>'Stocks domestic'!J257/'Stocks domestic'!J256-1</f>
        <v>3.0419771336798185E-3</v>
      </c>
      <c r="P284" s="229">
        <f>'Stocks domestic'!K257/'Stocks domestic'!K256-1</f>
        <v>5.918623790875488E-3</v>
      </c>
      <c r="Q284" s="229">
        <f>'Stocks domestic'!L257/'Stocks domestic'!L256-1</f>
        <v>2.6444360335651229E-3</v>
      </c>
      <c r="R284" s="155">
        <f t="array" ref="R284">MMULT(M284:Q284,'VaR ES domestic stock'!$A$12:$A$16)</f>
        <v>5.7207705063943683E-3</v>
      </c>
    </row>
    <row r="285" spans="1:18" ht="12.75">
      <c r="A285" s="247">
        <v>42752</v>
      </c>
      <c r="B285" s="111">
        <f>'Stocks domestic'!M256</f>
        <v>-7.0432879160647558E-3</v>
      </c>
      <c r="C285" s="111">
        <f>'Stocks domestic'!N256</f>
        <v>2.397481716396322E-3</v>
      </c>
      <c r="D285" s="111">
        <f>'Stocks domestic'!O256</f>
        <v>1.0158124880921826E-2</v>
      </c>
      <c r="E285" s="111">
        <f>'Stocks domestic'!P256</f>
        <v>-3.9509043620954013E-3</v>
      </c>
      <c r="F285" s="111">
        <f>'Stocks domestic'!Q256</f>
        <v>-5.8922819968673288E-4</v>
      </c>
      <c r="G285" s="20"/>
      <c r="H285" s="20"/>
      <c r="I285" s="229"/>
      <c r="J285" s="229"/>
      <c r="K285" s="20">
        <f>Currency!H266+'VaR ES domestic stock'!J285</f>
        <v>0</v>
      </c>
      <c r="L285" s="235"/>
      <c r="M285" s="229">
        <f>'Stocks domestic'!H256/'Stocks domestic'!H255-1</f>
        <v>-7.0185420951279776E-3</v>
      </c>
      <c r="N285" s="229">
        <f>'Stocks domestic'!I256/'Stocks domestic'!I255-1</f>
        <v>2.4003579738187675E-3</v>
      </c>
      <c r="O285" s="229">
        <f>'Stocks domestic'!J256/'Stocks domestic'!J255-1</f>
        <v>1.0209893774612455E-2</v>
      </c>
      <c r="P285" s="229">
        <f>'Stocks domestic'!K256/'Stocks domestic'!K255-1</f>
        <v>-3.9431098080142668E-3</v>
      </c>
      <c r="Q285" s="229">
        <f>'Stocks domestic'!L256/'Stocks domestic'!L255-1</f>
        <v>-5.8905463884173503E-4</v>
      </c>
      <c r="R285" s="155">
        <f t="array" ref="R285">MMULT(M285:Q285,'VaR ES domestic stock'!$A$12:$A$16)</f>
        <v>2.1190904128944873E-4</v>
      </c>
    </row>
    <row r="286" spans="1:18" ht="12.75">
      <c r="A286" s="247">
        <v>42748</v>
      </c>
      <c r="B286" s="111">
        <f>'Stocks domestic'!M255</f>
        <v>2.0431626299420878E-2</v>
      </c>
      <c r="C286" s="111">
        <f>'Stocks domestic'!N255</f>
        <v>-1.2316146479295817E-2</v>
      </c>
      <c r="D286" s="111">
        <f>'Stocks domestic'!O255</f>
        <v>-1.6255371093940495E-2</v>
      </c>
      <c r="E286" s="111">
        <f>'Stocks domestic'!P255</f>
        <v>1.9898752194731119E-2</v>
      </c>
      <c r="F286" s="111">
        <f>'Stocks domestic'!Q255</f>
        <v>-1.3056445255961259E-2</v>
      </c>
      <c r="G286" s="20"/>
      <c r="H286" s="20"/>
      <c r="I286" s="229"/>
      <c r="J286" s="229"/>
      <c r="K286" s="20">
        <f>Currency!H267+'VaR ES domestic stock'!J286</f>
        <v>0</v>
      </c>
      <c r="L286" s="235"/>
      <c r="M286" s="229">
        <f>'Stocks domestic'!H255/'Stocks domestic'!H254-1</f>
        <v>2.0641780801888832E-2</v>
      </c>
      <c r="N286" s="229">
        <f>'Stocks domestic'!I255/'Stocks domestic'!I254-1</f>
        <v>-1.2240613158395308E-2</v>
      </c>
      <c r="O286" s="229">
        <f>'Stocks domestic'!J255/'Stocks domestic'!J254-1</f>
        <v>-1.612396552811135E-2</v>
      </c>
      <c r="P286" s="229">
        <f>'Stocks domestic'!K255/'Stocks domestic'!K254-1</f>
        <v>2.0098052109071451E-2</v>
      </c>
      <c r="Q286" s="229">
        <f>'Stocks domestic'!L255/'Stocks domestic'!L254-1</f>
        <v>-1.2971579623940466E-2</v>
      </c>
      <c r="R286" s="155">
        <f t="array" ref="R286">MMULT(M286:Q286,'VaR ES domestic stock'!$A$12:$A$16)</f>
        <v>-1.1926507989736814E-4</v>
      </c>
    </row>
    <row r="287" spans="1:18" ht="12.75">
      <c r="A287" s="247">
        <v>42747</v>
      </c>
      <c r="B287" s="111">
        <f>'Stocks domestic'!M254</f>
        <v>2.8973399497201889E-3</v>
      </c>
      <c r="C287" s="111">
        <f>'Stocks domestic'!N254</f>
        <v>-3.0095260227843883E-3</v>
      </c>
      <c r="D287" s="111">
        <f>'Stocks domestic'!O254</f>
        <v>-6.7744265482924367E-4</v>
      </c>
      <c r="E287" s="111">
        <f>'Stocks domestic'!P254</f>
        <v>-6.6595635719002809E-3</v>
      </c>
      <c r="F287" s="111">
        <f>'Stocks domestic'!Q254</f>
        <v>-5.7140237395801848E-3</v>
      </c>
      <c r="G287" s="20"/>
      <c r="H287" s="20"/>
      <c r="I287" s="229"/>
      <c r="J287" s="229"/>
      <c r="K287" s="20">
        <f>Currency!H268+'VaR ES domestic stock'!J287</f>
        <v>0</v>
      </c>
      <c r="L287" s="235"/>
      <c r="M287" s="229">
        <f>'Stocks domestic'!H254/'Stocks domestic'!H253-1</f>
        <v>2.9015412957082987E-3</v>
      </c>
      <c r="N287" s="229">
        <f>'Stocks domestic'!I254/'Stocks domestic'!I253-1</f>
        <v>-3.0050019389308291E-3</v>
      </c>
      <c r="O287" s="229">
        <f>'Stocks domestic'!J254/'Stocks domestic'!J253-1</f>
        <v>-6.7721324236147407E-4</v>
      </c>
      <c r="P287" s="229">
        <f>'Stocks domestic'!K254/'Stocks domestic'!K253-1</f>
        <v>-6.6374378216085272E-3</v>
      </c>
      <c r="Q287" s="229">
        <f>'Stocks domestic'!L254/'Stocks domestic'!L253-1</f>
        <v>-5.6977297554414719E-3</v>
      </c>
      <c r="R287" s="155">
        <f t="array" ref="R287">MMULT(M287:Q287,'VaR ES domestic stock'!$A$12:$A$16)</f>
        <v>-2.6231682925268009E-3</v>
      </c>
    </row>
    <row r="288" spans="1:18" ht="12.75">
      <c r="A288" s="247">
        <v>42746</v>
      </c>
      <c r="B288" s="111">
        <f>'Stocks domestic'!M253</f>
        <v>1.6698852033167717E-3</v>
      </c>
      <c r="C288" s="111">
        <f>'Stocks domestic'!N253</f>
        <v>1.3437122134527505E-2</v>
      </c>
      <c r="D288" s="111">
        <f>'Stocks domestic'!O253</f>
        <v>7.6378603440089747E-3</v>
      </c>
      <c r="E288" s="111">
        <f>'Stocks domestic'!P253</f>
        <v>6.9644023382599554E-3</v>
      </c>
      <c r="F288" s="111">
        <f>'Stocks domestic'!Q253</f>
        <v>1.1340364574746959E-2</v>
      </c>
      <c r="G288" s="20"/>
      <c r="H288" s="20"/>
      <c r="I288" s="229"/>
      <c r="J288" s="229"/>
      <c r="K288" s="20">
        <f>Currency!H269+'VaR ES domestic stock'!J288</f>
        <v>0</v>
      </c>
      <c r="L288" s="235"/>
      <c r="M288" s="229">
        <f>'Stocks domestic'!H253/'Stocks domestic'!H252-1</f>
        <v>1.671280238020767E-3</v>
      </c>
      <c r="N288" s="229">
        <f>'Stocks domestic'!I253/'Stocks domestic'!I252-1</f>
        <v>1.3527805981571994E-2</v>
      </c>
      <c r="O288" s="229">
        <f>'Stocks domestic'!J253/'Stocks domestic'!J252-1</f>
        <v>7.6671032028723385E-3</v>
      </c>
      <c r="P288" s="229">
        <f>'Stocks domestic'!K253/'Stocks domestic'!K252-1</f>
        <v>6.9887101853349787E-3</v>
      </c>
      <c r="Q288" s="229">
        <f>'Stocks domestic'!L253/'Stocks domestic'!L252-1</f>
        <v>1.1404910268906221E-2</v>
      </c>
      <c r="R288" s="155">
        <f t="array" ref="R288">MMULT(M288:Q288,'VaR ES domestic stock'!$A$12:$A$16)</f>
        <v>8.2519619753412612E-3</v>
      </c>
    </row>
    <row r="289" spans="1:18" ht="12.75">
      <c r="A289" s="247">
        <v>42745</v>
      </c>
      <c r="B289" s="111">
        <f>'Stocks domestic'!M252</f>
        <v>9.2335126248438871E-4</v>
      </c>
      <c r="C289" s="111">
        <f>'Stocks domestic'!N252</f>
        <v>5.1247598985576098E-3</v>
      </c>
      <c r="D289" s="111">
        <f>'Stocks domestic'!O252</f>
        <v>8.0466270961689172E-3</v>
      </c>
      <c r="E289" s="111">
        <f>'Stocks domestic'!P252</f>
        <v>-1.0890826619318525E-3</v>
      </c>
      <c r="F289" s="111">
        <f>'Stocks domestic'!Q252</f>
        <v>6.7191391065768713E-3</v>
      </c>
      <c r="G289" s="20"/>
      <c r="H289" s="20"/>
      <c r="I289" s="229"/>
      <c r="J289" s="229"/>
      <c r="K289" s="20">
        <f>Currency!H270+'VaR ES domestic stock'!J289</f>
        <v>0</v>
      </c>
      <c r="L289" s="235"/>
      <c r="M289" s="229">
        <f>'Stocks domestic'!H252/'Stocks domestic'!H251-1</f>
        <v>9.2377768249640724E-4</v>
      </c>
      <c r="N289" s="229">
        <f>'Stocks domestic'!I252/'Stocks domestic'!I251-1</f>
        <v>5.1379139414040598E-3</v>
      </c>
      <c r="O289" s="229">
        <f>'Stocks domestic'!J252/'Stocks domestic'!J251-1</f>
        <v>8.079088209056895E-3</v>
      </c>
      <c r="P289" s="229">
        <f>'Stocks domestic'!K252/'Stocks domestic'!K251-1</f>
        <v>-1.0884898266446674E-3</v>
      </c>
      <c r="Q289" s="229">
        <f>'Stocks domestic'!L252/'Stocks domestic'!L251-1</f>
        <v>6.741763164756609E-3</v>
      </c>
      <c r="R289" s="155">
        <f t="array" ref="R289">MMULT(M289:Q289,'VaR ES domestic stock'!$A$12:$A$16)</f>
        <v>3.9588106342138612E-3</v>
      </c>
    </row>
    <row r="290" spans="1:18" ht="12.75">
      <c r="A290" s="247">
        <v>42744</v>
      </c>
      <c r="B290" s="111">
        <f>'Stocks domestic'!M251</f>
        <v>4.7844850378570437E-3</v>
      </c>
      <c r="C290" s="111">
        <f>'Stocks domestic'!N251</f>
        <v>-1.5219074499351678E-3</v>
      </c>
      <c r="D290" s="111">
        <f>'Stocks domestic'!O251</f>
        <v>4.0387497948748989E-3</v>
      </c>
      <c r="E290" s="111">
        <f>'Stocks domestic'!P251</f>
        <v>-5.9949964503086079E-3</v>
      </c>
      <c r="F290" s="111">
        <f>'Stocks domestic'!Q251</f>
        <v>-8.2667105040151231E-3</v>
      </c>
      <c r="G290" s="20"/>
      <c r="H290" s="20"/>
      <c r="I290" s="229"/>
      <c r="J290" s="229"/>
      <c r="K290" s="20">
        <f>Currency!H271+'VaR ES domestic stock'!J290</f>
        <v>0</v>
      </c>
      <c r="L290" s="235"/>
      <c r="M290" s="229">
        <f>'Stocks domestic'!H251/'Stocks domestic'!H250-1</f>
        <v>4.7959489620952311E-3</v>
      </c>
      <c r="N290" s="229">
        <f>'Stocks domestic'!I251/'Stocks domestic'!I250-1</f>
        <v>-1.5207499360762045E-3</v>
      </c>
      <c r="O290" s="229">
        <f>'Stocks domestic'!J251/'Stocks domestic'!J250-1</f>
        <v>4.0469165356005199E-3</v>
      </c>
      <c r="P290" s="229">
        <f>'Stocks domestic'!K251/'Stocks domestic'!K250-1</f>
        <v>-5.9770623153445612E-3</v>
      </c>
      <c r="Q290" s="229">
        <f>'Stocks domestic'!L251/'Stocks domestic'!L250-1</f>
        <v>-8.2326352142376713E-3</v>
      </c>
      <c r="R290" s="155">
        <f t="array" ref="R290">MMULT(M290:Q290,'VaR ES domestic stock'!$A$12:$A$16)</f>
        <v>-1.3775163935925373E-3</v>
      </c>
    </row>
    <row r="291" spans="1:18" ht="12.75">
      <c r="A291" s="247">
        <v>42741</v>
      </c>
      <c r="B291" s="111">
        <f>'Stocks domestic'!M250</f>
        <v>-6.6917713762792664E-3</v>
      </c>
      <c r="C291" s="111">
        <f>'Stocks domestic'!N250</f>
        <v>-1.3038745083312818E-2</v>
      </c>
      <c r="D291" s="111">
        <f>'Stocks domestic'!O250</f>
        <v>-5.5227039367393843E-3</v>
      </c>
      <c r="E291" s="111">
        <f>'Stocks domestic'!P250</f>
        <v>-2.2239222784000184E-2</v>
      </c>
      <c r="F291" s="111">
        <f>'Stocks domestic'!Q250</f>
        <v>-7.9789012636810094E-3</v>
      </c>
      <c r="G291" s="20"/>
      <c r="H291" s="20"/>
      <c r="I291" s="229"/>
      <c r="J291" s="229"/>
      <c r="K291" s="20">
        <f>Currency!H272+'VaR ES domestic stock'!J291</f>
        <v>0</v>
      </c>
      <c r="L291" s="235"/>
      <c r="M291" s="229">
        <f>'Stocks domestic'!H250/'Stocks domestic'!H249-1</f>
        <v>-6.6694313334654254E-3</v>
      </c>
      <c r="N291" s="229">
        <f>'Stocks domestic'!I250/'Stocks domestic'!I249-1</f>
        <v>-1.2954108895873895E-2</v>
      </c>
      <c r="O291" s="229">
        <f>'Stocks domestic'!J250/'Stocks domestic'!J249-1</f>
        <v>-5.5074818426178451E-3</v>
      </c>
      <c r="P291" s="229">
        <f>'Stocks domestic'!K250/'Stocks domestic'!K249-1</f>
        <v>-2.1993754312330527E-2</v>
      </c>
      <c r="Q291" s="229">
        <f>'Stocks domestic'!L250/'Stocks domestic'!L249-1</f>
        <v>-7.9471543223418317E-3</v>
      </c>
      <c r="R291" s="155">
        <f t="array" ref="R291">MMULT(M291:Q291,'VaR ES domestic stock'!$A$12:$A$16)</f>
        <v>-1.1014386141325905E-2</v>
      </c>
    </row>
    <row r="292" spans="1:18" ht="12.75">
      <c r="A292" s="247">
        <v>42740</v>
      </c>
      <c r="B292" s="111">
        <f>'Stocks domestic'!M249</f>
        <v>-1.4199650817339814E-3</v>
      </c>
      <c r="C292" s="111">
        <f>'Stocks domestic'!N249</f>
        <v>-2.0117257183484495E-3</v>
      </c>
      <c r="D292" s="111">
        <f>'Stocks domestic'!O249</f>
        <v>4.7105091842159896E-3</v>
      </c>
      <c r="E292" s="111">
        <f>'Stocks domestic'!P249</f>
        <v>1.8013718405960815E-2</v>
      </c>
      <c r="F292" s="111">
        <f>'Stocks domestic'!Q249</f>
        <v>-3.620684019673721E-4</v>
      </c>
      <c r="G292" s="20"/>
      <c r="H292" s="20"/>
      <c r="I292" s="229"/>
      <c r="J292" s="229"/>
      <c r="K292" s="20">
        <f>Currency!H273+'VaR ES domestic stock'!J292</f>
        <v>0</v>
      </c>
      <c r="L292" s="235"/>
      <c r="M292" s="229">
        <f>'Stocks domestic'!H249/'Stocks domestic'!H248-1</f>
        <v>-1.4189574083274259E-3</v>
      </c>
      <c r="N292" s="229">
        <f>'Stocks domestic'!I249/'Stocks domestic'!I248-1</f>
        <v>-2.0097035544058839E-3</v>
      </c>
      <c r="O292" s="229">
        <f>'Stocks domestic'!J249/'Stocks domestic'!J248-1</f>
        <v>4.7216210733040942E-3</v>
      </c>
      <c r="P292" s="229">
        <f>'Stocks domestic'!K249/'Stocks domestic'!K248-1</f>
        <v>1.8176944058645006E-2</v>
      </c>
      <c r="Q292" s="229">
        <f>'Stocks domestic'!L249/'Stocks domestic'!L248-1</f>
        <v>-3.6200286311360852E-4</v>
      </c>
      <c r="R292" s="155">
        <f t="array" ref="R292">MMULT(M292:Q292,'VaR ES domestic stock'!$A$12:$A$16)</f>
        <v>3.821580261220437E-3</v>
      </c>
    </row>
    <row r="293" spans="1:18" ht="12.75">
      <c r="A293" s="247">
        <v>42739</v>
      </c>
      <c r="B293" s="111">
        <f>'Stocks domestic'!M248</f>
        <v>3.9119042353304642E-2</v>
      </c>
      <c r="C293" s="111">
        <f>'Stocks domestic'!N248</f>
        <v>-1.1140467843804732E-2</v>
      </c>
      <c r="D293" s="111">
        <f>'Stocks domestic'!O248</f>
        <v>-7.0554093321222155E-3</v>
      </c>
      <c r="E293" s="111">
        <f>'Stocks domestic'!P248</f>
        <v>9.0121245306921862E-3</v>
      </c>
      <c r="F293" s="111">
        <f>'Stocks domestic'!Q248</f>
        <v>-1.0419972127702045E-2</v>
      </c>
      <c r="G293" s="20"/>
      <c r="H293" s="20"/>
      <c r="I293" s="229"/>
      <c r="J293" s="229"/>
      <c r="K293" s="20">
        <f>Currency!H274+'VaR ES domestic stock'!J293</f>
        <v>0</v>
      </c>
      <c r="L293" s="235"/>
      <c r="M293" s="229">
        <f>'Stocks domestic'!H248/'Stocks domestic'!H247-1</f>
        <v>3.9894267743056933E-2</v>
      </c>
      <c r="N293" s="229">
        <f>'Stocks domestic'!I248/'Stocks domestic'!I247-1</f>
        <v>-1.1078642632160074E-2</v>
      </c>
      <c r="O293" s="229">
        <f>'Stocks domestic'!J248/'Stocks domestic'!J247-1</f>
        <v>-7.0305783635681296E-3</v>
      </c>
      <c r="P293" s="229">
        <f>'Stocks domestic'!K248/'Stocks domestic'!K247-1</f>
        <v>9.0528559920231011E-3</v>
      </c>
      <c r="Q293" s="229">
        <f>'Stocks domestic'!L248/'Stocks domestic'!L247-1</f>
        <v>-1.0365872287458222E-2</v>
      </c>
      <c r="R293" s="155">
        <f t="array" ref="R293">MMULT(M293:Q293,'VaR ES domestic stock'!$A$12:$A$16)</f>
        <v>4.094406090378722E-3</v>
      </c>
    </row>
    <row r="294" spans="1:18" ht="12.75">
      <c r="A294" s="247">
        <v>42738</v>
      </c>
      <c r="B294" s="111">
        <f>'Stocks domestic'!M247</f>
        <v>2.7435285842078889E-2</v>
      </c>
      <c r="C294" s="111">
        <f>'Stocks domestic'!N247</f>
        <v>2.1167700544798367E-2</v>
      </c>
      <c r="D294" s="111">
        <f>'Stocks domestic'!O247</f>
        <v>1.4955434617277833E-2</v>
      </c>
      <c r="E294" s="111">
        <f>'Stocks domestic'!P247</f>
        <v>4.1480899267365028E-2</v>
      </c>
      <c r="F294" s="111">
        <f>'Stocks domestic'!Q247</f>
        <v>1.9166217633581298E-2</v>
      </c>
      <c r="G294" s="20"/>
      <c r="H294" s="20"/>
      <c r="I294" s="229"/>
      <c r="J294" s="229"/>
      <c r="K294" s="20">
        <f>Currency!H275+'VaR ES domestic stock'!J294</f>
        <v>0</v>
      </c>
      <c r="L294" s="235"/>
      <c r="M294" s="229">
        <f>'Stocks domestic'!H247/'Stocks domestic'!H246-1</f>
        <v>2.7815098766386104E-2</v>
      </c>
      <c r="N294" s="229">
        <f>'Stocks domestic'!I247/'Stocks domestic'!I246-1</f>
        <v>2.1393325492906401E-2</v>
      </c>
      <c r="O294" s="229">
        <f>'Stocks domestic'!J247/'Stocks domestic'!J246-1</f>
        <v>1.506782672151763E-2</v>
      </c>
      <c r="P294" s="229">
        <f>'Stocks domestic'!K247/'Stocks domestic'!K246-1</f>
        <v>4.2353251950550508E-2</v>
      </c>
      <c r="Q294" s="229">
        <f>'Stocks domestic'!L247/'Stocks domestic'!L246-1</f>
        <v>1.9351068659139825E-2</v>
      </c>
      <c r="R294" s="155">
        <f t="array" ref="R294">MMULT(M294:Q294,'VaR ES domestic stock'!$A$12:$A$16)</f>
        <v>2.5196114318100093E-2</v>
      </c>
    </row>
    <row r="295" spans="1:18" ht="12.75">
      <c r="A295" s="247">
        <v>42734</v>
      </c>
      <c r="B295" s="111">
        <f>'Stocks domestic'!M246</f>
        <v>-7.0860331465714575E-3</v>
      </c>
      <c r="C295" s="111">
        <f>'Stocks domestic'!N246</f>
        <v>-1.3159267975019054E-2</v>
      </c>
      <c r="D295" s="111">
        <f>'Stocks domestic'!O246</f>
        <v>-1.0290291814011263E-2</v>
      </c>
      <c r="E295" s="111">
        <f>'Stocks domestic'!P246</f>
        <v>-1.4746784560511856E-2</v>
      </c>
      <c r="F295" s="111">
        <f>'Stocks domestic'!Q246</f>
        <v>-1.4620312981849515E-2</v>
      </c>
      <c r="G295" s="20"/>
      <c r="H295" s="20"/>
      <c r="I295" s="229"/>
      <c r="J295" s="229"/>
      <c r="K295" s="20">
        <f>Currency!H276+'VaR ES domestic stock'!J295</f>
        <v>0</v>
      </c>
      <c r="L295" s="235"/>
      <c r="M295" s="229">
        <f>'Stocks domestic'!H246/'Stocks domestic'!H245-1</f>
        <v>-7.0609864092825436E-3</v>
      </c>
      <c r="N295" s="229">
        <f>'Stocks domestic'!I246/'Stocks domestic'!I245-1</f>
        <v>-1.307306335240499E-2</v>
      </c>
      <c r="O295" s="229">
        <f>'Stocks domestic'!J246/'Stocks domestic'!J245-1</f>
        <v>-1.0237527901647114E-2</v>
      </c>
      <c r="P295" s="229">
        <f>'Stocks domestic'!K246/'Stocks domestic'!K245-1</f>
        <v>-1.463858325980727E-2</v>
      </c>
      <c r="Q295" s="229">
        <f>'Stocks domestic'!L246/'Stocks domestic'!L245-1</f>
        <v>-1.4513955165089354E-2</v>
      </c>
      <c r="R295" s="155">
        <f t="array" ref="R295">MMULT(M295:Q295,'VaR ES domestic stock'!$A$12:$A$16)</f>
        <v>-1.1904823217646255E-2</v>
      </c>
    </row>
    <row r="296" spans="1:18" ht="12.75">
      <c r="A296" s="247">
        <v>42733</v>
      </c>
      <c r="B296" s="111">
        <f>'Stocks domestic'!M245</f>
        <v>-2.7257441197199261E-2</v>
      </c>
      <c r="C296" s="111">
        <f>'Stocks domestic'!N245</f>
        <v>-3.1423367118996928E-3</v>
      </c>
      <c r="D296" s="111">
        <f>'Stocks domestic'!O245</f>
        <v>-4.2178556907927602E-3</v>
      </c>
      <c r="E296" s="111">
        <f>'Stocks domestic'!P245</f>
        <v>-8.4191311256811667E-3</v>
      </c>
      <c r="F296" s="111">
        <f>'Stocks domestic'!Q245</f>
        <v>-5.3906214265531409E-3</v>
      </c>
      <c r="G296" s="20"/>
      <c r="H296" s="20"/>
      <c r="I296" s="229"/>
      <c r="J296" s="229"/>
      <c r="K296" s="20">
        <f>Currency!H277+'VaR ES domestic stock'!J296</f>
        <v>0</v>
      </c>
      <c r="L296" s="235"/>
      <c r="M296" s="229">
        <f>'Stocks domestic'!H245/'Stocks domestic'!H244-1</f>
        <v>-2.6889309506526127E-2</v>
      </c>
      <c r="N296" s="229">
        <f>'Stocks domestic'!I245/'Stocks domestic'!I244-1</f>
        <v>-3.1374047392196402E-3</v>
      </c>
      <c r="O296" s="229">
        <f>'Stocks domestic'!J245/'Stocks domestic'!J244-1</f>
        <v>-4.2089730304600836E-3</v>
      </c>
      <c r="P296" s="229">
        <f>'Stocks domestic'!K245/'Stocks domestic'!K244-1</f>
        <v>-8.3837894927192291E-3</v>
      </c>
      <c r="Q296" s="229">
        <f>'Stocks domestic'!L245/'Stocks domestic'!L244-1</f>
        <v>-5.3761180992226709E-3</v>
      </c>
      <c r="R296" s="155">
        <f t="array" ref="R296">MMULT(M296:Q296,'VaR ES domestic stock'!$A$12:$A$16)</f>
        <v>-9.5991189736295505E-3</v>
      </c>
    </row>
    <row r="297" spans="1:18" ht="12.75">
      <c r="A297" s="247">
        <v>42732</v>
      </c>
      <c r="B297" s="111">
        <f>'Stocks domestic'!M244</f>
        <v>-4.7565918677734177E-4</v>
      </c>
      <c r="C297" s="111">
        <f>'Stocks domestic'!N244</f>
        <v>-1.3372080322483871E-2</v>
      </c>
      <c r="D297" s="111">
        <f>'Stocks domestic'!O244</f>
        <v>-5.7049014926569917E-3</v>
      </c>
      <c r="E297" s="111">
        <f>'Stocks domestic'!P244</f>
        <v>-2.0784270562629516E-2</v>
      </c>
      <c r="F297" s="111">
        <f>'Stocks domestic'!Q244</f>
        <v>-6.025112718171138E-3</v>
      </c>
      <c r="G297" s="20"/>
      <c r="H297" s="20"/>
      <c r="I297" s="229"/>
      <c r="J297" s="229"/>
      <c r="K297" s="20">
        <f>Currency!H278+'VaR ES domestic stock'!J297</f>
        <v>0</v>
      </c>
      <c r="L297" s="235"/>
      <c r="M297" s="229">
        <f>'Stocks domestic'!H244/'Stocks domestic'!H243-1</f>
        <v>-4.7554607888067313E-4</v>
      </c>
      <c r="N297" s="229">
        <f>'Stocks domestic'!I244/'Stocks domestic'!I243-1</f>
        <v>-1.3283071243640476E-2</v>
      </c>
      <c r="O297" s="229">
        <f>'Stocks domestic'!J244/'Stocks domestic'!J243-1</f>
        <v>-5.6886594432452586E-3</v>
      </c>
      <c r="P297" s="229">
        <f>'Stocks domestic'!K244/'Stocks domestic'!K243-1</f>
        <v>-2.0569766286583913E-2</v>
      </c>
      <c r="Q297" s="229">
        <f>'Stocks domestic'!L244/'Stocks domestic'!L243-1</f>
        <v>-6.0069981256176685E-3</v>
      </c>
      <c r="R297" s="155">
        <f t="array" ref="R297">MMULT(M297:Q297,'VaR ES domestic stock'!$A$12:$A$16)</f>
        <v>-9.2048082355935968E-3</v>
      </c>
    </row>
    <row r="298" spans="1:18" ht="12.75">
      <c r="A298" s="247">
        <v>42731</v>
      </c>
      <c r="B298" s="111">
        <f>'Stocks domestic'!M243</f>
        <v>2.5364326136504953E-2</v>
      </c>
      <c r="C298" s="111">
        <f>'Stocks domestic'!N243</f>
        <v>-5.3628430052672378E-4</v>
      </c>
      <c r="D298" s="111">
        <f>'Stocks domestic'!O243</f>
        <v>3.0933346107287572E-3</v>
      </c>
      <c r="E298" s="111">
        <f>'Stocks domestic'!P243</f>
        <v>1.8500904587740858E-2</v>
      </c>
      <c r="F298" s="111">
        <f>'Stocks domestic'!Q243</f>
        <v>-2.6052195915930816E-3</v>
      </c>
      <c r="G298" s="20"/>
      <c r="H298" s="20"/>
      <c r="I298" s="229"/>
      <c r="J298" s="229"/>
      <c r="K298" s="20">
        <f>Currency!H279+'VaR ES domestic stock'!J298</f>
        <v>0</v>
      </c>
      <c r="L298" s="235"/>
      <c r="M298" s="229">
        <f>'Stocks domestic'!H243/'Stocks domestic'!H242-1</f>
        <v>2.568873767610369E-2</v>
      </c>
      <c r="N298" s="229">
        <f>'Stocks domestic'!I243/'Stocks domestic'!I242-1</f>
        <v>-5.3614052580375215E-4</v>
      </c>
      <c r="O298" s="229">
        <f>'Stocks domestic'!J243/'Stocks domestic'!J242-1</f>
        <v>3.0981239072613853E-3</v>
      </c>
      <c r="P298" s="229">
        <f>'Stocks domestic'!K243/'Stocks domestic'!K242-1</f>
        <v>1.8673106648362525E-2</v>
      </c>
      <c r="Q298" s="229">
        <f>'Stocks domestic'!L243/'Stocks domestic'!L242-1</f>
        <v>-2.6018289521254623E-3</v>
      </c>
      <c r="R298" s="155">
        <f t="array" ref="R298">MMULT(M298:Q298,'VaR ES domestic stock'!$A$12:$A$16)</f>
        <v>8.8643997507596786E-3</v>
      </c>
    </row>
    <row r="299" spans="1:18" ht="12.75">
      <c r="A299" s="247">
        <v>42727</v>
      </c>
      <c r="B299" s="111">
        <f>'Stocks domestic'!M242</f>
        <v>2.6195424917482585E-2</v>
      </c>
      <c r="C299" s="111">
        <f>'Stocks domestic'!N242</f>
        <v>4.0901258860995254E-3</v>
      </c>
      <c r="D299" s="111">
        <f>'Stocks domestic'!O242</f>
        <v>4.9832991860850762E-3</v>
      </c>
      <c r="E299" s="111">
        <f>'Stocks domestic'!P242</f>
        <v>3.0870759727243961E-3</v>
      </c>
      <c r="F299" s="111">
        <f>'Stocks domestic'!Q242</f>
        <v>-1.8826189287346985E-3</v>
      </c>
      <c r="G299" s="20"/>
      <c r="H299" s="20"/>
      <c r="I299" s="229"/>
      <c r="J299" s="229"/>
      <c r="K299" s="20">
        <f>Currency!H280+'VaR ES domestic stock'!J299</f>
        <v>0</v>
      </c>
      <c r="L299" s="235"/>
      <c r="M299" s="229">
        <f>'Stocks domestic'!H242/'Stocks domestic'!H241-1</f>
        <v>2.6541540668324703E-2</v>
      </c>
      <c r="N299" s="229">
        <f>'Stocks domestic'!I242/'Stocks domestic'!I241-1</f>
        <v>4.0985018666932493E-3</v>
      </c>
      <c r="O299" s="229">
        <f>'Stocks domestic'!J242/'Stocks domestic'!J241-1</f>
        <v>4.9957364724648734E-3</v>
      </c>
      <c r="P299" s="229">
        <f>'Stocks domestic'!K242/'Stocks domestic'!K241-1</f>
        <v>3.0918458988669073E-3</v>
      </c>
      <c r="Q299" s="229">
        <f>'Stocks domestic'!L242/'Stocks domestic'!L241-1</f>
        <v>-1.8808479132760292E-3</v>
      </c>
      <c r="R299" s="155">
        <f t="array" ref="R299">MMULT(M299:Q299,'VaR ES domestic stock'!$A$12:$A$16)</f>
        <v>7.3693553986147412E-3</v>
      </c>
    </row>
    <row r="300" spans="1:18" ht="12.75">
      <c r="A300" s="247">
        <v>42726</v>
      </c>
      <c r="B300" s="111">
        <f>'Stocks domestic'!M241</f>
        <v>7.1651391181259592E-4</v>
      </c>
      <c r="C300" s="111">
        <f>'Stocks domestic'!N241</f>
        <v>-4.2407844594779566E-3</v>
      </c>
      <c r="D300" s="111">
        <f>'Stocks domestic'!O241</f>
        <v>-9.4875706185109758E-3</v>
      </c>
      <c r="E300" s="111">
        <f>'Stocks domestic'!P241</f>
        <v>-1.018724614040452E-2</v>
      </c>
      <c r="F300" s="111">
        <f>'Stocks domestic'!Q241</f>
        <v>-2.7304114649856367E-3</v>
      </c>
      <c r="G300" s="20"/>
      <c r="H300" s="20"/>
      <c r="I300" s="229"/>
      <c r="J300" s="229"/>
      <c r="K300" s="20">
        <f>Currency!H281+'VaR ES domestic stock'!J300</f>
        <v>0</v>
      </c>
      <c r="L300" s="235"/>
      <c r="M300" s="229">
        <f>'Stocks domestic'!H241/'Stocks domestic'!H240-1</f>
        <v>7.16770669225264E-4</v>
      </c>
      <c r="N300" s="229">
        <f>'Stocks domestic'!I241/'Stocks domestic'!I240-1</f>
        <v>-4.2318050308204347E-3</v>
      </c>
      <c r="O300" s="229">
        <f>'Stocks domestic'!J241/'Stocks domestic'!J240-1</f>
        <v>-9.4427056191159764E-3</v>
      </c>
      <c r="P300" s="229">
        <f>'Stocks domestic'!K241/'Stocks domestic'!K240-1</f>
        <v>-1.0135531905966277E-2</v>
      </c>
      <c r="Q300" s="229">
        <f>'Stocks domestic'!L241/'Stocks domestic'!L240-1</f>
        <v>-2.7266872818900723E-3</v>
      </c>
      <c r="R300" s="155">
        <f t="array" ref="R300">MMULT(M300:Q300,'VaR ES domestic stock'!$A$12:$A$16)</f>
        <v>-5.1639918337134999E-3</v>
      </c>
    </row>
    <row r="301" spans="1:18" ht="12.75">
      <c r="A301" s="247">
        <v>42725</v>
      </c>
      <c r="B301" s="111">
        <f>'Stocks domestic'!M240</f>
        <v>-1.4659825785501006E-2</v>
      </c>
      <c r="C301" s="111">
        <f>'Stocks domestic'!N240</f>
        <v>-1.5626112547780676E-2</v>
      </c>
      <c r="D301" s="111">
        <f>'Stocks domestic'!O240</f>
        <v>-8.4854308895354162E-3</v>
      </c>
      <c r="E301" s="111">
        <f>'Stocks domestic'!P240</f>
        <v>1.5433937847079491E-3</v>
      </c>
      <c r="F301" s="111">
        <f>'Stocks domestic'!Q240</f>
        <v>-9.4256136088840831E-3</v>
      </c>
      <c r="G301" s="20"/>
      <c r="H301" s="20"/>
      <c r="I301" s="229"/>
      <c r="J301" s="229"/>
      <c r="K301" s="20">
        <f>Currency!H282+'VaR ES domestic stock'!J301</f>
        <v>0</v>
      </c>
      <c r="L301" s="235"/>
      <c r="M301" s="229">
        <f>'Stocks domestic'!H240/'Stocks domestic'!H239-1</f>
        <v>-1.4552893712389547E-2</v>
      </c>
      <c r="N301" s="229">
        <f>'Stocks domestic'!I240/'Stocks domestic'!I239-1</f>
        <v>-1.5504658293308382E-2</v>
      </c>
      <c r="O301" s="229">
        <f>'Stocks domestic'!J240/'Stocks domestic'!J239-1</f>
        <v>-8.4495312339548656E-3</v>
      </c>
      <c r="P301" s="229">
        <f>'Stocks domestic'!K240/'Stocks domestic'!K239-1</f>
        <v>1.5445854298756778E-3</v>
      </c>
      <c r="Q301" s="229">
        <f>'Stocks domestic'!L240/'Stocks domestic'!L239-1</f>
        <v>-9.3813317500409665E-3</v>
      </c>
      <c r="R301" s="155">
        <f t="array" ref="R301">MMULT(M301:Q301,'VaR ES domestic stock'!$A$12:$A$16)</f>
        <v>-9.2687659119636175E-3</v>
      </c>
    </row>
    <row r="302" spans="1:18" ht="12.75">
      <c r="A302" s="247">
        <v>42724</v>
      </c>
      <c r="B302" s="111">
        <f>'Stocks domestic'!M239</f>
        <v>2.646860218287558E-2</v>
      </c>
      <c r="C302" s="111">
        <f>'Stocks domestic'!N239</f>
        <v>5.6519427038552606E-3</v>
      </c>
      <c r="D302" s="111">
        <f>'Stocks domestic'!O239</f>
        <v>-3.3112725899771674E-4</v>
      </c>
      <c r="E302" s="111">
        <f>'Stocks domestic'!P239</f>
        <v>-5.6192498070103966E-3</v>
      </c>
      <c r="F302" s="111">
        <f>'Stocks domestic'!Q239</f>
        <v>-4.243461815953988E-3</v>
      </c>
      <c r="G302" s="20"/>
      <c r="H302" s="20"/>
      <c r="I302" s="229"/>
      <c r="J302" s="229"/>
      <c r="K302" s="20">
        <f>Currency!H283+'VaR ES domestic stock'!J302</f>
        <v>0</v>
      </c>
      <c r="L302" s="235"/>
      <c r="M302" s="229">
        <f>'Stocks domestic'!H239/'Stocks domestic'!H238-1</f>
        <v>2.6822006785956143E-2</v>
      </c>
      <c r="N302" s="229">
        <f>'Stocks domestic'!I239/'Stocks domestic'!I238-1</f>
        <v>5.6679450659586905E-3</v>
      </c>
      <c r="O302" s="229">
        <f>'Stocks domestic'!J239/'Stocks domestic'!J238-1</f>
        <v>-3.3107244241747935E-4</v>
      </c>
      <c r="P302" s="229">
        <f>'Stocks domestic'!K239/'Stocks domestic'!K238-1</f>
        <v>-5.6034913535258912E-3</v>
      </c>
      <c r="Q302" s="229">
        <f>'Stocks domestic'!L239/'Stocks domestic'!L238-1</f>
        <v>-4.2344710536769137E-3</v>
      </c>
      <c r="R302" s="155">
        <f t="array" ref="R302">MMULT(M302:Q302,'VaR ES domestic stock'!$A$12:$A$16)</f>
        <v>4.46418340045891E-3</v>
      </c>
    </row>
    <row r="303" spans="1:18" ht="12.75">
      <c r="A303" s="247">
        <v>42723</v>
      </c>
      <c r="B303" s="111">
        <f>'Stocks domestic'!M238</f>
        <v>1.402868961187744E-3</v>
      </c>
      <c r="C303" s="111">
        <f>'Stocks domestic'!N238</f>
        <v>1.6065526341327862E-2</v>
      </c>
      <c r="D303" s="111">
        <f>'Stocks domestic'!O238</f>
        <v>5.979181334846137E-3</v>
      </c>
      <c r="E303" s="111">
        <f>'Stocks domestic'!P238</f>
        <v>1.0071425232647561E-2</v>
      </c>
      <c r="F303" s="111">
        <f>'Stocks domestic'!Q238</f>
        <v>2.1184773648786671E-2</v>
      </c>
      <c r="G303" s="20"/>
      <c r="H303" s="20"/>
      <c r="I303" s="229"/>
      <c r="J303" s="229"/>
      <c r="K303" s="20">
        <f>Currency!H284+'VaR ES domestic stock'!J303</f>
        <v>0</v>
      </c>
      <c r="L303" s="235"/>
      <c r="M303" s="229">
        <f>'Stocks domestic'!H238/'Stocks domestic'!H237-1</f>
        <v>1.403853442160985E-3</v>
      </c>
      <c r="N303" s="229">
        <f>'Stocks domestic'!I238/'Stocks domestic'!I237-1</f>
        <v>1.6195270782692006E-2</v>
      </c>
      <c r="O303" s="229">
        <f>'Stocks domestic'!J238/'Stocks domestic'!J237-1</f>
        <v>5.9970923194445636E-3</v>
      </c>
      <c r="P303" s="229">
        <f>'Stocks domestic'!K238/'Stocks domestic'!K237-1</f>
        <v>1.0122312728816807E-2</v>
      </c>
      <c r="Q303" s="229">
        <f>'Stocks domestic'!L238/'Stocks domestic'!L237-1</f>
        <v>2.1410763996229765E-2</v>
      </c>
      <c r="R303" s="155">
        <f t="array" ref="R303">MMULT(M303:Q303,'VaR ES domestic stock'!$A$12:$A$16)</f>
        <v>1.1025858653868827E-2</v>
      </c>
    </row>
    <row r="304" spans="1:18" ht="12.75">
      <c r="A304" s="247">
        <v>42720</v>
      </c>
      <c r="B304" s="111">
        <f>'Stocks domestic'!M237</f>
        <v>2.6383157386106394E-2</v>
      </c>
      <c r="C304" s="111">
        <f>'Stocks domestic'!N237</f>
        <v>-1.129670461109602E-2</v>
      </c>
      <c r="D304" s="111">
        <f>'Stocks domestic'!O237</f>
        <v>3.1304965338514951E-3</v>
      </c>
      <c r="E304" s="111">
        <f>'Stocks domestic'!P237</f>
        <v>-4.4233362997496009E-3</v>
      </c>
      <c r="F304" s="111">
        <f>'Stocks domestic'!Q237</f>
        <v>-2.6481155566682383E-3</v>
      </c>
      <c r="G304" s="20"/>
      <c r="H304" s="20"/>
      <c r="I304" s="229"/>
      <c r="J304" s="229"/>
      <c r="K304" s="20">
        <f>Currency!H285+'VaR ES domestic stock'!J304</f>
        <v>0</v>
      </c>
      <c r="L304" s="235"/>
      <c r="M304" s="229">
        <f>'Stocks domestic'!H237/'Stocks domestic'!H236-1</f>
        <v>2.6734273936479314E-2</v>
      </c>
      <c r="N304" s="229">
        <f>'Stocks domestic'!I237/'Stocks domestic'!I236-1</f>
        <v>-1.1233136439019797E-2</v>
      </c>
      <c r="O304" s="229">
        <f>'Stocks domestic'!J237/'Stocks domestic'!J236-1</f>
        <v>3.1354016552787023E-3</v>
      </c>
      <c r="P304" s="229">
        <f>'Stocks domestic'!K237/'Stocks domestic'!K236-1</f>
        <v>-4.4135677562312514E-3</v>
      </c>
      <c r="Q304" s="229">
        <f>'Stocks domestic'!L237/'Stocks domestic'!L236-1</f>
        <v>-2.6446123916117337E-3</v>
      </c>
      <c r="R304" s="155">
        <f t="array" ref="R304">MMULT(M304:Q304,'VaR ES domestic stock'!$A$12:$A$16)</f>
        <v>2.3156718009790466E-3</v>
      </c>
    </row>
    <row r="305" spans="1:18" ht="12.75">
      <c r="A305" s="247">
        <v>42719</v>
      </c>
      <c r="B305" s="111">
        <f>'Stocks domestic'!M236</f>
        <v>3.629691491435895E-3</v>
      </c>
      <c r="C305" s="111">
        <f>'Stocks domestic'!N236</f>
        <v>1.5776962016910267E-2</v>
      </c>
      <c r="D305" s="111">
        <f>'Stocks domestic'!O236</f>
        <v>1.4686095070941639E-2</v>
      </c>
      <c r="E305" s="111">
        <f>'Stocks domestic'!P236</f>
        <v>2.1790460028747665E-2</v>
      </c>
      <c r="F305" s="111">
        <f>'Stocks domestic'!Q236</f>
        <v>7.6352392403903771E-3</v>
      </c>
      <c r="G305" s="20"/>
      <c r="H305" s="20"/>
      <c r="I305" s="229"/>
      <c r="J305" s="229"/>
      <c r="K305" s="20">
        <f>Currency!H286+'VaR ES domestic stock'!J305</f>
        <v>0</v>
      </c>
      <c r="L305" s="235"/>
      <c r="M305" s="229">
        <f>'Stocks domestic'!H236/'Stocks domestic'!H235-1</f>
        <v>3.6362867988268821E-3</v>
      </c>
      <c r="N305" s="229">
        <f>'Stocks domestic'!I236/'Stocks domestic'!I235-1</f>
        <v>1.5902075385802572E-2</v>
      </c>
      <c r="O305" s="229">
        <f>'Stocks domestic'!J236/'Stocks domestic'!J235-1</f>
        <v>1.4794465628696907E-2</v>
      </c>
      <c r="P305" s="229">
        <f>'Stocks domestic'!K236/'Stocks domestic'!K235-1</f>
        <v>2.2029605977488709E-2</v>
      </c>
      <c r="Q305" s="229">
        <f>'Stocks domestic'!L236/'Stocks domestic'!L235-1</f>
        <v>7.6644620064432178E-3</v>
      </c>
      <c r="R305" s="155">
        <f t="array" ref="R305">MMULT(M305:Q305,'VaR ES domestic stock'!$A$12:$A$16)</f>
        <v>1.2805379159451659E-2</v>
      </c>
    </row>
    <row r="306" spans="1:18" ht="12.75">
      <c r="A306" s="247">
        <v>42718</v>
      </c>
      <c r="B306" s="111">
        <f>'Stocks domestic'!M235</f>
        <v>5.5947681527331776E-3</v>
      </c>
      <c r="C306" s="111">
        <f>'Stocks domestic'!N235</f>
        <v>-3.9434239824834294E-3</v>
      </c>
      <c r="D306" s="111">
        <f>'Stocks domestic'!O235</f>
        <v>2.8732262781562233E-3</v>
      </c>
      <c r="E306" s="111">
        <f>'Stocks domestic'!P235</f>
        <v>1.2266230289922371E-4</v>
      </c>
      <c r="F306" s="111">
        <f>'Stocks domestic'!Q235</f>
        <v>-1.9015896380175465E-3</v>
      </c>
      <c r="G306" s="20"/>
      <c r="H306" s="20"/>
      <c r="I306" s="229"/>
      <c r="J306" s="229"/>
      <c r="K306" s="20">
        <f>Currency!H287+'VaR ES domestic stock'!J306</f>
        <v>0</v>
      </c>
      <c r="L306" s="235"/>
      <c r="M306" s="229">
        <f>'Stocks domestic'!H235/'Stocks domestic'!H234-1</f>
        <v>5.6104480963190539E-3</v>
      </c>
      <c r="N306" s="229">
        <f>'Stocks domestic'!I235/'Stocks domestic'!I234-1</f>
        <v>-3.9356588964927219E-3</v>
      </c>
      <c r="O306" s="229">
        <f>'Stocks domestic'!J235/'Stocks domestic'!J234-1</f>
        <v>2.8773579489063117E-3</v>
      </c>
      <c r="P306" s="229">
        <f>'Stocks domestic'!K235/'Stocks domestic'!K234-1</f>
        <v>1.2266982622710643E-4</v>
      </c>
      <c r="Q306" s="229">
        <f>'Stocks domestic'!L235/'Stocks domestic'!L234-1</f>
        <v>-1.8997827619355867E-3</v>
      </c>
      <c r="R306" s="155">
        <f t="array" ref="R306">MMULT(M306:Q306,'VaR ES domestic stock'!$A$12:$A$16)</f>
        <v>5.5500684260483262E-4</v>
      </c>
    </row>
    <row r="307" spans="1:18" ht="12.75">
      <c r="A307" s="247">
        <v>42717</v>
      </c>
      <c r="B307" s="111">
        <f>'Stocks domestic'!M234</f>
        <v>2.4776070952487062E-2</v>
      </c>
      <c r="C307" s="111">
        <f>'Stocks domestic'!N234</f>
        <v>1.8296691719461595E-2</v>
      </c>
      <c r="D307" s="111">
        <f>'Stocks domestic'!O234</f>
        <v>1.2028070415008994E-2</v>
      </c>
      <c r="E307" s="111">
        <f>'Stocks domestic'!P234</f>
        <v>3.1886828504328482E-3</v>
      </c>
      <c r="F307" s="111">
        <f>'Stocks domestic'!Q234</f>
        <v>8.4288648741502915E-3</v>
      </c>
      <c r="G307" s="20"/>
      <c r="H307" s="20"/>
      <c r="I307" s="229"/>
      <c r="J307" s="229"/>
      <c r="K307" s="20">
        <f>Currency!H288+'VaR ES domestic stock'!J307</f>
        <v>0</v>
      </c>
      <c r="L307" s="235"/>
      <c r="M307" s="229">
        <f>'Stocks domestic'!H234/'Stocks domestic'!H233-1</f>
        <v>2.5085548390983092E-2</v>
      </c>
      <c r="N307" s="229">
        <f>'Stocks domestic'!I234/'Stocks domestic'!I233-1</f>
        <v>1.8465101730778199E-2</v>
      </c>
      <c r="O307" s="229">
        <f>'Stocks domestic'!J234/'Stocks domestic'!J233-1</f>
        <v>1.2100698553979328E-2</v>
      </c>
      <c r="P307" s="229">
        <f>'Stocks domestic'!K234/'Stocks domestic'!K233-1</f>
        <v>3.1937721074977166E-3</v>
      </c>
      <c r="Q307" s="229">
        <f>'Stocks domestic'!L234/'Stocks domestic'!L233-1</f>
        <v>8.4644877722073186E-3</v>
      </c>
      <c r="R307" s="155">
        <f t="array" ref="R307">MMULT(M307:Q307,'VaR ES domestic stock'!$A$12:$A$16)</f>
        <v>1.3461921711089132E-2</v>
      </c>
    </row>
    <row r="308" spans="1:18" ht="12.75">
      <c r="A308" s="247">
        <v>42716</v>
      </c>
      <c r="B308" s="111">
        <f>'Stocks domestic'!M233</f>
        <v>-2.7168349407523395E-2</v>
      </c>
      <c r="C308" s="111">
        <f>'Stocks domestic'!N233</f>
        <v>-2.2613067248160246E-2</v>
      </c>
      <c r="D308" s="111">
        <f>'Stocks domestic'!O233</f>
        <v>-3.4188897777816828E-2</v>
      </c>
      <c r="E308" s="111">
        <f>'Stocks domestic'!P233</f>
        <v>-2.8875310989820026E-2</v>
      </c>
      <c r="F308" s="111">
        <f>'Stocks domestic'!Q233</f>
        <v>-2.5246343896064137E-2</v>
      </c>
      <c r="G308" s="20"/>
      <c r="H308" s="20"/>
      <c r="I308" s="229"/>
      <c r="J308" s="229"/>
      <c r="K308" s="20">
        <f>Currency!H289+'VaR ES domestic stock'!J308</f>
        <v>0</v>
      </c>
      <c r="L308" s="235"/>
      <c r="M308" s="229">
        <f>'Stocks domestic'!H233/'Stocks domestic'!H232-1</f>
        <v>-2.6802609471484051E-2</v>
      </c>
      <c r="N308" s="229">
        <f>'Stocks domestic'!I233/'Stocks domestic'!I232-1</f>
        <v>-2.2359308198788952E-2</v>
      </c>
      <c r="O308" s="229">
        <f>'Stocks domestic'!J233/'Stocks domestic'!J232-1</f>
        <v>-3.3611061328124969E-2</v>
      </c>
      <c r="P308" s="229">
        <f>'Stocks domestic'!K233/'Stocks domestic'!K232-1</f>
        <v>-2.8462403024178906E-2</v>
      </c>
      <c r="Q308" s="229">
        <f>'Stocks domestic'!L233/'Stocks domestic'!L232-1</f>
        <v>-2.4930320024201591E-2</v>
      </c>
      <c r="R308" s="155">
        <f t="array" ref="R308">MMULT(M308:Q308,'VaR ES domestic stock'!$A$12:$A$16)</f>
        <v>-2.7233140409355695E-2</v>
      </c>
    </row>
    <row r="309" spans="1:18" ht="12.75">
      <c r="A309" s="247">
        <v>42713</v>
      </c>
      <c r="B309" s="111">
        <f>'Stocks domestic'!M232</f>
        <v>-6.3946467819742132E-3</v>
      </c>
      <c r="C309" s="111">
        <f>'Stocks domestic'!N232</f>
        <v>-4.1431274395973628E-3</v>
      </c>
      <c r="D309" s="111">
        <f>'Stocks domestic'!O232</f>
        <v>1.0367547764745785E-2</v>
      </c>
      <c r="E309" s="111">
        <f>'Stocks domestic'!P232</f>
        <v>-8.7478429624341658E-3</v>
      </c>
      <c r="F309" s="111">
        <f>'Stocks domestic'!Q232</f>
        <v>9.7904007208547382E-3</v>
      </c>
      <c r="G309" s="20"/>
      <c r="H309" s="20"/>
      <c r="I309" s="229"/>
      <c r="J309" s="229"/>
      <c r="K309" s="20">
        <f>Currency!H290+'VaR ES domestic stock'!J309</f>
        <v>0</v>
      </c>
      <c r="L309" s="235"/>
      <c r="M309" s="229">
        <f>'Stocks domestic'!H232/'Stocks domestic'!H231-1</f>
        <v>-6.3742445397830805E-3</v>
      </c>
      <c r="N309" s="229">
        <f>'Stocks domestic'!I232/'Stocks domestic'!I231-1</f>
        <v>-4.1345565279856666E-3</v>
      </c>
      <c r="O309" s="229">
        <f>'Stocks domestic'!J232/'Stocks domestic'!J231-1</f>
        <v>1.042147699824536E-2</v>
      </c>
      <c r="P309" s="229">
        <f>'Stocks domestic'!K232/'Stocks domestic'!K231-1</f>
        <v>-8.7096919117032323E-3</v>
      </c>
      <c r="Q309" s="229">
        <f>'Stocks domestic'!L232/'Stocks domestic'!L231-1</f>
        <v>9.8384834823868061E-3</v>
      </c>
      <c r="R309" s="155">
        <f t="array" ref="R309">MMULT(M309:Q309,'VaR ES domestic stock'!$A$12:$A$16)</f>
        <v>2.0829350023203702E-4</v>
      </c>
    </row>
    <row r="310" spans="1:18" ht="12.75">
      <c r="A310" s="247">
        <v>42712</v>
      </c>
      <c r="B310" s="111">
        <f>'Stocks domestic'!M231</f>
        <v>-9.8290465140954686E-3</v>
      </c>
      <c r="C310" s="111">
        <f>'Stocks domestic'!N231</f>
        <v>2.512856989836396E-4</v>
      </c>
      <c r="D310" s="111">
        <f>'Stocks domestic'!O231</f>
        <v>4.4025471165950233E-3</v>
      </c>
      <c r="E310" s="111">
        <f>'Stocks domestic'!P231</f>
        <v>-2.2661815952250773E-2</v>
      </c>
      <c r="F310" s="111">
        <f>'Stocks domestic'!Q231</f>
        <v>-1.1250065103327165E-2</v>
      </c>
      <c r="G310" s="20"/>
      <c r="H310" s="20"/>
      <c r="I310" s="229"/>
      <c r="J310" s="229"/>
      <c r="K310" s="20">
        <f>Currency!H291+'VaR ES domestic stock'!J310</f>
        <v>0</v>
      </c>
      <c r="L310" s="235"/>
      <c r="M310" s="229">
        <f>'Stocks domestic'!H231/'Stocks domestic'!H230-1</f>
        <v>-9.7808993125589883E-3</v>
      </c>
      <c r="N310" s="229">
        <f>'Stocks domestic'!I231/'Stocks domestic'!I230-1</f>
        <v>2.5131727387961433E-4</v>
      </c>
      <c r="O310" s="229">
        <f>'Stocks domestic'!J231/'Stocks domestic'!J230-1</f>
        <v>4.412252564822694E-3</v>
      </c>
      <c r="P310" s="229">
        <f>'Stocks domestic'!K231/'Stocks domestic'!K230-1</f>
        <v>-2.240696575394896E-2</v>
      </c>
      <c r="Q310" s="229">
        <f>'Stocks domestic'!L231/'Stocks domestic'!L230-1</f>
        <v>-1.1187019763784001E-2</v>
      </c>
      <c r="R310" s="155">
        <f t="array" ref="R310">MMULT(M310:Q310,'VaR ES domestic stock'!$A$12:$A$16)</f>
        <v>-7.7422629983179289E-3</v>
      </c>
    </row>
    <row r="311" spans="1:18" ht="12.75">
      <c r="A311" s="247">
        <v>42711</v>
      </c>
      <c r="B311" s="111">
        <f>'Stocks domestic'!M230</f>
        <v>3.6714352530989688E-2</v>
      </c>
      <c r="C311" s="111">
        <f>'Stocks domestic'!N230</f>
        <v>2.0404051693992571E-2</v>
      </c>
      <c r="D311" s="111">
        <f>'Stocks domestic'!O230</f>
        <v>7.9622446128458108E-3</v>
      </c>
      <c r="E311" s="111">
        <f>'Stocks domestic'!P230</f>
        <v>4.7482888393283592E-3</v>
      </c>
      <c r="F311" s="111">
        <f>'Stocks domestic'!Q230</f>
        <v>2.159742403215861E-2</v>
      </c>
      <c r="G311" s="20"/>
      <c r="H311" s="20"/>
      <c r="I311" s="229"/>
      <c r="J311" s="229"/>
      <c r="K311" s="20">
        <f>Currency!H292+'VaR ES domestic stock'!J311</f>
        <v>0</v>
      </c>
      <c r="L311" s="235"/>
      <c r="M311" s="229">
        <f>'Stocks domestic'!H230/'Stocks domestic'!H229-1</f>
        <v>3.7396648784123743E-2</v>
      </c>
      <c r="N311" s="229">
        <f>'Stocks domestic'!I230/'Stocks domestic'!I229-1</f>
        <v>2.0613637395523021E-2</v>
      </c>
      <c r="O311" s="229">
        <f>'Stocks domestic'!J230/'Stocks domestic'!J229-1</f>
        <v>7.9940275810717054E-3</v>
      </c>
      <c r="P311" s="229">
        <f>'Stocks domestic'!K230/'Stocks domestic'!K229-1</f>
        <v>4.7595798266619749E-3</v>
      </c>
      <c r="Q311" s="229">
        <f>'Stocks domestic'!L230/'Stocks domestic'!L229-1</f>
        <v>2.1832336514621575E-2</v>
      </c>
      <c r="R311" s="155">
        <f t="array" ref="R311">MMULT(M311:Q311,'VaR ES domestic stock'!$A$12:$A$16)</f>
        <v>1.8519246020400407E-2</v>
      </c>
    </row>
    <row r="312" spans="1:18" ht="12.75">
      <c r="A312" s="247">
        <v>42710</v>
      </c>
      <c r="B312" s="111">
        <f>'Stocks domestic'!M229</f>
        <v>-3.6671686353915273E-3</v>
      </c>
      <c r="C312" s="111">
        <f>'Stocks domestic'!N229</f>
        <v>1.0981524999160507E-2</v>
      </c>
      <c r="D312" s="111">
        <f>'Stocks domestic'!O229</f>
        <v>9.1003970936370492E-3</v>
      </c>
      <c r="E312" s="111">
        <f>'Stocks domestic'!P229</f>
        <v>4.5832089676555908E-2</v>
      </c>
      <c r="F312" s="111">
        <f>'Stocks domestic'!Q229</f>
        <v>-3.0621574303460681E-3</v>
      </c>
      <c r="G312" s="20"/>
      <c r="H312" s="20"/>
      <c r="I312" s="229"/>
      <c r="J312" s="229"/>
      <c r="K312" s="20">
        <f>Currency!H293+'VaR ES domestic stock'!J312</f>
        <v>0</v>
      </c>
      <c r="L312" s="235"/>
      <c r="M312" s="229">
        <f>'Stocks domestic'!H229/'Stocks domestic'!H228-1</f>
        <v>-3.6604527843855372E-3</v>
      </c>
      <c r="N312" s="229">
        <f>'Stocks domestic'!I229/'Stocks domestic'!I228-1</f>
        <v>1.1042043269573032E-2</v>
      </c>
      <c r="O312" s="229">
        <f>'Stocks domestic'!J229/'Stocks domestic'!J228-1</f>
        <v>9.1419316051768451E-3</v>
      </c>
      <c r="P312" s="229">
        <f>'Stocks domestic'!K229/'Stocks domestic'!K228-1</f>
        <v>4.6898611113640687E-2</v>
      </c>
      <c r="Q312" s="229">
        <f>'Stocks domestic'!L229/'Stocks domestic'!L228-1</f>
        <v>-3.057473808164457E-3</v>
      </c>
      <c r="R312" s="155">
        <f t="array" ref="R312">MMULT(M312:Q312,'VaR ES domestic stock'!$A$12:$A$16)</f>
        <v>1.2072931879168115E-2</v>
      </c>
    </row>
    <row r="313" spans="1:18" ht="12.75">
      <c r="A313" s="247">
        <v>42709</v>
      </c>
      <c r="B313" s="111">
        <f>'Stocks domestic'!M228</f>
        <v>2.2804186251056686E-2</v>
      </c>
      <c r="C313" s="111">
        <f>'Stocks domestic'!N228</f>
        <v>5.6633617286413356E-4</v>
      </c>
      <c r="D313" s="111">
        <f>'Stocks domestic'!O228</f>
        <v>-1.3358135663677191E-2</v>
      </c>
      <c r="E313" s="111">
        <f>'Stocks domestic'!P228</f>
        <v>-1.9895884869316201E-2</v>
      </c>
      <c r="F313" s="111">
        <f>'Stocks domestic'!Q228</f>
        <v>1.0094770482743745E-2</v>
      </c>
      <c r="G313" s="20"/>
      <c r="H313" s="20"/>
      <c r="I313" s="229"/>
      <c r="J313" s="229"/>
      <c r="K313" s="20">
        <f>Currency!H294+'VaR ES domestic stock'!J313</f>
        <v>0</v>
      </c>
      <c r="L313" s="235"/>
      <c r="M313" s="229">
        <f>'Stocks domestic'!H228/'Stocks domestic'!H227-1</f>
        <v>2.3066189506226964E-2</v>
      </c>
      <c r="N313" s="229">
        <f>'Stocks domestic'!I228/'Stocks domestic'!I227-1</f>
        <v>5.6649657147289645E-4</v>
      </c>
      <c r="O313" s="229">
        <f>'Stocks domestic'!J228/'Stocks domestic'!J227-1</f>
        <v>-1.3269311716794463E-2</v>
      </c>
      <c r="P313" s="229">
        <f>'Stocks domestic'!K228/'Stocks domestic'!K227-1</f>
        <v>-1.9699267867435477E-2</v>
      </c>
      <c r="Q313" s="229">
        <f>'Stocks domestic'!L228/'Stocks domestic'!L227-1</f>
        <v>1.0145894562096025E-2</v>
      </c>
      <c r="R313" s="155">
        <f t="array" ref="R313">MMULT(M313:Q313,'VaR ES domestic stock'!$A$12:$A$16)</f>
        <v>1.6200021111318838E-4</v>
      </c>
    </row>
    <row r="314" spans="1:18" ht="12.75">
      <c r="A314" s="247">
        <v>42706</v>
      </c>
      <c r="B314" s="111">
        <f>'Stocks domestic'!M227</f>
        <v>2.3695887872237417E-3</v>
      </c>
      <c r="C314" s="111">
        <f>'Stocks domestic'!N227</f>
        <v>1.64053145471829E-2</v>
      </c>
      <c r="D314" s="111">
        <f>'Stocks domestic'!O227</f>
        <v>8.3639647729870596E-3</v>
      </c>
      <c r="E314" s="111">
        <f>'Stocks domestic'!P227</f>
        <v>3.4792916334502308E-2</v>
      </c>
      <c r="F314" s="111">
        <f>'Stocks domestic'!Q227</f>
        <v>5.4706778557983334E-3</v>
      </c>
      <c r="G314" s="20"/>
      <c r="H314" s="20"/>
      <c r="I314" s="229"/>
      <c r="J314" s="229"/>
      <c r="K314" s="20">
        <f>Currency!H295+'VaR ES domestic stock'!J314</f>
        <v>0</v>
      </c>
      <c r="L314" s="235"/>
      <c r="M314" s="229">
        <f>'Stocks domestic'!H227/'Stocks domestic'!H226-1</f>
        <v>2.3723984815691157E-3</v>
      </c>
      <c r="N314" s="229">
        <f>'Stocks domestic'!I227/'Stocks domestic'!I226-1</f>
        <v>1.6540620620127733E-2</v>
      </c>
      <c r="O314" s="229">
        <f>'Stocks domestic'!J227/'Stocks domestic'!J226-1</f>
        <v>8.399040448723305E-3</v>
      </c>
      <c r="P314" s="229">
        <f>'Stocks domestic'!K227/'Stocks domestic'!K226-1</f>
        <v>3.5405271078304379E-2</v>
      </c>
      <c r="Q314" s="229">
        <f>'Stocks domestic'!L227/'Stocks domestic'!L226-1</f>
        <v>5.4856693392906219E-3</v>
      </c>
      <c r="R314" s="155">
        <f t="array" ref="R314">MMULT(M314:Q314,'VaR ES domestic stock'!$A$12:$A$16)</f>
        <v>1.3640599993603031E-2</v>
      </c>
    </row>
    <row r="315" spans="1:18" ht="12.75">
      <c r="A315" s="247">
        <v>42705</v>
      </c>
      <c r="B315" s="111">
        <f>'Stocks domestic'!M226</f>
        <v>-5.2461219982702804E-2</v>
      </c>
      <c r="C315" s="111">
        <f>'Stocks domestic'!N226</f>
        <v>-3.9410195754675408E-2</v>
      </c>
      <c r="D315" s="111">
        <f>'Stocks domestic'!O226</f>
        <v>-2.1310497533045546E-2</v>
      </c>
      <c r="E315" s="111">
        <f>'Stocks domestic'!P226</f>
        <v>-1.0068642575680185E-2</v>
      </c>
      <c r="F315" s="111">
        <f>'Stocks domestic'!Q226</f>
        <v>-2.9694280416902297E-2</v>
      </c>
      <c r="G315" s="20"/>
      <c r="H315" s="20"/>
      <c r="I315" s="229"/>
      <c r="J315" s="229"/>
      <c r="K315" s="20">
        <f>Currency!H296+'VaR ES domestic stock'!J315</f>
        <v>0</v>
      </c>
      <c r="L315" s="235"/>
      <c r="M315" s="229">
        <f>'Stocks domestic'!H226/'Stocks domestic'!H225-1</f>
        <v>-5.1108881643720294E-2</v>
      </c>
      <c r="N315" s="229">
        <f>'Stocks domestic'!I226/'Stocks domestic'!I225-1</f>
        <v>-3.8643716010288265E-2</v>
      </c>
      <c r="O315" s="229">
        <f>'Stocks domestic'!J226/'Stocks domestic'!J225-1</f>
        <v>-2.1085033305613177E-2</v>
      </c>
      <c r="P315" s="229">
        <f>'Stocks domestic'!K226/'Stocks domestic'!K225-1</f>
        <v>-1.0018123489065611E-2</v>
      </c>
      <c r="Q315" s="229">
        <f>'Stocks domestic'!L226/'Stocks domestic'!L225-1</f>
        <v>-2.9257736891848851E-2</v>
      </c>
      <c r="R315" s="155">
        <f t="array" ref="R315">MMULT(M315:Q315,'VaR ES domestic stock'!$A$12:$A$16)</f>
        <v>-3.0022698268107242E-2</v>
      </c>
    </row>
    <row r="316" spans="1:18" ht="12.75">
      <c r="A316" s="247">
        <v>42704</v>
      </c>
      <c r="B316" s="111">
        <f>'Stocks domestic'!M225</f>
        <v>-9.4626034656869785E-3</v>
      </c>
      <c r="C316" s="111">
        <f>'Stocks domestic'!N225</f>
        <v>-2.5992133317288134E-2</v>
      </c>
      <c r="D316" s="111">
        <f>'Stocks domestic'!O225</f>
        <v>-1.7034772805201069E-2</v>
      </c>
      <c r="E316" s="111">
        <f>'Stocks domestic'!P225</f>
        <v>-1.2914884727452624E-2</v>
      </c>
      <c r="F316" s="111">
        <f>'Stocks domestic'!Q225</f>
        <v>-2.2245014930500722E-2</v>
      </c>
      <c r="G316" s="20"/>
      <c r="H316" s="20"/>
      <c r="I316" s="229"/>
      <c r="J316" s="229"/>
      <c r="K316" s="20">
        <f>Currency!H297+'VaR ES domestic stock'!J316</f>
        <v>0</v>
      </c>
      <c r="L316" s="235"/>
      <c r="M316" s="229">
        <f>'Stocks domestic'!H225/'Stocks domestic'!H224-1</f>
        <v>-9.4179739150274111E-3</v>
      </c>
      <c r="N316" s="229">
        <f>'Stocks domestic'!I225/'Stocks domestic'!I224-1</f>
        <v>-2.5657245576097387E-2</v>
      </c>
      <c r="O316" s="229">
        <f>'Stocks domestic'!J225/'Stocks domestic'!J224-1</f>
        <v>-1.6890501434544625E-2</v>
      </c>
      <c r="P316" s="229">
        <f>'Stocks domestic'!K225/'Stocks domestic'!K224-1</f>
        <v>-1.2831845468911918E-2</v>
      </c>
      <c r="Q316" s="229">
        <f>'Stocks domestic'!L225/'Stocks domestic'!L224-1</f>
        <v>-2.1999419051378477E-2</v>
      </c>
      <c r="R316" s="155">
        <f t="array" ref="R316">MMULT(M316:Q316,'VaR ES domestic stock'!$A$12:$A$16)</f>
        <v>-1.7359397089191965E-2</v>
      </c>
    </row>
    <row r="317" spans="1:18" ht="12.75">
      <c r="A317" s="247">
        <v>42703</v>
      </c>
      <c r="B317" s="111">
        <f>'Stocks domestic'!M224</f>
        <v>-3.0541408981548425E-2</v>
      </c>
      <c r="C317" s="111">
        <f>'Stocks domestic'!N224</f>
        <v>-2.2211348498022625E-3</v>
      </c>
      <c r="D317" s="111">
        <f>'Stocks domestic'!O224</f>
        <v>2.4406434188825221E-3</v>
      </c>
      <c r="E317" s="111">
        <f>'Stocks domestic'!P224</f>
        <v>8.3748841411921768E-3</v>
      </c>
      <c r="F317" s="111">
        <f>'Stocks domestic'!Q224</f>
        <v>1.1315201888887856E-2</v>
      </c>
      <c r="G317" s="20"/>
      <c r="H317" s="20"/>
      <c r="I317" s="229"/>
      <c r="J317" s="229"/>
      <c r="K317" s="20">
        <f>Currency!H298+'VaR ES domestic stock'!J317</f>
        <v>0</v>
      </c>
      <c r="L317" s="235"/>
      <c r="M317" s="229">
        <f>'Stocks domestic'!H224/'Stocks domestic'!H223-1</f>
        <v>-3.0079732174837726E-2</v>
      </c>
      <c r="N317" s="229">
        <f>'Stocks domestic'!I224/'Stocks domestic'!I223-1</f>
        <v>-2.2186699550840183E-3</v>
      </c>
      <c r="O317" s="229">
        <f>'Stocks domestic'!J224/'Stocks domestic'!J223-1</f>
        <v>2.4436242135572606E-3</v>
      </c>
      <c r="P317" s="229">
        <f>'Stocks domestic'!K224/'Stocks domestic'!K223-1</f>
        <v>8.4100515892608918E-3</v>
      </c>
      <c r="Q317" s="229">
        <f>'Stocks domestic'!L224/'Stocks domestic'!L223-1</f>
        <v>1.1379460925061036E-2</v>
      </c>
      <c r="R317" s="155">
        <f t="array" ref="R317">MMULT(M317:Q317,'VaR ES domestic stock'!$A$12:$A$16)</f>
        <v>-2.0130530804085118E-3</v>
      </c>
    </row>
    <row r="318" spans="1:18" ht="12.75">
      <c r="A318" s="247">
        <v>42702</v>
      </c>
      <c r="B318" s="111">
        <f>'Stocks domestic'!M223</f>
        <v>2.3096708482683885E-3</v>
      </c>
      <c r="C318" s="111">
        <f>'Stocks domestic'!N223</f>
        <v>6.9820242618111117E-3</v>
      </c>
      <c r="D318" s="111">
        <f>'Stocks domestic'!O223</f>
        <v>3.0384338108544618E-3</v>
      </c>
      <c r="E318" s="111">
        <f>'Stocks domestic'!P223</f>
        <v>9.1179636804828248E-4</v>
      </c>
      <c r="F318" s="111">
        <f>'Stocks domestic'!Q223</f>
        <v>6.3292015861405159E-3</v>
      </c>
      <c r="G318" s="20"/>
      <c r="H318" s="20"/>
      <c r="I318" s="229"/>
      <c r="J318" s="229"/>
      <c r="K318" s="20">
        <f>Currency!H299+'VaR ES domestic stock'!J318</f>
        <v>0</v>
      </c>
      <c r="L318" s="235"/>
      <c r="M318" s="229">
        <f>'Stocks domestic'!H223/'Stocks domestic'!H222-1</f>
        <v>2.3123401926887777E-3</v>
      </c>
      <c r="N318" s="229">
        <f>'Stocks domestic'!I223/'Stocks domestic'!I222-1</f>
        <v>7.0064554197548645E-3</v>
      </c>
      <c r="O318" s="229">
        <f>'Stocks domestic'!J223/'Stocks domestic'!J222-1</f>
        <v>3.0430545295967448E-3</v>
      </c>
      <c r="P318" s="229">
        <f>'Stocks domestic'!K223/'Stocks domestic'!K222-1</f>
        <v>9.1221218072590204E-4</v>
      </c>
      <c r="Q318" s="229">
        <f>'Stocks domestic'!L223/'Stocks domestic'!L222-1</f>
        <v>6.3492733061427664E-3</v>
      </c>
      <c r="R318" s="155">
        <f t="array" ref="R318">MMULT(M318:Q318,'VaR ES domestic stock'!$A$12:$A$16)</f>
        <v>3.9246671257818118E-3</v>
      </c>
    </row>
    <row r="319" spans="1:18" ht="12.75">
      <c r="A319" s="247">
        <v>42699</v>
      </c>
      <c r="B319" s="111">
        <f>'Stocks domestic'!M222</f>
        <v>1.9822707913896495E-2</v>
      </c>
      <c r="C319" s="111">
        <f>'Stocks domestic'!N222</f>
        <v>8.6070223871893732E-3</v>
      </c>
      <c r="D319" s="111">
        <f>'Stocks domestic'!O222</f>
        <v>6.8345580667638836E-3</v>
      </c>
      <c r="E319" s="111">
        <f>'Stocks domestic'!P222</f>
        <v>-5.6940026428063488E-4</v>
      </c>
      <c r="F319" s="111">
        <f>'Stocks domestic'!Q222</f>
        <v>3.962501038017585E-3</v>
      </c>
      <c r="G319" s="20"/>
      <c r="H319" s="20"/>
      <c r="I319" s="229"/>
      <c r="J319" s="229"/>
      <c r="K319" s="20">
        <f>Currency!H300+'VaR ES domestic stock'!J319</f>
        <v>0</v>
      </c>
      <c r="L319" s="235"/>
      <c r="M319" s="229">
        <f>'Stocks domestic'!H222/'Stocks domestic'!H221-1</f>
        <v>2.002048243572041E-2</v>
      </c>
      <c r="N319" s="229">
        <f>'Stocks domestic'!I222/'Stocks domestic'!I221-1</f>
        <v>8.6441693026690913E-3</v>
      </c>
      <c r="O319" s="229">
        <f>'Stocks domestic'!J222/'Stocks domestic'!J221-1</f>
        <v>6.8579669581694258E-3</v>
      </c>
      <c r="P319" s="229">
        <f>'Stocks domestic'!K222/'Stocks domestic'!K221-1</f>
        <v>-5.6923818671394955E-4</v>
      </c>
      <c r="Q319" s="229">
        <f>'Stocks domestic'!L222/'Stocks domestic'!L221-1</f>
        <v>3.9703621250146703E-3</v>
      </c>
      <c r="R319" s="155">
        <f t="array" ref="R319">MMULT(M319:Q319,'VaR ES domestic stock'!$A$12:$A$16)</f>
        <v>7.7847485269719307E-3</v>
      </c>
    </row>
    <row r="320" spans="1:18" ht="12.75">
      <c r="A320" s="247">
        <v>42697</v>
      </c>
      <c r="B320" s="111">
        <f>'Stocks domestic'!M221</f>
        <v>1.2175266533836658E-2</v>
      </c>
      <c r="C320" s="111">
        <f>'Stocks domestic'!N221</f>
        <v>-5.9995939613694208E-3</v>
      </c>
      <c r="D320" s="111">
        <f>'Stocks domestic'!O221</f>
        <v>-3.18835207811753E-3</v>
      </c>
      <c r="E320" s="111">
        <f>'Stocks domestic'!P221</f>
        <v>-1.0464614113844578E-3</v>
      </c>
      <c r="F320" s="111">
        <f>'Stocks domestic'!Q221</f>
        <v>-9.9267881358077736E-3</v>
      </c>
      <c r="G320" s="20"/>
      <c r="H320" s="20"/>
      <c r="I320" s="229"/>
      <c r="J320" s="229"/>
      <c r="K320" s="20">
        <f>Currency!H301+'VaR ES domestic stock'!J320</f>
        <v>0</v>
      </c>
      <c r="L320" s="235"/>
      <c r="M320" s="229">
        <f>'Stocks domestic'!H221/'Stocks domestic'!H220-1</f>
        <v>1.2249686813647021E-2</v>
      </c>
      <c r="N320" s="229">
        <f>'Stocks domestic'!I221/'Stocks domestic'!I220-1</f>
        <v>-5.9816323362898993E-3</v>
      </c>
      <c r="O320" s="229">
        <f>'Stocks domestic'!J221/'Stocks domestic'!J220-1</f>
        <v>-3.1832746812402446E-3</v>
      </c>
      <c r="P320" s="229">
        <f>'Stocks domestic'!K221/'Stocks domestic'!K220-1</f>
        <v>-1.0459140615851625E-3</v>
      </c>
      <c r="Q320" s="229">
        <f>'Stocks domestic'!L221/'Stocks domestic'!L220-1</f>
        <v>-9.877680203473016E-3</v>
      </c>
      <c r="R320" s="155">
        <f t="array" ref="R320">MMULT(M320:Q320,'VaR ES domestic stock'!$A$12:$A$16)</f>
        <v>-1.5677628937882605E-3</v>
      </c>
    </row>
    <row r="321" spans="1:18" ht="12.75">
      <c r="A321" s="247">
        <v>42696</v>
      </c>
      <c r="B321" s="111">
        <f>'Stocks domestic'!M220</f>
        <v>4.449910940940429E-2</v>
      </c>
      <c r="C321" s="111">
        <f>'Stocks domestic'!N220</f>
        <v>2.3286338810562909E-2</v>
      </c>
      <c r="D321" s="111">
        <f>'Stocks domestic'!O220</f>
        <v>9.7201065407350566E-3</v>
      </c>
      <c r="E321" s="111">
        <f>'Stocks domestic'!P220</f>
        <v>9.7718987746740153E-3</v>
      </c>
      <c r="F321" s="111">
        <f>'Stocks domestic'!Q220</f>
        <v>1.3356811936103269E-2</v>
      </c>
      <c r="G321" s="20"/>
      <c r="H321" s="20"/>
      <c r="I321" s="229"/>
      <c r="J321" s="229"/>
      <c r="K321" s="20">
        <f>Currency!H302+'VaR ES domestic stock'!J321</f>
        <v>0</v>
      </c>
      <c r="L321" s="235"/>
      <c r="M321" s="229">
        <f>'Stocks domestic'!H220/'Stocks domestic'!H219-1</f>
        <v>4.5504045593970144E-2</v>
      </c>
      <c r="N321" s="229">
        <f>'Stocks domestic'!I220/'Stocks domestic'!I219-1</f>
        <v>2.3559582423812397E-2</v>
      </c>
      <c r="O321" s="229">
        <f>'Stocks domestic'!J220/'Stocks domestic'!J219-1</f>
        <v>9.7675002090218399E-3</v>
      </c>
      <c r="P321" s="229">
        <f>'Stocks domestic'!K220/'Stocks domestic'!K219-1</f>
        <v>9.8197996779580965E-3</v>
      </c>
      <c r="Q321" s="229">
        <f>'Stocks domestic'!L220/'Stocks domestic'!L219-1</f>
        <v>1.3446412630766957E-2</v>
      </c>
      <c r="R321" s="155">
        <f t="array" ref="R321">MMULT(M321:Q321,'VaR ES domestic stock'!$A$12:$A$16)</f>
        <v>2.041946810710589E-2</v>
      </c>
    </row>
    <row r="322" spans="1:18" ht="12.75">
      <c r="A322" s="247">
        <v>42695</v>
      </c>
      <c r="B322" s="111">
        <f>'Stocks domestic'!M219</f>
        <v>-8.7674699862526732E-3</v>
      </c>
      <c r="C322" s="111">
        <f>'Stocks domestic'!N219</f>
        <v>-5.2035035943256503E-3</v>
      </c>
      <c r="D322" s="111">
        <f>'Stocks domestic'!O219</f>
        <v>8.9981132986331949E-3</v>
      </c>
      <c r="E322" s="111">
        <f>'Stocks domestic'!P219</f>
        <v>1.7527632708183145E-2</v>
      </c>
      <c r="F322" s="111">
        <f>'Stocks domestic'!Q219</f>
        <v>2.3537289174561126E-3</v>
      </c>
      <c r="G322" s="20"/>
      <c r="H322" s="20"/>
      <c r="I322" s="229"/>
      <c r="J322" s="229"/>
      <c r="K322" s="20">
        <f>Currency!H303+'VaR ES domestic stock'!J322</f>
        <v>0</v>
      </c>
      <c r="L322" s="235"/>
      <c r="M322" s="229">
        <f>'Stocks domestic'!H219/'Stocks domestic'!H218-1</f>
        <v>-8.7291477992599287E-3</v>
      </c>
      <c r="N322" s="229">
        <f>'Stocks domestic'!I219/'Stocks domestic'!I218-1</f>
        <v>-5.1899888210492628E-3</v>
      </c>
      <c r="O322" s="229">
        <f>'Stocks domestic'!J219/'Stocks domestic'!J218-1</f>
        <v>9.0387180173434611E-3</v>
      </c>
      <c r="P322" s="229">
        <f>'Stocks domestic'!K219/'Stocks domestic'!K218-1</f>
        <v>1.7682143075914203E-2</v>
      </c>
      <c r="Q322" s="229">
        <f>'Stocks domestic'!L219/'Stocks domestic'!L218-1</f>
        <v>2.3565011119359713E-3</v>
      </c>
      <c r="R322" s="155">
        <f t="array" ref="R322">MMULT(M322:Q322,'VaR ES domestic stock'!$A$12:$A$16)</f>
        <v>3.0316451169768886E-3</v>
      </c>
    </row>
    <row r="323" spans="1:18" ht="12.75">
      <c r="A323" s="247">
        <v>42692</v>
      </c>
      <c r="B323" s="111">
        <f>'Stocks domestic'!M218</f>
        <v>-3.1731751884896173E-2</v>
      </c>
      <c r="C323" s="111">
        <f>'Stocks domestic'!N218</f>
        <v>-1.4250195670152194E-2</v>
      </c>
      <c r="D323" s="111">
        <f>'Stocks domestic'!O218</f>
        <v>-1.124900671873507E-2</v>
      </c>
      <c r="E323" s="111">
        <f>'Stocks domestic'!P218</f>
        <v>-1.0685640267857868E-2</v>
      </c>
      <c r="F323" s="111">
        <f>'Stocks domestic'!Q218</f>
        <v>-1.7042972615164884E-2</v>
      </c>
      <c r="G323" s="20"/>
      <c r="H323" s="20"/>
      <c r="I323" s="229"/>
      <c r="J323" s="229"/>
      <c r="K323" s="20">
        <f>Currency!H304+'VaR ES domestic stock'!J323</f>
        <v>0</v>
      </c>
      <c r="L323" s="235"/>
      <c r="M323" s="229">
        <f>'Stocks domestic'!H218/'Stocks domestic'!H217-1</f>
        <v>-3.1233583007139187E-2</v>
      </c>
      <c r="N323" s="229">
        <f>'Stocks domestic'!I218/'Stocks domestic'!I217-1</f>
        <v>-1.4149142211829613E-2</v>
      </c>
      <c r="O323" s="229">
        <f>'Stocks domestic'!J218/'Stocks domestic'!J217-1</f>
        <v>-1.1185973218807432E-2</v>
      </c>
      <c r="P323" s="229">
        <f>'Stocks domestic'!K218/'Stocks domestic'!K217-1</f>
        <v>-1.0628751624723876E-2</v>
      </c>
      <c r="Q323" s="229">
        <f>'Stocks domestic'!L218/'Stocks domestic'!L217-1</f>
        <v>-1.6898562712555965E-2</v>
      </c>
      <c r="R323" s="155">
        <f t="array" ref="R323">MMULT(M323:Q323,'VaR ES domestic stock'!$A$12:$A$16)</f>
        <v>-1.6819202555011216E-2</v>
      </c>
    </row>
    <row r="324" spans="1:18" ht="12.75">
      <c r="A324" s="247">
        <v>42691</v>
      </c>
      <c r="B324" s="111">
        <f>'Stocks domestic'!M217</f>
        <v>3.0477786953741193E-2</v>
      </c>
      <c r="C324" s="111">
        <f>'Stocks domestic'!N217</f>
        <v>1.0239794850536318E-2</v>
      </c>
      <c r="D324" s="111">
        <f>'Stocks domestic'!O217</f>
        <v>4.722751869681509E-3</v>
      </c>
      <c r="E324" s="111">
        <f>'Stocks domestic'!P217</f>
        <v>3.6965238281215949E-3</v>
      </c>
      <c r="F324" s="111">
        <f>'Stocks domestic'!Q217</f>
        <v>2.1546977164576753E-2</v>
      </c>
      <c r="G324" s="20"/>
      <c r="H324" s="20"/>
      <c r="I324" s="229"/>
      <c r="J324" s="229"/>
      <c r="K324" s="20">
        <f>Currency!H305+'VaR ES domestic stock'!J324</f>
        <v>0</v>
      </c>
      <c r="L324" s="235"/>
      <c r="M324" s="229">
        <f>'Stocks domestic'!H217/'Stocks domestic'!H216-1</f>
        <v>3.0946989321270157E-2</v>
      </c>
      <c r="N324" s="229">
        <f>'Stocks domestic'!I217/'Stocks domestic'!I216-1</f>
        <v>1.0292400955074887E-2</v>
      </c>
      <c r="O324" s="229">
        <f>'Stocks domestic'!J217/'Stocks domestic'!J216-1</f>
        <v>4.7339216393871286E-3</v>
      </c>
      <c r="P324" s="229">
        <f>'Stocks domestic'!K217/'Stocks domestic'!K216-1</f>
        <v>3.7033643985076026E-3</v>
      </c>
      <c r="Q324" s="229">
        <f>'Stocks domestic'!L217/'Stocks domestic'!L216-1</f>
        <v>2.1780789574252335E-2</v>
      </c>
      <c r="R324" s="155">
        <f t="array" ref="R324">MMULT(M324:Q324,'VaR ES domestic stock'!$A$12:$A$16)</f>
        <v>1.4291493177698424E-2</v>
      </c>
    </row>
    <row r="325" spans="1:18" ht="12.75">
      <c r="A325" s="247">
        <v>42690</v>
      </c>
      <c r="B325" s="111">
        <f>'Stocks domestic'!M216</f>
        <v>-4.4794996947983496E-3</v>
      </c>
      <c r="C325" s="111">
        <f>'Stocks domestic'!N216</f>
        <v>-7.3567774047335515E-3</v>
      </c>
      <c r="D325" s="111">
        <f>'Stocks domestic'!O216</f>
        <v>2.1183156491022558E-2</v>
      </c>
      <c r="E325" s="111">
        <f>'Stocks domestic'!P216</f>
        <v>8.6378026661951702E-3</v>
      </c>
      <c r="F325" s="111">
        <f>'Stocks domestic'!Q216</f>
        <v>7.8128439219243423E-3</v>
      </c>
      <c r="G325" s="20"/>
      <c r="H325" s="20"/>
      <c r="I325" s="229"/>
      <c r="J325" s="229"/>
      <c r="K325" s="20">
        <f>Currency!H306+'VaR ES domestic stock'!J325</f>
        <v>0</v>
      </c>
      <c r="L325" s="235"/>
      <c r="M325" s="229">
        <f>'Stocks domestic'!H216/'Stocks domestic'!H215-1</f>
        <v>-4.4694817001573739E-3</v>
      </c>
      <c r="N325" s="229">
        <f>'Stocks domestic'!I216/'Stocks domestic'!I215-1</f>
        <v>-7.3297825567686381E-3</v>
      </c>
      <c r="O325" s="229">
        <f>'Stocks domestic'!J216/'Stocks domestic'!J215-1</f>
        <v>2.1409112215218018E-2</v>
      </c>
      <c r="P325" s="229">
        <f>'Stocks domestic'!K216/'Stocks domestic'!K215-1</f>
        <v>8.6752161294303409E-3</v>
      </c>
      <c r="Q325" s="229">
        <f>'Stocks domestic'!L216/'Stocks domestic'!L215-1</f>
        <v>7.843443825845009E-3</v>
      </c>
      <c r="R325" s="155">
        <f t="array" ref="R325">MMULT(M325:Q325,'VaR ES domestic stock'!$A$12:$A$16)</f>
        <v>5.2257015827134722E-3</v>
      </c>
    </row>
    <row r="326" spans="1:18" ht="12.75">
      <c r="A326" s="247">
        <v>42689</v>
      </c>
      <c r="B326" s="111">
        <f>'Stocks domestic'!M215</f>
        <v>9.4246751559225843E-3</v>
      </c>
      <c r="C326" s="111">
        <f>'Stocks domestic'!N215</f>
        <v>9.1135679533163125E-3</v>
      </c>
      <c r="D326" s="111">
        <f>'Stocks domestic'!O215</f>
        <v>9.8767433027881317E-3</v>
      </c>
      <c r="E326" s="111">
        <f>'Stocks domestic'!P215</f>
        <v>-1.4297485996516679E-3</v>
      </c>
      <c r="F326" s="111">
        <f>'Stocks domestic'!Q215</f>
        <v>1.6274604405947957E-2</v>
      </c>
      <c r="G326" s="20"/>
      <c r="H326" s="20"/>
      <c r="I326" s="229"/>
      <c r="J326" s="229"/>
      <c r="K326" s="20">
        <f>Currency!H307+'VaR ES domestic stock'!J326</f>
        <v>0</v>
      </c>
      <c r="L326" s="235"/>
      <c r="M326" s="229">
        <f>'Stocks domestic'!H215/'Stocks domestic'!H214-1</f>
        <v>9.4692272598611016E-3</v>
      </c>
      <c r="N326" s="229">
        <f>'Stocks domestic'!I215/'Stocks domestic'!I214-1</f>
        <v>9.1552229594835666E-3</v>
      </c>
      <c r="O326" s="229">
        <f>'Stocks domestic'!J215/'Stocks domestic'!J214-1</f>
        <v>9.9256793086885953E-3</v>
      </c>
      <c r="P326" s="229">
        <f>'Stocks domestic'!K215/'Stocks domestic'!K214-1</f>
        <v>-1.4287269960593374E-3</v>
      </c>
      <c r="Q326" s="229">
        <f>'Stocks domestic'!L215/'Stocks domestic'!L214-1</f>
        <v>1.6407757135527001E-2</v>
      </c>
      <c r="R326" s="155">
        <f t="array" ref="R326">MMULT(M326:Q326,'VaR ES domestic stock'!$A$12:$A$16)</f>
        <v>8.7058319335001858E-3</v>
      </c>
    </row>
    <row r="327" spans="1:18" ht="12.75">
      <c r="A327" s="247">
        <v>42688</v>
      </c>
      <c r="B327" s="111">
        <f>'Stocks domestic'!M214</f>
        <v>-5.3434859244325436E-2</v>
      </c>
      <c r="C327" s="111">
        <f>'Stocks domestic'!N214</f>
        <v>-1.8761781363462508E-2</v>
      </c>
      <c r="D327" s="111">
        <f>'Stocks domestic'!O214</f>
        <v>-4.0404081281622477E-2</v>
      </c>
      <c r="E327" s="111">
        <f>'Stocks domestic'!P214</f>
        <v>-2.7270989880185302E-2</v>
      </c>
      <c r="F327" s="111">
        <f>'Stocks domestic'!Q214</f>
        <v>-3.0365382103520546E-2</v>
      </c>
      <c r="G327" s="20"/>
      <c r="H327" s="20"/>
      <c r="I327" s="229"/>
      <c r="J327" s="229"/>
      <c r="K327" s="20">
        <f>Currency!H308+'VaR ES domestic stock'!J327</f>
        <v>0</v>
      </c>
      <c r="L327" s="235"/>
      <c r="M327" s="229">
        <f>'Stocks domestic'!H214/'Stocks domestic'!H213-1</f>
        <v>-5.2032309675714594E-2</v>
      </c>
      <c r="N327" s="229">
        <f>'Stocks domestic'!I214/'Stocks domestic'!I213-1</f>
        <v>-1.8586874705069478E-2</v>
      </c>
      <c r="O327" s="229">
        <f>'Stocks domestic'!J214/'Stocks domestic'!J213-1</f>
        <v>-3.9598719446525155E-2</v>
      </c>
      <c r="P327" s="229">
        <f>'Stocks domestic'!K214/'Stocks domestic'!K213-1</f>
        <v>-2.6902493785466941E-2</v>
      </c>
      <c r="Q327" s="229">
        <f>'Stocks domestic'!L214/'Stocks domestic'!L213-1</f>
        <v>-2.9908985110561059E-2</v>
      </c>
      <c r="R327" s="155">
        <f t="array" ref="R327">MMULT(M327:Q327,'VaR ES domestic stock'!$A$12:$A$16)</f>
        <v>-3.3405876544667451E-2</v>
      </c>
    </row>
    <row r="328" spans="1:18" ht="12.75">
      <c r="A328" s="247">
        <v>42685</v>
      </c>
      <c r="B328" s="111">
        <f>'Stocks domestic'!M213</f>
        <v>2.4876003632046121E-2</v>
      </c>
      <c r="C328" s="111">
        <f>'Stocks domestic'!N213</f>
        <v>1.0889035493386693E-2</v>
      </c>
      <c r="D328" s="111">
        <f>'Stocks domestic'!O213</f>
        <v>1.3625657740011551E-2</v>
      </c>
      <c r="E328" s="111">
        <f>'Stocks domestic'!P213</f>
        <v>2.1453295919007685E-3</v>
      </c>
      <c r="F328" s="111">
        <f>'Stocks domestic'!Q213</f>
        <v>1.3142298267261626E-2</v>
      </c>
      <c r="G328" s="20"/>
      <c r="H328" s="20"/>
      <c r="I328" s="229"/>
      <c r="J328" s="229"/>
      <c r="K328" s="20">
        <f>Currency!H309+'VaR ES domestic stock'!J328</f>
        <v>0</v>
      </c>
      <c r="L328" s="235"/>
      <c r="M328" s="229">
        <f>'Stocks domestic'!H213/'Stocks domestic'!H212-1</f>
        <v>2.518799305531072E-2</v>
      </c>
      <c r="N328" s="229">
        <f>'Stocks domestic'!I213/'Stocks domestic'!I212-1</f>
        <v>1.0948536814924026E-2</v>
      </c>
      <c r="O328" s="229">
        <f>'Stocks domestic'!J213/'Stocks domestic'!J212-1</f>
        <v>1.371891007454451E-2</v>
      </c>
      <c r="P328" s="229">
        <f>'Stocks domestic'!K213/'Stocks domestic'!K212-1</f>
        <v>2.1476324579374761E-3</v>
      </c>
      <c r="Q328" s="229">
        <f>'Stocks domestic'!L213/'Stocks domestic'!L212-1</f>
        <v>1.3229037838384805E-2</v>
      </c>
      <c r="R328" s="155">
        <f t="array" ref="R328">MMULT(M328:Q328,'VaR ES domestic stock'!$A$12:$A$16)</f>
        <v>1.3046422048220308E-2</v>
      </c>
    </row>
    <row r="329" spans="1:18" ht="12.75">
      <c r="A329" s="247">
        <v>42684</v>
      </c>
      <c r="B329" s="111">
        <f>'Stocks domestic'!M212</f>
        <v>-1.1913270596121733E-3</v>
      </c>
      <c r="C329" s="111">
        <f>'Stocks domestic'!N212</f>
        <v>1.6682274221681663E-2</v>
      </c>
      <c r="D329" s="111">
        <f>'Stocks domestic'!O212</f>
        <v>-4.3611513389667225E-3</v>
      </c>
      <c r="E329" s="111">
        <f>'Stocks domestic'!P212</f>
        <v>-3.3097082508947835E-2</v>
      </c>
      <c r="F329" s="111">
        <f>'Stocks domestic'!Q212</f>
        <v>-8.3143003942777417E-4</v>
      </c>
      <c r="G329" s="20"/>
      <c r="H329" s="20"/>
      <c r="I329" s="229"/>
      <c r="J329" s="229"/>
      <c r="K329" s="20">
        <f>Currency!H310+'VaR ES domestic stock'!J329</f>
        <v>0</v>
      </c>
      <c r="L329" s="235"/>
      <c r="M329" s="229">
        <f>'Stocks domestic'!H212/'Stocks domestic'!H211-1</f>
        <v>-1.1906177112472882E-3</v>
      </c>
      <c r="N329" s="229">
        <f>'Stocks domestic'!I212/'Stocks domestic'!I211-1</f>
        <v>1.6822200370847584E-2</v>
      </c>
      <c r="O329" s="229">
        <f>'Stocks domestic'!J212/'Stocks domestic'!J211-1</f>
        <v>-4.3516553279951964E-3</v>
      </c>
      <c r="P329" s="229">
        <f>'Stocks domestic'!K212/'Stocks domestic'!K211-1</f>
        <v>-3.25553669224522E-2</v>
      </c>
      <c r="Q329" s="229">
        <f>'Stocks domestic'!L212/'Stocks domestic'!L211-1</f>
        <v>-8.3108449724389466E-4</v>
      </c>
      <c r="R329" s="155">
        <f t="array" ref="R329">MMULT(M329:Q329,'VaR ES domestic stock'!$A$12:$A$16)</f>
        <v>-4.4213048176181989E-3</v>
      </c>
    </row>
    <row r="330" spans="1:18" ht="12.75">
      <c r="A330" s="247">
        <v>42683</v>
      </c>
      <c r="B330" s="111">
        <f>'Stocks domestic'!M211</f>
        <v>-1.8717497569422901E-2</v>
      </c>
      <c r="C330" s="111">
        <f>'Stocks domestic'!N211</f>
        <v>6.9220673462457452E-3</v>
      </c>
      <c r="D330" s="111">
        <f>'Stocks domestic'!O211</f>
        <v>5.0126906652006222E-3</v>
      </c>
      <c r="E330" s="111">
        <f>'Stocks domestic'!P211</f>
        <v>-1.0807959635920013E-2</v>
      </c>
      <c r="F330" s="111">
        <f>'Stocks domestic'!Q211</f>
        <v>1.6609346365310646E-3</v>
      </c>
      <c r="G330" s="20"/>
      <c r="H330" s="20"/>
      <c r="I330" s="229"/>
      <c r="J330" s="229"/>
      <c r="K330" s="20">
        <f>Currency!H311+'VaR ES domestic stock'!J330</f>
        <v>0</v>
      </c>
      <c r="L330" s="235"/>
      <c r="M330" s="229">
        <f>'Stocks domestic'!H211/'Stocks domestic'!H210-1</f>
        <v>-1.8543413046044677E-2</v>
      </c>
      <c r="N330" s="229">
        <f>'Stocks domestic'!I211/'Stocks domestic'!I210-1</f>
        <v>6.9460802287066858E-3</v>
      </c>
      <c r="O330" s="229">
        <f>'Stocks domestic'!J211/'Stocks domestic'!J210-1</f>
        <v>5.0252752177561977E-3</v>
      </c>
      <c r="P330" s="229">
        <f>'Stocks domestic'!K211/'Stocks domestic'!K210-1</f>
        <v>-1.0749763489405706E-2</v>
      </c>
      <c r="Q330" s="229">
        <f>'Stocks domestic'!L211/'Stocks domestic'!L210-1</f>
        <v>1.6623147524528203E-3</v>
      </c>
      <c r="R330" s="155">
        <f t="array" ref="R330">MMULT(M330:Q330,'VaR ES domestic stock'!$A$12:$A$16)</f>
        <v>-3.1319012673069356E-3</v>
      </c>
    </row>
    <row r="331" spans="1:18" ht="12.75">
      <c r="A331" s="247">
        <v>42682</v>
      </c>
      <c r="B331" s="111">
        <f>'Stocks domestic'!M210</f>
        <v>7.9569014973822905E-3</v>
      </c>
      <c r="C331" s="111">
        <f>'Stocks domestic'!N210</f>
        <v>4.8334294796885413E-4</v>
      </c>
      <c r="D331" s="111">
        <f>'Stocks domestic'!O210</f>
        <v>4.91262616588396E-3</v>
      </c>
      <c r="E331" s="111">
        <f>'Stocks domestic'!P210</f>
        <v>-2.885590376554825E-3</v>
      </c>
      <c r="F331" s="111">
        <f>'Stocks domestic'!Q210</f>
        <v>-1.3003268270010338E-4</v>
      </c>
      <c r="G331" s="20"/>
      <c r="H331" s="20"/>
      <c r="I331" s="229"/>
      <c r="J331" s="229"/>
      <c r="K331" s="20">
        <f>Currency!H312+'VaR ES domestic stock'!J331</f>
        <v>0</v>
      </c>
      <c r="L331" s="235"/>
      <c r="M331" s="229">
        <f>'Stocks domestic'!H210/'Stocks domestic'!H209-1</f>
        <v>7.9886417669843279E-3</v>
      </c>
      <c r="N331" s="229">
        <f>'Stocks domestic'!I210/'Stocks domestic'!I209-1</f>
        <v>4.8345977699359999E-4</v>
      </c>
      <c r="O331" s="229">
        <f>'Stocks domestic'!J210/'Stocks domestic'!J209-1</f>
        <v>4.9247128982339294E-3</v>
      </c>
      <c r="P331" s="229">
        <f>'Stocks domestic'!K210/'Stocks domestic'!K209-1</f>
        <v>-2.881431062298434E-3</v>
      </c>
      <c r="Q331" s="229">
        <f>'Stocks domestic'!L210/'Stocks domestic'!L209-1</f>
        <v>-1.3002422881724929E-4</v>
      </c>
      <c r="R331" s="155">
        <f t="array" ref="R331">MMULT(M331:Q331,'VaR ES domestic stock'!$A$12:$A$16)</f>
        <v>2.0770718302192356E-3</v>
      </c>
    </row>
    <row r="332" spans="1:18" ht="12.75">
      <c r="A332" s="247">
        <v>42681</v>
      </c>
      <c r="B332" s="111">
        <f>'Stocks domestic'!M209</f>
        <v>1.2732111073438924E-2</v>
      </c>
      <c r="C332" s="111">
        <f>'Stocks domestic'!N209</f>
        <v>3.054919691255634E-2</v>
      </c>
      <c r="D332" s="111">
        <f>'Stocks domestic'!O209</f>
        <v>1.3243238243557135E-2</v>
      </c>
      <c r="E332" s="111">
        <f>'Stocks domestic'!P209</f>
        <v>1.9602677612645277E-2</v>
      </c>
      <c r="F332" s="111">
        <f>'Stocks domestic'!Q209</f>
        <v>2.7631611657194244E-2</v>
      </c>
      <c r="G332" s="20"/>
      <c r="H332" s="20"/>
      <c r="I332" s="229"/>
      <c r="J332" s="229"/>
      <c r="K332" s="20">
        <f>Currency!H313+'VaR ES domestic stock'!J332</f>
        <v>0</v>
      </c>
      <c r="L332" s="235"/>
      <c r="M332" s="229">
        <f>'Stocks domestic'!H209/'Stocks domestic'!H208-1</f>
        <v>1.2813509490683828E-2</v>
      </c>
      <c r="N332" s="229">
        <f>'Stocks domestic'!I209/'Stocks domestic'!I208-1</f>
        <v>3.102061183197713E-2</v>
      </c>
      <c r="O332" s="229">
        <f>'Stocks domestic'!J209/'Stocks domestic'!J208-1</f>
        <v>1.3331318315453755E-2</v>
      </c>
      <c r="P332" s="229">
        <f>'Stocks domestic'!K209/'Stocks domestic'!K208-1</f>
        <v>1.9796071711172702E-2</v>
      </c>
      <c r="Q332" s="229">
        <f>'Stocks domestic'!L209/'Stocks domestic'!L208-1</f>
        <v>2.8016905212698617E-2</v>
      </c>
      <c r="R332" s="155">
        <f t="array" ref="R332">MMULT(M332:Q332,'VaR ES domestic stock'!$A$12:$A$16)</f>
        <v>2.0995683312397206E-2</v>
      </c>
    </row>
    <row r="333" spans="1:18" ht="12.75">
      <c r="A333" s="247">
        <v>42678</v>
      </c>
      <c r="B333" s="111">
        <f>'Stocks domestic'!M208</f>
        <v>1.9833611167077058E-2</v>
      </c>
      <c r="C333" s="111">
        <f>'Stocks domestic'!N208</f>
        <v>-6.257255525825586E-3</v>
      </c>
      <c r="D333" s="111">
        <f>'Stocks domestic'!O208</f>
        <v>-5.8364490351722458E-3</v>
      </c>
      <c r="E333" s="111">
        <f>'Stocks domestic'!P208</f>
        <v>2.3175814213059987E-3</v>
      </c>
      <c r="F333" s="111">
        <f>'Stocks domestic'!Q208</f>
        <v>-5.261796818181552E-3</v>
      </c>
      <c r="G333" s="20"/>
      <c r="H333" s="20"/>
      <c r="I333" s="229"/>
      <c r="J333" s="229"/>
      <c r="K333" s="20">
        <f>Currency!H314+'VaR ES domestic stock'!J333</f>
        <v>0</v>
      </c>
      <c r="L333" s="235"/>
      <c r="M333" s="229">
        <f>'Stocks domestic'!H208/'Stocks domestic'!H207-1</f>
        <v>2.0031604037920481E-2</v>
      </c>
      <c r="N333" s="229">
        <f>'Stocks domestic'!I208/'Stocks domestic'!I207-1</f>
        <v>-6.2377196706518978E-3</v>
      </c>
      <c r="O333" s="229">
        <f>'Stocks domestic'!J208/'Stocks domestic'!J207-1</f>
        <v>-5.8194500538102378E-3</v>
      </c>
      <c r="P333" s="229">
        <f>'Stocks domestic'!K208/'Stocks domestic'!K207-1</f>
        <v>2.3202690890233857E-3</v>
      </c>
      <c r="Q333" s="229">
        <f>'Stocks domestic'!L208/'Stocks domestic'!L207-1</f>
        <v>-5.2479778135259281E-3</v>
      </c>
      <c r="R333" s="155">
        <f t="array" ref="R333">MMULT(M333:Q333,'VaR ES domestic stock'!$A$12:$A$16)</f>
        <v>1.0093451177911608E-3</v>
      </c>
    </row>
    <row r="334" spans="1:18" ht="12.75">
      <c r="A334" s="247">
        <v>42677</v>
      </c>
      <c r="B334" s="111">
        <f>'Stocks domestic'!M207</f>
        <v>-2.0088646180090024E-3</v>
      </c>
      <c r="C334" s="111">
        <f>'Stocks domestic'!N207</f>
        <v>-1.0823708421418695E-2</v>
      </c>
      <c r="D334" s="111">
        <f>'Stocks domestic'!O207</f>
        <v>-9.5889224756292805E-3</v>
      </c>
      <c r="E334" s="111">
        <f>'Stocks domestic'!P207</f>
        <v>-4.4868172871933762E-4</v>
      </c>
      <c r="F334" s="111">
        <f>'Stocks domestic'!Q207</f>
        <v>-2.5212444300357082E-3</v>
      </c>
      <c r="G334" s="20"/>
      <c r="H334" s="20"/>
      <c r="I334" s="229"/>
      <c r="J334" s="229"/>
      <c r="K334" s="20">
        <f>Currency!H315+'VaR ES domestic stock'!J334</f>
        <v>0</v>
      </c>
      <c r="L334" s="235"/>
      <c r="M334" s="229">
        <f>'Stocks domestic'!H207/'Stocks domestic'!H206-1</f>
        <v>-2.0068481999452326E-3</v>
      </c>
      <c r="N334" s="229">
        <f>'Stocks domestic'!I207/'Stocks domestic'!I206-1</f>
        <v>-1.0765342856506654E-2</v>
      </c>
      <c r="O334" s="229">
        <f>'Stocks domestic'!J207/'Stocks domestic'!J206-1</f>
        <v>-9.5430953530546425E-3</v>
      </c>
      <c r="P334" s="229">
        <f>'Stocks domestic'!K207/'Stocks domestic'!K206-1</f>
        <v>-4.4858108612522152E-4</v>
      </c>
      <c r="Q334" s="229">
        <f>'Stocks domestic'!L207/'Stocks domestic'!L206-1</f>
        <v>-2.518068762736192E-3</v>
      </c>
      <c r="R334" s="155">
        <f t="array" ref="R334">MMULT(M334:Q334,'VaR ES domestic stock'!$A$12:$A$16)</f>
        <v>-5.0563872516735889E-3</v>
      </c>
    </row>
    <row r="335" spans="1:18" ht="12.75">
      <c r="A335" s="247">
        <v>42676</v>
      </c>
      <c r="B335" s="111">
        <f>'Stocks domestic'!M206</f>
        <v>-8.405365365685518E-3</v>
      </c>
      <c r="C335" s="111">
        <f>'Stocks domestic'!N206</f>
        <v>8.5341923921727365E-3</v>
      </c>
      <c r="D335" s="111">
        <f>'Stocks domestic'!O206</f>
        <v>7.1161662959400426E-3</v>
      </c>
      <c r="E335" s="111">
        <f>'Stocks domestic'!P206</f>
        <v>-1.5968301233039875E-3</v>
      </c>
      <c r="F335" s="111">
        <f>'Stocks domestic'!Q206</f>
        <v>1.3027476834801823E-5</v>
      </c>
      <c r="G335" s="20"/>
      <c r="H335" s="20"/>
      <c r="I335" s="229"/>
      <c r="J335" s="229"/>
      <c r="K335" s="20">
        <f>Currency!H316+'VaR ES domestic stock'!J335</f>
        <v>0</v>
      </c>
      <c r="L335" s="235"/>
      <c r="M335" s="229">
        <f>'Stocks domestic'!H206/'Stocks domestic'!H205-1</f>
        <v>-8.3701390480034332E-3</v>
      </c>
      <c r="N335" s="229">
        <f>'Stocks domestic'!I206/'Stocks domestic'!I205-1</f>
        <v>8.5707124278096014E-3</v>
      </c>
      <c r="O335" s="229">
        <f>'Stocks domestic'!J206/'Stocks domestic'!J205-1</f>
        <v>7.1415463745509999E-3</v>
      </c>
      <c r="P335" s="229">
        <f>'Stocks domestic'!K206/'Stocks domestic'!K205-1</f>
        <v>-1.5955558684290772E-3</v>
      </c>
      <c r="Q335" s="229">
        <f>'Stocks domestic'!L206/'Stocks domestic'!L205-1</f>
        <v>1.3027561692746659E-5</v>
      </c>
      <c r="R335" s="155">
        <f t="array" ref="R335">MMULT(M335:Q335,'VaR ES domestic stock'!$A$12:$A$16)</f>
        <v>1.1519182895241677E-3</v>
      </c>
    </row>
    <row r="336" spans="1:18" ht="12.75">
      <c r="A336" s="247">
        <v>42675</v>
      </c>
      <c r="B336" s="111">
        <f>'Stocks domestic'!M205</f>
        <v>-3.7279754407987184E-2</v>
      </c>
      <c r="C336" s="111">
        <f>'Stocks domestic'!N205</f>
        <v>-1.1638369067186276E-2</v>
      </c>
      <c r="D336" s="111">
        <f>'Stocks domestic'!O205</f>
        <v>-1.9770969996338764E-2</v>
      </c>
      <c r="E336" s="111">
        <f>'Stocks domestic'!P205</f>
        <v>-1.4203406605360852E-2</v>
      </c>
      <c r="F336" s="111">
        <f>'Stocks domestic'!Q205</f>
        <v>-3.5552298075461845E-3</v>
      </c>
      <c r="G336" s="20"/>
      <c r="H336" s="20"/>
      <c r="I336" s="229"/>
      <c r="J336" s="229"/>
      <c r="K336" s="20">
        <f>Currency!H317+'VaR ES domestic stock'!J336</f>
        <v>0</v>
      </c>
      <c r="L336" s="235"/>
      <c r="M336" s="229">
        <f>'Stocks domestic'!H205/'Stocks domestic'!H204-1</f>
        <v>-3.659341959133311E-2</v>
      </c>
      <c r="N336" s="229">
        <f>'Stocks domestic'!I205/'Stocks domestic'!I204-1</f>
        <v>-1.157090522657811E-2</v>
      </c>
      <c r="O336" s="229">
        <f>'Stocks domestic'!J205/'Stocks domestic'!J204-1</f>
        <v>-1.9576806077511222E-2</v>
      </c>
      <c r="P336" s="229">
        <f>'Stocks domestic'!K205/'Stocks domestic'!K204-1</f>
        <v>-1.4103014093032606E-2</v>
      </c>
      <c r="Q336" s="229">
        <f>'Stocks domestic'!L205/'Stocks domestic'!L204-1</f>
        <v>-3.5489174608840379E-3</v>
      </c>
      <c r="R336" s="155">
        <f t="array" ref="R336">MMULT(M336:Q336,'VaR ES domestic stock'!$A$12:$A$16)</f>
        <v>-1.7078612489867816E-2</v>
      </c>
    </row>
    <row r="337" spans="1:18" ht="12.75">
      <c r="A337" s="247">
        <v>42674</v>
      </c>
      <c r="B337" s="111">
        <f>'Stocks domestic'!M204</f>
        <v>-6.300798119237996E-3</v>
      </c>
      <c r="C337" s="111">
        <f>'Stocks domestic'!N204</f>
        <v>8.6988927857260812E-3</v>
      </c>
      <c r="D337" s="111">
        <f>'Stocks domestic'!O204</f>
        <v>3.3800491301169311E-3</v>
      </c>
      <c r="E337" s="111">
        <f>'Stocks domestic'!P204</f>
        <v>-8.5581759770258156E-3</v>
      </c>
      <c r="F337" s="111">
        <f>'Stocks domestic'!Q204</f>
        <v>5.7989107581551619E-3</v>
      </c>
      <c r="G337" s="20"/>
      <c r="H337" s="20"/>
      <c r="I337" s="229"/>
      <c r="J337" s="229"/>
      <c r="K337" s="20">
        <f>Currency!H318+'VaR ES domestic stock'!J337</f>
        <v>0</v>
      </c>
      <c r="L337" s="235"/>
      <c r="M337" s="229">
        <f>'Stocks domestic'!H204/'Stocks domestic'!H203-1</f>
        <v>-6.2809897155210459E-3</v>
      </c>
      <c r="N337" s="229">
        <f>'Stocks domestic'!I204/'Stocks domestic'!I203-1</f>
        <v>8.7368381011792007E-3</v>
      </c>
      <c r="O337" s="229">
        <f>'Stocks domestic'!J204/'Stocks domestic'!J203-1</f>
        <v>3.3857679376461114E-3</v>
      </c>
      <c r="P337" s="229">
        <f>'Stocks domestic'!K204/'Stocks domestic'!K203-1</f>
        <v>-8.5216590360529532E-3</v>
      </c>
      <c r="Q337" s="229">
        <f>'Stocks domestic'!L204/'Stocks domestic'!L203-1</f>
        <v>5.8157569886660987E-3</v>
      </c>
      <c r="R337" s="155">
        <f t="array" ref="R337">MMULT(M337:Q337,'VaR ES domestic stock'!$A$12:$A$16)</f>
        <v>6.2714285518348221E-4</v>
      </c>
    </row>
    <row r="338" spans="1:18" ht="12.75">
      <c r="A338" s="247">
        <v>42671</v>
      </c>
      <c r="B338" s="111">
        <f>'Stocks domestic'!M203</f>
        <v>-1.9047827832114058E-2</v>
      </c>
      <c r="C338" s="111">
        <f>'Stocks domestic'!N203</f>
        <v>-1.0592050239775629E-3</v>
      </c>
      <c r="D338" s="111">
        <f>'Stocks domestic'!O203</f>
        <v>-5.707041944202817E-3</v>
      </c>
      <c r="E338" s="111">
        <f>'Stocks domestic'!P203</f>
        <v>1.7441806177178273E-3</v>
      </c>
      <c r="F338" s="111">
        <f>'Stocks domestic'!Q203</f>
        <v>-2.8804975897713451E-3</v>
      </c>
      <c r="G338" s="20"/>
      <c r="H338" s="20"/>
      <c r="I338" s="229"/>
      <c r="J338" s="229"/>
      <c r="K338" s="20">
        <f>Currency!H319+'VaR ES domestic stock'!J338</f>
        <v>0</v>
      </c>
      <c r="L338" s="235"/>
      <c r="M338" s="229">
        <f>'Stocks domestic'!H203/'Stocks domestic'!H202-1</f>
        <v>-1.8867564316798369E-2</v>
      </c>
      <c r="N338" s="229">
        <f>'Stocks domestic'!I203/'Stocks domestic'!I202-1</f>
        <v>-1.0586442643401028E-3</v>
      </c>
      <c r="O338" s="229">
        <f>'Stocks domestic'!J203/'Stocks domestic'!J202-1</f>
        <v>-5.6907877162134524E-3</v>
      </c>
      <c r="P338" s="229">
        <f>'Stocks domestic'!K203/'Stocks domestic'!K202-1</f>
        <v>1.7457025854650254E-3</v>
      </c>
      <c r="Q338" s="229">
        <f>'Stocks domestic'!L203/'Stocks domestic'!L202-1</f>
        <v>-2.8763529370980923E-3</v>
      </c>
      <c r="R338" s="155">
        <f t="array" ref="R338">MMULT(M338:Q338,'VaR ES domestic stock'!$A$12:$A$16)</f>
        <v>-5.3495293297969974E-3</v>
      </c>
    </row>
    <row r="339" spans="1:18" ht="12.75">
      <c r="A339" s="247">
        <v>42670</v>
      </c>
      <c r="B339" s="111">
        <f>'Stocks domestic'!M202</f>
        <v>1.3929709147989642E-2</v>
      </c>
      <c r="C339" s="111">
        <f>'Stocks domestic'!N202</f>
        <v>2.0609612043512864E-3</v>
      </c>
      <c r="D339" s="111">
        <f>'Stocks domestic'!O202</f>
        <v>-4.4335316058846212E-3</v>
      </c>
      <c r="E339" s="111">
        <f>'Stocks domestic'!P202</f>
        <v>1.2701449288703597E-3</v>
      </c>
      <c r="F339" s="111">
        <f>'Stocks domestic'!Q202</f>
        <v>-3.5640387723089636E-3</v>
      </c>
      <c r="G339" s="20"/>
      <c r="H339" s="20"/>
      <c r="I339" s="229"/>
      <c r="J339" s="229"/>
      <c r="K339" s="20">
        <f>Currency!H320+'VaR ES domestic stock'!J339</f>
        <v>0</v>
      </c>
      <c r="L339" s="235"/>
      <c r="M339" s="229">
        <f>'Stocks domestic'!H202/'Stocks domestic'!H201-1</f>
        <v>1.4027179598963269E-2</v>
      </c>
      <c r="N339" s="229">
        <f>'Stocks domestic'!I202/'Stocks domestic'!I201-1</f>
        <v>2.063086444656026E-3</v>
      </c>
      <c r="O339" s="229">
        <f>'Stocks domestic'!J202/'Stocks domestic'!J201-1</f>
        <v>-4.4237180129492737E-3</v>
      </c>
      <c r="P339" s="229">
        <f>'Stocks domestic'!K202/'Stocks domestic'!K201-1</f>
        <v>1.2709519045630557E-3</v>
      </c>
      <c r="Q339" s="229">
        <f>'Stocks domestic'!L202/'Stocks domestic'!L201-1</f>
        <v>-3.5576951246968358E-3</v>
      </c>
      <c r="R339" s="155">
        <f t="array" ref="R339">MMULT(M339:Q339,'VaR ES domestic stock'!$A$12:$A$16)</f>
        <v>1.8759609621072479E-3</v>
      </c>
    </row>
    <row r="340" spans="1:18" ht="12.75">
      <c r="A340" s="247">
        <v>42669</v>
      </c>
      <c r="B340" s="111">
        <f>'Stocks domestic'!M201</f>
        <v>6.7534212553814936E-3</v>
      </c>
      <c r="C340" s="111">
        <f>'Stocks domestic'!N201</f>
        <v>2.1063860071751173E-3</v>
      </c>
      <c r="D340" s="111">
        <f>'Stocks domestic'!O201</f>
        <v>-1.5503771609727036E-2</v>
      </c>
      <c r="E340" s="111">
        <f>'Stocks domestic'!P201</f>
        <v>1.0877190304797186E-2</v>
      </c>
      <c r="F340" s="111">
        <f>'Stocks domestic'!Q201</f>
        <v>1.3274746416204897E-3</v>
      </c>
      <c r="G340" s="20"/>
      <c r="H340" s="20"/>
      <c r="I340" s="229"/>
      <c r="J340" s="229"/>
      <c r="K340" s="20">
        <f>Currency!H321+'VaR ES domestic stock'!J340</f>
        <v>0</v>
      </c>
      <c r="L340" s="235"/>
      <c r="M340" s="229">
        <f>'Stocks domestic'!H201/'Stocks domestic'!H200-1</f>
        <v>6.7762770272905559E-3</v>
      </c>
      <c r="N340" s="229">
        <f>'Stocks domestic'!I201/'Stocks domestic'!I200-1</f>
        <v>2.1086059966253234E-3</v>
      </c>
      <c r="O340" s="229">
        <f>'Stocks domestic'!J201/'Stocks domestic'!J200-1</f>
        <v>-1.5384206841772996E-2</v>
      </c>
      <c r="P340" s="229">
        <f>'Stocks domestic'!K201/'Stocks domestic'!K200-1</f>
        <v>1.0936562009773221E-2</v>
      </c>
      <c r="Q340" s="229">
        <f>'Stocks domestic'!L201/'Stocks domestic'!L200-1</f>
        <v>1.3283561260888366E-3</v>
      </c>
      <c r="R340" s="155">
        <f t="array" ref="R340">MMULT(M340:Q340,'VaR ES domestic stock'!$A$12:$A$16)</f>
        <v>1.1531188636009881E-3</v>
      </c>
    </row>
    <row r="341" spans="1:18" ht="12.75">
      <c r="A341" s="247">
        <v>42668</v>
      </c>
      <c r="B341" s="111">
        <f>'Stocks domestic'!M200</f>
        <v>-4.1214615615599018E-3</v>
      </c>
      <c r="C341" s="111">
        <f>'Stocks domestic'!N200</f>
        <v>-6.5960411375820894E-3</v>
      </c>
      <c r="D341" s="111">
        <f>'Stocks domestic'!O200</f>
        <v>3.038987807651633E-3</v>
      </c>
      <c r="E341" s="111">
        <f>'Stocks domestic'!P200</f>
        <v>-8.5086886831021863E-3</v>
      </c>
      <c r="F341" s="111">
        <f>'Stocks domestic'!Q200</f>
        <v>-2.211819611535229E-3</v>
      </c>
      <c r="G341" s="20"/>
      <c r="H341" s="20"/>
      <c r="I341" s="229"/>
      <c r="J341" s="229"/>
      <c r="K341" s="20">
        <f>Currency!H322+'VaR ES domestic stock'!J341</f>
        <v>0</v>
      </c>
      <c r="L341" s="235"/>
      <c r="M341" s="229">
        <f>'Stocks domestic'!H200/'Stocks domestic'!H199-1</f>
        <v>-4.1129799950092583E-3</v>
      </c>
      <c r="N341" s="229">
        <f>'Stocks domestic'!I200/'Stocks domestic'!I199-1</f>
        <v>-6.5743350092974939E-3</v>
      </c>
      <c r="O341" s="229">
        <f>'Stocks domestic'!J200/'Stocks domestic'!J199-1</f>
        <v>3.0436102123903019E-3</v>
      </c>
      <c r="P341" s="229">
        <f>'Stocks domestic'!K200/'Stocks domestic'!K199-1</f>
        <v>-8.4725922418933397E-3</v>
      </c>
      <c r="Q341" s="229">
        <f>'Stocks domestic'!L200/'Stocks domestic'!L199-1</f>
        <v>-2.209375340965547E-3</v>
      </c>
      <c r="R341" s="155">
        <f t="array" ref="R341">MMULT(M341:Q341,'VaR ES domestic stock'!$A$12:$A$16)</f>
        <v>-3.6651344749550679E-3</v>
      </c>
    </row>
    <row r="342" spans="1:18" ht="12.75">
      <c r="A342" s="247">
        <v>42667</v>
      </c>
      <c r="B342" s="111">
        <f>'Stocks domestic'!M199</f>
        <v>9.9250063223590319E-3</v>
      </c>
      <c r="C342" s="111">
        <f>'Stocks domestic'!N199</f>
        <v>-2.0624836770861832E-4</v>
      </c>
      <c r="D342" s="111">
        <f>'Stocks domestic'!O199</f>
        <v>5.6339992784102781E-3</v>
      </c>
      <c r="E342" s="111">
        <f>'Stocks domestic'!P199</f>
        <v>-4.6649445906152007E-3</v>
      </c>
      <c r="F342" s="111">
        <f>'Stocks domestic'!Q199</f>
        <v>1.8881356034475907E-2</v>
      </c>
      <c r="G342" s="20"/>
      <c r="H342" s="20"/>
      <c r="I342" s="229"/>
      <c r="J342" s="229"/>
      <c r="K342" s="20">
        <f>Currency!H323+'VaR ES domestic stock'!J342</f>
        <v>0</v>
      </c>
      <c r="L342" s="235"/>
      <c r="M342" s="229">
        <f>'Stocks domestic'!H199/'Stocks domestic'!H198-1</f>
        <v>9.9744225477527149E-3</v>
      </c>
      <c r="N342" s="229">
        <f>'Stocks domestic'!I199/'Stocks domestic'!I198-1</f>
        <v>-2.0622709997619726E-4</v>
      </c>
      <c r="O342" s="229">
        <f>'Stocks domestic'!J199/'Stocks domestic'!J198-1</f>
        <v>5.6499001000587246E-3</v>
      </c>
      <c r="P342" s="229">
        <f>'Stocks domestic'!K199/'Stocks domestic'!K198-1</f>
        <v>-4.654080636411706E-3</v>
      </c>
      <c r="Q342" s="229">
        <f>'Stocks domestic'!L199/'Stocks domestic'!L198-1</f>
        <v>1.906073603794245E-2</v>
      </c>
      <c r="R342" s="155">
        <f t="array" ref="R342">MMULT(M342:Q342,'VaR ES domestic stock'!$A$12:$A$16)</f>
        <v>5.9649501898731971E-3</v>
      </c>
    </row>
    <row r="343" spans="1:18" ht="12.75">
      <c r="A343" s="247">
        <v>42664</v>
      </c>
      <c r="B343" s="111">
        <f>'Stocks domestic'!M198</f>
        <v>5.2435509680244623E-3</v>
      </c>
      <c r="C343" s="111">
        <f>'Stocks domestic'!N198</f>
        <v>-7.6505096028602086E-3</v>
      </c>
      <c r="D343" s="111">
        <f>'Stocks domestic'!O198</f>
        <v>-3.6539415882310701E-3</v>
      </c>
      <c r="E343" s="111">
        <f>'Stocks domestic'!P198</f>
        <v>3.3374084673528009E-2</v>
      </c>
      <c r="F343" s="111">
        <f>'Stocks domestic'!Q198</f>
        <v>4.1517650239129643E-2</v>
      </c>
      <c r="G343" s="20"/>
      <c r="H343" s="20"/>
      <c r="I343" s="229"/>
      <c r="J343" s="229"/>
      <c r="K343" s="20">
        <f>Currency!H324+'VaR ES domestic stock'!J343</f>
        <v>0</v>
      </c>
      <c r="L343" s="235"/>
      <c r="M343" s="229">
        <f>'Stocks domestic'!H198/'Stocks domestic'!H197-1</f>
        <v>5.2573224413541286E-3</v>
      </c>
      <c r="N343" s="229">
        <f>'Stocks domestic'!I198/'Stocks domestic'!I197-1</f>
        <v>-7.6213189428452344E-3</v>
      </c>
      <c r="O343" s="229">
        <f>'Stocks domestic'!J198/'Stocks domestic'!J197-1</f>
        <v>-3.6472740670491222E-3</v>
      </c>
      <c r="P343" s="229">
        <f>'Stocks domestic'!K198/'Stocks domestic'!K197-1</f>
        <v>3.3937246983562375E-2</v>
      </c>
      <c r="Q343" s="229">
        <f>'Stocks domestic'!L198/'Stocks domestic'!L197-1</f>
        <v>4.2391560149409147E-2</v>
      </c>
      <c r="R343" s="155">
        <f t="array" ref="R343">MMULT(M343:Q343,'VaR ES domestic stock'!$A$12:$A$16)</f>
        <v>1.406350731288626E-2</v>
      </c>
    </row>
    <row r="344" spans="1:18" ht="12.75">
      <c r="A344" s="247">
        <v>42663</v>
      </c>
      <c r="B344" s="111">
        <f>'Stocks domestic'!M197</f>
        <v>-2.3077585343546505E-2</v>
      </c>
      <c r="C344" s="111">
        <f>'Stocks domestic'!N197</f>
        <v>-3.1794464878158934E-3</v>
      </c>
      <c r="D344" s="111">
        <f>'Stocks domestic'!O197</f>
        <v>-1.4362894825811368E-3</v>
      </c>
      <c r="E344" s="111">
        <f>'Stocks domestic'!P197</f>
        <v>1.1146864655747131E-2</v>
      </c>
      <c r="F344" s="111">
        <f>'Stocks domestic'!Q197</f>
        <v>-5.8029226437531466E-3</v>
      </c>
      <c r="G344" s="20"/>
      <c r="H344" s="20"/>
      <c r="I344" s="229"/>
      <c r="J344" s="229"/>
      <c r="K344" s="20">
        <f>Currency!H325+'VaR ES domestic stock'!J344</f>
        <v>0</v>
      </c>
      <c r="L344" s="235"/>
      <c r="M344" s="229">
        <f>'Stocks domestic'!H197/'Stocks domestic'!H196-1</f>
        <v>-2.2813334531028961E-2</v>
      </c>
      <c r="N344" s="229">
        <f>'Stocks domestic'!I197/'Stocks domestic'!I196-1</f>
        <v>-3.1743974003500819E-3</v>
      </c>
      <c r="O344" s="229">
        <f>'Stocks domestic'!J197/'Stocks domestic'!J196-1</f>
        <v>-1.4352585124918216E-3</v>
      </c>
      <c r="P344" s="229">
        <f>'Stocks domestic'!K197/'Stocks domestic'!K196-1</f>
        <v>1.1209222434093835E-2</v>
      </c>
      <c r="Q344" s="229">
        <f>'Stocks domestic'!L197/'Stocks domestic'!L196-1</f>
        <v>-5.7861182088063678E-3</v>
      </c>
      <c r="R344" s="155">
        <f t="array" ref="R344">MMULT(M344:Q344,'VaR ES domestic stock'!$A$12:$A$16)</f>
        <v>-4.3999772437166799E-3</v>
      </c>
    </row>
    <row r="345" spans="1:18" ht="12.75">
      <c r="A345" s="247">
        <v>42662</v>
      </c>
      <c r="B345" s="111">
        <f>'Stocks domestic'!M196</f>
        <v>1.5400611008672516E-2</v>
      </c>
      <c r="C345" s="111">
        <f>'Stocks domestic'!N196</f>
        <v>-6.7924018302584238E-2</v>
      </c>
      <c r="D345" s="111">
        <f>'Stocks domestic'!O196</f>
        <v>-9.7369531712744803E-3</v>
      </c>
      <c r="E345" s="111">
        <f>'Stocks domestic'!P196</f>
        <v>1.8844751051053918E-2</v>
      </c>
      <c r="F345" s="111">
        <f>'Stocks domestic'!Q196</f>
        <v>-9.0100306732213281E-3</v>
      </c>
      <c r="G345" s="20"/>
      <c r="H345" s="20"/>
      <c r="I345" s="229"/>
      <c r="J345" s="229"/>
      <c r="K345" s="20">
        <f>Currency!H326+'VaR ES domestic stock'!J345</f>
        <v>0</v>
      </c>
      <c r="L345" s="235"/>
      <c r="M345" s="229">
        <f>'Stocks domestic'!H196/'Stocks domestic'!H195-1</f>
        <v>1.55198115526618E-2</v>
      </c>
      <c r="N345" s="229">
        <f>'Stocks domestic'!I196/'Stocks domestic'!I195-1</f>
        <v>-6.5668537029262453E-2</v>
      </c>
      <c r="O345" s="229">
        <f>'Stocks domestic'!J196/'Stocks domestic'!J195-1</f>
        <v>-9.6897025262074887E-3</v>
      </c>
      <c r="P345" s="229">
        <f>'Stocks domestic'!K196/'Stocks domestic'!K195-1</f>
        <v>1.9023434019317831E-2</v>
      </c>
      <c r="Q345" s="229">
        <f>'Stocks domestic'!L196/'Stocks domestic'!L195-1</f>
        <v>-8.9695619794486481E-3</v>
      </c>
      <c r="R345" s="155">
        <f t="array" ref="R345">MMULT(M345:Q345,'VaR ES domestic stock'!$A$12:$A$16)</f>
        <v>-9.9569111925877953E-3</v>
      </c>
    </row>
    <row r="346" spans="1:18" ht="12.75">
      <c r="A346" s="247">
        <v>42661</v>
      </c>
      <c r="B346" s="111">
        <f>'Stocks domestic'!M195</f>
        <v>2.4345956033025432E-2</v>
      </c>
      <c r="C346" s="111">
        <f>'Stocks domestic'!N195</f>
        <v>1.045077918193394E-2</v>
      </c>
      <c r="D346" s="111">
        <f>'Stocks domestic'!O195</f>
        <v>-2.4898950973976488E-3</v>
      </c>
      <c r="E346" s="111">
        <f>'Stocks domestic'!P195</f>
        <v>0.17237972649645833</v>
      </c>
      <c r="F346" s="111">
        <f>'Stocks domestic'!Q195</f>
        <v>5.8508280957786738E-3</v>
      </c>
      <c r="G346" s="20"/>
      <c r="H346" s="20"/>
      <c r="I346" s="229"/>
      <c r="J346" s="229"/>
      <c r="K346" s="20">
        <f>Currency!H327+'VaR ES domestic stock'!J346</f>
        <v>0</v>
      </c>
      <c r="L346" s="235"/>
      <c r="M346" s="229">
        <f>'Stocks domestic'!H195/'Stocks domestic'!H194-1</f>
        <v>2.4644738609123307E-2</v>
      </c>
      <c r="N346" s="229">
        <f>'Stocks domestic'!I195/'Stocks domestic'!I194-1</f>
        <v>1.0505579309662005E-2</v>
      </c>
      <c r="O346" s="229">
        <f>'Stocks domestic'!J195/'Stocks domestic'!J194-1</f>
        <v>-2.4867978797152857E-3</v>
      </c>
      <c r="P346" s="229">
        <f>'Stocks domestic'!K195/'Stocks domestic'!K194-1</f>
        <v>0.18812891159421974</v>
      </c>
      <c r="Q346" s="229">
        <f>'Stocks domestic'!L195/'Stocks domestic'!L194-1</f>
        <v>5.8679776204750844E-3</v>
      </c>
      <c r="R346" s="155">
        <f t="array" ref="R346">MMULT(M346:Q346,'VaR ES domestic stock'!$A$12:$A$16)</f>
        <v>4.5332081850752971E-2</v>
      </c>
    </row>
    <row r="347" spans="1:18" ht="12.75">
      <c r="A347" s="247">
        <v>42660</v>
      </c>
      <c r="B347" s="111">
        <f>'Stocks domestic'!M194</f>
        <v>-1.2416752889996259E-2</v>
      </c>
      <c r="C347" s="111">
        <f>'Stocks domestic'!N194</f>
        <v>-3.6369012223524074E-3</v>
      </c>
      <c r="D347" s="111">
        <f>'Stocks domestic'!O194</f>
        <v>-3.5778672323899023E-5</v>
      </c>
      <c r="E347" s="111">
        <f>'Stocks domestic'!P194</f>
        <v>-1.5950430829967933E-2</v>
      </c>
      <c r="F347" s="111">
        <f>'Stocks domestic'!Q194</f>
        <v>-2.8446608775006036E-3</v>
      </c>
      <c r="G347" s="20"/>
      <c r="H347" s="20"/>
      <c r="I347" s="229"/>
      <c r="J347" s="229"/>
      <c r="K347" s="20">
        <f>Currency!H328+'VaR ES domestic stock'!J347</f>
        <v>0</v>
      </c>
      <c r="L347" s="235"/>
      <c r="M347" s="229">
        <f>'Stocks domestic'!H194/'Stocks domestic'!H193-1</f>
        <v>-1.233998308623141E-2</v>
      </c>
      <c r="N347" s="229">
        <f>'Stocks domestic'!I194/'Stocks domestic'!I193-1</f>
        <v>-3.6302957073967024E-3</v>
      </c>
      <c r="O347" s="229">
        <f>'Stocks domestic'!J194/'Stocks domestic'!J193-1</f>
        <v>-3.577803227483578E-5</v>
      </c>
      <c r="P347" s="229">
        <f>'Stocks domestic'!K194/'Stocks domestic'!K193-1</f>
        <v>-1.5823896361182976E-2</v>
      </c>
      <c r="Q347" s="229">
        <f>'Stocks domestic'!L194/'Stocks domestic'!L193-1</f>
        <v>-2.8406186635643316E-3</v>
      </c>
      <c r="R347" s="155">
        <f t="array" ref="R347">MMULT(M347:Q347,'VaR ES domestic stock'!$A$12:$A$16)</f>
        <v>-6.9341143701300515E-3</v>
      </c>
    </row>
    <row r="348" spans="1:18" ht="12.75">
      <c r="A348" s="247">
        <v>42657</v>
      </c>
      <c r="B348" s="111">
        <f>'Stocks domestic'!M193</f>
        <v>-2.3720676887049541E-2</v>
      </c>
      <c r="C348" s="111">
        <f>'Stocks domestic'!N193</f>
        <v>7.9823944726199105E-3</v>
      </c>
      <c r="D348" s="111">
        <f>'Stocks domestic'!O193</f>
        <v>6.2361765410824416E-4</v>
      </c>
      <c r="E348" s="111">
        <f>'Stocks domestic'!P193</f>
        <v>7.3783232290154932E-3</v>
      </c>
      <c r="F348" s="111">
        <f>'Stocks domestic'!Q193</f>
        <v>3.8285402236179589E-3</v>
      </c>
      <c r="G348" s="20"/>
      <c r="H348" s="20"/>
      <c r="I348" s="229"/>
      <c r="J348" s="229"/>
      <c r="K348" s="20">
        <f>Currency!H329+'VaR ES domestic stock'!J348</f>
        <v>0</v>
      </c>
      <c r="L348" s="235"/>
      <c r="M348" s="229">
        <f>'Stocks domestic'!H193/'Stocks domestic'!H192-1</f>
        <v>-2.3441552989376113E-2</v>
      </c>
      <c r="N348" s="229">
        <f>'Stocks domestic'!I193/'Stocks domestic'!I192-1</f>
        <v>8.014338724013248E-3</v>
      </c>
      <c r="O348" s="229">
        <f>'Stocks domestic'!J193/'Stocks domestic'!J192-1</f>
        <v>6.238121440245159E-4</v>
      </c>
      <c r="P348" s="229">
        <f>'Stocks domestic'!K193/'Stocks domestic'!K192-1</f>
        <v>7.4056101250805639E-3</v>
      </c>
      <c r="Q348" s="229">
        <f>'Stocks domestic'!L193/'Stocks domestic'!L192-1</f>
        <v>3.8358784456440365E-3</v>
      </c>
      <c r="R348" s="155">
        <f t="array" ref="R348">MMULT(M348:Q348,'VaR ES domestic stock'!$A$12:$A$16)</f>
        <v>-7.1238271012274957E-4</v>
      </c>
    </row>
    <row r="349" spans="1:18" ht="12.75">
      <c r="A349" s="247">
        <v>42656</v>
      </c>
      <c r="B349" s="111">
        <f>'Stocks domestic'!M192</f>
        <v>2.3307772269381562E-3</v>
      </c>
      <c r="C349" s="111">
        <f>'Stocks domestic'!N192</f>
        <v>4.3345370864908582E-3</v>
      </c>
      <c r="D349" s="111">
        <f>'Stocks domestic'!O192</f>
        <v>5.5804749326977153E-3</v>
      </c>
      <c r="E349" s="111">
        <f>'Stocks domestic'!P192</f>
        <v>1.5963019070987572E-2</v>
      </c>
      <c r="F349" s="111">
        <f>'Stocks domestic'!Q192</f>
        <v>5.3207910319733329E-3</v>
      </c>
      <c r="G349" s="20"/>
      <c r="H349" s="20"/>
      <c r="I349" s="229"/>
      <c r="J349" s="229"/>
      <c r="K349" s="20">
        <f>Currency!H330+'VaR ES domestic stock'!J349</f>
        <v>0</v>
      </c>
      <c r="L349" s="235"/>
      <c r="M349" s="229">
        <f>'Stocks domestic'!H192/'Stocks domestic'!H191-1</f>
        <v>2.3334955997424967E-3</v>
      </c>
      <c r="N349" s="229">
        <f>'Stocks domestic'!I192/'Stocks domestic'!I191-1</f>
        <v>4.3439447801223441E-3</v>
      </c>
      <c r="O349" s="229">
        <f>'Stocks domestic'!J192/'Stocks domestic'!J191-1</f>
        <v>5.5960747876351302E-3</v>
      </c>
      <c r="P349" s="229">
        <f>'Stocks domestic'!K192/'Stocks domestic'!K191-1</f>
        <v>1.6091108718127023E-2</v>
      </c>
      <c r="Q349" s="229">
        <f>'Stocks domestic'!L192/'Stocks domestic'!L191-1</f>
        <v>5.3349715799981823E-3</v>
      </c>
      <c r="R349" s="155">
        <f t="array" ref="R349">MMULT(M349:Q349,'VaR ES domestic stock'!$A$12:$A$16)</f>
        <v>6.7399190931250359E-3</v>
      </c>
    </row>
    <row r="350" spans="1:18" ht="12.75">
      <c r="A350" s="247">
        <v>42655</v>
      </c>
      <c r="B350" s="111">
        <f>'Stocks domestic'!M191</f>
        <v>1.209719939973389E-2</v>
      </c>
      <c r="C350" s="111">
        <f>'Stocks domestic'!N191</f>
        <v>1.3123645783158094E-3</v>
      </c>
      <c r="D350" s="111">
        <f>'Stocks domestic'!O191</f>
        <v>1.3978147293822631E-2</v>
      </c>
      <c r="E350" s="111">
        <f>'Stocks domestic'!P191</f>
        <v>-5.8196773761043695E-3</v>
      </c>
      <c r="F350" s="111">
        <f>'Stocks domestic'!Q191</f>
        <v>3.6757109599589422E-3</v>
      </c>
      <c r="G350" s="20"/>
      <c r="H350" s="20"/>
      <c r="I350" s="229"/>
      <c r="J350" s="229"/>
      <c r="K350" s="20">
        <f>Currency!H331+'VaR ES domestic stock'!J350</f>
        <v>0</v>
      </c>
      <c r="L350" s="235"/>
      <c r="M350" s="229">
        <f>'Stocks domestic'!H191/'Stocks domestic'!H190-1</f>
        <v>1.2170666466087221E-2</v>
      </c>
      <c r="N350" s="229">
        <f>'Stocks domestic'!I191/'Stocks domestic'!I190-1</f>
        <v>1.3132261055470718E-3</v>
      </c>
      <c r="O350" s="229">
        <f>'Stocks domestic'!J191/'Stocks domestic'!J190-1</f>
        <v>1.4076298384969155E-2</v>
      </c>
      <c r="P350" s="229">
        <f>'Stocks domestic'!K191/'Stocks domestic'!K190-1</f>
        <v>-5.8027758567480436E-3</v>
      </c>
      <c r="Q350" s="229">
        <f>'Stocks domestic'!L191/'Stocks domestic'!L190-1</f>
        <v>3.6824746700983013E-3</v>
      </c>
      <c r="R350" s="155">
        <f t="array" ref="R350">MMULT(M350:Q350,'VaR ES domestic stock'!$A$12:$A$16)</f>
        <v>5.0879779539907419E-3</v>
      </c>
    </row>
    <row r="351" spans="1:18" ht="12.75">
      <c r="A351" s="247">
        <v>42654</v>
      </c>
      <c r="B351" s="111">
        <f>'Stocks domestic'!M190</f>
        <v>-1.9499661568882064E-3</v>
      </c>
      <c r="C351" s="111">
        <f>'Stocks domestic'!N190</f>
        <v>-1.7634770281806513E-2</v>
      </c>
      <c r="D351" s="111">
        <f>'Stocks domestic'!O190</f>
        <v>4.4406997907496292E-3</v>
      </c>
      <c r="E351" s="111">
        <f>'Stocks domestic'!P190</f>
        <v>-2.4586091966324556E-2</v>
      </c>
      <c r="F351" s="111">
        <f>'Stocks domestic'!Q190</f>
        <v>-1.2464629470064294E-2</v>
      </c>
      <c r="G351" s="20"/>
      <c r="H351" s="20"/>
      <c r="I351" s="229"/>
      <c r="J351" s="229"/>
      <c r="K351" s="20">
        <f>Currency!H332+'VaR ES domestic stock'!J351</f>
        <v>0</v>
      </c>
      <c r="L351" s="235"/>
      <c r="M351" s="229">
        <f>'Stocks domestic'!H190/'Stocks domestic'!H189-1</f>
        <v>-1.9480662080276767E-3</v>
      </c>
      <c r="N351" s="229">
        <f>'Stocks domestic'!I190/'Stocks domestic'!I189-1</f>
        <v>-1.7480187730075647E-2</v>
      </c>
      <c r="O351" s="229">
        <f>'Stocks domestic'!J190/'Stocks domestic'!J189-1</f>
        <v>4.4505743092455585E-3</v>
      </c>
      <c r="P351" s="229">
        <f>'Stocks domestic'!K190/'Stocks domestic'!K189-1</f>
        <v>-2.4286315807248715E-2</v>
      </c>
      <c r="Q351" s="229">
        <f>'Stocks domestic'!L190/'Stocks domestic'!L189-1</f>
        <v>-1.2387267738188434E-2</v>
      </c>
      <c r="R351" s="155">
        <f t="array" ref="R351">MMULT(M351:Q351,'VaR ES domestic stock'!$A$12:$A$16)</f>
        <v>-1.0330252634858983E-2</v>
      </c>
    </row>
    <row r="352" spans="1:18" ht="12.75">
      <c r="A352" s="247">
        <v>42653</v>
      </c>
      <c r="B352" s="111">
        <f>'Stocks domestic'!M189</f>
        <v>2.2393007552487642E-2</v>
      </c>
      <c r="C352" s="111">
        <f>'Stocks domestic'!N189</f>
        <v>-1.5430668523369248E-3</v>
      </c>
      <c r="D352" s="111">
        <f>'Stocks domestic'!O189</f>
        <v>1.7855561697176628E-2</v>
      </c>
      <c r="E352" s="111">
        <f>'Stocks domestic'!P189</f>
        <v>-1.3757846000318335E-2</v>
      </c>
      <c r="F352" s="111">
        <f>'Stocks domestic'!Q189</f>
        <v>4.702652119839802E-3</v>
      </c>
      <c r="G352" s="20"/>
      <c r="H352" s="20"/>
      <c r="I352" s="229"/>
      <c r="J352" s="229"/>
      <c r="K352" s="20">
        <f>Currency!H333+'VaR ES domestic stock'!J352</f>
        <v>0</v>
      </c>
      <c r="L352" s="235"/>
      <c r="M352" s="229">
        <f>'Stocks domestic'!H189/'Stocks domestic'!H188-1</f>
        <v>2.2645612953861027E-2</v>
      </c>
      <c r="N352" s="229">
        <f>'Stocks domestic'!I189/'Stocks domestic'!I188-1</f>
        <v>-1.5418769367999685E-3</v>
      </c>
      <c r="O352" s="229">
        <f>'Stocks domestic'!J189/'Stocks domestic'!J188-1</f>
        <v>1.8015925277648615E-2</v>
      </c>
      <c r="P352" s="229">
        <f>'Stocks domestic'!K189/'Stocks domestic'!K188-1</f>
        <v>-1.3663639358714952E-2</v>
      </c>
      <c r="Q352" s="229">
        <f>'Stocks domestic'!L189/'Stocks domestic'!L188-1</f>
        <v>4.713726941859564E-3</v>
      </c>
      <c r="R352" s="155">
        <f t="array" ref="R352">MMULT(M352:Q352,'VaR ES domestic stock'!$A$12:$A$16)</f>
        <v>6.0339497755708578E-3</v>
      </c>
    </row>
    <row r="353" spans="1:18" ht="12.75">
      <c r="A353" s="247">
        <v>42650</v>
      </c>
      <c r="B353" s="111">
        <f>'Stocks domestic'!M188</f>
        <v>-2.3304789015429535E-2</v>
      </c>
      <c r="C353" s="111">
        <f>'Stocks domestic'!N188</f>
        <v>-4.3417939611027146E-4</v>
      </c>
      <c r="D353" s="111">
        <f>'Stocks domestic'!O188</f>
        <v>2.6948928607276875E-4</v>
      </c>
      <c r="E353" s="111">
        <f>'Stocks domestic'!P188</f>
        <v>-3.6041584886281845E-3</v>
      </c>
      <c r="F353" s="111">
        <f>'Stocks domestic'!Q188</f>
        <v>-1.8339171000475619E-4</v>
      </c>
      <c r="G353" s="20"/>
      <c r="H353" s="20"/>
      <c r="I353" s="229"/>
      <c r="J353" s="229"/>
      <c r="K353" s="20">
        <f>Currency!H334+'VaR ES domestic stock'!J353</f>
        <v>0</v>
      </c>
      <c r="L353" s="235"/>
      <c r="M353" s="229">
        <f>'Stocks domestic'!H188/'Stocks domestic'!H187-1</f>
        <v>-2.3035329709523822E-2</v>
      </c>
      <c r="N353" s="229">
        <f>'Stocks domestic'!I188/'Stocks domestic'!I187-1</f>
        <v>-4.3408515387610702E-4</v>
      </c>
      <c r="O353" s="229">
        <f>'Stocks domestic'!J188/'Stocks domestic'!J187-1</f>
        <v>2.6952560157256222E-4</v>
      </c>
      <c r="P353" s="229">
        <f>'Stocks domestic'!K188/'Stocks domestic'!K187-1</f>
        <v>-3.5976713053750276E-3</v>
      </c>
      <c r="Q353" s="229">
        <f>'Stocks domestic'!L188/'Stocks domestic'!L187-1</f>
        <v>-1.8337489477304736E-4</v>
      </c>
      <c r="R353" s="155">
        <f t="array" ref="R353">MMULT(M353:Q353,'VaR ES domestic stock'!$A$12:$A$16)</f>
        <v>-5.3961870923950883E-3</v>
      </c>
    </row>
    <row r="354" spans="1:18" ht="12.75">
      <c r="A354" s="247">
        <v>42649</v>
      </c>
      <c r="B354" s="111">
        <f>'Stocks domestic'!M187</f>
        <v>-3.8428606764440577E-2</v>
      </c>
      <c r="C354" s="111">
        <f>'Stocks domestic'!N187</f>
        <v>1.1739805173375602E-4</v>
      </c>
      <c r="D354" s="111">
        <f>'Stocks domestic'!O187</f>
        <v>5.4165610788269878E-3</v>
      </c>
      <c r="E354" s="111">
        <f>'Stocks domestic'!P187</f>
        <v>-1.3436621714578077E-2</v>
      </c>
      <c r="F354" s="111">
        <f>'Stocks domestic'!Q187</f>
        <v>-2.5292501312517985E-4</v>
      </c>
      <c r="G354" s="20"/>
      <c r="H354" s="20"/>
      <c r="I354" s="229"/>
      <c r="J354" s="229"/>
      <c r="K354" s="20">
        <f>Currency!H335+'VaR ES domestic stock'!J354</f>
        <v>0</v>
      </c>
      <c r="L354" s="235"/>
      <c r="M354" s="229">
        <f>'Stocks domestic'!H187/'Stocks domestic'!H186-1</f>
        <v>-3.7699595973120226E-2</v>
      </c>
      <c r="N354" s="229">
        <f>'Stocks domestic'!I187/'Stocks domestic'!I186-1</f>
        <v>1.1740494315470862E-4</v>
      </c>
      <c r="O354" s="229">
        <f>'Stocks domestic'!J187/'Stocks domestic'!J186-1</f>
        <v>5.4312571678940547E-3</v>
      </c>
      <c r="P354" s="229">
        <f>'Stocks domestic'!K187/'Stocks domestic'!K186-1</f>
        <v>-1.334675327273982E-2</v>
      </c>
      <c r="Q354" s="229">
        <f>'Stocks domestic'!L187/'Stocks domestic'!L186-1</f>
        <v>-2.5289303029052412E-4</v>
      </c>
      <c r="R354" s="155">
        <f t="array" ref="R354">MMULT(M354:Q354,'VaR ES domestic stock'!$A$12:$A$16)</f>
        <v>-9.1501160330203623E-3</v>
      </c>
    </row>
    <row r="355" spans="1:18" ht="12.75">
      <c r="A355" s="247">
        <v>42648</v>
      </c>
      <c r="B355" s="111">
        <f>'Stocks domestic'!M186</f>
        <v>-1.5039859991231516E-2</v>
      </c>
      <c r="C355" s="111">
        <f>'Stocks domestic'!N186</f>
        <v>1.0928101755973616E-2</v>
      </c>
      <c r="D355" s="111">
        <f>'Stocks domestic'!O186</f>
        <v>-5.4519882794328933E-4</v>
      </c>
      <c r="E355" s="111">
        <f>'Stocks domestic'!P186</f>
        <v>3.6788872236592052E-2</v>
      </c>
      <c r="F355" s="111">
        <f>'Stocks domestic'!Q186</f>
        <v>5.9761782377582597E-3</v>
      </c>
      <c r="G355" s="20"/>
      <c r="H355" s="20"/>
      <c r="I355" s="229"/>
      <c r="J355" s="229"/>
      <c r="K355" s="20">
        <f>Currency!H336+'VaR ES domestic stock'!J355</f>
        <v>0</v>
      </c>
      <c r="L355" s="235"/>
      <c r="M355" s="229">
        <f>'Stocks domestic'!H186/'Stocks domestic'!H185-1</f>
        <v>-1.4927326167640143E-2</v>
      </c>
      <c r="N355" s="229">
        <f>'Stocks domestic'!I186/'Stocks domestic'!I185-1</f>
        <v>1.0988031567376266E-2</v>
      </c>
      <c r="O355" s="229">
        <f>'Stocks domestic'!J186/'Stocks domestic'!J185-1</f>
        <v>-5.4505023406792308E-4</v>
      </c>
      <c r="P355" s="229">
        <f>'Stocks domestic'!K186/'Stocks domestic'!K185-1</f>
        <v>3.7473958157484111E-2</v>
      </c>
      <c r="Q355" s="229">
        <f>'Stocks domestic'!L186/'Stocks domestic'!L185-1</f>
        <v>5.9940712170425403E-3</v>
      </c>
      <c r="R355" s="155">
        <f t="array" ref="R355">MMULT(M355:Q355,'VaR ES domestic stock'!$A$12:$A$16)</f>
        <v>7.7967369080389707E-3</v>
      </c>
    </row>
    <row r="356" spans="1:18" ht="12.75">
      <c r="A356" s="247">
        <v>42647</v>
      </c>
      <c r="B356" s="111">
        <f>'Stocks domestic'!M185</f>
        <v>-9.3455522331646283E-3</v>
      </c>
      <c r="C356" s="111">
        <f>'Stocks domestic'!N185</f>
        <v>-1.7630931506808739E-3</v>
      </c>
      <c r="D356" s="111">
        <f>'Stocks domestic'!O185</f>
        <v>5.6850052957784494E-3</v>
      </c>
      <c r="E356" s="111">
        <f>'Stocks domestic'!P185</f>
        <v>-1.4014930089160038E-3</v>
      </c>
      <c r="F356" s="111">
        <f>'Stocks domestic'!Q185</f>
        <v>-1.7115401179456273E-3</v>
      </c>
      <c r="G356" s="20"/>
      <c r="H356" s="20"/>
      <c r="I356" s="229"/>
      <c r="J356" s="229"/>
      <c r="K356" s="20">
        <f>Currency!H337+'VaR ES domestic stock'!J356</f>
        <v>0</v>
      </c>
      <c r="L356" s="235"/>
      <c r="M356" s="229">
        <f>'Stocks domestic'!H185/'Stocks domestic'!H184-1</f>
        <v>-9.3020182817171726E-3</v>
      </c>
      <c r="N356" s="229">
        <f>'Stocks domestic'!I185/'Stocks domestic'!I184-1</f>
        <v>-1.7615398149778416E-3</v>
      </c>
      <c r="O356" s="229">
        <f>'Stocks domestic'!J185/'Stocks domestic'!J184-1</f>
        <v>5.7011956045081025E-3</v>
      </c>
      <c r="P356" s="229">
        <f>'Stocks domestic'!K185/'Stocks domestic'!K184-1</f>
        <v>-1.400511376226321E-3</v>
      </c>
      <c r="Q356" s="229">
        <f>'Stocks domestic'!L185/'Stocks domestic'!L184-1</f>
        <v>-1.7100762684227888E-3</v>
      </c>
      <c r="R356" s="155">
        <f t="array" ref="R356">MMULT(M356:Q356,'VaR ES domestic stock'!$A$12:$A$16)</f>
        <v>-1.6945900273672044E-3</v>
      </c>
    </row>
    <row r="357" spans="1:18" ht="12.75">
      <c r="A357" s="247">
        <v>42646</v>
      </c>
      <c r="B357" s="111">
        <f>'Stocks domestic'!M184</f>
        <v>3.3768788623985545E-2</v>
      </c>
      <c r="C357" s="111">
        <f>'Stocks domestic'!N184</f>
        <v>-1.4924243577154486E-2</v>
      </c>
      <c r="D357" s="111">
        <f>'Stocks domestic'!O184</f>
        <v>-1.7236603004587854E-2</v>
      </c>
      <c r="E357" s="111">
        <f>'Stocks domestic'!P184</f>
        <v>2.8028871677946911E-2</v>
      </c>
      <c r="F357" s="111">
        <f>'Stocks domestic'!Q184</f>
        <v>-1.5667218326572481E-2</v>
      </c>
      <c r="G357" s="20"/>
      <c r="H357" s="20"/>
      <c r="I357" s="229"/>
      <c r="J357" s="229"/>
      <c r="K357" s="20">
        <f>Currency!H338+'VaR ES domestic stock'!J357</f>
        <v>0</v>
      </c>
      <c r="L357" s="235"/>
      <c r="M357" s="229">
        <f>'Stocks domestic'!H184/'Stocks domestic'!H183-1</f>
        <v>3.4345426649236011E-2</v>
      </c>
      <c r="N357" s="229">
        <f>'Stocks domestic'!I184/'Stocks domestic'!I183-1</f>
        <v>-1.4813429013422974E-2</v>
      </c>
      <c r="O357" s="229">
        <f>'Stocks domestic'!J184/'Stocks domestic'!J183-1</f>
        <v>-1.7088902598312417E-2</v>
      </c>
      <c r="P357" s="229">
        <f>'Stocks domestic'!K184/'Stocks domestic'!K183-1</f>
        <v>2.8425376359053622E-2</v>
      </c>
      <c r="Q357" s="229">
        <f>'Stocks domestic'!L184/'Stocks domestic'!L183-1</f>
        <v>-1.5545125909314006E-2</v>
      </c>
      <c r="R357" s="155">
        <f t="array" ref="R357">MMULT(M357:Q357,'VaR ES domestic stock'!$A$12:$A$16)</f>
        <v>3.0646690974480461E-3</v>
      </c>
    </row>
    <row r="358" spans="1:18" ht="12.75">
      <c r="A358" s="247">
        <v>42643</v>
      </c>
      <c r="B358" s="111">
        <f>'Stocks domestic'!M183</f>
        <v>1.7183920736256731E-2</v>
      </c>
      <c r="C358" s="111">
        <f>'Stocks domestic'!N183</f>
        <v>1.2184068755411833E-2</v>
      </c>
      <c r="D358" s="111">
        <f>'Stocks domestic'!O183</f>
        <v>8.4535088267290396E-3</v>
      </c>
      <c r="E358" s="111">
        <f>'Stocks domestic'!P183</f>
        <v>1.9989092889005806E-2</v>
      </c>
      <c r="F358" s="111">
        <f>'Stocks domestic'!Q183</f>
        <v>4.2063424154013202E-3</v>
      </c>
      <c r="G358" s="20"/>
      <c r="H358" s="20"/>
      <c r="I358" s="229"/>
      <c r="J358" s="229"/>
      <c r="K358" s="20">
        <f>Currency!H339+'VaR ES domestic stock'!J358</f>
        <v>0</v>
      </c>
      <c r="L358" s="235"/>
      <c r="M358" s="229">
        <f>'Stocks domestic'!H183/'Stocks domestic'!H182-1</f>
        <v>1.7332413646262257E-2</v>
      </c>
      <c r="N358" s="229">
        <f>'Stocks domestic'!I183/'Stocks domestic'!I182-1</f>
        <v>1.225859689889397E-2</v>
      </c>
      <c r="O358" s="229">
        <f>'Stocks domestic'!J183/'Stocks domestic'!J182-1</f>
        <v>8.4893406294563878E-3</v>
      </c>
      <c r="P358" s="229">
        <f>'Stocks domestic'!K183/'Stocks domestic'!K182-1</f>
        <v>2.0190212638187655E-2</v>
      </c>
      <c r="Q358" s="229">
        <f>'Stocks domestic'!L183/'Stocks domestic'!L182-1</f>
        <v>4.2152014907386182E-3</v>
      </c>
      <c r="R358" s="155">
        <f t="array" ref="R358">MMULT(M358:Q358,'VaR ES domestic stock'!$A$12:$A$16)</f>
        <v>1.2497153060707778E-2</v>
      </c>
    </row>
    <row r="359" spans="1:18" ht="12.75">
      <c r="A359" s="247">
        <v>42642</v>
      </c>
      <c r="B359" s="111">
        <f>'Stocks domestic'!M182</f>
        <v>-3.737636463642581E-2</v>
      </c>
      <c r="C359" s="111">
        <f>'Stocks domestic'!N182</f>
        <v>-1.3211672798957633E-2</v>
      </c>
      <c r="D359" s="111">
        <f>'Stocks domestic'!O182</f>
        <v>-2.5656438544000279E-2</v>
      </c>
      <c r="E359" s="111">
        <f>'Stocks domestic'!P182</f>
        <v>-1.8345759633449813E-2</v>
      </c>
      <c r="F359" s="111">
        <f>'Stocks domestic'!Q182</f>
        <v>-2.0917244875277186E-2</v>
      </c>
      <c r="G359" s="20"/>
      <c r="H359" s="20"/>
      <c r="I359" s="229"/>
      <c r="J359" s="229"/>
      <c r="K359" s="20">
        <f>Currency!H340+'VaR ES domestic stock'!J359</f>
        <v>0</v>
      </c>
      <c r="L359" s="235"/>
      <c r="M359" s="229">
        <f>'Stocks domestic'!H182/'Stocks domestic'!H181-1</f>
        <v>-3.6686490025295337E-2</v>
      </c>
      <c r="N359" s="229">
        <f>'Stocks domestic'!I182/'Stocks domestic'!I181-1</f>
        <v>-1.3124781729602186E-2</v>
      </c>
      <c r="O359" s="229">
        <f>'Stocks domestic'!J182/'Stocks domestic'!J181-1</f>
        <v>-2.533010890008236E-2</v>
      </c>
      <c r="P359" s="229">
        <f>'Stocks domestic'!K182/'Stocks domestic'!K181-1</f>
        <v>-1.8178500578461709E-2</v>
      </c>
      <c r="Q359" s="229">
        <f>'Stocks domestic'!L182/'Stocks domestic'!L181-1</f>
        <v>-2.0699996689857225E-2</v>
      </c>
      <c r="R359" s="155">
        <f t="array" ref="R359">MMULT(M359:Q359,'VaR ES domestic stock'!$A$12:$A$16)</f>
        <v>-2.2803975584659766E-2</v>
      </c>
    </row>
    <row r="360" spans="1:18" ht="12.75">
      <c r="A360" s="247">
        <v>42641</v>
      </c>
      <c r="B360" s="111">
        <f>'Stocks domestic'!M181</f>
        <v>1.7812111352698951E-3</v>
      </c>
      <c r="C360" s="111">
        <f>'Stocks domestic'!N181</f>
        <v>6.5170774353000751E-3</v>
      </c>
      <c r="D360" s="111">
        <f>'Stocks domestic'!O181</f>
        <v>7.1242942540691917E-3</v>
      </c>
      <c r="E360" s="111">
        <f>'Stocks domestic'!P181</f>
        <v>3.7634967077898596E-3</v>
      </c>
      <c r="F360" s="111">
        <f>'Stocks domestic'!Q181</f>
        <v>9.2805044572587681E-4</v>
      </c>
      <c r="G360" s="20"/>
      <c r="H360" s="20"/>
      <c r="I360" s="229"/>
      <c r="J360" s="229"/>
      <c r="K360" s="20">
        <f>Currency!H341+'VaR ES domestic stock'!J360</f>
        <v>0</v>
      </c>
      <c r="L360" s="235"/>
      <c r="M360" s="229">
        <f>'Stocks domestic'!H181/'Stocks domestic'!H180-1</f>
        <v>1.7827984341223235E-3</v>
      </c>
      <c r="N360" s="229">
        <f>'Stocks domestic'!I181/'Stocks domestic'!I180-1</f>
        <v>6.5383597922521464E-3</v>
      </c>
      <c r="O360" s="229">
        <f>'Stocks domestic'!J181/'Stocks domestic'!J180-1</f>
        <v>7.1497324121378991E-3</v>
      </c>
      <c r="P360" s="229">
        <f>'Stocks domestic'!K181/'Stocks domestic'!K180-1</f>
        <v>3.7705875541931277E-3</v>
      </c>
      <c r="Q360" s="229">
        <f>'Stocks domestic'!L181/'Stocks domestic'!L180-1</f>
        <v>9.2848121778987824E-4</v>
      </c>
      <c r="R360" s="155">
        <f t="array" ref="R360">MMULT(M360:Q360,'VaR ES domestic stock'!$A$12:$A$16)</f>
        <v>4.033991882099075E-3</v>
      </c>
    </row>
    <row r="361" spans="1:18" ht="12.75">
      <c r="A361" s="247">
        <v>42640</v>
      </c>
      <c r="B361" s="111">
        <f>'Stocks domestic'!M180</f>
        <v>-1.7286718811661606E-2</v>
      </c>
      <c r="C361" s="111">
        <f>'Stocks domestic'!N180</f>
        <v>1.2403918286480825E-2</v>
      </c>
      <c r="D361" s="111">
        <f>'Stocks domestic'!O180</f>
        <v>-9.5004021749315552E-5</v>
      </c>
      <c r="E361" s="111">
        <f>'Stocks domestic'!P180</f>
        <v>2.4244140893359068E-2</v>
      </c>
      <c r="F361" s="111">
        <f>'Stocks domestic'!Q180</f>
        <v>1.6331390832979763E-2</v>
      </c>
      <c r="G361" s="20"/>
      <c r="H361" s="20"/>
      <c r="I361" s="229"/>
      <c r="J361" s="229"/>
      <c r="K361" s="20">
        <f>Currency!H342+'VaR ES domestic stock'!J361</f>
        <v>0</v>
      </c>
      <c r="L361" s="235"/>
      <c r="M361" s="229">
        <f>'Stocks domestic'!H180/'Stocks domestic'!H179-1</f>
        <v>-1.7138160746924203E-2</v>
      </c>
      <c r="N361" s="229">
        <f>'Stocks domestic'!I180/'Stocks domestic'!I179-1</f>
        <v>1.2481165941696126E-2</v>
      </c>
      <c r="O361" s="229">
        <f>'Stocks domestic'!J180/'Stocks domestic'!J179-1</f>
        <v>-9.4999509010151861E-5</v>
      </c>
      <c r="P361" s="229">
        <f>'Stocks domestic'!K180/'Stocks domestic'!K179-1</f>
        <v>2.4540419572672167E-2</v>
      </c>
      <c r="Q361" s="229">
        <f>'Stocks domestic'!L180/'Stocks domestic'!L179-1</f>
        <v>1.6465476939297341E-2</v>
      </c>
      <c r="R361" s="155">
        <f t="array" ref="R361">MMULT(M361:Q361,'VaR ES domestic stock'!$A$12:$A$16)</f>
        <v>7.2507804395462571E-3</v>
      </c>
    </row>
    <row r="362" spans="1:18" ht="12.75">
      <c r="A362" s="247">
        <v>42639</v>
      </c>
      <c r="B362" s="111">
        <f>'Stocks domestic'!M179</f>
        <v>1.0822277430738356E-2</v>
      </c>
      <c r="C362" s="111">
        <f>'Stocks domestic'!N179</f>
        <v>-1.1200104352126039E-2</v>
      </c>
      <c r="D362" s="111">
        <f>'Stocks domestic'!O179</f>
        <v>4.9334461478940557E-3</v>
      </c>
      <c r="E362" s="111">
        <f>'Stocks domestic'!P179</f>
        <v>-1.1062302519534533E-2</v>
      </c>
      <c r="F362" s="111">
        <f>'Stocks domestic'!Q179</f>
        <v>-5.845054092441352E-3</v>
      </c>
      <c r="G362" s="20"/>
      <c r="H362" s="20"/>
      <c r="I362" s="229"/>
      <c r="J362" s="229"/>
      <c r="K362" s="20">
        <f>Currency!H343+'VaR ES domestic stock'!J362</f>
        <v>0</v>
      </c>
      <c r="L362" s="235"/>
      <c r="M362" s="229">
        <f>'Stocks domestic'!H179/'Stocks domestic'!H178-1</f>
        <v>1.0881050101835266E-2</v>
      </c>
      <c r="N362" s="229">
        <f>'Stocks domestic'!I179/'Stocks domestic'!I178-1</f>
        <v>-1.1137616690396923E-2</v>
      </c>
      <c r="O362" s="229">
        <f>'Stocks domestic'!J179/'Stocks domestic'!J178-1</f>
        <v>4.9456356304826699E-3</v>
      </c>
      <c r="P362" s="229">
        <f>'Stocks domestic'!K179/'Stocks domestic'!K178-1</f>
        <v>-1.1001340252440261E-2</v>
      </c>
      <c r="Q362" s="229">
        <f>'Stocks domestic'!L179/'Stocks domestic'!L178-1</f>
        <v>-5.8280049975704129E-3</v>
      </c>
      <c r="R362" s="155">
        <f t="array" ref="R362">MMULT(M362:Q362,'VaR ES domestic stock'!$A$12:$A$16)</f>
        <v>-2.4280552416179324E-3</v>
      </c>
    </row>
    <row r="363" spans="1:18" ht="12.75">
      <c r="A363" s="247">
        <v>42636</v>
      </c>
      <c r="B363" s="111">
        <f>'Stocks domestic'!M178</f>
        <v>4.8442557633364743E-3</v>
      </c>
      <c r="C363" s="111">
        <f>'Stocks domestic'!N178</f>
        <v>-9.718403525011389E-3</v>
      </c>
      <c r="D363" s="111">
        <f>'Stocks domestic'!O178</f>
        <v>-1.6889113068447124E-2</v>
      </c>
      <c r="E363" s="111">
        <f>'Stocks domestic'!P178</f>
        <v>1.0624691127915319E-3</v>
      </c>
      <c r="F363" s="111">
        <f>'Stocks domestic'!Q178</f>
        <v>-6.8528048553493101E-3</v>
      </c>
      <c r="G363" s="20"/>
      <c r="H363" s="20"/>
      <c r="I363" s="229"/>
      <c r="J363" s="229"/>
      <c r="K363" s="20">
        <f>Currency!H344+'VaR ES domestic stock'!J363</f>
        <v>0</v>
      </c>
      <c r="L363" s="235"/>
      <c r="M363" s="229">
        <f>'Stocks domestic'!H178/'Stocks domestic'!H177-1</f>
        <v>4.8560081397959198E-3</v>
      </c>
      <c r="N363" s="229">
        <f>'Stocks domestic'!I178/'Stocks domestic'!I177-1</f>
        <v>-9.6713324501199738E-3</v>
      </c>
      <c r="O363" s="229">
        <f>'Stocks domestic'!J178/'Stocks domestic'!J177-1</f>
        <v>-1.6747291534078279E-2</v>
      </c>
      <c r="P363" s="229">
        <f>'Stocks domestic'!K178/'Stocks domestic'!K177-1</f>
        <v>1.0630337330455042E-3</v>
      </c>
      <c r="Q363" s="229">
        <f>'Stocks domestic'!L178/'Stocks domestic'!L177-1</f>
        <v>-6.8293779320801606E-3</v>
      </c>
      <c r="R363" s="155">
        <f t="array" ref="R363">MMULT(M363:Q363,'VaR ES domestic stock'!$A$12:$A$16)</f>
        <v>-5.4657920086873977E-3</v>
      </c>
    </row>
    <row r="364" spans="1:18" ht="12.75">
      <c r="A364" s="247">
        <v>42635</v>
      </c>
      <c r="B364" s="111">
        <f>'Stocks domestic'!M177</f>
        <v>-3.1081527112002787E-3</v>
      </c>
      <c r="C364" s="111">
        <f>'Stocks domestic'!N177</f>
        <v>-6.3202916756828513E-3</v>
      </c>
      <c r="D364" s="111">
        <f>'Stocks domestic'!O177</f>
        <v>3.9227307355795487E-4</v>
      </c>
      <c r="E364" s="111">
        <f>'Stocks domestic'!P177</f>
        <v>9.7599421841850051E-4</v>
      </c>
      <c r="F364" s="111">
        <f>'Stocks domestic'!Q177</f>
        <v>-7.9485025306307352E-3</v>
      </c>
      <c r="G364" s="20"/>
      <c r="H364" s="20"/>
      <c r="I364" s="229"/>
      <c r="J364" s="229"/>
      <c r="K364" s="20">
        <f>Currency!H345+'VaR ES domestic stock'!J364</f>
        <v>0</v>
      </c>
      <c r="L364" s="235"/>
      <c r="M364" s="229">
        <f>'Stocks domestic'!H177/'Stocks domestic'!H176-1</f>
        <v>-3.1033274051195381E-3</v>
      </c>
      <c r="N364" s="229">
        <f>'Stocks domestic'!I177/'Stocks domestic'!I176-1</f>
        <v>-6.3003606443335913E-3</v>
      </c>
      <c r="O364" s="229">
        <f>'Stocks domestic'!J177/'Stocks domestic'!J176-1</f>
        <v>3.923500227014376E-4</v>
      </c>
      <c r="P364" s="229">
        <f>'Stocks domestic'!K177/'Stocks domestic'!K176-1</f>
        <v>9.7647065576311753E-4</v>
      </c>
      <c r="Q364" s="229">
        <f>'Stocks domestic'!L177/'Stocks domestic'!L176-1</f>
        <v>-7.9169967143400966E-3</v>
      </c>
      <c r="R364" s="155">
        <f t="array" ref="R364">MMULT(M364:Q364,'VaR ES domestic stock'!$A$12:$A$16)</f>
        <v>-3.190372817065734E-3</v>
      </c>
    </row>
    <row r="365" spans="1:18" ht="12.75">
      <c r="A365" s="247">
        <v>42634</v>
      </c>
      <c r="B365" s="111">
        <f>'Stocks domestic'!M176</f>
        <v>-5.3426731492774472E-3</v>
      </c>
      <c r="C365" s="111">
        <f>'Stocks domestic'!N176</f>
        <v>1.3915896136800404E-4</v>
      </c>
      <c r="D365" s="111">
        <f>'Stocks domestic'!O176</f>
        <v>-8.349077986053409E-3</v>
      </c>
      <c r="E365" s="111">
        <f>'Stocks domestic'!P176</f>
        <v>-4.3075266631100312E-2</v>
      </c>
      <c r="F365" s="111">
        <f>'Stocks domestic'!Q176</f>
        <v>8.4111840115339859E-3</v>
      </c>
      <c r="G365" s="20"/>
      <c r="H365" s="20"/>
      <c r="I365" s="229"/>
      <c r="J365" s="229"/>
      <c r="K365" s="20">
        <f>Currency!H346+'VaR ES domestic stock'!J365</f>
        <v>0</v>
      </c>
      <c r="L365" s="235"/>
      <c r="M365" s="229">
        <f>'Stocks domestic'!H176/'Stocks domestic'!H175-1</f>
        <v>-5.3284264541912929E-3</v>
      </c>
      <c r="N365" s="229">
        <f>'Stocks domestic'!I176/'Stocks domestic'!I175-1</f>
        <v>1.3916864442542476E-4</v>
      </c>
      <c r="O365" s="229">
        <f>'Stocks domestic'!J176/'Stocks domestic'!J175-1</f>
        <v>-8.3143212306608927E-3</v>
      </c>
      <c r="P365" s="229">
        <f>'Stocks domestic'!K176/'Stocks domestic'!K175-1</f>
        <v>-4.2160705982944857E-2</v>
      </c>
      <c r="Q365" s="229">
        <f>'Stocks domestic'!L176/'Stocks domestic'!L175-1</f>
        <v>8.4466574077741718E-3</v>
      </c>
      <c r="R365" s="155">
        <f t="array" ref="R365">MMULT(M365:Q365,'VaR ES domestic stock'!$A$12:$A$16)</f>
        <v>-9.4435255231194882E-3</v>
      </c>
    </row>
    <row r="366" spans="1:18" ht="12.75">
      <c r="A366" s="247">
        <v>42633</v>
      </c>
      <c r="B366" s="111">
        <f>'Stocks domestic'!M175</f>
        <v>-6.4743477746180087E-3</v>
      </c>
      <c r="C366" s="111">
        <f>'Stocks domestic'!N175</f>
        <v>1.2602689515593829E-3</v>
      </c>
      <c r="D366" s="111">
        <f>'Stocks domestic'!O175</f>
        <v>1.7106048978441093E-3</v>
      </c>
      <c r="E366" s="111">
        <f>'Stocks domestic'!P175</f>
        <v>3.7343284901889865E-3</v>
      </c>
      <c r="F366" s="111">
        <f>'Stocks domestic'!Q175</f>
        <v>-3.1161581283952589E-4</v>
      </c>
      <c r="G366" s="20"/>
      <c r="H366" s="20"/>
      <c r="I366" s="229"/>
      <c r="J366" s="229"/>
      <c r="K366" s="20">
        <f>Currency!H347+'VaR ES domestic stock'!J366</f>
        <v>0</v>
      </c>
      <c r="L366" s="235"/>
      <c r="M366" s="229">
        <f>'Stocks domestic'!H175/'Stocks domestic'!H174-1</f>
        <v>-6.4534343430148189E-3</v>
      </c>
      <c r="N366" s="229">
        <f>'Stocks domestic'!I175/'Stocks domestic'!I174-1</f>
        <v>1.2610634241891905E-3</v>
      </c>
      <c r="O366" s="229">
        <f>'Stocks domestic'!J175/'Stocks domestic'!J174-1</f>
        <v>1.7120688170124687E-3</v>
      </c>
      <c r="P366" s="229">
        <f>'Stocks domestic'!K175/'Stocks domestic'!K174-1</f>
        <v>3.7413097822662778E-3</v>
      </c>
      <c r="Q366" s="229">
        <f>'Stocks domestic'!L175/'Stocks domestic'!L174-1</f>
        <v>-3.1156726567493909E-4</v>
      </c>
      <c r="R366" s="155">
        <f t="array" ref="R366">MMULT(M366:Q366,'VaR ES domestic stock'!$A$12:$A$16)</f>
        <v>-1.011191704436434E-5</v>
      </c>
    </row>
    <row r="367" spans="1:18" ht="12.75">
      <c r="A367" s="247">
        <v>42632</v>
      </c>
      <c r="B367" s="111">
        <f>'Stocks domestic'!M174</f>
        <v>-6.3411113454524932E-4</v>
      </c>
      <c r="C367" s="111">
        <f>'Stocks domestic'!N174</f>
        <v>-1.8831053041886675E-2</v>
      </c>
      <c r="D367" s="111">
        <f>'Stocks domestic'!O174</f>
        <v>-1.6928994662657511E-2</v>
      </c>
      <c r="E367" s="111">
        <f>'Stocks domestic'!P174</f>
        <v>-1.9577250402740387E-2</v>
      </c>
      <c r="F367" s="111">
        <f>'Stocks domestic'!Q174</f>
        <v>-1.0805252887470744E-2</v>
      </c>
      <c r="G367" s="20"/>
      <c r="H367" s="20"/>
      <c r="I367" s="229"/>
      <c r="J367" s="229"/>
      <c r="K367" s="20">
        <f>Currency!H348+'VaR ES domestic stock'!J367</f>
        <v>0</v>
      </c>
      <c r="L367" s="235"/>
      <c r="M367" s="229">
        <f>'Stocks domestic'!H174/'Stocks domestic'!H173-1</f>
        <v>-6.3391012856872653E-4</v>
      </c>
      <c r="N367" s="229">
        <f>'Stocks domestic'!I174/'Stocks domestic'!I173-1</f>
        <v>-1.8654856484852989E-2</v>
      </c>
      <c r="O367" s="229">
        <f>'Stocks domestic'!J174/'Stocks domestic'!J173-1</f>
        <v>-1.6786504437661831E-2</v>
      </c>
      <c r="P367" s="229">
        <f>'Stocks domestic'!K174/'Stocks domestic'!K173-1</f>
        <v>-1.9386860497333847E-2</v>
      </c>
      <c r="Q367" s="229">
        <f>'Stocks domestic'!L174/'Stocks domestic'!L173-1</f>
        <v>-1.0747085834238224E-2</v>
      </c>
      <c r="R367" s="155">
        <f t="array" ref="R367">MMULT(M367:Q367,'VaR ES domestic stock'!$A$12:$A$16)</f>
        <v>-1.3241843476531123E-2</v>
      </c>
    </row>
    <row r="368" spans="1:18" ht="12.75">
      <c r="A368" s="247">
        <v>42629</v>
      </c>
      <c r="B368" s="111">
        <f>'Stocks domestic'!M173</f>
        <v>2.4836230327032416E-2</v>
      </c>
      <c r="C368" s="111">
        <f>'Stocks domestic'!N173</f>
        <v>3.020148866311648E-2</v>
      </c>
      <c r="D368" s="111">
        <f>'Stocks domestic'!O173</f>
        <v>-5.3480550250045306E-3</v>
      </c>
      <c r="E368" s="111">
        <f>'Stocks domestic'!P173</f>
        <v>2.2038802474796011E-2</v>
      </c>
      <c r="F368" s="111">
        <f>'Stocks domestic'!Q173</f>
        <v>1.3408138951510166E-3</v>
      </c>
      <c r="G368" s="20"/>
      <c r="H368" s="20"/>
      <c r="I368" s="229"/>
      <c r="J368" s="229"/>
      <c r="K368" s="20">
        <f>Currency!H349+'VaR ES domestic stock'!J368</f>
        <v>0</v>
      </c>
      <c r="L368" s="235"/>
      <c r="M368" s="229">
        <f>'Stocks domestic'!H173/'Stocks domestic'!H172-1</f>
        <v>2.5147218751436329E-2</v>
      </c>
      <c r="N368" s="229">
        <f>'Stocks domestic'!I173/'Stocks domestic'!I172-1</f>
        <v>3.0662179778402798E-2</v>
      </c>
      <c r="O368" s="229">
        <f>'Stocks domestic'!J173/'Stocks domestic'!J172-1</f>
        <v>-5.3337796385842795E-3</v>
      </c>
      <c r="P368" s="229">
        <f>'Stocks domestic'!K173/'Stocks domestic'!K172-1</f>
        <v>2.2283450828691986E-2</v>
      </c>
      <c r="Q368" s="229">
        <f>'Stocks domestic'!L173/'Stocks domestic'!L172-1</f>
        <v>1.3417131879849276E-3</v>
      </c>
      <c r="R368" s="155">
        <f t="array" ref="R368">MMULT(M368:Q368,'VaR ES domestic stock'!$A$12:$A$16)</f>
        <v>1.4820156581586351E-2</v>
      </c>
    </row>
    <row r="369" spans="1:18" ht="12.75">
      <c r="A369" s="247">
        <v>42628</v>
      </c>
      <c r="B369" s="111">
        <f>'Stocks domestic'!M172</f>
        <v>1.9735792620602776E-2</v>
      </c>
      <c r="C369" s="111">
        <f>'Stocks domestic'!N172</f>
        <v>2.5572251814564659E-2</v>
      </c>
      <c r="D369" s="111">
        <f>'Stocks domestic'!O172</f>
        <v>3.295821303434484E-2</v>
      </c>
      <c r="E369" s="111">
        <f>'Stocks domestic'!P172</f>
        <v>2.9208461787437229E-3</v>
      </c>
      <c r="F369" s="111">
        <f>'Stocks domestic'!Q172</f>
        <v>1.5920231123204159E-2</v>
      </c>
      <c r="G369" s="20"/>
      <c r="H369" s="20"/>
      <c r="I369" s="229"/>
      <c r="J369" s="229"/>
      <c r="K369" s="20">
        <f>Currency!H350+'VaR ES domestic stock'!J369</f>
        <v>0</v>
      </c>
      <c r="L369" s="235"/>
      <c r="M369" s="229">
        <f>'Stocks domestic'!H172/'Stocks domestic'!H171-1</f>
        <v>1.9931830908966441E-2</v>
      </c>
      <c r="N369" s="229">
        <f>'Stocks domestic'!I172/'Stocks domestic'!I171-1</f>
        <v>2.5902026875745499E-2</v>
      </c>
      <c r="O369" s="229">
        <f>'Stocks domestic'!J172/'Stocks domestic'!J171-1</f>
        <v>3.3507351202774149E-2</v>
      </c>
      <c r="P369" s="229">
        <f>'Stocks domestic'!K172/'Stocks domestic'!K171-1</f>
        <v>2.925116006101236E-3</v>
      </c>
      <c r="Q369" s="229">
        <f>'Stocks domestic'!L172/'Stocks domestic'!L171-1</f>
        <v>1.6047633194944844E-2</v>
      </c>
      <c r="R369" s="155">
        <f t="array" ref="R369">MMULT(M369:Q369,'VaR ES domestic stock'!$A$12:$A$16)</f>
        <v>1.9662791637706435E-2</v>
      </c>
    </row>
    <row r="370" spans="1:18" ht="12.75">
      <c r="A370" s="247">
        <v>42627</v>
      </c>
      <c r="B370" s="111">
        <f>'Stocks domestic'!M171</f>
        <v>3.3342381932492454E-3</v>
      </c>
      <c r="C370" s="111">
        <f>'Stocks domestic'!N171</f>
        <v>1.7802910327357399E-3</v>
      </c>
      <c r="D370" s="111">
        <f>'Stocks domestic'!O171</f>
        <v>3.627476091089097E-2</v>
      </c>
      <c r="E370" s="111">
        <f>'Stocks domestic'!P171</f>
        <v>1.102852667522577E-2</v>
      </c>
      <c r="F370" s="111">
        <f>'Stocks domestic'!Q171</f>
        <v>-3.2882383556033894E-3</v>
      </c>
      <c r="G370" s="20"/>
      <c r="H370" s="20"/>
      <c r="I370" s="229"/>
      <c r="J370" s="229"/>
      <c r="K370" s="20">
        <f>Currency!H351+'VaR ES domestic stock'!J370</f>
        <v>0</v>
      </c>
      <c r="L370" s="235"/>
      <c r="M370" s="229">
        <f>'Stocks domestic'!H171/'Stocks domestic'!H170-1</f>
        <v>3.3398029484348335E-3</v>
      </c>
      <c r="N370" s="229">
        <f>'Stocks domestic'!I171/'Stocks domestic'!I170-1</f>
        <v>1.7818766916548601E-3</v>
      </c>
      <c r="O370" s="229">
        <f>'Stocks domestic'!J171/'Stocks domestic'!J170-1</f>
        <v>3.6940718129589323E-2</v>
      </c>
      <c r="P370" s="229">
        <f>'Stocks domestic'!K171/'Stocks domestic'!K170-1</f>
        <v>1.1089565056972228E-2</v>
      </c>
      <c r="Q370" s="229">
        <f>'Stocks domestic'!L171/'Stocks domestic'!L170-1</f>
        <v>-3.2828380206795238E-3</v>
      </c>
      <c r="R370" s="155">
        <f t="array" ref="R370">MMULT(M370:Q370,'VaR ES domestic stock'!$A$12:$A$16)</f>
        <v>9.9738249611943455E-3</v>
      </c>
    </row>
    <row r="371" spans="1:18" ht="12.75">
      <c r="A371" s="247">
        <v>42626</v>
      </c>
      <c r="B371" s="111">
        <f>'Stocks domestic'!M170</f>
        <v>-1.1482109939107095E-2</v>
      </c>
      <c r="C371" s="111">
        <f>'Stocks domestic'!N170</f>
        <v>-1.3183011107543869E-2</v>
      </c>
      <c r="D371" s="111">
        <f>'Stocks domestic'!O170</f>
        <v>2.3455190919699474E-2</v>
      </c>
      <c r="E371" s="111">
        <f>'Stocks domestic'!P170</f>
        <v>-3.0410396096081392E-2</v>
      </c>
      <c r="F371" s="111">
        <f>'Stocks domestic'!Q170</f>
        <v>-9.227353709327573E-3</v>
      </c>
      <c r="G371" s="20"/>
      <c r="H371" s="20"/>
      <c r="I371" s="229"/>
      <c r="J371" s="229"/>
      <c r="K371" s="20">
        <f>Currency!H352+'VaR ES domestic stock'!J371</f>
        <v>0</v>
      </c>
      <c r="L371" s="235"/>
      <c r="M371" s="229">
        <f>'Stocks domestic'!H170/'Stocks domestic'!H169-1</f>
        <v>-1.1416442090237511E-2</v>
      </c>
      <c r="N371" s="229">
        <f>'Stocks domestic'!I170/'Stocks domestic'!I169-1</f>
        <v>-1.3096495811273035E-2</v>
      </c>
      <c r="O371" s="229">
        <f>'Stocks domestic'!J170/'Stocks domestic'!J169-1</f>
        <v>2.3732427210324314E-2</v>
      </c>
      <c r="P371" s="229">
        <f>'Stocks domestic'!K170/'Stocks domestic'!K169-1</f>
        <v>-2.9952651797475305E-2</v>
      </c>
      <c r="Q371" s="229">
        <f>'Stocks domestic'!L170/'Stocks domestic'!L169-1</f>
        <v>-9.1849123219702733E-3</v>
      </c>
      <c r="R371" s="155">
        <f t="array" ref="R371">MMULT(M371:Q371,'VaR ES domestic stock'!$A$12:$A$16)</f>
        <v>-7.9836149621263629E-3</v>
      </c>
    </row>
    <row r="372" spans="1:18" ht="12.75">
      <c r="A372" s="247">
        <v>42625</v>
      </c>
      <c r="B372" s="111">
        <f>'Stocks domestic'!M169</f>
        <v>2.850755368149447E-2</v>
      </c>
      <c r="C372" s="111">
        <f>'Stocks domestic'!N169</f>
        <v>2.6902193101735177E-2</v>
      </c>
      <c r="D372" s="111">
        <f>'Stocks domestic'!O169</f>
        <v>3.11561948163958E-2</v>
      </c>
      <c r="E372" s="111">
        <f>'Stocks domestic'!P169</f>
        <v>3.5086212773476171E-2</v>
      </c>
      <c r="F372" s="111">
        <f>'Stocks domestic'!Q169</f>
        <v>2.383782930650917E-2</v>
      </c>
      <c r="G372" s="20"/>
      <c r="H372" s="20"/>
      <c r="I372" s="229"/>
      <c r="J372" s="229"/>
      <c r="K372" s="20">
        <f>Currency!H353+'VaR ES domestic stock'!J372</f>
        <v>0</v>
      </c>
      <c r="L372" s="235"/>
      <c r="M372" s="229">
        <f>'Stocks domestic'!H169/'Stocks domestic'!H168-1</f>
        <v>2.8917782922386115E-2</v>
      </c>
      <c r="N372" s="229">
        <f>'Stocks domestic'!I169/'Stocks domestic'!I168-1</f>
        <v>2.726732401916121E-2</v>
      </c>
      <c r="O372" s="229">
        <f>'Stocks domestic'!J169/'Stocks domestic'!J168-1</f>
        <v>3.1646629158555761E-2</v>
      </c>
      <c r="P372" s="229">
        <f>'Stocks domestic'!K169/'Stocks domestic'!K168-1</f>
        <v>3.5708996295791495E-2</v>
      </c>
      <c r="Q372" s="229">
        <f>'Stocks domestic'!L169/'Stocks domestic'!L168-1</f>
        <v>2.4124221487781705E-2</v>
      </c>
      <c r="R372" s="155">
        <f t="array" ref="R372">MMULT(M372:Q372,'VaR ES domestic stock'!$A$12:$A$16)</f>
        <v>2.9532990776735258E-2</v>
      </c>
    </row>
    <row r="373" spans="1:18" ht="12.75">
      <c r="A373" s="247">
        <v>42622</v>
      </c>
      <c r="B373" s="111">
        <f>'Stocks domestic'!M168</f>
        <v>-7.1124157321935709E-3</v>
      </c>
      <c r="C373" s="111">
        <f>'Stocks domestic'!N168</f>
        <v>-2.0186632397200255E-2</v>
      </c>
      <c r="D373" s="111">
        <f>'Stocks domestic'!O168</f>
        <v>-1.5271080659235221E-2</v>
      </c>
      <c r="E373" s="111">
        <f>'Stocks domestic'!P168</f>
        <v>-2.4582277747963004E-2</v>
      </c>
      <c r="F373" s="111">
        <f>'Stocks domestic'!Q168</f>
        <v>-1.3832885069979975E-2</v>
      </c>
      <c r="G373" s="20"/>
      <c r="H373" s="20"/>
      <c r="I373" s="229"/>
      <c r="J373" s="229"/>
      <c r="K373" s="20">
        <f>Currency!H354+'VaR ES domestic stock'!J373</f>
        <v>0</v>
      </c>
      <c r="L373" s="235"/>
      <c r="M373" s="229">
        <f>'Stocks domestic'!H168/'Stocks domestic'!H167-1</f>
        <v>-7.0871823622661312E-3</v>
      </c>
      <c r="N373" s="229">
        <f>'Stocks domestic'!I168/'Stocks domestic'!I167-1</f>
        <v>-1.9984246451469012E-2</v>
      </c>
      <c r="O373" s="229">
        <f>'Stocks domestic'!J168/'Stocks domestic'!J167-1</f>
        <v>-1.515506899887642E-2</v>
      </c>
      <c r="P373" s="229">
        <f>'Stocks domestic'!K168/'Stocks domestic'!K167-1</f>
        <v>-2.4282594215101372E-2</v>
      </c>
      <c r="Q373" s="229">
        <f>'Stocks domestic'!L168/'Stocks domestic'!L167-1</f>
        <v>-1.3737650344698427E-2</v>
      </c>
      <c r="R373" s="155">
        <f t="array" ref="R373">MMULT(M373:Q373,'VaR ES domestic stock'!$A$12:$A$16)</f>
        <v>-1.6049348474482274E-2</v>
      </c>
    </row>
    <row r="374" spans="1:18" ht="12.75">
      <c r="A374" s="247">
        <v>42621</v>
      </c>
      <c r="B374" s="111">
        <f>'Stocks domestic'!M167</f>
        <v>-2.9619313722375244E-2</v>
      </c>
      <c r="C374" s="111">
        <f>'Stocks domestic'!N167</f>
        <v>-8.3665170173499274E-3</v>
      </c>
      <c r="D374" s="111">
        <f>'Stocks domestic'!O167</f>
        <v>-3.437611941939326E-2</v>
      </c>
      <c r="E374" s="111">
        <f>'Stocks domestic'!P167</f>
        <v>-2.6871761413722237E-3</v>
      </c>
      <c r="F374" s="111">
        <f>'Stocks domestic'!Q167</f>
        <v>-1.1814612009985783E-2</v>
      </c>
      <c r="G374" s="20"/>
      <c r="H374" s="20"/>
      <c r="I374" s="229"/>
      <c r="J374" s="229"/>
      <c r="K374" s="20">
        <f>Currency!H355+'VaR ES domestic stock'!J374</f>
        <v>0</v>
      </c>
      <c r="L374" s="235"/>
      <c r="M374" s="229">
        <f>'Stocks domestic'!H167/'Stocks domestic'!H166-1</f>
        <v>-2.918496082528943E-2</v>
      </c>
      <c r="N374" s="229">
        <f>'Stocks domestic'!I167/'Stocks domestic'!I166-1</f>
        <v>-8.331615117454505E-3</v>
      </c>
      <c r="O374" s="229">
        <f>'Stocks domestic'!J167/'Stocks domestic'!J166-1</f>
        <v>-3.3791973315776325E-2</v>
      </c>
      <c r="P374" s="229">
        <f>'Stocks domestic'!K167/'Stocks domestic'!K166-1</f>
        <v>-2.6835689153721365E-3</v>
      </c>
      <c r="Q374" s="229">
        <f>'Stocks domestic'!L167/'Stocks domestic'!L166-1</f>
        <v>-1.1745093528809258E-2</v>
      </c>
      <c r="R374" s="155">
        <f t="array" ref="R374">MMULT(M374:Q374,'VaR ES domestic stock'!$A$12:$A$16)</f>
        <v>-1.7147442340540331E-2</v>
      </c>
    </row>
    <row r="375" spans="1:18" ht="12.75">
      <c r="A375" s="247">
        <v>42620</v>
      </c>
      <c r="B375" s="111">
        <f>'Stocks domestic'!M166</f>
        <v>-1.1009709883343082E-2</v>
      </c>
      <c r="C375" s="111">
        <f>'Stocks domestic'!N166</f>
        <v>-8.4854126532130508E-3</v>
      </c>
      <c r="D375" s="111">
        <f>'Stocks domestic'!O166</f>
        <v>6.3681300356509653E-4</v>
      </c>
      <c r="E375" s="111">
        <f>'Stocks domestic'!P166</f>
        <v>-1.4908433398332222E-2</v>
      </c>
      <c r="F375" s="111">
        <f>'Stocks domestic'!Q166</f>
        <v>-4.6051890187646556E-3</v>
      </c>
      <c r="G375" s="20"/>
      <c r="H375" s="20"/>
      <c r="I375" s="229"/>
      <c r="J375" s="229"/>
      <c r="K375" s="20">
        <f>Currency!H356+'VaR ES domestic stock'!J375</f>
        <v>0</v>
      </c>
      <c r="L375" s="235"/>
      <c r="M375" s="229">
        <f>'Stocks domestic'!H166/'Stocks domestic'!H165-1</f>
        <v>-1.0949324837932428E-2</v>
      </c>
      <c r="N375" s="229">
        <f>'Stocks domestic'!I166/'Stocks domestic'!I165-1</f>
        <v>-8.4495131517207112E-3</v>
      </c>
      <c r="O375" s="229">
        <f>'Stocks domestic'!J166/'Stocks domestic'!J165-1</f>
        <v>6.370158120139191E-4</v>
      </c>
      <c r="P375" s="229">
        <f>'Stocks domestic'!K166/'Stocks domestic'!K165-1</f>
        <v>-1.4797852914432252E-2</v>
      </c>
      <c r="Q375" s="229">
        <f>'Stocks domestic'!L166/'Stocks domestic'!L165-1</f>
        <v>-4.5946013947206765E-3</v>
      </c>
      <c r="R375" s="155">
        <f t="array" ref="R375">MMULT(M375:Q375,'VaR ES domestic stock'!$A$12:$A$16)</f>
        <v>-7.6308552973584302E-3</v>
      </c>
    </row>
    <row r="376" spans="1:18" ht="12.75">
      <c r="A376" s="247">
        <v>42619</v>
      </c>
      <c r="B376" s="111">
        <f>'Stocks domestic'!M165</f>
        <v>2.4424067525236723E-2</v>
      </c>
      <c r="C376" s="111">
        <f>'Stocks domestic'!N165</f>
        <v>1.2700796966225891E-2</v>
      </c>
      <c r="D376" s="111">
        <f>'Stocks domestic'!O165</f>
        <v>-1.0674066172792443E-3</v>
      </c>
      <c r="E376" s="111">
        <f>'Stocks domestic'!P165</f>
        <v>2.6660085999274833E-2</v>
      </c>
      <c r="F376" s="111">
        <f>'Stocks domestic'!Q165</f>
        <v>-1.8296691791572081E-3</v>
      </c>
      <c r="G376" s="20"/>
      <c r="H376" s="20"/>
      <c r="I376" s="229"/>
      <c r="J376" s="229"/>
      <c r="K376" s="20">
        <f>Currency!H357+'VaR ES domestic stock'!J376</f>
        <v>0</v>
      </c>
      <c r="L376" s="235"/>
      <c r="M376" s="229">
        <f>'Stocks domestic'!H165/'Stocks domestic'!H164-1</f>
        <v>2.4724778264610281E-2</v>
      </c>
      <c r="N376" s="229">
        <f>'Stocks domestic'!I165/'Stocks domestic'!I164-1</f>
        <v>1.2781794636424593E-2</v>
      </c>
      <c r="O376" s="229">
        <f>'Stocks domestic'!J165/'Stocks domestic'!J164-1</f>
        <v>-1.066837141474708E-3</v>
      </c>
      <c r="P376" s="229">
        <f>'Stocks domestic'!K165/'Stocks domestic'!K164-1</f>
        <v>2.7018645408534381E-2</v>
      </c>
      <c r="Q376" s="229">
        <f>'Stocks domestic'!L165/'Stocks domestic'!L164-1</f>
        <v>-1.8279963548984979E-3</v>
      </c>
      <c r="R376" s="155">
        <f t="array" ref="R376">MMULT(M376:Q376,'VaR ES domestic stock'!$A$12:$A$16)</f>
        <v>1.2326076962639211E-2</v>
      </c>
    </row>
    <row r="377" spans="1:18" ht="12.75">
      <c r="A377" s="247">
        <v>42615</v>
      </c>
      <c r="B377" s="111">
        <f>'Stocks domestic'!M164</f>
        <v>-2.4910017603776289E-2</v>
      </c>
      <c r="C377" s="111">
        <f>'Stocks domestic'!N164</f>
        <v>-8.2408252148593389E-3</v>
      </c>
      <c r="D377" s="111">
        <f>'Stocks domestic'!O164</f>
        <v>-5.7949463021173453E-4</v>
      </c>
      <c r="E377" s="111">
        <f>'Stocks domestic'!P164</f>
        <v>-9.9053202007159582E-3</v>
      </c>
      <c r="F377" s="111">
        <f>'Stocks domestic'!Q164</f>
        <v>-8.5171836726820414E-3</v>
      </c>
      <c r="G377" s="20"/>
      <c r="H377" s="20"/>
      <c r="I377" s="229"/>
      <c r="J377" s="229"/>
      <c r="K377" s="20">
        <f>Currency!H358+'VaR ES domestic stock'!J377</f>
        <v>0</v>
      </c>
      <c r="L377" s="235"/>
      <c r="M377" s="229">
        <f>'Stocks domestic'!H164/'Stocks domestic'!H163-1</f>
        <v>-2.460232330014378E-2</v>
      </c>
      <c r="N377" s="229">
        <f>'Stocks domestic'!I164/'Stocks domestic'!I163-1</f>
        <v>-8.2069626969560883E-3</v>
      </c>
      <c r="O377" s="229">
        <f>'Stocks domestic'!J164/'Stocks domestic'!J163-1</f>
        <v>-5.7932675562755165E-4</v>
      </c>
      <c r="P377" s="229">
        <f>'Stocks domestic'!K164/'Stocks domestic'!K163-1</f>
        <v>-9.8564240936170888E-3</v>
      </c>
      <c r="Q377" s="229">
        <f>'Stocks domestic'!L164/'Stocks domestic'!L163-1</f>
        <v>-8.4810152211137746E-3</v>
      </c>
      <c r="R377" s="155">
        <f t="array" ref="R377">MMULT(M377:Q377,'VaR ES domestic stock'!$A$12:$A$16)</f>
        <v>-1.0345210413491658E-2</v>
      </c>
    </row>
    <row r="378" spans="1:18" ht="12.75">
      <c r="A378" s="247">
        <v>42614</v>
      </c>
      <c r="B378" s="111">
        <f>'Stocks domestic'!M163</f>
        <v>-5.5084395271967034E-2</v>
      </c>
      <c r="C378" s="111">
        <f>'Stocks domestic'!N163</f>
        <v>3.0046843450183165E-3</v>
      </c>
      <c r="D378" s="111">
        <f>'Stocks domestic'!O163</f>
        <v>5.3092315073194956E-3</v>
      </c>
      <c r="E378" s="111">
        <f>'Stocks domestic'!P163</f>
        <v>-1.3295448948142138E-3</v>
      </c>
      <c r="F378" s="111">
        <f>'Stocks domestic'!Q163</f>
        <v>1.6488677316659718E-3</v>
      </c>
      <c r="G378" s="20"/>
      <c r="H378" s="20"/>
      <c r="I378" s="229"/>
      <c r="J378" s="229"/>
      <c r="K378" s="20">
        <f>Currency!H359+'VaR ES domestic stock'!J378</f>
        <v>0</v>
      </c>
      <c r="L378" s="235"/>
      <c r="M378" s="229">
        <f>'Stocks domestic'!H163/'Stocks domestic'!H162-1</f>
        <v>-5.3594727547385701E-2</v>
      </c>
      <c r="N378" s="229">
        <f>'Stocks domestic'!I163/'Stocks domestic'!I162-1</f>
        <v>3.0092029335355708E-3</v>
      </c>
      <c r="O378" s="229">
        <f>'Stocks domestic'!J163/'Stocks domestic'!J162-1</f>
        <v>5.3233504527763209E-3</v>
      </c>
      <c r="P378" s="229">
        <f>'Stocks domestic'!K163/'Stocks domestic'!K162-1</f>
        <v>-1.3286614415741749E-3</v>
      </c>
      <c r="Q378" s="229">
        <f>'Stocks domestic'!L163/'Stocks domestic'!L162-1</f>
        <v>1.650227861519582E-3</v>
      </c>
      <c r="R378" s="155">
        <f t="array" ref="R378">MMULT(M378:Q378,'VaR ES domestic stock'!$A$12:$A$16)</f>
        <v>-8.9881215482256801E-3</v>
      </c>
    </row>
    <row r="379" spans="1:18" ht="12.75">
      <c r="A379" s="247">
        <v>42613</v>
      </c>
      <c r="B379" s="111">
        <f>'Stocks domestic'!M162</f>
        <v>6.3984374183788835E-3</v>
      </c>
      <c r="C379" s="111">
        <f>'Stocks domestic'!N162</f>
        <v>8.5411415935576808E-3</v>
      </c>
      <c r="D379" s="111">
        <f>'Stocks domestic'!O162</f>
        <v>4.1761273425888991E-3</v>
      </c>
      <c r="E379" s="111">
        <f>'Stocks domestic'!P162</f>
        <v>3.2332097173366843E-3</v>
      </c>
      <c r="F379" s="111">
        <f>'Stocks domestic'!Q162</f>
        <v>-4.2223303778617981E-3</v>
      </c>
      <c r="G379" s="20"/>
      <c r="H379" s="20"/>
      <c r="I379" s="229"/>
      <c r="J379" s="229"/>
      <c r="K379" s="20">
        <f>Currency!H360+'VaR ES domestic stock'!J379</f>
        <v>0</v>
      </c>
      <c r="L379" s="235"/>
      <c r="M379" s="229">
        <f>'Stocks domestic'!H162/'Stocks domestic'!H161-1</f>
        <v>6.4189511476764327E-3</v>
      </c>
      <c r="N379" s="229">
        <f>'Stocks domestic'!I162/'Stocks domestic'!I161-1</f>
        <v>8.5777212131539216E-3</v>
      </c>
      <c r="O379" s="229">
        <f>'Stocks domestic'!J162/'Stocks domestic'!J161-1</f>
        <v>4.1848595137010669E-3</v>
      </c>
      <c r="P379" s="229">
        <f>'Stocks domestic'!K162/'Stocks domestic'!K161-1</f>
        <v>3.2384421775688566E-3</v>
      </c>
      <c r="Q379" s="229">
        <f>'Stocks domestic'!L162/'Stocks domestic'!L161-1</f>
        <v>-4.2134288737226688E-3</v>
      </c>
      <c r="R379" s="155">
        <f t="array" ref="R379">MMULT(M379:Q379,'VaR ES domestic stock'!$A$12:$A$16)</f>
        <v>3.6413090356755217E-3</v>
      </c>
    </row>
    <row r="380" spans="1:18" ht="12.75">
      <c r="A380" s="247">
        <v>42612</v>
      </c>
      <c r="B380" s="111">
        <f>'Stocks domestic'!M161</f>
        <v>-1.4525441234337022E-2</v>
      </c>
      <c r="C380" s="111">
        <f>'Stocks domestic'!N161</f>
        <v>7.7849134663201753E-3</v>
      </c>
      <c r="D380" s="111">
        <f>'Stocks domestic'!O161</f>
        <v>-4.1317817864403314E-3</v>
      </c>
      <c r="E380" s="111">
        <f>'Stocks domestic'!P161</f>
        <v>5.1145561708504182E-3</v>
      </c>
      <c r="F380" s="111">
        <f>'Stocks domestic'!Q161</f>
        <v>-4.681877538582541E-5</v>
      </c>
      <c r="G380" s="20"/>
      <c r="H380" s="20"/>
      <c r="I380" s="229"/>
      <c r="J380" s="229"/>
      <c r="K380" s="20">
        <f>Currency!H361+'VaR ES domestic stock'!J380</f>
        <v>0</v>
      </c>
      <c r="L380" s="235"/>
      <c r="M380" s="229">
        <f>'Stocks domestic'!H161/'Stocks domestic'!H160-1</f>
        <v>-1.4420455946719701E-2</v>
      </c>
      <c r="N380" s="229">
        <f>'Stocks domestic'!I161/'Stocks domestic'!I160-1</f>
        <v>7.8152946923921718E-3</v>
      </c>
      <c r="O380" s="229">
        <f>'Stocks domestic'!J161/'Stocks domestic'!J160-1</f>
        <v>-4.1232577199769027E-3</v>
      </c>
      <c r="P380" s="229">
        <f>'Stocks domestic'!K161/'Stocks domestic'!K160-1</f>
        <v>5.1276578401473483E-3</v>
      </c>
      <c r="Q380" s="229">
        <f>'Stocks domestic'!L161/'Stocks domestic'!L160-1</f>
        <v>-4.6817679404065338E-5</v>
      </c>
      <c r="R380" s="155">
        <f t="array" ref="R380">MMULT(M380:Q380,'VaR ES domestic stock'!$A$12:$A$16)</f>
        <v>-1.12951576271223E-3</v>
      </c>
    </row>
    <row r="381" spans="1:18" ht="12.75">
      <c r="A381" s="247">
        <v>42611</v>
      </c>
      <c r="B381" s="111">
        <f>'Stocks domestic'!M160</f>
        <v>-2.2032747637627463E-2</v>
      </c>
      <c r="C381" s="111">
        <f>'Stocks domestic'!N160</f>
        <v>8.1722705250705952E-3</v>
      </c>
      <c r="D381" s="111">
        <f>'Stocks domestic'!O160</f>
        <v>-1.1410642584834725E-3</v>
      </c>
      <c r="E381" s="111">
        <f>'Stocks domestic'!P160</f>
        <v>-2.8920033418709679E-3</v>
      </c>
      <c r="F381" s="111">
        <f>'Stocks domestic'!Q160</f>
        <v>1.1871563895815575E-3</v>
      </c>
      <c r="G381" s="20"/>
      <c r="H381" s="20"/>
      <c r="I381" s="229"/>
      <c r="J381" s="229"/>
      <c r="K381" s="20">
        <f>Currency!H362+'VaR ES domestic stock'!J381</f>
        <v>0</v>
      </c>
      <c r="L381" s="235"/>
      <c r="M381" s="229">
        <f>'Stocks domestic'!H160/'Stocks domestic'!H159-1</f>
        <v>-2.1791799480989527E-2</v>
      </c>
      <c r="N381" s="229">
        <f>'Stocks domestic'!I160/'Stocks domestic'!I159-1</f>
        <v>8.2057546795417657E-3</v>
      </c>
      <c r="O381" s="229">
        <f>'Stocks domestic'!J160/'Stocks domestic'!J159-1</f>
        <v>-1.1404134922080589E-3</v>
      </c>
      <c r="P381" s="229">
        <f>'Stocks domestic'!K160/'Stocks domestic'!K159-1</f>
        <v>-2.8878255285933463E-3</v>
      </c>
      <c r="Q381" s="229">
        <f>'Stocks domestic'!L160/'Stocks domestic'!L159-1</f>
        <v>1.1878613386622217E-3</v>
      </c>
      <c r="R381" s="155">
        <f t="array" ref="R381">MMULT(M381:Q381,'VaR ES domestic stock'!$A$12:$A$16)</f>
        <v>-3.2852844967173893E-3</v>
      </c>
    </row>
    <row r="382" spans="1:18" ht="12.75">
      <c r="A382" s="247">
        <v>42608</v>
      </c>
      <c r="B382" s="111">
        <f>'Stocks domestic'!M159</f>
        <v>1.7842841434455928E-3</v>
      </c>
      <c r="C382" s="111">
        <f>'Stocks domestic'!N159</f>
        <v>1.1016827992409405E-2</v>
      </c>
      <c r="D382" s="111">
        <f>'Stocks domestic'!O159</f>
        <v>3.0976146746332611E-4</v>
      </c>
      <c r="E382" s="111">
        <f>'Stocks domestic'!P159</f>
        <v>8.8519489506179057E-3</v>
      </c>
      <c r="F382" s="111">
        <f>'Stocks domestic'!Q159</f>
        <v>3.7742072345595457E-3</v>
      </c>
      <c r="G382" s="20"/>
      <c r="H382" s="20"/>
      <c r="I382" s="229"/>
      <c r="J382" s="229"/>
      <c r="K382" s="20">
        <f>Currency!H363+'VaR ES domestic stock'!J382</f>
        <v>0</v>
      </c>
      <c r="L382" s="235"/>
      <c r="M382" s="229">
        <f>'Stocks domestic'!H159/'Stocks domestic'!H158-1</f>
        <v>1.785876925582297E-3</v>
      </c>
      <c r="N382" s="229">
        <f>'Stocks domestic'!I159/'Stocks domestic'!I158-1</f>
        <v>1.1077736710039865E-2</v>
      </c>
      <c r="O382" s="229">
        <f>'Stocks domestic'!J159/'Stocks domestic'!J158-1</f>
        <v>3.0980944850078629E-4</v>
      </c>
      <c r="P382" s="229">
        <f>'Stocks domestic'!K159/'Stocks domestic'!K158-1</f>
        <v>8.8912433090371223E-3</v>
      </c>
      <c r="Q382" s="229">
        <f>'Stocks domestic'!L159/'Stocks domestic'!L158-1</f>
        <v>3.7813385235159203E-3</v>
      </c>
      <c r="R382" s="155">
        <f t="array" ref="R382">MMULT(M382:Q382,'VaR ES domestic stock'!$A$12:$A$16)</f>
        <v>5.1692009833351985E-3</v>
      </c>
    </row>
    <row r="383" spans="1:18" ht="12.75">
      <c r="A383" s="247">
        <v>42607</v>
      </c>
      <c r="B383" s="111">
        <f>'Stocks domestic'!M158</f>
        <v>-1.0662992950708787E-2</v>
      </c>
      <c r="C383" s="111">
        <f>'Stocks domestic'!N158</f>
        <v>-4.886901779526328E-3</v>
      </c>
      <c r="D383" s="111">
        <f>'Stocks domestic'!O158</f>
        <v>-7.4454694754615951E-3</v>
      </c>
      <c r="E383" s="111">
        <f>'Stocks domestic'!P158</f>
        <v>1.905622753600757E-2</v>
      </c>
      <c r="F383" s="111">
        <f>'Stocks domestic'!Q158</f>
        <v>6.1067560768605846E-4</v>
      </c>
      <c r="G383" s="20"/>
      <c r="H383" s="20"/>
      <c r="I383" s="229"/>
      <c r="J383" s="229"/>
      <c r="K383" s="20">
        <f>Currency!H364+'VaR ES domestic stock'!J383</f>
        <v>0</v>
      </c>
      <c r="L383" s="235"/>
      <c r="M383" s="229">
        <f>'Stocks domestic'!H158/'Stocks domestic'!H157-1</f>
        <v>-1.0606344766557085E-2</v>
      </c>
      <c r="N383" s="229">
        <f>'Stocks domestic'!I158/'Stocks domestic'!I157-1</f>
        <v>-4.8749803026264527E-3</v>
      </c>
      <c r="O383" s="229">
        <f>'Stocks domestic'!J158/'Stocks domestic'!J157-1</f>
        <v>-7.4178206297065286E-3</v>
      </c>
      <c r="P383" s="229">
        <f>'Stocks domestic'!K158/'Stocks domestic'!K157-1</f>
        <v>1.9238956301373733E-2</v>
      </c>
      <c r="Q383" s="229">
        <f>'Stocks domestic'!L158/'Stocks domestic'!L157-1</f>
        <v>6.1086210799676799E-4</v>
      </c>
      <c r="R383" s="155">
        <f t="array" ref="R383">MMULT(M383:Q383,'VaR ES domestic stock'!$A$12:$A$16)</f>
        <v>-6.0986545790391315E-4</v>
      </c>
    </row>
    <row r="384" spans="1:18" ht="12.75">
      <c r="A384" s="247">
        <v>42606</v>
      </c>
      <c r="B384" s="111">
        <f>'Stocks domestic'!M157</f>
        <v>-1.0557857565528014E-2</v>
      </c>
      <c r="C384" s="111">
        <f>'Stocks domestic'!N157</f>
        <v>-7.7222306147249785E-3</v>
      </c>
      <c r="D384" s="111">
        <f>'Stocks domestic'!O157</f>
        <v>-8.1968810264830029E-3</v>
      </c>
      <c r="E384" s="111">
        <f>'Stocks domestic'!P157</f>
        <v>-8.5882780546806675E-3</v>
      </c>
      <c r="F384" s="111">
        <f>'Stocks domestic'!Q157</f>
        <v>4.0085255621120388E-4</v>
      </c>
      <c r="G384" s="20"/>
      <c r="H384" s="20"/>
      <c r="I384" s="229"/>
      <c r="J384" s="229"/>
      <c r="K384" s="20">
        <f>Currency!H365+'VaR ES domestic stock'!J384</f>
        <v>0</v>
      </c>
      <c r="L384" s="235"/>
      <c r="M384" s="229">
        <f>'Stocks domestic'!H157/'Stocks domestic'!H156-1</f>
        <v>-1.0502319015220807E-2</v>
      </c>
      <c r="N384" s="229">
        <f>'Stocks domestic'!I157/'Stocks domestic'!I156-1</f>
        <v>-7.6924907937145903E-3</v>
      </c>
      <c r="O384" s="229">
        <f>'Stocks domestic'!J157/'Stocks domestic'!J156-1</f>
        <v>-8.1633781992588306E-3</v>
      </c>
      <c r="P384" s="229">
        <f>'Stocks domestic'!K157/'Stocks domestic'!K156-1</f>
        <v>-8.5515041448636087E-3</v>
      </c>
      <c r="Q384" s="229">
        <f>'Stocks domestic'!L157/'Stocks domestic'!L156-1</f>
        <v>4.0093290833320694E-4</v>
      </c>
      <c r="R384" s="155">
        <f t="array" ref="R384">MMULT(M384:Q384,'VaR ES domestic stock'!$A$12:$A$16)</f>
        <v>-6.9017518489449259E-3</v>
      </c>
    </row>
    <row r="385" spans="1:18" ht="12.75">
      <c r="A385" s="247">
        <v>42605</v>
      </c>
      <c r="B385" s="111">
        <f>'Stocks domestic'!M156</f>
        <v>1.2584580000714213E-2</v>
      </c>
      <c r="C385" s="111">
        <f>'Stocks domestic'!N156</f>
        <v>5.1839849887984485E-3</v>
      </c>
      <c r="D385" s="111">
        <f>'Stocks domestic'!O156</f>
        <v>7.1817192416722747E-3</v>
      </c>
      <c r="E385" s="111">
        <f>'Stocks domestic'!P156</f>
        <v>1.1166349647159634E-2</v>
      </c>
      <c r="F385" s="111">
        <f>'Stocks domestic'!Q156</f>
        <v>7.8609152565937406E-3</v>
      </c>
      <c r="G385" s="20"/>
      <c r="H385" s="20"/>
      <c r="I385" s="229"/>
      <c r="J385" s="229"/>
      <c r="K385" s="20">
        <f>Currency!H366+'VaR ES domestic stock'!J385</f>
        <v>0</v>
      </c>
      <c r="L385" s="235"/>
      <c r="M385" s="229">
        <f>'Stocks domestic'!H156/'Stocks domestic'!H155-1</f>
        <v>1.2664099048770971E-2</v>
      </c>
      <c r="N385" s="229">
        <f>'Stocks domestic'!I156/'Stocks domestic'!I155-1</f>
        <v>5.1974450879130885E-3</v>
      </c>
      <c r="O385" s="229">
        <f>'Stocks domestic'!J156/'Stocks domestic'!J155-1</f>
        <v>7.2075696336710848E-3</v>
      </c>
      <c r="P385" s="229">
        <f>'Stocks domestic'!K156/'Stocks domestic'!K155-1</f>
        <v>1.1228926029070774E-2</v>
      </c>
      <c r="Q385" s="229">
        <f>'Stocks domestic'!L156/'Stocks domestic'!L155-1</f>
        <v>7.8918933698353122E-3</v>
      </c>
      <c r="R385" s="155">
        <f t="array" ref="R385">MMULT(M385:Q385,'VaR ES domestic stock'!$A$12:$A$16)</f>
        <v>8.8379866338522475E-3</v>
      </c>
    </row>
    <row r="386" spans="1:18" ht="12.75">
      <c r="A386" s="247">
        <v>42604</v>
      </c>
      <c r="B386" s="111">
        <f>'Stocks domestic'!M155</f>
        <v>-6.4458892286633337E-3</v>
      </c>
      <c r="C386" s="111">
        <f>'Stocks domestic'!N155</f>
        <v>6.1960731804178429E-3</v>
      </c>
      <c r="D386" s="111">
        <f>'Stocks domestic'!O155</f>
        <v>-5.0061545996306286E-3</v>
      </c>
      <c r="E386" s="111">
        <f>'Stocks domestic'!P155</f>
        <v>-3.5863984751337819E-3</v>
      </c>
      <c r="F386" s="111">
        <f>'Stocks domestic'!Q155</f>
        <v>3.6640992102813909E-3</v>
      </c>
      <c r="G386" s="20"/>
      <c r="H386" s="20"/>
      <c r="I386" s="229"/>
      <c r="J386" s="229"/>
      <c r="K386" s="20">
        <f>Currency!H367+'VaR ES domestic stock'!J386</f>
        <v>0</v>
      </c>
      <c r="L386" s="235"/>
      <c r="M386" s="229">
        <f>'Stocks domestic'!H155/'Stocks domestic'!H154-1</f>
        <v>-6.4251590500830069E-3</v>
      </c>
      <c r="N386" s="229">
        <f>'Stocks domestic'!I155/'Stocks domestic'!I154-1</f>
        <v>6.2153085492424598E-3</v>
      </c>
      <c r="O386" s="229">
        <f>'Stocks domestic'!J155/'Stocks domestic'!J154-1</f>
        <v>-4.993644691909549E-3</v>
      </c>
      <c r="P386" s="229">
        <f>'Stocks domestic'!K155/'Stocks domestic'!K154-1</f>
        <v>-3.5799750294289723E-3</v>
      </c>
      <c r="Q386" s="229">
        <f>'Stocks domestic'!L155/'Stocks domestic'!L154-1</f>
        <v>3.6708202281110491E-3</v>
      </c>
      <c r="R386" s="155">
        <f t="array" ref="R386">MMULT(M386:Q386,'VaR ES domestic stock'!$A$12:$A$16)</f>
        <v>-1.022529998813604E-3</v>
      </c>
    </row>
    <row r="387" spans="1:18" ht="12.75">
      <c r="A387" s="247">
        <v>42601</v>
      </c>
      <c r="B387" s="111">
        <f>'Stocks domestic'!M154</f>
        <v>1.4432518678536933E-2</v>
      </c>
      <c r="C387" s="111">
        <f>'Stocks domestic'!N154</f>
        <v>1.5479520802940988E-2</v>
      </c>
      <c r="D387" s="111">
        <f>'Stocks domestic'!O154</f>
        <v>1.0351908284566579E-2</v>
      </c>
      <c r="E387" s="111">
        <f>'Stocks domestic'!P154</f>
        <v>4.7678758828023473E-3</v>
      </c>
      <c r="F387" s="111">
        <f>'Stocks domestic'!Q154</f>
        <v>8.1353443298327385E-3</v>
      </c>
      <c r="G387" s="20"/>
      <c r="H387" s="20"/>
      <c r="I387" s="229"/>
      <c r="J387" s="229"/>
      <c r="K387" s="20">
        <f>Currency!H368+'VaR ES domestic stock'!J387</f>
        <v>0</v>
      </c>
      <c r="L387" s="235"/>
      <c r="M387" s="229">
        <f>'Stocks domestic'!H154/'Stocks domestic'!H153-1</f>
        <v>1.4537170332455718E-2</v>
      </c>
      <c r="N387" s="229">
        <f>'Stocks domestic'!I154/'Stocks domestic'!I153-1</f>
        <v>1.5599949173846994E-2</v>
      </c>
      <c r="O387" s="229">
        <f>'Stocks domestic'!J154/'Stocks domestic'!J153-1</f>
        <v>1.040567465515374E-2</v>
      </c>
      <c r="P387" s="229">
        <f>'Stocks domestic'!K154/'Stocks domestic'!K153-1</f>
        <v>4.7792602889733526E-3</v>
      </c>
      <c r="Q387" s="229">
        <f>'Stocks domestic'!L154/'Stocks domestic'!L153-1</f>
        <v>8.1685261643624774E-3</v>
      </c>
      <c r="R387" s="155">
        <f t="array" ref="R387">MMULT(M387:Q387,'VaR ES domestic stock'!$A$12:$A$16)</f>
        <v>1.0698116122958456E-2</v>
      </c>
    </row>
    <row r="388" spans="1:18" ht="12.75">
      <c r="A388" s="247">
        <v>42600</v>
      </c>
      <c r="B388" s="111">
        <f>'Stocks domestic'!M153</f>
        <v>4.2375240011022688E-3</v>
      </c>
      <c r="C388" s="111">
        <f>'Stocks domestic'!N153</f>
        <v>1.6002455082819445E-3</v>
      </c>
      <c r="D388" s="111">
        <f>'Stocks domestic'!O153</f>
        <v>1.7463040451249469E-3</v>
      </c>
      <c r="E388" s="111">
        <f>'Stocks domestic'!P153</f>
        <v>8.4737029813364685E-4</v>
      </c>
      <c r="F388" s="111">
        <f>'Stocks domestic'!Q153</f>
        <v>3.7236855883617712E-3</v>
      </c>
      <c r="G388" s="20"/>
      <c r="H388" s="20"/>
      <c r="I388" s="229"/>
      <c r="J388" s="229"/>
      <c r="K388" s="20">
        <f>Currency!H369+'VaR ES domestic stock'!J388</f>
        <v>0</v>
      </c>
      <c r="L388" s="235"/>
      <c r="M388" s="229">
        <f>'Stocks domestic'!H153/'Stocks domestic'!H152-1</f>
        <v>4.2465150013060171E-3</v>
      </c>
      <c r="N388" s="229">
        <f>'Stocks domestic'!I153/'Stocks domestic'!I152-1</f>
        <v>1.60152658437962E-3</v>
      </c>
      <c r="O388" s="229">
        <f>'Stocks domestic'!J153/'Stocks domestic'!J152-1</f>
        <v>1.747829722003269E-3</v>
      </c>
      <c r="P388" s="229">
        <f>'Stocks domestic'!K153/'Stocks domestic'!K152-1</f>
        <v>8.4772941777333521E-4</v>
      </c>
      <c r="Q388" s="229">
        <f>'Stocks domestic'!L153/'Stocks domestic'!L152-1</f>
        <v>3.7306271188937146E-3</v>
      </c>
      <c r="R388" s="155">
        <f t="array" ref="R388">MMULT(M388:Q388,'VaR ES domestic stock'!$A$12:$A$16)</f>
        <v>2.4348455688711912E-3</v>
      </c>
    </row>
    <row r="389" spans="1:18" ht="12.75">
      <c r="A389" s="247">
        <v>42599</v>
      </c>
      <c r="B389" s="111">
        <f>'Stocks domestic'!M152</f>
        <v>-6.5346042489785906E-3</v>
      </c>
      <c r="C389" s="111">
        <f>'Stocks domestic'!N152</f>
        <v>-1.0289399069577841E-2</v>
      </c>
      <c r="D389" s="111">
        <f>'Stocks domestic'!O152</f>
        <v>-6.3425386482950964E-3</v>
      </c>
      <c r="E389" s="111">
        <f>'Stocks domestic'!P152</f>
        <v>8.1771119770762714E-3</v>
      </c>
      <c r="F389" s="111">
        <f>'Stocks domestic'!Q152</f>
        <v>-2.7916442887052037E-3</v>
      </c>
      <c r="G389" s="20"/>
      <c r="H389" s="20"/>
      <c r="I389" s="229"/>
      <c r="J389" s="229"/>
      <c r="K389" s="20">
        <f>Currency!H370+'VaR ES domestic stock'!J389</f>
        <v>0</v>
      </c>
      <c r="L389" s="235"/>
      <c r="M389" s="229">
        <f>'Stocks domestic'!H152/'Stocks domestic'!H151-1</f>
        <v>-6.5133001525049528E-3</v>
      </c>
      <c r="N389" s="229">
        <f>'Stocks domestic'!I152/'Stocks domestic'!I151-1</f>
        <v>-1.0236644296315323E-2</v>
      </c>
      <c r="O389" s="229">
        <f>'Stocks domestic'!J152/'Stocks domestic'!J151-1</f>
        <v>-6.322467207092175E-3</v>
      </c>
      <c r="P389" s="229">
        <f>'Stocks domestic'!K152/'Stocks domestic'!K151-1</f>
        <v>8.2106358711309113E-3</v>
      </c>
      <c r="Q389" s="229">
        <f>'Stocks domestic'!L152/'Stocks domestic'!L151-1</f>
        <v>-2.7877512732685794E-3</v>
      </c>
      <c r="R389" s="155">
        <f t="array" ref="R389">MMULT(M389:Q389,'VaR ES domestic stock'!$A$12:$A$16)</f>
        <v>-3.5299054116100237E-3</v>
      </c>
    </row>
    <row r="390" spans="1:18" ht="12.75">
      <c r="A390" s="247">
        <v>42598</v>
      </c>
      <c r="B390" s="111">
        <f>'Stocks domestic'!M151</f>
        <v>-6.0570200820844128E-3</v>
      </c>
      <c r="C390" s="111">
        <f>'Stocks domestic'!N151</f>
        <v>1.1315280392286462E-2</v>
      </c>
      <c r="D390" s="111">
        <f>'Stocks domestic'!O151</f>
        <v>1.8445949437244696E-3</v>
      </c>
      <c r="E390" s="111">
        <f>'Stocks domestic'!P151</f>
        <v>7.6325507109602784E-4</v>
      </c>
      <c r="F390" s="111">
        <f>'Stocks domestic'!Q151</f>
        <v>-2.7969496283467353E-3</v>
      </c>
      <c r="G390" s="20"/>
      <c r="H390" s="20"/>
      <c r="I390" s="229"/>
      <c r="J390" s="229"/>
      <c r="K390" s="20">
        <f>Currency!H371+'VaR ES domestic stock'!J390</f>
        <v>0</v>
      </c>
      <c r="L390" s="235"/>
      <c r="M390" s="229">
        <f>'Stocks domestic'!H151/'Stocks domestic'!H150-1</f>
        <v>-6.0387133160789697E-3</v>
      </c>
      <c r="N390" s="229">
        <f>'Stocks domestic'!I151/'Stocks domestic'!I150-1</f>
        <v>1.1379540321789117E-2</v>
      </c>
      <c r="O390" s="229">
        <f>'Stocks domestic'!J151/'Stocks domestic'!J150-1</f>
        <v>1.8462972555086665E-3</v>
      </c>
      <c r="P390" s="229">
        <f>'Stocks domestic'!K151/'Stocks domestic'!K150-1</f>
        <v>7.6354642436871067E-4</v>
      </c>
      <c r="Q390" s="229">
        <f>'Stocks domestic'!L151/'Stocks domestic'!L150-1</f>
        <v>-2.7930418089087139E-3</v>
      </c>
      <c r="R390" s="155">
        <f t="array" ref="R390">MMULT(M390:Q390,'VaR ES domestic stock'!$A$12:$A$16)</f>
        <v>1.0315257753357619E-3</v>
      </c>
    </row>
    <row r="391" spans="1:18" ht="12.75">
      <c r="A391" s="247">
        <v>42597</v>
      </c>
      <c r="B391" s="111">
        <f>'Stocks domestic'!M150</f>
        <v>-4.9865467554074091E-3</v>
      </c>
      <c r="C391" s="111">
        <f>'Stocks domestic'!N150</f>
        <v>4.889311752290449E-3</v>
      </c>
      <c r="D391" s="111">
        <f>'Stocks domestic'!O150</f>
        <v>7.0477250517141073E-3</v>
      </c>
      <c r="E391" s="111">
        <f>'Stocks domestic'!P150</f>
        <v>-1.8238330923041682E-2</v>
      </c>
      <c r="F391" s="111">
        <f>'Stocks domestic'!Q150</f>
        <v>-1.7961439501070204E-3</v>
      </c>
      <c r="G391" s="20"/>
      <c r="H391" s="20"/>
      <c r="I391" s="229"/>
      <c r="J391" s="229"/>
      <c r="K391" s="20">
        <f>Currency!H372+'VaR ES domestic stock'!J391</f>
        <v>0</v>
      </c>
      <c r="L391" s="235"/>
      <c r="M391" s="229">
        <f>'Stocks domestic'!H150/'Stocks domestic'!H149-1</f>
        <v>-4.9741345710184737E-3</v>
      </c>
      <c r="N391" s="229">
        <f>'Stocks domestic'!I150/'Stocks domestic'!I149-1</f>
        <v>4.9012839409643405E-3</v>
      </c>
      <c r="O391" s="229">
        <f>'Stocks domestic'!J150/'Stocks domestic'!J149-1</f>
        <v>7.0726187127798656E-3</v>
      </c>
      <c r="P391" s="229">
        <f>'Stocks domestic'!K150/'Stocks domestic'!K149-1</f>
        <v>-1.8073019095159459E-2</v>
      </c>
      <c r="Q391" s="229">
        <f>'Stocks domestic'!L150/'Stocks domestic'!L149-1</f>
        <v>-1.794531848895331E-3</v>
      </c>
      <c r="R391" s="155">
        <f t="array" ref="R391">MMULT(M391:Q391,'VaR ES domestic stock'!$A$12:$A$16)</f>
        <v>-2.5735565722658118E-3</v>
      </c>
    </row>
    <row r="392" spans="1:18" ht="12.75">
      <c r="A392" s="247">
        <v>42594</v>
      </c>
      <c r="B392" s="111">
        <f>'Stocks domestic'!M149</f>
        <v>-3.0428207773878849E-3</v>
      </c>
      <c r="C392" s="111">
        <f>'Stocks domestic'!N149</f>
        <v>-9.327094453775225E-3</v>
      </c>
      <c r="D392" s="111">
        <f>'Stocks domestic'!O149</f>
        <v>-3.8366485864630303E-3</v>
      </c>
      <c r="E392" s="111">
        <f>'Stocks domestic'!P149</f>
        <v>1.1231539175720908E-3</v>
      </c>
      <c r="F392" s="111">
        <f>'Stocks domestic'!Q149</f>
        <v>-1.2344342578164216E-2</v>
      </c>
      <c r="G392" s="20"/>
      <c r="H392" s="20"/>
      <c r="I392" s="229"/>
      <c r="J392" s="229"/>
      <c r="K392" s="20">
        <f>Currency!H373+'VaR ES domestic stock'!J392</f>
        <v>0</v>
      </c>
      <c r="L392" s="235"/>
      <c r="M392" s="229">
        <f>'Stocks domestic'!H149/'Stocks domestic'!H148-1</f>
        <v>-3.0381960901335603E-3</v>
      </c>
      <c r="N392" s="229">
        <f>'Stocks domestic'!I149/'Stocks domestic'!I148-1</f>
        <v>-9.2837320281677904E-3</v>
      </c>
      <c r="O392" s="229">
        <f>'Stocks domestic'!J149/'Stocks domestic'!J148-1</f>
        <v>-3.8292980537500965E-3</v>
      </c>
      <c r="P392" s="229">
        <f>'Stocks domestic'!K149/'Stocks domestic'!K148-1</f>
        <v>1.1237848911380688E-3</v>
      </c>
      <c r="Q392" s="229">
        <f>'Stocks domestic'!L149/'Stocks domestic'!L148-1</f>
        <v>-1.2268463727084344E-2</v>
      </c>
      <c r="R392" s="155">
        <f t="array" ref="R392">MMULT(M392:Q392,'VaR ES domestic stock'!$A$12:$A$16)</f>
        <v>-5.4591810015995456E-3</v>
      </c>
    </row>
    <row r="393" spans="1:18" ht="12.75">
      <c r="A393" s="247">
        <v>42593</v>
      </c>
      <c r="B393" s="111">
        <f>'Stocks domestic'!M148</f>
        <v>-5.4480092976036875E-3</v>
      </c>
      <c r="C393" s="111">
        <f>'Stocks domestic'!N148</f>
        <v>2.1713121583106965E-3</v>
      </c>
      <c r="D393" s="111">
        <f>'Stocks domestic'!O148</f>
        <v>-2.8117408957685935E-3</v>
      </c>
      <c r="E393" s="111">
        <f>'Stocks domestic'!P148</f>
        <v>1.8488617148132179E-2</v>
      </c>
      <c r="F393" s="111">
        <f>'Stocks domestic'!Q148</f>
        <v>2.650875162851386E-3</v>
      </c>
      <c r="G393" s="20"/>
      <c r="H393" s="20"/>
      <c r="I393" s="229"/>
      <c r="J393" s="229"/>
      <c r="K393" s="20">
        <f>Currency!H374+'VaR ES domestic stock'!J393</f>
        <v>0</v>
      </c>
      <c r="L393" s="235"/>
      <c r="M393" s="229">
        <f>'Stocks domestic'!H148/'Stocks domestic'!H147-1</f>
        <v>-5.4331958085012122E-3</v>
      </c>
      <c r="N393" s="229">
        <f>'Stocks domestic'!I148/'Stocks domestic'!I147-1</f>
        <v>2.1736711636251016E-3</v>
      </c>
      <c r="O393" s="229">
        <f>'Stocks domestic'!J148/'Stocks domestic'!J147-1</f>
        <v>-2.8077916546175308E-3</v>
      </c>
      <c r="P393" s="229">
        <f>'Stocks domestic'!K148/'Stocks domestic'!K147-1</f>
        <v>1.866058984098351E-2</v>
      </c>
      <c r="Q393" s="229">
        <f>'Stocks domestic'!L148/'Stocks domestic'!L147-1</f>
        <v>2.6543918391526145E-3</v>
      </c>
      <c r="R393" s="155">
        <f t="array" ref="R393">MMULT(M393:Q393,'VaR ES domestic stock'!$A$12:$A$16)</f>
        <v>3.0495330761284964E-3</v>
      </c>
    </row>
    <row r="394" spans="1:18" ht="12.75">
      <c r="A394" s="247">
        <v>42592</v>
      </c>
      <c r="B394" s="111">
        <f>'Stocks domestic'!M147</f>
        <v>-1.287031508580176E-2</v>
      </c>
      <c r="C394" s="111">
        <f>'Stocks domestic'!N147</f>
        <v>-9.0154291853015624E-3</v>
      </c>
      <c r="D394" s="111">
        <f>'Stocks domestic'!O147</f>
        <v>-5.2559334560400078E-3</v>
      </c>
      <c r="E394" s="111">
        <f>'Stocks domestic'!P147</f>
        <v>1.5773331403449344E-3</v>
      </c>
      <c r="F394" s="111">
        <f>'Stocks domestic'!Q147</f>
        <v>-8.8144726029882215E-4</v>
      </c>
      <c r="G394" s="20"/>
      <c r="H394" s="20"/>
      <c r="I394" s="229"/>
      <c r="J394" s="229"/>
      <c r="K394" s="20">
        <f>Currency!H375+'VaR ES domestic stock'!J394</f>
        <v>0</v>
      </c>
      <c r="L394" s="235"/>
      <c r="M394" s="229">
        <f>'Stocks domestic'!H147/'Stocks domestic'!H146-1</f>
        <v>-1.2787846757519206E-2</v>
      </c>
      <c r="N394" s="229">
        <f>'Stocks domestic'!I147/'Stocks domestic'!I146-1</f>
        <v>-8.9749120547989447E-3</v>
      </c>
      <c r="O394" s="229">
        <f>'Stocks domestic'!J147/'Stocks domestic'!J146-1</f>
        <v>-5.2421452050794848E-3</v>
      </c>
      <c r="P394" s="229">
        <f>'Stocks domestic'!K147/'Stocks domestic'!K146-1</f>
        <v>1.5785777845829241E-3</v>
      </c>
      <c r="Q394" s="229">
        <f>'Stocks domestic'!L147/'Stocks domestic'!L146-1</f>
        <v>-8.8105889977729834E-4</v>
      </c>
      <c r="R394" s="155">
        <f t="array" ref="R394">MMULT(M394:Q394,'VaR ES domestic stock'!$A$12:$A$16)</f>
        <v>-5.2614770265184017E-3</v>
      </c>
    </row>
    <row r="395" spans="1:18" ht="12.75">
      <c r="A395" s="247">
        <v>42591</v>
      </c>
      <c r="B395" s="111">
        <f>'Stocks domestic'!M146</f>
        <v>1.0234325473766894E-2</v>
      </c>
      <c r="C395" s="111">
        <f>'Stocks domestic'!N146</f>
        <v>-6.0248120378559051E-3</v>
      </c>
      <c r="D395" s="111">
        <f>'Stocks domestic'!O146</f>
        <v>1.4575980255154312E-3</v>
      </c>
      <c r="E395" s="111">
        <f>'Stocks domestic'!P146</f>
        <v>-1.4439994365621118E-2</v>
      </c>
      <c r="F395" s="111">
        <f>'Stocks domestic'!Q146</f>
        <v>-1.8596602229375604E-4</v>
      </c>
      <c r="G395" s="20"/>
      <c r="H395" s="20"/>
      <c r="I395" s="229"/>
      <c r="J395" s="229"/>
      <c r="K395" s="20">
        <f>Currency!H376+'VaR ES domestic stock'!J395</f>
        <v>0</v>
      </c>
      <c r="L395" s="235"/>
      <c r="M395" s="229">
        <f>'Stocks domestic'!H146/'Stocks domestic'!H145-1</f>
        <v>1.0286875300397735E-2</v>
      </c>
      <c r="N395" s="229">
        <f>'Stocks domestic'!I146/'Stocks domestic'!I145-1</f>
        <v>-6.0066992514435924E-3</v>
      </c>
      <c r="O395" s="229">
        <f>'Stocks domestic'!J146/'Stocks domestic'!J145-1</f>
        <v>1.4586608378390764E-3</v>
      </c>
      <c r="P395" s="229">
        <f>'Stocks domestic'!K146/'Stocks domestic'!K145-1</f>
        <v>-1.4336237662766815E-2</v>
      </c>
      <c r="Q395" s="229">
        <f>'Stocks domestic'!L146/'Stocks domestic'!L145-1</f>
        <v>-1.8594873168487069E-4</v>
      </c>
      <c r="R395" s="155">
        <f t="array" ref="R395">MMULT(M395:Q395,'VaR ES domestic stock'!$A$12:$A$16)</f>
        <v>-1.7566699015316937E-3</v>
      </c>
    </row>
    <row r="396" spans="1:18" ht="12.75">
      <c r="A396" s="247">
        <v>42590</v>
      </c>
      <c r="B396" s="111">
        <f>'Stocks domestic'!M145</f>
        <v>-1.8745680308635267E-2</v>
      </c>
      <c r="C396" s="111">
        <f>'Stocks domestic'!N145</f>
        <v>-6.4709088314057178E-5</v>
      </c>
      <c r="D396" s="111">
        <f>'Stocks domestic'!O145</f>
        <v>6.4679291240841534E-3</v>
      </c>
      <c r="E396" s="111">
        <f>'Stocks domestic'!P145</f>
        <v>-2.1764752250576783E-2</v>
      </c>
      <c r="F396" s="111">
        <f>'Stocks domestic'!Q145</f>
        <v>-5.4689395719587216E-5</v>
      </c>
      <c r="G396" s="20"/>
      <c r="H396" s="20"/>
      <c r="I396" s="229"/>
      <c r="J396" s="229"/>
      <c r="K396" s="20">
        <f>Currency!H377+'VaR ES domestic stock'!J396</f>
        <v>0</v>
      </c>
      <c r="L396" s="235"/>
      <c r="M396" s="229">
        <f>'Stocks domestic'!H145/'Stocks domestic'!H144-1</f>
        <v>-1.8571072791317533E-2</v>
      </c>
      <c r="N396" s="229">
        <f>'Stocks domestic'!I145/'Stocks domestic'!I144-1</f>
        <v>-6.4706994726160261E-5</v>
      </c>
      <c r="O396" s="229">
        <f>'Stocks domestic'!J145/'Stocks domestic'!J144-1</f>
        <v>6.4888913473495347E-3</v>
      </c>
      <c r="P396" s="229">
        <f>'Stocks domestic'!K145/'Stocks domestic'!K144-1</f>
        <v>-2.1529609064333433E-2</v>
      </c>
      <c r="Q396" s="229">
        <f>'Stocks domestic'!L145/'Stocks domestic'!L144-1</f>
        <v>-5.468790028184678E-5</v>
      </c>
      <c r="R396" s="155">
        <f t="array" ref="R396">MMULT(M396:Q396,'VaR ES domestic stock'!$A$12:$A$16)</f>
        <v>-6.7462370806618882E-3</v>
      </c>
    </row>
    <row r="397" spans="1:18" ht="12.75">
      <c r="A397" s="247">
        <v>42587</v>
      </c>
      <c r="B397" s="111">
        <f>'Stocks domestic'!M144</f>
        <v>-1.0225708589423427E-2</v>
      </c>
      <c r="C397" s="111">
        <f>'Stocks domestic'!N144</f>
        <v>3.7933794130319744E-3</v>
      </c>
      <c r="D397" s="111">
        <f>'Stocks domestic'!O144</f>
        <v>7.3853383736690965E-3</v>
      </c>
      <c r="E397" s="111">
        <f>'Stocks domestic'!P144</f>
        <v>2.9993195170474666E-2</v>
      </c>
      <c r="F397" s="111">
        <f>'Stocks domestic'!Q144</f>
        <v>2.175485120579964E-3</v>
      </c>
      <c r="G397" s="20"/>
      <c r="H397" s="20"/>
      <c r="I397" s="229"/>
      <c r="J397" s="229"/>
      <c r="K397" s="20">
        <f>Currency!H378+'VaR ES domestic stock'!J397</f>
        <v>0</v>
      </c>
      <c r="L397" s="235"/>
      <c r="M397" s="229">
        <f>'Stocks domestic'!H144/'Stocks domestic'!H143-1</f>
        <v>-1.0173603785432417E-2</v>
      </c>
      <c r="N397" s="229">
        <f>'Stocks domestic'!I144/'Stocks domestic'!I143-1</f>
        <v>3.8005833829677371E-3</v>
      </c>
      <c r="O397" s="229">
        <f>'Stocks domestic'!J144/'Stocks domestic'!J143-1</f>
        <v>7.412677245948851E-3</v>
      </c>
      <c r="P397" s="229">
        <f>'Stocks domestic'!K144/'Stocks domestic'!K143-1</f>
        <v>3.0447521909937603E-2</v>
      </c>
      <c r="Q397" s="229">
        <f>'Stocks domestic'!L144/'Stocks domestic'!L143-1</f>
        <v>2.1778532052678656E-3</v>
      </c>
      <c r="R397" s="155">
        <f t="array" ref="R397">MMULT(M397:Q397,'VaR ES domestic stock'!$A$12:$A$16)</f>
        <v>6.7330063917379274E-3</v>
      </c>
    </row>
    <row r="398" spans="1:18" ht="12.75">
      <c r="A398" s="247">
        <v>42586</v>
      </c>
      <c r="B398" s="111">
        <f>'Stocks domestic'!M143</f>
        <v>8.1743955368921341E-3</v>
      </c>
      <c r="C398" s="111">
        <f>'Stocks domestic'!N143</f>
        <v>-3.3591639863685594E-3</v>
      </c>
      <c r="D398" s="111">
        <f>'Stocks domestic'!O143</f>
        <v>-6.7897990569025938E-3</v>
      </c>
      <c r="E398" s="111">
        <f>'Stocks domestic'!P143</f>
        <v>-9.3028703923241016E-3</v>
      </c>
      <c r="F398" s="111">
        <f>'Stocks domestic'!Q143</f>
        <v>-5.6030820732749561E-3</v>
      </c>
      <c r="G398" s="20"/>
      <c r="H398" s="20"/>
      <c r="I398" s="229"/>
      <c r="J398" s="229"/>
      <c r="K398" s="20">
        <f>Currency!H379+'VaR ES domestic stock'!J398</f>
        <v>0</v>
      </c>
      <c r="L398" s="235"/>
      <c r="M398" s="229">
        <f>'Stocks domestic'!H143/'Stocks domestic'!H142-1</f>
        <v>8.2078971309653692E-3</v>
      </c>
      <c r="N398" s="229">
        <f>'Stocks domestic'!I143/'Stocks domestic'!I142-1</f>
        <v>-3.3535283071811639E-3</v>
      </c>
      <c r="O398" s="229">
        <f>'Stocks domestic'!J143/'Stocks domestic'!J142-1</f>
        <v>-6.7668004526916237E-3</v>
      </c>
      <c r="P398" s="229">
        <f>'Stocks domestic'!K143/'Stocks domestic'!K142-1</f>
        <v>-9.2597325657307605E-3</v>
      </c>
      <c r="Q398" s="229">
        <f>'Stocks domestic'!L143/'Stocks domestic'!L142-1</f>
        <v>-5.5874140855804999E-3</v>
      </c>
      <c r="R398" s="155">
        <f t="array" ref="R398">MMULT(M398:Q398,'VaR ES domestic stock'!$A$12:$A$16)</f>
        <v>-3.3519156560437358E-3</v>
      </c>
    </row>
    <row r="399" spans="1:18" ht="12.75">
      <c r="A399" s="247">
        <v>42585</v>
      </c>
      <c r="B399" s="111">
        <f>'Stocks domestic'!M142</f>
        <v>-1.2607878586368648E-2</v>
      </c>
      <c r="C399" s="111">
        <f>'Stocks domestic'!N142</f>
        <v>-7.8415558783355831E-3</v>
      </c>
      <c r="D399" s="111">
        <f>'Stocks domestic'!O142</f>
        <v>6.0777493979945136E-3</v>
      </c>
      <c r="E399" s="111">
        <f>'Stocks domestic'!P142</f>
        <v>-1.131129523515241E-2</v>
      </c>
      <c r="F399" s="111">
        <f>'Stocks domestic'!Q142</f>
        <v>4.8680674760107735E-4</v>
      </c>
      <c r="G399" s="20"/>
      <c r="H399" s="20"/>
      <c r="I399" s="229"/>
      <c r="J399" s="229"/>
      <c r="K399" s="20">
        <f>Currency!H380+'VaR ES domestic stock'!J399</f>
        <v>0</v>
      </c>
      <c r="L399" s="235"/>
      <c r="M399" s="229">
        <f>'Stocks domestic'!H142/'Stocks domestic'!H141-1</f>
        <v>-1.2528732256760322E-2</v>
      </c>
      <c r="N399" s="229">
        <f>'Stocks domestic'!I142/'Stocks domestic'!I141-1</f>
        <v>-7.8108910846199642E-3</v>
      </c>
      <c r="O399" s="229">
        <f>'Stocks domestic'!J142/'Stocks domestic'!J141-1</f>
        <v>6.0962563914923606E-3</v>
      </c>
      <c r="P399" s="229">
        <f>'Stocks domestic'!K142/'Stocks domestic'!K141-1</f>
        <v>-1.1247563059358479E-2</v>
      </c>
      <c r="Q399" s="229">
        <f>'Stocks domestic'!L142/'Stocks domestic'!L141-1</f>
        <v>4.8692525723548208E-4</v>
      </c>
      <c r="R399" s="155">
        <f t="array" ref="R399">MMULT(M399:Q399,'VaR ES domestic stock'!$A$12:$A$16)</f>
        <v>-5.0008009504021837E-3</v>
      </c>
    </row>
    <row r="400" spans="1:18" ht="12.75">
      <c r="A400" s="247">
        <v>42584</v>
      </c>
      <c r="B400" s="111">
        <f>'Stocks domestic'!M141</f>
        <v>-1.1112263072001272E-2</v>
      </c>
      <c r="C400" s="111">
        <f>'Stocks domestic'!N141</f>
        <v>-7.1760725746933688E-3</v>
      </c>
      <c r="D400" s="111">
        <f>'Stocks domestic'!O141</f>
        <v>-1.3734977098666301E-2</v>
      </c>
      <c r="E400" s="111">
        <f>'Stocks domestic'!P141</f>
        <v>-7.4405096977284138E-3</v>
      </c>
      <c r="F400" s="111">
        <f>'Stocks domestic'!Q141</f>
        <v>1.1798277859549767E-3</v>
      </c>
      <c r="G400" s="20"/>
      <c r="H400" s="20"/>
      <c r="I400" s="229"/>
      <c r="J400" s="229"/>
      <c r="K400" s="20">
        <f>Currency!H381+'VaR ES domestic stock'!J400</f>
        <v>0</v>
      </c>
      <c r="L400" s="235"/>
      <c r="M400" s="229">
        <f>'Stocks domestic'!H141/'Stocks domestic'!H140-1</f>
        <v>-1.1050749937592252E-2</v>
      </c>
      <c r="N400" s="229">
        <f>'Stocks domestic'!I141/'Stocks domestic'!I140-1</f>
        <v>-7.1503860454197321E-3</v>
      </c>
      <c r="O400" s="229">
        <f>'Stocks domestic'!J141/'Stocks domestic'!J140-1</f>
        <v>-1.3641082671565274E-2</v>
      </c>
      <c r="P400" s="229">
        <f>'Stocks domestic'!K141/'Stocks domestic'!K140-1</f>
        <v>-7.4128976305064542E-3</v>
      </c>
      <c r="Q400" s="229">
        <f>'Stocks domestic'!L141/'Stocks domestic'!L140-1</f>
        <v>1.1805240565567754E-3</v>
      </c>
      <c r="R400" s="155">
        <f t="array" ref="R400">MMULT(M400:Q400,'VaR ES domestic stock'!$A$12:$A$16)</f>
        <v>-7.6149184457053884E-3</v>
      </c>
    </row>
    <row r="401" spans="1:18" ht="12.75">
      <c r="A401" s="247">
        <v>42583</v>
      </c>
      <c r="B401" s="111">
        <f>'Stocks domestic'!M140</f>
        <v>-1.6574591323746762E-2</v>
      </c>
      <c r="C401" s="111">
        <f>'Stocks domestic'!N140</f>
        <v>3.7070446367854057E-3</v>
      </c>
      <c r="D401" s="111">
        <f>'Stocks domestic'!O140</f>
        <v>2.1496560733525721E-2</v>
      </c>
      <c r="E401" s="111">
        <f>'Stocks domestic'!P140</f>
        <v>3.7614377331219383E-2</v>
      </c>
      <c r="F401" s="111">
        <f>'Stocks domestic'!Q140</f>
        <v>2.228336520416257E-3</v>
      </c>
      <c r="G401" s="20"/>
      <c r="H401" s="20"/>
      <c r="I401" s="229"/>
      <c r="J401" s="229"/>
      <c r="K401" s="20">
        <f>Currency!H382+'VaR ES domestic stock'!J401</f>
        <v>0</v>
      </c>
      <c r="L401" s="235"/>
      <c r="M401" s="229">
        <f>'Stocks domestic'!H140/'Stocks domestic'!H139-1</f>
        <v>-1.6437988538021031E-2</v>
      </c>
      <c r="N401" s="229">
        <f>'Stocks domestic'!I140/'Stocks domestic'!I139-1</f>
        <v>3.7139242251085225E-3</v>
      </c>
      <c r="O401" s="229">
        <f>'Stocks domestic'!J140/'Stocks domestic'!J139-1</f>
        <v>2.1729276332093317E-2</v>
      </c>
      <c r="P401" s="229">
        <f>'Stocks domestic'!K140/'Stocks domestic'!K139-1</f>
        <v>3.8330751790585094E-2</v>
      </c>
      <c r="Q401" s="229">
        <f>'Stocks domestic'!L140/'Stocks domestic'!L139-1</f>
        <v>2.2308211073962525E-3</v>
      </c>
      <c r="R401" s="155">
        <f t="array" ref="R401">MMULT(M401:Q401,'VaR ES domestic stock'!$A$12:$A$16)</f>
        <v>9.9133569834324309E-3</v>
      </c>
    </row>
    <row r="402" spans="1:18" ht="12.75">
      <c r="A402" s="247">
        <v>42580</v>
      </c>
      <c r="B402" s="111">
        <f>'Stocks domestic'!M139</f>
        <v>1.1471772636817985E-2</v>
      </c>
      <c r="C402" s="111">
        <f>'Stocks domestic'!N139</f>
        <v>-3.90644110478421E-3</v>
      </c>
      <c r="D402" s="111">
        <f>'Stocks domestic'!O139</f>
        <v>-7.7382261507032363E-3</v>
      </c>
      <c r="E402" s="111">
        <f>'Stocks domestic'!P139</f>
        <v>-1.0865722438257914E-2</v>
      </c>
      <c r="F402" s="111">
        <f>'Stocks domestic'!Q139</f>
        <v>1.8349173358863271E-3</v>
      </c>
      <c r="G402" s="20"/>
      <c r="H402" s="20"/>
      <c r="I402" s="229"/>
      <c r="J402" s="229"/>
      <c r="K402" s="20">
        <f>Currency!H383+'VaR ES domestic stock'!J402</f>
        <v>0</v>
      </c>
      <c r="L402" s="235"/>
      <c r="M402" s="229">
        <f>'Stocks domestic'!H139/'Stocks domestic'!H138-1</f>
        <v>1.1537825761026133E-2</v>
      </c>
      <c r="N402" s="229">
        <f>'Stocks domestic'!I139/'Stocks domestic'!I138-1</f>
        <v>-3.8988208896015841E-3</v>
      </c>
      <c r="O402" s="229">
        <f>'Stocks domestic'!J139/'Stocks domestic'!J138-1</f>
        <v>-7.7083631572357758E-3</v>
      </c>
      <c r="P402" s="229">
        <f>'Stocks domestic'!K139/'Stocks domestic'!K138-1</f>
        <v>-1.0806903704974613E-2</v>
      </c>
      <c r="Q402" s="229">
        <f>'Stocks domestic'!L139/'Stocks domestic'!L138-1</f>
        <v>1.8366018268440865E-3</v>
      </c>
      <c r="R402" s="155">
        <f t="array" ref="R402">MMULT(M402:Q402,'VaR ES domestic stock'!$A$12:$A$16)</f>
        <v>-1.8079320327883514E-3</v>
      </c>
    </row>
    <row r="403" spans="1:18" ht="12.75">
      <c r="A403" s="247">
        <v>42579</v>
      </c>
      <c r="B403" s="111">
        <f>'Stocks domestic'!M138</f>
        <v>1.4315275780985908E-2</v>
      </c>
      <c r="C403" s="111">
        <f>'Stocks domestic'!N138</f>
        <v>3.3551474415802955E-3</v>
      </c>
      <c r="D403" s="111">
        <f>'Stocks domestic'!O138</f>
        <v>1.8491222623561385E-2</v>
      </c>
      <c r="E403" s="111">
        <f>'Stocks domestic'!P138</f>
        <v>8.3348707461520892E-4</v>
      </c>
      <c r="F403" s="111">
        <f>'Stocks domestic'!Q138</f>
        <v>5.4356889209765842E-3</v>
      </c>
      <c r="G403" s="20"/>
      <c r="H403" s="20"/>
      <c r="I403" s="229"/>
      <c r="J403" s="229"/>
      <c r="K403" s="20">
        <f>Currency!H384+'VaR ES domestic stock'!J403</f>
        <v>0</v>
      </c>
      <c r="L403" s="235"/>
      <c r="M403" s="229">
        <f>'Stocks domestic'!H138/'Stocks domestic'!H137-1</f>
        <v>1.4418230027521961E-2</v>
      </c>
      <c r="N403" s="229">
        <f>'Stocks domestic'!I138/'Stocks domestic'!I137-1</f>
        <v>3.3607822488650463E-3</v>
      </c>
      <c r="O403" s="229">
        <f>'Stocks domestic'!J138/'Stocks domestic'!J137-1</f>
        <v>1.8663243939578633E-2</v>
      </c>
      <c r="P403" s="229">
        <f>'Stocks domestic'!K138/'Stocks domestic'!K137-1</f>
        <v>8.3383452149110582E-4</v>
      </c>
      <c r="Q403" s="229">
        <f>'Stocks domestic'!L138/'Stocks domestic'!L137-1</f>
        <v>5.4504890822053564E-3</v>
      </c>
      <c r="R403" s="155">
        <f t="array" ref="R403">MMULT(M403:Q403,'VaR ES domestic stock'!$A$12:$A$16)</f>
        <v>8.5453159639324212E-3</v>
      </c>
    </row>
    <row r="404" spans="1:18" ht="12.75">
      <c r="A404" s="247">
        <v>42578</v>
      </c>
      <c r="B404" s="111">
        <f>'Stocks domestic'!M137</f>
        <v>1.3556299903449509E-3</v>
      </c>
      <c r="C404" s="111">
        <f>'Stocks domestic'!N137</f>
        <v>-1.6272093177603507E-3</v>
      </c>
      <c r="D404" s="111">
        <f>'Stocks domestic'!O137</f>
        <v>6.8749772706772599E-2</v>
      </c>
      <c r="E404" s="111">
        <f>'Stocks domestic'!P137</f>
        <v>1.2678092765019182E-2</v>
      </c>
      <c r="F404" s="111">
        <f>'Stocks domestic'!Q137</f>
        <v>-4.2832060831080928E-3</v>
      </c>
      <c r="G404" s="20"/>
      <c r="H404" s="20"/>
      <c r="I404" s="229"/>
      <c r="J404" s="229"/>
      <c r="K404" s="20">
        <f>Currency!H385+'VaR ES domestic stock'!J404</f>
        <v>0</v>
      </c>
      <c r="L404" s="235"/>
      <c r="M404" s="229">
        <f>'Stocks domestic'!H137/'Stocks domestic'!H136-1</f>
        <v>1.3565492720353234E-3</v>
      </c>
      <c r="N404" s="229">
        <f>'Stocks domestic'!I137/'Stocks domestic'!I136-1</f>
        <v>-1.6258861304766503E-3</v>
      </c>
      <c r="O404" s="229">
        <f>'Stocks domestic'!J137/'Stocks domestic'!J136-1</f>
        <v>7.1168140106359301E-2</v>
      </c>
      <c r="P404" s="229">
        <f>'Stocks domestic'!K137/'Stocks domestic'!K136-1</f>
        <v>1.275880049581346E-2</v>
      </c>
      <c r="Q404" s="229">
        <f>'Stocks domestic'!L137/'Stocks domestic'!L136-1</f>
        <v>-4.2740462384336375E-3</v>
      </c>
      <c r="R404" s="155">
        <f t="array" ref="R404">MMULT(M404:Q404,'VaR ES domestic stock'!$A$12:$A$16)</f>
        <v>1.587671150105956E-2</v>
      </c>
    </row>
    <row r="405" spans="1:18" ht="12.75">
      <c r="A405" s="247">
        <v>42577</v>
      </c>
      <c r="B405" s="111">
        <f>'Stocks domestic'!M136</f>
        <v>-2.0686426401618427E-3</v>
      </c>
      <c r="C405" s="111">
        <f>'Stocks domestic'!N136</f>
        <v>1.1572458555433242E-2</v>
      </c>
      <c r="D405" s="111">
        <f>'Stocks domestic'!O136</f>
        <v>-6.799192761445169E-3</v>
      </c>
      <c r="E405" s="111">
        <f>'Stocks domestic'!P136</f>
        <v>4.1996726913140887E-2</v>
      </c>
      <c r="F405" s="111">
        <f>'Stocks domestic'!Q136</f>
        <v>6.3624078266604216E-4</v>
      </c>
      <c r="G405" s="20"/>
      <c r="H405" s="20"/>
      <c r="I405" s="229"/>
      <c r="J405" s="229"/>
      <c r="K405" s="20">
        <f>Currency!H386+'VaR ES domestic stock'!J405</f>
        <v>0</v>
      </c>
      <c r="L405" s="235"/>
      <c r="M405" s="229">
        <f>'Stocks domestic'!H136/'Stocks domestic'!H135-1</f>
        <v>-2.0665044735971305E-3</v>
      </c>
      <c r="N405" s="229">
        <f>'Stocks domestic'!I136/'Stocks domestic'!I135-1</f>
        <v>1.1639678503709394E-2</v>
      </c>
      <c r="O405" s="229">
        <f>'Stocks domestic'!J136/'Stocks domestic'!J135-1</f>
        <v>-6.7761305480878997E-3</v>
      </c>
      <c r="P405" s="229">
        <f>'Stocks domestic'!K136/'Stocks domestic'!K135-1</f>
        <v>4.2891065272135709E-2</v>
      </c>
      <c r="Q405" s="229">
        <f>'Stocks domestic'!L136/'Stocks domestic'!L135-1</f>
        <v>6.3644322676492671E-4</v>
      </c>
      <c r="R405" s="155">
        <f t="array" ref="R405">MMULT(M405:Q405,'VaR ES domestic stock'!$A$12:$A$16)</f>
        <v>9.2649103961850009E-3</v>
      </c>
    </row>
    <row r="406" spans="1:18" ht="12.75">
      <c r="A406" s="247">
        <v>42576</v>
      </c>
      <c r="B406" s="111">
        <f>'Stocks domestic'!M135</f>
        <v>4.9487222356416449E-2</v>
      </c>
      <c r="C406" s="111">
        <f>'Stocks domestic'!N135</f>
        <v>1.6122594282866911E-2</v>
      </c>
      <c r="D406" s="111">
        <f>'Stocks domestic'!O135</f>
        <v>1.7875436322430582E-3</v>
      </c>
      <c r="E406" s="111">
        <f>'Stocks domestic'!P135</f>
        <v>3.5655679434669116E-2</v>
      </c>
      <c r="F406" s="111">
        <f>'Stocks domestic'!Q135</f>
        <v>1.8081393774040212E-2</v>
      </c>
      <c r="G406" s="20"/>
      <c r="H406" s="20"/>
      <c r="I406" s="229"/>
      <c r="J406" s="229"/>
      <c r="K406" s="20">
        <f>Currency!H387+'VaR ES domestic stock'!J406</f>
        <v>0</v>
      </c>
      <c r="L406" s="235"/>
      <c r="M406" s="229">
        <f>'Stocks domestic'!H135/'Stocks domestic'!H134-1</f>
        <v>5.0732166247926314E-2</v>
      </c>
      <c r="N406" s="229">
        <f>'Stocks domestic'!I135/'Stocks domestic'!I134-1</f>
        <v>1.6253264609775719E-2</v>
      </c>
      <c r="O406" s="229">
        <f>'Stocks domestic'!J135/'Stocks domestic'!J134-1</f>
        <v>1.7891422407472213E-3</v>
      </c>
      <c r="P406" s="229">
        <f>'Stocks domestic'!K135/'Stocks domestic'!K134-1</f>
        <v>3.6298966007977107E-2</v>
      </c>
      <c r="Q406" s="229">
        <f>'Stocks domestic'!L135/'Stocks domestic'!L134-1</f>
        <v>1.8245851889759246E-2</v>
      </c>
      <c r="R406" s="155">
        <f t="array" ref="R406">MMULT(M406:Q406,'VaR ES domestic stock'!$A$12:$A$16)</f>
        <v>2.4663878199237124E-2</v>
      </c>
    </row>
    <row r="407" spans="1:18" ht="12.75">
      <c r="A407" s="247">
        <v>42573</v>
      </c>
      <c r="B407" s="111">
        <f>'Stocks domestic'!M134</f>
        <v>1.4276258091656792E-2</v>
      </c>
      <c r="C407" s="111">
        <f>'Stocks domestic'!N134</f>
        <v>1.7596760817880197E-2</v>
      </c>
      <c r="D407" s="111">
        <f>'Stocks domestic'!O134</f>
        <v>-1.4932645872189861E-3</v>
      </c>
      <c r="E407" s="111">
        <f>'Stocks domestic'!P134</f>
        <v>5.1174848567996202E-3</v>
      </c>
      <c r="F407" s="111">
        <f>'Stocks domestic'!Q134</f>
        <v>1.9986070819203977E-2</v>
      </c>
      <c r="G407" s="20"/>
      <c r="H407" s="20"/>
      <c r="I407" s="229"/>
      <c r="J407" s="229"/>
      <c r="K407" s="20">
        <f>Currency!H388+'VaR ES domestic stock'!J407</f>
        <v>0</v>
      </c>
      <c r="L407" s="235"/>
      <c r="M407" s="229">
        <f>'Stocks domestic'!H134/'Stocks domestic'!H133-1</f>
        <v>1.4378650544327964E-2</v>
      </c>
      <c r="N407" s="229">
        <f>'Stocks domestic'!I134/'Stocks domestic'!I133-1</f>
        <v>1.7752495950390079E-2</v>
      </c>
      <c r="O407" s="229">
        <f>'Stocks domestic'!J134/'Stocks domestic'!J133-1</f>
        <v>-1.4921502224047867E-3</v>
      </c>
      <c r="P407" s="229">
        <f>'Stocks domestic'!K134/'Stocks domestic'!K133-1</f>
        <v>5.1306015477066147E-3</v>
      </c>
      <c r="Q407" s="229">
        <f>'Stocks domestic'!L134/'Stocks domestic'!L133-1</f>
        <v>2.0187129556812566E-2</v>
      </c>
      <c r="R407" s="155">
        <f t="array" ref="R407">MMULT(M407:Q407,'VaR ES domestic stock'!$A$12:$A$16)</f>
        <v>1.1191345475366488E-2</v>
      </c>
    </row>
    <row r="408" spans="1:18" ht="12.75">
      <c r="A408" s="247">
        <v>42572</v>
      </c>
      <c r="B408" s="111">
        <f>'Stocks domestic'!M133</f>
        <v>-2.3964918581979671E-2</v>
      </c>
      <c r="C408" s="111">
        <f>'Stocks domestic'!N133</f>
        <v>-2.9539358949826646E-2</v>
      </c>
      <c r="D408" s="111">
        <f>'Stocks domestic'!O133</f>
        <v>5.7445113596406097E-3</v>
      </c>
      <c r="E408" s="111">
        <f>'Stocks domestic'!P133</f>
        <v>-1.1021900193651514E-2</v>
      </c>
      <c r="F408" s="111">
        <f>'Stocks domestic'!Q133</f>
        <v>9.0914242852460306E-3</v>
      </c>
      <c r="G408" s="20"/>
      <c r="H408" s="20"/>
      <c r="I408" s="229"/>
      <c r="J408" s="229"/>
      <c r="K408" s="20">
        <f>Currency!H389+'VaR ES domestic stock'!J408</f>
        <v>0</v>
      </c>
      <c r="L408" s="235"/>
      <c r="M408" s="229">
        <f>'Stocks domestic'!H133/'Stocks domestic'!H132-1</f>
        <v>-2.3680040154232085E-2</v>
      </c>
      <c r="N408" s="229">
        <f>'Stocks domestic'!I133/'Stocks domestic'!I132-1</f>
        <v>-2.9107336426466235E-2</v>
      </c>
      <c r="O408" s="229">
        <f>'Stocks domestic'!J133/'Stocks domestic'!J132-1</f>
        <v>5.7610427046950186E-3</v>
      </c>
      <c r="P408" s="229">
        <f>'Stocks domestic'!K133/'Stocks domestic'!K132-1</f>
        <v>-1.096138159908544E-2</v>
      </c>
      <c r="Q408" s="229">
        <f>'Stocks domestic'!L133/'Stocks domestic'!L132-1</f>
        <v>9.1328768086087475E-3</v>
      </c>
      <c r="R408" s="155">
        <f t="array" ref="R408">MMULT(M408:Q408,'VaR ES domestic stock'!$A$12:$A$16)</f>
        <v>-9.7709677332959988E-3</v>
      </c>
    </row>
    <row r="409" spans="1:18" ht="12.75">
      <c r="A409" s="247">
        <v>42571</v>
      </c>
      <c r="B409" s="111">
        <f>'Stocks domestic'!M132</f>
        <v>2.0361813090194018E-2</v>
      </c>
      <c r="C409" s="111">
        <f>'Stocks domestic'!N132</f>
        <v>2.1939500406489038E-2</v>
      </c>
      <c r="D409" s="111">
        <f>'Stocks domestic'!O132</f>
        <v>7.594561678450195E-3</v>
      </c>
      <c r="E409" s="111">
        <f>'Stocks domestic'!P132</f>
        <v>3.0522303678109427E-2</v>
      </c>
      <c r="F409" s="111">
        <f>'Stocks domestic'!Q132</f>
        <v>5.8448369297414815E-2</v>
      </c>
      <c r="G409" s="20"/>
      <c r="H409" s="20"/>
      <c r="I409" s="229"/>
      <c r="J409" s="229"/>
      <c r="K409" s="20">
        <f>Currency!H390+'VaR ES domestic stock'!J409</f>
        <v>0</v>
      </c>
      <c r="L409" s="235"/>
      <c r="M409" s="229">
        <f>'Stocks domestic'!H132/'Stocks domestic'!H131-1</f>
        <v>2.0570529010887073E-2</v>
      </c>
      <c r="N409" s="229">
        <f>'Stocks domestic'!I132/'Stocks domestic'!I131-1</f>
        <v>2.2181941007779704E-2</v>
      </c>
      <c r="O409" s="229">
        <f>'Stocks domestic'!J132/'Stocks domestic'!J131-1</f>
        <v>7.6234735065368042E-3</v>
      </c>
      <c r="P409" s="229">
        <f>'Stocks domestic'!K132/'Stocks domestic'!K131-1</f>
        <v>3.0992884725780989E-2</v>
      </c>
      <c r="Q409" s="229">
        <f>'Stocks domestic'!L132/'Stocks domestic'!L131-1</f>
        <v>6.0190245914212293E-2</v>
      </c>
      <c r="R409" s="155">
        <f t="array" ref="R409">MMULT(M409:Q409,'VaR ES domestic stock'!$A$12:$A$16)</f>
        <v>2.8311814833039375E-2</v>
      </c>
    </row>
    <row r="410" spans="1:18" ht="12.75">
      <c r="A410" s="247">
        <v>42570</v>
      </c>
      <c r="B410" s="111">
        <f>'Stocks domestic'!M131</f>
        <v>9.0012877728537803E-4</v>
      </c>
      <c r="C410" s="111">
        <f>'Stocks domestic'!N131</f>
        <v>8.1345412546722107E-3</v>
      </c>
      <c r="D410" s="111">
        <f>'Stocks domestic'!O131</f>
        <v>5.6860330135519617E-3</v>
      </c>
      <c r="E410" s="111">
        <f>'Stocks domestic'!P131</f>
        <v>-0.13542829930754199</v>
      </c>
      <c r="F410" s="111">
        <f>'Stocks domestic'!Q131</f>
        <v>-1.0969002584292401E-2</v>
      </c>
      <c r="G410" s="20"/>
      <c r="H410" s="20"/>
      <c r="I410" s="229"/>
      <c r="J410" s="229"/>
      <c r="K410" s="20">
        <f>Currency!H391+'VaR ES domestic stock'!J410</f>
        <v>0</v>
      </c>
      <c r="L410" s="235"/>
      <c r="M410" s="229">
        <f>'Stocks domestic'!H131/'Stocks domestic'!H130-1</f>
        <v>9.0053401477274697E-4</v>
      </c>
      <c r="N410" s="229">
        <f>'Stocks domestic'!I131/'Stocks domestic'!I130-1</f>
        <v>8.1677165295865883E-3</v>
      </c>
      <c r="O410" s="229">
        <f>'Stocks domestic'!J131/'Stocks domestic'!J130-1</f>
        <v>5.7022291820327808E-3</v>
      </c>
      <c r="P410" s="229">
        <f>'Stocks domestic'!K131/'Stocks domestic'!K130-1</f>
        <v>-0.12665822010601657</v>
      </c>
      <c r="Q410" s="229">
        <f>'Stocks domestic'!L131/'Stocks domestic'!L130-1</f>
        <v>-1.0909062436841088E-2</v>
      </c>
      <c r="R410" s="155">
        <f t="array" ref="R410">MMULT(M410:Q410,'VaR ES domestic stock'!$A$12:$A$16)</f>
        <v>-2.4559360563293112E-2</v>
      </c>
    </row>
    <row r="411" spans="1:18" ht="12.75">
      <c r="A411" s="247">
        <v>42569</v>
      </c>
      <c r="B411" s="111">
        <f>'Stocks domestic'!M130</f>
        <v>2.7028379804126885E-2</v>
      </c>
      <c r="C411" s="111">
        <f>'Stocks domestic'!N130</f>
        <v>2.6166703015331099E-4</v>
      </c>
      <c r="D411" s="111">
        <f>'Stocks domestic'!O130</f>
        <v>1.1405401800558976E-2</v>
      </c>
      <c r="E411" s="111">
        <f>'Stocks domestic'!P130</f>
        <v>5.091478531585268E-3</v>
      </c>
      <c r="F411" s="111">
        <f>'Stocks domestic'!Q130</f>
        <v>5.6617988533263636E-3</v>
      </c>
      <c r="G411" s="20"/>
      <c r="H411" s="20"/>
      <c r="I411" s="229"/>
      <c r="J411" s="229"/>
      <c r="K411" s="20">
        <f>Currency!H392+'VaR ES domestic stock'!J411</f>
        <v>0</v>
      </c>
      <c r="L411" s="235"/>
      <c r="M411" s="229">
        <f>'Stocks domestic'!H130/'Stocks domestic'!H129-1</f>
        <v>2.7396959674229837E-2</v>
      </c>
      <c r="N411" s="229">
        <f>'Stocks domestic'!I130/'Stocks domestic'!I129-1</f>
        <v>2.6170126795688198E-4</v>
      </c>
      <c r="O411" s="229">
        <f>'Stocks domestic'!J130/'Stocks domestic'!J129-1</f>
        <v>1.1470691377529985E-2</v>
      </c>
      <c r="P411" s="229">
        <f>'Stocks domestic'!K130/'Stocks domestic'!K129-1</f>
        <v>5.1044621342963836E-3</v>
      </c>
      <c r="Q411" s="229">
        <f>'Stocks domestic'!L130/'Stocks domestic'!L129-1</f>
        <v>5.6778571283908619E-3</v>
      </c>
      <c r="R411" s="155">
        <f t="array" ref="R411">MMULT(M411:Q411,'VaR ES domestic stock'!$A$12:$A$16)</f>
        <v>9.9823343164807902E-3</v>
      </c>
    </row>
    <row r="412" spans="1:18" ht="12.75">
      <c r="A412" s="247">
        <v>42566</v>
      </c>
      <c r="B412" s="111">
        <f>'Stocks domestic'!M129</f>
        <v>-7.5204658997534701E-3</v>
      </c>
      <c r="C412" s="111">
        <f>'Stocks domestic'!N129</f>
        <v>-6.1065688338657236E-3</v>
      </c>
      <c r="D412" s="111">
        <f>'Stocks domestic'!O129</f>
        <v>-2.5077271791876152E-3</v>
      </c>
      <c r="E412" s="111">
        <f>'Stocks domestic'!P129</f>
        <v>1.3611538638781666E-3</v>
      </c>
      <c r="F412" s="111">
        <f>'Stocks domestic'!Q129</f>
        <v>-3.1510465916009139E-3</v>
      </c>
      <c r="G412" s="20"/>
      <c r="H412" s="20"/>
      <c r="I412" s="229"/>
      <c r="J412" s="229"/>
      <c r="K412" s="20">
        <f>Currency!H393+'VaR ES domestic stock'!J412</f>
        <v>0</v>
      </c>
      <c r="L412" s="235"/>
      <c r="M412" s="229">
        <f>'Stocks domestic'!H129/'Stocks domestic'!H128-1</f>
        <v>-7.4922579526737199E-3</v>
      </c>
      <c r="N412" s="229">
        <f>'Stocks domestic'!I129/'Stocks domestic'!I128-1</f>
        <v>-6.0879616370466128E-3</v>
      </c>
      <c r="O412" s="229">
        <f>'Stocks domestic'!J129/'Stocks domestic'!J128-1</f>
        <v>-2.5045854581268179E-3</v>
      </c>
      <c r="P412" s="229">
        <f>'Stocks domestic'!K129/'Stocks domestic'!K128-1</f>
        <v>1.3620806542524733E-3</v>
      </c>
      <c r="Q412" s="229">
        <f>'Stocks domestic'!L129/'Stocks domestic'!L128-1</f>
        <v>-3.1460872546911212E-3</v>
      </c>
      <c r="R412" s="155">
        <f t="array" ref="R412">MMULT(M412:Q412,'VaR ES domestic stock'!$A$12:$A$16)</f>
        <v>-3.5737623296571599E-3</v>
      </c>
    </row>
    <row r="413" spans="1:18" ht="12.75">
      <c r="A413" s="247">
        <v>42565</v>
      </c>
      <c r="B413" s="111">
        <f>'Stocks domestic'!M128</f>
        <v>-4.6588608749467339E-3</v>
      </c>
      <c r="C413" s="111">
        <f>'Stocks domestic'!N128</f>
        <v>5.257100767087416E-3</v>
      </c>
      <c r="D413" s="111">
        <f>'Stocks domestic'!O128</f>
        <v>1.9471784172947953E-2</v>
      </c>
      <c r="E413" s="111">
        <f>'Stocks domestic'!P128</f>
        <v>1.6199194981888015E-2</v>
      </c>
      <c r="F413" s="111">
        <f>'Stocks domestic'!Q128</f>
        <v>4.1342766755490031E-3</v>
      </c>
      <c r="G413" s="20"/>
      <c r="H413" s="20"/>
      <c r="I413" s="229"/>
      <c r="J413" s="229"/>
      <c r="K413" s="20">
        <f>Currency!H394+'VaR ES domestic stock'!J413</f>
        <v>0</v>
      </c>
      <c r="L413" s="235"/>
      <c r="M413" s="229">
        <f>'Stocks domestic'!H128/'Stocks domestic'!H127-1</f>
        <v>-4.648025216426821E-3</v>
      </c>
      <c r="N413" s="229">
        <f>'Stocks domestic'!I128/'Stocks domestic'!I127-1</f>
        <v>5.2709435683613304E-3</v>
      </c>
      <c r="O413" s="229">
        <f>'Stocks domestic'!J128/'Stocks domestic'!J127-1</f>
        <v>1.9662595831305696E-2</v>
      </c>
      <c r="P413" s="229">
        <f>'Stocks domestic'!K128/'Stocks domestic'!K127-1</f>
        <v>1.6331113301821354E-2</v>
      </c>
      <c r="Q413" s="229">
        <f>'Stocks domestic'!L128/'Stocks domestic'!L127-1</f>
        <v>4.1428345868907979E-3</v>
      </c>
      <c r="R413" s="155">
        <f t="array" ref="R413">MMULT(M413:Q413,'VaR ES domestic stock'!$A$12:$A$16)</f>
        <v>8.1518924143904707E-3</v>
      </c>
    </row>
    <row r="414" spans="1:18" ht="12.75">
      <c r="A414" s="247">
        <v>42564</v>
      </c>
      <c r="B414" s="111">
        <f>'Stocks domestic'!M127</f>
        <v>-1.9476148419880782E-2</v>
      </c>
      <c r="C414" s="111">
        <f>'Stocks domestic'!N127</f>
        <v>-7.9928274401089225E-3</v>
      </c>
      <c r="D414" s="111">
        <f>'Stocks domestic'!O127</f>
        <v>-1.56563326498457E-2</v>
      </c>
      <c r="E414" s="111">
        <f>'Stocks domestic'!P127</f>
        <v>-5.2127556233396823E-3</v>
      </c>
      <c r="F414" s="111">
        <f>'Stocks domestic'!Q127</f>
        <v>-4.3723889961135584E-3</v>
      </c>
      <c r="G414" s="20"/>
      <c r="H414" s="20"/>
      <c r="I414" s="229"/>
      <c r="J414" s="229"/>
      <c r="K414" s="20">
        <f>Currency!H395+'VaR ES domestic stock'!J414</f>
        <v>0</v>
      </c>
      <c r="L414" s="235"/>
      <c r="M414" s="229">
        <f>'Stocks domestic'!H127/'Stocks domestic'!H126-1</f>
        <v>-1.9287713552620045E-2</v>
      </c>
      <c r="N414" s="229">
        <f>'Stocks domestic'!I127/'Stocks domestic'!I126-1</f>
        <v>-7.9609697290984327E-3</v>
      </c>
      <c r="O414" s="229">
        <f>'Stocks domestic'!J127/'Stocks domestic'!J126-1</f>
        <v>-1.5534409393474391E-2</v>
      </c>
      <c r="P414" s="229">
        <f>'Stocks domestic'!K127/'Stocks domestic'!K126-1</f>
        <v>-5.1991927895583823E-3</v>
      </c>
      <c r="Q414" s="229">
        <f>'Stocks domestic'!L127/'Stocks domestic'!L126-1</f>
        <v>-4.3628440198639762E-3</v>
      </c>
      <c r="R414" s="155">
        <f t="array" ref="R414">MMULT(M414:Q414,'VaR ES domestic stock'!$A$12:$A$16)</f>
        <v>-1.0469025896923046E-2</v>
      </c>
    </row>
    <row r="415" spans="1:18" ht="12.75">
      <c r="A415" s="247">
        <v>42563</v>
      </c>
      <c r="B415" s="111">
        <f>'Stocks domestic'!M126</f>
        <v>-4.9713122282641058E-4</v>
      </c>
      <c r="C415" s="111">
        <f>'Stocks domestic'!N126</f>
        <v>1.6238455347417316E-2</v>
      </c>
      <c r="D415" s="111">
        <f>'Stocks domestic'!O126</f>
        <v>4.6081668015413571E-3</v>
      </c>
      <c r="E415" s="111">
        <f>'Stocks domestic'!P126</f>
        <v>1.3719915645220557E-2</v>
      </c>
      <c r="F415" s="111">
        <f>'Stocks domestic'!Q126</f>
        <v>1.1801666478616741E-2</v>
      </c>
      <c r="G415" s="20"/>
      <c r="H415" s="20"/>
      <c r="I415" s="229"/>
      <c r="J415" s="229"/>
      <c r="K415" s="20">
        <f>Currency!H396+'VaR ES domestic stock'!J415</f>
        <v>0</v>
      </c>
      <c r="L415" s="235"/>
      <c r="M415" s="229">
        <f>'Stocks domestic'!H126/'Stocks domestic'!H125-1</f>
        <v>-4.970076735743012E-4</v>
      </c>
      <c r="N415" s="229">
        <f>'Stocks domestic'!I126/'Stocks domestic'!I125-1</f>
        <v>1.6371015616112983E-2</v>
      </c>
      <c r="O415" s="229">
        <f>'Stocks domestic'!J126/'Stocks domestic'!J125-1</f>
        <v>4.6188007302079281E-3</v>
      </c>
      <c r="P415" s="229">
        <f>'Stocks domestic'!K126/'Stocks domestic'!K125-1</f>
        <v>1.381446559883992E-2</v>
      </c>
      <c r="Q415" s="229">
        <f>'Stocks domestic'!L126/'Stocks domestic'!L125-1</f>
        <v>1.1871580909348367E-2</v>
      </c>
      <c r="R415" s="155">
        <f t="array" ref="R415">MMULT(M415:Q415,'VaR ES domestic stock'!$A$12:$A$16)</f>
        <v>9.2357710361869808E-3</v>
      </c>
    </row>
    <row r="416" spans="1:18" ht="12.75">
      <c r="A416" s="247">
        <v>42562</v>
      </c>
      <c r="B416" s="111">
        <f>'Stocks domestic'!M125</f>
        <v>3.1639390369475405E-2</v>
      </c>
      <c r="C416" s="111">
        <f>'Stocks domestic'!N125</f>
        <v>6.5149119592457314E-3</v>
      </c>
      <c r="D416" s="111">
        <f>'Stocks domestic'!O125</f>
        <v>-1.5015437533544361E-3</v>
      </c>
      <c r="E416" s="111">
        <f>'Stocks domestic'!P125</f>
        <v>-2.9531925853695049E-2</v>
      </c>
      <c r="F416" s="111">
        <f>'Stocks domestic'!Q125</f>
        <v>9.3003889724464685E-4</v>
      </c>
      <c r="G416" s="20"/>
      <c r="H416" s="20"/>
      <c r="I416" s="229"/>
      <c r="J416" s="229"/>
      <c r="K416" s="20">
        <f>Currency!H397+'VaR ES domestic stock'!J416</f>
        <v>0</v>
      </c>
      <c r="L416" s="235"/>
      <c r="M416" s="229">
        <f>'Stocks domestic'!H125/'Stocks domestic'!H124-1</f>
        <v>3.2145236674880895E-2</v>
      </c>
      <c r="N416" s="229">
        <f>'Stocks domestic'!I125/'Stocks domestic'!I124-1</f>
        <v>6.5361801598962099E-3</v>
      </c>
      <c r="O416" s="229">
        <f>'Stocks domestic'!J125/'Stocks domestic'!J124-1</f>
        <v>-1.500417000559584E-3</v>
      </c>
      <c r="P416" s="229">
        <f>'Stocks domestic'!K125/'Stocks domestic'!K124-1</f>
        <v>-2.9100119661143009E-2</v>
      </c>
      <c r="Q416" s="229">
        <f>'Stocks domestic'!L125/'Stocks domestic'!L124-1</f>
        <v>9.3047151752734258E-4</v>
      </c>
      <c r="R416" s="155">
        <f t="array" ref="R416">MMULT(M416:Q416,'VaR ES domestic stock'!$A$12:$A$16)</f>
        <v>1.8022703381203702E-3</v>
      </c>
    </row>
    <row r="417" spans="1:18" ht="12.75">
      <c r="A417" s="247">
        <v>42559</v>
      </c>
      <c r="B417" s="111">
        <f>'Stocks domestic'!M124</f>
        <v>5.0798964849660547E-3</v>
      </c>
      <c r="C417" s="111">
        <f>'Stocks domestic'!N124</f>
        <v>2.5008132859954769E-2</v>
      </c>
      <c r="D417" s="111">
        <f>'Stocks domestic'!O124</f>
        <v>8.881037296051766E-3</v>
      </c>
      <c r="E417" s="111">
        <f>'Stocks domestic'!P124</f>
        <v>2.1597862141569078E-2</v>
      </c>
      <c r="F417" s="111">
        <f>'Stocks domestic'!Q124</f>
        <v>1.894477639548358E-2</v>
      </c>
      <c r="G417" s="20"/>
      <c r="H417" s="20"/>
      <c r="I417" s="229"/>
      <c r="J417" s="229"/>
      <c r="K417" s="20">
        <f>Currency!H398+'VaR ES domestic stock'!J417</f>
        <v>0</v>
      </c>
      <c r="L417" s="235"/>
      <c r="M417" s="229">
        <f>'Stocks domestic'!H124/'Stocks domestic'!H123-1</f>
        <v>5.0928210349727721E-3</v>
      </c>
      <c r="N417" s="229">
        <f>'Stocks domestic'!I124/'Stocks domestic'!I123-1</f>
        <v>2.5323459302622586E-2</v>
      </c>
      <c r="O417" s="229">
        <f>'Stocks domestic'!J124/'Stocks domestic'!J123-1</f>
        <v>8.9205907128593331E-3</v>
      </c>
      <c r="P417" s="229">
        <f>'Stocks domestic'!K124/'Stocks domestic'!K123-1</f>
        <v>2.1832784189082188E-2</v>
      </c>
      <c r="Q417" s="229">
        <f>'Stocks domestic'!L124/'Stocks domestic'!L123-1</f>
        <v>1.9125367287157635E-2</v>
      </c>
      <c r="R417" s="155">
        <f t="array" ref="R417">MMULT(M417:Q417,'VaR ES domestic stock'!$A$12:$A$16)</f>
        <v>1.6059004505338904E-2</v>
      </c>
    </row>
    <row r="418" spans="1:18" ht="12.75">
      <c r="A418" s="247">
        <v>42558</v>
      </c>
      <c r="B418" s="111">
        <f>'Stocks domestic'!M123</f>
        <v>7.4855984016282294E-3</v>
      </c>
      <c r="C418" s="111">
        <f>'Stocks domestic'!N123</f>
        <v>7.4667237776305413E-3</v>
      </c>
      <c r="D418" s="111">
        <f>'Stocks domestic'!O123</f>
        <v>4.7976649287862303E-3</v>
      </c>
      <c r="E418" s="111">
        <f>'Stocks domestic'!P123</f>
        <v>5.7864797114239646E-3</v>
      </c>
      <c r="F418" s="111">
        <f>'Stocks domestic'!Q123</f>
        <v>5.1498610675711405E-4</v>
      </c>
      <c r="G418" s="20"/>
      <c r="H418" s="20"/>
      <c r="I418" s="229"/>
      <c r="J418" s="229"/>
      <c r="K418" s="20">
        <f>Currency!H399+'VaR ES domestic stock'!J418</f>
        <v>0</v>
      </c>
      <c r="L418" s="235"/>
      <c r="M418" s="229">
        <f>'Stocks domestic'!H123/'Stocks domestic'!H122-1</f>
        <v>7.5136855325981244E-3</v>
      </c>
      <c r="N418" s="229">
        <f>'Stocks domestic'!I123/'Stocks domestic'!I122-1</f>
        <v>7.4946692700741391E-3</v>
      </c>
      <c r="O418" s="229">
        <f>'Stocks domestic'!J123/'Stocks domestic'!J122-1</f>
        <v>4.809192150380337E-3</v>
      </c>
      <c r="P418" s="229">
        <f>'Stocks domestic'!K123/'Stocks domestic'!K122-1</f>
        <v>5.803253723702495E-3</v>
      </c>
      <c r="Q418" s="229">
        <f>'Stocks domestic'!L123/'Stocks domestic'!L122-1</f>
        <v>5.1511873486842497E-4</v>
      </c>
      <c r="R418" s="155">
        <f t="array" ref="R418">MMULT(M418:Q418,'VaR ES domestic stock'!$A$12:$A$16)</f>
        <v>5.2271838823247044E-3</v>
      </c>
    </row>
    <row r="419" spans="1:18" ht="12.75">
      <c r="A419" s="247">
        <v>42557</v>
      </c>
      <c r="B419" s="111">
        <f>'Stocks domestic'!M122</f>
        <v>-6.2325025771311831E-3</v>
      </c>
      <c r="C419" s="111">
        <f>'Stocks domestic'!N122</f>
        <v>4.5509144596908357E-4</v>
      </c>
      <c r="D419" s="111">
        <f>'Stocks domestic'!O122</f>
        <v>-2.7112652876099077E-3</v>
      </c>
      <c r="E419" s="111">
        <f>'Stocks domestic'!P122</f>
        <v>-4.2771232149602892E-2</v>
      </c>
      <c r="F419" s="111">
        <f>'Stocks domestic'!Q122</f>
        <v>-4.2843140808698863E-3</v>
      </c>
      <c r="G419" s="20"/>
      <c r="H419" s="20"/>
      <c r="I419" s="229"/>
      <c r="J419" s="229"/>
      <c r="K419" s="20">
        <f>Currency!H400+'VaR ES domestic stock'!J419</f>
        <v>0</v>
      </c>
      <c r="L419" s="235"/>
      <c r="M419" s="229">
        <f>'Stocks domestic'!H122/'Stocks domestic'!H121-1</f>
        <v>-6.2131208194666776E-3</v>
      </c>
      <c r="N419" s="229">
        <f>'Stocks domestic'!I122/'Stocks domestic'!I121-1</f>
        <v>4.5519501579183164E-4</v>
      </c>
      <c r="O419" s="229">
        <f>'Stocks domestic'!J122/'Stocks domestic'!J121-1</f>
        <v>-2.7075931273632392E-3</v>
      </c>
      <c r="P419" s="229">
        <f>'Stocks domestic'!K122/'Stocks domestic'!K121-1</f>
        <v>-4.1869445535464567E-2</v>
      </c>
      <c r="Q419" s="229">
        <f>'Stocks domestic'!L122/'Stocks domestic'!L121-1</f>
        <v>-4.275149499950559E-3</v>
      </c>
      <c r="R419" s="155">
        <f t="array" ref="R419">MMULT(M419:Q419,'VaR ES domestic stock'!$A$12:$A$16)</f>
        <v>-1.0922022793290643E-2</v>
      </c>
    </row>
    <row r="420" spans="1:18" ht="12.75">
      <c r="A420" s="247">
        <v>42556</v>
      </c>
      <c r="B420" s="111">
        <f>'Stocks domestic'!M121</f>
        <v>-7.7249825492015341E-3</v>
      </c>
      <c r="C420" s="111">
        <f>'Stocks domestic'!N121</f>
        <v>1.8431905882686332E-3</v>
      </c>
      <c r="D420" s="111">
        <f>'Stocks domestic'!O121</f>
        <v>-5.4468154192775266E-3</v>
      </c>
      <c r="E420" s="111">
        <f>'Stocks domestic'!P121</f>
        <v>1.67286653084706E-2</v>
      </c>
      <c r="F420" s="111">
        <f>'Stocks domestic'!Q121</f>
        <v>4.1784625550246894E-3</v>
      </c>
      <c r="G420" s="20"/>
      <c r="H420" s="20"/>
      <c r="I420" s="229"/>
      <c r="J420" s="229"/>
      <c r="K420" s="20">
        <f>Currency!H401+'VaR ES domestic stock'!J420</f>
        <v>0</v>
      </c>
      <c r="L420" s="235"/>
      <c r="M420" s="229">
        <f>'Stocks domestic'!H121/'Stocks domestic'!H120-1</f>
        <v>-7.69522155520308E-3</v>
      </c>
      <c r="N420" s="229">
        <f>'Stocks domestic'!I121/'Stocks domestic'!I120-1</f>
        <v>1.8448903081831336E-3</v>
      </c>
      <c r="O420" s="229">
        <f>'Stocks domestic'!J121/'Stocks domestic'!J120-1</f>
        <v>-5.4320084160409676E-3</v>
      </c>
      <c r="P420" s="229">
        <f>'Stocks domestic'!K121/'Stocks domestic'!K120-1</f>
        <v>1.68693729519791E-2</v>
      </c>
      <c r="Q420" s="229">
        <f>'Stocks domestic'!L121/'Stocks domestic'!L120-1</f>
        <v>4.1872045014108572E-3</v>
      </c>
      <c r="R420" s="155">
        <f t="array" ref="R420">MMULT(M420:Q420,'VaR ES domestic stock'!$A$12:$A$16)</f>
        <v>1.9548475580658089E-3</v>
      </c>
    </row>
    <row r="421" spans="1:18" ht="12.75">
      <c r="A421" s="247">
        <v>42552</v>
      </c>
      <c r="B421" s="111">
        <f>'Stocks domestic'!M120</f>
        <v>2.814808951585401E-2</v>
      </c>
      <c r="C421" s="111">
        <f>'Stocks domestic'!N120</f>
        <v>6.9381085601094954E-3</v>
      </c>
      <c r="D421" s="111">
        <f>'Stocks domestic'!O120</f>
        <v>1.1492561567195039E-2</v>
      </c>
      <c r="E421" s="111">
        <f>'Stocks domestic'!P120</f>
        <v>6.3646389161183481E-2</v>
      </c>
      <c r="F421" s="111">
        <f>'Stocks domestic'!Q120</f>
        <v>8.2682636434379397E-3</v>
      </c>
      <c r="G421" s="20"/>
      <c r="H421" s="20"/>
      <c r="I421" s="229"/>
      <c r="J421" s="229"/>
      <c r="K421" s="20">
        <f>Currency!H402+'VaR ES domestic stock'!J421</f>
        <v>0</v>
      </c>
      <c r="L421" s="235"/>
      <c r="M421" s="229">
        <f>'Stocks domestic'!H120/'Stocks domestic'!H119-1</f>
        <v>2.8547990317612237E-2</v>
      </c>
      <c r="N421" s="229">
        <f>'Stocks domestic'!I120/'Stocks domestic'!I119-1</f>
        <v>6.9622329956835483E-3</v>
      </c>
      <c r="O421" s="229">
        <f>'Stocks domestic'!J120/'Stocks domestic'!J119-1</f>
        <v>1.1558854769044169E-2</v>
      </c>
      <c r="P421" s="229">
        <f>'Stocks domestic'!K120/'Stocks domestic'!K119-1</f>
        <v>6.571548357869772E-2</v>
      </c>
      <c r="Q421" s="229">
        <f>'Stocks domestic'!L120/'Stocks domestic'!L119-1</f>
        <v>8.3025401391840781E-3</v>
      </c>
      <c r="R421" s="155">
        <f t="array" ref="R421">MMULT(M421:Q421,'VaR ES domestic stock'!$A$12:$A$16)</f>
        <v>2.4217420360044348E-2</v>
      </c>
    </row>
    <row r="422" spans="1:18" ht="12.75">
      <c r="A422" s="247">
        <v>42551</v>
      </c>
      <c r="B422" s="111">
        <f>'Stocks domestic'!M119</f>
        <v>6.3536747157297057E-3</v>
      </c>
      <c r="C422" s="111">
        <f>'Stocks domestic'!N119</f>
        <v>2.3341933363662821E-2</v>
      </c>
      <c r="D422" s="111">
        <f>'Stocks domestic'!O119</f>
        <v>9.0911570886951822E-3</v>
      </c>
      <c r="E422" s="111">
        <f>'Stocks domestic'!P119</f>
        <v>1.0612085594220748E-3</v>
      </c>
      <c r="F422" s="111">
        <f>'Stocks domestic'!Q119</f>
        <v>8.8477698846873253E-3</v>
      </c>
      <c r="G422" s="20"/>
      <c r="H422" s="20"/>
      <c r="I422" s="229"/>
      <c r="J422" s="229"/>
      <c r="K422" s="20">
        <f>Currency!H403+'VaR ES domestic stock'!J422</f>
        <v>0</v>
      </c>
      <c r="L422" s="235"/>
      <c r="M422" s="229">
        <f>'Stocks domestic'!H119/'Stocks domestic'!H118-1</f>
        <v>6.3739021236912663E-3</v>
      </c>
      <c r="N422" s="229">
        <f>'Stocks domestic'!I119/'Stocks domestic'!I118-1</f>
        <v>2.3616488343183306E-2</v>
      </c>
      <c r="O422" s="229">
        <f>'Stocks domestic'!J119/'Stocks domestic'!J118-1</f>
        <v>9.1326071718207391E-3</v>
      </c>
      <c r="P422" s="229">
        <f>'Stocks domestic'!K119/'Stocks domestic'!K118-1</f>
        <v>1.0617718404606347E-3</v>
      </c>
      <c r="Q422" s="229">
        <f>'Stocks domestic'!L119/'Stocks domestic'!L118-1</f>
        <v>8.8870270948244734E-3</v>
      </c>
      <c r="R422" s="155">
        <f t="array" ref="R422">MMULT(M422:Q422,'VaR ES domestic stock'!$A$12:$A$16)</f>
        <v>9.814359314796085E-3</v>
      </c>
    </row>
    <row r="423" spans="1:18" ht="12.75">
      <c r="A423" s="247">
        <v>42550</v>
      </c>
      <c r="B423" s="111">
        <f>'Stocks domestic'!M118</f>
        <v>3.9183263654339211E-2</v>
      </c>
      <c r="C423" s="111">
        <f>'Stocks domestic'!N118</f>
        <v>2.184738998741988E-2</v>
      </c>
      <c r="D423" s="111">
        <f>'Stocks domestic'!O118</f>
        <v>7.0163023868364113E-3</v>
      </c>
      <c r="E423" s="111">
        <f>'Stocks domestic'!P118</f>
        <v>3.2921637866514045E-2</v>
      </c>
      <c r="F423" s="111">
        <f>'Stocks domestic'!Q118</f>
        <v>2.040420558931998E-2</v>
      </c>
      <c r="G423" s="20"/>
      <c r="H423" s="20"/>
      <c r="I423" s="229"/>
      <c r="J423" s="229"/>
      <c r="K423" s="20">
        <f>Currency!H404+'VaR ES domestic stock'!J423</f>
        <v>0</v>
      </c>
      <c r="L423" s="235"/>
      <c r="M423" s="229">
        <f>'Stocks domestic'!H118/'Stocks domestic'!H117-1</f>
        <v>3.9961053250372913E-2</v>
      </c>
      <c r="N423" s="229">
        <f>'Stocks domestic'!I118/'Stocks domestic'!I117-1</f>
        <v>2.2087791736959517E-2</v>
      </c>
      <c r="O423" s="229">
        <f>'Stocks domestic'!J118/'Stocks domestic'!J117-1</f>
        <v>7.0409743045529716E-3</v>
      </c>
      <c r="P423" s="229">
        <f>'Stocks domestic'!K118/'Stocks domestic'!K117-1</f>
        <v>3.3469551189224678E-2</v>
      </c>
      <c r="Q423" s="229">
        <f>'Stocks domestic'!L118/'Stocks domestic'!L117-1</f>
        <v>2.0613794463204993E-2</v>
      </c>
      <c r="R423" s="155">
        <f t="array" ref="R423">MMULT(M423:Q423,'VaR ES domestic stock'!$A$12:$A$16)</f>
        <v>2.4634632988863016E-2</v>
      </c>
    </row>
    <row r="424" spans="1:18" ht="12.75">
      <c r="A424" s="247">
        <v>42549</v>
      </c>
      <c r="B424" s="111">
        <f>'Stocks domestic'!M117</f>
        <v>1.6191223178918697E-2</v>
      </c>
      <c r="C424" s="111">
        <f>'Stocks domestic'!N117</f>
        <v>1.5188313056786071E-2</v>
      </c>
      <c r="D424" s="111">
        <f>'Stocks domestic'!O117</f>
        <v>1.6705166792807018E-2</v>
      </c>
      <c r="E424" s="111">
        <f>'Stocks domestic'!P117</f>
        <v>3.0474420522645887E-2</v>
      </c>
      <c r="F424" s="111">
        <f>'Stocks domestic'!Q117</f>
        <v>2.0644957612641925E-2</v>
      </c>
      <c r="G424" s="20"/>
      <c r="H424" s="20"/>
      <c r="I424" s="229"/>
      <c r="J424" s="229"/>
      <c r="K424" s="20">
        <f>Currency!H405+'VaR ES domestic stock'!J424</f>
        <v>0</v>
      </c>
      <c r="L424" s="235"/>
      <c r="M424" s="229">
        <f>'Stocks domestic'!H117/'Stocks domestic'!H116-1</f>
        <v>1.6323011342728178E-2</v>
      </c>
      <c r="N424" s="229">
        <f>'Stocks domestic'!I117/'Stocks domestic'!I116-1</f>
        <v>1.5304241659902074E-2</v>
      </c>
      <c r="O424" s="229">
        <f>'Stocks domestic'!J117/'Stocks domestic'!J116-1</f>
        <v>1.6845478311836359E-2</v>
      </c>
      <c r="P424" s="229">
        <f>'Stocks domestic'!K117/'Stocks domestic'!K116-1</f>
        <v>3.0943518715109475E-2</v>
      </c>
      <c r="Q424" s="229">
        <f>'Stocks domestic'!L117/'Stocks domestic'!L116-1</f>
        <v>2.0859538879798079E-2</v>
      </c>
      <c r="R424" s="155">
        <f t="array" ref="R424">MMULT(M424:Q424,'VaR ES domestic stock'!$A$12:$A$16)</f>
        <v>2.0055157781874833E-2</v>
      </c>
    </row>
    <row r="425" spans="1:18" ht="12.75">
      <c r="A425" s="247">
        <v>42548</v>
      </c>
      <c r="B425" s="111">
        <f>'Stocks domestic'!M116</f>
        <v>1.9541580774405681E-2</v>
      </c>
      <c r="C425" s="111">
        <f>'Stocks domestic'!N116</f>
        <v>-3.4691928453282242E-2</v>
      </c>
      <c r="D425" s="111">
        <f>'Stocks domestic'!O116</f>
        <v>-2.270070543191639E-2</v>
      </c>
      <c r="E425" s="111">
        <f>'Stocks domestic'!P116</f>
        <v>-4.3830596480587528E-2</v>
      </c>
      <c r="F425" s="111">
        <f>'Stocks domestic'!Q116</f>
        <v>-3.653012401112974E-2</v>
      </c>
      <c r="G425" s="20"/>
      <c r="H425" s="20"/>
      <c r="I425" s="229"/>
      <c r="J425" s="229"/>
      <c r="K425" s="20">
        <f>Currency!H406+'VaR ES domestic stock'!J425</f>
        <v>0</v>
      </c>
      <c r="L425" s="235"/>
      <c r="M425" s="229">
        <f>'Stocks domestic'!H116/'Stocks domestic'!H115-1</f>
        <v>1.973376729886267E-2</v>
      </c>
      <c r="N425" s="229">
        <f>'Stocks domestic'!I116/'Stocks domestic'!I115-1</f>
        <v>-3.4097062361745145E-2</v>
      </c>
      <c r="O425" s="229">
        <f>'Stocks domestic'!J116/'Stocks domestic'!J115-1</f>
        <v>-2.2444983099133342E-2</v>
      </c>
      <c r="P425" s="229">
        <f>'Stocks domestic'!K116/'Stocks domestic'!K115-1</f>
        <v>-4.288391742674813E-2</v>
      </c>
      <c r="Q425" s="229">
        <f>'Stocks domestic'!L116/'Stocks domestic'!L115-1</f>
        <v>-3.5870949975366218E-2</v>
      </c>
      <c r="R425" s="155">
        <f t="array" ref="R425">MMULT(M425:Q425,'VaR ES domestic stock'!$A$12:$A$16)</f>
        <v>-2.3112629112826032E-2</v>
      </c>
    </row>
    <row r="426" spans="1:18" ht="12.75">
      <c r="A426" s="247">
        <v>42545</v>
      </c>
      <c r="B426" s="111">
        <f>'Stocks domestic'!M115</f>
        <v>-2.4895531097066159E-2</v>
      </c>
      <c r="C426" s="111">
        <f>'Stocks domestic'!N115</f>
        <v>-5.2840313827501394E-2</v>
      </c>
      <c r="D426" s="111">
        <f>'Stocks domestic'!O115</f>
        <v>-3.6707074377245977E-2</v>
      </c>
      <c r="E426" s="111">
        <f>'Stocks domestic'!P115</f>
        <v>-4.3970967892016675E-2</v>
      </c>
      <c r="F426" s="111">
        <f>'Stocks domestic'!Q115</f>
        <v>-4.9103455124576437E-2</v>
      </c>
      <c r="G426" s="20"/>
      <c r="H426" s="20"/>
      <c r="I426" s="229"/>
      <c r="J426" s="229"/>
      <c r="K426" s="20">
        <f>Currency!H407+'VaR ES domestic stock'!J426</f>
        <v>0</v>
      </c>
      <c r="L426" s="235"/>
      <c r="M426" s="229">
        <f>'Stocks domestic'!H115/'Stocks domestic'!H114-1</f>
        <v>-2.4588193092806798E-2</v>
      </c>
      <c r="N426" s="229">
        <f>'Stocks domestic'!I115/'Stocks domestic'!I114-1</f>
        <v>-5.1468532251100263E-2</v>
      </c>
      <c r="O426" s="229">
        <f>'Stocks domestic'!J115/'Stocks domestic'!J114-1</f>
        <v>-3.6041537870511009E-2</v>
      </c>
      <c r="P426" s="229">
        <f>'Stocks domestic'!K115/'Stocks domestic'!K114-1</f>
        <v>-4.3018259733030306E-2</v>
      </c>
      <c r="Q426" s="229">
        <f>'Stocks domestic'!L115/'Stocks domestic'!L114-1</f>
        <v>-4.791737322348355E-2</v>
      </c>
      <c r="R426" s="155">
        <f t="array" ref="R426">MMULT(M426:Q426,'VaR ES domestic stock'!$A$12:$A$16)</f>
        <v>-4.0606779234186388E-2</v>
      </c>
    </row>
    <row r="427" spans="1:18" ht="12.75">
      <c r="A427" s="247">
        <v>42544</v>
      </c>
      <c r="B427" s="111">
        <f>'Stocks domestic'!M114</f>
        <v>-4.3698326713784222E-3</v>
      </c>
      <c r="C427" s="111">
        <f>'Stocks domestic'!N114</f>
        <v>1.839999964280933E-2</v>
      </c>
      <c r="D427" s="111">
        <f>'Stocks domestic'!O114</f>
        <v>2.6926286024294009E-3</v>
      </c>
      <c r="E427" s="111">
        <f>'Stocks domestic'!P114</f>
        <v>1.5118496881604543E-2</v>
      </c>
      <c r="F427" s="111">
        <f>'Stocks domestic'!Q114</f>
        <v>1.4834931310663928E-2</v>
      </c>
      <c r="G427" s="20"/>
      <c r="H427" s="20"/>
      <c r="I427" s="229"/>
      <c r="J427" s="229"/>
      <c r="K427" s="20">
        <f>Currency!H408+'VaR ES domestic stock'!J427</f>
        <v>0</v>
      </c>
      <c r="L427" s="235"/>
      <c r="M427" s="229">
        <f>'Stocks domestic'!H114/'Stocks domestic'!H113-1</f>
        <v>-4.3602988447217772E-3</v>
      </c>
      <c r="N427" s="229">
        <f>'Stocks domestic'!I114/'Stocks domestic'!I113-1</f>
        <v>1.8570322680425466E-2</v>
      </c>
      <c r="O427" s="229">
        <f>'Stocks domestic'!J114/'Stocks domestic'!J113-1</f>
        <v>2.6962569827206906E-3</v>
      </c>
      <c r="P427" s="229">
        <f>'Stocks domestic'!K114/'Stocks domestic'!K113-1</f>
        <v>1.523335947549409E-2</v>
      </c>
      <c r="Q427" s="229">
        <f>'Stocks domestic'!L114/'Stocks domestic'!L113-1</f>
        <v>1.4945515061588033E-2</v>
      </c>
      <c r="R427" s="155">
        <f t="array" ref="R427">MMULT(M427:Q427,'VaR ES domestic stock'!$A$12:$A$16)</f>
        <v>9.4170310711013012E-3</v>
      </c>
    </row>
    <row r="428" spans="1:18" ht="12.75">
      <c r="A428" s="247">
        <v>42543</v>
      </c>
      <c r="B428" s="111">
        <f>'Stocks domestic'!M113</f>
        <v>-9.1693318768879858E-2</v>
      </c>
      <c r="C428" s="111">
        <f>'Stocks domestic'!N113</f>
        <v>1.77549952518277E-2</v>
      </c>
      <c r="D428" s="111">
        <f>'Stocks domestic'!O113</f>
        <v>1.4923270745829036E-2</v>
      </c>
      <c r="E428" s="111">
        <f>'Stocks domestic'!P113</f>
        <v>7.8547711327513221E-3</v>
      </c>
      <c r="F428" s="111">
        <f>'Stocks domestic'!Q113</f>
        <v>1.4769122953958403E-2</v>
      </c>
      <c r="G428" s="20"/>
      <c r="H428" s="20"/>
      <c r="I428" s="229"/>
      <c r="J428" s="229"/>
      <c r="K428" s="20">
        <f>Currency!H409+'VaR ES domestic stock'!J428</f>
        <v>0</v>
      </c>
      <c r="L428" s="235"/>
      <c r="M428" s="229">
        <f>'Stocks domestic'!H113/'Stocks domestic'!H112-1</f>
        <v>-8.7615082027065916E-2</v>
      </c>
      <c r="N428" s="229">
        <f>'Stocks domestic'!I113/'Stocks domestic'!I112-1</f>
        <v>1.791355218247026E-2</v>
      </c>
      <c r="O428" s="229">
        <f>'Stocks domestic'!J113/'Stocks domestic'!J112-1</f>
        <v>1.5035178735472776E-2</v>
      </c>
      <c r="P428" s="229">
        <f>'Stocks domestic'!K113/'Stocks domestic'!K112-1</f>
        <v>7.885700776246729E-3</v>
      </c>
      <c r="Q428" s="229">
        <f>'Stocks domestic'!L113/'Stocks domestic'!L112-1</f>
        <v>1.4878725362780454E-2</v>
      </c>
      <c r="R428" s="155">
        <f t="array" ref="R428">MMULT(M428:Q428,'VaR ES domestic stock'!$A$12:$A$16)</f>
        <v>-6.3803849940191407E-3</v>
      </c>
    </row>
    <row r="429" spans="1:18" ht="12.75">
      <c r="A429" s="247">
        <v>42542</v>
      </c>
      <c r="B429" s="111">
        <f>'Stocks domestic'!M112</f>
        <v>-5.9981627744950237E-4</v>
      </c>
      <c r="C429" s="111">
        <f>'Stocks domestic'!N112</f>
        <v>4.4620303662073557E-3</v>
      </c>
      <c r="D429" s="111">
        <f>'Stocks domestic'!O112</f>
        <v>8.2910641063248906E-3</v>
      </c>
      <c r="E429" s="111">
        <f>'Stocks domestic'!P112</f>
        <v>-3.0605400641556764E-2</v>
      </c>
      <c r="F429" s="111">
        <f>'Stocks domestic'!Q112</f>
        <v>2.1931900073064167E-2</v>
      </c>
      <c r="G429" s="20"/>
      <c r="H429" s="20"/>
      <c r="I429" s="229"/>
      <c r="J429" s="229"/>
      <c r="K429" s="20">
        <f>Currency!H410+'VaR ES domestic stock'!J429</f>
        <v>0</v>
      </c>
      <c r="L429" s="235"/>
      <c r="M429" s="229">
        <f>'Stocks domestic'!H112/'Stocks domestic'!H111-1</f>
        <v>-5.9963642362770297E-4</v>
      </c>
      <c r="N429" s="229">
        <f>'Stocks domestic'!I112/'Stocks domestic'!I111-1</f>
        <v>4.4720000465252596E-3</v>
      </c>
      <c r="O429" s="229">
        <f>'Stocks domestic'!J112/'Stocks domestic'!J111-1</f>
        <v>8.3255301659199699E-3</v>
      </c>
      <c r="P429" s="229">
        <f>'Stocks domestic'!K112/'Stocks domestic'!K111-1</f>
        <v>-3.0141796997014914E-2</v>
      </c>
      <c r="Q429" s="229">
        <f>'Stocks domestic'!L112/'Stocks domestic'!L111-1</f>
        <v>2.2174172113730295E-2</v>
      </c>
      <c r="R429" s="155">
        <f t="array" ref="R429">MMULT(M429:Q429,'VaR ES domestic stock'!$A$12:$A$16)</f>
        <v>8.4605378110658115E-4</v>
      </c>
    </row>
    <row r="430" spans="1:18" ht="12.75">
      <c r="A430" s="247">
        <v>42541</v>
      </c>
      <c r="B430" s="111">
        <f>'Stocks domestic'!M111</f>
        <v>1.9308846293405003E-2</v>
      </c>
      <c r="C430" s="111">
        <f>'Stocks domestic'!N111</f>
        <v>1.2693974066857893E-2</v>
      </c>
      <c r="D430" s="111">
        <f>'Stocks domestic'!O111</f>
        <v>-2.547925768275124E-3</v>
      </c>
      <c r="E430" s="111">
        <f>'Stocks domestic'!P111</f>
        <v>-7.0381002745758996E-3</v>
      </c>
      <c r="F430" s="111">
        <f>'Stocks domestic'!Q111</f>
        <v>-1.329942502079468E-3</v>
      </c>
      <c r="G430" s="20"/>
      <c r="H430" s="20"/>
      <c r="I430" s="229"/>
      <c r="J430" s="229"/>
      <c r="K430" s="20">
        <f>Currency!H411+'VaR ES domestic stock'!J430</f>
        <v>0</v>
      </c>
      <c r="L430" s="235"/>
      <c r="M430" s="229">
        <f>'Stocks domestic'!H111/'Stocks domestic'!H110-1</f>
        <v>1.949646770474156E-2</v>
      </c>
      <c r="N430" s="229">
        <f>'Stocks domestic'!I111/'Stocks domestic'!I110-1</f>
        <v>1.277488455173148E-2</v>
      </c>
      <c r="O430" s="229">
        <f>'Stocks domestic'!J111/'Stocks domestic'!J110-1</f>
        <v>-2.5446825604837908E-3</v>
      </c>
      <c r="P430" s="229">
        <f>'Stocks domestic'!K111/'Stocks domestic'!K110-1</f>
        <v>-7.0133908499578901E-3</v>
      </c>
      <c r="Q430" s="229">
        <f>'Stocks domestic'!L111/'Stocks domestic'!L110-1</f>
        <v>-1.329058520475046E-3</v>
      </c>
      <c r="R430" s="155">
        <f t="array" ref="R430">MMULT(M430:Q430,'VaR ES domestic stock'!$A$12:$A$16)</f>
        <v>4.2768440651112629E-3</v>
      </c>
    </row>
    <row r="431" spans="1:18" ht="12.75">
      <c r="A431" s="247">
        <v>42538</v>
      </c>
      <c r="B431" s="111">
        <f>'Stocks domestic'!M110</f>
        <v>-9.7478701433418163E-3</v>
      </c>
      <c r="C431" s="111">
        <f>'Stocks domestic'!N110</f>
        <v>3.8109994309394072E-3</v>
      </c>
      <c r="D431" s="111">
        <f>'Stocks domestic'!O110</f>
        <v>-2.1416497648498883E-2</v>
      </c>
      <c r="E431" s="111">
        <f>'Stocks domestic'!P110</f>
        <v>-8.8229218737414482E-3</v>
      </c>
      <c r="F431" s="111">
        <f>'Stocks domestic'!Q110</f>
        <v>-3.5687772796488947E-3</v>
      </c>
      <c r="G431" s="20"/>
      <c r="H431" s="20"/>
      <c r="I431" s="229"/>
      <c r="J431" s="229"/>
      <c r="K431" s="20">
        <f>Currency!H412+'VaR ES domestic stock'!J431</f>
        <v>0</v>
      </c>
      <c r="L431" s="235"/>
      <c r="M431" s="229">
        <f>'Stocks domestic'!H110/'Stocks domestic'!H109-1</f>
        <v>-9.7005136570504913E-3</v>
      </c>
      <c r="N431" s="229">
        <f>'Stocks domestic'!I110/'Stocks domestic'!I109-1</f>
        <v>3.8182705230458414E-3</v>
      </c>
      <c r="O431" s="229">
        <f>'Stocks domestic'!J110/'Stocks domestic'!J109-1</f>
        <v>-2.1188792905739828E-2</v>
      </c>
      <c r="P431" s="229">
        <f>'Stocks domestic'!K110/'Stocks domestic'!K109-1</f>
        <v>-8.7841141150200031E-3</v>
      </c>
      <c r="Q431" s="229">
        <f>'Stocks domestic'!L110/'Stocks domestic'!L109-1</f>
        <v>-3.5624167626855385E-3</v>
      </c>
      <c r="R431" s="155">
        <f t="array" ref="R431">MMULT(M431:Q431,'VaR ES domestic stock'!$A$12:$A$16)</f>
        <v>-7.8835133834900036E-3</v>
      </c>
    </row>
    <row r="432" spans="1:18" ht="12.75">
      <c r="A432" s="247">
        <v>42537</v>
      </c>
      <c r="B432" s="111">
        <f>'Stocks domestic'!M109</f>
        <v>-1.612337331607944E-2</v>
      </c>
      <c r="C432" s="111">
        <f>'Stocks domestic'!N109</f>
        <v>-1.4651768204651493E-2</v>
      </c>
      <c r="D432" s="111">
        <f>'Stocks domestic'!O109</f>
        <v>-1.2967199475850913E-2</v>
      </c>
      <c r="E432" s="111">
        <f>'Stocks domestic'!P109</f>
        <v>-5.0566483812529671E-3</v>
      </c>
      <c r="F432" s="111">
        <f>'Stocks domestic'!Q109</f>
        <v>-3.1902430910073728E-3</v>
      </c>
      <c r="G432" s="20"/>
      <c r="H432" s="20"/>
      <c r="I432" s="229"/>
      <c r="J432" s="229"/>
      <c r="K432" s="20">
        <f>Currency!H413+'VaR ES domestic stock'!J432</f>
        <v>0</v>
      </c>
      <c r="L432" s="235"/>
      <c r="M432" s="229">
        <f>'Stocks domestic'!H109/'Stocks domestic'!H108-1</f>
        <v>-1.5994087506253751E-2</v>
      </c>
      <c r="N432" s="229">
        <f>'Stocks domestic'!I109/'Stocks domestic'!I108-1</f>
        <v>-1.4544953360667745E-2</v>
      </c>
      <c r="O432" s="229">
        <f>'Stocks domestic'!J109/'Stocks domestic'!J108-1</f>
        <v>-1.2883487571709429E-2</v>
      </c>
      <c r="P432" s="229">
        <f>'Stocks domestic'!K109/'Stocks domestic'!K108-1</f>
        <v>-5.0438850571036253E-3</v>
      </c>
      <c r="Q432" s="229">
        <f>'Stocks domestic'!L109/'Stocks domestic'!L108-1</f>
        <v>-3.1851596727343612E-3</v>
      </c>
      <c r="R432" s="155">
        <f t="array" ref="R432">MMULT(M432:Q432,'VaR ES domestic stock'!$A$12:$A$16)</f>
        <v>-1.0330314633693782E-2</v>
      </c>
    </row>
    <row r="433" spans="1:18" ht="12.75">
      <c r="A433" s="247">
        <v>42536</v>
      </c>
      <c r="B433" s="111">
        <f>'Stocks domestic'!M108</f>
        <v>2.8642469347882624E-3</v>
      </c>
      <c r="C433" s="111">
        <f>'Stocks domestic'!N108</f>
        <v>-2.6429460006793408E-2</v>
      </c>
      <c r="D433" s="111">
        <f>'Stocks domestic'!O108</f>
        <v>-1.3090564281859474E-2</v>
      </c>
      <c r="E433" s="111">
        <f>'Stocks domestic'!P108</f>
        <v>-7.9971563040481947E-3</v>
      </c>
      <c r="F433" s="111">
        <f>'Stocks domestic'!Q108</f>
        <v>-1.2615246563293044E-2</v>
      </c>
      <c r="G433" s="20"/>
      <c r="H433" s="20"/>
      <c r="I433" s="229"/>
      <c r="J433" s="229"/>
      <c r="K433" s="20">
        <f>Currency!H414+'VaR ES domestic stock'!J433</f>
        <v>0</v>
      </c>
      <c r="L433" s="235"/>
      <c r="M433" s="229">
        <f>'Stocks domestic'!H108/'Stocks domestic'!H107-1</f>
        <v>2.8683528091835164E-3</v>
      </c>
      <c r="N433" s="229">
        <f>'Stocks domestic'!I108/'Stocks domestic'!I107-1</f>
        <v>-2.6083258507130891E-2</v>
      </c>
      <c r="O433" s="229">
        <f>'Stocks domestic'!J108/'Stocks domestic'!J107-1</f>
        <v>-1.3005255497680279E-2</v>
      </c>
      <c r="P433" s="229">
        <f>'Stocks domestic'!K108/'Stocks domestic'!K107-1</f>
        <v>-7.965264121787996E-3</v>
      </c>
      <c r="Q433" s="229">
        <f>'Stocks domestic'!L108/'Stocks domestic'!L107-1</f>
        <v>-1.2536007895471157E-2</v>
      </c>
      <c r="R433" s="155">
        <f t="array" ref="R433">MMULT(M433:Q433,'VaR ES domestic stock'!$A$12:$A$16)</f>
        <v>-1.1344286642577361E-2</v>
      </c>
    </row>
    <row r="434" spans="1:18" ht="12.75">
      <c r="A434" s="247">
        <v>42535</v>
      </c>
      <c r="B434" s="111">
        <f>'Stocks domestic'!M107</f>
        <v>-1.1363590332613712E-2</v>
      </c>
      <c r="C434" s="111">
        <f>'Stocks domestic'!N107</f>
        <v>1.1500801030025953E-3</v>
      </c>
      <c r="D434" s="111">
        <f>'Stocks domestic'!O107</f>
        <v>3.315096784962418E-3</v>
      </c>
      <c r="E434" s="111">
        <f>'Stocks domestic'!P107</f>
        <v>4.9557984961786745E-3</v>
      </c>
      <c r="F434" s="111">
        <f>'Stocks domestic'!Q107</f>
        <v>-4.1187572608878389E-3</v>
      </c>
      <c r="G434" s="20"/>
      <c r="H434" s="20"/>
      <c r="I434" s="229"/>
      <c r="J434" s="229"/>
      <c r="K434" s="20">
        <f>Currency!H415+'VaR ES domestic stock'!J434</f>
        <v>0</v>
      </c>
      <c r="L434" s="235"/>
      <c r="M434" s="229">
        <f>'Stocks domestic'!H107/'Stocks domestic'!H106-1</f>
        <v>-1.1299268612428137E-2</v>
      </c>
      <c r="N434" s="229">
        <f>'Stocks domestic'!I107/'Stocks domestic'!I106-1</f>
        <v>1.1507416987293073E-3</v>
      </c>
      <c r="O434" s="229">
        <f>'Stocks domestic'!J107/'Stocks domestic'!J106-1</f>
        <v>3.3205977954235966E-3</v>
      </c>
      <c r="P434" s="229">
        <f>'Stocks domestic'!K107/'Stocks domestic'!K106-1</f>
        <v>4.9680987763884854E-3</v>
      </c>
      <c r="Q434" s="229">
        <f>'Stocks domestic'!L107/'Stocks domestic'!L106-1</f>
        <v>-4.1102868134301751E-3</v>
      </c>
      <c r="R434" s="155">
        <f t="array" ref="R434">MMULT(M434:Q434,'VaR ES domestic stock'!$A$12:$A$16)</f>
        <v>-1.1940234310633842E-3</v>
      </c>
    </row>
    <row r="435" spans="1:18" ht="12.75">
      <c r="A435" s="247">
        <v>42534</v>
      </c>
      <c r="B435" s="111">
        <f>'Stocks domestic'!M106</f>
        <v>-9.7809067807646394E-3</v>
      </c>
      <c r="C435" s="111">
        <f>'Stocks domestic'!N106</f>
        <v>-1.5181401187804912E-3</v>
      </c>
      <c r="D435" s="111">
        <f>'Stocks domestic'!O106</f>
        <v>-2.0758520578496406E-2</v>
      </c>
      <c r="E435" s="111">
        <f>'Stocks domestic'!P106</f>
        <v>-4.5010279280449364E-3</v>
      </c>
      <c r="F435" s="111">
        <f>'Stocks domestic'!Q106</f>
        <v>-3.194151777090759E-2</v>
      </c>
      <c r="G435" s="20"/>
      <c r="H435" s="20"/>
      <c r="I435" s="229"/>
      <c r="J435" s="229"/>
      <c r="K435" s="20">
        <f>Currency!H416+'VaR ES domestic stock'!J435</f>
        <v>0</v>
      </c>
      <c r="L435" s="235"/>
      <c r="M435" s="229">
        <f>'Stocks domestic'!H106/'Stocks domestic'!H105-1</f>
        <v>-9.7332292817107202E-3</v>
      </c>
      <c r="N435" s="229">
        <f>'Stocks domestic'!I106/'Stocks domestic'!I105-1</f>
        <v>-1.5169883270045315E-3</v>
      </c>
      <c r="O435" s="229">
        <f>'Stocks domestic'!J106/'Stocks domestic'!J105-1</f>
        <v>-2.0544545648892187E-2</v>
      </c>
      <c r="P435" s="229">
        <f>'Stocks domestic'!K106/'Stocks domestic'!K105-1</f>
        <v>-4.4909134826643937E-3</v>
      </c>
      <c r="Q435" s="229">
        <f>'Stocks domestic'!L106/'Stocks domestic'!L105-1</f>
        <v>-3.1436775840730347E-2</v>
      </c>
      <c r="R435" s="155">
        <f t="array" ref="R435">MMULT(M435:Q435,'VaR ES domestic stock'!$A$12:$A$16)</f>
        <v>-1.3544490516200438E-2</v>
      </c>
    </row>
    <row r="436" spans="1:18" ht="12.75">
      <c r="A436" s="247">
        <v>42531</v>
      </c>
      <c r="B436" s="111">
        <f>'Stocks domestic'!M105</f>
        <v>-2.6678307782170119E-2</v>
      </c>
      <c r="C436" s="111">
        <f>'Stocks domestic'!N105</f>
        <v>2.3628197783454787E-2</v>
      </c>
      <c r="D436" s="111">
        <f>'Stocks domestic'!O105</f>
        <v>1.2239456383625778E-2</v>
      </c>
      <c r="E436" s="111">
        <f>'Stocks domestic'!P105</f>
        <v>-1.4504492849843603E-2</v>
      </c>
      <c r="F436" s="111">
        <f>'Stocks domestic'!Q105</f>
        <v>1.7786510780762491E-2</v>
      </c>
      <c r="G436" s="20"/>
      <c r="H436" s="20"/>
      <c r="I436" s="229"/>
      <c r="J436" s="229"/>
      <c r="K436" s="20">
        <f>Currency!H417+'VaR ES domestic stock'!J436</f>
        <v>0</v>
      </c>
      <c r="L436" s="235"/>
      <c r="M436" s="229">
        <f>'Stocks domestic'!H105/'Stocks domestic'!H104-1</f>
        <v>-2.6325585369152749E-2</v>
      </c>
      <c r="N436" s="229">
        <f>'Stocks domestic'!I105/'Stocks domestic'!I104-1</f>
        <v>2.3909555268623706E-2</v>
      </c>
      <c r="O436" s="229">
        <f>'Stocks domestic'!J105/'Stocks domestic'!J104-1</f>
        <v>1.231466505444212E-2</v>
      </c>
      <c r="P436" s="229">
        <f>'Stocks domestic'!K105/'Stocks domestic'!K104-1</f>
        <v>-1.4399809431227206E-2</v>
      </c>
      <c r="Q436" s="229">
        <f>'Stocks domestic'!L105/'Stocks domestic'!L104-1</f>
        <v>1.7945632771992903E-2</v>
      </c>
      <c r="R436" s="155">
        <f t="array" ref="R436">MMULT(M436:Q436,'VaR ES domestic stock'!$A$12:$A$16)</f>
        <v>2.688891658935755E-3</v>
      </c>
    </row>
    <row r="437" spans="1:18" ht="12.75">
      <c r="A437" s="247">
        <v>42530</v>
      </c>
      <c r="B437" s="111">
        <f>'Stocks domestic'!M104</f>
        <v>-1.596098481730563E-2</v>
      </c>
      <c r="C437" s="111">
        <f>'Stocks domestic'!N104</f>
        <v>1.2108737843219709E-2</v>
      </c>
      <c r="D437" s="111">
        <f>'Stocks domestic'!O104</f>
        <v>1.7692482275065431E-2</v>
      </c>
      <c r="E437" s="111">
        <f>'Stocks domestic'!P104</f>
        <v>2.6424878753365331E-3</v>
      </c>
      <c r="F437" s="111">
        <f>'Stocks domestic'!Q104</f>
        <v>2.4385383265401769E-3</v>
      </c>
      <c r="G437" s="20"/>
      <c r="H437" s="20"/>
      <c r="I437" s="229"/>
      <c r="J437" s="229"/>
      <c r="K437" s="20">
        <f>Currency!H418+'VaR ES domestic stock'!J437</f>
        <v>0</v>
      </c>
      <c r="L437" s="235"/>
      <c r="M437" s="229">
        <f>'Stocks domestic'!H104/'Stocks domestic'!H103-1</f>
        <v>-1.5834283288507001E-2</v>
      </c>
      <c r="N437" s="229">
        <f>'Stocks domestic'!I104/'Stocks domestic'!I103-1</f>
        <v>1.2182345407498518E-2</v>
      </c>
      <c r="O437" s="229">
        <f>'Stocks domestic'!J104/'Stocks domestic'!J103-1</f>
        <v>1.7849921365133303E-2</v>
      </c>
      <c r="P437" s="229">
        <f>'Stocks domestic'!K104/'Stocks domestic'!K103-1</f>
        <v>2.6459823237567903E-3</v>
      </c>
      <c r="Q437" s="229">
        <f>'Stocks domestic'!L104/'Stocks domestic'!L103-1</f>
        <v>2.4415139793814156E-3</v>
      </c>
      <c r="R437" s="155">
        <f t="array" ref="R437">MMULT(M437:Q437,'VaR ES domestic stock'!$A$12:$A$16)</f>
        <v>3.8570959574526055E-3</v>
      </c>
    </row>
    <row r="438" spans="1:18" ht="12.75">
      <c r="A438" s="247">
        <v>42529</v>
      </c>
      <c r="B438" s="111">
        <f>'Stocks domestic'!M103</f>
        <v>1.2862092598881275E-2</v>
      </c>
      <c r="C438" s="111">
        <f>'Stocks domestic'!N103</f>
        <v>-4.1825792784316271E-4</v>
      </c>
      <c r="D438" s="111">
        <f>'Stocks domestic'!O103</f>
        <v>-1.6412402682159937E-3</v>
      </c>
      <c r="E438" s="111">
        <f>'Stocks domestic'!P103</f>
        <v>-2.1263635509534803E-2</v>
      </c>
      <c r="F438" s="111">
        <f>'Stocks domestic'!Q103</f>
        <v>-1.8844799432906972E-3</v>
      </c>
      <c r="G438" s="20"/>
      <c r="H438" s="20"/>
      <c r="I438" s="229"/>
      <c r="J438" s="229"/>
      <c r="K438" s="20">
        <f>Currency!H419+'VaR ES domestic stock'!J438</f>
        <v>0</v>
      </c>
      <c r="L438" s="235"/>
      <c r="M438" s="229">
        <f>'Stocks domestic'!H103/'Stocks domestic'!H102-1</f>
        <v>1.2945165091848621E-2</v>
      </c>
      <c r="N438" s="229">
        <f>'Stocks domestic'!I103/'Stocks domestic'!I102-1</f>
        <v>-4.1817047018977149E-4</v>
      </c>
      <c r="O438" s="229">
        <f>'Stocks domestic'!J103/'Stocks domestic'!J102-1</f>
        <v>-1.6398941699312664E-3</v>
      </c>
      <c r="P438" s="229">
        <f>'Stocks domestic'!K103/'Stocks domestic'!K102-1</f>
        <v>-2.1039158294539395E-2</v>
      </c>
      <c r="Q438" s="229">
        <f>'Stocks domestic'!L103/'Stocks domestic'!L102-1</f>
        <v>-1.8827054258182541E-3</v>
      </c>
      <c r="R438" s="155">
        <f t="array" ref="R438">MMULT(M438:Q438,'VaR ES domestic stock'!$A$12:$A$16)</f>
        <v>-2.4069526537260138E-3</v>
      </c>
    </row>
    <row r="439" spans="1:18" ht="12.75">
      <c r="A439" s="247">
        <v>42528</v>
      </c>
      <c r="B439" s="111">
        <f>'Stocks domestic'!M102</f>
        <v>3.7063344473661435E-2</v>
      </c>
      <c r="C439" s="111">
        <f>'Stocks domestic'!N102</f>
        <v>-8.1316502663317594E-3</v>
      </c>
      <c r="D439" s="111">
        <f>'Stocks domestic'!O102</f>
        <v>-1.0377332551133416E-2</v>
      </c>
      <c r="E439" s="111">
        <f>'Stocks domestic'!P102</f>
        <v>-2.2898147642797705E-2</v>
      </c>
      <c r="F439" s="111">
        <f>'Stocks domestic'!Q102</f>
        <v>-1.5000569707722764E-2</v>
      </c>
      <c r="G439" s="20"/>
      <c r="H439" s="20"/>
      <c r="I439" s="229"/>
      <c r="J439" s="229"/>
      <c r="K439" s="20">
        <f>Currency!H420+'VaR ES domestic stock'!J439</f>
        <v>0</v>
      </c>
      <c r="L439" s="235"/>
      <c r="M439" s="229">
        <f>'Stocks domestic'!H102/'Stocks domestic'!H101-1</f>
        <v>3.7758755038311387E-2</v>
      </c>
      <c r="N439" s="229">
        <f>'Stocks domestic'!I102/'Stocks domestic'!I101-1</f>
        <v>-8.098677832268808E-3</v>
      </c>
      <c r="O439" s="229">
        <f>'Stocks domestic'!J102/'Stocks domestic'!J101-1</f>
        <v>-1.0323673807638434E-2</v>
      </c>
      <c r="P439" s="229">
        <f>'Stocks domestic'!K102/'Stocks domestic'!K101-1</f>
        <v>-2.2637974669960204E-2</v>
      </c>
      <c r="Q439" s="229">
        <f>'Stocks domestic'!L102/'Stocks domestic'!L101-1</f>
        <v>-1.488862162265725E-2</v>
      </c>
      <c r="R439" s="155">
        <f t="array" ref="R439">MMULT(M439:Q439,'VaR ES domestic stock'!$A$12:$A$16)</f>
        <v>-3.6380385788426614E-3</v>
      </c>
    </row>
    <row r="440" spans="1:18" ht="12.75">
      <c r="A440" s="247">
        <v>42527</v>
      </c>
      <c r="B440" s="111">
        <f>'Stocks domestic'!M101</f>
        <v>-2.3127054539626312E-4</v>
      </c>
      <c r="C440" s="111">
        <f>'Stocks domestic'!N101</f>
        <v>-6.0229913723154078E-3</v>
      </c>
      <c r="D440" s="111">
        <f>'Stocks domestic'!O101</f>
        <v>-6.9425729062163818E-4</v>
      </c>
      <c r="E440" s="111">
        <f>'Stocks domestic'!P101</f>
        <v>3.5623649616482716E-3</v>
      </c>
      <c r="F440" s="111">
        <f>'Stocks domestic'!Q101</f>
        <v>-1.3749775381494177E-3</v>
      </c>
      <c r="G440" s="20"/>
      <c r="H440" s="20"/>
      <c r="I440" s="229"/>
      <c r="J440" s="229"/>
      <c r="K440" s="20">
        <f>Currency!H421+'VaR ES domestic stock'!J440</f>
        <v>0</v>
      </c>
      <c r="L440" s="235"/>
      <c r="M440" s="229">
        <f>'Stocks domestic'!H101/'Stocks domestic'!H100-1</f>
        <v>-2.3124380442518522E-4</v>
      </c>
      <c r="N440" s="229">
        <f>'Stocks domestic'!I101/'Stocks domestic'!I100-1</f>
        <v>-6.0048895204459773E-3</v>
      </c>
      <c r="O440" s="229">
        <f>'Stocks domestic'!J101/'Stocks domestic'!J100-1</f>
        <v>-6.9401634979038285E-4</v>
      </c>
      <c r="P440" s="229">
        <f>'Stocks domestic'!K101/'Stocks domestic'!K100-1</f>
        <v>3.5687177250889324E-3</v>
      </c>
      <c r="Q440" s="229">
        <f>'Stocks domestic'!L101/'Stocks domestic'!L100-1</f>
        <v>-1.3740326896323207E-3</v>
      </c>
      <c r="R440" s="155">
        <f t="array" ref="R440">MMULT(M440:Q440,'VaR ES domestic stock'!$A$12:$A$16)</f>
        <v>-9.4709292784098695E-4</v>
      </c>
    </row>
    <row r="441" spans="1:18" ht="12.75">
      <c r="A441" s="247">
        <v>42524</v>
      </c>
      <c r="B441" s="111">
        <f>'Stocks domestic'!M100</f>
        <v>-1.4318739858805867E-2</v>
      </c>
      <c r="C441" s="111">
        <f>'Stocks domestic'!N100</f>
        <v>-1.8873703488473469E-2</v>
      </c>
      <c r="D441" s="111">
        <f>'Stocks domestic'!O100</f>
        <v>-1.241131311908631E-2</v>
      </c>
      <c r="E441" s="111">
        <f>'Stocks domestic'!P100</f>
        <v>-3.0986720870440985E-2</v>
      </c>
      <c r="F441" s="111">
        <f>'Stocks domestic'!Q100</f>
        <v>-2.7691135087251694E-2</v>
      </c>
      <c r="G441" s="20"/>
      <c r="H441" s="20"/>
      <c r="I441" s="229"/>
      <c r="J441" s="229"/>
      <c r="K441" s="20">
        <f>Currency!H422+'VaR ES domestic stock'!J441</f>
        <v>0</v>
      </c>
      <c r="L441" s="235"/>
      <c r="M441" s="229">
        <f>'Stocks domestic'!H100/'Stocks domestic'!H99-1</f>
        <v>-1.4216714243148743E-2</v>
      </c>
      <c r="N441" s="229">
        <f>'Stocks domestic'!I100/'Stocks domestic'!I99-1</f>
        <v>-1.869671040092924E-2</v>
      </c>
      <c r="O441" s="229">
        <f>'Stocks domestic'!J100/'Stocks domestic'!J99-1</f>
        <v>-1.2334610427389481E-2</v>
      </c>
      <c r="P441" s="229">
        <f>'Stocks domestic'!K100/'Stocks domestic'!K99-1</f>
        <v>-3.0511553046758122E-2</v>
      </c>
      <c r="Q441" s="229">
        <f>'Stocks domestic'!L100/'Stocks domestic'!L99-1</f>
        <v>-2.7311250164181677E-2</v>
      </c>
      <c r="R441" s="155">
        <f t="array" ref="R441">MMULT(M441:Q441,'VaR ES domestic stock'!$A$12:$A$16)</f>
        <v>-2.0614167656481455E-2</v>
      </c>
    </row>
    <row r="442" spans="1:18" ht="12.75">
      <c r="A442" s="247">
        <v>42523</v>
      </c>
      <c r="B442" s="111">
        <f>'Stocks domestic'!M99</f>
        <v>-1.2363545136397786E-2</v>
      </c>
      <c r="C442" s="111">
        <f>'Stocks domestic'!N99</f>
        <v>-6.4732824074426078E-3</v>
      </c>
      <c r="D442" s="111">
        <f>'Stocks domestic'!O99</f>
        <v>-1.717097762479472E-2</v>
      </c>
      <c r="E442" s="111">
        <f>'Stocks domestic'!P99</f>
        <v>-1.2191736777752472E-2</v>
      </c>
      <c r="F442" s="111">
        <f>'Stocks domestic'!Q99</f>
        <v>-1.6652339075445763E-2</v>
      </c>
      <c r="G442" s="20"/>
      <c r="H442" s="20"/>
      <c r="I442" s="229"/>
      <c r="J442" s="229"/>
      <c r="K442" s="20">
        <f>Currency!H423+'VaR ES domestic stock'!J442</f>
        <v>0</v>
      </c>
      <c r="L442" s="235"/>
      <c r="M442" s="229">
        <f>'Stocks domestic'!H99/'Stocks domestic'!H98-1</f>
        <v>-1.2287430517322728E-2</v>
      </c>
      <c r="N442" s="229">
        <f>'Stocks domestic'!I99/'Stocks domestic'!I98-1</f>
        <v>-6.452375850552694E-3</v>
      </c>
      <c r="O442" s="229">
        <f>'Stocks domestic'!J99/'Stocks domestic'!J98-1</f>
        <v>-1.7024396567649314E-2</v>
      </c>
      <c r="P442" s="229">
        <f>'Stocks domestic'!K99/'Stocks domestic'!K98-1</f>
        <v>-1.2117718663406496E-2</v>
      </c>
      <c r="Q442" s="229">
        <f>'Stocks domestic'!L99/'Stocks domestic'!L98-1</f>
        <v>-1.6514455300470798E-2</v>
      </c>
      <c r="R442" s="155">
        <f t="array" ref="R442">MMULT(M442:Q442,'VaR ES domestic stock'!$A$12:$A$16)</f>
        <v>-1.2879275379880406E-2</v>
      </c>
    </row>
    <row r="443" spans="1:18" ht="12.75">
      <c r="A443" s="247">
        <v>42522</v>
      </c>
      <c r="B443" s="111">
        <f>'Stocks domestic'!M98</f>
        <v>-1.3150201853894991E-2</v>
      </c>
      <c r="C443" s="111">
        <f>'Stocks domestic'!N98</f>
        <v>5.6402595243379827E-3</v>
      </c>
      <c r="D443" s="111">
        <f>'Stocks domestic'!O98</f>
        <v>-1.0692130777676119E-2</v>
      </c>
      <c r="E443" s="111">
        <f>'Stocks domestic'!P98</f>
        <v>-6.9612810884029756E-3</v>
      </c>
      <c r="F443" s="111">
        <f>'Stocks domestic'!Q98</f>
        <v>5.9235720385483303E-4</v>
      </c>
      <c r="G443" s="20"/>
      <c r="H443" s="20"/>
      <c r="I443" s="229"/>
      <c r="J443" s="229"/>
      <c r="K443" s="20">
        <f>Currency!H424+'VaR ES domestic stock'!J443</f>
        <v>0</v>
      </c>
      <c r="L443" s="235"/>
      <c r="M443" s="229">
        <f>'Stocks domestic'!H98/'Stocks domestic'!H97-1</f>
        <v>-1.3064115712696611E-2</v>
      </c>
      <c r="N443" s="229">
        <f>'Stocks domestic'!I98/'Stocks domestic'!I97-1</f>
        <v>5.656195735456615E-3</v>
      </c>
      <c r="O443" s="229">
        <f>'Stocks domestic'!J98/'Stocks domestic'!J97-1</f>
        <v>-1.0635173127685915E-2</v>
      </c>
      <c r="P443" s="229">
        <f>'Stocks domestic'!K98/'Stocks domestic'!K97-1</f>
        <v>-6.9371074967873314E-3</v>
      </c>
      <c r="Q443" s="229">
        <f>'Stocks domestic'!L98/'Stocks domestic'!L97-1</f>
        <v>5.9253268203018905E-4</v>
      </c>
      <c r="R443" s="155">
        <f t="array" ref="R443">MMULT(M443:Q443,'VaR ES domestic stock'!$A$12:$A$16)</f>
        <v>-4.8775335839366116E-3</v>
      </c>
    </row>
    <row r="444" spans="1:18" ht="12.75">
      <c r="A444" s="247">
        <v>42521</v>
      </c>
      <c r="B444" s="111">
        <f>'Stocks domestic'!M97</f>
        <v>1.3511607190082533E-2</v>
      </c>
      <c r="C444" s="111">
        <f>'Stocks domestic'!N97</f>
        <v>1.3293312640347048E-2</v>
      </c>
      <c r="D444" s="111">
        <f>'Stocks domestic'!O97</f>
        <v>7.7653107433796513E-3</v>
      </c>
      <c r="E444" s="111">
        <f>'Stocks domestic'!P97</f>
        <v>5.5681783712960486E-3</v>
      </c>
      <c r="F444" s="111">
        <f>'Stocks domestic'!Q97</f>
        <v>2.5573421417520784E-2</v>
      </c>
      <c r="G444" s="20"/>
      <c r="H444" s="20"/>
      <c r="I444" s="229"/>
      <c r="J444" s="229"/>
      <c r="K444" s="20">
        <f>Currency!H425+'VaR ES domestic stock'!J444</f>
        <v>0</v>
      </c>
      <c r="L444" s="235"/>
      <c r="M444" s="229">
        <f>'Stocks domestic'!H97/'Stocks domestic'!H96-1</f>
        <v>1.3603301468114948E-2</v>
      </c>
      <c r="N444" s="229">
        <f>'Stocks domestic'!I97/'Stocks domestic'!I96-1</f>
        <v>1.3382061540424317E-2</v>
      </c>
      <c r="O444" s="229">
        <f>'Stocks domestic'!J97/'Stocks domestic'!J96-1</f>
        <v>7.7955389620287807E-3</v>
      </c>
      <c r="P444" s="229">
        <f>'Stocks domestic'!K97/'Stocks domestic'!K96-1</f>
        <v>5.5837094897817074E-3</v>
      </c>
      <c r="Q444" s="229">
        <f>'Stocks domestic'!L97/'Stocks domestic'!L96-1</f>
        <v>2.5903226774490529E-2</v>
      </c>
      <c r="R444" s="155">
        <f t="array" ref="R444">MMULT(M444:Q444,'VaR ES domestic stock'!$A$12:$A$16)</f>
        <v>1.3253567646968056E-2</v>
      </c>
    </row>
    <row r="445" spans="1:18" ht="12.75">
      <c r="A445" s="247">
        <v>42517</v>
      </c>
      <c r="B445" s="111">
        <f>'Stocks domestic'!M96</f>
        <v>-8.0406413776953328E-3</v>
      </c>
      <c r="C445" s="111">
        <f>'Stocks domestic'!N96</f>
        <v>3.7792266761053944E-3</v>
      </c>
      <c r="D445" s="111">
        <f>'Stocks domestic'!O96</f>
        <v>6.4413159768269971E-4</v>
      </c>
      <c r="E445" s="111">
        <f>'Stocks domestic'!P96</f>
        <v>5.9966336563054296E-3</v>
      </c>
      <c r="F445" s="111">
        <f>'Stocks domestic'!Q96</f>
        <v>9.4946406457543982E-3</v>
      </c>
      <c r="G445" s="20"/>
      <c r="H445" s="20"/>
      <c r="I445" s="229"/>
      <c r="J445" s="229"/>
      <c r="K445" s="20">
        <f>Currency!H426+'VaR ES domestic stock'!J445</f>
        <v>0</v>
      </c>
      <c r="L445" s="235"/>
      <c r="M445" s="229">
        <f>'Stocks domestic'!H96/'Stocks domestic'!H95-1</f>
        <v>-8.008401887406924E-3</v>
      </c>
      <c r="N445" s="229">
        <f>'Stocks domestic'!I96/'Stocks domestic'!I95-1</f>
        <v>3.7863769579145057E-3</v>
      </c>
      <c r="O445" s="229">
        <f>'Stocks domestic'!J96/'Stocks domestic'!J95-1</f>
        <v>6.4433909498973208E-4</v>
      </c>
      <c r="P445" s="229">
        <f>'Stocks domestic'!K96/'Stocks domestic'!K95-1</f>
        <v>6.0146494572927978E-3</v>
      </c>
      <c r="Q445" s="229">
        <f>'Stocks domestic'!L96/'Stocks domestic'!L95-1</f>
        <v>9.5398577396357265E-3</v>
      </c>
      <c r="R445" s="155">
        <f t="array" ref="R445">MMULT(M445:Q445,'VaR ES domestic stock'!$A$12:$A$16)</f>
        <v>2.3953642724851678E-3</v>
      </c>
    </row>
    <row r="446" spans="1:18" ht="12.75">
      <c r="A446" s="247">
        <v>42516</v>
      </c>
      <c r="B446" s="111">
        <f>'Stocks domestic'!M95</f>
        <v>2.3718989860285714E-2</v>
      </c>
      <c r="C446" s="111">
        <f>'Stocks domestic'!N95</f>
        <v>1.9827930229712014E-3</v>
      </c>
      <c r="D446" s="111">
        <f>'Stocks domestic'!O95</f>
        <v>6.700722762194313E-3</v>
      </c>
      <c r="E446" s="111">
        <f>'Stocks domestic'!P95</f>
        <v>2.4516505010090148E-2</v>
      </c>
      <c r="F446" s="111">
        <f>'Stocks domestic'!Q95</f>
        <v>-5.6207069099945472E-3</v>
      </c>
      <c r="G446" s="20"/>
      <c r="H446" s="20"/>
      <c r="I446" s="229"/>
      <c r="J446" s="229"/>
      <c r="K446" s="20">
        <f>Currency!H427+'VaR ES domestic stock'!J446</f>
        <v>0</v>
      </c>
      <c r="L446" s="235"/>
      <c r="M446" s="229">
        <f>'Stocks domestic'!H95/'Stocks domestic'!H94-1</f>
        <v>2.4002522363907541E-2</v>
      </c>
      <c r="N446" s="229">
        <f>'Stocks domestic'!I95/'Stocks domestic'!I94-1</f>
        <v>1.9847600569160573E-3</v>
      </c>
      <c r="O446" s="229">
        <f>'Stocks domestic'!J95/'Stocks domestic'!J94-1</f>
        <v>6.723222832464959E-3</v>
      </c>
      <c r="P446" s="229">
        <f>'Stocks domestic'!K95/'Stocks domestic'!K94-1</f>
        <v>2.4819505623892013E-2</v>
      </c>
      <c r="Q446" s="229">
        <f>'Stocks domestic'!L95/'Stocks domestic'!L94-1</f>
        <v>-5.6049402905904433E-3</v>
      </c>
      <c r="R446" s="155">
        <f t="array" ref="R446">MMULT(M446:Q446,'VaR ES domestic stock'!$A$12:$A$16)</f>
        <v>1.0385014117318027E-2</v>
      </c>
    </row>
    <row r="447" spans="1:18" ht="12.75">
      <c r="A447" s="247">
        <v>42515</v>
      </c>
      <c r="B447" s="111">
        <f>'Stocks domestic'!M94</f>
        <v>1.8643946695832234E-2</v>
      </c>
      <c r="C447" s="111">
        <f>'Stocks domestic'!N94</f>
        <v>2.1577891561281249E-2</v>
      </c>
      <c r="D447" s="111">
        <f>'Stocks domestic'!O94</f>
        <v>2.8425998018176902E-2</v>
      </c>
      <c r="E447" s="111">
        <f>'Stocks domestic'!P94</f>
        <v>3.4333228298833292E-2</v>
      </c>
      <c r="F447" s="111">
        <f>'Stocks domestic'!Q94</f>
        <v>2.1230220655172868E-2</v>
      </c>
      <c r="G447" s="20"/>
      <c r="H447" s="20"/>
      <c r="I447" s="229"/>
      <c r="J447" s="229"/>
      <c r="K447" s="20">
        <f>Currency!H428+'VaR ES domestic stock'!J447</f>
        <v>0</v>
      </c>
      <c r="L447" s="235"/>
      <c r="M447" s="229">
        <f>'Stocks domestic'!H94/'Stocks domestic'!H93-1</f>
        <v>1.8818830219048399E-2</v>
      </c>
      <c r="N447" s="229">
        <f>'Stocks domestic'!I94/'Stocks domestic'!I93-1</f>
        <v>2.1812377799189209E-2</v>
      </c>
      <c r="O447" s="229">
        <f>'Stocks domestic'!J94/'Stocks domestic'!J93-1</f>
        <v>2.8833872271841532E-2</v>
      </c>
      <c r="P447" s="229">
        <f>'Stocks domestic'!K94/'Stocks domestic'!K93-1</f>
        <v>3.4929417043703781E-2</v>
      </c>
      <c r="Q447" s="229">
        <f>'Stocks domestic'!L94/'Stocks domestic'!L93-1</f>
        <v>2.145718511258643E-2</v>
      </c>
      <c r="R447" s="155">
        <f t="array" ref="R447">MMULT(M447:Q447,'VaR ES domestic stock'!$A$12:$A$16)</f>
        <v>2.5170336489273869E-2</v>
      </c>
    </row>
    <row r="448" spans="1:18" ht="12.75">
      <c r="A448" s="247">
        <v>42514</v>
      </c>
      <c r="B448" s="111">
        <f>'Stocks domestic'!M93</f>
        <v>1.8443845938174688E-3</v>
      </c>
      <c r="C448" s="111">
        <f>'Stocks domestic'!N93</f>
        <v>2.1144746811073159E-2</v>
      </c>
      <c r="D448" s="111">
        <f>'Stocks domestic'!O93</f>
        <v>9.1879001097331728E-3</v>
      </c>
      <c r="E448" s="111">
        <f>'Stocks domestic'!P93</f>
        <v>2.5184718828972028E-2</v>
      </c>
      <c r="F448" s="111">
        <f>'Stocks domestic'!Q93</f>
        <v>2.4763618863122137E-2</v>
      </c>
      <c r="G448" s="20"/>
      <c r="H448" s="20"/>
      <c r="I448" s="229"/>
      <c r="J448" s="229"/>
      <c r="K448" s="20">
        <f>Currency!H429+'VaR ES domestic stock'!J448</f>
        <v>0</v>
      </c>
      <c r="L448" s="235"/>
      <c r="M448" s="229">
        <f>'Stocks domestic'!H93/'Stocks domestic'!H92-1</f>
        <v>1.8460865172553742E-3</v>
      </c>
      <c r="N448" s="229">
        <f>'Stocks domestic'!I93/'Stocks domestic'!I92-1</f>
        <v>2.1369880971555011E-2</v>
      </c>
      <c r="O448" s="229">
        <f>'Stocks domestic'!J93/'Stocks domestic'!J92-1</f>
        <v>9.2302384313618369E-3</v>
      </c>
      <c r="P448" s="229">
        <f>'Stocks domestic'!K93/'Stocks domestic'!K92-1</f>
        <v>2.5504533026308618E-2</v>
      </c>
      <c r="Q448" s="229">
        <f>'Stocks domestic'!L93/'Stocks domestic'!L92-1</f>
        <v>2.5072784013599581E-2</v>
      </c>
      <c r="R448" s="155">
        <f t="array" ref="R448">MMULT(M448:Q448,'VaR ES domestic stock'!$A$12:$A$16)</f>
        <v>1.6604704592016087E-2</v>
      </c>
    </row>
    <row r="449" spans="1:18" ht="12.75">
      <c r="A449" s="247">
        <v>42513</v>
      </c>
      <c r="B449" s="111">
        <f>'Stocks domestic'!M92</f>
        <v>-3.4346602882571096E-2</v>
      </c>
      <c r="C449" s="111">
        <f>'Stocks domestic'!N92</f>
        <v>-1.3093757607267451E-2</v>
      </c>
      <c r="D449" s="111">
        <f>'Stocks domestic'!O92</f>
        <v>-3.1161213796124772E-3</v>
      </c>
      <c r="E449" s="111">
        <f>'Stocks domestic'!P92</f>
        <v>9.8742509874281768E-3</v>
      </c>
      <c r="F449" s="111">
        <f>'Stocks domestic'!Q92</f>
        <v>-2.746719428934968E-2</v>
      </c>
      <c r="G449" s="20"/>
      <c r="H449" s="20"/>
      <c r="I449" s="229"/>
      <c r="J449" s="229"/>
      <c r="K449" s="20">
        <f>Currency!H430+'VaR ES domestic stock'!J449</f>
        <v>0</v>
      </c>
      <c r="L449" s="235"/>
      <c r="M449" s="229">
        <f>'Stocks domestic'!H92/'Stocks domestic'!H91-1</f>
        <v>-3.3763453780081942E-2</v>
      </c>
      <c r="N449" s="229">
        <f>'Stocks domestic'!I92/'Stocks domestic'!I91-1</f>
        <v>-1.3008407288043089E-2</v>
      </c>
      <c r="O449" s="229">
        <f>'Stocks domestic'!J92/'Stocks domestic'!J91-1</f>
        <v>-3.1112713124934466E-3</v>
      </c>
      <c r="P449" s="229">
        <f>'Stocks domestic'!K92/'Stocks domestic'!K91-1</f>
        <v>9.9231622585422841E-3</v>
      </c>
      <c r="Q449" s="229">
        <f>'Stocks domestic'!L92/'Stocks domestic'!L91-1</f>
        <v>-2.7093401077694423E-2</v>
      </c>
      <c r="R449" s="155">
        <f t="array" ref="R449">MMULT(M449:Q449,'VaR ES domestic stock'!$A$12:$A$16)</f>
        <v>-1.3410674239954123E-2</v>
      </c>
    </row>
    <row r="450" spans="1:18" ht="12.75">
      <c r="A450" s="247">
        <v>42510</v>
      </c>
      <c r="B450" s="111">
        <f>'Stocks domestic'!M91</f>
        <v>1.9624497491377759E-2</v>
      </c>
      <c r="C450" s="111">
        <f>'Stocks domestic'!N91</f>
        <v>1.3736978160906745E-2</v>
      </c>
      <c r="D450" s="111">
        <f>'Stocks domestic'!O91</f>
        <v>7.1091564978702539E-3</v>
      </c>
      <c r="E450" s="111">
        <f>'Stocks domestic'!P91</f>
        <v>2.8642712707287729E-2</v>
      </c>
      <c r="F450" s="111">
        <f>'Stocks domestic'!Q91</f>
        <v>2.2835163763926533E-3</v>
      </c>
      <c r="G450" s="20"/>
      <c r="H450" s="20"/>
      <c r="I450" s="229"/>
      <c r="J450" s="229"/>
      <c r="K450" s="20">
        <f>Currency!H431+'VaR ES domestic stock'!J450</f>
        <v>0</v>
      </c>
      <c r="L450" s="235"/>
      <c r="M450" s="229">
        <f>'Stocks domestic'!H91/'Stocks domestic'!H90-1</f>
        <v>1.9818323780557145E-2</v>
      </c>
      <c r="N450" s="229">
        <f>'Stocks domestic'!I91/'Stocks domestic'!I90-1</f>
        <v>1.3831763971638544E-2</v>
      </c>
      <c r="O450" s="229">
        <f>'Stocks domestic'!J91/'Stocks domestic'!J90-1</f>
        <v>7.1344865404272539E-3</v>
      </c>
      <c r="P450" s="229">
        <f>'Stocks domestic'!K91/'Stocks domestic'!K90-1</f>
        <v>2.9056859846086303E-2</v>
      </c>
      <c r="Q450" s="229">
        <f>'Stocks domestic'!L91/'Stocks domestic'!L90-1</f>
        <v>2.2861255855926021E-3</v>
      </c>
      <c r="R450" s="155">
        <f t="array" ref="R450">MMULT(M450:Q450,'VaR ES domestic stock'!$A$12:$A$16)</f>
        <v>1.4425511944860371E-2</v>
      </c>
    </row>
    <row r="451" spans="1:18" ht="12.75">
      <c r="A451" s="247">
        <v>42509</v>
      </c>
      <c r="B451" s="111">
        <f>'Stocks domestic'!M90</f>
        <v>2.4737167983339855E-2</v>
      </c>
      <c r="C451" s="111">
        <f>'Stocks domestic'!N90</f>
        <v>-6.2904586187433886E-3</v>
      </c>
      <c r="D451" s="111">
        <f>'Stocks domestic'!O90</f>
        <v>1.9719110179304941E-3</v>
      </c>
      <c r="E451" s="111">
        <f>'Stocks domestic'!P90</f>
        <v>-4.7663620337378533E-3</v>
      </c>
      <c r="F451" s="111">
        <f>'Stocks domestic'!Q90</f>
        <v>-3.9042741395295278E-3</v>
      </c>
      <c r="G451" s="20"/>
      <c r="H451" s="20"/>
      <c r="I451" s="229"/>
      <c r="J451" s="229"/>
      <c r="K451" s="20">
        <f>Currency!H432+'VaR ES domestic stock'!J451</f>
        <v>0</v>
      </c>
      <c r="L451" s="235"/>
      <c r="M451" s="229">
        <f>'Stocks domestic'!H90/'Stocks domestic'!H89-1</f>
        <v>2.5045670295213984E-2</v>
      </c>
      <c r="N451" s="229">
        <f>'Stocks domestic'!I90/'Stocks domestic'!I89-1</f>
        <v>-6.2707151042056264E-3</v>
      </c>
      <c r="O451" s="229">
        <f>'Stocks domestic'!J90/'Stocks domestic'!J89-1</f>
        <v>1.9738565130327235E-3</v>
      </c>
      <c r="P451" s="229">
        <f>'Stocks domestic'!K90/'Stocks domestic'!K89-1</f>
        <v>-4.755020955935052E-3</v>
      </c>
      <c r="Q451" s="229">
        <f>'Stocks domestic'!L90/'Stocks domestic'!L89-1</f>
        <v>-3.8966623706175874E-3</v>
      </c>
      <c r="R451" s="155">
        <f t="array" ref="R451">MMULT(M451:Q451,'VaR ES domestic stock'!$A$12:$A$16)</f>
        <v>2.4194256754976884E-3</v>
      </c>
    </row>
    <row r="452" spans="1:18" ht="12.75">
      <c r="A452" s="247">
        <v>42508</v>
      </c>
      <c r="B452" s="111">
        <f>'Stocks domestic'!M89</f>
        <v>3.1526519788721938E-2</v>
      </c>
      <c r="C452" s="111">
        <f>'Stocks domestic'!N89</f>
        <v>5.4666232454175507E-4</v>
      </c>
      <c r="D452" s="111">
        <f>'Stocks domestic'!O89</f>
        <v>1.1593146230942666E-2</v>
      </c>
      <c r="E452" s="111">
        <f>'Stocks domestic'!P89</f>
        <v>2.1092601978992275E-2</v>
      </c>
      <c r="F452" s="111">
        <f>'Stocks domestic'!Q89</f>
        <v>6.1349750327628211E-3</v>
      </c>
      <c r="G452" s="20"/>
      <c r="H452" s="20"/>
      <c r="I452" s="229"/>
      <c r="J452" s="229"/>
      <c r="K452" s="20">
        <f>Currency!H433+'VaR ES domestic stock'!J452</f>
        <v>0</v>
      </c>
      <c r="L452" s="235"/>
      <c r="M452" s="229">
        <f>'Stocks domestic'!H89/'Stocks domestic'!H88-1</f>
        <v>3.2028744416993549E-2</v>
      </c>
      <c r="N452" s="229">
        <f>'Stocks domestic'!I89/'Stocks domestic'!I88-1</f>
        <v>5.4681177162141381E-4</v>
      </c>
      <c r="O452" s="229">
        <f>'Stocks domestic'!J89/'Stocks domestic'!J88-1</f>
        <v>1.1660607193592964E-2</v>
      </c>
      <c r="P452" s="229">
        <f>'Stocks domestic'!K89/'Stocks domestic'!K88-1</f>
        <v>2.1316623199190143E-2</v>
      </c>
      <c r="Q452" s="229">
        <f>'Stocks domestic'!L89/'Stocks domestic'!L88-1</f>
        <v>6.1538325358023727E-3</v>
      </c>
      <c r="R452" s="155">
        <f t="array" ref="R452">MMULT(M452:Q452,'VaR ES domestic stock'!$A$12:$A$16)</f>
        <v>1.434132382344009E-2</v>
      </c>
    </row>
    <row r="453" spans="1:18" ht="12.75">
      <c r="A453" s="247">
        <v>42507</v>
      </c>
      <c r="B453" s="111">
        <f>'Stocks domestic'!M88</f>
        <v>2.5946529906184547E-3</v>
      </c>
      <c r="C453" s="111">
        <f>'Stocks domestic'!N88</f>
        <v>6.5927538907689142E-3</v>
      </c>
      <c r="D453" s="111">
        <f>'Stocks domestic'!O88</f>
        <v>1.6012957698110269E-2</v>
      </c>
      <c r="E453" s="111">
        <f>'Stocks domestic'!P88</f>
        <v>1.4662430673971025E-2</v>
      </c>
      <c r="F453" s="111">
        <f>'Stocks domestic'!Q88</f>
        <v>1.3479303647832375E-3</v>
      </c>
      <c r="G453" s="20"/>
      <c r="H453" s="20"/>
      <c r="I453" s="229"/>
      <c r="J453" s="229"/>
      <c r="K453" s="20">
        <f>Currency!H434+'VaR ES domestic stock'!J453</f>
        <v>0</v>
      </c>
      <c r="L453" s="235"/>
      <c r="M453" s="229">
        <f>'Stocks domestic'!H88/'Stocks domestic'!H87-1</f>
        <v>2.5980220158763334E-3</v>
      </c>
      <c r="N453" s="229">
        <f>'Stocks domestic'!I88/'Stocks domestic'!I87-1</f>
        <v>6.6145339298726569E-3</v>
      </c>
      <c r="O453" s="229">
        <f>'Stocks domestic'!J88/'Stocks domestic'!J87-1</f>
        <v>1.6141852180146854E-2</v>
      </c>
      <c r="P453" s="229">
        <f>'Stocks domestic'!K88/'Stocks domestic'!K87-1</f>
        <v>1.4770451413760766E-2</v>
      </c>
      <c r="Q453" s="229">
        <f>'Stocks domestic'!L88/'Stocks domestic'!L87-1</f>
        <v>1.3488392312344111E-3</v>
      </c>
      <c r="R453" s="155">
        <f t="array" ref="R453">MMULT(M453:Q453,'VaR ES domestic stock'!$A$12:$A$16)</f>
        <v>8.2947397541782049E-3</v>
      </c>
    </row>
    <row r="454" spans="1:18" ht="12.75">
      <c r="A454" s="247">
        <v>42506</v>
      </c>
      <c r="B454" s="111">
        <f>'Stocks domestic'!M87</f>
        <v>1.1947182382688737E-2</v>
      </c>
      <c r="C454" s="111">
        <f>'Stocks domestic'!N87</f>
        <v>2.4597881540175486E-2</v>
      </c>
      <c r="D454" s="111">
        <f>'Stocks domestic'!O87</f>
        <v>4.5123816511151549E-2</v>
      </c>
      <c r="E454" s="111">
        <f>'Stocks domestic'!P87</f>
        <v>2.2688797524071231E-2</v>
      </c>
      <c r="F454" s="111">
        <f>'Stocks domestic'!Q87</f>
        <v>2.3253226199640219E-2</v>
      </c>
      <c r="G454" s="20"/>
      <c r="H454" s="20"/>
      <c r="I454" s="229"/>
      <c r="J454" s="229"/>
      <c r="K454" s="20">
        <f>Currency!H435+'VaR ES domestic stock'!J454</f>
        <v>0</v>
      </c>
      <c r="L454" s="235"/>
      <c r="M454" s="229">
        <f>'Stocks domestic'!H87/'Stocks domestic'!H86-1</f>
        <v>1.2018835030897623E-2</v>
      </c>
      <c r="N454" s="229">
        <f>'Stocks domestic'!I87/'Stocks domestic'!I86-1</f>
        <v>2.4902905272564446E-2</v>
      </c>
      <c r="O454" s="229">
        <f>'Stocks domestic'!J87/'Stocks domestic'!J86-1</f>
        <v>4.6157383447309019E-2</v>
      </c>
      <c r="P454" s="229">
        <f>'Stocks domestic'!K87/'Stocks domestic'!K86-1</f>
        <v>2.2948146011573245E-2</v>
      </c>
      <c r="Q454" s="229">
        <f>'Stocks domestic'!L87/'Stocks domestic'!L86-1</f>
        <v>2.3525690254735609E-2</v>
      </c>
      <c r="R454" s="155">
        <f t="array" ref="R454">MMULT(M454:Q454,'VaR ES domestic stock'!$A$12:$A$16)</f>
        <v>2.5910592003415989E-2</v>
      </c>
    </row>
    <row r="455" spans="1:18" ht="12.75">
      <c r="A455" s="247">
        <v>42503</v>
      </c>
      <c r="B455" s="111">
        <f>'Stocks domestic'!M86</f>
        <v>-1.1523288587704215E-3</v>
      </c>
      <c r="C455" s="111">
        <f>'Stocks domestic'!N86</f>
        <v>2.2845768167504355E-3</v>
      </c>
      <c r="D455" s="111">
        <f>'Stocks domestic'!O86</f>
        <v>-7.5260282070804796E-4</v>
      </c>
      <c r="E455" s="111">
        <f>'Stocks domestic'!P86</f>
        <v>-1.1487814989880169E-3</v>
      </c>
      <c r="F455" s="111">
        <f>'Stocks domestic'!Q86</f>
        <v>-1.1125891237700325E-2</v>
      </c>
      <c r="G455" s="20"/>
      <c r="H455" s="20"/>
      <c r="I455" s="229"/>
      <c r="J455" s="229"/>
      <c r="K455" s="20">
        <f>Currency!H436+'VaR ES domestic stock'!J455</f>
        <v>0</v>
      </c>
      <c r="L455" s="235"/>
      <c r="M455" s="229">
        <f>'Stocks domestic'!H86/'Stocks domestic'!H85-1</f>
        <v>-1.1516651828198388E-3</v>
      </c>
      <c r="N455" s="229">
        <f>'Stocks domestic'!I86/'Stocks domestic'!I85-1</f>
        <v>2.2871884508137708E-3</v>
      </c>
      <c r="O455" s="229">
        <f>'Stocks domestic'!J86/'Stocks domestic'!J85-1</f>
        <v>-7.5231968623890033E-4</v>
      </c>
      <c r="P455" s="229">
        <f>'Stocks domestic'!K86/'Stocks domestic'!K85-1</f>
        <v>-1.1481219021235445E-3</v>
      </c>
      <c r="Q455" s="229">
        <f>'Stocks domestic'!L86/'Stocks domestic'!L85-1</f>
        <v>-1.1064227410003236E-2</v>
      </c>
      <c r="R455" s="155">
        <f t="array" ref="R455">MMULT(M455:Q455,'VaR ES domestic stock'!$A$12:$A$16)</f>
        <v>-2.3658291460743495E-3</v>
      </c>
    </row>
    <row r="456" spans="1:18" ht="12.75">
      <c r="A456" s="247">
        <v>42502</v>
      </c>
      <c r="B456" s="111">
        <f>'Stocks domestic'!M85</f>
        <v>-1.2531957413010417E-2</v>
      </c>
      <c r="C456" s="111">
        <f>'Stocks domestic'!N85</f>
        <v>-1.4489818733081203E-2</v>
      </c>
      <c r="D456" s="111">
        <f>'Stocks domestic'!O85</f>
        <v>-2.8196014548422802E-2</v>
      </c>
      <c r="E456" s="111">
        <f>'Stocks domestic'!P85</f>
        <v>-3.011357085058405E-2</v>
      </c>
      <c r="F456" s="111">
        <f>'Stocks domestic'!Q85</f>
        <v>4.5107585612641022E-3</v>
      </c>
      <c r="G456" s="20"/>
      <c r="H456" s="20"/>
      <c r="I456" s="229"/>
      <c r="J456" s="229"/>
      <c r="K456" s="20">
        <f>Currency!H437+'VaR ES domestic stock'!J456</f>
        <v>0</v>
      </c>
      <c r="L456" s="235"/>
      <c r="M456" s="229">
        <f>'Stocks domestic'!H85/'Stocks domestic'!H84-1</f>
        <v>-1.2453759433479372E-2</v>
      </c>
      <c r="N456" s="229">
        <f>'Stocks domestic'!I85/'Stocks domestic'!I84-1</f>
        <v>-1.438534651283474E-2</v>
      </c>
      <c r="O456" s="229">
        <f>'Stocks domestic'!J85/'Stocks domestic'!J84-1</f>
        <v>-2.7802216786175116E-2</v>
      </c>
      <c r="P456" s="229">
        <f>'Stocks domestic'!K85/'Stocks domestic'!K84-1</f>
        <v>-2.9664674517852041E-2</v>
      </c>
      <c r="Q456" s="229">
        <f>'Stocks domestic'!L85/'Stocks domestic'!L84-1</f>
        <v>4.5209473466196748E-3</v>
      </c>
      <c r="R456" s="155">
        <f t="array" ref="R456">MMULT(M456:Q456,'VaR ES domestic stock'!$A$12:$A$16)</f>
        <v>-1.595700998074432E-2</v>
      </c>
    </row>
    <row r="457" spans="1:18" ht="12.75">
      <c r="A457" s="247">
        <v>42501</v>
      </c>
      <c r="B457" s="111">
        <f>'Stocks domestic'!M84</f>
        <v>4.9070957063370186E-3</v>
      </c>
      <c r="C457" s="111">
        <f>'Stocks domestic'!N84</f>
        <v>9.5629265805260153E-4</v>
      </c>
      <c r="D457" s="111">
        <f>'Stocks domestic'!O84</f>
        <v>-6.1745961325507699E-3</v>
      </c>
      <c r="E457" s="111">
        <f>'Stocks domestic'!P84</f>
        <v>-2.7770029125780468E-2</v>
      </c>
      <c r="F457" s="111">
        <f>'Stocks domestic'!Q84</f>
        <v>4.2019823182237676E-3</v>
      </c>
      <c r="G457" s="20"/>
      <c r="H457" s="20"/>
      <c r="I457" s="229"/>
      <c r="J457" s="229"/>
      <c r="K457" s="20">
        <f>Currency!H438+'VaR ES domestic stock'!J457</f>
        <v>0</v>
      </c>
      <c r="L457" s="235"/>
      <c r="M457" s="229">
        <f>'Stocks domestic'!H84/'Stocks domestic'!H83-1</f>
        <v>4.9191552181298004E-3</v>
      </c>
      <c r="N457" s="229">
        <f>'Stocks domestic'!I84/'Stocks domestic'!I83-1</f>
        <v>9.5675005166562244E-4</v>
      </c>
      <c r="O457" s="229">
        <f>'Stocks domestic'!J84/'Stocks domestic'!J83-1</f>
        <v>-6.1555724884291285E-3</v>
      </c>
      <c r="P457" s="229">
        <f>'Stocks domestic'!K84/'Stocks domestic'!K83-1</f>
        <v>-2.7387986480828963E-2</v>
      </c>
      <c r="Q457" s="229">
        <f>'Stocks domestic'!L84/'Stocks domestic'!L83-1</f>
        <v>4.2108230244182199E-3</v>
      </c>
      <c r="R457" s="155">
        <f t="array" ref="R457">MMULT(M457:Q457,'VaR ES domestic stock'!$A$12:$A$16)</f>
        <v>-4.6913661350088901E-3</v>
      </c>
    </row>
    <row r="458" spans="1:18" ht="12.75">
      <c r="A458" s="247">
        <v>42500</v>
      </c>
      <c r="B458" s="111">
        <f>'Stocks domestic'!M83</f>
        <v>-1.3119405975709127E-2</v>
      </c>
      <c r="C458" s="111">
        <f>'Stocks domestic'!N83</f>
        <v>-6.7298100030801665E-4</v>
      </c>
      <c r="D458" s="111">
        <f>'Stocks domestic'!O83</f>
        <v>-5.2513158364552214E-3</v>
      </c>
      <c r="E458" s="111">
        <f>'Stocks domestic'!P83</f>
        <v>1.3606314750367833E-2</v>
      </c>
      <c r="F458" s="111">
        <f>'Stocks domestic'!Q83</f>
        <v>6.7777339141222885E-3</v>
      </c>
      <c r="G458" s="20"/>
      <c r="H458" s="20"/>
      <c r="I458" s="229"/>
      <c r="J458" s="229"/>
      <c r="K458" s="20">
        <f>Currency!H439+'VaR ES domestic stock'!J458</f>
        <v>0</v>
      </c>
      <c r="L458" s="235"/>
      <c r="M458" s="229">
        <f>'Stocks domestic'!H83/'Stocks domestic'!H82-1</f>
        <v>-1.3033721687423894E-2</v>
      </c>
      <c r="N458" s="229">
        <f>'Stocks domestic'!I83/'Stocks domestic'!I82-1</f>
        <v>-6.7275459938531679E-4</v>
      </c>
      <c r="O458" s="229">
        <f>'Stocks domestic'!J83/'Stocks domestic'!J82-1</f>
        <v>-5.2375517811217298E-3</v>
      </c>
      <c r="P458" s="229">
        <f>'Stocks domestic'!K83/'Stocks domestic'!K82-1</f>
        <v>1.3699301909806172E-2</v>
      </c>
      <c r="Q458" s="229">
        <f>'Stocks domestic'!L83/'Stocks domestic'!L82-1</f>
        <v>6.8007547329000939E-3</v>
      </c>
      <c r="R458" s="155">
        <f t="array" ref="R458">MMULT(M458:Q458,'VaR ES domestic stock'!$A$12:$A$16)</f>
        <v>3.1120571495506536E-4</v>
      </c>
    </row>
    <row r="459" spans="1:18" ht="12.75">
      <c r="A459" s="247">
        <v>42499</v>
      </c>
      <c r="B459" s="111">
        <f>'Stocks domestic'!M82</f>
        <v>-3.7501387580287045E-2</v>
      </c>
      <c r="C459" s="111">
        <f>'Stocks domestic'!N82</f>
        <v>-1.7161955964336461E-2</v>
      </c>
      <c r="D459" s="111">
        <f>'Stocks domestic'!O82</f>
        <v>-8.3859473462447581E-3</v>
      </c>
      <c r="E459" s="111">
        <f>'Stocks domestic'!P82</f>
        <v>-1.2448340576138727E-2</v>
      </c>
      <c r="F459" s="111">
        <f>'Stocks domestic'!Q82</f>
        <v>-1.5511076143694957E-2</v>
      </c>
      <c r="G459" s="20"/>
      <c r="H459" s="20"/>
      <c r="I459" s="229"/>
      <c r="J459" s="229"/>
      <c r="K459" s="20">
        <f>Currency!H440+'VaR ES domestic stock'!J459</f>
        <v>0</v>
      </c>
      <c r="L459" s="235"/>
      <c r="M459" s="229">
        <f>'Stocks domestic'!H82/'Stocks domestic'!H81-1</f>
        <v>-3.6806918787837595E-2</v>
      </c>
      <c r="N459" s="229">
        <f>'Stocks domestic'!I82/'Stocks domestic'!I81-1</f>
        <v>-1.7015528455513906E-2</v>
      </c>
      <c r="O459" s="229">
        <f>'Stocks domestic'!J82/'Stocks domestic'!J81-1</f>
        <v>-8.3508833731325005E-3</v>
      </c>
      <c r="P459" s="229">
        <f>'Stocks domestic'!K82/'Stocks domestic'!K81-1</f>
        <v>-1.2371180488131683E-2</v>
      </c>
      <c r="Q459" s="229">
        <f>'Stocks domestic'!L82/'Stocks domestic'!L81-1</f>
        <v>-1.539139897501185E-2</v>
      </c>
      <c r="R459" s="155">
        <f t="array" ref="R459">MMULT(M459:Q459,'VaR ES domestic stock'!$A$12:$A$16)</f>
        <v>-1.7987182015925508E-2</v>
      </c>
    </row>
    <row r="460" spans="1:18" ht="12.75">
      <c r="A460" s="247">
        <v>42496</v>
      </c>
      <c r="B460" s="111">
        <f>'Stocks domestic'!M81</f>
        <v>1.9440728695103243E-2</v>
      </c>
      <c r="C460" s="111">
        <f>'Stocks domestic'!N81</f>
        <v>8.1666809846299201E-3</v>
      </c>
      <c r="D460" s="111">
        <f>'Stocks domestic'!O81</f>
        <v>-2.0973941760429522E-3</v>
      </c>
      <c r="E460" s="111">
        <f>'Stocks domestic'!P81</f>
        <v>1.9809779458539626E-2</v>
      </c>
      <c r="F460" s="111">
        <f>'Stocks domestic'!Q81</f>
        <v>1.2465685116517767E-2</v>
      </c>
      <c r="G460" s="20"/>
      <c r="H460" s="20"/>
      <c r="I460" s="229"/>
      <c r="J460" s="229"/>
      <c r="K460" s="20">
        <f>Currency!H441+'VaR ES domestic stock'!J460</f>
        <v>0</v>
      </c>
      <c r="L460" s="235"/>
      <c r="M460" s="229">
        <f>'Stocks domestic'!H81/'Stocks domestic'!H80-1</f>
        <v>1.9630930213849762E-2</v>
      </c>
      <c r="N460" s="229">
        <f>'Stocks domestic'!I81/'Stocks domestic'!I80-1</f>
        <v>8.2001192884531005E-3</v>
      </c>
      <c r="O460" s="229">
        <f>'Stocks domestic'!J81/'Stocks domestic'!J80-1</f>
        <v>-2.0951961818334031E-3</v>
      </c>
      <c r="P460" s="229">
        <f>'Stocks domestic'!K81/'Stocks domestic'!K80-1</f>
        <v>2.0007295231695421E-2</v>
      </c>
      <c r="Q460" s="229">
        <f>'Stocks domestic'!L81/'Stocks domestic'!L80-1</f>
        <v>1.2543705625207568E-2</v>
      </c>
      <c r="R460" s="155">
        <f t="array" ref="R460">MMULT(M460:Q460,'VaR ES domestic stock'!$A$12:$A$16)</f>
        <v>1.1657370835474488E-2</v>
      </c>
    </row>
    <row r="461" spans="1:18" ht="12.75">
      <c r="A461" s="247">
        <v>42495</v>
      </c>
      <c r="B461" s="111">
        <f>'Stocks domestic'!M80</f>
        <v>-4.5412791395088824E-2</v>
      </c>
      <c r="C461" s="111">
        <f>'Stocks domestic'!N80</f>
        <v>7.0907036898392849E-3</v>
      </c>
      <c r="D461" s="111">
        <f>'Stocks domestic'!O80</f>
        <v>1.3500107534695862E-3</v>
      </c>
      <c r="E461" s="111">
        <f>'Stocks domestic'!P80</f>
        <v>-1.0346969314377154E-2</v>
      </c>
      <c r="F461" s="111">
        <f>'Stocks domestic'!Q80</f>
        <v>6.8198238526110122E-3</v>
      </c>
      <c r="G461" s="20"/>
      <c r="H461" s="20"/>
      <c r="I461" s="229"/>
      <c r="J461" s="229"/>
      <c r="K461" s="20">
        <f>Currency!H442+'VaR ES domestic stock'!J461</f>
        <v>0</v>
      </c>
      <c r="L461" s="235"/>
      <c r="M461" s="229">
        <f>'Stocks domestic'!H80/'Stocks domestic'!H79-1</f>
        <v>-4.4397064262908237E-2</v>
      </c>
      <c r="N461" s="229">
        <f>'Stocks domestic'!I80/'Stocks domestic'!I79-1</f>
        <v>7.1159022525524307E-3</v>
      </c>
      <c r="O461" s="229">
        <f>'Stocks domestic'!J80/'Stocks domestic'!J79-1</f>
        <v>1.3509224281975651E-3</v>
      </c>
      <c r="P461" s="229">
        <f>'Stocks domestic'!K80/'Stocks domestic'!K79-1</f>
        <v>-1.0293623574825328E-2</v>
      </c>
      <c r="Q461" s="229">
        <f>'Stocks domestic'!L80/'Stocks domestic'!L79-1</f>
        <v>6.8431318065551583E-3</v>
      </c>
      <c r="R461" s="155">
        <f t="array" ref="R461">MMULT(M461:Q461,'VaR ES domestic stock'!$A$12:$A$16)</f>
        <v>-7.8761462700856835E-3</v>
      </c>
    </row>
    <row r="462" spans="1:18" ht="12.75">
      <c r="A462" s="247">
        <v>42494</v>
      </c>
      <c r="B462" s="111">
        <f>'Stocks domestic'!M79</f>
        <v>-4.9645063194484002E-2</v>
      </c>
      <c r="C462" s="111">
        <f>'Stocks domestic'!N79</f>
        <v>-1.5066425162430206E-2</v>
      </c>
      <c r="D462" s="111">
        <f>'Stocks domestic'!O79</f>
        <v>-1.7181777369966116E-2</v>
      </c>
      <c r="E462" s="111">
        <f>'Stocks domestic'!P79</f>
        <v>-1.4952908367578611E-2</v>
      </c>
      <c r="F462" s="111">
        <f>'Stocks domestic'!Q79</f>
        <v>-4.9197868238125284E-3</v>
      </c>
      <c r="G462" s="20"/>
      <c r="H462" s="20"/>
      <c r="I462" s="229"/>
      <c r="J462" s="229"/>
      <c r="K462" s="20">
        <f>Currency!H443+'VaR ES domestic stock'!J462</f>
        <v>0</v>
      </c>
      <c r="L462" s="235"/>
      <c r="M462" s="229">
        <f>'Stocks domestic'!H79/'Stocks domestic'!H78-1</f>
        <v>-4.8432889240945132E-2</v>
      </c>
      <c r="N462" s="229">
        <f>'Stocks domestic'!I79/'Stocks domestic'!I78-1</f>
        <v>-1.4953494444279736E-2</v>
      </c>
      <c r="O462" s="229">
        <f>'Stocks domestic'!J79/'Stocks domestic'!J78-1</f>
        <v>-1.7035012396351856E-2</v>
      </c>
      <c r="P462" s="229">
        <f>'Stocks domestic'!K79/'Stocks domestic'!K78-1</f>
        <v>-1.4841668775263606E-2</v>
      </c>
      <c r="Q462" s="229">
        <f>'Stocks domestic'!L79/'Stocks domestic'!L78-1</f>
        <v>-4.9077044948983017E-3</v>
      </c>
      <c r="R462" s="155">
        <f t="array" ref="R462">MMULT(M462:Q462,'VaR ES domestic stock'!$A$12:$A$16)</f>
        <v>-2.003415387034773E-2</v>
      </c>
    </row>
    <row r="463" spans="1:18" ht="12.75">
      <c r="A463" s="247">
        <v>42493</v>
      </c>
      <c r="B463" s="111">
        <f>'Stocks domestic'!M78</f>
        <v>-1.202501116910913E-2</v>
      </c>
      <c r="C463" s="111">
        <f>'Stocks domestic'!N78</f>
        <v>1.9769296703592985E-2</v>
      </c>
      <c r="D463" s="111">
        <f>'Stocks domestic'!O78</f>
        <v>4.4282239964930789E-2</v>
      </c>
      <c r="E463" s="111">
        <f>'Stocks domestic'!P78</f>
        <v>1.0964623160505071E-2</v>
      </c>
      <c r="F463" s="111">
        <f>'Stocks domestic'!Q78</f>
        <v>1.1434198280452819E-2</v>
      </c>
      <c r="G463" s="20"/>
      <c r="H463" s="20"/>
      <c r="I463" s="229"/>
      <c r="J463" s="229"/>
      <c r="K463" s="20">
        <f>Currency!H444+'VaR ES domestic stock'!J463</f>
        <v>0</v>
      </c>
      <c r="L463" s="235"/>
      <c r="M463" s="229">
        <f>'Stocks domestic'!H78/'Stocks domestic'!H77-1</f>
        <v>-1.1952999657726004E-2</v>
      </c>
      <c r="N463" s="229">
        <f>'Stocks domestic'!I78/'Stocks domestic'!I77-1</f>
        <v>1.9966003362128726E-2</v>
      </c>
      <c r="O463" s="229">
        <f>'Stocks domestic'!J78/'Stocks domestic'!J77-1</f>
        <v>4.527733229688935E-2</v>
      </c>
      <c r="P463" s="229">
        <f>'Stocks domestic'!K78/'Stocks domestic'!K77-1</f>
        <v>1.102495494449629E-2</v>
      </c>
      <c r="Q463" s="229">
        <f>'Stocks domestic'!L78/'Stocks domestic'!L77-1</f>
        <v>1.1499818592336064E-2</v>
      </c>
      <c r="R463" s="155">
        <f t="array" ref="R463">MMULT(M463:Q463,'VaR ES domestic stock'!$A$12:$A$16)</f>
        <v>1.5163021907624885E-2</v>
      </c>
    </row>
    <row r="464" spans="1:18" ht="12.75">
      <c r="A464" s="247">
        <v>42492</v>
      </c>
      <c r="B464" s="111">
        <f>'Stocks domestic'!M77</f>
        <v>-2.3836776121821325E-3</v>
      </c>
      <c r="C464" s="111">
        <f>'Stocks domestic'!N77</f>
        <v>4.145273196194804E-3</v>
      </c>
      <c r="D464" s="111">
        <f>'Stocks domestic'!O77</f>
        <v>-7.7612771629553892E-3</v>
      </c>
      <c r="E464" s="111">
        <f>'Stocks domestic'!P77</f>
        <v>2.6944601339624469E-2</v>
      </c>
      <c r="F464" s="111">
        <f>'Stocks domestic'!Q77</f>
        <v>8.0356832907930061E-3</v>
      </c>
      <c r="G464" s="20"/>
      <c r="H464" s="20"/>
      <c r="I464" s="229"/>
      <c r="J464" s="229"/>
      <c r="K464" s="20">
        <f>Currency!H445+'VaR ES domestic stock'!J464</f>
        <v>0</v>
      </c>
      <c r="L464" s="235"/>
      <c r="M464" s="229">
        <f>'Stocks domestic'!H77/'Stocks domestic'!H76-1</f>
        <v>-2.3808389086686921E-3</v>
      </c>
      <c r="N464" s="229">
        <f>'Stocks domestic'!I77/'Stocks domestic'!I76-1</f>
        <v>4.1538767250151043E-3</v>
      </c>
      <c r="O464" s="229">
        <f>'Stocks domestic'!J77/'Stocks domestic'!J76-1</f>
        <v>-7.7312362202897056E-3</v>
      </c>
      <c r="P464" s="229">
        <f>'Stocks domestic'!K77/'Stocks domestic'!K76-1</f>
        <v>2.7310889539976069E-2</v>
      </c>
      <c r="Q464" s="229">
        <f>'Stocks domestic'!L77/'Stocks domestic'!L76-1</f>
        <v>8.0680560480790309E-3</v>
      </c>
      <c r="R464" s="155">
        <f t="array" ref="R464">MMULT(M464:Q464,'VaR ES domestic stock'!$A$12:$A$16)</f>
        <v>5.8841494368223621E-3</v>
      </c>
    </row>
    <row r="465" spans="1:18" ht="12.75">
      <c r="A465" s="247">
        <v>42489</v>
      </c>
      <c r="B465" s="111">
        <f>'Stocks domestic'!M76</f>
        <v>-3.6905517784994235E-2</v>
      </c>
      <c r="C465" s="111">
        <f>'Stocks domestic'!N76</f>
        <v>-3.5489113018663018E-2</v>
      </c>
      <c r="D465" s="111">
        <f>'Stocks domestic'!O76</f>
        <v>-2.0008405299019073E-2</v>
      </c>
      <c r="E465" s="111">
        <f>'Stocks domestic'!P76</f>
        <v>-1.1220352200404821E-2</v>
      </c>
      <c r="F465" s="111">
        <f>'Stocks domestic'!Q76</f>
        <v>-9.0488462344048368E-3</v>
      </c>
      <c r="G465" s="20"/>
      <c r="H465" s="20"/>
      <c r="I465" s="229"/>
      <c r="J465" s="229"/>
      <c r="K465" s="20">
        <f>Currency!H446+'VaR ES domestic stock'!J465</f>
        <v>0</v>
      </c>
      <c r="L465" s="235"/>
      <c r="M465" s="229">
        <f>'Stocks domestic'!H76/'Stocks domestic'!H75-1</f>
        <v>-3.6232810093680179E-2</v>
      </c>
      <c r="N465" s="229">
        <f>'Stocks domestic'!I76/'Stocks domestic'!I75-1</f>
        <v>-3.4866758439607626E-2</v>
      </c>
      <c r="O465" s="229">
        <f>'Stocks domestic'!J76/'Stocks domestic'!J75-1</f>
        <v>-1.9809565521566985E-2</v>
      </c>
      <c r="P465" s="229">
        <f>'Stocks domestic'!K76/'Stocks domestic'!K75-1</f>
        <v>-1.1157638823199534E-2</v>
      </c>
      <c r="Q465" s="229">
        <f>'Stocks domestic'!L76/'Stocks domestic'!L75-1</f>
        <v>-9.0080286354931038E-3</v>
      </c>
      <c r="R465" s="155">
        <f t="array" ref="R465">MMULT(M465:Q465,'VaR ES domestic stock'!$A$12:$A$16)</f>
        <v>-2.2214960302709488E-2</v>
      </c>
    </row>
    <row r="466" spans="1:18" ht="12.75">
      <c r="A466" s="247">
        <v>42488</v>
      </c>
      <c r="B466" s="111">
        <f>'Stocks domestic'!M75</f>
        <v>-2.8216921433734311E-2</v>
      </c>
      <c r="C466" s="111">
        <f>'Stocks domestic'!N75</f>
        <v>-3.3515400719808935E-2</v>
      </c>
      <c r="D466" s="111">
        <f>'Stocks domestic'!O75</f>
        <v>-4.4195184707244116E-2</v>
      </c>
      <c r="E466" s="111">
        <f>'Stocks domestic'!P75</f>
        <v>-2.1534995172311298E-2</v>
      </c>
      <c r="F466" s="111">
        <f>'Stocks domestic'!Q75</f>
        <v>-3.3779407435684382E-2</v>
      </c>
      <c r="G466" s="20"/>
      <c r="H466" s="20"/>
      <c r="I466" s="229"/>
      <c r="J466" s="229"/>
      <c r="K466" s="20">
        <f>Currency!H447+'VaR ES domestic stock'!J466</f>
        <v>0</v>
      </c>
      <c r="L466" s="235"/>
      <c r="M466" s="229">
        <f>'Stocks domestic'!H75/'Stocks domestic'!H74-1</f>
        <v>-2.7822542201257572E-2</v>
      </c>
      <c r="N466" s="229">
        <f>'Stocks domestic'!I75/'Stocks domestic'!I74-1</f>
        <v>-3.2959981995641319E-2</v>
      </c>
      <c r="O466" s="229">
        <f>'Stocks domestic'!J75/'Stocks domestic'!J74-1</f>
        <v>-4.3232807077603796E-2</v>
      </c>
      <c r="P466" s="229">
        <f>'Stocks domestic'!K75/'Stocks domestic'!K74-1</f>
        <v>-2.1304772738263145E-2</v>
      </c>
      <c r="Q466" s="229">
        <f>'Stocks domestic'!L75/'Stocks domestic'!L74-1</f>
        <v>-3.3215253356755237E-2</v>
      </c>
      <c r="R466" s="155">
        <f t="array" ref="R466">MMULT(M466:Q466,'VaR ES domestic stock'!$A$12:$A$16)</f>
        <v>-3.1707071473904218E-2</v>
      </c>
    </row>
    <row r="467" spans="1:18" ht="12.75">
      <c r="A467" s="247">
        <v>42487</v>
      </c>
      <c r="B467" s="111">
        <f>'Stocks domestic'!M74</f>
        <v>-1.1700712981419063E-2</v>
      </c>
      <c r="C467" s="111">
        <f>'Stocks domestic'!N74</f>
        <v>8.370632418822745E-3</v>
      </c>
      <c r="D467" s="111">
        <f>'Stocks domestic'!O74</f>
        <v>-6.733574986796903E-2</v>
      </c>
      <c r="E467" s="111">
        <f>'Stocks domestic'!P74</f>
        <v>-1.7866894585479503E-2</v>
      </c>
      <c r="F467" s="111">
        <f>'Stocks domestic'!Q74</f>
        <v>-1.2481905541735413E-2</v>
      </c>
      <c r="G467" s="20"/>
      <c r="H467" s="20"/>
      <c r="I467" s="229"/>
      <c r="J467" s="229"/>
      <c r="K467" s="20">
        <f>Currency!H448+'VaR ES domestic stock'!J467</f>
        <v>0</v>
      </c>
      <c r="L467" s="235"/>
      <c r="M467" s="229">
        <f>'Stocks domestic'!H74/'Stocks domestic'!H73-1</f>
        <v>-1.163252584443264E-2</v>
      </c>
      <c r="N467" s="229">
        <f>'Stocks domestic'!I74/'Stocks domestic'!I73-1</f>
        <v>8.4057641188015619E-3</v>
      </c>
      <c r="O467" s="229">
        <f>'Stocks domestic'!J74/'Stocks domestic'!J73-1</f>
        <v>-6.5118737623166223E-2</v>
      </c>
      <c r="P467" s="229">
        <f>'Stocks domestic'!K74/'Stocks domestic'!K73-1</f>
        <v>-1.7708227989476577E-2</v>
      </c>
      <c r="Q467" s="229">
        <f>'Stocks domestic'!L74/'Stocks domestic'!L73-1</f>
        <v>-1.2404329659152391E-2</v>
      </c>
      <c r="R467" s="155">
        <f t="array" ref="R467">MMULT(M467:Q467,'VaR ES domestic stock'!$A$12:$A$16)</f>
        <v>-1.9691611399485255E-2</v>
      </c>
    </row>
    <row r="468" spans="1:18" ht="12.75">
      <c r="A468" s="247">
        <v>42486</v>
      </c>
      <c r="B468" s="111">
        <f>'Stocks domestic'!M73</f>
        <v>1.1728716840137824E-2</v>
      </c>
      <c r="C468" s="111">
        <f>'Stocks domestic'!N73</f>
        <v>4.4517043598991451E-3</v>
      </c>
      <c r="D468" s="111">
        <f>'Stocks domestic'!O73</f>
        <v>-2.8382558493443388E-3</v>
      </c>
      <c r="E468" s="111">
        <f>'Stocks domestic'!P73</f>
        <v>-8.0181682689717503E-3</v>
      </c>
      <c r="F468" s="111">
        <f>'Stocks domestic'!Q73</f>
        <v>-8.8076932171905105E-3</v>
      </c>
      <c r="G468" s="20"/>
      <c r="H468" s="20"/>
      <c r="I468" s="229"/>
      <c r="J468" s="229"/>
      <c r="K468" s="20">
        <f>Currency!H449+'VaR ES domestic stock'!J468</f>
        <v>0</v>
      </c>
      <c r="L468" s="235"/>
      <c r="M468" s="229">
        <f>'Stocks domestic'!H73/'Stocks domestic'!H72-1</f>
        <v>1.1797767935681547E-2</v>
      </c>
      <c r="N468" s="229">
        <f>'Stocks domestic'!I73/'Stocks domestic'!I72-1</f>
        <v>4.4616279158677941E-3</v>
      </c>
      <c r="O468" s="229">
        <f>'Stocks domestic'!J73/'Stocks domestic'!J72-1</f>
        <v>-2.834231809196619E-3</v>
      </c>
      <c r="P468" s="229">
        <f>'Stocks domestic'!K73/'Stocks domestic'!K72-1</f>
        <v>-7.9861085018697597E-3</v>
      </c>
      <c r="Q468" s="229">
        <f>'Stocks domestic'!L73/'Stocks domestic'!L72-1</f>
        <v>-8.7690191137880236E-3</v>
      </c>
      <c r="R468" s="155">
        <f t="array" ref="R468">MMULT(M468:Q468,'VaR ES domestic stock'!$A$12:$A$16)</f>
        <v>-6.6599271466101246E-4</v>
      </c>
    </row>
    <row r="469" spans="1:18" ht="12.75">
      <c r="A469" s="247">
        <v>42485</v>
      </c>
      <c r="B469" s="111">
        <f>'Stocks domestic'!M72</f>
        <v>1.4242547397183291E-3</v>
      </c>
      <c r="C469" s="111">
        <f>'Stocks domestic'!N72</f>
        <v>1.1263598119983012E-3</v>
      </c>
      <c r="D469" s="111">
        <f>'Stocks domestic'!O72</f>
        <v>3.3655678526491512E-3</v>
      </c>
      <c r="E469" s="111">
        <f>'Stocks domestic'!P72</f>
        <v>-1.5643871680600257E-2</v>
      </c>
      <c r="F469" s="111">
        <f>'Stocks domestic'!Q72</f>
        <v>1.5412173319460477E-2</v>
      </c>
      <c r="G469" s="20"/>
      <c r="H469" s="20"/>
      <c r="I469" s="229"/>
      <c r="J469" s="229"/>
      <c r="K469" s="20">
        <f>Currency!H450+'VaR ES domestic stock'!J469</f>
        <v>0</v>
      </c>
      <c r="L469" s="235"/>
      <c r="M469" s="229">
        <f>'Stocks domestic'!H72/'Stocks domestic'!H71-1</f>
        <v>1.4252694721887949E-3</v>
      </c>
      <c r="N469" s="229">
        <f>'Stocks domestic'!I72/'Stocks domestic'!I71-1</f>
        <v>1.126994393444658E-3</v>
      </c>
      <c r="O469" s="229">
        <f>'Stocks domestic'!J72/'Stocks domestic'!J71-1</f>
        <v>3.3712377351415856E-3</v>
      </c>
      <c r="P469" s="229">
        <f>'Stocks domestic'!K72/'Stocks domestic'!K71-1</f>
        <v>-1.5522141921594512E-2</v>
      </c>
      <c r="Q469" s="229">
        <f>'Stocks domestic'!L72/'Stocks domestic'!L71-1</f>
        <v>1.5531553376215479E-2</v>
      </c>
      <c r="R469" s="155">
        <f t="array" ref="R469">MMULT(M469:Q469,'VaR ES domestic stock'!$A$12:$A$16)</f>
        <v>1.1865826110792014E-3</v>
      </c>
    </row>
    <row r="470" spans="1:18" ht="12.75">
      <c r="A470" s="247">
        <v>42482</v>
      </c>
      <c r="B470" s="111">
        <f>'Stocks domestic'!M71</f>
        <v>1.771062367546665E-2</v>
      </c>
      <c r="C470" s="111">
        <f>'Stocks domestic'!N71</f>
        <v>-1.4417209888603852E-2</v>
      </c>
      <c r="D470" s="111">
        <f>'Stocks domestic'!O71</f>
        <v>-6.7819483796885335E-3</v>
      </c>
      <c r="E470" s="111">
        <f>'Stocks domestic'!P71</f>
        <v>5.5981110053514582E-3</v>
      </c>
      <c r="F470" s="111">
        <f>'Stocks domestic'!Q71</f>
        <v>-7.8452959430510144E-2</v>
      </c>
      <c r="G470" s="20"/>
      <c r="H470" s="20"/>
      <c r="I470" s="229"/>
      <c r="J470" s="229"/>
      <c r="K470" s="20">
        <f>Currency!H451+'VaR ES domestic stock'!J470</f>
        <v>0</v>
      </c>
      <c r="L470" s="235"/>
      <c r="M470" s="229">
        <f>'Stocks domestic'!H71/'Stocks domestic'!H70-1</f>
        <v>1.7868386755598653E-2</v>
      </c>
      <c r="N470" s="229">
        <f>'Stocks domestic'!I71/'Stocks domestic'!I70-1</f>
        <v>-1.4313779573580154E-2</v>
      </c>
      <c r="O470" s="229">
        <f>'Stocks domestic'!J71/'Stocks domestic'!J70-1</f>
        <v>-6.759002868835573E-3</v>
      </c>
      <c r="P470" s="229">
        <f>'Stocks domestic'!K71/'Stocks domestic'!K70-1</f>
        <v>5.6138097094571293E-3</v>
      </c>
      <c r="Q470" s="229">
        <f>'Stocks domestic'!L71/'Stocks domestic'!L70-1</f>
        <v>-7.5454449942160995E-2</v>
      </c>
      <c r="R470" s="155">
        <f t="array" ref="R470">MMULT(M470:Q470,'VaR ES domestic stock'!$A$12:$A$16)</f>
        <v>-1.4609007183904189E-2</v>
      </c>
    </row>
    <row r="471" spans="1:18" ht="12.75">
      <c r="A471" s="247">
        <v>42481</v>
      </c>
      <c r="B471" s="111">
        <f>'Stocks domestic'!M70</f>
        <v>-4.4826536920864243E-3</v>
      </c>
      <c r="C471" s="111">
        <f>'Stocks domestic'!N70</f>
        <v>1.3226998233709006E-3</v>
      </c>
      <c r="D471" s="111">
        <f>'Stocks domestic'!O70</f>
        <v>-8.6261272032660749E-3</v>
      </c>
      <c r="E471" s="111">
        <f>'Stocks domestic'!P70</f>
        <v>-1.6409751862875445E-2</v>
      </c>
      <c r="F471" s="111">
        <f>'Stocks domestic'!Q70</f>
        <v>5.6729222964714936E-3</v>
      </c>
      <c r="G471" s="20"/>
      <c r="H471" s="20"/>
      <c r="I471" s="229"/>
      <c r="J471" s="229"/>
      <c r="K471" s="20">
        <f>Currency!H452+'VaR ES domestic stock'!J471</f>
        <v>0</v>
      </c>
      <c r="L471" s="235"/>
      <c r="M471" s="229">
        <f>'Stocks domestic'!H70/'Stocks domestic'!H69-1</f>
        <v>-4.472621595760673E-3</v>
      </c>
      <c r="N471" s="229">
        <f>'Stocks domestic'!I70/'Stocks domestic'!I69-1</f>
        <v>1.3235749765947435E-3</v>
      </c>
      <c r="O471" s="229">
        <f>'Stocks domestic'!J70/'Stocks domestic'!J69-1</f>
        <v>-8.5890289161532074E-3</v>
      </c>
      <c r="P471" s="229">
        <f>'Stocks domestic'!K70/'Stocks domestic'!K69-1</f>
        <v>-1.6275845342886841E-2</v>
      </c>
      <c r="Q471" s="229">
        <f>'Stocks domestic'!L70/'Stocks domestic'!L69-1</f>
        <v>5.6890437910739333E-3</v>
      </c>
      <c r="R471" s="155">
        <f t="array" ref="R471">MMULT(M471:Q471,'VaR ES domestic stock'!$A$12:$A$16)</f>
        <v>-4.4649754174264089E-3</v>
      </c>
    </row>
    <row r="472" spans="1:18" ht="12.75">
      <c r="A472" s="247">
        <v>42480</v>
      </c>
      <c r="B472" s="111">
        <f>'Stocks domestic'!M69</f>
        <v>-1.7339094025592666E-2</v>
      </c>
      <c r="C472" s="111">
        <f>'Stocks domestic'!N69</f>
        <v>-1.5216071916220451E-2</v>
      </c>
      <c r="D472" s="111">
        <f>'Stocks domestic'!O69</f>
        <v>-2.5739167168469305E-2</v>
      </c>
      <c r="E472" s="111">
        <f>'Stocks domestic'!P69</f>
        <v>-2.3630749750954377E-3</v>
      </c>
      <c r="F472" s="111">
        <f>'Stocks domestic'!Q69</f>
        <v>-4.2083268334798044E-2</v>
      </c>
      <c r="G472" s="20"/>
      <c r="H472" s="20"/>
      <c r="I472" s="229"/>
      <c r="J472" s="229"/>
      <c r="K472" s="20">
        <f>Currency!H453+'VaR ES domestic stock'!J472</f>
        <v>0</v>
      </c>
      <c r="L472" s="235"/>
      <c r="M472" s="229">
        <f>'Stocks domestic'!H69/'Stocks domestic'!H68-1</f>
        <v>-1.7189636997968161E-2</v>
      </c>
      <c r="N472" s="229">
        <f>'Stocks domestic'!I69/'Stocks domestic'!I68-1</f>
        <v>-1.5100892427078683E-2</v>
      </c>
      <c r="O472" s="229">
        <f>'Stocks domestic'!J69/'Stocks domestic'!J68-1</f>
        <v>-2.5410738664243704E-2</v>
      </c>
      <c r="P472" s="229">
        <f>'Stocks domestic'!K69/'Stocks domestic'!K68-1</f>
        <v>-2.3602851114115087E-3</v>
      </c>
      <c r="Q472" s="229">
        <f>'Stocks domestic'!L69/'Stocks domestic'!L68-1</f>
        <v>-4.1210059593306925E-2</v>
      </c>
      <c r="R472" s="155">
        <f t="array" ref="R472">MMULT(M472:Q472,'VaR ES domestic stock'!$A$12:$A$16)</f>
        <v>-2.0254322558801798E-2</v>
      </c>
    </row>
    <row r="473" spans="1:18" ht="12.75">
      <c r="A473" s="247">
        <v>42479</v>
      </c>
      <c r="B473" s="111">
        <f>'Stocks domestic'!M68</f>
        <v>-7.5493724836657164E-3</v>
      </c>
      <c r="C473" s="111">
        <f>'Stocks domestic'!N68</f>
        <v>1.6846392826087599E-2</v>
      </c>
      <c r="D473" s="111">
        <f>'Stocks domestic'!O68</f>
        <v>1.3109920967422289E-2</v>
      </c>
      <c r="E473" s="111">
        <f>'Stocks domestic'!P68</f>
        <v>-0.12049568162792318</v>
      </c>
      <c r="F473" s="111">
        <f>'Stocks domestic'!Q68</f>
        <v>1.7186572880817819E-2</v>
      </c>
      <c r="G473" s="20"/>
      <c r="H473" s="20"/>
      <c r="I473" s="229"/>
      <c r="J473" s="229"/>
      <c r="K473" s="20">
        <f>Currency!H454+'VaR ES domestic stock'!J473</f>
        <v>0</v>
      </c>
      <c r="L473" s="235"/>
      <c r="M473" s="229">
        <f>'Stocks domestic'!H68/'Stocks domestic'!H67-1</f>
        <v>-7.5209475463416942E-3</v>
      </c>
      <c r="N473" s="229">
        <f>'Stocks domestic'!I68/'Stocks domestic'!I67-1</f>
        <v>1.6989093506061037E-2</v>
      </c>
      <c r="O473" s="229">
        <f>'Stocks domestic'!J68/'Stocks domestic'!J67-1</f>
        <v>1.3196232749093761E-2</v>
      </c>
      <c r="P473" s="229">
        <f>'Stocks domestic'!K68/'Stocks domestic'!K67-1</f>
        <v>-0.11351908450845527</v>
      </c>
      <c r="Q473" s="229">
        <f>'Stocks domestic'!L68/'Stocks domestic'!L67-1</f>
        <v>1.7335111762467825E-2</v>
      </c>
      <c r="R473" s="155">
        <f t="array" ref="R473">MMULT(M473:Q473,'VaR ES domestic stock'!$A$12:$A$16)</f>
        <v>-1.4703918807434869E-2</v>
      </c>
    </row>
    <row r="474" spans="1:18" ht="12.75">
      <c r="A474" s="247">
        <v>42478</v>
      </c>
      <c r="B474" s="111">
        <f>'Stocks domestic'!M67</f>
        <v>-1.7809882833406581E-3</v>
      </c>
      <c r="C474" s="111">
        <f>'Stocks domestic'!N67</f>
        <v>6.7185276750591858E-3</v>
      </c>
      <c r="D474" s="111">
        <f>'Stocks domestic'!O67</f>
        <v>-2.111368819805971E-2</v>
      </c>
      <c r="E474" s="111">
        <f>'Stocks domestic'!P67</f>
        <v>-2.7588797569215541E-2</v>
      </c>
      <c r="F474" s="111">
        <f>'Stocks domestic'!Q67</f>
        <v>1.5147712808672591E-2</v>
      </c>
      <c r="G474" s="20"/>
      <c r="H474" s="20"/>
      <c r="I474" s="229"/>
      <c r="J474" s="229"/>
      <c r="K474" s="20">
        <f>Currency!H455+'VaR ES domestic stock'!J474</f>
        <v>0</v>
      </c>
      <c r="L474" s="235"/>
      <c r="M474" s="229">
        <f>'Stocks domestic'!H67/'Stocks domestic'!H66-1</f>
        <v>-1.7794032648140723E-3</v>
      </c>
      <c r="N474" s="229">
        <f>'Stocks domestic'!I67/'Stocks domestic'!I66-1</f>
        <v>6.7411476113006241E-3</v>
      </c>
      <c r="O474" s="229">
        <f>'Stocks domestic'!J67/'Stocks domestic'!J66-1</f>
        <v>-2.0892354742162333E-2</v>
      </c>
      <c r="P474" s="229">
        <f>'Stocks domestic'!K67/'Stocks domestic'!K66-1</f>
        <v>-2.7211702518059155E-2</v>
      </c>
      <c r="Q474" s="229">
        <f>'Stocks domestic'!L67/'Stocks domestic'!L66-1</f>
        <v>1.5263020892572365E-2</v>
      </c>
      <c r="R474" s="155">
        <f t="array" ref="R474">MMULT(M474:Q474,'VaR ES domestic stock'!$A$12:$A$16)</f>
        <v>-5.575858404232515E-3</v>
      </c>
    </row>
    <row r="475" spans="1:18" ht="12.75">
      <c r="A475" s="247">
        <v>42475</v>
      </c>
      <c r="B475" s="111">
        <f>'Stocks domestic'!M66</f>
        <v>1.7821835150198105E-2</v>
      </c>
      <c r="C475" s="111">
        <f>'Stocks domestic'!N66</f>
        <v>-3.3942218141564391E-3</v>
      </c>
      <c r="D475" s="111">
        <f>'Stocks domestic'!O66</f>
        <v>-1.2920386447848493E-2</v>
      </c>
      <c r="E475" s="111">
        <f>'Stocks domestic'!P66</f>
        <v>1.7178140564112782E-2</v>
      </c>
      <c r="F475" s="111">
        <f>'Stocks domestic'!Q66</f>
        <v>1.2579931003835814E-2</v>
      </c>
      <c r="G475" s="20"/>
      <c r="H475" s="20"/>
      <c r="I475" s="229"/>
      <c r="J475" s="229"/>
      <c r="K475" s="20">
        <f>Currency!H456+'VaR ES domestic stock'!J475</f>
        <v>0</v>
      </c>
      <c r="L475" s="235"/>
      <c r="M475" s="229">
        <f>'Stocks domestic'!H66/'Stocks domestic'!H65-1</f>
        <v>1.7981591694699706E-2</v>
      </c>
      <c r="N475" s="229">
        <f>'Stocks domestic'!I66/'Stocks domestic'!I65-1</f>
        <v>-3.3884679550935104E-3</v>
      </c>
      <c r="O475" s="229">
        <f>'Stocks domestic'!J66/'Stocks domestic'!J65-1</f>
        <v>-1.2837276577141621E-2</v>
      </c>
      <c r="P475" s="229">
        <f>'Stocks domestic'!K66/'Stocks domestic'!K65-1</f>
        <v>1.7326533306778469E-2</v>
      </c>
      <c r="Q475" s="229">
        <f>'Stocks domestic'!L66/'Stocks domestic'!L65-1</f>
        <v>1.2659391187479052E-2</v>
      </c>
      <c r="R475" s="155">
        <f t="array" ref="R475">MMULT(M475:Q475,'VaR ES domestic stock'!$A$12:$A$16)</f>
        <v>6.3483543313444194E-3</v>
      </c>
    </row>
    <row r="476" spans="1:18" ht="12.75">
      <c r="A476" s="247">
        <v>42474</v>
      </c>
      <c r="B476" s="111">
        <f>'Stocks domestic'!M65</f>
        <v>-1.6575265201729521E-2</v>
      </c>
      <c r="C476" s="111">
        <f>'Stocks domestic'!N65</f>
        <v>-1.635397757451499E-2</v>
      </c>
      <c r="D476" s="111">
        <f>'Stocks domestic'!O65</f>
        <v>-5.4945934020183586E-3</v>
      </c>
      <c r="E476" s="111">
        <f>'Stocks domestic'!P65</f>
        <v>9.6782219681041152E-4</v>
      </c>
      <c r="F476" s="111">
        <f>'Stocks domestic'!Q65</f>
        <v>-5.8492308259902818E-3</v>
      </c>
      <c r="G476" s="20"/>
      <c r="H476" s="20"/>
      <c r="I476" s="229"/>
      <c r="J476" s="229"/>
      <c r="K476" s="20">
        <f>Currency!H457+'VaR ES domestic stock'!J476</f>
        <v>0</v>
      </c>
      <c r="L476" s="235"/>
      <c r="M476" s="229">
        <f>'Stocks domestic'!H65/'Stocks domestic'!H64-1</f>
        <v>-1.6438651338581911E-2</v>
      </c>
      <c r="N476" s="229">
        <f>'Stocks domestic'!I65/'Stocks domestic'!I64-1</f>
        <v>-1.6220977298118999E-2</v>
      </c>
      <c r="O476" s="229">
        <f>'Stocks domestic'!J65/'Stocks domestic'!J64-1</f>
        <v>-5.4795257332276304E-3</v>
      </c>
      <c r="P476" s="229">
        <f>'Stocks domestic'!K65/'Stocks domestic'!K64-1</f>
        <v>9.6829068783921279E-4</v>
      </c>
      <c r="Q476" s="229">
        <f>'Stocks domestic'!L65/'Stocks domestic'!L64-1</f>
        <v>-5.8321573804236415E-3</v>
      </c>
      <c r="R476" s="155">
        <f t="array" ref="R476">MMULT(M476:Q476,'VaR ES domestic stock'!$A$12:$A$16)</f>
        <v>-8.6006042125025932E-3</v>
      </c>
    </row>
    <row r="477" spans="1:18" ht="12.75">
      <c r="A477" s="247">
        <v>42473</v>
      </c>
      <c r="B477" s="111">
        <f>'Stocks domestic'!M64</f>
        <v>1.6736715461120166E-2</v>
      </c>
      <c r="C477" s="111">
        <f>'Stocks domestic'!N64</f>
        <v>-1.5404502497199661E-3</v>
      </c>
      <c r="D477" s="111">
        <f>'Stocks domestic'!O64</f>
        <v>4.4042148837083435E-3</v>
      </c>
      <c r="E477" s="111">
        <f>'Stocks domestic'!P64</f>
        <v>1.4672280546583616E-2</v>
      </c>
      <c r="F477" s="111">
        <f>'Stocks domestic'!Q64</f>
        <v>2.7480037103955373E-3</v>
      </c>
      <c r="G477" s="20"/>
      <c r="H477" s="20"/>
      <c r="I477" s="229"/>
      <c r="J477" s="229"/>
      <c r="K477" s="20">
        <f>Currency!H458+'VaR ES domestic stock'!J477</f>
        <v>0</v>
      </c>
      <c r="L477" s="235"/>
      <c r="M477" s="229">
        <f>'Stocks domestic'!H64/'Stocks domestic'!H63-1</f>
        <v>1.6877558938605208E-2</v>
      </c>
      <c r="N477" s="229">
        <f>'Stocks domestic'!I64/'Stocks domestic'!I63-1</f>
        <v>-1.5392643652442084E-3</v>
      </c>
      <c r="O477" s="229">
        <f>'Stocks domestic'!J64/'Stocks domestic'!J63-1</f>
        <v>4.4139276919425985E-3</v>
      </c>
      <c r="P477" s="229">
        <f>'Stocks domestic'!K64/'Stocks domestic'!K63-1</f>
        <v>1.4780446822664883E-2</v>
      </c>
      <c r="Q477" s="229">
        <f>'Stocks domestic'!L64/'Stocks domestic'!L63-1</f>
        <v>2.7517829335719224E-3</v>
      </c>
      <c r="R477" s="155">
        <f t="array" ref="R477">MMULT(M477:Q477,'VaR ES domestic stock'!$A$12:$A$16)</f>
        <v>7.4568904043080817E-3</v>
      </c>
    </row>
    <row r="478" spans="1:18" ht="12.75">
      <c r="A478" s="247">
        <v>42472</v>
      </c>
      <c r="B478" s="111">
        <f>'Stocks domestic'!M63</f>
        <v>-1.5563913887789913E-2</v>
      </c>
      <c r="C478" s="111">
        <f>'Stocks domestic'!N63</f>
        <v>-1.144214950211694E-3</v>
      </c>
      <c r="D478" s="111">
        <f>'Stocks domestic'!O63</f>
        <v>5.8153591885933579E-3</v>
      </c>
      <c r="E478" s="111">
        <f>'Stocks domestic'!P63</f>
        <v>3.3898813469104484E-2</v>
      </c>
      <c r="F478" s="111">
        <f>'Stocks domestic'!Q63</f>
        <v>-8.8492970488486186E-4</v>
      </c>
      <c r="G478" s="20"/>
      <c r="H478" s="20"/>
      <c r="I478" s="229"/>
      <c r="J478" s="229"/>
      <c r="K478" s="20">
        <f>Currency!H459+'VaR ES domestic stock'!J478</f>
        <v>0</v>
      </c>
      <c r="L478" s="235"/>
      <c r="M478" s="229">
        <f>'Stocks domestic'!H63/'Stocks domestic'!H62-1</f>
        <v>-1.5443422097902171E-2</v>
      </c>
      <c r="N478" s="229">
        <f>'Stocks domestic'!I63/'Stocks domestic'!I62-1</f>
        <v>-1.14356058588716E-3</v>
      </c>
      <c r="O478" s="229">
        <f>'Stocks domestic'!J63/'Stocks domestic'!J62-1</f>
        <v>5.8323012152414755E-3</v>
      </c>
      <c r="P478" s="229">
        <f>'Stocks domestic'!K63/'Stocks domestic'!K62-1</f>
        <v>3.4479925997074501E-2</v>
      </c>
      <c r="Q478" s="229">
        <f>'Stocks domestic'!L63/'Stocks domestic'!L62-1</f>
        <v>-8.8453827006618191E-4</v>
      </c>
      <c r="R478" s="155">
        <f t="array" ref="R478">MMULT(M478:Q478,'VaR ES domestic stock'!$A$12:$A$16)</f>
        <v>4.5681412516920929E-3</v>
      </c>
    </row>
    <row r="479" spans="1:18" ht="12.75">
      <c r="A479" s="247">
        <v>42471</v>
      </c>
      <c r="B479" s="111">
        <f>'Stocks domestic'!M62</f>
        <v>-1.0602238897390688E-2</v>
      </c>
      <c r="C479" s="111">
        <f>'Stocks domestic'!N62</f>
        <v>-8.7383832792109935E-3</v>
      </c>
      <c r="D479" s="111">
        <f>'Stocks domestic'!O62</f>
        <v>-6.6946754490925121E-3</v>
      </c>
      <c r="E479" s="111">
        <f>'Stocks domestic'!P62</f>
        <v>-2.0947120820674282E-2</v>
      </c>
      <c r="F479" s="111">
        <f>'Stocks domestic'!Q62</f>
        <v>-1.2025534093618511E-2</v>
      </c>
      <c r="G479" s="20"/>
      <c r="H479" s="20"/>
      <c r="I479" s="229"/>
      <c r="J479" s="229"/>
      <c r="K479" s="20">
        <f>Currency!H460+'VaR ES domestic stock'!J479</f>
        <v>0</v>
      </c>
      <c r="L479" s="235"/>
      <c r="M479" s="229">
        <f>'Stocks domestic'!H62/'Stocks domestic'!H61-1</f>
        <v>-1.0546233265684268E-2</v>
      </c>
      <c r="N479" s="229">
        <f>'Stocks domestic'!I62/'Stocks domestic'!I61-1</f>
        <v>-8.7003145750532696E-3</v>
      </c>
      <c r="O479" s="229">
        <f>'Stocks domestic'!J62/'Stocks domestic'!J61-1</f>
        <v>-6.6723160335757647E-3</v>
      </c>
      <c r="P479" s="229">
        <f>'Stocks domestic'!K62/'Stocks domestic'!K61-1</f>
        <v>-2.0729253766239908E-2</v>
      </c>
      <c r="Q479" s="229">
        <f>'Stocks domestic'!L62/'Stocks domestic'!L61-1</f>
        <v>-1.1953516331583813E-2</v>
      </c>
      <c r="R479" s="155">
        <f t="array" ref="R479">MMULT(M479:Q479,'VaR ES domestic stock'!$A$12:$A$16)</f>
        <v>-1.1720326794427405E-2</v>
      </c>
    </row>
    <row r="480" spans="1:18" ht="12.75">
      <c r="A480" s="247">
        <v>42468</v>
      </c>
      <c r="B480" s="111">
        <f>'Stocks domestic'!M61</f>
        <v>-3.5622330522939907E-2</v>
      </c>
      <c r="C480" s="111">
        <f>'Stocks domestic'!N61</f>
        <v>-4.9766754874160561E-3</v>
      </c>
      <c r="D480" s="111">
        <f>'Stocks domestic'!O61</f>
        <v>-6.4041297284091548E-3</v>
      </c>
      <c r="E480" s="111">
        <f>'Stocks domestic'!P61</f>
        <v>-1.3655371506412856E-2</v>
      </c>
      <c r="F480" s="111">
        <f>'Stocks domestic'!Q61</f>
        <v>-8.2440392020417929E-3</v>
      </c>
      <c r="G480" s="20"/>
      <c r="H480" s="20"/>
      <c r="I480" s="229"/>
      <c r="J480" s="229"/>
      <c r="K480" s="20">
        <f>Currency!H461+'VaR ES domestic stock'!J480</f>
        <v>0</v>
      </c>
      <c r="L480" s="235"/>
      <c r="M480" s="229">
        <f>'Stocks domestic'!H61/'Stocks domestic'!H60-1</f>
        <v>-3.4995322517660021E-2</v>
      </c>
      <c r="N480" s="229">
        <f>'Stocks domestic'!I61/'Stocks domestic'!I60-1</f>
        <v>-4.9643123555637159E-3</v>
      </c>
      <c r="O480" s="229">
        <f>'Stocks domestic'!J61/'Stocks domestic'!J60-1</f>
        <v>-6.3836669949220992E-3</v>
      </c>
      <c r="P480" s="229">
        <f>'Stocks domestic'!K61/'Stocks domestic'!K60-1</f>
        <v>-1.3562559860390899E-2</v>
      </c>
      <c r="Q480" s="229">
        <f>'Stocks domestic'!L61/'Stocks domestic'!L60-1</f>
        <v>-8.2101503019431643E-3</v>
      </c>
      <c r="R480" s="155">
        <f t="array" ref="R480">MMULT(M480:Q480,'VaR ES domestic stock'!$A$12:$A$16)</f>
        <v>-1.3623202406095979E-2</v>
      </c>
    </row>
    <row r="481" spans="1:18" ht="12.75">
      <c r="A481" s="247">
        <v>42467</v>
      </c>
      <c r="B481" s="111">
        <f>'Stocks domestic'!M60</f>
        <v>-3.9656152826341974E-2</v>
      </c>
      <c r="C481" s="111">
        <f>'Stocks domestic'!N60</f>
        <v>-2.4856003258950016E-2</v>
      </c>
      <c r="D481" s="111">
        <f>'Stocks domestic'!O60</f>
        <v>-3.0247597018537201E-2</v>
      </c>
      <c r="E481" s="111">
        <f>'Stocks domestic'!P60</f>
        <v>-1.1828216120316606E-2</v>
      </c>
      <c r="F481" s="111">
        <f>'Stocks domestic'!Q60</f>
        <v>-2.0242560173843991E-2</v>
      </c>
      <c r="G481" s="20"/>
      <c r="H481" s="20"/>
      <c r="I481" s="229"/>
      <c r="J481" s="229"/>
      <c r="K481" s="20">
        <f>Currency!H462+'VaR ES domestic stock'!J481</f>
        <v>0</v>
      </c>
      <c r="L481" s="235"/>
      <c r="M481" s="229">
        <f>'Stocks domestic'!H60/'Stocks domestic'!H59-1</f>
        <v>-3.888013931054346E-2</v>
      </c>
      <c r="N481" s="229">
        <f>'Stocks domestic'!I60/'Stocks domestic'!I59-1</f>
        <v>-2.4549636410780673E-2</v>
      </c>
      <c r="O481" s="229">
        <f>'Stocks domestic'!J60/'Stocks domestic'!J59-1</f>
        <v>-2.9794716128471954E-2</v>
      </c>
      <c r="P481" s="229">
        <f>'Stocks domestic'!K60/'Stocks domestic'!K59-1</f>
        <v>-1.1758537766143218E-2</v>
      </c>
      <c r="Q481" s="229">
        <f>'Stocks domestic'!L60/'Stocks domestic'!L59-1</f>
        <v>-2.0039055020965812E-2</v>
      </c>
      <c r="R481" s="155">
        <f t="array" ref="R481">MMULT(M481:Q481,'VaR ES domestic stock'!$A$12:$A$16)</f>
        <v>-2.5004416927381028E-2</v>
      </c>
    </row>
    <row r="482" spans="1:18" ht="12.75">
      <c r="A482" s="247">
        <v>42466</v>
      </c>
      <c r="B482" s="111">
        <f>'Stocks domestic'!M59</f>
        <v>4.8326243999835289E-2</v>
      </c>
      <c r="C482" s="111">
        <f>'Stocks domestic'!N59</f>
        <v>1.5744585115589453E-2</v>
      </c>
      <c r="D482" s="111">
        <f>'Stocks domestic'!O59</f>
        <v>2.0535687335351473E-2</v>
      </c>
      <c r="E482" s="111">
        <f>'Stocks domestic'!P59</f>
        <v>9.0689400721426228E-3</v>
      </c>
      <c r="F482" s="111">
        <f>'Stocks domestic'!Q59</f>
        <v>2.0329096008188399E-2</v>
      </c>
      <c r="G482" s="20"/>
      <c r="H482" s="20"/>
      <c r="I482" s="229"/>
      <c r="J482" s="229"/>
      <c r="K482" s="20">
        <f>Currency!H463+'VaR ES domestic stock'!J482</f>
        <v>0</v>
      </c>
      <c r="L482" s="235"/>
      <c r="M482" s="229">
        <f>'Stocks domestic'!H59/'Stocks domestic'!H58-1</f>
        <v>4.9512996795962438E-2</v>
      </c>
      <c r="N482" s="229">
        <f>'Stocks domestic'!I59/'Stocks domestic'!I58-1</f>
        <v>1.5869184157017102E-2</v>
      </c>
      <c r="O482" s="229">
        <f>'Stocks domestic'!J59/'Stocks domestic'!J58-1</f>
        <v>2.0747995369216232E-2</v>
      </c>
      <c r="P482" s="229">
        <f>'Stocks domestic'!K59/'Stocks domestic'!K58-1</f>
        <v>9.1101875050334513E-3</v>
      </c>
      <c r="Q482" s="229">
        <f>'Stocks domestic'!L59/'Stocks domestic'!L58-1</f>
        <v>2.0537139467404097E-2</v>
      </c>
      <c r="R482" s="155">
        <f t="array" ref="R482">MMULT(M482:Q482,'VaR ES domestic stock'!$A$12:$A$16)</f>
        <v>2.3155500658926666E-2</v>
      </c>
    </row>
    <row r="483" spans="1:18" ht="12.75">
      <c r="A483" s="247">
        <v>42465</v>
      </c>
      <c r="B483" s="111">
        <f>'Stocks domestic'!M58</f>
        <v>4.3144761524940553E-2</v>
      </c>
      <c r="C483" s="111">
        <f>'Stocks domestic'!N58</f>
        <v>6.2576484809958276E-3</v>
      </c>
      <c r="D483" s="111">
        <f>'Stocks domestic'!O58</f>
        <v>-2.4713372192774244E-3</v>
      </c>
      <c r="E483" s="111">
        <f>'Stocks domestic'!P58</f>
        <v>1.5025804872780378E-2</v>
      </c>
      <c r="F483" s="111">
        <f>'Stocks domestic'!Q58</f>
        <v>-6.432338422830604E-3</v>
      </c>
      <c r="G483" s="20"/>
      <c r="H483" s="20"/>
      <c r="I483" s="229"/>
      <c r="J483" s="229"/>
      <c r="K483" s="20">
        <f>Currency!H464+'VaR ES domestic stock'!J483</f>
        <v>0</v>
      </c>
      <c r="L483" s="235"/>
      <c r="M483" s="229">
        <f>'Stocks domestic'!H58/'Stocks domestic'!H57-1</f>
        <v>4.4089027831070826E-2</v>
      </c>
      <c r="N483" s="229">
        <f>'Stocks domestic'!I58/'Stocks domestic'!I57-1</f>
        <v>6.2772684668932488E-3</v>
      </c>
      <c r="O483" s="229">
        <f>'Stocks domestic'!J58/'Stocks domestic'!J57-1</f>
        <v>-2.46828597951676E-3</v>
      </c>
      <c r="P483" s="229">
        <f>'Stocks domestic'!K58/'Stocks domestic'!K57-1</f>
        <v>1.5139259817189554E-2</v>
      </c>
      <c r="Q483" s="229">
        <f>'Stocks domestic'!L58/'Stocks domestic'!L57-1</f>
        <v>-6.411695219110336E-3</v>
      </c>
      <c r="R483" s="155">
        <f t="array" ref="R483">MMULT(M483:Q483,'VaR ES domestic stock'!$A$12:$A$16)</f>
        <v>1.1325114983305306E-2</v>
      </c>
    </row>
    <row r="484" spans="1:18" ht="12.75">
      <c r="A484" s="247">
        <v>42464</v>
      </c>
      <c r="B484" s="111">
        <f>'Stocks domestic'!M57</f>
        <v>4.470091782777872E-2</v>
      </c>
      <c r="C484" s="111">
        <f>'Stocks domestic'!N57</f>
        <v>-8.0650436051336854E-3</v>
      </c>
      <c r="D484" s="111">
        <f>'Stocks domestic'!O57</f>
        <v>1.612081470993653E-2</v>
      </c>
      <c r="E484" s="111">
        <f>'Stocks domestic'!P57</f>
        <v>-6.9547203064640505E-3</v>
      </c>
      <c r="F484" s="111">
        <f>'Stocks domestic'!Q57</f>
        <v>3.3769987049307071E-3</v>
      </c>
      <c r="G484" s="20"/>
      <c r="H484" s="20"/>
      <c r="I484" s="229"/>
      <c r="J484" s="229"/>
      <c r="K484" s="20">
        <f>Currency!H465+'VaR ES domestic stock'!J484</f>
        <v>0</v>
      </c>
      <c r="L484" s="235"/>
      <c r="M484" s="229">
        <f>'Stocks domestic'!H57/'Stocks domestic'!H56-1</f>
        <v>4.571505840318002E-2</v>
      </c>
      <c r="N484" s="229">
        <f>'Stocks domestic'!I57/'Stocks domestic'!I56-1</f>
        <v>-8.032608396653429E-3</v>
      </c>
      <c r="O484" s="229">
        <f>'Stocks domestic'!J57/'Stocks domestic'!J56-1</f>
        <v>1.6251456114584784E-2</v>
      </c>
      <c r="P484" s="229">
        <f>'Stocks domestic'!K57/'Stocks domestic'!K56-1</f>
        <v>-6.9305922063253034E-3</v>
      </c>
      <c r="Q484" s="229">
        <f>'Stocks domestic'!L57/'Stocks domestic'!L56-1</f>
        <v>3.38270718909639E-3</v>
      </c>
      <c r="R484" s="155">
        <f t="array" ref="R484">MMULT(M484:Q484,'VaR ES domestic stock'!$A$12:$A$16)</f>
        <v>1.0077204220776492E-2</v>
      </c>
    </row>
    <row r="485" spans="1:18" ht="12.75">
      <c r="A485" s="247">
        <v>42461</v>
      </c>
      <c r="B485" s="111">
        <f>'Stocks domestic'!M56</f>
        <v>2.9138131641466218E-2</v>
      </c>
      <c r="C485" s="111">
        <f>'Stocks domestic'!N56</f>
        <v>-1.2429003513207302E-3</v>
      </c>
      <c r="D485" s="111">
        <f>'Stocks domestic'!O56</f>
        <v>4.8036998062837765E-3</v>
      </c>
      <c r="E485" s="111">
        <f>'Stocks domestic'!P56</f>
        <v>2.9050133794281636E-2</v>
      </c>
      <c r="F485" s="111">
        <f>'Stocks domestic'!Q56</f>
        <v>1.8079589892756865E-3</v>
      </c>
      <c r="G485" s="20"/>
      <c r="H485" s="20"/>
      <c r="I485" s="229"/>
      <c r="J485" s="229"/>
      <c r="K485" s="20">
        <f>Currency!H466+'VaR ES domestic stock'!J485</f>
        <v>0</v>
      </c>
      <c r="L485" s="235"/>
      <c r="M485" s="229">
        <f>'Stocks domestic'!H56/'Stocks domestic'!H55-1</f>
        <v>2.9566800405474547E-2</v>
      </c>
      <c r="N485" s="229">
        <f>'Stocks domestic'!I56/'Stocks domestic'!I55-1</f>
        <v>-1.2421282705853409E-3</v>
      </c>
      <c r="O485" s="229">
        <f>'Stocks domestic'!J56/'Stocks domestic'!J55-1</f>
        <v>4.8152560690608581E-3</v>
      </c>
      <c r="P485" s="229">
        <f>'Stocks domestic'!K56/'Stocks domestic'!K55-1</f>
        <v>2.9476204729676825E-2</v>
      </c>
      <c r="Q485" s="229">
        <f>'Stocks domestic'!L56/'Stocks domestic'!L55-1</f>
        <v>1.809594332525144E-3</v>
      </c>
      <c r="R485" s="155">
        <f t="array" ref="R485">MMULT(M485:Q485,'VaR ES domestic stock'!$A$12:$A$16)</f>
        <v>1.2885145453230407E-2</v>
      </c>
    </row>
    <row r="486" spans="1:18" ht="12.75">
      <c r="A486" s="247">
        <v>42460</v>
      </c>
      <c r="B486" s="111">
        <f>'Stocks domestic'!M55</f>
        <v>-3.9419843205266642E-3</v>
      </c>
      <c r="C486" s="111">
        <f>'Stocks domestic'!N55</f>
        <v>-2.7622385699817609E-2</v>
      </c>
      <c r="D486" s="111">
        <f>'Stocks domestic'!O55</f>
        <v>-2.1771621828390431E-2</v>
      </c>
      <c r="E486" s="111">
        <f>'Stocks domestic'!P55</f>
        <v>-1.6164135271214412E-2</v>
      </c>
      <c r="F486" s="111">
        <f>'Stocks domestic'!Q55</f>
        <v>-1.3291275239672625E-2</v>
      </c>
      <c r="G486" s="20"/>
      <c r="H486" s="20"/>
      <c r="I486" s="229"/>
      <c r="J486" s="229"/>
      <c r="K486" s="20">
        <f>Currency!H467+'VaR ES domestic stock'!J486</f>
        <v>0</v>
      </c>
      <c r="L486" s="235"/>
      <c r="M486" s="229">
        <f>'Stocks domestic'!H55/'Stocks domestic'!H54-1</f>
        <v>-3.9342248995221096E-3</v>
      </c>
      <c r="N486" s="229">
        <f>'Stocks domestic'!I55/'Stocks domestic'!I54-1</f>
        <v>-2.7244376109717638E-2</v>
      </c>
      <c r="O486" s="229">
        <f>'Stocks domestic'!J55/'Stocks domestic'!J54-1</f>
        <v>-2.153633071973482E-2</v>
      </c>
      <c r="P486" s="229">
        <f>'Stocks domestic'!K55/'Stocks domestic'!K54-1</f>
        <v>-1.6034196693641367E-2</v>
      </c>
      <c r="Q486" s="229">
        <f>'Stocks domestic'!L55/'Stocks domestic'!L54-1</f>
        <v>-1.3203336279049238E-2</v>
      </c>
      <c r="R486" s="155">
        <f t="array" ref="R486">MMULT(M486:Q486,'VaR ES domestic stock'!$A$12:$A$16)</f>
        <v>-1.6390492940333037E-2</v>
      </c>
    </row>
    <row r="487" spans="1:18" ht="12.75">
      <c r="A487" s="247">
        <v>42459</v>
      </c>
      <c r="B487" s="111">
        <f>'Stocks domestic'!M54</f>
        <v>-4.4106725459525037E-3</v>
      </c>
      <c r="C487" s="111">
        <f>'Stocks domestic'!N54</f>
        <v>1.9908272254884292E-2</v>
      </c>
      <c r="D487" s="111">
        <f>'Stocks domestic'!O54</f>
        <v>2.7076822219039526E-2</v>
      </c>
      <c r="E487" s="111">
        <f>'Stocks domestic'!P54</f>
        <v>-9.0378428445726071E-3</v>
      </c>
      <c r="F487" s="111">
        <f>'Stocks domestic'!Q54</f>
        <v>1.5963882281578058E-2</v>
      </c>
      <c r="G487" s="20"/>
      <c r="H487" s="20"/>
      <c r="I487" s="229"/>
      <c r="J487" s="229"/>
      <c r="K487" s="20">
        <f>Currency!H468+'VaR ES domestic stock'!J487</f>
        <v>0</v>
      </c>
      <c r="L487" s="235"/>
      <c r="M487" s="229">
        <f>'Stocks domestic'!H54/'Stocks domestic'!H53-1</f>
        <v>-4.4009598149378215E-3</v>
      </c>
      <c r="N487" s="229">
        <f>'Stocks domestic'!I54/'Stocks domestic'!I53-1</f>
        <v>2.0107763550116342E-2</v>
      </c>
      <c r="O487" s="229">
        <f>'Stocks domestic'!J54/'Stocks domestic'!J53-1</f>
        <v>2.744673046952939E-2</v>
      </c>
      <c r="P487" s="229">
        <f>'Stocks domestic'!K54/'Stocks domestic'!K53-1</f>
        <v>-8.9971243045193772E-3</v>
      </c>
      <c r="Q487" s="229">
        <f>'Stocks domestic'!L54/'Stocks domestic'!L53-1</f>
        <v>1.6091985819111532E-2</v>
      </c>
      <c r="R487" s="155">
        <f t="array" ref="R487">MMULT(M487:Q487,'VaR ES domestic stock'!$A$12:$A$16)</f>
        <v>1.0049679143860013E-2</v>
      </c>
    </row>
    <row r="488" spans="1:18" ht="12.75">
      <c r="A488" s="247">
        <v>42458</v>
      </c>
      <c r="B488" s="111">
        <f>'Stocks domestic'!M53</f>
        <v>-2.8105083294407691E-3</v>
      </c>
      <c r="C488" s="111">
        <f>'Stocks domestic'!N53</f>
        <v>1.2689148415120295E-2</v>
      </c>
      <c r="D488" s="111">
        <f>'Stocks domestic'!O53</f>
        <v>2.1149739998350466E-2</v>
      </c>
      <c r="E488" s="111">
        <f>'Stocks domestic'!P53</f>
        <v>2.6196720246629342E-2</v>
      </c>
      <c r="F488" s="111">
        <f>'Stocks domestic'!Q53</f>
        <v>1.9371731382189707E-2</v>
      </c>
      <c r="G488" s="20"/>
      <c r="H488" s="20"/>
      <c r="I488" s="229"/>
      <c r="J488" s="229"/>
      <c r="K488" s="20">
        <f>Currency!H469+'VaR ES domestic stock'!J488</f>
        <v>0</v>
      </c>
      <c r="L488" s="235"/>
      <c r="M488" s="229">
        <f>'Stocks domestic'!H53/'Stocks domestic'!H52-1</f>
        <v>-2.8065625483216783E-3</v>
      </c>
      <c r="N488" s="229">
        <f>'Stocks domestic'!I53/'Stocks domestic'!I52-1</f>
        <v>1.276999726464223E-2</v>
      </c>
      <c r="O488" s="229">
        <f>'Stocks domestic'!J53/'Stocks domestic'!J52-1</f>
        <v>2.1374980875382477E-2</v>
      </c>
      <c r="P488" s="229">
        <f>'Stocks domestic'!K53/'Stocks domestic'!K52-1</f>
        <v>2.6542870378363892E-2</v>
      </c>
      <c r="Q488" s="229">
        <f>'Stocks domestic'!L53/'Stocks domestic'!L52-1</f>
        <v>1.956058084648804E-2</v>
      </c>
      <c r="R488" s="155">
        <f t="array" ref="R488">MMULT(M488:Q488,'VaR ES domestic stock'!$A$12:$A$16)</f>
        <v>1.5488373363310992E-2</v>
      </c>
    </row>
    <row r="489" spans="1:18" ht="12.75">
      <c r="A489" s="247">
        <v>42457</v>
      </c>
      <c r="B489" s="111">
        <f>'Stocks domestic'!M52</f>
        <v>-3.1961467180898723E-3</v>
      </c>
      <c r="C489" s="111">
        <f>'Stocks domestic'!N52</f>
        <v>-1.3529511104877408E-2</v>
      </c>
      <c r="D489" s="111">
        <f>'Stocks domestic'!O52</f>
        <v>-1.8709405469573229E-2</v>
      </c>
      <c r="E489" s="111">
        <f>'Stocks domestic'!P52</f>
        <v>1.4406634696679924E-2</v>
      </c>
      <c r="F489" s="111">
        <f>'Stocks domestic'!Q52</f>
        <v>-2.6593263273371252E-2</v>
      </c>
      <c r="G489" s="20"/>
      <c r="H489" s="20"/>
      <c r="I489" s="229"/>
      <c r="J489" s="229"/>
      <c r="K489" s="20">
        <f>Currency!H470+'VaR ES domestic stock'!J489</f>
        <v>0</v>
      </c>
      <c r="L489" s="235"/>
      <c r="M489" s="229">
        <f>'Stocks domestic'!H52/'Stocks domestic'!H51-1</f>
        <v>-3.1910444784510883E-3</v>
      </c>
      <c r="N489" s="229">
        <f>'Stocks domestic'!I52/'Stocks domestic'!I51-1</f>
        <v>-1.3438398634758375E-2</v>
      </c>
      <c r="O489" s="229">
        <f>'Stocks domestic'!J52/'Stocks domestic'!J51-1</f>
        <v>-1.8535470969210932E-2</v>
      </c>
      <c r="P489" s="229">
        <f>'Stocks domestic'!K52/'Stocks domestic'!K51-1</f>
        <v>1.4510910410602706E-2</v>
      </c>
      <c r="Q489" s="229">
        <f>'Stocks domestic'!L52/'Stocks domestic'!L51-1</f>
        <v>-2.6242776185647188E-2</v>
      </c>
      <c r="R489" s="155">
        <f t="array" ref="R489">MMULT(M489:Q489,'VaR ES domestic stock'!$A$12:$A$16)</f>
        <v>-9.3793559714929753E-3</v>
      </c>
    </row>
    <row r="490" spans="1:18" ht="12.75">
      <c r="A490" s="247">
        <v>42453</v>
      </c>
      <c r="B490" s="111">
        <f>'Stocks domestic'!M51</f>
        <v>4.1615315079109677E-2</v>
      </c>
      <c r="C490" s="111">
        <f>'Stocks domestic'!N51</f>
        <v>1.4896199034123363E-2</v>
      </c>
      <c r="D490" s="111">
        <f>'Stocks domestic'!O51</f>
        <v>1.4309633569257478E-2</v>
      </c>
      <c r="E490" s="111">
        <f>'Stocks domestic'!P51</f>
        <v>6.2258852057084577E-3</v>
      </c>
      <c r="F490" s="111">
        <f>'Stocks domestic'!Q51</f>
        <v>2.3090419480832021E-2</v>
      </c>
      <c r="G490" s="20"/>
      <c r="H490" s="20"/>
      <c r="I490" s="229"/>
      <c r="J490" s="229"/>
      <c r="K490" s="20">
        <f>Currency!H471+'VaR ES domestic stock'!J490</f>
        <v>0</v>
      </c>
      <c r="L490" s="235"/>
      <c r="M490" s="229">
        <f>'Stocks domestic'!H51/'Stocks domestic'!H50-1</f>
        <v>4.2493370125874286E-2</v>
      </c>
      <c r="N490" s="229">
        <f>'Stocks domestic'!I51/'Stocks domestic'!I50-1</f>
        <v>1.5007700367687837E-2</v>
      </c>
      <c r="O490" s="229">
        <f>'Stocks domestic'!J51/'Stocks domestic'!J50-1</f>
        <v>1.4412506481233711E-2</v>
      </c>
      <c r="P490" s="229">
        <f>'Stocks domestic'!K51/'Stocks domestic'!K50-1</f>
        <v>6.2453063126135522E-3</v>
      </c>
      <c r="Q490" s="229">
        <f>'Stocks domestic'!L51/'Stocks domestic'!L50-1</f>
        <v>2.3359066959553365E-2</v>
      </c>
      <c r="R490" s="155">
        <f t="array" ref="R490">MMULT(M490:Q490,'VaR ES domestic stock'!$A$12:$A$16)</f>
        <v>2.0303590049392552E-2</v>
      </c>
    </row>
    <row r="491" spans="1:18" ht="12.75">
      <c r="A491" s="247">
        <v>42452</v>
      </c>
      <c r="B491" s="111">
        <f>'Stocks domestic'!M50</f>
        <v>-4.9121029075698382E-2</v>
      </c>
      <c r="C491" s="111">
        <f>'Stocks domestic'!N50</f>
        <v>-8.011718789500381E-3</v>
      </c>
      <c r="D491" s="111">
        <f>'Stocks domestic'!O50</f>
        <v>-3.6053380995450003E-3</v>
      </c>
      <c r="E491" s="111">
        <f>'Stocks domestic'!P50</f>
        <v>-5.6852026607788811E-4</v>
      </c>
      <c r="F491" s="111">
        <f>'Stocks domestic'!Q50</f>
        <v>8.7559864838456512E-5</v>
      </c>
      <c r="G491" s="20"/>
      <c r="H491" s="20"/>
      <c r="I491" s="229"/>
      <c r="J491" s="229"/>
      <c r="K491" s="20">
        <f>Currency!H472+'VaR ES domestic stock'!J491</f>
        <v>0</v>
      </c>
      <c r="L491" s="235"/>
      <c r="M491" s="229">
        <f>'Stocks domestic'!H50/'Stocks domestic'!H49-1</f>
        <v>-4.7934104930009047E-2</v>
      </c>
      <c r="N491" s="229">
        <f>'Stocks domestic'!I50/'Stocks domestic'!I49-1</f>
        <v>-7.9797105080093855E-3</v>
      </c>
      <c r="O491" s="229">
        <f>'Stocks domestic'!J50/'Stocks domestic'!J49-1</f>
        <v>-3.5988466717462586E-3</v>
      </c>
      <c r="P491" s="229">
        <f>'Stocks domestic'!K50/'Stocks domestic'!K49-1</f>
        <v>-5.6835868905280584E-4</v>
      </c>
      <c r="Q491" s="229">
        <f>'Stocks domestic'!L50/'Stocks domestic'!L49-1</f>
        <v>8.7563698315307192E-5</v>
      </c>
      <c r="R491" s="155">
        <f t="array" ref="R491">MMULT(M491:Q491,'VaR ES domestic stock'!$A$12:$A$16)</f>
        <v>-1.1998691420100441E-2</v>
      </c>
    </row>
    <row r="492" spans="1:18" ht="12.75">
      <c r="A492" s="247">
        <v>42451</v>
      </c>
      <c r="B492" s="111">
        <f>'Stocks domestic'!M49</f>
        <v>-2.4294099530456387E-2</v>
      </c>
      <c r="C492" s="111">
        <f>'Stocks domestic'!N49</f>
        <v>-7.6444891477250119E-3</v>
      </c>
      <c r="D492" s="111">
        <f>'Stocks domestic'!O49</f>
        <v>5.9308109862216802E-4</v>
      </c>
      <c r="E492" s="111">
        <f>'Stocks domestic'!P49</f>
        <v>-1.9171529388256673E-2</v>
      </c>
      <c r="F492" s="111">
        <f>'Stocks domestic'!Q49</f>
        <v>-3.1345559788426443E-3</v>
      </c>
      <c r="G492" s="20"/>
      <c r="H492" s="20"/>
      <c r="I492" s="229"/>
      <c r="J492" s="229"/>
      <c r="K492" s="20">
        <f>Currency!H473+'VaR ES domestic stock'!J492</f>
        <v>0</v>
      </c>
      <c r="L492" s="235"/>
      <c r="M492" s="229">
        <f>'Stocks domestic'!H49/'Stocks domestic'!H48-1</f>
        <v>-2.4001373193371922E-2</v>
      </c>
      <c r="N492" s="229">
        <f>'Stocks domestic'!I49/'Stocks domestic'!I48-1</f>
        <v>-7.6153443535339482E-3</v>
      </c>
      <c r="O492" s="229">
        <f>'Stocks domestic'!J49/'Stocks domestic'!J48-1</f>
        <v>5.9325700599099918E-4</v>
      </c>
      <c r="P492" s="229">
        <f>'Stocks domestic'!K49/'Stocks domestic'!K48-1</f>
        <v>-1.8988924419502839E-2</v>
      </c>
      <c r="Q492" s="229">
        <f>'Stocks domestic'!L49/'Stocks domestic'!L48-1</f>
        <v>-3.1296483872963465E-3</v>
      </c>
      <c r="R492" s="155">
        <f t="array" ref="R492">MMULT(M492:Q492,'VaR ES domestic stock'!$A$12:$A$16)</f>
        <v>-1.0628406669542812E-2</v>
      </c>
    </row>
    <row r="493" spans="1:18" ht="12.75">
      <c r="A493" s="247">
        <v>42450</v>
      </c>
      <c r="B493" s="111">
        <f>'Stocks domestic'!M48</f>
        <v>2.6844877463905785E-2</v>
      </c>
      <c r="C493" s="111">
        <f>'Stocks domestic'!N48</f>
        <v>-7.3057759424855536E-3</v>
      </c>
      <c r="D493" s="111">
        <f>'Stocks domestic'!O48</f>
        <v>3.0581386751795244E-3</v>
      </c>
      <c r="E493" s="111">
        <f>'Stocks domestic'!P48</f>
        <v>2.5589318570078635E-3</v>
      </c>
      <c r="F493" s="111">
        <f>'Stocks domestic'!Q48</f>
        <v>1.004587255201644E-2</v>
      </c>
      <c r="G493" s="20"/>
      <c r="H493" s="20"/>
      <c r="I493" s="229"/>
      <c r="J493" s="229"/>
      <c r="K493" s="20">
        <f>Currency!H474+'VaR ES domestic stock'!J493</f>
        <v>0</v>
      </c>
      <c r="L493" s="235"/>
      <c r="M493" s="229">
        <f>'Stocks domestic'!H48/'Stocks domestic'!H47-1</f>
        <v>2.7208447224560395E-2</v>
      </c>
      <c r="N493" s="229">
        <f>'Stocks domestic'!I48/'Stocks domestic'!I47-1</f>
        <v>-7.2791536330854001E-3</v>
      </c>
      <c r="O493" s="229">
        <f>'Stocks domestic'!J48/'Stocks domestic'!J47-1</f>
        <v>3.0628195516313461E-3</v>
      </c>
      <c r="P493" s="229">
        <f>'Stocks domestic'!K48/'Stocks domestic'!K47-1</f>
        <v>2.562208717623804E-3</v>
      </c>
      <c r="Q493" s="229">
        <f>'Stocks domestic'!L48/'Stocks domestic'!L47-1</f>
        <v>1.0096501725732843E-2</v>
      </c>
      <c r="R493" s="155">
        <f t="array" ref="R493">MMULT(M493:Q493,'VaR ES domestic stock'!$A$12:$A$16)</f>
        <v>7.1301647172925982E-3</v>
      </c>
    </row>
    <row r="494" spans="1:18" ht="12.75">
      <c r="A494" s="247">
        <v>42447</v>
      </c>
      <c r="B494" s="111">
        <f>'Stocks domestic'!M47</f>
        <v>2.2259419232084087E-2</v>
      </c>
      <c r="C494" s="111">
        <f>'Stocks domestic'!N47</f>
        <v>1.6204907411377343E-2</v>
      </c>
      <c r="D494" s="111">
        <f>'Stocks domestic'!O47</f>
        <v>-4.3139369431404902E-3</v>
      </c>
      <c r="E494" s="111">
        <f>'Stocks domestic'!P47</f>
        <v>8.4941637428165833E-3</v>
      </c>
      <c r="F494" s="111">
        <f>'Stocks domestic'!Q47</f>
        <v>-2.7084981282745533E-2</v>
      </c>
      <c r="G494" s="20"/>
      <c r="H494" s="20"/>
      <c r="I494" s="229"/>
      <c r="J494" s="229"/>
      <c r="K494" s="20">
        <f>Currency!H475+'VaR ES domestic stock'!J494</f>
        <v>0</v>
      </c>
      <c r="L494" s="235"/>
      <c r="M494" s="229">
        <f>'Stocks domestic'!H47/'Stocks domestic'!H46-1</f>
        <v>2.2509008568636801E-2</v>
      </c>
      <c r="N494" s="229">
        <f>'Stocks domestic'!I47/'Stocks domestic'!I46-1</f>
        <v>1.6336919038226316E-2</v>
      </c>
      <c r="O494" s="229">
        <f>'Stocks domestic'!J47/'Stocks domestic'!J46-1</f>
        <v>-4.3046452831794202E-3</v>
      </c>
      <c r="P494" s="229">
        <f>'Stocks domestic'!K47/'Stocks domestic'!K46-1</f>
        <v>8.5303415124129423E-3</v>
      </c>
      <c r="Q494" s="229">
        <f>'Stocks domestic'!L47/'Stocks domestic'!L46-1</f>
        <v>-2.6721472447923222E-2</v>
      </c>
      <c r="R494" s="155">
        <f t="array" ref="R494">MMULT(M494:Q494,'VaR ES domestic stock'!$A$12:$A$16)</f>
        <v>3.2700302776346845E-3</v>
      </c>
    </row>
    <row r="495" spans="1:18" ht="12.75">
      <c r="A495" s="247">
        <v>42446</v>
      </c>
      <c r="B495" s="111">
        <f>'Stocks domestic'!M46</f>
        <v>-1.2472425715032428E-2</v>
      </c>
      <c r="C495" s="111">
        <f>'Stocks domestic'!N46</f>
        <v>-2.3215939382349057E-2</v>
      </c>
      <c r="D495" s="111">
        <f>'Stocks domestic'!O46</f>
        <v>-3.3931171306597591E-2</v>
      </c>
      <c r="E495" s="111">
        <f>'Stocks domestic'!P46</f>
        <v>-2.8608145896442495E-2</v>
      </c>
      <c r="F495" s="111">
        <f>'Stocks domestic'!Q46</f>
        <v>-2.6637936588240884E-2</v>
      </c>
      <c r="G495" s="20"/>
      <c r="H495" s="20"/>
      <c r="I495" s="229"/>
      <c r="J495" s="229"/>
      <c r="K495" s="20">
        <f>Currency!H476+'VaR ES domestic stock'!J495</f>
        <v>0</v>
      </c>
      <c r="L495" s="235"/>
      <c r="M495" s="229">
        <f>'Stocks domestic'!H46/'Stocks domestic'!H45-1</f>
        <v>-1.2394967378968613E-2</v>
      </c>
      <c r="N495" s="229">
        <f>'Stocks domestic'!I46/'Stocks domestic'!I45-1</f>
        <v>-2.2948522900716473E-2</v>
      </c>
      <c r="O495" s="229">
        <f>'Stocks domestic'!J46/'Stocks domestic'!J45-1</f>
        <v>-3.3361965219183998E-2</v>
      </c>
      <c r="P495" s="229">
        <f>'Stocks domestic'!K46/'Stocks domestic'!K45-1</f>
        <v>-2.8202807415464659E-2</v>
      </c>
      <c r="Q495" s="229">
        <f>'Stocks domestic'!L46/'Stocks domestic'!L45-1</f>
        <v>-2.6286276177061585E-2</v>
      </c>
      <c r="R495" s="155">
        <f t="array" ref="R495">MMULT(M495:Q495,'VaR ES domestic stock'!$A$12:$A$16)</f>
        <v>-2.4638907818279068E-2</v>
      </c>
    </row>
    <row r="496" spans="1:18" ht="12.75">
      <c r="A496" s="247">
        <v>42445</v>
      </c>
      <c r="B496" s="111">
        <f>'Stocks domestic'!M45</f>
        <v>1.2733764912925773E-2</v>
      </c>
      <c r="C496" s="111">
        <f>'Stocks domestic'!N45</f>
        <v>-2.3116429116663345E-3</v>
      </c>
      <c r="D496" s="111">
        <f>'Stocks domestic'!O45</f>
        <v>9.6290204136509887E-3</v>
      </c>
      <c r="E496" s="111">
        <f>'Stocks domestic'!P45</f>
        <v>1.1536294939155698E-2</v>
      </c>
      <c r="F496" s="111">
        <f>'Stocks domestic'!Q45</f>
        <v>1.0507504465666249E-2</v>
      </c>
      <c r="G496" s="20"/>
      <c r="H496" s="20"/>
      <c r="I496" s="229"/>
      <c r="J496" s="229"/>
      <c r="K496" s="20">
        <f>Currency!H477+'VaR ES domestic stock'!J496</f>
        <v>0</v>
      </c>
      <c r="L496" s="235"/>
      <c r="M496" s="229">
        <f>'Stocks domestic'!H45/'Stocks domestic'!H44-1</f>
        <v>1.2815184523043754E-2</v>
      </c>
      <c r="N496" s="229">
        <f>'Stocks domestic'!I45/'Stocks domestic'!I44-1</f>
        <v>-2.3089731227865506E-3</v>
      </c>
      <c r="O496" s="229">
        <f>'Stocks domestic'!J45/'Stocks domestic'!J44-1</f>
        <v>9.6755285869054575E-3</v>
      </c>
      <c r="P496" s="229">
        <f>'Stocks domestic'!K45/'Stocks domestic'!K44-1</f>
        <v>1.1603094616071674E-2</v>
      </c>
      <c r="Q496" s="229">
        <f>'Stocks domestic'!L45/'Stocks domestic'!L44-1</f>
        <v>1.0562902151173281E-2</v>
      </c>
      <c r="R496" s="155">
        <f t="array" ref="R496">MMULT(M496:Q496,'VaR ES domestic stock'!$A$12:$A$16)</f>
        <v>8.4695473508815226E-3</v>
      </c>
    </row>
    <row r="497" spans="1:18" ht="12.75">
      <c r="A497" s="247">
        <v>42444</v>
      </c>
      <c r="B497" s="111">
        <f>'Stocks domestic'!M44</f>
        <v>2.1672990816617853E-2</v>
      </c>
      <c r="C497" s="111">
        <f>'Stocks domestic'!N44</f>
        <v>1.3930101141386791E-2</v>
      </c>
      <c r="D497" s="111">
        <f>'Stocks domestic'!O44</f>
        <v>2.684932105192761E-2</v>
      </c>
      <c r="E497" s="111">
        <f>'Stocks domestic'!P44</f>
        <v>4.1997561145795852E-3</v>
      </c>
      <c r="F497" s="111">
        <f>'Stocks domestic'!Q44</f>
        <v>1.4823039168529221E-2</v>
      </c>
      <c r="G497" s="20"/>
      <c r="H497" s="20"/>
      <c r="I497" s="229"/>
      <c r="J497" s="229"/>
      <c r="K497" s="20">
        <f>Currency!H478+'VaR ES domestic stock'!J497</f>
        <v>0</v>
      </c>
      <c r="L497" s="235"/>
      <c r="M497" s="229">
        <f>'Stocks domestic'!H44/'Stocks domestic'!H43-1</f>
        <v>2.190955601612643E-2</v>
      </c>
      <c r="N497" s="229">
        <f>'Stocks domestic'!I44/'Stocks domestic'!I43-1</f>
        <v>1.402757709100011E-2</v>
      </c>
      <c r="O497" s="229">
        <f>'Stocks domestic'!J44/'Stocks domestic'!J43-1</f>
        <v>2.7213011725853775E-2</v>
      </c>
      <c r="P497" s="229">
        <f>'Stocks domestic'!K44/'Stocks domestic'!K43-1</f>
        <v>4.2085874491128994E-3</v>
      </c>
      <c r="Q497" s="229">
        <f>'Stocks domestic'!L44/'Stocks domestic'!L43-1</f>
        <v>1.4933445257031996E-2</v>
      </c>
      <c r="R497" s="155">
        <f t="array" ref="R497">MMULT(M497:Q497,'VaR ES domestic stock'!$A$12:$A$16)</f>
        <v>1.6458435507825043E-2</v>
      </c>
    </row>
    <row r="498" spans="1:18" ht="12.75">
      <c r="A498" s="247">
        <v>42443</v>
      </c>
      <c r="B498" s="111">
        <f>'Stocks domestic'!M43</f>
        <v>4.2194227723452368E-2</v>
      </c>
      <c r="C498" s="111">
        <f>'Stocks domestic'!N43</f>
        <v>-4.4548009856666864E-3</v>
      </c>
      <c r="D498" s="111">
        <f>'Stocks domestic'!O43</f>
        <v>8.5295536930005706E-3</v>
      </c>
      <c r="E498" s="111">
        <f>'Stocks domestic'!P43</f>
        <v>1.0791136051888127E-2</v>
      </c>
      <c r="F498" s="111">
        <f>'Stocks domestic'!Q43</f>
        <v>7.8726463425570457E-3</v>
      </c>
      <c r="G498" s="20"/>
      <c r="H498" s="20"/>
      <c r="I498" s="229"/>
      <c r="J498" s="229"/>
      <c r="K498" s="20">
        <f>Currency!H479+'VaR ES domestic stock'!J498</f>
        <v>0</v>
      </c>
      <c r="L498" s="235"/>
      <c r="M498" s="229">
        <f>'Stocks domestic'!H43/'Stocks domestic'!H42-1</f>
        <v>4.3097057443734377E-2</v>
      </c>
      <c r="N498" s="229">
        <f>'Stocks domestic'!I43/'Stocks domestic'!I42-1</f>
        <v>-4.4448930778018259E-3</v>
      </c>
      <c r="O498" s="229">
        <f>'Stocks domestic'!J43/'Stocks domestic'!J42-1</f>
        <v>8.5660339825317511E-3</v>
      </c>
      <c r="P498" s="229">
        <f>'Stocks domestic'!K43/'Stocks domestic'!K42-1</f>
        <v>1.084957036224532E-2</v>
      </c>
      <c r="Q498" s="229">
        <f>'Stocks domestic'!L43/'Stocks domestic'!L42-1</f>
        <v>7.9037171056306477E-3</v>
      </c>
      <c r="R498" s="155">
        <f t="array" ref="R498">MMULT(M498:Q498,'VaR ES domestic stock'!$A$12:$A$16)</f>
        <v>1.3194297163268054E-2</v>
      </c>
    </row>
    <row r="499" spans="1:18" ht="12.75">
      <c r="A499" s="247">
        <v>42440</v>
      </c>
      <c r="B499" s="111">
        <f>'Stocks domestic'!M42</f>
        <v>-5.8650734204054335E-4</v>
      </c>
      <c r="C499" s="111">
        <f>'Stocks domestic'!N42</f>
        <v>4.3582441394282526E-3</v>
      </c>
      <c r="D499" s="111">
        <f>'Stocks domestic'!O42</f>
        <v>-1.1140164918783493E-3</v>
      </c>
      <c r="E499" s="111">
        <f>'Stocks domestic'!P42</f>
        <v>-8.7535978281026959E-3</v>
      </c>
      <c r="F499" s="111">
        <f>'Stocks domestic'!Q42</f>
        <v>7.5765390260508986E-3</v>
      </c>
      <c r="G499" s="20"/>
      <c r="H499" s="20"/>
      <c r="I499" s="229"/>
      <c r="J499" s="229"/>
      <c r="K499" s="20">
        <f>Currency!H480+'VaR ES domestic stock'!J499</f>
        <v>0</v>
      </c>
      <c r="L499" s="235"/>
      <c r="M499" s="229">
        <f>'Stocks domestic'!H42/'Stocks domestic'!H41-1</f>
        <v>-5.8633538023000753E-4</v>
      </c>
      <c r="N499" s="229">
        <f>'Stocks domestic'!I42/'Stocks domestic'!I41-1</f>
        <v>4.3677550974237089E-3</v>
      </c>
      <c r="O499" s="229">
        <f>'Stocks domestic'!J42/'Stocks domestic'!J41-1</f>
        <v>-1.1133962058639257E-3</v>
      </c>
      <c r="P499" s="229">
        <f>'Stocks domestic'!K42/'Stocks domestic'!K41-1</f>
        <v>-8.7153966378498149E-3</v>
      </c>
      <c r="Q499" s="229">
        <f>'Stocks domestic'!L42/'Stocks domestic'!L41-1</f>
        <v>7.6053136225695539E-3</v>
      </c>
      <c r="R499" s="155">
        <f t="array" ref="R499">MMULT(M499:Q499,'VaR ES domestic stock'!$A$12:$A$16)</f>
        <v>3.1158809920990268E-4</v>
      </c>
    </row>
    <row r="500" spans="1:18" ht="12.75">
      <c r="A500" s="247">
        <v>42439</v>
      </c>
      <c r="B500" s="111">
        <f>'Stocks domestic'!M41</f>
        <v>-3.1487815368331097E-2</v>
      </c>
      <c r="C500" s="111">
        <f>'Stocks domestic'!N41</f>
        <v>-2.1473201256318299E-3</v>
      </c>
      <c r="D500" s="111">
        <f>'Stocks domestic'!O41</f>
        <v>-1.3887342811585877E-2</v>
      </c>
      <c r="E500" s="111">
        <f>'Stocks domestic'!P41</f>
        <v>-2.093379801207253E-2</v>
      </c>
      <c r="F500" s="111">
        <f>'Stocks domestic'!Q41</f>
        <v>-2.9445457275868867E-2</v>
      </c>
      <c r="G500" s="20"/>
      <c r="H500" s="20"/>
      <c r="I500" s="229"/>
      <c r="J500" s="229"/>
      <c r="K500" s="20">
        <f>Currency!H481+'VaR ES domestic stock'!J500</f>
        <v>0</v>
      </c>
      <c r="L500" s="235"/>
      <c r="M500" s="229">
        <f>'Stocks domestic'!H41/'Stocks domestic'!H40-1</f>
        <v>-3.0997236676434392E-2</v>
      </c>
      <c r="N500" s="229">
        <f>'Stocks domestic'!I41/'Stocks domestic'!I40-1</f>
        <v>-2.145016283095047E-3</v>
      </c>
      <c r="O500" s="229">
        <f>'Stocks domestic'!J41/'Stocks domestic'!J40-1</f>
        <v>-1.3791358502465823E-2</v>
      </c>
      <c r="P500" s="229">
        <f>'Stocks domestic'!K41/'Stocks domestic'!K40-1</f>
        <v>-2.0716207042609236E-2</v>
      </c>
      <c r="Q500" s="229">
        <f>'Stocks domestic'!L41/'Stocks domestic'!L40-1</f>
        <v>-2.9016163699554509E-2</v>
      </c>
      <c r="R500" s="155">
        <f t="array" ref="R500">MMULT(M500:Q500,'VaR ES domestic stock'!$A$12:$A$16)</f>
        <v>-1.9333196440831802E-2</v>
      </c>
    </row>
    <row r="501" spans="1:18" ht="12.75">
      <c r="A501" s="247">
        <v>42438</v>
      </c>
      <c r="B501" s="111">
        <f>'Stocks domestic'!M40</f>
        <v>3.067487937041033E-2</v>
      </c>
      <c r="C501" s="111">
        <f>'Stocks domestic'!N40</f>
        <v>1.1007894771740844E-2</v>
      </c>
      <c r="D501" s="111">
        <f>'Stocks domestic'!O40</f>
        <v>1.8051915688198725E-3</v>
      </c>
      <c r="E501" s="111">
        <f>'Stocks domestic'!P40</f>
        <v>1.9141143307370954E-2</v>
      </c>
      <c r="F501" s="111">
        <f>'Stocks domestic'!Q40</f>
        <v>2.3693340829956312E-2</v>
      </c>
      <c r="G501" s="20"/>
      <c r="H501" s="20"/>
      <c r="I501" s="229"/>
      <c r="J501" s="229"/>
      <c r="K501" s="20">
        <f>Currency!H482+'VaR ES domestic stock'!J501</f>
        <v>0</v>
      </c>
      <c r="L501" s="235"/>
      <c r="M501" s="229">
        <f>'Stocks domestic'!H40/'Stocks domestic'!H39-1</f>
        <v>3.1150201179953596E-2</v>
      </c>
      <c r="N501" s="229">
        <f>'Stocks domestic'!I40/'Stocks domestic'!I39-1</f>
        <v>1.1068704569847876E-2</v>
      </c>
      <c r="O501" s="229">
        <f>'Stocks domestic'!J40/'Stocks domestic'!J39-1</f>
        <v>1.8068219079971914E-3</v>
      </c>
      <c r="P501" s="229">
        <f>'Stocks domestic'!K40/'Stocks domestic'!K39-1</f>
        <v>1.9325509438362865E-2</v>
      </c>
      <c r="Q501" s="229">
        <f>'Stocks domestic'!L40/'Stocks domestic'!L39-1</f>
        <v>2.3976258028982844E-2</v>
      </c>
      <c r="R501" s="155">
        <f t="array" ref="R501">MMULT(M501:Q501,'VaR ES domestic stock'!$A$12:$A$16)</f>
        <v>1.7465499025028877E-2</v>
      </c>
    </row>
    <row r="502" spans="1:18" ht="12.75">
      <c r="A502" s="247">
        <v>42437</v>
      </c>
      <c r="B502" s="111">
        <f>'Stocks domestic'!M39</f>
        <v>-2.7923092838624982E-2</v>
      </c>
      <c r="C502" s="111">
        <f>'Stocks domestic'!N39</f>
        <v>-2.7091224795428547E-2</v>
      </c>
      <c r="D502" s="111">
        <f>'Stocks domestic'!O39</f>
        <v>-2.3013178689682598E-2</v>
      </c>
      <c r="E502" s="111">
        <f>'Stocks domestic'!P39</f>
        <v>-7.0134532076932717E-3</v>
      </c>
      <c r="F502" s="111">
        <f>'Stocks domestic'!Q39</f>
        <v>-2.6566515495215566E-3</v>
      </c>
      <c r="G502" s="20"/>
      <c r="H502" s="20"/>
      <c r="I502" s="229"/>
      <c r="J502" s="229"/>
      <c r="K502" s="20">
        <f>Currency!H483+'VaR ES domestic stock'!J502</f>
        <v>0</v>
      </c>
      <c r="L502" s="235"/>
      <c r="M502" s="229">
        <f>'Stocks domestic'!H39/'Stocks domestic'!H38-1</f>
        <v>-2.7536846693936301E-2</v>
      </c>
      <c r="N502" s="229">
        <f>'Stocks domestic'!I39/'Stocks domestic'!I38-1</f>
        <v>-2.6727549105784232E-2</v>
      </c>
      <c r="O502" s="229">
        <f>'Stocks domestic'!J39/'Stocks domestic'!J38-1</f>
        <v>-2.2750395180870964E-2</v>
      </c>
      <c r="P502" s="229">
        <f>'Stocks domestic'!K39/'Stocks domestic'!K38-1</f>
        <v>-6.9889163409774246E-3</v>
      </c>
      <c r="Q502" s="229">
        <f>'Stocks domestic'!L39/'Stocks domestic'!L38-1</f>
        <v>-2.6531257737374414E-3</v>
      </c>
      <c r="R502" s="155">
        <f t="array" ref="R502">MMULT(M502:Q502,'VaR ES domestic stock'!$A$12:$A$16)</f>
        <v>-1.7331366619061275E-2</v>
      </c>
    </row>
    <row r="503" spans="1:18" ht="12.75">
      <c r="A503" s="247">
        <v>42436</v>
      </c>
      <c r="B503" s="111">
        <f>'Stocks domestic'!M38</f>
        <v>1.0145707209670736E-2</v>
      </c>
      <c r="C503" s="111">
        <f>'Stocks domestic'!N38</f>
        <v>-7.0385245614573819E-4</v>
      </c>
      <c r="D503" s="111">
        <f>'Stocks domestic'!O38</f>
        <v>-2.190243543417536E-2</v>
      </c>
      <c r="E503" s="111">
        <f>'Stocks domestic'!P38</f>
        <v>-7.259918995284935E-2</v>
      </c>
      <c r="F503" s="111">
        <f>'Stocks domestic'!Q38</f>
        <v>-3.0180772450387368E-2</v>
      </c>
      <c r="G503" s="20"/>
      <c r="H503" s="20"/>
      <c r="I503" s="229"/>
      <c r="J503" s="229"/>
      <c r="K503" s="20">
        <f>Currency!H484+'VaR ES domestic stock'!J503</f>
        <v>0</v>
      </c>
      <c r="L503" s="235"/>
      <c r="M503" s="229">
        <f>'Stocks domestic'!H38/'Stocks domestic'!H37-1</f>
        <v>1.0197349398143096E-2</v>
      </c>
      <c r="N503" s="229">
        <f>'Stocks domestic'!I38/'Stocks domestic'!I37-1</f>
        <v>-7.0360481011122467E-4</v>
      </c>
      <c r="O503" s="229">
        <f>'Stocks domestic'!J38/'Stocks domestic'!J37-1</f>
        <v>-2.1664318708975228E-2</v>
      </c>
      <c r="P503" s="229">
        <f>'Stocks domestic'!K38/'Stocks domestic'!K37-1</f>
        <v>-7.0026501942136665E-2</v>
      </c>
      <c r="Q503" s="229">
        <f>'Stocks domestic'!L38/'Stocks domestic'!L37-1</f>
        <v>-2.9729880413075338E-2</v>
      </c>
      <c r="R503" s="155">
        <f t="array" ref="R503">MMULT(M503:Q503,'VaR ES domestic stock'!$A$12:$A$16)</f>
        <v>-2.2385391295231073E-2</v>
      </c>
    </row>
    <row r="504" spans="1:18" ht="12.75">
      <c r="A504" s="247">
        <v>42433</v>
      </c>
      <c r="B504" s="111">
        <f>'Stocks domestic'!M37</f>
        <v>2.5339137737740828E-2</v>
      </c>
      <c r="C504" s="111">
        <f>'Stocks domestic'!N37</f>
        <v>2.5603511481332307E-4</v>
      </c>
      <c r="D504" s="111">
        <f>'Stocks domestic'!O37</f>
        <v>1.33896778321711E-2</v>
      </c>
      <c r="E504" s="111">
        <f>'Stocks domestic'!P37</f>
        <v>3.5216300192418906E-2</v>
      </c>
      <c r="F504" s="111">
        <f>'Stocks domestic'!Q37</f>
        <v>-7.5089131107950804E-3</v>
      </c>
      <c r="G504" s="20"/>
      <c r="H504" s="20"/>
      <c r="I504" s="229"/>
      <c r="J504" s="229"/>
      <c r="K504" s="20">
        <f>Currency!H485+'VaR ES domestic stock'!J504</f>
        <v>0</v>
      </c>
      <c r="L504" s="235"/>
      <c r="M504" s="229">
        <f>'Stocks domestic'!H37/'Stocks domestic'!H36-1</f>
        <v>2.5662902544545396E-2</v>
      </c>
      <c r="N504" s="229">
        <f>'Stocks domestic'!I37/'Stocks domestic'!I36-1</f>
        <v>2.5606789460086432E-4</v>
      </c>
      <c r="O504" s="229">
        <f>'Stocks domestic'!J37/'Stocks domestic'!J36-1</f>
        <v>1.3479721002586542E-2</v>
      </c>
      <c r="P504" s="229">
        <f>'Stocks domestic'!K37/'Stocks domestic'!K36-1</f>
        <v>3.5843737769790662E-2</v>
      </c>
      <c r="Q504" s="229">
        <f>'Stocks domestic'!L37/'Stocks domestic'!L36-1</f>
        <v>-7.4807916539565422E-3</v>
      </c>
      <c r="R504" s="155">
        <f t="array" ref="R504">MMULT(M504:Q504,'VaR ES domestic stock'!$A$12:$A$16)</f>
        <v>1.3552327511513385E-2</v>
      </c>
    </row>
    <row r="505" spans="1:18" ht="12.75">
      <c r="A505" s="247">
        <v>42432</v>
      </c>
      <c r="B505" s="111">
        <f>'Stocks domestic'!M36</f>
        <v>3.6454858129299751E-2</v>
      </c>
      <c r="C505" s="111">
        <f>'Stocks domestic'!N36</f>
        <v>-7.7471214455926743E-4</v>
      </c>
      <c r="D505" s="111">
        <f>'Stocks domestic'!O36</f>
        <v>5.3330643613597965E-3</v>
      </c>
      <c r="E505" s="111">
        <f>'Stocks domestic'!P36</f>
        <v>1.1893837322459848E-3</v>
      </c>
      <c r="F505" s="111">
        <f>'Stocks domestic'!Q36</f>
        <v>-1.3479914446312585E-2</v>
      </c>
      <c r="G505" s="20"/>
      <c r="H505" s="20"/>
      <c r="I505" s="229"/>
      <c r="J505" s="229"/>
      <c r="K505" s="20">
        <f>Currency!H486+'VaR ES domestic stock'!J505</f>
        <v>0</v>
      </c>
      <c r="L505" s="235"/>
      <c r="M505" s="229">
        <f>'Stocks domestic'!H36/'Stocks domestic'!H35-1</f>
        <v>3.7127485086179135E-2</v>
      </c>
      <c r="N505" s="229">
        <f>'Stocks domestic'!I36/'Stocks domestic'!I35-1</f>
        <v>-7.7441213258511166E-4</v>
      </c>
      <c r="O505" s="229">
        <f>'Stocks domestic'!J36/'Stocks domestic'!J35-1</f>
        <v>5.3473104629675472E-3</v>
      </c>
      <c r="P505" s="229">
        <f>'Stocks domestic'!K36/'Stocks domestic'!K35-1</f>
        <v>1.190091329584364E-3</v>
      </c>
      <c r="Q505" s="229">
        <f>'Stocks domestic'!L36/'Stocks domestic'!L35-1</f>
        <v>-1.3389467262456045E-2</v>
      </c>
      <c r="R505" s="155">
        <f t="array" ref="R505">MMULT(M505:Q505,'VaR ES domestic stock'!$A$12:$A$16)</f>
        <v>5.9002014967379788E-3</v>
      </c>
    </row>
    <row r="506" spans="1:18" ht="12.75">
      <c r="A506" s="247">
        <v>42431</v>
      </c>
      <c r="B506" s="111">
        <f>'Stocks domestic'!M35</f>
        <v>-1.4545788149707308E-2</v>
      </c>
      <c r="C506" s="111">
        <f>'Stocks domestic'!N35</f>
        <v>-1.9585888003781481E-2</v>
      </c>
      <c r="D506" s="111">
        <f>'Stocks domestic'!O35</f>
        <v>-2.29819607563999E-2</v>
      </c>
      <c r="E506" s="111">
        <f>'Stocks domestic'!P35</f>
        <v>-3.2212049110908178E-2</v>
      </c>
      <c r="F506" s="111">
        <f>'Stocks domestic'!Q35</f>
        <v>-1.8155683259036059E-2</v>
      </c>
      <c r="G506" s="20"/>
      <c r="H506" s="20"/>
      <c r="I506" s="229"/>
      <c r="J506" s="229"/>
      <c r="K506" s="20">
        <f>Currency!H487+'VaR ES domestic stock'!J506</f>
        <v>0</v>
      </c>
      <c r="L506" s="235"/>
      <c r="M506" s="229">
        <f>'Stocks domestic'!H35/'Stocks domestic'!H34-1</f>
        <v>-1.4440509246281152E-2</v>
      </c>
      <c r="N506" s="229">
        <f>'Stocks domestic'!I35/'Stocks domestic'!I34-1</f>
        <v>-1.9395330605827765E-2</v>
      </c>
      <c r="O506" s="229">
        <f>'Stocks domestic'!J35/'Stocks domestic'!J34-1</f>
        <v>-2.2719886991708349E-2</v>
      </c>
      <c r="P506" s="229">
        <f>'Stocks domestic'!K35/'Stocks domestic'!K34-1</f>
        <v>-3.1698767107615322E-2</v>
      </c>
      <c r="Q506" s="229">
        <f>'Stocks domestic'!L35/'Stocks domestic'!L34-1</f>
        <v>-1.7991861770278117E-2</v>
      </c>
      <c r="R506" s="155">
        <f t="array" ref="R506">MMULT(M506:Q506,'VaR ES domestic stock'!$A$12:$A$16)</f>
        <v>-2.1249271144342143E-2</v>
      </c>
    </row>
    <row r="507" spans="1:18" ht="12.75">
      <c r="A507" s="247">
        <v>42430</v>
      </c>
      <c r="B507" s="111">
        <f>'Stocks domestic'!M34</f>
        <v>-2.1477166633073034E-2</v>
      </c>
      <c r="C507" s="111">
        <f>'Stocks domestic'!N34</f>
        <v>3.4045722234443743E-2</v>
      </c>
      <c r="D507" s="111">
        <f>'Stocks domestic'!O34</f>
        <v>4.697307067909913E-2</v>
      </c>
      <c r="E507" s="111">
        <f>'Stocks domestic'!P34</f>
        <v>5.9052469955554195E-2</v>
      </c>
      <c r="F507" s="111">
        <f>'Stocks domestic'!Q34</f>
        <v>4.0892818191456189E-2</v>
      </c>
      <c r="G507" s="20"/>
      <c r="H507" s="20"/>
      <c r="I507" s="229"/>
      <c r="J507" s="229"/>
      <c r="K507" s="20">
        <f>Currency!H488+'VaR ES domestic stock'!J507</f>
        <v>0</v>
      </c>
      <c r="L507" s="235"/>
      <c r="M507" s="229">
        <f>'Stocks domestic'!H34/'Stocks domestic'!H33-1</f>
        <v>-2.1248174586432689E-2</v>
      </c>
      <c r="N507" s="229">
        <f>'Stocks domestic'!I34/'Stocks domestic'!I33-1</f>
        <v>3.4631911329486398E-2</v>
      </c>
      <c r="O507" s="229">
        <f>'Stocks domestic'!J34/'Stocks domestic'!J33-1</f>
        <v>4.8093784245769378E-2</v>
      </c>
      <c r="P507" s="229">
        <f>'Stocks domestic'!K34/'Stocks domestic'!K33-1</f>
        <v>6.0830901030127338E-2</v>
      </c>
      <c r="Q507" s="229">
        <f>'Stocks domestic'!L34/'Stocks domestic'!L33-1</f>
        <v>4.1740443936725491E-2</v>
      </c>
      <c r="R507" s="155">
        <f t="array" ref="R507">MMULT(M507:Q507,'VaR ES domestic stock'!$A$12:$A$16)</f>
        <v>3.2809773191135191E-2</v>
      </c>
    </row>
    <row r="508" spans="1:18" ht="12.75">
      <c r="A508" s="247">
        <v>42429</v>
      </c>
      <c r="B508" s="111">
        <f>'Stocks domestic'!M33</f>
        <v>-3.8828179332569112E-3</v>
      </c>
      <c r="C508" s="111">
        <f>'Stocks domestic'!N33</f>
        <v>-1.9273455343944961E-2</v>
      </c>
      <c r="D508" s="111">
        <f>'Stocks domestic'!O33</f>
        <v>-1.4474272122286238E-2</v>
      </c>
      <c r="E508" s="111">
        <f>'Stocks domestic'!P33</f>
        <v>-2.6867058358103501E-2</v>
      </c>
      <c r="F508" s="111">
        <f>'Stocks domestic'!Q33</f>
        <v>-2.0422182734786989E-2</v>
      </c>
      <c r="G508" s="20"/>
      <c r="H508" s="20"/>
      <c r="I508" s="229"/>
      <c r="J508" s="229"/>
      <c r="K508" s="20">
        <f>Currency!H489+'VaR ES domestic stock'!J508</f>
        <v>0</v>
      </c>
      <c r="L508" s="235"/>
      <c r="M508" s="229">
        <f>'Stocks domestic'!H33/'Stocks domestic'!H32-1</f>
        <v>-3.8752895426474865E-3</v>
      </c>
      <c r="N508" s="229">
        <f>'Stocks domestic'!I33/'Stocks domestic'!I32-1</f>
        <v>-1.9088909815282107E-2</v>
      </c>
      <c r="O508" s="229">
        <f>'Stocks domestic'!J33/'Stocks domestic'!J32-1</f>
        <v>-1.4370023426312439E-2</v>
      </c>
      <c r="P508" s="229">
        <f>'Stocks domestic'!K33/'Stocks domestic'!K32-1</f>
        <v>-2.6509349632335089E-2</v>
      </c>
      <c r="Q508" s="229">
        <f>'Stocks domestic'!L33/'Stocks domestic'!L32-1</f>
        <v>-2.0215062307614051E-2</v>
      </c>
      <c r="R508" s="155">
        <f t="array" ref="R508">MMULT(M508:Q508,'VaR ES domestic stock'!$A$12:$A$16)</f>
        <v>-1.6811726944838238E-2</v>
      </c>
    </row>
    <row r="509" spans="1:18" ht="12.75">
      <c r="A509" s="247">
        <v>42426</v>
      </c>
      <c r="B509" s="111">
        <f>'Stocks domestic'!M32</f>
        <v>5.5201972604021253E-3</v>
      </c>
      <c r="C509" s="111">
        <f>'Stocks domestic'!N32</f>
        <v>-3.8279636420214002E-3</v>
      </c>
      <c r="D509" s="111">
        <f>'Stocks domestic'!O32</f>
        <v>-8.337249963398562E-3</v>
      </c>
      <c r="E509" s="111">
        <f>'Stocks domestic'!P32</f>
        <v>-7.1396281892070115E-3</v>
      </c>
      <c r="F509" s="111">
        <f>'Stocks domestic'!Q32</f>
        <v>-2.536083203856463E-2</v>
      </c>
      <c r="G509" s="20"/>
      <c r="H509" s="20"/>
      <c r="I509" s="229"/>
      <c r="J509" s="229"/>
      <c r="K509" s="20">
        <f>Currency!H490+'VaR ES domestic stock'!J509</f>
        <v>0</v>
      </c>
      <c r="L509" s="235"/>
      <c r="M509" s="229">
        <f>'Stocks domestic'!H32/'Stocks domestic'!H31-1</f>
        <v>5.5354616238059151E-3</v>
      </c>
      <c r="N509" s="229">
        <f>'Stocks domestic'!I32/'Stocks domestic'!I31-1</f>
        <v>-3.8206463289794934E-3</v>
      </c>
      <c r="O509" s="229">
        <f>'Stocks domestic'!J32/'Stocks domestic'!J31-1</f>
        <v>-8.3025914806161838E-3</v>
      </c>
      <c r="P509" s="229">
        <f>'Stocks domestic'!K32/'Stocks domestic'!K31-1</f>
        <v>-7.1142015920027113E-3</v>
      </c>
      <c r="Q509" s="229">
        <f>'Stocks domestic'!L32/'Stocks domestic'!L31-1</f>
        <v>-2.5041947550534571E-2</v>
      </c>
      <c r="R509" s="155">
        <f t="array" ref="R509">MMULT(M509:Q509,'VaR ES domestic stock'!$A$12:$A$16)</f>
        <v>-7.7487850656654091E-3</v>
      </c>
    </row>
    <row r="510" spans="1:18" ht="12.75">
      <c r="A510" s="247">
        <v>42425</v>
      </c>
      <c r="B510" s="111">
        <f>'Stocks domestic'!M31</f>
        <v>6.0612619443311699E-2</v>
      </c>
      <c r="C510" s="111">
        <f>'Stocks domestic'!N31</f>
        <v>2.9216726174522426E-2</v>
      </c>
      <c r="D510" s="111">
        <f>'Stocks domestic'!O31</f>
        <v>2.143746480530416E-2</v>
      </c>
      <c r="E510" s="111">
        <f>'Stocks domestic'!P31</f>
        <v>4.596980717613465E-2</v>
      </c>
      <c r="F510" s="111">
        <f>'Stocks domestic'!Q31</f>
        <v>2.8898482920042007E-2</v>
      </c>
      <c r="G510" s="20"/>
      <c r="H510" s="20"/>
      <c r="I510" s="229"/>
      <c r="J510" s="229"/>
      <c r="K510" s="20">
        <f>Currency!H491+'VaR ES domestic stock'!J510</f>
        <v>0</v>
      </c>
      <c r="L510" s="235"/>
      <c r="M510" s="229">
        <f>'Stocks domestic'!H31/'Stocks domestic'!H30-1</f>
        <v>6.2487247555086611E-2</v>
      </c>
      <c r="N510" s="229">
        <f>'Stocks domestic'!I31/'Stocks domestic'!I30-1</f>
        <v>2.9647721907354763E-2</v>
      </c>
      <c r="O510" s="229">
        <f>'Stocks domestic'!J31/'Stocks domestic'!J30-1</f>
        <v>2.1668898076189436E-2</v>
      </c>
      <c r="P510" s="229">
        <f>'Stocks domestic'!K31/'Stocks domestic'!K30-1</f>
        <v>4.7042797300928418E-2</v>
      </c>
      <c r="Q510" s="229">
        <f>'Stocks domestic'!L31/'Stocks domestic'!L30-1</f>
        <v>2.9320095600562812E-2</v>
      </c>
      <c r="R510" s="155">
        <f t="array" ref="R510">MMULT(M510:Q510,'VaR ES domestic stock'!$A$12:$A$16)</f>
        <v>3.8033352088024414E-2</v>
      </c>
    </row>
    <row r="511" spans="1:18" ht="12.75">
      <c r="A511" s="247">
        <v>42424</v>
      </c>
      <c r="B511" s="111">
        <f>'Stocks domestic'!M30</f>
        <v>-5.0774036236336363E-3</v>
      </c>
      <c r="C511" s="111">
        <f>'Stocks domestic'!N30</f>
        <v>-1.6768006793033419E-3</v>
      </c>
      <c r="D511" s="111">
        <f>'Stocks domestic'!O30</f>
        <v>-3.4663667180208645E-4</v>
      </c>
      <c r="E511" s="111">
        <f>'Stocks domestic'!P30</f>
        <v>1.242893712552621E-2</v>
      </c>
      <c r="F511" s="111">
        <f>'Stocks domestic'!Q30</f>
        <v>-1.1616854643166636E-2</v>
      </c>
      <c r="G511" s="20"/>
      <c r="H511" s="20"/>
      <c r="I511" s="229"/>
      <c r="J511" s="229"/>
      <c r="K511" s="20">
        <f>Currency!H492+'VaR ES domestic stock'!J511</f>
        <v>0</v>
      </c>
      <c r="L511" s="235"/>
      <c r="M511" s="229">
        <f>'Stocks domestic'!H30/'Stocks domestic'!H29-1</f>
        <v>-5.0645353981252361E-3</v>
      </c>
      <c r="N511" s="229">
        <f>'Stocks domestic'!I30/'Stocks domestic'!I29-1</f>
        <v>-1.6753956344807142E-3</v>
      </c>
      <c r="O511" s="229">
        <f>'Stocks domestic'!J30/'Stocks domestic'!J29-1</f>
        <v>-3.4657660025216863E-4</v>
      </c>
      <c r="P511" s="229">
        <f>'Stocks domestic'!K30/'Stocks domestic'!K29-1</f>
        <v>1.2506497361903346E-2</v>
      </c>
      <c r="Q511" s="229">
        <f>'Stocks domestic'!L30/'Stocks domestic'!L29-1</f>
        <v>-1.1549639515160859E-2</v>
      </c>
      <c r="R511" s="155">
        <f t="array" ref="R511">MMULT(M511:Q511,'VaR ES domestic stock'!$A$12:$A$16)</f>
        <v>-1.2259299572231262E-3</v>
      </c>
    </row>
    <row r="512" spans="1:18" ht="12.75">
      <c r="A512" s="247">
        <v>42423</v>
      </c>
      <c r="B512" s="111">
        <f>'Stocks domestic'!M29</f>
        <v>-2.4256214640434211E-3</v>
      </c>
      <c r="C512" s="111">
        <f>'Stocks domestic'!N29</f>
        <v>-1.8356487316297788E-2</v>
      </c>
      <c r="D512" s="111">
        <f>'Stocks domestic'!O29</f>
        <v>-2.2304070171928043E-2</v>
      </c>
      <c r="E512" s="111">
        <f>'Stocks domestic'!P29</f>
        <v>-3.0482902545358931E-2</v>
      </c>
      <c r="F512" s="111">
        <f>'Stocks domestic'!Q29</f>
        <v>-2.7756756662237619E-2</v>
      </c>
      <c r="G512" s="20"/>
      <c r="H512" s="20"/>
      <c r="I512" s="229"/>
      <c r="J512" s="229"/>
      <c r="K512" s="20">
        <f>Currency!H493+'VaR ES domestic stock'!J512</f>
        <v>0</v>
      </c>
      <c r="L512" s="235"/>
      <c r="M512" s="229">
        <f>'Stocks domestic'!H29/'Stocks domestic'!H28-1</f>
        <v>-2.4226820214386935E-3</v>
      </c>
      <c r="N512" s="229">
        <f>'Stocks domestic'!I29/'Stocks domestic'!I28-1</f>
        <v>-1.8189033191625459E-2</v>
      </c>
      <c r="O512" s="229">
        <f>'Stocks domestic'!J29/'Stocks domestic'!J28-1</f>
        <v>-2.2057173406436981E-2</v>
      </c>
      <c r="P512" s="229">
        <f>'Stocks domestic'!K29/'Stocks domestic'!K28-1</f>
        <v>-3.0022983936526915E-2</v>
      </c>
      <c r="Q512" s="229">
        <f>'Stocks domestic'!L29/'Stocks domestic'!L28-1</f>
        <v>-2.737507743767098E-2</v>
      </c>
      <c r="R512" s="155">
        <f t="array" ref="R512">MMULT(M512:Q512,'VaR ES domestic stock'!$A$12:$A$16)</f>
        <v>-2.0013389998739806E-2</v>
      </c>
    </row>
    <row r="513" spans="1:18" ht="12.75">
      <c r="A513" s="247">
        <v>42422</v>
      </c>
      <c r="B513" s="111">
        <f>'Stocks domestic'!M28</f>
        <v>8.2728879324214993E-2</v>
      </c>
      <c r="C513" s="111">
        <f>'Stocks domestic'!N28</f>
        <v>3.9930086296155923E-2</v>
      </c>
      <c r="D513" s="111">
        <f>'Stocks domestic'!O28</f>
        <v>2.6590951820318162E-2</v>
      </c>
      <c r="E513" s="111">
        <f>'Stocks domestic'!P28</f>
        <v>4.7692807738970375E-2</v>
      </c>
      <c r="F513" s="111">
        <f>'Stocks domestic'!Q28</f>
        <v>3.3773047612609235E-2</v>
      </c>
      <c r="G513" s="20"/>
      <c r="H513" s="20"/>
      <c r="I513" s="229"/>
      <c r="J513" s="229"/>
      <c r="K513" s="20">
        <f>Currency!H494+'VaR ES domestic stock'!J513</f>
        <v>0</v>
      </c>
      <c r="L513" s="235"/>
      <c r="M513" s="229">
        <f>'Stocks domestic'!H28/'Stocks domestic'!H27-1</f>
        <v>8.6247264529126788E-2</v>
      </c>
      <c r="N513" s="229">
        <f>'Stocks domestic'!I28/'Stocks domestic'!I27-1</f>
        <v>4.0738009799807351E-2</v>
      </c>
      <c r="O513" s="229">
        <f>'Stocks domestic'!J28/'Stocks domestic'!J27-1</f>
        <v>2.6947645771989936E-2</v>
      </c>
      <c r="P513" s="229">
        <f>'Stocks domestic'!K28/'Stocks domestic'!K27-1</f>
        <v>4.8848407717175135E-2</v>
      </c>
      <c r="Q513" s="229">
        <f>'Stocks domestic'!L28/'Stocks domestic'!L27-1</f>
        <v>3.4349831924022078E-2</v>
      </c>
      <c r="R513" s="155">
        <f t="array" ref="R513">MMULT(M513:Q513,'VaR ES domestic stock'!$A$12:$A$16)</f>
        <v>4.7426231948424255E-2</v>
      </c>
    </row>
    <row r="514" spans="1:18" ht="12.75">
      <c r="A514" s="247">
        <v>42419</v>
      </c>
      <c r="B514" s="111">
        <f>'Stocks domestic'!M27</f>
        <v>-1.6828881243660207E-2</v>
      </c>
      <c r="C514" s="111">
        <f>'Stocks domestic'!N27</f>
        <v>-4.0118460255564405E-2</v>
      </c>
      <c r="D514" s="111">
        <f>'Stocks domestic'!O27</f>
        <v>-1.7977073192633187E-2</v>
      </c>
      <c r="E514" s="111">
        <f>'Stocks domestic'!P27</f>
        <v>-2.9710911866594084E-2</v>
      </c>
      <c r="F514" s="111">
        <f>'Stocks domestic'!Q27</f>
        <v>-2.2803817090126171E-2</v>
      </c>
      <c r="G514" s="20"/>
      <c r="H514" s="20"/>
      <c r="I514" s="229"/>
      <c r="J514" s="229"/>
      <c r="K514" s="20">
        <f>Currency!H495+'VaR ES domestic stock'!J514</f>
        <v>0</v>
      </c>
      <c r="L514" s="235"/>
      <c r="M514" s="229">
        <f>'Stocks domestic'!H27/'Stocks domestic'!H26-1</f>
        <v>-1.6688066645627053E-2</v>
      </c>
      <c r="N514" s="229">
        <f>'Stocks domestic'!I27/'Stocks domestic'!I26-1</f>
        <v>-3.9324369469150078E-2</v>
      </c>
      <c r="O514" s="229">
        <f>'Stocks domestic'!J27/'Stocks domestic'!J26-1</f>
        <v>-1.7816449566774417E-2</v>
      </c>
      <c r="P514" s="229">
        <f>'Stocks domestic'!K27/'Stocks domestic'!K26-1</f>
        <v>-2.9273881608706032E-2</v>
      </c>
      <c r="Q514" s="229">
        <f>'Stocks domestic'!L27/'Stocks domestic'!L26-1</f>
        <v>-2.254577522140655E-2</v>
      </c>
      <c r="R514" s="155">
        <f t="array" ref="R514">MMULT(M514:Q514,'VaR ES domestic stock'!$A$12:$A$16)</f>
        <v>-2.5129708502332829E-2</v>
      </c>
    </row>
    <row r="515" spans="1:18" ht="12.75">
      <c r="A515" s="247">
        <v>42418</v>
      </c>
      <c r="B515" s="111">
        <f>'Stocks domestic'!M26</f>
        <v>-1.725229321172676E-2</v>
      </c>
      <c r="C515" s="111">
        <f>'Stocks domestic'!N26</f>
        <v>-7.5626079958544057E-3</v>
      </c>
      <c r="D515" s="111">
        <f>'Stocks domestic'!O26</f>
        <v>-2.5003016181815756E-2</v>
      </c>
      <c r="E515" s="111">
        <f>'Stocks domestic'!P26</f>
        <v>-5.1972622586065498E-2</v>
      </c>
      <c r="F515" s="111">
        <f>'Stocks domestic'!Q26</f>
        <v>-1.0261928257011351E-2</v>
      </c>
      <c r="G515" s="20"/>
      <c r="H515" s="20"/>
      <c r="I515" s="229"/>
      <c r="J515" s="229"/>
      <c r="K515" s="20">
        <f>Currency!H496+'VaR ES domestic stock'!J515</f>
        <v>0</v>
      </c>
      <c r="L515" s="235"/>
      <c r="M515" s="229">
        <f>'Stocks domestic'!H26/'Stocks domestic'!H25-1</f>
        <v>-1.7104324556042605E-2</v>
      </c>
      <c r="N515" s="229">
        <f>'Stocks domestic'!I26/'Stocks domestic'!I25-1</f>
        <v>-7.53408342800721E-3</v>
      </c>
      <c r="O515" s="229">
        <f>'Stocks domestic'!J26/'Stocks domestic'!J25-1</f>
        <v>-2.4693029679252354E-2</v>
      </c>
      <c r="P515" s="229">
        <f>'Stocks domestic'!K26/'Stocks domestic'!K25-1</f>
        <v>-5.0645142631987827E-2</v>
      </c>
      <c r="Q515" s="229">
        <f>'Stocks domestic'!L26/'Stocks domestic'!L25-1</f>
        <v>-1.0209454319221933E-2</v>
      </c>
      <c r="R515" s="155">
        <f t="array" ref="R515">MMULT(M515:Q515,'VaR ES domestic stock'!$A$12:$A$16)</f>
        <v>-2.2037206922902387E-2</v>
      </c>
    </row>
    <row r="516" spans="1:18" ht="12.75">
      <c r="A516" s="247">
        <v>42417</v>
      </c>
      <c r="B516" s="111">
        <f>'Stocks domestic'!M25</f>
        <v>7.8115903027044825E-2</v>
      </c>
      <c r="C516" s="111">
        <f>'Stocks domestic'!N25</f>
        <v>1.8325707357342499E-2</v>
      </c>
      <c r="D516" s="111">
        <f>'Stocks domestic'!O25</f>
        <v>9.8324251239665147E-3</v>
      </c>
      <c r="E516" s="111">
        <f>'Stocks domestic'!P25</f>
        <v>5.6783149825612923E-2</v>
      </c>
      <c r="F516" s="111">
        <f>'Stocks domestic'!Q25</f>
        <v>2.0333169232030789E-2</v>
      </c>
      <c r="G516" s="20"/>
      <c r="H516" s="20"/>
      <c r="I516" s="229"/>
      <c r="J516" s="229"/>
      <c r="K516" s="20">
        <f>Currency!H497+'VaR ES domestic stock'!J516</f>
        <v>0</v>
      </c>
      <c r="L516" s="235"/>
      <c r="M516" s="229">
        <f>'Stocks domestic'!H25/'Stocks domestic'!H24-1</f>
        <v>8.1247971320747236E-2</v>
      </c>
      <c r="N516" s="229">
        <f>'Stocks domestic'!I25/'Stocks domestic'!I24-1</f>
        <v>1.8494653574095077E-2</v>
      </c>
      <c r="O516" s="229">
        <f>'Stocks domestic'!J25/'Stocks domestic'!J24-1</f>
        <v>9.8809222336198044E-3</v>
      </c>
      <c r="P516" s="229">
        <f>'Stocks domestic'!K25/'Stocks domestic'!K24-1</f>
        <v>5.8426265587715243E-2</v>
      </c>
      <c r="Q516" s="229">
        <f>'Stocks domestic'!L25/'Stocks domestic'!L24-1</f>
        <v>2.0541296352078575E-2</v>
      </c>
      <c r="R516" s="155">
        <f t="array" ref="R516">MMULT(M516:Q516,'VaR ES domestic stock'!$A$12:$A$16)</f>
        <v>3.7718221813651191E-2</v>
      </c>
    </row>
    <row r="517" spans="1:18" ht="12.75">
      <c r="A517" s="247">
        <v>42416</v>
      </c>
      <c r="B517" s="111">
        <f>'Stocks domestic'!M24</f>
        <v>5.4934917857232379E-3</v>
      </c>
      <c r="C517" s="111">
        <f>'Stocks domestic'!N24</f>
        <v>-1.6606559628403718E-2</v>
      </c>
      <c r="D517" s="111">
        <f>'Stocks domestic'!O24</f>
        <v>6.3212089844449249E-3</v>
      </c>
      <c r="E517" s="111">
        <f>'Stocks domestic'!P24</f>
        <v>-2.7803914889050741E-3</v>
      </c>
      <c r="F517" s="111">
        <f>'Stocks domestic'!Q24</f>
        <v>-2.7134518839347461E-3</v>
      </c>
      <c r="G517" s="20"/>
      <c r="H517" s="20"/>
      <c r="I517" s="229"/>
      <c r="J517" s="229"/>
      <c r="K517" s="20">
        <f>Currency!H498+'VaR ES domestic stock'!J517</f>
        <v>0</v>
      </c>
      <c r="L517" s="235"/>
      <c r="M517" s="229">
        <f>'Stocks domestic'!H24/'Stocks domestic'!H23-1</f>
        <v>5.5086086805586909E-3</v>
      </c>
      <c r="N517" s="229">
        <f>'Stocks domestic'!I24/'Stocks domestic'!I23-1</f>
        <v>-1.6469430845471145E-2</v>
      </c>
      <c r="O517" s="229">
        <f>'Stocks domestic'!J24/'Stocks domestic'!J23-1</f>
        <v>6.3412299893781388E-3</v>
      </c>
      <c r="P517" s="229">
        <f>'Stocks domestic'!K24/'Stocks domestic'!K23-1</f>
        <v>-2.7765297803389322E-3</v>
      </c>
      <c r="Q517" s="229">
        <f>'Stocks domestic'!L24/'Stocks domestic'!L23-1</f>
        <v>-2.709773800890769E-3</v>
      </c>
      <c r="R517" s="155">
        <f t="array" ref="R517">MMULT(M517:Q517,'VaR ES domestic stock'!$A$12:$A$16)</f>
        <v>-2.0211791513528032E-3</v>
      </c>
    </row>
    <row r="518" spans="1:18" ht="12.75">
      <c r="A518" s="247">
        <v>42412</v>
      </c>
      <c r="B518" s="111">
        <f>'Stocks domestic'!M23</f>
        <v>-2.6017545083598511E-3</v>
      </c>
      <c r="C518" s="111">
        <f>'Stocks domestic'!N23</f>
        <v>8.3906943866189718E-3</v>
      </c>
      <c r="D518" s="111">
        <f>'Stocks domestic'!O23</f>
        <v>-3.2924068126229133E-3</v>
      </c>
      <c r="E518" s="111">
        <f>'Stocks domestic'!P23</f>
        <v>5.703848970068562E-3</v>
      </c>
      <c r="F518" s="111">
        <f>'Stocks domestic'!Q23</f>
        <v>9.7871006956738015E-3</v>
      </c>
      <c r="G518" s="20"/>
      <c r="H518" s="20"/>
      <c r="I518" s="229"/>
      <c r="J518" s="229"/>
      <c r="K518" s="20">
        <f>Currency!H499+'VaR ES domestic stock'!J518</f>
        <v>0</v>
      </c>
      <c r="L518" s="235"/>
      <c r="M518" s="229">
        <f>'Stocks domestic'!H23/'Stocks domestic'!H22-1</f>
        <v>-2.5983728784583215E-3</v>
      </c>
      <c r="N518" s="229">
        <f>'Stocks domestic'!I23/'Stocks domestic'!I22-1</f>
        <v>8.4259949257010636E-3</v>
      </c>
      <c r="O518" s="229">
        <f>'Stocks domestic'!J23/'Stocks domestic'!J22-1</f>
        <v>-3.2869927846703728E-3</v>
      </c>
      <c r="P518" s="229">
        <f>'Stocks domestic'!K23/'Stocks domestic'!K22-1</f>
        <v>5.7201468888266049E-3</v>
      </c>
      <c r="Q518" s="229">
        <f>'Stocks domestic'!L23/'Stocks domestic'!L22-1</f>
        <v>9.8351509954612837E-3</v>
      </c>
      <c r="R518" s="155">
        <f t="array" ref="R518">MMULT(M518:Q518,'VaR ES domestic stock'!$A$12:$A$16)</f>
        <v>3.6191854293720518E-3</v>
      </c>
    </row>
    <row r="519" spans="1:18" ht="12.75">
      <c r="A519" s="247">
        <v>42411</v>
      </c>
      <c r="B519" s="111">
        <f>'Stocks domestic'!M22</f>
        <v>5.8416136811211612E-2</v>
      </c>
      <c r="C519" s="111">
        <f>'Stocks domestic'!N22</f>
        <v>1.1817138423005434E-2</v>
      </c>
      <c r="D519" s="111">
        <f>'Stocks domestic'!O22</f>
        <v>6.1064900008185137E-3</v>
      </c>
      <c r="E519" s="111">
        <f>'Stocks domestic'!P22</f>
        <v>-1.1857214760771796E-2</v>
      </c>
      <c r="F519" s="111">
        <f>'Stocks domestic'!Q22</f>
        <v>1.1768882708667803E-2</v>
      </c>
      <c r="G519" s="20"/>
      <c r="H519" s="20"/>
      <c r="I519" s="229"/>
      <c r="J519" s="229"/>
      <c r="K519" s="20">
        <f>Currency!H500+'VaR ES domestic stock'!J519</f>
        <v>0</v>
      </c>
      <c r="L519" s="235"/>
      <c r="M519" s="229">
        <f>'Stocks domestic'!H22/'Stocks domestic'!H21-1</f>
        <v>6.0156073897465578E-2</v>
      </c>
      <c r="N519" s="229">
        <f>'Stocks domestic'!I22/'Stocks domestic'!I21-1</f>
        <v>1.1887236651288768E-2</v>
      </c>
      <c r="O519" s="229">
        <f>'Stocks domestic'!J22/'Stocks domestic'!J21-1</f>
        <v>6.1251726199329504E-3</v>
      </c>
      <c r="P519" s="229">
        <f>'Stocks domestic'!K22/'Stocks domestic'!K21-1</f>
        <v>-1.1787195009476892E-2</v>
      </c>
      <c r="Q519" s="229">
        <f>'Stocks domestic'!L22/'Stocks domestic'!L21-1</f>
        <v>1.1838408487983454E-2</v>
      </c>
      <c r="R519" s="155">
        <f t="array" ref="R519">MMULT(M519:Q519,'VaR ES domestic stock'!$A$12:$A$16)</f>
        <v>1.5643939329438774E-2</v>
      </c>
    </row>
    <row r="520" spans="1:18" ht="12.75">
      <c r="A520" s="247">
        <v>42410</v>
      </c>
      <c r="B520" s="111">
        <f>'Stocks domestic'!M21</f>
        <v>-3.0953129921674663E-2</v>
      </c>
      <c r="C520" s="111">
        <f>'Stocks domestic'!N21</f>
        <v>-1.9909448537479002E-2</v>
      </c>
      <c r="D520" s="111">
        <f>'Stocks domestic'!O21</f>
        <v>-7.1808291360698209E-3</v>
      </c>
      <c r="E520" s="111">
        <f>'Stocks domestic'!P21</f>
        <v>2.7007557572637061E-2</v>
      </c>
      <c r="F520" s="111">
        <f>'Stocks domestic'!Q21</f>
        <v>9.1158006201702106E-3</v>
      </c>
      <c r="G520" s="20"/>
      <c r="H520" s="20"/>
      <c r="I520" s="229"/>
      <c r="J520" s="229"/>
      <c r="K520" s="20">
        <f>Currency!H501+'VaR ES domestic stock'!J520</f>
        <v>0</v>
      </c>
      <c r="L520" s="235"/>
      <c r="M520" s="229">
        <f>'Stocks domestic'!H21/'Stocks domestic'!H20-1</f>
        <v>-3.0478986463038815E-2</v>
      </c>
      <c r="N520" s="229">
        <f>'Stocks domestic'!I21/'Stocks domestic'!I20-1</f>
        <v>-1.9712564251091802E-2</v>
      </c>
      <c r="O520" s="229">
        <f>'Stocks domestic'!J21/'Stocks domestic'!J20-1</f>
        <v>-7.1551085843145623E-3</v>
      </c>
      <c r="P520" s="229">
        <f>'Stocks domestic'!K21/'Stocks domestic'!K20-1</f>
        <v>2.7375567199623863E-2</v>
      </c>
      <c r="Q520" s="229">
        <f>'Stocks domestic'!L21/'Stocks domestic'!L20-1</f>
        <v>9.1574760694155266E-3</v>
      </c>
      <c r="R520" s="155">
        <f t="array" ref="R520">MMULT(M520:Q520,'VaR ES domestic stock'!$A$12:$A$16)</f>
        <v>-4.1627232058811577E-3</v>
      </c>
    </row>
    <row r="521" spans="1:18" ht="12.75">
      <c r="A521" s="247">
        <v>42409</v>
      </c>
      <c r="B521" s="111">
        <f>'Stocks domestic'!M20</f>
        <v>1.9760781871273246E-2</v>
      </c>
      <c r="C521" s="111">
        <f>'Stocks domestic'!N20</f>
        <v>1.7658405938034409E-2</v>
      </c>
      <c r="D521" s="111">
        <f>'Stocks domestic'!O20</f>
        <v>1.7794880974570174E-2</v>
      </c>
      <c r="E521" s="111">
        <f>'Stocks domestic'!P20</f>
        <v>5.1174613270502156E-2</v>
      </c>
      <c r="F521" s="111">
        <f>'Stocks domestic'!Q20</f>
        <v>1.5371216233588194E-2</v>
      </c>
      <c r="G521" s="20"/>
      <c r="H521" s="20"/>
      <c r="I521" s="229"/>
      <c r="J521" s="229"/>
      <c r="K521" s="20">
        <f>Currency!H502+'VaR ES domestic stock'!J521</f>
        <v>0</v>
      </c>
      <c r="L521" s="235"/>
      <c r="M521" s="229">
        <f>'Stocks domestic'!H20/'Stocks domestic'!H19-1</f>
        <v>1.9957318559613135E-2</v>
      </c>
      <c r="N521" s="229">
        <f>'Stocks domestic'!I20/'Stocks domestic'!I19-1</f>
        <v>1.7815237359121161E-2</v>
      </c>
      <c r="O521" s="229">
        <f>'Stocks domestic'!J20/'Stocks domestic'!J19-1</f>
        <v>1.7954153209883694E-2</v>
      </c>
      <c r="P521" s="229">
        <f>'Stocks domestic'!K20/'Stocks domestic'!K19-1</f>
        <v>5.2506658868712419E-2</v>
      </c>
      <c r="Q521" s="229">
        <f>'Stocks domestic'!L20/'Stocks domestic'!L19-1</f>
        <v>1.5489961014934606E-2</v>
      </c>
      <c r="R521" s="155">
        <f t="array" ref="R521">MMULT(M521:Q521,'VaR ES domestic stock'!$A$12:$A$16)</f>
        <v>2.4744665802453006E-2</v>
      </c>
    </row>
    <row r="522" spans="1:18" ht="12.75">
      <c r="A522" s="247">
        <v>42408</v>
      </c>
      <c r="B522" s="111">
        <f>'Stocks domestic'!M19</f>
        <v>-9.1575728796084582E-2</v>
      </c>
      <c r="C522" s="111">
        <f>'Stocks domestic'!N19</f>
        <v>-5.0316611854505826E-3</v>
      </c>
      <c r="D522" s="111">
        <f>'Stocks domestic'!O19</f>
        <v>1.3047588706376635E-2</v>
      </c>
      <c r="E522" s="111">
        <f>'Stocks domestic'!P19</f>
        <v>8.9540906814747044E-3</v>
      </c>
      <c r="F522" s="111">
        <f>'Stocks domestic'!Q19</f>
        <v>-1.2492731861297188E-2</v>
      </c>
      <c r="G522" s="20"/>
      <c r="H522" s="20"/>
      <c r="I522" s="229"/>
      <c r="J522" s="229"/>
      <c r="K522" s="20">
        <f>Currency!H503+'VaR ES domestic stock'!J522</f>
        <v>0</v>
      </c>
      <c r="L522" s="235"/>
      <c r="M522" s="229">
        <f>'Stocks domestic'!H19/'Stocks domestic'!H18-1</f>
        <v>-8.750778840117901E-2</v>
      </c>
      <c r="N522" s="229">
        <f>'Stocks domestic'!I19/'Stocks domestic'!I18-1</f>
        <v>-5.0190235832368035E-3</v>
      </c>
      <c r="O522" s="229">
        <f>'Stocks domestic'!J19/'Stocks domestic'!J18-1</f>
        <v>1.3133079905273792E-2</v>
      </c>
      <c r="P522" s="229">
        <f>'Stocks domestic'!K19/'Stocks domestic'!K18-1</f>
        <v>8.9942984699016293E-3</v>
      </c>
      <c r="Q522" s="229">
        <f>'Stocks domestic'!L19/'Stocks domestic'!L18-1</f>
        <v>-1.2415021627599887E-2</v>
      </c>
      <c r="R522" s="155">
        <f t="array" ref="R522">MMULT(M522:Q522,'VaR ES domestic stock'!$A$12:$A$16)</f>
        <v>-1.6562891047368057E-2</v>
      </c>
    </row>
    <row r="523" spans="1:18" ht="12.75">
      <c r="A523" s="247">
        <v>42405</v>
      </c>
      <c r="B523" s="111">
        <f>'Stocks domestic'!M18</f>
        <v>-6.6241672845505167E-2</v>
      </c>
      <c r="C523" s="111">
        <f>'Stocks domestic'!N18</f>
        <v>-1.5692153133494972E-2</v>
      </c>
      <c r="D523" s="111">
        <f>'Stocks domestic'!O18</f>
        <v>-1.7936364622982665E-2</v>
      </c>
      <c r="E523" s="111">
        <f>'Stocks domestic'!P18</f>
        <v>-7.113992416518064E-2</v>
      </c>
      <c r="F523" s="111">
        <f>'Stocks domestic'!Q18</f>
        <v>-2.6890785651101191E-2</v>
      </c>
      <c r="G523" s="20"/>
      <c r="H523" s="20"/>
      <c r="I523" s="229"/>
      <c r="J523" s="229"/>
      <c r="K523" s="20">
        <f>Currency!H504+'VaR ES domestic stock'!J523</f>
        <v>0</v>
      </c>
      <c r="L523" s="235"/>
      <c r="M523" s="229">
        <f>'Stocks domestic'!H18/'Stocks domestic'!H17-1</f>
        <v>-6.4095345782602564E-2</v>
      </c>
      <c r="N523" s="229">
        <f>'Stocks domestic'!I18/'Stocks domestic'!I17-1</f>
        <v>-1.5569672795486156E-2</v>
      </c>
      <c r="O523" s="229">
        <f>'Stocks domestic'!J18/'Stocks domestic'!J17-1</f>
        <v>-1.7776465465459745E-2</v>
      </c>
      <c r="P523" s="229">
        <f>'Stocks domestic'!K18/'Stocks domestic'!K17-1</f>
        <v>-6.8668432782046707E-2</v>
      </c>
      <c r="Q523" s="229">
        <f>'Stocks domestic'!L18/'Stocks domestic'!L17-1</f>
        <v>-2.6532447656198999E-2</v>
      </c>
      <c r="R523" s="155">
        <f t="array" ref="R523">MMULT(M523:Q523,'VaR ES domestic stock'!$A$12:$A$16)</f>
        <v>-3.8528472896358835E-2</v>
      </c>
    </row>
    <row r="524" spans="1:18" ht="12.75">
      <c r="A524" s="247">
        <v>42404</v>
      </c>
      <c r="B524" s="111">
        <f>'Stocks domestic'!M17</f>
        <v>-1.6900924572445047E-2</v>
      </c>
      <c r="C524" s="111">
        <f>'Stocks domestic'!N17</f>
        <v>-1.2959332509036836E-2</v>
      </c>
      <c r="D524" s="111">
        <f>'Stocks domestic'!O17</f>
        <v>-1.9505448675827878E-2</v>
      </c>
      <c r="E524" s="111">
        <f>'Stocks domestic'!P17</f>
        <v>-3.8924570322449281E-2</v>
      </c>
      <c r="F524" s="111">
        <f>'Stocks domestic'!Q17</f>
        <v>-3.0580565963267491E-2</v>
      </c>
      <c r="G524" s="20"/>
      <c r="H524" s="20"/>
      <c r="I524" s="229"/>
      <c r="J524" s="229"/>
      <c r="K524" s="20">
        <f>Currency!H505+'VaR ES domestic stock'!J524</f>
        <v>0</v>
      </c>
      <c r="L524" s="235"/>
      <c r="M524" s="229">
        <f>'Stocks domestic'!H17/'Stocks domestic'!H16-1</f>
        <v>-1.6758905158787973E-2</v>
      </c>
      <c r="N524" s="229">
        <f>'Stocks domestic'!I17/'Stocks domestic'!I16-1</f>
        <v>-1.287572192831854E-2</v>
      </c>
      <c r="O524" s="229">
        <f>'Stocks domestic'!J17/'Stocks domestic'!J16-1</f>
        <v>-1.9316448252654328E-2</v>
      </c>
      <c r="P524" s="229">
        <f>'Stocks domestic'!K17/'Stocks domestic'!K16-1</f>
        <v>-3.8176743571683547E-2</v>
      </c>
      <c r="Q524" s="229">
        <f>'Stocks domestic'!L17/'Stocks domestic'!L16-1</f>
        <v>-3.011771058146917E-2</v>
      </c>
      <c r="R524" s="155">
        <f t="array" ref="R524">MMULT(M524:Q524,'VaR ES domestic stock'!$A$12:$A$16)</f>
        <v>-2.3449105898582713E-2</v>
      </c>
    </row>
    <row r="525" spans="1:18" ht="12.75">
      <c r="A525" s="247">
        <v>42403</v>
      </c>
      <c r="B525" s="111">
        <f>'Stocks domestic'!M16</f>
        <v>-5.6425271106282128E-2</v>
      </c>
      <c r="C525" s="111">
        <f>'Stocks domestic'!N16</f>
        <v>-1.0997559402543501E-2</v>
      </c>
      <c r="D525" s="111">
        <f>'Stocks domestic'!O16</f>
        <v>1.5394780507462682E-2</v>
      </c>
      <c r="E525" s="111">
        <f>'Stocks domestic'!P16</f>
        <v>-1.2435731279346501E-2</v>
      </c>
      <c r="F525" s="111">
        <f>'Stocks domestic'!Q16</f>
        <v>-2.0180471143716138E-2</v>
      </c>
      <c r="G525" s="20"/>
      <c r="H525" s="20"/>
      <c r="I525" s="229"/>
      <c r="J525" s="229"/>
      <c r="K525" s="20">
        <f>Currency!H506+'VaR ES domestic stock'!J525</f>
        <v>0</v>
      </c>
      <c r="L525" s="235"/>
      <c r="M525" s="229">
        <f>'Stocks domestic'!H16/'Stocks domestic'!H15-1</f>
        <v>-5.4862889093093115E-2</v>
      </c>
      <c r="N525" s="229">
        <f>'Stocks domestic'!I16/'Stocks domestic'!I15-1</f>
        <v>-1.0937307323684919E-2</v>
      </c>
      <c r="O525" s="229">
        <f>'Stocks domestic'!J16/'Stocks domestic'!J15-1</f>
        <v>1.5513890580433065E-2</v>
      </c>
      <c r="P525" s="229">
        <f>'Stocks domestic'!K16/'Stocks domestic'!K15-1</f>
        <v>-1.2358727104711864E-2</v>
      </c>
      <c r="Q525" s="229">
        <f>'Stocks domestic'!L16/'Stocks domestic'!L15-1</f>
        <v>-1.997820830739172E-2</v>
      </c>
      <c r="R525" s="155">
        <f t="array" ref="R525">MMULT(M525:Q525,'VaR ES domestic stock'!$A$12:$A$16)</f>
        <v>-1.6524648249689713E-2</v>
      </c>
    </row>
    <row r="526" spans="1:18" ht="12.75">
      <c r="A526" s="247">
        <v>42402</v>
      </c>
      <c r="B526" s="111">
        <f>'Stocks domestic'!M15</f>
        <v>-4.1289798820197947E-2</v>
      </c>
      <c r="C526" s="111">
        <f>'Stocks domestic'!N15</f>
        <v>-3.2927060940170829E-4</v>
      </c>
      <c r="D526" s="111">
        <f>'Stocks domestic'!O15</f>
        <v>1.2896969166589028E-2</v>
      </c>
      <c r="E526" s="111">
        <f>'Stocks domestic'!P15</f>
        <v>5.3040131067834916E-3</v>
      </c>
      <c r="F526" s="111">
        <f>'Stocks domestic'!Q15</f>
        <v>1.5716024447203244E-3</v>
      </c>
      <c r="G526" s="20"/>
      <c r="H526" s="20"/>
      <c r="I526" s="229"/>
      <c r="J526" s="229"/>
      <c r="K526" s="20">
        <f>Currency!H507+'VaR ES domestic stock'!J526</f>
        <v>0</v>
      </c>
      <c r="L526" s="235"/>
      <c r="M526" s="229">
        <f>'Stocks domestic'!H15/'Stocks domestic'!H14-1</f>
        <v>-4.0448987100708877E-2</v>
      </c>
      <c r="N526" s="229">
        <f>'Stocks domestic'!I15/'Stocks domestic'!I14-1</f>
        <v>-3.2921640578398303E-4</v>
      </c>
      <c r="O526" s="229">
        <f>'Stocks domestic'!J15/'Stocks domestic'!J14-1</f>
        <v>1.2980493758550926E-2</v>
      </c>
      <c r="P526" s="229">
        <f>'Stocks domestic'!K15/'Stocks domestic'!K14-1</f>
        <v>5.3181042865537709E-3</v>
      </c>
      <c r="Q526" s="229">
        <f>'Stocks domestic'!L15/'Stocks domestic'!L14-1</f>
        <v>1.5728380590558366E-3</v>
      </c>
      <c r="R526" s="155">
        <f t="array" ref="R526">MMULT(M526:Q526,'VaR ES domestic stock'!$A$12:$A$16)</f>
        <v>-4.1813534804664666E-3</v>
      </c>
    </row>
    <row r="527" spans="1:18" ht="12.75">
      <c r="A527" s="247">
        <v>42401</v>
      </c>
      <c r="B527" s="111">
        <f>'Stocks domestic'!M14</f>
        <v>0</v>
      </c>
      <c r="C527" s="111">
        <f>'Stocks domestic'!N14</f>
        <v>0</v>
      </c>
      <c r="D527" s="111">
        <f>'Stocks domestic'!O14</f>
        <v>0</v>
      </c>
      <c r="E527" s="111">
        <f>'Stocks domestic'!P14</f>
        <v>0</v>
      </c>
      <c r="F527" s="111">
        <f>'Stocks domestic'!Q14</f>
        <v>0</v>
      </c>
      <c r="G527" s="20"/>
      <c r="H527" s="20"/>
      <c r="I527" s="229"/>
      <c r="J527" s="229"/>
      <c r="K527" s="20">
        <f>Currency!H508+'VaR ES domestic stock'!J527</f>
        <v>0</v>
      </c>
      <c r="L527" s="235"/>
      <c r="M527" s="229"/>
      <c r="N527" s="229"/>
      <c r="O527" s="229"/>
      <c r="P527" s="229"/>
      <c r="Q527" s="229"/>
      <c r="R527" s="155"/>
    </row>
  </sheetData>
  <autoFilter ref="A22:R527" xr:uid="{7177584D-BE7D-4B25-BC1E-53B64A7C38EF}">
    <sortState xmlns:xlrd2="http://schemas.microsoft.com/office/spreadsheetml/2017/richdata2" ref="A23:R527">
      <sortCondition descending="1" ref="A22:A527"/>
    </sortState>
  </autoFilter>
  <mergeCells count="6">
    <mergeCell ref="A11:B11"/>
    <mergeCell ref="B21:F21"/>
    <mergeCell ref="M21:Q21"/>
    <mergeCell ref="A3:B4"/>
    <mergeCell ref="P6:S8"/>
    <mergeCell ref="A6:B9"/>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BB1002"/>
  <sheetViews>
    <sheetView topLeftCell="AB1" workbookViewId="0">
      <selection activeCell="AQ6" sqref="AQ6"/>
    </sheetView>
  </sheetViews>
  <sheetFormatPr defaultColWidth="14.42578125" defaultRowHeight="15" customHeight="1"/>
  <cols>
    <col min="1" max="1" width="11.85546875" customWidth="1"/>
    <col min="2" max="21" width="7" customWidth="1"/>
    <col min="22" max="22" width="7.7109375" customWidth="1"/>
    <col min="23" max="23" width="7.5703125" customWidth="1"/>
    <col min="24" max="27" width="7.140625" customWidth="1"/>
    <col min="28" max="28" width="7" customWidth="1"/>
    <col min="29" max="32" width="6.85546875" customWidth="1"/>
    <col min="33" max="33" width="7" customWidth="1"/>
    <col min="34" max="34" width="6" customWidth="1"/>
    <col min="35" max="35" width="7" customWidth="1"/>
    <col min="36" max="36" width="6.42578125" customWidth="1"/>
    <col min="37" max="37" width="6.85546875" customWidth="1"/>
    <col min="38" max="38" width="6.5703125" customWidth="1"/>
    <col min="39" max="39" width="6.85546875" customWidth="1"/>
    <col min="40" max="40" width="7.28515625" customWidth="1"/>
    <col min="41" max="41" width="7.42578125" customWidth="1"/>
    <col min="42" max="42" width="18.140625" customWidth="1"/>
    <col min="47" max="47" width="20" customWidth="1"/>
  </cols>
  <sheetData>
    <row r="1" spans="1:49" ht="12.75">
      <c r="A1" s="337" t="s">
        <v>142</v>
      </c>
      <c r="B1" s="277"/>
      <c r="C1" s="277"/>
      <c r="D1" s="277"/>
      <c r="E1" s="277"/>
      <c r="F1" s="277"/>
      <c r="G1" s="277"/>
      <c r="H1" s="277"/>
      <c r="I1" s="277"/>
      <c r="J1" s="277"/>
      <c r="K1" s="277"/>
      <c r="L1" s="277"/>
      <c r="M1" s="277"/>
      <c r="N1" s="277"/>
      <c r="O1" s="277"/>
      <c r="P1" s="277"/>
      <c r="Q1" s="277"/>
      <c r="R1" s="277"/>
      <c r="S1" s="277"/>
      <c r="T1" s="162"/>
      <c r="U1" s="162"/>
      <c r="V1" s="163"/>
      <c r="W1" s="163"/>
      <c r="X1" s="163"/>
      <c r="Y1" s="163"/>
      <c r="Z1" s="163"/>
      <c r="AA1" s="163"/>
      <c r="AB1" s="163"/>
      <c r="AC1" s="163"/>
      <c r="AD1" s="163"/>
      <c r="AE1" s="163"/>
      <c r="AF1" s="163"/>
      <c r="AG1" s="163"/>
      <c r="AH1" s="163"/>
      <c r="AI1" s="163"/>
      <c r="AJ1" s="163"/>
      <c r="AK1" s="163"/>
      <c r="AL1" s="163"/>
      <c r="AM1" s="163"/>
      <c r="AN1" s="163"/>
      <c r="AO1" s="163"/>
      <c r="AP1" s="294" t="s">
        <v>143</v>
      </c>
    </row>
    <row r="2" spans="1:49" ht="30" customHeight="1">
      <c r="A2" s="340" t="s">
        <v>144</v>
      </c>
      <c r="B2" s="277"/>
      <c r="C2" s="277"/>
      <c r="D2" s="277"/>
      <c r="E2" s="277"/>
      <c r="F2" s="277"/>
      <c r="G2" s="277"/>
      <c r="H2" s="277"/>
      <c r="I2" s="277"/>
      <c r="J2" s="277"/>
      <c r="K2" s="277"/>
      <c r="L2" s="277"/>
      <c r="M2" s="277"/>
      <c r="N2" s="277"/>
      <c r="O2" s="277"/>
      <c r="P2" s="277"/>
      <c r="Q2" s="277"/>
      <c r="R2" s="277"/>
      <c r="S2" s="277"/>
      <c r="T2" s="277"/>
      <c r="U2" s="277"/>
      <c r="V2" s="277"/>
      <c r="W2" s="277"/>
      <c r="X2" s="163"/>
      <c r="Y2" s="163"/>
      <c r="Z2" s="163"/>
      <c r="AA2" s="163"/>
      <c r="AB2" s="163"/>
      <c r="AC2" s="163"/>
      <c r="AD2" s="163"/>
      <c r="AE2" s="163"/>
      <c r="AF2" s="163"/>
      <c r="AG2" s="163"/>
      <c r="AH2" s="163"/>
      <c r="AI2" s="163"/>
      <c r="AJ2" s="163"/>
      <c r="AK2" s="163"/>
      <c r="AL2" s="163"/>
      <c r="AM2" s="163"/>
      <c r="AN2" s="163"/>
      <c r="AO2" s="163"/>
      <c r="AP2" s="277"/>
      <c r="AU2" s="85" t="s">
        <v>145</v>
      </c>
    </row>
    <row r="3" spans="1:49" ht="12.75">
      <c r="A3" s="164" t="s">
        <v>11</v>
      </c>
      <c r="B3" s="338" t="s">
        <v>146</v>
      </c>
      <c r="C3" s="268"/>
      <c r="D3" s="268"/>
      <c r="E3" s="268"/>
      <c r="F3" s="268"/>
      <c r="G3" s="268"/>
      <c r="H3" s="268"/>
      <c r="I3" s="268"/>
      <c r="J3" s="268"/>
      <c r="K3" s="268"/>
      <c r="L3" s="268"/>
      <c r="M3" s="268"/>
      <c r="N3" s="268"/>
      <c r="O3" s="268"/>
      <c r="P3" s="268"/>
      <c r="Q3" s="268"/>
      <c r="R3" s="268"/>
      <c r="S3" s="268"/>
      <c r="T3" s="268"/>
      <c r="U3" s="269"/>
      <c r="V3" s="339" t="s">
        <v>147</v>
      </c>
      <c r="W3" s="268"/>
      <c r="X3" s="268"/>
      <c r="Y3" s="268"/>
      <c r="Z3" s="268"/>
      <c r="AA3" s="268"/>
      <c r="AB3" s="268"/>
      <c r="AC3" s="268"/>
      <c r="AD3" s="268"/>
      <c r="AE3" s="268"/>
      <c r="AF3" s="268"/>
      <c r="AG3" s="268"/>
      <c r="AH3" s="268"/>
      <c r="AI3" s="268"/>
      <c r="AJ3" s="268"/>
      <c r="AK3" s="268"/>
      <c r="AL3" s="268"/>
      <c r="AM3" s="268"/>
      <c r="AN3" s="268"/>
      <c r="AO3" s="269"/>
      <c r="AP3" s="277"/>
    </row>
    <row r="4" spans="1:49" ht="12.75">
      <c r="A4" s="164" t="s">
        <v>11</v>
      </c>
      <c r="B4" s="165">
        <v>1</v>
      </c>
      <c r="C4" s="166">
        <v>2</v>
      </c>
      <c r="D4" s="165">
        <v>3</v>
      </c>
      <c r="E4" s="166">
        <v>4</v>
      </c>
      <c r="F4" s="165">
        <v>5</v>
      </c>
      <c r="G4" s="166">
        <v>6</v>
      </c>
      <c r="H4" s="166">
        <v>7</v>
      </c>
      <c r="I4" s="166">
        <v>8</v>
      </c>
      <c r="J4" s="166">
        <v>9</v>
      </c>
      <c r="K4" s="165">
        <v>10</v>
      </c>
      <c r="L4" s="166">
        <v>11</v>
      </c>
      <c r="M4" s="166">
        <v>12</v>
      </c>
      <c r="N4" s="166">
        <v>13</v>
      </c>
      <c r="O4" s="166">
        <v>14</v>
      </c>
      <c r="P4" s="166">
        <v>15</v>
      </c>
      <c r="Q4" s="166">
        <v>16</v>
      </c>
      <c r="R4" s="166">
        <v>17</v>
      </c>
      <c r="S4" s="166">
        <v>18</v>
      </c>
      <c r="T4" s="166">
        <v>19</v>
      </c>
      <c r="U4" s="165">
        <v>20</v>
      </c>
      <c r="V4" s="167" t="s">
        <v>148</v>
      </c>
      <c r="W4" s="168" t="s">
        <v>149</v>
      </c>
      <c r="X4" s="169" t="s">
        <v>150</v>
      </c>
      <c r="Y4" s="168" t="s">
        <v>151</v>
      </c>
      <c r="Z4" s="169" t="s">
        <v>152</v>
      </c>
      <c r="AA4" s="168" t="s">
        <v>153</v>
      </c>
      <c r="AB4" s="168" t="s">
        <v>154</v>
      </c>
      <c r="AC4" s="168" t="s">
        <v>155</v>
      </c>
      <c r="AD4" s="168" t="s">
        <v>156</v>
      </c>
      <c r="AE4" s="169" t="s">
        <v>157</v>
      </c>
      <c r="AF4" s="168" t="s">
        <v>158</v>
      </c>
      <c r="AG4" s="168" t="s">
        <v>159</v>
      </c>
      <c r="AH4" s="168" t="s">
        <v>160</v>
      </c>
      <c r="AI4" s="168" t="s">
        <v>161</v>
      </c>
      <c r="AJ4" s="168" t="s">
        <v>162</v>
      </c>
      <c r="AK4" s="168" t="s">
        <v>163</v>
      </c>
      <c r="AL4" s="168" t="s">
        <v>164</v>
      </c>
      <c r="AM4" s="168" t="s">
        <v>165</v>
      </c>
      <c r="AN4" s="168" t="s">
        <v>166</v>
      </c>
      <c r="AO4" s="169" t="s">
        <v>167</v>
      </c>
      <c r="AP4" s="170" t="s">
        <v>168</v>
      </c>
      <c r="AQ4" s="85" t="s">
        <v>100</v>
      </c>
      <c r="AR4" s="85" t="s">
        <v>71</v>
      </c>
      <c r="AS4" s="85" t="s">
        <v>169</v>
      </c>
      <c r="AU4" s="78" t="s">
        <v>170</v>
      </c>
    </row>
    <row r="5" spans="1:49" ht="12.75">
      <c r="A5" s="171">
        <v>43131</v>
      </c>
      <c r="B5" s="172">
        <f>6.75</f>
        <v>6.75</v>
      </c>
      <c r="C5" s="173">
        <v>6.78</v>
      </c>
      <c r="D5" s="174">
        <v>6.81</v>
      </c>
      <c r="E5" s="175">
        <f t="shared" ref="E5:E509" si="0">D5+(F5-D5)*0.5</f>
        <v>6.875</v>
      </c>
      <c r="F5" s="174">
        <v>6.94</v>
      </c>
      <c r="G5" s="175">
        <f t="shared" ref="G5:G509" si="1">F5+(H5-F5)*0.5</f>
        <v>7.0250000000000004</v>
      </c>
      <c r="H5" s="173">
        <v>7.11</v>
      </c>
      <c r="I5" s="176">
        <f t="shared" ref="I5:I509" si="2">H5+(K5-H5)*(1/3)</f>
        <v>7.1866666666666665</v>
      </c>
      <c r="J5" s="176">
        <f t="shared" ref="J5:J509" si="3">H5+(K5-H5)*(2/3)</f>
        <v>7.2633333333333336</v>
      </c>
      <c r="K5" s="174">
        <v>7.34</v>
      </c>
      <c r="L5" s="175">
        <f t="shared" ref="L5:L509" si="4">K5+(P5-K5)*(1/5)</f>
        <v>7.4119999999999999</v>
      </c>
      <c r="M5" s="175">
        <f t="shared" ref="M5:M509" si="5">K5+(P5-K5)*(2/5)</f>
        <v>7.484</v>
      </c>
      <c r="N5" s="175">
        <f t="shared" ref="N5:N509" si="6">K5+(P5-K5)*(3/5)</f>
        <v>7.556</v>
      </c>
      <c r="O5" s="175">
        <f t="shared" ref="O5:O509" si="7">K5+(P5-K5)*(4/5)</f>
        <v>7.6280000000000001</v>
      </c>
      <c r="P5" s="173">
        <v>7.7</v>
      </c>
      <c r="Q5" s="176">
        <f t="shared" ref="Q5:Q509" si="8">P5+(U5-P5)*(1/5)</f>
        <v>7.7640000000000002</v>
      </c>
      <c r="R5" s="176">
        <f t="shared" ref="R5:R509" si="9">P5+(U5-P5)*(2/5)</f>
        <v>7.8280000000000003</v>
      </c>
      <c r="S5" s="176">
        <f t="shared" ref="S5:S509" si="10">P5+(U5-P5)*(3/5)</f>
        <v>7.8919999999999995</v>
      </c>
      <c r="T5" s="176">
        <f t="shared" ref="T5:T509" si="11">P5+(U5-P5)*(4/5)</f>
        <v>7.9559999999999995</v>
      </c>
      <c r="U5" s="177">
        <v>8.02</v>
      </c>
      <c r="V5" s="178">
        <f t="shared" ref="V5:AO5" si="12">B5-B6</f>
        <v>9.9999999999997868E-3</v>
      </c>
      <c r="W5" s="178">
        <f t="shared" si="12"/>
        <v>-9.9999999999997868E-3</v>
      </c>
      <c r="X5" s="178">
        <f t="shared" si="12"/>
        <v>-2.0000000000000462E-2</v>
      </c>
      <c r="Y5" s="178">
        <f t="shared" si="12"/>
        <v>-3.5000000000000142E-2</v>
      </c>
      <c r="Z5" s="178">
        <f t="shared" si="12"/>
        <v>-4.9999999999999822E-2</v>
      </c>
      <c r="AA5" s="178">
        <f t="shared" si="12"/>
        <v>-5.4999999999999716E-2</v>
      </c>
      <c r="AB5" s="178">
        <f t="shared" si="12"/>
        <v>-5.9999999999999609E-2</v>
      </c>
      <c r="AC5" s="178">
        <f t="shared" si="12"/>
        <v>-6.666666666666643E-2</v>
      </c>
      <c r="AD5" s="178">
        <f t="shared" si="12"/>
        <v>-7.333333333333325E-2</v>
      </c>
      <c r="AE5" s="178">
        <f t="shared" si="12"/>
        <v>-8.0000000000000071E-2</v>
      </c>
      <c r="AF5" s="178">
        <f t="shared" si="12"/>
        <v>-8.0000000000000071E-2</v>
      </c>
      <c r="AG5" s="178">
        <f t="shared" si="12"/>
        <v>-8.0000000000000071E-2</v>
      </c>
      <c r="AH5" s="178">
        <f t="shared" si="12"/>
        <v>-8.0000000000000071E-2</v>
      </c>
      <c r="AI5" s="178">
        <f t="shared" si="12"/>
        <v>-8.0000000000000071E-2</v>
      </c>
      <c r="AJ5" s="178">
        <f t="shared" si="12"/>
        <v>-8.0000000000000071E-2</v>
      </c>
      <c r="AK5" s="178">
        <f t="shared" si="12"/>
        <v>-8.1999999999999851E-2</v>
      </c>
      <c r="AL5" s="178">
        <f t="shared" si="12"/>
        <v>-8.3999999999999631E-2</v>
      </c>
      <c r="AM5" s="178">
        <f t="shared" si="12"/>
        <v>-8.6000000000000298E-2</v>
      </c>
      <c r="AN5" s="178">
        <f t="shared" si="12"/>
        <v>-8.8000000000000966E-2</v>
      </c>
      <c r="AO5" s="178">
        <f t="shared" si="12"/>
        <v>-8.9999999999999858E-2</v>
      </c>
      <c r="AP5" s="179">
        <f t="shared" ref="AP5:AP508" si="13">MAX(V5:AO5)</f>
        <v>9.9999999999997868E-3</v>
      </c>
      <c r="AQ5" s="180"/>
      <c r="AR5" s="42"/>
      <c r="AS5" s="241"/>
      <c r="AU5" s="6" t="s">
        <v>171</v>
      </c>
      <c r="AV5" s="181">
        <f>AVERAGE(AP5:AP509)</f>
        <v>3.5694444444444577E-2</v>
      </c>
      <c r="AW5" s="85" t="s">
        <v>172</v>
      </c>
    </row>
    <row r="6" spans="1:49" ht="12.75">
      <c r="A6" s="171">
        <v>43130</v>
      </c>
      <c r="B6" s="182">
        <v>6.74</v>
      </c>
      <c r="C6" s="176">
        <v>6.79</v>
      </c>
      <c r="D6" s="175">
        <v>6.83</v>
      </c>
      <c r="E6" s="175">
        <f t="shared" si="0"/>
        <v>6.91</v>
      </c>
      <c r="F6" s="175">
        <v>6.99</v>
      </c>
      <c r="G6" s="175">
        <f t="shared" si="1"/>
        <v>7.08</v>
      </c>
      <c r="H6" s="176">
        <v>7.17</v>
      </c>
      <c r="I6" s="176">
        <f t="shared" si="2"/>
        <v>7.253333333333333</v>
      </c>
      <c r="J6" s="176">
        <f t="shared" si="3"/>
        <v>7.3366666666666669</v>
      </c>
      <c r="K6" s="175">
        <v>7.42</v>
      </c>
      <c r="L6" s="175">
        <f t="shared" si="4"/>
        <v>7.492</v>
      </c>
      <c r="M6" s="175">
        <f t="shared" si="5"/>
        <v>7.5640000000000001</v>
      </c>
      <c r="N6" s="175">
        <f t="shared" si="6"/>
        <v>7.6360000000000001</v>
      </c>
      <c r="O6" s="175">
        <f t="shared" si="7"/>
        <v>7.7080000000000002</v>
      </c>
      <c r="P6" s="176">
        <v>7.78</v>
      </c>
      <c r="Q6" s="176">
        <f t="shared" si="8"/>
        <v>7.8460000000000001</v>
      </c>
      <c r="R6" s="176">
        <f t="shared" si="9"/>
        <v>7.9119999999999999</v>
      </c>
      <c r="S6" s="176">
        <f t="shared" si="10"/>
        <v>7.9779999999999998</v>
      </c>
      <c r="T6" s="176">
        <f t="shared" si="11"/>
        <v>8.0440000000000005</v>
      </c>
      <c r="U6" s="183">
        <v>8.11</v>
      </c>
      <c r="V6" s="178">
        <f t="shared" ref="V6:AO6" si="14">B6-B7</f>
        <v>-5.9999999999999609E-2</v>
      </c>
      <c r="W6" s="178">
        <f t="shared" si="14"/>
        <v>-8.0000000000000071E-2</v>
      </c>
      <c r="X6" s="178">
        <f t="shared" si="14"/>
        <v>-7.0000000000000284E-2</v>
      </c>
      <c r="Y6" s="178">
        <f t="shared" si="14"/>
        <v>-6.4999999999999503E-2</v>
      </c>
      <c r="Z6" s="178">
        <f t="shared" si="14"/>
        <v>-5.9999999999999609E-2</v>
      </c>
      <c r="AA6" s="178">
        <f t="shared" si="14"/>
        <v>-6.4999999999999503E-2</v>
      </c>
      <c r="AB6" s="178">
        <f t="shared" si="14"/>
        <v>-7.0000000000000284E-2</v>
      </c>
      <c r="AC6" s="178">
        <f t="shared" si="14"/>
        <v>-6.6666666666667318E-2</v>
      </c>
      <c r="AD6" s="178">
        <f t="shared" si="14"/>
        <v>-6.3333333333333464E-2</v>
      </c>
      <c r="AE6" s="178">
        <f t="shared" si="14"/>
        <v>-6.0000000000000497E-2</v>
      </c>
      <c r="AF6" s="178">
        <f t="shared" si="14"/>
        <v>-6.0000000000000497E-2</v>
      </c>
      <c r="AG6" s="178">
        <f t="shared" si="14"/>
        <v>-6.0000000000000497E-2</v>
      </c>
      <c r="AH6" s="178">
        <f t="shared" si="14"/>
        <v>-5.9999999999999609E-2</v>
      </c>
      <c r="AI6" s="178">
        <f t="shared" si="14"/>
        <v>-5.9999999999999609E-2</v>
      </c>
      <c r="AJ6" s="178">
        <f t="shared" si="14"/>
        <v>-5.9999999999999609E-2</v>
      </c>
      <c r="AK6" s="178">
        <f t="shared" si="14"/>
        <v>-5.9999999999999609E-2</v>
      </c>
      <c r="AL6" s="178">
        <f t="shared" si="14"/>
        <v>-5.9999999999999609E-2</v>
      </c>
      <c r="AM6" s="178">
        <f t="shared" si="14"/>
        <v>-6.0000000000000497E-2</v>
      </c>
      <c r="AN6" s="178">
        <f t="shared" si="14"/>
        <v>-5.9999999999998721E-2</v>
      </c>
      <c r="AO6" s="178">
        <f t="shared" si="14"/>
        <v>-6.0000000000000497E-2</v>
      </c>
      <c r="AP6" s="179">
        <f t="shared" si="13"/>
        <v>-5.9999999999998721E-2</v>
      </c>
      <c r="AQ6" s="180">
        <f>AVERAGE(AP6:AP256)</f>
        <v>3.1713147410358716E-2</v>
      </c>
      <c r="AR6" s="42">
        <f t="shared" ref="AR6:AR68" si="15">STDEV(AP6:AP256)</f>
        <v>3.8882558897970994E-2</v>
      </c>
      <c r="AS6" s="241">
        <f t="shared" ref="AS6:AS68" si="16">AQ6+AR6*$AV$7</f>
        <v>0.12216750563992132</v>
      </c>
      <c r="AU6" s="6" t="s">
        <v>173</v>
      </c>
      <c r="AV6" s="148">
        <f>STDEV(AP5:AP509)</f>
        <v>5.1962613575830617E-2</v>
      </c>
    </row>
    <row r="7" spans="1:49" ht="12.75">
      <c r="A7" s="171">
        <v>43129</v>
      </c>
      <c r="B7" s="182">
        <v>6.8</v>
      </c>
      <c r="C7" s="176">
        <v>6.87</v>
      </c>
      <c r="D7" s="175">
        <v>6.9</v>
      </c>
      <c r="E7" s="175">
        <f t="shared" si="0"/>
        <v>6.9749999999999996</v>
      </c>
      <c r="F7" s="175">
        <v>7.05</v>
      </c>
      <c r="G7" s="175">
        <f t="shared" si="1"/>
        <v>7.1449999999999996</v>
      </c>
      <c r="H7" s="176">
        <v>7.24</v>
      </c>
      <c r="I7" s="176">
        <f t="shared" si="2"/>
        <v>7.32</v>
      </c>
      <c r="J7" s="176">
        <f t="shared" si="3"/>
        <v>7.4</v>
      </c>
      <c r="K7" s="175">
        <v>7.48</v>
      </c>
      <c r="L7" s="175">
        <f t="shared" si="4"/>
        <v>7.5520000000000005</v>
      </c>
      <c r="M7" s="175">
        <f t="shared" si="5"/>
        <v>7.6240000000000006</v>
      </c>
      <c r="N7" s="175">
        <f t="shared" si="6"/>
        <v>7.6959999999999997</v>
      </c>
      <c r="O7" s="175">
        <f t="shared" si="7"/>
        <v>7.7679999999999998</v>
      </c>
      <c r="P7" s="176">
        <v>7.84</v>
      </c>
      <c r="Q7" s="176">
        <f t="shared" si="8"/>
        <v>7.9059999999999997</v>
      </c>
      <c r="R7" s="176">
        <f t="shared" si="9"/>
        <v>7.9719999999999995</v>
      </c>
      <c r="S7" s="176">
        <f t="shared" si="10"/>
        <v>8.0380000000000003</v>
      </c>
      <c r="T7" s="176">
        <f t="shared" si="11"/>
        <v>8.1039999999999992</v>
      </c>
      <c r="U7" s="183">
        <v>8.17</v>
      </c>
      <c r="V7" s="178">
        <f t="shared" ref="V7:AO7" si="17">B7-B8</f>
        <v>5.9999999999999609E-2</v>
      </c>
      <c r="W7" s="178">
        <f t="shared" si="17"/>
        <v>3.0000000000000249E-2</v>
      </c>
      <c r="X7" s="178">
        <f t="shared" si="17"/>
        <v>0</v>
      </c>
      <c r="Y7" s="178">
        <f t="shared" si="17"/>
        <v>-5.0000000000007816E-3</v>
      </c>
      <c r="Z7" s="178">
        <f t="shared" si="17"/>
        <v>-9.9999999999997868E-3</v>
      </c>
      <c r="AA7" s="178">
        <f t="shared" si="17"/>
        <v>4.9999999999998934E-3</v>
      </c>
      <c r="AB7" s="178">
        <f t="shared" si="17"/>
        <v>2.0000000000000462E-2</v>
      </c>
      <c r="AC7" s="178">
        <f t="shared" si="17"/>
        <v>1.6666666666667496E-2</v>
      </c>
      <c r="AD7" s="178">
        <f t="shared" si="17"/>
        <v>1.3333333333333641E-2</v>
      </c>
      <c r="AE7" s="178">
        <f t="shared" si="17"/>
        <v>1.0000000000000675E-2</v>
      </c>
      <c r="AF7" s="178">
        <f t="shared" si="17"/>
        <v>6.0000000000011156E-3</v>
      </c>
      <c r="AG7" s="178">
        <f t="shared" si="17"/>
        <v>2.0000000000006679E-3</v>
      </c>
      <c r="AH7" s="178">
        <f t="shared" si="17"/>
        <v>-1.9999999999997797E-3</v>
      </c>
      <c r="AI7" s="178">
        <f t="shared" si="17"/>
        <v>-6.0000000000002274E-3</v>
      </c>
      <c r="AJ7" s="178">
        <f t="shared" si="17"/>
        <v>-9.9999999999997868E-3</v>
      </c>
      <c r="AK7" s="178">
        <f t="shared" si="17"/>
        <v>-9.9999999999997868E-3</v>
      </c>
      <c r="AL7" s="178">
        <f t="shared" si="17"/>
        <v>-9.9999999999997868E-3</v>
      </c>
      <c r="AM7" s="178">
        <f t="shared" si="17"/>
        <v>-9.9999999999997868E-3</v>
      </c>
      <c r="AN7" s="178">
        <f t="shared" si="17"/>
        <v>-9.9999999999997868E-3</v>
      </c>
      <c r="AO7" s="178">
        <f t="shared" si="17"/>
        <v>-9.9999999999997868E-3</v>
      </c>
      <c r="AP7" s="179">
        <f t="shared" si="13"/>
        <v>5.9999999999999609E-2</v>
      </c>
      <c r="AQ7" s="180">
        <f t="shared" ref="AQ7:AQ68" si="18">AVERAGE(AP7:AP257)</f>
        <v>3.1633466135458317E-2</v>
      </c>
      <c r="AR7" s="42">
        <f t="shared" si="15"/>
        <v>3.9091189743187003E-2</v>
      </c>
      <c r="AS7" s="241">
        <f t="shared" si="16"/>
        <v>0.12257317228824852</v>
      </c>
      <c r="AU7" s="6" t="s">
        <v>174</v>
      </c>
      <c r="AV7" s="148">
        <f>NORMSINV(99%)</f>
        <v>2.3263478740408408</v>
      </c>
    </row>
    <row r="8" spans="1:49" ht="12.75">
      <c r="A8" s="171">
        <v>43126</v>
      </c>
      <c r="B8" s="182">
        <v>6.74</v>
      </c>
      <c r="C8" s="176">
        <v>6.84</v>
      </c>
      <c r="D8" s="175">
        <v>6.9</v>
      </c>
      <c r="E8" s="175">
        <f t="shared" si="0"/>
        <v>6.98</v>
      </c>
      <c r="F8" s="175">
        <v>7.06</v>
      </c>
      <c r="G8" s="175">
        <f t="shared" si="1"/>
        <v>7.14</v>
      </c>
      <c r="H8" s="176">
        <v>7.22</v>
      </c>
      <c r="I8" s="176">
        <f t="shared" si="2"/>
        <v>7.3033333333333328</v>
      </c>
      <c r="J8" s="176">
        <f t="shared" si="3"/>
        <v>7.3866666666666667</v>
      </c>
      <c r="K8" s="175">
        <v>7.47</v>
      </c>
      <c r="L8" s="175">
        <f t="shared" si="4"/>
        <v>7.5459999999999994</v>
      </c>
      <c r="M8" s="175">
        <f t="shared" si="5"/>
        <v>7.6219999999999999</v>
      </c>
      <c r="N8" s="175">
        <f t="shared" si="6"/>
        <v>7.6979999999999995</v>
      </c>
      <c r="O8" s="175">
        <f t="shared" si="7"/>
        <v>7.774</v>
      </c>
      <c r="P8" s="176">
        <v>7.85</v>
      </c>
      <c r="Q8" s="176">
        <f t="shared" si="8"/>
        <v>7.9159999999999995</v>
      </c>
      <c r="R8" s="176">
        <f t="shared" si="9"/>
        <v>7.9819999999999993</v>
      </c>
      <c r="S8" s="176">
        <f t="shared" si="10"/>
        <v>8.048</v>
      </c>
      <c r="T8" s="176">
        <f t="shared" si="11"/>
        <v>8.113999999999999</v>
      </c>
      <c r="U8" s="183">
        <v>8.18</v>
      </c>
      <c r="V8" s="178">
        <f t="shared" ref="V8:AO8" si="19">B8-B9</f>
        <v>3.0000000000000249E-2</v>
      </c>
      <c r="W8" s="178">
        <f t="shared" si="19"/>
        <v>5.9999999999999609E-2</v>
      </c>
      <c r="X8" s="178">
        <f t="shared" si="19"/>
        <v>6.0000000000000497E-2</v>
      </c>
      <c r="Y8" s="178">
        <f t="shared" si="19"/>
        <v>5.0000000000000711E-2</v>
      </c>
      <c r="Z8" s="178">
        <f t="shared" si="19"/>
        <v>4.0000000000000036E-2</v>
      </c>
      <c r="AA8" s="178">
        <f t="shared" si="19"/>
        <v>2.0000000000000462E-2</v>
      </c>
      <c r="AB8" s="178">
        <f t="shared" si="19"/>
        <v>0</v>
      </c>
      <c r="AC8" s="178">
        <f t="shared" si="19"/>
        <v>-3.3333333333338544E-3</v>
      </c>
      <c r="AD8" s="178">
        <f t="shared" si="19"/>
        <v>-6.6666666666668206E-3</v>
      </c>
      <c r="AE8" s="178">
        <f t="shared" si="19"/>
        <v>-1.0000000000000675E-2</v>
      </c>
      <c r="AF8" s="178">
        <f t="shared" si="19"/>
        <v>-1.0000000000000675E-2</v>
      </c>
      <c r="AG8" s="178">
        <f t="shared" si="19"/>
        <v>-1.0000000000000675E-2</v>
      </c>
      <c r="AH8" s="178">
        <f t="shared" si="19"/>
        <v>-1.0000000000000675E-2</v>
      </c>
      <c r="AI8" s="178">
        <f t="shared" si="19"/>
        <v>-1.0000000000000675E-2</v>
      </c>
      <c r="AJ8" s="178">
        <f t="shared" si="19"/>
        <v>-1.0000000000000675E-2</v>
      </c>
      <c r="AK8" s="178">
        <f t="shared" si="19"/>
        <v>-1.4000000000001123E-2</v>
      </c>
      <c r="AL8" s="178">
        <f t="shared" si="19"/>
        <v>-1.8000000000000682E-2</v>
      </c>
      <c r="AM8" s="178">
        <f t="shared" si="19"/>
        <v>-2.2000000000000242E-2</v>
      </c>
      <c r="AN8" s="178">
        <f t="shared" si="19"/>
        <v>-2.6000000000001577E-2</v>
      </c>
      <c r="AO8" s="178">
        <f t="shared" si="19"/>
        <v>-3.0000000000001137E-2</v>
      </c>
      <c r="AP8" s="179">
        <f t="shared" si="13"/>
        <v>6.0000000000000497E-2</v>
      </c>
      <c r="AQ8" s="180">
        <f t="shared" si="18"/>
        <v>3.2470119521912498E-2</v>
      </c>
      <c r="AR8" s="42">
        <f t="shared" si="15"/>
        <v>4.1850616525753323E-2</v>
      </c>
      <c r="AS8" s="241">
        <f t="shared" si="16"/>
        <v>0.12982921230389721</v>
      </c>
      <c r="AU8" s="6" t="s">
        <v>175</v>
      </c>
      <c r="AV8" s="181">
        <f>AV5+AV6*AV7</f>
        <v>0.15657756006618387</v>
      </c>
      <c r="AW8" s="85"/>
    </row>
    <row r="9" spans="1:49" ht="12.75">
      <c r="A9" s="171">
        <v>43125</v>
      </c>
      <c r="B9" s="182">
        <v>6.71</v>
      </c>
      <c r="C9" s="176">
        <v>6.78</v>
      </c>
      <c r="D9" s="175">
        <v>6.84</v>
      </c>
      <c r="E9" s="175">
        <f t="shared" si="0"/>
        <v>6.93</v>
      </c>
      <c r="F9" s="175">
        <v>7.02</v>
      </c>
      <c r="G9" s="175">
        <f t="shared" si="1"/>
        <v>7.1199999999999992</v>
      </c>
      <c r="H9" s="176">
        <v>7.22</v>
      </c>
      <c r="I9" s="176">
        <f t="shared" si="2"/>
        <v>7.3066666666666666</v>
      </c>
      <c r="J9" s="176">
        <f t="shared" si="3"/>
        <v>7.3933333333333335</v>
      </c>
      <c r="K9" s="175">
        <v>7.48</v>
      </c>
      <c r="L9" s="175">
        <f t="shared" si="4"/>
        <v>7.556</v>
      </c>
      <c r="M9" s="175">
        <f t="shared" si="5"/>
        <v>7.6320000000000006</v>
      </c>
      <c r="N9" s="175">
        <f t="shared" si="6"/>
        <v>7.7080000000000002</v>
      </c>
      <c r="O9" s="175">
        <f t="shared" si="7"/>
        <v>7.7840000000000007</v>
      </c>
      <c r="P9" s="176">
        <v>7.86</v>
      </c>
      <c r="Q9" s="176">
        <f t="shared" si="8"/>
        <v>7.9300000000000006</v>
      </c>
      <c r="R9" s="176">
        <f t="shared" si="9"/>
        <v>8</v>
      </c>
      <c r="S9" s="176">
        <f t="shared" si="10"/>
        <v>8.07</v>
      </c>
      <c r="T9" s="176">
        <f t="shared" si="11"/>
        <v>8.14</v>
      </c>
      <c r="U9" s="183">
        <v>8.2100000000000009</v>
      </c>
      <c r="V9" s="178">
        <f t="shared" ref="V9:AO9" si="20">B9-B10</f>
        <v>-9.9999999999997868E-3</v>
      </c>
      <c r="W9" s="178">
        <f t="shared" si="20"/>
        <v>-9.9999999999997868E-3</v>
      </c>
      <c r="X9" s="178">
        <f t="shared" si="20"/>
        <v>0</v>
      </c>
      <c r="Y9" s="178">
        <f t="shared" si="20"/>
        <v>9.9999999999997868E-3</v>
      </c>
      <c r="Z9" s="178">
        <f t="shared" si="20"/>
        <v>1.9999999999999574E-2</v>
      </c>
      <c r="AA9" s="178">
        <f t="shared" si="20"/>
        <v>2.9999999999999361E-2</v>
      </c>
      <c r="AB9" s="178">
        <f t="shared" si="20"/>
        <v>4.0000000000000036E-2</v>
      </c>
      <c r="AC9" s="178">
        <f t="shared" si="20"/>
        <v>3.6666666666667069E-2</v>
      </c>
      <c r="AD9" s="178">
        <f t="shared" si="20"/>
        <v>3.3333333333333215E-2</v>
      </c>
      <c r="AE9" s="178">
        <f t="shared" si="20"/>
        <v>3.0000000000000249E-2</v>
      </c>
      <c r="AF9" s="178">
        <f t="shared" si="20"/>
        <v>3.0000000000000249E-2</v>
      </c>
      <c r="AG9" s="178">
        <f t="shared" si="20"/>
        <v>3.0000000000000249E-2</v>
      </c>
      <c r="AH9" s="178">
        <f t="shared" si="20"/>
        <v>3.0000000000000249E-2</v>
      </c>
      <c r="AI9" s="178">
        <f t="shared" si="20"/>
        <v>3.0000000000000249E-2</v>
      </c>
      <c r="AJ9" s="178">
        <f t="shared" si="20"/>
        <v>3.0000000000000249E-2</v>
      </c>
      <c r="AK9" s="178">
        <f t="shared" si="20"/>
        <v>3.2000000000000917E-2</v>
      </c>
      <c r="AL9" s="178">
        <f t="shared" si="20"/>
        <v>3.3999999999999808E-2</v>
      </c>
      <c r="AM9" s="178">
        <f t="shared" si="20"/>
        <v>3.5999999999999588E-2</v>
      </c>
      <c r="AN9" s="178">
        <f t="shared" si="20"/>
        <v>3.8000000000000256E-2</v>
      </c>
      <c r="AO9" s="178">
        <f t="shared" si="20"/>
        <v>4.0000000000000924E-2</v>
      </c>
      <c r="AP9" s="179">
        <f t="shared" si="13"/>
        <v>4.0000000000000924E-2</v>
      </c>
      <c r="AQ9" s="180">
        <f t="shared" si="18"/>
        <v>3.2749003984063892E-2</v>
      </c>
      <c r="AR9" s="42">
        <f t="shared" si="15"/>
        <v>4.2265976257552421E-2</v>
      </c>
      <c r="AS9" s="241">
        <f t="shared" si="16"/>
        <v>0.13107436799508163</v>
      </c>
    </row>
    <row r="10" spans="1:49" ht="12.75">
      <c r="A10" s="171">
        <v>43124</v>
      </c>
      <c r="B10" s="182">
        <v>6.72</v>
      </c>
      <c r="C10" s="176">
        <v>6.79</v>
      </c>
      <c r="D10" s="175">
        <v>6.84</v>
      </c>
      <c r="E10" s="175">
        <f t="shared" si="0"/>
        <v>6.92</v>
      </c>
      <c r="F10" s="175">
        <v>7</v>
      </c>
      <c r="G10" s="175">
        <f t="shared" si="1"/>
        <v>7.09</v>
      </c>
      <c r="H10" s="176">
        <v>7.18</v>
      </c>
      <c r="I10" s="176">
        <f t="shared" si="2"/>
        <v>7.27</v>
      </c>
      <c r="J10" s="176">
        <f t="shared" si="3"/>
        <v>7.36</v>
      </c>
      <c r="K10" s="175">
        <v>7.45</v>
      </c>
      <c r="L10" s="175">
        <f t="shared" si="4"/>
        <v>7.5259999999999998</v>
      </c>
      <c r="M10" s="175">
        <f t="shared" si="5"/>
        <v>7.6020000000000003</v>
      </c>
      <c r="N10" s="175">
        <f t="shared" si="6"/>
        <v>7.6779999999999999</v>
      </c>
      <c r="O10" s="175">
        <f t="shared" si="7"/>
        <v>7.7540000000000004</v>
      </c>
      <c r="P10" s="176">
        <v>7.83</v>
      </c>
      <c r="Q10" s="176">
        <f t="shared" si="8"/>
        <v>7.8979999999999997</v>
      </c>
      <c r="R10" s="176">
        <f t="shared" si="9"/>
        <v>7.9660000000000002</v>
      </c>
      <c r="S10" s="176">
        <f t="shared" si="10"/>
        <v>8.0340000000000007</v>
      </c>
      <c r="T10" s="176">
        <f t="shared" si="11"/>
        <v>8.1020000000000003</v>
      </c>
      <c r="U10" s="183">
        <v>8.17</v>
      </c>
      <c r="V10" s="178">
        <f t="shared" ref="V10:AO10" si="21">B10-B11</f>
        <v>9.9999999999997868E-3</v>
      </c>
      <c r="W10" s="178">
        <f t="shared" si="21"/>
        <v>0</v>
      </c>
      <c r="X10" s="178">
        <f t="shared" si="21"/>
        <v>-9.9999999999997868E-3</v>
      </c>
      <c r="Y10" s="178">
        <f t="shared" si="21"/>
        <v>-1.499999999999968E-2</v>
      </c>
      <c r="Z10" s="178">
        <f t="shared" si="21"/>
        <v>-1.9999999999999574E-2</v>
      </c>
      <c r="AA10" s="178">
        <f t="shared" si="21"/>
        <v>-1.9999999999999574E-2</v>
      </c>
      <c r="AB10" s="178">
        <f t="shared" si="21"/>
        <v>-2.0000000000000462E-2</v>
      </c>
      <c r="AC10" s="178">
        <f t="shared" si="21"/>
        <v>-2.0000000000000462E-2</v>
      </c>
      <c r="AD10" s="178">
        <f t="shared" si="21"/>
        <v>-1.9999999999999574E-2</v>
      </c>
      <c r="AE10" s="178">
        <f t="shared" si="21"/>
        <v>-1.9999999999999574E-2</v>
      </c>
      <c r="AF10" s="178">
        <f t="shared" si="21"/>
        <v>-2.4000000000000021E-2</v>
      </c>
      <c r="AG10" s="178">
        <f t="shared" si="21"/>
        <v>-2.7999999999999581E-2</v>
      </c>
      <c r="AH10" s="178">
        <f t="shared" si="21"/>
        <v>-3.2000000000000028E-2</v>
      </c>
      <c r="AI10" s="178">
        <f t="shared" si="21"/>
        <v>-3.5999999999999588E-2</v>
      </c>
      <c r="AJ10" s="178">
        <f t="shared" si="21"/>
        <v>-4.0000000000000036E-2</v>
      </c>
      <c r="AK10" s="178">
        <f t="shared" si="21"/>
        <v>-4.2000000000000703E-2</v>
      </c>
      <c r="AL10" s="178">
        <f t="shared" si="21"/>
        <v>-4.3999999999999595E-2</v>
      </c>
      <c r="AM10" s="178">
        <f t="shared" si="21"/>
        <v>-4.5999999999999375E-2</v>
      </c>
      <c r="AN10" s="178">
        <f t="shared" si="21"/>
        <v>-4.8000000000000043E-2</v>
      </c>
      <c r="AO10" s="178">
        <f t="shared" si="21"/>
        <v>-5.0000000000000711E-2</v>
      </c>
      <c r="AP10" s="179">
        <f t="shared" si="13"/>
        <v>9.9999999999997868E-3</v>
      </c>
      <c r="AQ10" s="180">
        <f t="shared" si="18"/>
        <v>3.2788844621514095E-2</v>
      </c>
      <c r="AR10" s="42">
        <f t="shared" si="15"/>
        <v>4.2277550012503808E-2</v>
      </c>
      <c r="AS10" s="241">
        <f t="shared" si="16"/>
        <v>0.13114113321275764</v>
      </c>
    </row>
    <row r="11" spans="1:49" ht="12.75">
      <c r="A11" s="171">
        <v>43123</v>
      </c>
      <c r="B11" s="182">
        <v>6.71</v>
      </c>
      <c r="C11" s="176">
        <v>6.79</v>
      </c>
      <c r="D11" s="175">
        <v>6.85</v>
      </c>
      <c r="E11" s="175">
        <f t="shared" si="0"/>
        <v>6.9349999999999996</v>
      </c>
      <c r="F11" s="175">
        <v>7.02</v>
      </c>
      <c r="G11" s="175">
        <f t="shared" si="1"/>
        <v>7.1099999999999994</v>
      </c>
      <c r="H11" s="176">
        <v>7.2</v>
      </c>
      <c r="I11" s="176">
        <f t="shared" si="2"/>
        <v>7.29</v>
      </c>
      <c r="J11" s="176">
        <f t="shared" si="3"/>
        <v>7.38</v>
      </c>
      <c r="K11" s="175">
        <v>7.47</v>
      </c>
      <c r="L11" s="175">
        <f t="shared" si="4"/>
        <v>7.55</v>
      </c>
      <c r="M11" s="175">
        <f t="shared" si="5"/>
        <v>7.63</v>
      </c>
      <c r="N11" s="175">
        <f t="shared" si="6"/>
        <v>7.71</v>
      </c>
      <c r="O11" s="175">
        <f t="shared" si="7"/>
        <v>7.79</v>
      </c>
      <c r="P11" s="176">
        <v>7.87</v>
      </c>
      <c r="Q11" s="176">
        <f t="shared" si="8"/>
        <v>7.94</v>
      </c>
      <c r="R11" s="176">
        <f t="shared" si="9"/>
        <v>8.01</v>
      </c>
      <c r="S11" s="176">
        <f t="shared" si="10"/>
        <v>8.08</v>
      </c>
      <c r="T11" s="176">
        <f t="shared" si="11"/>
        <v>8.15</v>
      </c>
      <c r="U11" s="183">
        <v>8.2200000000000006</v>
      </c>
      <c r="V11" s="178">
        <f t="shared" ref="V11:AO11" si="22">B11-B12</f>
        <v>-9.9999999999997868E-3</v>
      </c>
      <c r="W11" s="178">
        <f t="shared" si="22"/>
        <v>0</v>
      </c>
      <c r="X11" s="178">
        <f t="shared" si="22"/>
        <v>0</v>
      </c>
      <c r="Y11" s="178">
        <f t="shared" si="22"/>
        <v>0</v>
      </c>
      <c r="Z11" s="178">
        <f t="shared" si="22"/>
        <v>0</v>
      </c>
      <c r="AA11" s="178">
        <f t="shared" si="22"/>
        <v>-9.9999999999997868E-3</v>
      </c>
      <c r="AB11" s="178">
        <f t="shared" si="22"/>
        <v>-1.9999999999999574E-2</v>
      </c>
      <c r="AC11" s="178">
        <f t="shared" si="22"/>
        <v>-2.6666666666666394E-2</v>
      </c>
      <c r="AD11" s="178">
        <f t="shared" si="22"/>
        <v>-3.3333333333333215E-2</v>
      </c>
      <c r="AE11" s="178">
        <f t="shared" si="22"/>
        <v>-4.0000000000000036E-2</v>
      </c>
      <c r="AF11" s="178">
        <f t="shared" si="22"/>
        <v>-4.1999999999999815E-2</v>
      </c>
      <c r="AG11" s="178">
        <f t="shared" si="22"/>
        <v>-4.3999999999999595E-2</v>
      </c>
      <c r="AH11" s="178">
        <f t="shared" si="22"/>
        <v>-4.6000000000000263E-2</v>
      </c>
      <c r="AI11" s="178">
        <f t="shared" si="22"/>
        <v>-4.8000000000000043E-2</v>
      </c>
      <c r="AJ11" s="178">
        <f t="shared" si="22"/>
        <v>-4.9999999999999822E-2</v>
      </c>
      <c r="AK11" s="178">
        <f t="shared" si="22"/>
        <v>-4.9999999999999822E-2</v>
      </c>
      <c r="AL11" s="178">
        <f t="shared" si="22"/>
        <v>-5.0000000000000711E-2</v>
      </c>
      <c r="AM11" s="178">
        <f t="shared" si="22"/>
        <v>-4.9999999999998934E-2</v>
      </c>
      <c r="AN11" s="178">
        <f t="shared" si="22"/>
        <v>-4.9999999999998934E-2</v>
      </c>
      <c r="AO11" s="178">
        <f t="shared" si="22"/>
        <v>-4.9999999999998934E-2</v>
      </c>
      <c r="AP11" s="179">
        <f t="shared" si="13"/>
        <v>0</v>
      </c>
      <c r="AQ11" s="180">
        <f t="shared" si="18"/>
        <v>3.3107569721115684E-2</v>
      </c>
      <c r="AR11" s="42">
        <f t="shared" si="15"/>
        <v>4.2406419118691453E-2</v>
      </c>
      <c r="AS11" s="241">
        <f t="shared" si="16"/>
        <v>0.13175965268356843</v>
      </c>
    </row>
    <row r="12" spans="1:49" ht="12.75">
      <c r="A12" s="171">
        <v>43122</v>
      </c>
      <c r="B12" s="182">
        <v>6.72</v>
      </c>
      <c r="C12" s="176">
        <v>6.79</v>
      </c>
      <c r="D12" s="175">
        <v>6.85</v>
      </c>
      <c r="E12" s="175">
        <f t="shared" si="0"/>
        <v>6.9349999999999996</v>
      </c>
      <c r="F12" s="175">
        <v>7.02</v>
      </c>
      <c r="G12" s="175">
        <f t="shared" si="1"/>
        <v>7.1199999999999992</v>
      </c>
      <c r="H12" s="176">
        <v>7.22</v>
      </c>
      <c r="I12" s="176">
        <f t="shared" si="2"/>
        <v>7.3166666666666664</v>
      </c>
      <c r="J12" s="176">
        <f t="shared" si="3"/>
        <v>7.4133333333333331</v>
      </c>
      <c r="K12" s="175">
        <v>7.51</v>
      </c>
      <c r="L12" s="175">
        <f t="shared" si="4"/>
        <v>7.5919999999999996</v>
      </c>
      <c r="M12" s="175">
        <f t="shared" si="5"/>
        <v>7.6739999999999995</v>
      </c>
      <c r="N12" s="175">
        <f t="shared" si="6"/>
        <v>7.7560000000000002</v>
      </c>
      <c r="O12" s="175">
        <f t="shared" si="7"/>
        <v>7.8380000000000001</v>
      </c>
      <c r="P12" s="176">
        <v>7.92</v>
      </c>
      <c r="Q12" s="176">
        <f t="shared" si="8"/>
        <v>7.99</v>
      </c>
      <c r="R12" s="176">
        <f t="shared" si="9"/>
        <v>8.06</v>
      </c>
      <c r="S12" s="176">
        <f t="shared" si="10"/>
        <v>8.129999999999999</v>
      </c>
      <c r="T12" s="176">
        <f t="shared" si="11"/>
        <v>8.1999999999999993</v>
      </c>
      <c r="U12" s="183">
        <v>8.27</v>
      </c>
      <c r="V12" s="178">
        <f t="shared" ref="V12:AO12" si="23">B12-B13</f>
        <v>0</v>
      </c>
      <c r="W12" s="178">
        <f t="shared" si="23"/>
        <v>-9.9999999999997868E-3</v>
      </c>
      <c r="X12" s="178">
        <f t="shared" si="23"/>
        <v>-1.0000000000000675E-2</v>
      </c>
      <c r="Y12" s="178">
        <f t="shared" si="23"/>
        <v>-4.9999999999998934E-3</v>
      </c>
      <c r="Z12" s="178">
        <f t="shared" si="23"/>
        <v>0</v>
      </c>
      <c r="AA12" s="178">
        <f t="shared" si="23"/>
        <v>9.9999999999997868E-3</v>
      </c>
      <c r="AB12" s="178">
        <f t="shared" si="23"/>
        <v>1.9999999999999574E-2</v>
      </c>
      <c r="AC12" s="178">
        <f t="shared" si="23"/>
        <v>2.6666666666666394E-2</v>
      </c>
      <c r="AD12" s="178">
        <f t="shared" si="23"/>
        <v>3.3333333333333215E-2</v>
      </c>
      <c r="AE12" s="178">
        <f t="shared" si="23"/>
        <v>4.0000000000000036E-2</v>
      </c>
      <c r="AF12" s="178">
        <f t="shared" si="23"/>
        <v>4.3999999999999595E-2</v>
      </c>
      <c r="AG12" s="178">
        <f t="shared" si="23"/>
        <v>4.7999999999999154E-2</v>
      </c>
      <c r="AH12" s="178">
        <f t="shared" si="23"/>
        <v>5.200000000000049E-2</v>
      </c>
      <c r="AI12" s="178">
        <f t="shared" si="23"/>
        <v>5.600000000000005E-2</v>
      </c>
      <c r="AJ12" s="178">
        <f t="shared" si="23"/>
        <v>5.9999999999999609E-2</v>
      </c>
      <c r="AK12" s="178">
        <f t="shared" si="23"/>
        <v>5.9999999999999609E-2</v>
      </c>
      <c r="AL12" s="178">
        <f t="shared" si="23"/>
        <v>6.0000000000000497E-2</v>
      </c>
      <c r="AM12" s="178">
        <f t="shared" si="23"/>
        <v>5.9999999999998721E-2</v>
      </c>
      <c r="AN12" s="178">
        <f t="shared" si="23"/>
        <v>5.9999999999998721E-2</v>
      </c>
      <c r="AO12" s="178">
        <f t="shared" si="23"/>
        <v>5.9999999999998721E-2</v>
      </c>
      <c r="AP12" s="179">
        <f t="shared" si="13"/>
        <v>6.0000000000000497E-2</v>
      </c>
      <c r="AQ12" s="180">
        <f t="shared" si="18"/>
        <v>3.4063745019920461E-2</v>
      </c>
      <c r="AR12" s="42">
        <f t="shared" si="15"/>
        <v>4.4319520759127408E-2</v>
      </c>
      <c r="AS12" s="241">
        <f t="shared" si="16"/>
        <v>0.13716636791642542</v>
      </c>
    </row>
    <row r="13" spans="1:49" ht="12.75">
      <c r="A13" s="171">
        <v>43119</v>
      </c>
      <c r="B13" s="182">
        <v>6.72</v>
      </c>
      <c r="C13" s="176">
        <v>6.8</v>
      </c>
      <c r="D13" s="175">
        <v>6.86</v>
      </c>
      <c r="E13" s="175">
        <f t="shared" si="0"/>
        <v>6.9399999999999995</v>
      </c>
      <c r="F13" s="175">
        <v>7.02</v>
      </c>
      <c r="G13" s="175">
        <f t="shared" si="1"/>
        <v>7.1099999999999994</v>
      </c>
      <c r="H13" s="176">
        <v>7.2</v>
      </c>
      <c r="I13" s="176">
        <f t="shared" si="2"/>
        <v>7.29</v>
      </c>
      <c r="J13" s="176">
        <f t="shared" si="3"/>
        <v>7.38</v>
      </c>
      <c r="K13" s="175">
        <v>7.47</v>
      </c>
      <c r="L13" s="175">
        <f t="shared" si="4"/>
        <v>7.548</v>
      </c>
      <c r="M13" s="175">
        <f t="shared" si="5"/>
        <v>7.6260000000000003</v>
      </c>
      <c r="N13" s="175">
        <f t="shared" si="6"/>
        <v>7.7039999999999997</v>
      </c>
      <c r="O13" s="175">
        <f t="shared" si="7"/>
        <v>7.782</v>
      </c>
      <c r="P13" s="176">
        <v>7.86</v>
      </c>
      <c r="Q13" s="176">
        <f t="shared" si="8"/>
        <v>7.9300000000000006</v>
      </c>
      <c r="R13" s="176">
        <f t="shared" si="9"/>
        <v>8</v>
      </c>
      <c r="S13" s="176">
        <f t="shared" si="10"/>
        <v>8.07</v>
      </c>
      <c r="T13" s="176">
        <f t="shared" si="11"/>
        <v>8.14</v>
      </c>
      <c r="U13" s="183">
        <v>8.2100000000000009</v>
      </c>
      <c r="V13" s="178">
        <f t="shared" ref="V13:AO13" si="24">B13-B14</f>
        <v>4.0000000000000036E-2</v>
      </c>
      <c r="W13" s="178">
        <f t="shared" si="24"/>
        <v>4.9999999999999822E-2</v>
      </c>
      <c r="X13" s="178">
        <f t="shared" si="24"/>
        <v>3.0000000000000249E-2</v>
      </c>
      <c r="Y13" s="178">
        <f t="shared" si="24"/>
        <v>1.499999999999968E-2</v>
      </c>
      <c r="Z13" s="178">
        <f t="shared" si="24"/>
        <v>0</v>
      </c>
      <c r="AA13" s="178">
        <f t="shared" si="24"/>
        <v>-1.5000000000000568E-2</v>
      </c>
      <c r="AB13" s="178">
        <f t="shared" si="24"/>
        <v>-3.0000000000000249E-2</v>
      </c>
      <c r="AC13" s="178">
        <f t="shared" si="24"/>
        <v>-3.3333333333333215E-2</v>
      </c>
      <c r="AD13" s="178">
        <f t="shared" si="24"/>
        <v>-3.6666666666667069E-2</v>
      </c>
      <c r="AE13" s="178">
        <f t="shared" si="24"/>
        <v>-4.0000000000000036E-2</v>
      </c>
      <c r="AF13" s="178">
        <f t="shared" si="24"/>
        <v>-4.1999999999999815E-2</v>
      </c>
      <c r="AG13" s="178">
        <f t="shared" si="24"/>
        <v>-4.3999999999999595E-2</v>
      </c>
      <c r="AH13" s="178">
        <f t="shared" si="24"/>
        <v>-4.6000000000000263E-2</v>
      </c>
      <c r="AI13" s="178">
        <f t="shared" si="24"/>
        <v>-4.8000000000000043E-2</v>
      </c>
      <c r="AJ13" s="178">
        <f t="shared" si="24"/>
        <v>-4.9999999999999822E-2</v>
      </c>
      <c r="AK13" s="178">
        <f t="shared" si="24"/>
        <v>-4.9999999999999822E-2</v>
      </c>
      <c r="AL13" s="178">
        <f t="shared" si="24"/>
        <v>-5.0000000000000711E-2</v>
      </c>
      <c r="AM13" s="178">
        <f t="shared" si="24"/>
        <v>-4.9999999999998934E-2</v>
      </c>
      <c r="AN13" s="178">
        <f t="shared" si="24"/>
        <v>-4.9999999999998934E-2</v>
      </c>
      <c r="AO13" s="178">
        <f t="shared" si="24"/>
        <v>-4.9999999999998934E-2</v>
      </c>
      <c r="AP13" s="179">
        <f t="shared" si="13"/>
        <v>4.9999999999999822E-2</v>
      </c>
      <c r="AQ13" s="180">
        <f t="shared" si="18"/>
        <v>3.3904382470119669E-2</v>
      </c>
      <c r="AR13" s="42">
        <f t="shared" si="15"/>
        <v>4.4297797018781102E-2</v>
      </c>
      <c r="AS13" s="241">
        <f t="shared" si="16"/>
        <v>0.13695646838945377</v>
      </c>
    </row>
    <row r="14" spans="1:49" ht="12.75">
      <c r="A14" s="171">
        <v>43118</v>
      </c>
      <c r="B14" s="182">
        <v>6.68</v>
      </c>
      <c r="C14" s="176">
        <v>6.75</v>
      </c>
      <c r="D14" s="175">
        <v>6.83</v>
      </c>
      <c r="E14" s="175">
        <f t="shared" si="0"/>
        <v>6.9249999999999998</v>
      </c>
      <c r="F14" s="175">
        <v>7.02</v>
      </c>
      <c r="G14" s="175">
        <f t="shared" si="1"/>
        <v>7.125</v>
      </c>
      <c r="H14" s="176">
        <v>7.23</v>
      </c>
      <c r="I14" s="176">
        <f t="shared" si="2"/>
        <v>7.3233333333333333</v>
      </c>
      <c r="J14" s="176">
        <f t="shared" si="3"/>
        <v>7.416666666666667</v>
      </c>
      <c r="K14" s="175">
        <v>7.51</v>
      </c>
      <c r="L14" s="175">
        <f t="shared" si="4"/>
        <v>7.59</v>
      </c>
      <c r="M14" s="175">
        <f t="shared" si="5"/>
        <v>7.67</v>
      </c>
      <c r="N14" s="175">
        <f t="shared" si="6"/>
        <v>7.75</v>
      </c>
      <c r="O14" s="175">
        <f t="shared" si="7"/>
        <v>7.83</v>
      </c>
      <c r="P14" s="176">
        <v>7.91</v>
      </c>
      <c r="Q14" s="176">
        <f t="shared" si="8"/>
        <v>7.98</v>
      </c>
      <c r="R14" s="176">
        <f t="shared" si="9"/>
        <v>8.0500000000000007</v>
      </c>
      <c r="S14" s="176">
        <f t="shared" si="10"/>
        <v>8.1199999999999992</v>
      </c>
      <c r="T14" s="176">
        <f t="shared" si="11"/>
        <v>8.19</v>
      </c>
      <c r="U14" s="183">
        <v>8.26</v>
      </c>
      <c r="V14" s="178">
        <f t="shared" ref="V14:AO14" si="25">B14-B15</f>
        <v>-7.0000000000000284E-2</v>
      </c>
      <c r="W14" s="178">
        <f t="shared" si="25"/>
        <v>-4.9999999999999822E-2</v>
      </c>
      <c r="X14" s="178">
        <f t="shared" si="25"/>
        <v>-1.9999999999999574E-2</v>
      </c>
      <c r="Y14" s="178">
        <f t="shared" si="25"/>
        <v>-1.499999999999968E-2</v>
      </c>
      <c r="Z14" s="178">
        <f t="shared" si="25"/>
        <v>-1.0000000000000675E-2</v>
      </c>
      <c r="AA14" s="178">
        <f t="shared" si="25"/>
        <v>-9.9999999999997868E-3</v>
      </c>
      <c r="AB14" s="178">
        <f t="shared" si="25"/>
        <v>-9.9999999999997868E-3</v>
      </c>
      <c r="AC14" s="178">
        <f t="shared" si="25"/>
        <v>-6.6666666666668206E-3</v>
      </c>
      <c r="AD14" s="178">
        <f t="shared" si="25"/>
        <v>-3.3333333333329662E-3</v>
      </c>
      <c r="AE14" s="178">
        <f t="shared" si="25"/>
        <v>0</v>
      </c>
      <c r="AF14" s="178">
        <f t="shared" si="25"/>
        <v>0</v>
      </c>
      <c r="AG14" s="178">
        <f t="shared" si="25"/>
        <v>0</v>
      </c>
      <c r="AH14" s="178">
        <f t="shared" si="25"/>
        <v>0</v>
      </c>
      <c r="AI14" s="178">
        <f t="shared" si="25"/>
        <v>0</v>
      </c>
      <c r="AJ14" s="178">
        <f t="shared" si="25"/>
        <v>0</v>
      </c>
      <c r="AK14" s="178">
        <f t="shared" si="25"/>
        <v>2.0000000000006679E-3</v>
      </c>
      <c r="AL14" s="178">
        <f t="shared" si="25"/>
        <v>4.0000000000013358E-3</v>
      </c>
      <c r="AM14" s="178">
        <f t="shared" si="25"/>
        <v>5.999999999998451E-3</v>
      </c>
      <c r="AN14" s="178">
        <f t="shared" si="25"/>
        <v>7.9999999999991189E-3</v>
      </c>
      <c r="AO14" s="178">
        <f t="shared" si="25"/>
        <v>9.9999999999997868E-3</v>
      </c>
      <c r="AP14" s="179">
        <f t="shared" si="13"/>
        <v>9.9999999999997868E-3</v>
      </c>
      <c r="AQ14" s="180">
        <f t="shared" si="18"/>
        <v>3.382470119521927E-2</v>
      </c>
      <c r="AR14" s="42">
        <f t="shared" si="15"/>
        <v>4.4286715247468501E-2</v>
      </c>
      <c r="AS14" s="241">
        <f t="shared" si="16"/>
        <v>0.13685100705941972</v>
      </c>
    </row>
    <row r="15" spans="1:49" ht="12.75">
      <c r="A15" s="171">
        <v>43117</v>
      </c>
      <c r="B15" s="182">
        <v>6.75</v>
      </c>
      <c r="C15" s="176">
        <v>6.8</v>
      </c>
      <c r="D15" s="175">
        <v>6.85</v>
      </c>
      <c r="E15" s="175">
        <f t="shared" si="0"/>
        <v>6.9399999999999995</v>
      </c>
      <c r="F15" s="175">
        <v>7.03</v>
      </c>
      <c r="G15" s="175">
        <f t="shared" si="1"/>
        <v>7.1349999999999998</v>
      </c>
      <c r="H15" s="176">
        <v>7.24</v>
      </c>
      <c r="I15" s="176">
        <f t="shared" si="2"/>
        <v>7.33</v>
      </c>
      <c r="J15" s="176">
        <f t="shared" si="3"/>
        <v>7.42</v>
      </c>
      <c r="K15" s="175">
        <v>7.51</v>
      </c>
      <c r="L15" s="175">
        <f t="shared" si="4"/>
        <v>7.59</v>
      </c>
      <c r="M15" s="175">
        <f t="shared" si="5"/>
        <v>7.67</v>
      </c>
      <c r="N15" s="175">
        <f t="shared" si="6"/>
        <v>7.75</v>
      </c>
      <c r="O15" s="175">
        <f t="shared" si="7"/>
        <v>7.83</v>
      </c>
      <c r="P15" s="176">
        <v>7.91</v>
      </c>
      <c r="Q15" s="176">
        <f t="shared" si="8"/>
        <v>7.9779999999999998</v>
      </c>
      <c r="R15" s="176">
        <f t="shared" si="9"/>
        <v>8.0459999999999994</v>
      </c>
      <c r="S15" s="176">
        <f t="shared" si="10"/>
        <v>8.1140000000000008</v>
      </c>
      <c r="T15" s="176">
        <f t="shared" si="11"/>
        <v>8.1820000000000004</v>
      </c>
      <c r="U15" s="183">
        <v>8.25</v>
      </c>
      <c r="V15" s="178">
        <f t="shared" ref="V15:AO15" si="26">B15-B16</f>
        <v>4.9999999999999822E-2</v>
      </c>
      <c r="W15" s="178">
        <f t="shared" si="26"/>
        <v>9.9999999999997868E-3</v>
      </c>
      <c r="X15" s="178">
        <f t="shared" si="26"/>
        <v>0</v>
      </c>
      <c r="Y15" s="178">
        <f t="shared" si="26"/>
        <v>0</v>
      </c>
      <c r="Z15" s="178">
        <f t="shared" si="26"/>
        <v>0</v>
      </c>
      <c r="AA15" s="178">
        <f t="shared" si="26"/>
        <v>4.9999999999990052E-3</v>
      </c>
      <c r="AB15" s="178">
        <f t="shared" si="26"/>
        <v>9.9999999999997868E-3</v>
      </c>
      <c r="AC15" s="178">
        <f t="shared" si="26"/>
        <v>6.6666666666668206E-3</v>
      </c>
      <c r="AD15" s="178">
        <f t="shared" si="26"/>
        <v>3.3333333333329662E-3</v>
      </c>
      <c r="AE15" s="178">
        <f t="shared" si="26"/>
        <v>0</v>
      </c>
      <c r="AF15" s="178">
        <f t="shared" si="26"/>
        <v>1.9999999999997797E-3</v>
      </c>
      <c r="AG15" s="178">
        <f t="shared" si="26"/>
        <v>3.9999999999995595E-3</v>
      </c>
      <c r="AH15" s="178">
        <f t="shared" si="26"/>
        <v>6.0000000000002274E-3</v>
      </c>
      <c r="AI15" s="178">
        <f t="shared" si="26"/>
        <v>8.0000000000000071E-3</v>
      </c>
      <c r="AJ15" s="178">
        <f t="shared" si="26"/>
        <v>9.9999999999997868E-3</v>
      </c>
      <c r="AK15" s="178">
        <f t="shared" si="26"/>
        <v>9.9999999999997868E-3</v>
      </c>
      <c r="AL15" s="178">
        <f t="shared" si="26"/>
        <v>9.9999999999997868E-3</v>
      </c>
      <c r="AM15" s="178">
        <f t="shared" si="26"/>
        <v>9.9999999999997868E-3</v>
      </c>
      <c r="AN15" s="178">
        <f t="shared" si="26"/>
        <v>9.9999999999997868E-3</v>
      </c>
      <c r="AO15" s="178">
        <f t="shared" si="26"/>
        <v>9.9999999999997868E-3</v>
      </c>
      <c r="AP15" s="179">
        <f t="shared" si="13"/>
        <v>4.9999999999999822E-2</v>
      </c>
      <c r="AQ15" s="180">
        <f t="shared" si="18"/>
        <v>3.3745019920318885E-2</v>
      </c>
      <c r="AR15" s="42">
        <f t="shared" si="15"/>
        <v>4.4347702590997899E-2</v>
      </c>
      <c r="AS15" s="241">
        <f t="shared" si="16"/>
        <v>0.13691320356148234</v>
      </c>
    </row>
    <row r="16" spans="1:49" ht="12.75">
      <c r="A16" s="171">
        <v>43116</v>
      </c>
      <c r="B16" s="182">
        <v>6.7</v>
      </c>
      <c r="C16" s="176">
        <v>6.79</v>
      </c>
      <c r="D16" s="175">
        <v>6.85</v>
      </c>
      <c r="E16" s="175">
        <f t="shared" si="0"/>
        <v>6.9399999999999995</v>
      </c>
      <c r="F16" s="175">
        <v>7.03</v>
      </c>
      <c r="G16" s="175">
        <f t="shared" si="1"/>
        <v>7.1300000000000008</v>
      </c>
      <c r="H16" s="176">
        <v>7.23</v>
      </c>
      <c r="I16" s="176">
        <f t="shared" si="2"/>
        <v>7.3233333333333333</v>
      </c>
      <c r="J16" s="176">
        <f t="shared" si="3"/>
        <v>7.416666666666667</v>
      </c>
      <c r="K16" s="175">
        <v>7.51</v>
      </c>
      <c r="L16" s="175">
        <f t="shared" si="4"/>
        <v>7.5880000000000001</v>
      </c>
      <c r="M16" s="175">
        <f t="shared" si="5"/>
        <v>7.6660000000000004</v>
      </c>
      <c r="N16" s="175">
        <f t="shared" si="6"/>
        <v>7.7439999999999998</v>
      </c>
      <c r="O16" s="175">
        <f t="shared" si="7"/>
        <v>7.8220000000000001</v>
      </c>
      <c r="P16" s="176">
        <v>7.9</v>
      </c>
      <c r="Q16" s="176">
        <f t="shared" si="8"/>
        <v>7.968</v>
      </c>
      <c r="R16" s="176">
        <f t="shared" si="9"/>
        <v>8.0359999999999996</v>
      </c>
      <c r="S16" s="176">
        <f t="shared" si="10"/>
        <v>8.104000000000001</v>
      </c>
      <c r="T16" s="176">
        <f t="shared" si="11"/>
        <v>8.1720000000000006</v>
      </c>
      <c r="U16" s="183">
        <v>8.24</v>
      </c>
      <c r="V16" s="178">
        <f t="shared" ref="V16:AO16" si="27">B16-B17</f>
        <v>-9.9999999999997868E-3</v>
      </c>
      <c r="W16" s="178">
        <f t="shared" si="27"/>
        <v>4.0000000000000036E-2</v>
      </c>
      <c r="X16" s="178">
        <f t="shared" si="27"/>
        <v>4.9999999999999822E-2</v>
      </c>
      <c r="Y16" s="178">
        <f t="shared" si="27"/>
        <v>4.4999999999999929E-2</v>
      </c>
      <c r="Z16" s="178">
        <f t="shared" si="27"/>
        <v>4.0000000000000036E-2</v>
      </c>
      <c r="AA16" s="178">
        <f t="shared" si="27"/>
        <v>3.5000000000000142E-2</v>
      </c>
      <c r="AB16" s="178">
        <f t="shared" si="27"/>
        <v>3.0000000000000249E-2</v>
      </c>
      <c r="AC16" s="178">
        <f t="shared" si="27"/>
        <v>2.6666666666666394E-2</v>
      </c>
      <c r="AD16" s="178">
        <f t="shared" si="27"/>
        <v>2.3333333333333428E-2</v>
      </c>
      <c r="AE16" s="178">
        <f t="shared" si="27"/>
        <v>1.9999999999999574E-2</v>
      </c>
      <c r="AF16" s="178">
        <f t="shared" si="27"/>
        <v>1.9999999999999574E-2</v>
      </c>
      <c r="AG16" s="178">
        <f t="shared" si="27"/>
        <v>2.0000000000000462E-2</v>
      </c>
      <c r="AH16" s="178">
        <f t="shared" si="27"/>
        <v>1.9999999999999574E-2</v>
      </c>
      <c r="AI16" s="178">
        <f t="shared" si="27"/>
        <v>2.0000000000000462E-2</v>
      </c>
      <c r="AJ16" s="178">
        <f t="shared" si="27"/>
        <v>2.0000000000000462E-2</v>
      </c>
      <c r="AK16" s="178">
        <f t="shared" si="27"/>
        <v>1.9999999999999574E-2</v>
      </c>
      <c r="AL16" s="178">
        <f t="shared" si="27"/>
        <v>1.9999999999999574E-2</v>
      </c>
      <c r="AM16" s="178">
        <f t="shared" si="27"/>
        <v>2.000000000000135E-2</v>
      </c>
      <c r="AN16" s="178">
        <f t="shared" si="27"/>
        <v>1.9999999999999574E-2</v>
      </c>
      <c r="AO16" s="178">
        <f t="shared" si="27"/>
        <v>1.9999999999999574E-2</v>
      </c>
      <c r="AP16" s="179">
        <f t="shared" si="13"/>
        <v>4.9999999999999822E-2</v>
      </c>
      <c r="AQ16" s="180">
        <f t="shared" si="18"/>
        <v>3.3824701195219277E-2</v>
      </c>
      <c r="AR16" s="42">
        <f t="shared" si="15"/>
        <v>4.4394967591049765E-2</v>
      </c>
      <c r="AS16" s="241">
        <f t="shared" si="16"/>
        <v>0.13710283966876993</v>
      </c>
    </row>
    <row r="17" spans="1:45" ht="12.75">
      <c r="A17" s="171">
        <v>43115</v>
      </c>
      <c r="B17" s="182">
        <v>6.71</v>
      </c>
      <c r="C17" s="176">
        <v>6.75</v>
      </c>
      <c r="D17" s="175">
        <v>6.8</v>
      </c>
      <c r="E17" s="175">
        <f t="shared" si="0"/>
        <v>6.8949999999999996</v>
      </c>
      <c r="F17" s="175">
        <v>6.99</v>
      </c>
      <c r="G17" s="175">
        <f t="shared" si="1"/>
        <v>7.0950000000000006</v>
      </c>
      <c r="H17" s="176">
        <v>7.2</v>
      </c>
      <c r="I17" s="176">
        <f t="shared" si="2"/>
        <v>7.2966666666666669</v>
      </c>
      <c r="J17" s="176">
        <f t="shared" si="3"/>
        <v>7.3933333333333335</v>
      </c>
      <c r="K17" s="175">
        <v>7.49</v>
      </c>
      <c r="L17" s="175">
        <f t="shared" si="4"/>
        <v>7.5680000000000005</v>
      </c>
      <c r="M17" s="175">
        <f t="shared" si="5"/>
        <v>7.6459999999999999</v>
      </c>
      <c r="N17" s="175">
        <f t="shared" si="6"/>
        <v>7.7240000000000002</v>
      </c>
      <c r="O17" s="175">
        <f t="shared" si="7"/>
        <v>7.8019999999999996</v>
      </c>
      <c r="P17" s="176">
        <v>7.88</v>
      </c>
      <c r="Q17" s="176">
        <f t="shared" si="8"/>
        <v>7.9480000000000004</v>
      </c>
      <c r="R17" s="176">
        <f t="shared" si="9"/>
        <v>8.016</v>
      </c>
      <c r="S17" s="176">
        <f t="shared" si="10"/>
        <v>8.0839999999999996</v>
      </c>
      <c r="T17" s="176">
        <f t="shared" si="11"/>
        <v>8.152000000000001</v>
      </c>
      <c r="U17" s="183">
        <v>8.2200000000000006</v>
      </c>
      <c r="V17" s="178">
        <f t="shared" ref="V17:AO17" si="28">B17-B18</f>
        <v>4.0000000000000036E-2</v>
      </c>
      <c r="W17" s="178">
        <f t="shared" si="28"/>
        <v>0</v>
      </c>
      <c r="X17" s="178">
        <f t="shared" si="28"/>
        <v>-2.0000000000000462E-2</v>
      </c>
      <c r="Y17" s="178">
        <f t="shared" si="28"/>
        <v>-1.5000000000000568E-2</v>
      </c>
      <c r="Z17" s="178">
        <f t="shared" si="28"/>
        <v>-9.9999999999997868E-3</v>
      </c>
      <c r="AA17" s="178">
        <f t="shared" si="28"/>
        <v>-9.9999999999997868E-3</v>
      </c>
      <c r="AB17" s="178">
        <f t="shared" si="28"/>
        <v>-9.9999999999997868E-3</v>
      </c>
      <c r="AC17" s="178">
        <f t="shared" si="28"/>
        <v>-1.6666666666666607E-2</v>
      </c>
      <c r="AD17" s="178">
        <f t="shared" si="28"/>
        <v>-2.333333333333254E-2</v>
      </c>
      <c r="AE17" s="178">
        <f t="shared" si="28"/>
        <v>-2.9999999999999361E-2</v>
      </c>
      <c r="AF17" s="178">
        <f t="shared" si="28"/>
        <v>-4.1999999999998927E-2</v>
      </c>
      <c r="AG17" s="178">
        <f t="shared" si="28"/>
        <v>-5.3999999999999382E-2</v>
      </c>
      <c r="AH17" s="178">
        <f t="shared" si="28"/>
        <v>-6.5999999999999837E-2</v>
      </c>
      <c r="AI17" s="178">
        <f t="shared" si="28"/>
        <v>-7.8000000000000291E-2</v>
      </c>
      <c r="AJ17" s="178">
        <f t="shared" si="28"/>
        <v>-8.9999999999999858E-2</v>
      </c>
      <c r="AK17" s="178">
        <f t="shared" si="28"/>
        <v>-9.9999999999999645E-2</v>
      </c>
      <c r="AL17" s="178">
        <f t="shared" si="28"/>
        <v>-0.10999999999999943</v>
      </c>
      <c r="AM17" s="178">
        <f t="shared" si="28"/>
        <v>-0.11999999999999922</v>
      </c>
      <c r="AN17" s="178">
        <f t="shared" si="28"/>
        <v>-0.12999999999999901</v>
      </c>
      <c r="AO17" s="178">
        <f t="shared" si="28"/>
        <v>-0.13999999999999879</v>
      </c>
      <c r="AP17" s="179">
        <f t="shared" si="13"/>
        <v>4.0000000000000036E-2</v>
      </c>
      <c r="AQ17" s="180">
        <f t="shared" si="18"/>
        <v>3.3784860557769081E-2</v>
      </c>
      <c r="AR17" s="42">
        <f t="shared" si="15"/>
        <v>4.4384879518598215E-2</v>
      </c>
      <c r="AS17" s="241">
        <f t="shared" si="16"/>
        <v>0.13703953066541891</v>
      </c>
    </row>
    <row r="18" spans="1:45" ht="12.75">
      <c r="A18" s="171">
        <v>43112</v>
      </c>
      <c r="B18" s="182">
        <v>6.67</v>
      </c>
      <c r="C18" s="176">
        <v>6.75</v>
      </c>
      <c r="D18" s="175">
        <v>6.82</v>
      </c>
      <c r="E18" s="175">
        <f t="shared" si="0"/>
        <v>6.91</v>
      </c>
      <c r="F18" s="175">
        <v>7</v>
      </c>
      <c r="G18" s="175">
        <f t="shared" si="1"/>
        <v>7.1050000000000004</v>
      </c>
      <c r="H18" s="176">
        <v>7.21</v>
      </c>
      <c r="I18" s="176">
        <f t="shared" si="2"/>
        <v>7.3133333333333335</v>
      </c>
      <c r="J18" s="176">
        <f t="shared" si="3"/>
        <v>7.4166666666666661</v>
      </c>
      <c r="K18" s="175">
        <v>7.52</v>
      </c>
      <c r="L18" s="175">
        <f t="shared" si="4"/>
        <v>7.6099999999999994</v>
      </c>
      <c r="M18" s="175">
        <f t="shared" si="5"/>
        <v>7.6999999999999993</v>
      </c>
      <c r="N18" s="175">
        <f t="shared" si="6"/>
        <v>7.79</v>
      </c>
      <c r="O18" s="175">
        <f t="shared" si="7"/>
        <v>7.88</v>
      </c>
      <c r="P18" s="176">
        <v>7.97</v>
      </c>
      <c r="Q18" s="176">
        <f t="shared" si="8"/>
        <v>8.048</v>
      </c>
      <c r="R18" s="176">
        <f t="shared" si="9"/>
        <v>8.1259999999999994</v>
      </c>
      <c r="S18" s="176">
        <f t="shared" si="10"/>
        <v>8.2039999999999988</v>
      </c>
      <c r="T18" s="176">
        <f t="shared" si="11"/>
        <v>8.282</v>
      </c>
      <c r="U18" s="183">
        <v>8.36</v>
      </c>
      <c r="V18" s="178">
        <f t="shared" ref="V18:AO18" si="29">B18-B19</f>
        <v>9.9999999999997868E-3</v>
      </c>
      <c r="W18" s="178">
        <f t="shared" si="29"/>
        <v>-5.9999999999999609E-2</v>
      </c>
      <c r="X18" s="178">
        <f t="shared" si="29"/>
        <v>-5.9999999999999609E-2</v>
      </c>
      <c r="Y18" s="178">
        <f t="shared" si="29"/>
        <v>-6.4999999999999503E-2</v>
      </c>
      <c r="Z18" s="178">
        <f t="shared" si="29"/>
        <v>-7.0000000000000284E-2</v>
      </c>
      <c r="AA18" s="178">
        <f t="shared" si="29"/>
        <v>-7.0000000000000284E-2</v>
      </c>
      <c r="AB18" s="178">
        <f t="shared" si="29"/>
        <v>-7.0000000000000284E-2</v>
      </c>
      <c r="AC18" s="178">
        <f t="shared" si="29"/>
        <v>-5.9999999999999609E-2</v>
      </c>
      <c r="AD18" s="178">
        <f t="shared" si="29"/>
        <v>-5.0000000000000711E-2</v>
      </c>
      <c r="AE18" s="178">
        <f t="shared" si="29"/>
        <v>-4.0000000000000036E-2</v>
      </c>
      <c r="AF18" s="178">
        <f t="shared" si="29"/>
        <v>-3.4000000000000696E-2</v>
      </c>
      <c r="AG18" s="178">
        <f t="shared" si="29"/>
        <v>-2.8000000000000469E-2</v>
      </c>
      <c r="AH18" s="178">
        <f t="shared" si="29"/>
        <v>-2.2000000000000242E-2</v>
      </c>
      <c r="AI18" s="178">
        <f t="shared" si="29"/>
        <v>-1.6000000000000014E-2</v>
      </c>
      <c r="AJ18" s="178">
        <f t="shared" si="29"/>
        <v>-1.0000000000000675E-2</v>
      </c>
      <c r="AK18" s="178">
        <f t="shared" si="29"/>
        <v>-8.0000000000008953E-3</v>
      </c>
      <c r="AL18" s="178">
        <f t="shared" si="29"/>
        <v>-6.0000000000002274E-3</v>
      </c>
      <c r="AM18" s="178">
        <f t="shared" si="29"/>
        <v>-4.0000000000013358E-3</v>
      </c>
      <c r="AN18" s="178">
        <f t="shared" si="29"/>
        <v>-1.9999999999988916E-3</v>
      </c>
      <c r="AO18" s="178">
        <f t="shared" si="29"/>
        <v>0</v>
      </c>
      <c r="AP18" s="179">
        <f t="shared" si="13"/>
        <v>9.9999999999997868E-3</v>
      </c>
      <c r="AQ18" s="180">
        <f t="shared" si="18"/>
        <v>3.354581673306789E-2</v>
      </c>
      <c r="AR18" s="42">
        <f t="shared" si="15"/>
        <v>4.4512659911875398E-2</v>
      </c>
      <c r="AS18" s="241">
        <f t="shared" si="16"/>
        <v>0.13709774848696218</v>
      </c>
    </row>
    <row r="19" spans="1:45" ht="12.75">
      <c r="A19" s="184">
        <v>43111</v>
      </c>
      <c r="B19" s="182">
        <v>6.66</v>
      </c>
      <c r="C19" s="176">
        <v>6.81</v>
      </c>
      <c r="D19" s="175">
        <v>6.88</v>
      </c>
      <c r="E19" s="175">
        <f t="shared" si="0"/>
        <v>6.9749999999999996</v>
      </c>
      <c r="F19" s="175">
        <v>7.07</v>
      </c>
      <c r="G19" s="175">
        <f t="shared" si="1"/>
        <v>7.1750000000000007</v>
      </c>
      <c r="H19" s="176">
        <v>7.28</v>
      </c>
      <c r="I19" s="176">
        <f t="shared" si="2"/>
        <v>7.3733333333333331</v>
      </c>
      <c r="J19" s="176">
        <f t="shared" si="3"/>
        <v>7.4666666666666668</v>
      </c>
      <c r="K19" s="175">
        <v>7.56</v>
      </c>
      <c r="L19" s="175">
        <f t="shared" si="4"/>
        <v>7.6440000000000001</v>
      </c>
      <c r="M19" s="175">
        <f t="shared" si="5"/>
        <v>7.7279999999999998</v>
      </c>
      <c r="N19" s="175">
        <f t="shared" si="6"/>
        <v>7.8120000000000003</v>
      </c>
      <c r="O19" s="175">
        <f t="shared" si="7"/>
        <v>7.8959999999999999</v>
      </c>
      <c r="P19" s="176">
        <v>7.98</v>
      </c>
      <c r="Q19" s="176">
        <f t="shared" si="8"/>
        <v>8.0560000000000009</v>
      </c>
      <c r="R19" s="176">
        <f t="shared" si="9"/>
        <v>8.1319999999999997</v>
      </c>
      <c r="S19" s="176">
        <f t="shared" si="10"/>
        <v>8.2080000000000002</v>
      </c>
      <c r="T19" s="176">
        <f t="shared" si="11"/>
        <v>8.2839999999999989</v>
      </c>
      <c r="U19" s="183">
        <v>8.36</v>
      </c>
      <c r="V19" s="178">
        <f t="shared" ref="V19:AO19" si="30">B19-B20</f>
        <v>8.0000000000000071E-2</v>
      </c>
      <c r="W19" s="178">
        <f t="shared" si="30"/>
        <v>5.9999999999999609E-2</v>
      </c>
      <c r="X19" s="178">
        <f t="shared" si="30"/>
        <v>4.0000000000000036E-2</v>
      </c>
      <c r="Y19" s="178">
        <f t="shared" si="30"/>
        <v>3.5000000000000142E-2</v>
      </c>
      <c r="Z19" s="178">
        <f t="shared" si="30"/>
        <v>3.0000000000000249E-2</v>
      </c>
      <c r="AA19" s="178">
        <f t="shared" si="30"/>
        <v>2.5000000000000355E-2</v>
      </c>
      <c r="AB19" s="178">
        <f t="shared" si="30"/>
        <v>2.0000000000000462E-2</v>
      </c>
      <c r="AC19" s="178">
        <f t="shared" si="30"/>
        <v>1.3333333333333641E-2</v>
      </c>
      <c r="AD19" s="178">
        <f t="shared" si="30"/>
        <v>6.6666666666668206E-3</v>
      </c>
      <c r="AE19" s="178">
        <f t="shared" si="30"/>
        <v>0</v>
      </c>
      <c r="AF19" s="178">
        <f t="shared" si="30"/>
        <v>-7.9999999999991189E-3</v>
      </c>
      <c r="AG19" s="178">
        <f t="shared" si="30"/>
        <v>-1.6000000000000014E-2</v>
      </c>
      <c r="AH19" s="178">
        <f t="shared" si="30"/>
        <v>-2.3999999999999133E-2</v>
      </c>
      <c r="AI19" s="178">
        <f t="shared" si="30"/>
        <v>-3.2000000000000028E-2</v>
      </c>
      <c r="AJ19" s="178">
        <f t="shared" si="30"/>
        <v>-3.9999999999999147E-2</v>
      </c>
      <c r="AK19" s="178">
        <f t="shared" si="30"/>
        <v>-4.3999999999998707E-2</v>
      </c>
      <c r="AL19" s="178">
        <f t="shared" si="30"/>
        <v>-4.8000000000000043E-2</v>
      </c>
      <c r="AM19" s="178">
        <f t="shared" si="30"/>
        <v>-5.1999999999999602E-2</v>
      </c>
      <c r="AN19" s="178">
        <f t="shared" si="30"/>
        <v>-5.6000000000000938E-2</v>
      </c>
      <c r="AO19" s="178">
        <f t="shared" si="30"/>
        <v>-6.0000000000000497E-2</v>
      </c>
      <c r="AP19" s="179">
        <f t="shared" si="13"/>
        <v>8.0000000000000071E-2</v>
      </c>
      <c r="AQ19" s="180">
        <f t="shared" si="18"/>
        <v>3.3784860557769088E-2</v>
      </c>
      <c r="AR19" s="42">
        <f t="shared" si="15"/>
        <v>4.4546801567345744E-2</v>
      </c>
      <c r="AS19" s="241">
        <f t="shared" si="16"/>
        <v>0.13741621767928305</v>
      </c>
    </row>
    <row r="20" spans="1:45" ht="12.75">
      <c r="A20" s="184">
        <v>43110</v>
      </c>
      <c r="B20" s="182">
        <v>6.58</v>
      </c>
      <c r="C20" s="176">
        <v>6.75</v>
      </c>
      <c r="D20" s="175">
        <v>6.84</v>
      </c>
      <c r="E20" s="175">
        <f t="shared" si="0"/>
        <v>6.9399999999999995</v>
      </c>
      <c r="F20" s="175">
        <v>7.04</v>
      </c>
      <c r="G20" s="175">
        <f t="shared" si="1"/>
        <v>7.15</v>
      </c>
      <c r="H20" s="176">
        <v>7.26</v>
      </c>
      <c r="I20" s="176">
        <f t="shared" si="2"/>
        <v>7.3599999999999994</v>
      </c>
      <c r="J20" s="176">
        <f t="shared" si="3"/>
        <v>7.46</v>
      </c>
      <c r="K20" s="175">
        <v>7.56</v>
      </c>
      <c r="L20" s="175">
        <f t="shared" si="4"/>
        <v>7.6519999999999992</v>
      </c>
      <c r="M20" s="175">
        <f t="shared" si="5"/>
        <v>7.7439999999999998</v>
      </c>
      <c r="N20" s="175">
        <f t="shared" si="6"/>
        <v>7.8359999999999994</v>
      </c>
      <c r="O20" s="175">
        <f t="shared" si="7"/>
        <v>7.9279999999999999</v>
      </c>
      <c r="P20" s="176">
        <v>8.02</v>
      </c>
      <c r="Q20" s="176">
        <f t="shared" si="8"/>
        <v>8.1</v>
      </c>
      <c r="R20" s="176">
        <f t="shared" si="9"/>
        <v>8.18</v>
      </c>
      <c r="S20" s="176">
        <f t="shared" si="10"/>
        <v>8.26</v>
      </c>
      <c r="T20" s="176">
        <f t="shared" si="11"/>
        <v>8.34</v>
      </c>
      <c r="U20" s="183">
        <v>8.42</v>
      </c>
      <c r="V20" s="178">
        <f t="shared" ref="V20:AO20" si="31">B20-B21</f>
        <v>8.0000000000000071E-2</v>
      </c>
      <c r="W20" s="178">
        <f t="shared" si="31"/>
        <v>7.0000000000000284E-2</v>
      </c>
      <c r="X20" s="178">
        <f t="shared" si="31"/>
        <v>4.0000000000000036E-2</v>
      </c>
      <c r="Y20" s="178">
        <f t="shared" si="31"/>
        <v>2.4999999999999467E-2</v>
      </c>
      <c r="Z20" s="178">
        <f t="shared" si="31"/>
        <v>9.9999999999997868E-3</v>
      </c>
      <c r="AA20" s="178">
        <f t="shared" si="31"/>
        <v>5.0000000000007816E-3</v>
      </c>
      <c r="AB20" s="178">
        <f t="shared" si="31"/>
        <v>0</v>
      </c>
      <c r="AC20" s="178">
        <f t="shared" si="31"/>
        <v>3.3333333333329662E-3</v>
      </c>
      <c r="AD20" s="178">
        <f t="shared" si="31"/>
        <v>6.6666666666668206E-3</v>
      </c>
      <c r="AE20" s="178">
        <f t="shared" si="31"/>
        <v>9.9999999999997868E-3</v>
      </c>
      <c r="AF20" s="178">
        <f t="shared" si="31"/>
        <v>1.5999999999999126E-2</v>
      </c>
      <c r="AG20" s="178">
        <f t="shared" si="31"/>
        <v>2.1999999999999353E-2</v>
      </c>
      <c r="AH20" s="178">
        <f t="shared" si="31"/>
        <v>2.7999999999999581E-2</v>
      </c>
      <c r="AI20" s="178">
        <f t="shared" si="31"/>
        <v>3.3999999999999808E-2</v>
      </c>
      <c r="AJ20" s="178">
        <f t="shared" si="31"/>
        <v>3.9999999999999147E-2</v>
      </c>
      <c r="AK20" s="178">
        <f t="shared" si="31"/>
        <v>4.1999999999999815E-2</v>
      </c>
      <c r="AL20" s="178">
        <f t="shared" si="31"/>
        <v>4.4000000000000483E-2</v>
      </c>
      <c r="AM20" s="178">
        <f t="shared" si="31"/>
        <v>4.5999999999999375E-2</v>
      </c>
      <c r="AN20" s="178">
        <f t="shared" si="31"/>
        <v>4.8000000000000043E-2</v>
      </c>
      <c r="AO20" s="178">
        <f t="shared" si="31"/>
        <v>5.0000000000000711E-2</v>
      </c>
      <c r="AP20" s="179">
        <f t="shared" si="13"/>
        <v>8.0000000000000071E-2</v>
      </c>
      <c r="AQ20" s="180">
        <f t="shared" si="18"/>
        <v>3.3386454183267092E-2</v>
      </c>
      <c r="AR20" s="42">
        <f t="shared" si="15"/>
        <v>4.4578986706484171E-2</v>
      </c>
      <c r="AS20" s="241">
        <f t="shared" si="16"/>
        <v>0.13709268513479145</v>
      </c>
    </row>
    <row r="21" spans="1:45" ht="12.75">
      <c r="A21" s="184">
        <v>43109</v>
      </c>
      <c r="B21" s="182">
        <v>6.5</v>
      </c>
      <c r="C21" s="176">
        <v>6.68</v>
      </c>
      <c r="D21" s="175">
        <v>6.8</v>
      </c>
      <c r="E21" s="175">
        <f t="shared" si="0"/>
        <v>6.915</v>
      </c>
      <c r="F21" s="175">
        <v>7.03</v>
      </c>
      <c r="G21" s="175">
        <f t="shared" si="1"/>
        <v>7.1449999999999996</v>
      </c>
      <c r="H21" s="176">
        <v>7.26</v>
      </c>
      <c r="I21" s="176">
        <f t="shared" si="2"/>
        <v>7.3566666666666665</v>
      </c>
      <c r="J21" s="176">
        <f t="shared" si="3"/>
        <v>7.4533333333333331</v>
      </c>
      <c r="K21" s="175">
        <v>7.55</v>
      </c>
      <c r="L21" s="175">
        <f t="shared" si="4"/>
        <v>7.6360000000000001</v>
      </c>
      <c r="M21" s="175">
        <f t="shared" si="5"/>
        <v>7.7220000000000004</v>
      </c>
      <c r="N21" s="175">
        <f t="shared" si="6"/>
        <v>7.8079999999999998</v>
      </c>
      <c r="O21" s="175">
        <f t="shared" si="7"/>
        <v>7.8940000000000001</v>
      </c>
      <c r="P21" s="176">
        <v>7.98</v>
      </c>
      <c r="Q21" s="176">
        <f t="shared" si="8"/>
        <v>8.0579999999999998</v>
      </c>
      <c r="R21" s="176">
        <f t="shared" si="9"/>
        <v>8.1359999999999992</v>
      </c>
      <c r="S21" s="176">
        <f t="shared" si="10"/>
        <v>8.2140000000000004</v>
      </c>
      <c r="T21" s="176">
        <f t="shared" si="11"/>
        <v>8.2919999999999998</v>
      </c>
      <c r="U21" s="183">
        <v>8.3699999999999992</v>
      </c>
      <c r="V21" s="178">
        <f t="shared" ref="V21:AO21" si="32">B21-B22</f>
        <v>-1.9999999999999574E-2</v>
      </c>
      <c r="W21" s="178">
        <f t="shared" si="32"/>
        <v>-5.0000000000000711E-2</v>
      </c>
      <c r="X21" s="178">
        <f t="shared" si="32"/>
        <v>-8.0000000000000071E-2</v>
      </c>
      <c r="Y21" s="178">
        <f t="shared" si="32"/>
        <v>-8.0000000000000071E-2</v>
      </c>
      <c r="Z21" s="178">
        <f t="shared" si="32"/>
        <v>-8.0000000000000071E-2</v>
      </c>
      <c r="AA21" s="178">
        <f t="shared" si="32"/>
        <v>-6.5000000000000391E-2</v>
      </c>
      <c r="AB21" s="178">
        <f t="shared" si="32"/>
        <v>-4.9999999999999822E-2</v>
      </c>
      <c r="AC21" s="178">
        <f t="shared" si="32"/>
        <v>-4.9999999999999822E-2</v>
      </c>
      <c r="AD21" s="178">
        <f t="shared" si="32"/>
        <v>-4.9999999999999822E-2</v>
      </c>
      <c r="AE21" s="178">
        <f t="shared" si="32"/>
        <v>-4.9999999999999822E-2</v>
      </c>
      <c r="AF21" s="178">
        <f t="shared" si="32"/>
        <v>-5.1999999999999602E-2</v>
      </c>
      <c r="AG21" s="178">
        <f t="shared" si="32"/>
        <v>-5.3999999999999382E-2</v>
      </c>
      <c r="AH21" s="178">
        <f t="shared" si="32"/>
        <v>-5.5999999999999162E-2</v>
      </c>
      <c r="AI21" s="178">
        <f t="shared" si="32"/>
        <v>-5.7999999999998941E-2</v>
      </c>
      <c r="AJ21" s="178">
        <f t="shared" si="32"/>
        <v>-5.9999999999998721E-2</v>
      </c>
      <c r="AK21" s="178">
        <f t="shared" si="32"/>
        <v>-6.4000000000000057E-2</v>
      </c>
      <c r="AL21" s="178">
        <f t="shared" si="32"/>
        <v>-6.7999999999999616E-2</v>
      </c>
      <c r="AM21" s="178">
        <f t="shared" si="32"/>
        <v>-7.1999999999999176E-2</v>
      </c>
      <c r="AN21" s="178">
        <f t="shared" si="32"/>
        <v>-7.5999999999998735E-2</v>
      </c>
      <c r="AO21" s="178">
        <f t="shared" si="32"/>
        <v>-8.0000000000000071E-2</v>
      </c>
      <c r="AP21" s="179">
        <f t="shared" si="13"/>
        <v>-1.9999999999999574E-2</v>
      </c>
      <c r="AQ21" s="180">
        <f t="shared" si="18"/>
        <v>3.3625498007968282E-2</v>
      </c>
      <c r="AR21" s="42">
        <f t="shared" si="15"/>
        <v>4.4988922939441407E-2</v>
      </c>
      <c r="AS21" s="241">
        <f t="shared" si="16"/>
        <v>0.13828538324352502</v>
      </c>
    </row>
    <row r="22" spans="1:45" ht="12.75">
      <c r="A22" s="184">
        <v>43105</v>
      </c>
      <c r="B22" s="182">
        <v>6.52</v>
      </c>
      <c r="C22" s="176">
        <v>6.73</v>
      </c>
      <c r="D22" s="175">
        <v>6.88</v>
      </c>
      <c r="E22" s="175">
        <f t="shared" si="0"/>
        <v>6.9950000000000001</v>
      </c>
      <c r="F22" s="175">
        <v>7.11</v>
      </c>
      <c r="G22" s="175">
        <f t="shared" si="1"/>
        <v>7.21</v>
      </c>
      <c r="H22" s="176">
        <v>7.31</v>
      </c>
      <c r="I22" s="176">
        <f t="shared" si="2"/>
        <v>7.4066666666666663</v>
      </c>
      <c r="J22" s="176">
        <f t="shared" si="3"/>
        <v>7.503333333333333</v>
      </c>
      <c r="K22" s="175">
        <v>7.6</v>
      </c>
      <c r="L22" s="175">
        <f t="shared" si="4"/>
        <v>7.6879999999999997</v>
      </c>
      <c r="M22" s="175">
        <f t="shared" si="5"/>
        <v>7.7759999999999998</v>
      </c>
      <c r="N22" s="175">
        <f t="shared" si="6"/>
        <v>7.863999999999999</v>
      </c>
      <c r="O22" s="175">
        <f t="shared" si="7"/>
        <v>7.9519999999999991</v>
      </c>
      <c r="P22" s="176">
        <v>8.0399999999999991</v>
      </c>
      <c r="Q22" s="176">
        <f t="shared" si="8"/>
        <v>8.1219999999999999</v>
      </c>
      <c r="R22" s="176">
        <f t="shared" si="9"/>
        <v>8.2039999999999988</v>
      </c>
      <c r="S22" s="176">
        <f t="shared" si="10"/>
        <v>8.2859999999999996</v>
      </c>
      <c r="T22" s="176">
        <f t="shared" si="11"/>
        <v>8.3679999999999986</v>
      </c>
      <c r="U22" s="183">
        <v>8.4499999999999993</v>
      </c>
      <c r="V22" s="178">
        <f t="shared" ref="V22:AO22" si="33">B22-B23</f>
        <v>0.16999999999999993</v>
      </c>
      <c r="W22" s="178">
        <f t="shared" si="33"/>
        <v>-1.9999999999999574E-2</v>
      </c>
      <c r="X22" s="178">
        <f t="shared" si="33"/>
        <v>-9.9999999999997868E-3</v>
      </c>
      <c r="Y22" s="178">
        <f t="shared" si="33"/>
        <v>4.9999999999998934E-3</v>
      </c>
      <c r="Z22" s="178">
        <f t="shared" si="33"/>
        <v>2.0000000000000462E-2</v>
      </c>
      <c r="AA22" s="178">
        <f t="shared" si="33"/>
        <v>2.0000000000000462E-2</v>
      </c>
      <c r="AB22" s="178">
        <f t="shared" si="33"/>
        <v>1.9999999999999574E-2</v>
      </c>
      <c r="AC22" s="178">
        <f t="shared" si="33"/>
        <v>1.9999999999999574E-2</v>
      </c>
      <c r="AD22" s="178">
        <f t="shared" si="33"/>
        <v>1.9999999999999574E-2</v>
      </c>
      <c r="AE22" s="178">
        <f t="shared" si="33"/>
        <v>1.9999999999999574E-2</v>
      </c>
      <c r="AF22" s="178">
        <f t="shared" si="33"/>
        <v>1.3999999999999346E-2</v>
      </c>
      <c r="AG22" s="178">
        <f t="shared" si="33"/>
        <v>7.9999999999991189E-3</v>
      </c>
      <c r="AH22" s="178">
        <f t="shared" si="33"/>
        <v>1.9999999999988916E-3</v>
      </c>
      <c r="AI22" s="178">
        <f t="shared" si="33"/>
        <v>-4.0000000000013358E-3</v>
      </c>
      <c r="AJ22" s="178">
        <f t="shared" si="33"/>
        <v>-1.0000000000001563E-2</v>
      </c>
      <c r="AK22" s="178">
        <f t="shared" si="33"/>
        <v>-1.4000000000001123E-2</v>
      </c>
      <c r="AL22" s="178">
        <f t="shared" si="33"/>
        <v>-1.8000000000002458E-2</v>
      </c>
      <c r="AM22" s="178">
        <f t="shared" si="33"/>
        <v>-2.2000000000000242E-2</v>
      </c>
      <c r="AN22" s="178">
        <f t="shared" si="33"/>
        <v>-2.6000000000001577E-2</v>
      </c>
      <c r="AO22" s="178">
        <f t="shared" si="33"/>
        <v>-3.0000000000001137E-2</v>
      </c>
      <c r="AP22" s="179">
        <f t="shared" si="13"/>
        <v>0.16999999999999993</v>
      </c>
      <c r="AQ22" s="180">
        <f t="shared" si="18"/>
        <v>3.3984063745020075E-2</v>
      </c>
      <c r="AR22" s="42">
        <f t="shared" si="15"/>
        <v>4.4918412093705201E-2</v>
      </c>
      <c r="AS22" s="241">
        <f t="shared" si="16"/>
        <v>0.13847991622450156</v>
      </c>
    </row>
    <row r="23" spans="1:45" ht="12.75">
      <c r="A23" s="184">
        <v>43104</v>
      </c>
      <c r="B23" s="182">
        <v>6.35</v>
      </c>
      <c r="C23" s="176">
        <v>6.75</v>
      </c>
      <c r="D23" s="175">
        <v>6.89</v>
      </c>
      <c r="E23" s="175">
        <f t="shared" si="0"/>
        <v>6.99</v>
      </c>
      <c r="F23" s="175">
        <v>7.09</v>
      </c>
      <c r="G23" s="175">
        <f t="shared" si="1"/>
        <v>7.1899999999999995</v>
      </c>
      <c r="H23" s="176">
        <v>7.29</v>
      </c>
      <c r="I23" s="176">
        <f t="shared" si="2"/>
        <v>7.3866666666666667</v>
      </c>
      <c r="J23" s="176">
        <f t="shared" si="3"/>
        <v>7.4833333333333334</v>
      </c>
      <c r="K23" s="175">
        <v>7.58</v>
      </c>
      <c r="L23" s="175">
        <f t="shared" si="4"/>
        <v>7.6740000000000004</v>
      </c>
      <c r="M23" s="175">
        <f t="shared" si="5"/>
        <v>7.7680000000000007</v>
      </c>
      <c r="N23" s="175">
        <f t="shared" si="6"/>
        <v>7.8620000000000001</v>
      </c>
      <c r="O23" s="175">
        <f t="shared" si="7"/>
        <v>7.9560000000000004</v>
      </c>
      <c r="P23" s="176">
        <v>8.0500000000000007</v>
      </c>
      <c r="Q23" s="176">
        <f t="shared" si="8"/>
        <v>8.136000000000001</v>
      </c>
      <c r="R23" s="176">
        <f t="shared" si="9"/>
        <v>8.2220000000000013</v>
      </c>
      <c r="S23" s="176">
        <f t="shared" si="10"/>
        <v>8.3079999999999998</v>
      </c>
      <c r="T23" s="176">
        <f t="shared" si="11"/>
        <v>8.3940000000000001</v>
      </c>
      <c r="U23" s="183">
        <v>8.48</v>
      </c>
      <c r="V23" s="178">
        <f t="shared" ref="V23:AO23" si="34">B23-B24</f>
        <v>-0.14000000000000057</v>
      </c>
      <c r="W23" s="178">
        <f t="shared" si="34"/>
        <v>-4.0000000000000036E-2</v>
      </c>
      <c r="X23" s="178">
        <f t="shared" si="34"/>
        <v>-4.0000000000000036E-2</v>
      </c>
      <c r="Y23" s="178">
        <f t="shared" si="34"/>
        <v>-4.9999999999999822E-2</v>
      </c>
      <c r="Z23" s="178">
        <f t="shared" si="34"/>
        <v>-6.0000000000000497E-2</v>
      </c>
      <c r="AA23" s="178">
        <f t="shared" si="34"/>
        <v>-6.0000000000000497E-2</v>
      </c>
      <c r="AB23" s="178">
        <f t="shared" si="34"/>
        <v>-5.9999999999999609E-2</v>
      </c>
      <c r="AC23" s="178">
        <f t="shared" si="34"/>
        <v>-5.6666666666666643E-2</v>
      </c>
      <c r="AD23" s="178">
        <f t="shared" si="34"/>
        <v>-5.3333333333332789E-2</v>
      </c>
      <c r="AE23" s="178">
        <f t="shared" si="34"/>
        <v>-4.9999999999999822E-2</v>
      </c>
      <c r="AF23" s="178">
        <f t="shared" si="34"/>
        <v>-4.1999999999999815E-2</v>
      </c>
      <c r="AG23" s="178">
        <f t="shared" si="34"/>
        <v>-3.3999999999999808E-2</v>
      </c>
      <c r="AH23" s="178">
        <f t="shared" si="34"/>
        <v>-2.5999999999999801E-2</v>
      </c>
      <c r="AI23" s="178">
        <f t="shared" si="34"/>
        <v>-1.7999999999999794E-2</v>
      </c>
      <c r="AJ23" s="178">
        <f t="shared" si="34"/>
        <v>-9.9999999999997868E-3</v>
      </c>
      <c r="AK23" s="178">
        <f t="shared" si="34"/>
        <v>-9.9999999999997868E-3</v>
      </c>
      <c r="AL23" s="178">
        <f t="shared" si="34"/>
        <v>-9.9999999999997868E-3</v>
      </c>
      <c r="AM23" s="178">
        <f t="shared" si="34"/>
        <v>-9.9999999999997868E-3</v>
      </c>
      <c r="AN23" s="178">
        <f t="shared" si="34"/>
        <v>-9.9999999999997868E-3</v>
      </c>
      <c r="AO23" s="178">
        <f t="shared" si="34"/>
        <v>-9.9999999999997868E-3</v>
      </c>
      <c r="AP23" s="179">
        <f t="shared" si="13"/>
        <v>-9.9999999999997868E-3</v>
      </c>
      <c r="AQ23" s="180">
        <f t="shared" si="18"/>
        <v>3.3266932270916497E-2</v>
      </c>
      <c r="AR23" s="42">
        <f t="shared" si="15"/>
        <v>4.4168817758135616E-2</v>
      </c>
      <c r="AS23" s="241">
        <f t="shared" si="16"/>
        <v>0.13601896756145263</v>
      </c>
    </row>
    <row r="24" spans="1:45" ht="12.75">
      <c r="A24" s="184">
        <v>43103</v>
      </c>
      <c r="B24" s="182">
        <v>6.49</v>
      </c>
      <c r="C24" s="176">
        <v>6.79</v>
      </c>
      <c r="D24" s="175">
        <v>6.93</v>
      </c>
      <c r="E24" s="175">
        <f t="shared" si="0"/>
        <v>7.04</v>
      </c>
      <c r="F24" s="175">
        <v>7.15</v>
      </c>
      <c r="G24" s="175">
        <f t="shared" si="1"/>
        <v>7.25</v>
      </c>
      <c r="H24" s="176">
        <v>7.35</v>
      </c>
      <c r="I24" s="176">
        <f t="shared" si="2"/>
        <v>7.4433333333333334</v>
      </c>
      <c r="J24" s="176">
        <f t="shared" si="3"/>
        <v>7.5366666666666662</v>
      </c>
      <c r="K24" s="175">
        <v>7.63</v>
      </c>
      <c r="L24" s="175">
        <f t="shared" si="4"/>
        <v>7.7160000000000002</v>
      </c>
      <c r="M24" s="175">
        <f t="shared" si="5"/>
        <v>7.8020000000000005</v>
      </c>
      <c r="N24" s="175">
        <f t="shared" si="6"/>
        <v>7.8879999999999999</v>
      </c>
      <c r="O24" s="175">
        <f t="shared" si="7"/>
        <v>7.9740000000000002</v>
      </c>
      <c r="P24" s="176">
        <v>8.06</v>
      </c>
      <c r="Q24" s="176">
        <f t="shared" si="8"/>
        <v>8.1460000000000008</v>
      </c>
      <c r="R24" s="176">
        <f t="shared" si="9"/>
        <v>8.2320000000000011</v>
      </c>
      <c r="S24" s="176">
        <f t="shared" si="10"/>
        <v>8.3179999999999996</v>
      </c>
      <c r="T24" s="176">
        <f t="shared" si="11"/>
        <v>8.4039999999999999</v>
      </c>
      <c r="U24" s="183">
        <v>8.49</v>
      </c>
      <c r="V24" s="178">
        <f t="shared" ref="V24:AO24" si="35">B24-B25</f>
        <v>-0.12999999999999989</v>
      </c>
      <c r="W24" s="178">
        <f t="shared" si="35"/>
        <v>-4.9999999999999822E-2</v>
      </c>
      <c r="X24" s="178">
        <f t="shared" si="35"/>
        <v>-5.0000000000000711E-2</v>
      </c>
      <c r="Y24" s="178">
        <f t="shared" si="35"/>
        <v>-4.0000000000000036E-2</v>
      </c>
      <c r="Z24" s="178">
        <f t="shared" si="35"/>
        <v>-2.9999999999999361E-2</v>
      </c>
      <c r="AA24" s="178">
        <f t="shared" si="35"/>
        <v>-1.9999999999999574E-2</v>
      </c>
      <c r="AB24" s="178">
        <f t="shared" si="35"/>
        <v>-1.0000000000000675E-2</v>
      </c>
      <c r="AC24" s="178">
        <f t="shared" si="35"/>
        <v>-9.9999999999997868E-3</v>
      </c>
      <c r="AD24" s="178">
        <f t="shared" si="35"/>
        <v>-1.0000000000000675E-2</v>
      </c>
      <c r="AE24" s="178">
        <f t="shared" si="35"/>
        <v>-9.9999999999997868E-3</v>
      </c>
      <c r="AF24" s="178">
        <f t="shared" si="35"/>
        <v>-1.3999999999999346E-2</v>
      </c>
      <c r="AG24" s="178">
        <f t="shared" si="35"/>
        <v>-1.7999999999998906E-2</v>
      </c>
      <c r="AH24" s="178">
        <f t="shared" si="35"/>
        <v>-2.2000000000000242E-2</v>
      </c>
      <c r="AI24" s="178">
        <f t="shared" si="35"/>
        <v>-2.5999999999999801E-2</v>
      </c>
      <c r="AJ24" s="178">
        <f t="shared" si="35"/>
        <v>-2.9999999999999361E-2</v>
      </c>
      <c r="AK24" s="178">
        <f t="shared" si="35"/>
        <v>-3.1999999999998252E-2</v>
      </c>
      <c r="AL24" s="178">
        <f t="shared" si="35"/>
        <v>-3.399999999999892E-2</v>
      </c>
      <c r="AM24" s="178">
        <f t="shared" si="35"/>
        <v>-3.5999999999999588E-2</v>
      </c>
      <c r="AN24" s="178">
        <f t="shared" si="35"/>
        <v>-3.8000000000000256E-2</v>
      </c>
      <c r="AO24" s="178">
        <f t="shared" si="35"/>
        <v>-3.9999999999999147E-2</v>
      </c>
      <c r="AP24" s="179">
        <f t="shared" si="13"/>
        <v>-9.9999999999997868E-3</v>
      </c>
      <c r="AQ24" s="180">
        <f t="shared" si="18"/>
        <v>3.3426294820717295E-2</v>
      </c>
      <c r="AR24" s="42">
        <f t="shared" si="15"/>
        <v>4.4084164342955791E-2</v>
      </c>
      <c r="AS24" s="241">
        <f t="shared" si="16"/>
        <v>0.13598139681881954</v>
      </c>
    </row>
    <row r="25" spans="1:45" ht="12.75">
      <c r="A25" s="171">
        <v>43098</v>
      </c>
      <c r="B25" s="182">
        <v>6.62</v>
      </c>
      <c r="C25" s="176">
        <v>6.84</v>
      </c>
      <c r="D25" s="175">
        <v>6.98</v>
      </c>
      <c r="E25" s="175">
        <f t="shared" si="0"/>
        <v>7.08</v>
      </c>
      <c r="F25" s="175">
        <v>7.18</v>
      </c>
      <c r="G25" s="175">
        <f t="shared" si="1"/>
        <v>7.27</v>
      </c>
      <c r="H25" s="176">
        <v>7.36</v>
      </c>
      <c r="I25" s="176">
        <f t="shared" si="2"/>
        <v>7.4533333333333331</v>
      </c>
      <c r="J25" s="176">
        <f t="shared" si="3"/>
        <v>7.5466666666666669</v>
      </c>
      <c r="K25" s="175">
        <v>7.64</v>
      </c>
      <c r="L25" s="175">
        <f t="shared" si="4"/>
        <v>7.7299999999999995</v>
      </c>
      <c r="M25" s="175">
        <f t="shared" si="5"/>
        <v>7.8199999999999994</v>
      </c>
      <c r="N25" s="175">
        <f t="shared" si="6"/>
        <v>7.91</v>
      </c>
      <c r="O25" s="175">
        <f t="shared" si="7"/>
        <v>8</v>
      </c>
      <c r="P25" s="176">
        <v>8.09</v>
      </c>
      <c r="Q25" s="176">
        <f t="shared" si="8"/>
        <v>8.177999999999999</v>
      </c>
      <c r="R25" s="176">
        <f t="shared" si="9"/>
        <v>8.266</v>
      </c>
      <c r="S25" s="176">
        <f t="shared" si="10"/>
        <v>8.3539999999999992</v>
      </c>
      <c r="T25" s="176">
        <f t="shared" si="11"/>
        <v>8.4420000000000002</v>
      </c>
      <c r="U25" s="183">
        <v>8.5299999999999994</v>
      </c>
      <c r="V25" s="178">
        <f t="shared" ref="V25:AO25" si="36">B25-B26</f>
        <v>8.9999999999999858E-2</v>
      </c>
      <c r="W25" s="178">
        <f t="shared" si="36"/>
        <v>3.0000000000000249E-2</v>
      </c>
      <c r="X25" s="178">
        <f t="shared" si="36"/>
        <v>4.0000000000000036E-2</v>
      </c>
      <c r="Y25" s="178">
        <f t="shared" si="36"/>
        <v>4.0000000000000036E-2</v>
      </c>
      <c r="Z25" s="178">
        <f t="shared" si="36"/>
        <v>4.0000000000000036E-2</v>
      </c>
      <c r="AA25" s="178">
        <f t="shared" si="36"/>
        <v>2.5000000000000355E-2</v>
      </c>
      <c r="AB25" s="178">
        <f t="shared" si="36"/>
        <v>1.0000000000000675E-2</v>
      </c>
      <c r="AC25" s="178">
        <f t="shared" si="36"/>
        <v>0</v>
      </c>
      <c r="AD25" s="178">
        <f t="shared" si="36"/>
        <v>-9.9999999999997868E-3</v>
      </c>
      <c r="AE25" s="178">
        <f t="shared" si="36"/>
        <v>-2.0000000000000462E-2</v>
      </c>
      <c r="AF25" s="178">
        <f t="shared" si="36"/>
        <v>-3.8000000000000256E-2</v>
      </c>
      <c r="AG25" s="178">
        <f t="shared" si="36"/>
        <v>-5.600000000000005E-2</v>
      </c>
      <c r="AH25" s="178">
        <f t="shared" si="36"/>
        <v>-7.3999999999999844E-2</v>
      </c>
      <c r="AI25" s="178">
        <f t="shared" si="36"/>
        <v>-9.1999999999998749E-2</v>
      </c>
      <c r="AJ25" s="178">
        <f t="shared" si="36"/>
        <v>-0.10999999999999943</v>
      </c>
      <c r="AK25" s="178">
        <f t="shared" si="36"/>
        <v>-0.12400000000000055</v>
      </c>
      <c r="AL25" s="178">
        <f t="shared" si="36"/>
        <v>-0.1379999999999999</v>
      </c>
      <c r="AM25" s="178">
        <f t="shared" si="36"/>
        <v>-0.15200000000000102</v>
      </c>
      <c r="AN25" s="178">
        <f t="shared" si="36"/>
        <v>-0.16600000000000037</v>
      </c>
      <c r="AO25" s="178">
        <f t="shared" si="36"/>
        <v>-0.18000000000000149</v>
      </c>
      <c r="AP25" s="179">
        <f t="shared" si="13"/>
        <v>8.9999999999999858E-2</v>
      </c>
      <c r="AQ25" s="180">
        <f t="shared" si="18"/>
        <v>3.3864541832669487E-2</v>
      </c>
      <c r="AR25" s="42">
        <f t="shared" si="15"/>
        <v>4.4197348084350538E-2</v>
      </c>
      <c r="AS25" s="241">
        <f t="shared" si="16"/>
        <v>0.13668294858694138</v>
      </c>
    </row>
    <row r="26" spans="1:45" ht="12.75">
      <c r="A26" s="171">
        <v>43097</v>
      </c>
      <c r="B26" s="182">
        <v>6.53</v>
      </c>
      <c r="C26" s="176">
        <v>6.81</v>
      </c>
      <c r="D26" s="175">
        <v>6.94</v>
      </c>
      <c r="E26" s="175">
        <f t="shared" si="0"/>
        <v>7.04</v>
      </c>
      <c r="F26" s="175">
        <v>7.14</v>
      </c>
      <c r="G26" s="175">
        <f t="shared" si="1"/>
        <v>7.2449999999999992</v>
      </c>
      <c r="H26" s="176">
        <v>7.35</v>
      </c>
      <c r="I26" s="176">
        <f t="shared" si="2"/>
        <v>7.4533333333333331</v>
      </c>
      <c r="J26" s="176">
        <f t="shared" si="3"/>
        <v>7.5566666666666666</v>
      </c>
      <c r="K26" s="175">
        <v>7.66</v>
      </c>
      <c r="L26" s="175">
        <f t="shared" si="4"/>
        <v>7.7679999999999998</v>
      </c>
      <c r="M26" s="175">
        <f t="shared" si="5"/>
        <v>7.8759999999999994</v>
      </c>
      <c r="N26" s="175">
        <f t="shared" si="6"/>
        <v>7.984</v>
      </c>
      <c r="O26" s="175">
        <f t="shared" si="7"/>
        <v>8.0919999999999987</v>
      </c>
      <c r="P26" s="176">
        <v>8.1999999999999993</v>
      </c>
      <c r="Q26" s="176">
        <f t="shared" si="8"/>
        <v>8.3019999999999996</v>
      </c>
      <c r="R26" s="176">
        <f t="shared" si="9"/>
        <v>8.4039999999999999</v>
      </c>
      <c r="S26" s="176">
        <f t="shared" si="10"/>
        <v>8.5060000000000002</v>
      </c>
      <c r="T26" s="176">
        <f t="shared" si="11"/>
        <v>8.6080000000000005</v>
      </c>
      <c r="U26" s="183">
        <v>8.7100000000000009</v>
      </c>
      <c r="V26" s="178">
        <f t="shared" ref="V26:AO26" si="37">B26-B27</f>
        <v>-0.16999999999999993</v>
      </c>
      <c r="W26" s="178">
        <f t="shared" si="37"/>
        <v>-7.0000000000000284E-2</v>
      </c>
      <c r="X26" s="178">
        <f t="shared" si="37"/>
        <v>-4.0000000000000036E-2</v>
      </c>
      <c r="Y26" s="178">
        <f t="shared" si="37"/>
        <v>-3.5000000000000142E-2</v>
      </c>
      <c r="Z26" s="178">
        <f t="shared" si="37"/>
        <v>-3.0000000000000249E-2</v>
      </c>
      <c r="AA26" s="178">
        <f t="shared" si="37"/>
        <v>-2.5000000000000355E-2</v>
      </c>
      <c r="AB26" s="178">
        <f t="shared" si="37"/>
        <v>-2.0000000000000462E-2</v>
      </c>
      <c r="AC26" s="178">
        <f t="shared" si="37"/>
        <v>-1.0000000000000675E-2</v>
      </c>
      <c r="AD26" s="178">
        <f t="shared" si="37"/>
        <v>0</v>
      </c>
      <c r="AE26" s="178">
        <f t="shared" si="37"/>
        <v>9.9999999999997868E-3</v>
      </c>
      <c r="AF26" s="178">
        <f t="shared" si="37"/>
        <v>2.7999999999999581E-2</v>
      </c>
      <c r="AG26" s="178">
        <f t="shared" si="37"/>
        <v>4.5999999999999375E-2</v>
      </c>
      <c r="AH26" s="178">
        <f t="shared" si="37"/>
        <v>6.4000000000000057E-2</v>
      </c>
      <c r="AI26" s="178">
        <f t="shared" si="37"/>
        <v>8.1999999999998963E-2</v>
      </c>
      <c r="AJ26" s="178">
        <f t="shared" si="37"/>
        <v>9.9999999999999645E-2</v>
      </c>
      <c r="AK26" s="178">
        <f t="shared" si="37"/>
        <v>0.11400000000000077</v>
      </c>
      <c r="AL26" s="178">
        <f t="shared" si="37"/>
        <v>0.12800000000000011</v>
      </c>
      <c r="AM26" s="178">
        <f t="shared" si="37"/>
        <v>0.14200000000000124</v>
      </c>
      <c r="AN26" s="178">
        <f t="shared" si="37"/>
        <v>0.15600000000000058</v>
      </c>
      <c r="AO26" s="178">
        <f t="shared" si="37"/>
        <v>0.17000000000000171</v>
      </c>
      <c r="AP26" s="179">
        <f t="shared" si="13"/>
        <v>0.17000000000000171</v>
      </c>
      <c r="AQ26" s="180">
        <f t="shared" si="18"/>
        <v>3.3824701195219284E-2</v>
      </c>
      <c r="AR26" s="42">
        <f t="shared" si="15"/>
        <v>4.4151026572553896E-2</v>
      </c>
      <c r="AS26" s="241">
        <f t="shared" si="16"/>
        <v>0.13653534799900069</v>
      </c>
    </row>
    <row r="27" spans="1:45" ht="12.75">
      <c r="A27" s="171">
        <v>43096</v>
      </c>
      <c r="B27" s="182">
        <v>6.7</v>
      </c>
      <c r="C27" s="176">
        <v>6.88</v>
      </c>
      <c r="D27" s="175">
        <v>6.98</v>
      </c>
      <c r="E27" s="175">
        <f t="shared" si="0"/>
        <v>7.0750000000000002</v>
      </c>
      <c r="F27" s="175">
        <v>7.17</v>
      </c>
      <c r="G27" s="175">
        <f t="shared" si="1"/>
        <v>7.27</v>
      </c>
      <c r="H27" s="176">
        <v>7.37</v>
      </c>
      <c r="I27" s="176">
        <f t="shared" si="2"/>
        <v>7.4633333333333338</v>
      </c>
      <c r="J27" s="176">
        <f t="shared" si="3"/>
        <v>7.5566666666666666</v>
      </c>
      <c r="K27" s="175">
        <v>7.65</v>
      </c>
      <c r="L27" s="175">
        <f t="shared" si="4"/>
        <v>7.74</v>
      </c>
      <c r="M27" s="175">
        <f t="shared" si="5"/>
        <v>7.83</v>
      </c>
      <c r="N27" s="175">
        <f t="shared" si="6"/>
        <v>7.92</v>
      </c>
      <c r="O27" s="175">
        <f t="shared" si="7"/>
        <v>8.01</v>
      </c>
      <c r="P27" s="176">
        <v>8.1</v>
      </c>
      <c r="Q27" s="176">
        <f t="shared" si="8"/>
        <v>8.1879999999999988</v>
      </c>
      <c r="R27" s="176">
        <f t="shared" si="9"/>
        <v>8.2759999999999998</v>
      </c>
      <c r="S27" s="176">
        <f t="shared" si="10"/>
        <v>8.363999999999999</v>
      </c>
      <c r="T27" s="176">
        <f t="shared" si="11"/>
        <v>8.452</v>
      </c>
      <c r="U27" s="183">
        <v>8.5399999999999991</v>
      </c>
      <c r="V27" s="178">
        <f t="shared" ref="V27:AO27" si="38">B27-B28</f>
        <v>-8.0000000000000071E-2</v>
      </c>
      <c r="W27" s="178">
        <f t="shared" si="38"/>
        <v>-9.9999999999997868E-3</v>
      </c>
      <c r="X27" s="178">
        <f t="shared" si="38"/>
        <v>-1.9999999999999574E-2</v>
      </c>
      <c r="Y27" s="178">
        <f t="shared" si="38"/>
        <v>-4.9999999999998934E-3</v>
      </c>
      <c r="Z27" s="178">
        <f t="shared" si="38"/>
        <v>9.9999999999997868E-3</v>
      </c>
      <c r="AA27" s="178">
        <f t="shared" si="38"/>
        <v>1.9999999999999574E-2</v>
      </c>
      <c r="AB27" s="178">
        <f t="shared" si="38"/>
        <v>3.0000000000000249E-2</v>
      </c>
      <c r="AC27" s="178">
        <f t="shared" si="38"/>
        <v>2.6666666666667282E-2</v>
      </c>
      <c r="AD27" s="178">
        <f t="shared" si="38"/>
        <v>2.3333333333333428E-2</v>
      </c>
      <c r="AE27" s="178">
        <f t="shared" si="38"/>
        <v>2.0000000000000462E-2</v>
      </c>
      <c r="AF27" s="178">
        <f t="shared" si="38"/>
        <v>2.0000000000000462E-2</v>
      </c>
      <c r="AG27" s="178">
        <f t="shared" si="38"/>
        <v>2.0000000000000462E-2</v>
      </c>
      <c r="AH27" s="178">
        <f t="shared" si="38"/>
        <v>1.9999999999999574E-2</v>
      </c>
      <c r="AI27" s="178">
        <f t="shared" si="38"/>
        <v>1.9999999999999574E-2</v>
      </c>
      <c r="AJ27" s="178">
        <f t="shared" si="38"/>
        <v>1.9999999999999574E-2</v>
      </c>
      <c r="AK27" s="178">
        <f t="shared" si="38"/>
        <v>2.1999999999998465E-2</v>
      </c>
      <c r="AL27" s="178">
        <f t="shared" si="38"/>
        <v>2.3999999999999133E-2</v>
      </c>
      <c r="AM27" s="178">
        <f t="shared" si="38"/>
        <v>2.5999999999999801E-2</v>
      </c>
      <c r="AN27" s="178">
        <f t="shared" si="38"/>
        <v>2.8000000000000469E-2</v>
      </c>
      <c r="AO27" s="178">
        <f t="shared" si="38"/>
        <v>2.9999999999999361E-2</v>
      </c>
      <c r="AP27" s="179">
        <f t="shared" si="13"/>
        <v>3.0000000000000249E-2</v>
      </c>
      <c r="AQ27" s="180">
        <f t="shared" si="18"/>
        <v>3.3107569721115698E-2</v>
      </c>
      <c r="AR27" s="42">
        <f t="shared" si="15"/>
        <v>4.3385531948682159E-2</v>
      </c>
      <c r="AS27" s="241">
        <f t="shared" si="16"/>
        <v>0.13403740973406342</v>
      </c>
    </row>
    <row r="28" spans="1:45" ht="12.75">
      <c r="A28" s="171">
        <v>43095</v>
      </c>
      <c r="B28" s="182">
        <v>6.78</v>
      </c>
      <c r="C28" s="176">
        <v>6.89</v>
      </c>
      <c r="D28" s="175">
        <v>7</v>
      </c>
      <c r="E28" s="175">
        <f t="shared" si="0"/>
        <v>7.08</v>
      </c>
      <c r="F28" s="175">
        <v>7.16</v>
      </c>
      <c r="G28" s="175">
        <f t="shared" si="1"/>
        <v>7.25</v>
      </c>
      <c r="H28" s="176">
        <v>7.34</v>
      </c>
      <c r="I28" s="176">
        <f t="shared" si="2"/>
        <v>7.4366666666666665</v>
      </c>
      <c r="J28" s="176">
        <f t="shared" si="3"/>
        <v>7.5333333333333332</v>
      </c>
      <c r="K28" s="175">
        <v>7.63</v>
      </c>
      <c r="L28" s="175">
        <f t="shared" si="4"/>
        <v>7.72</v>
      </c>
      <c r="M28" s="175">
        <f t="shared" si="5"/>
        <v>7.81</v>
      </c>
      <c r="N28" s="175">
        <f t="shared" si="6"/>
        <v>7.9</v>
      </c>
      <c r="O28" s="175">
        <f t="shared" si="7"/>
        <v>7.99</v>
      </c>
      <c r="P28" s="176">
        <v>8.08</v>
      </c>
      <c r="Q28" s="176">
        <f t="shared" si="8"/>
        <v>8.1660000000000004</v>
      </c>
      <c r="R28" s="176">
        <f t="shared" si="9"/>
        <v>8.2520000000000007</v>
      </c>
      <c r="S28" s="176">
        <f t="shared" si="10"/>
        <v>8.3379999999999992</v>
      </c>
      <c r="T28" s="176">
        <f t="shared" si="11"/>
        <v>8.4239999999999995</v>
      </c>
      <c r="U28" s="183">
        <v>8.51</v>
      </c>
      <c r="V28" s="178">
        <f t="shared" ref="V28:AO28" si="39">B28-B29</f>
        <v>2.0000000000000462E-2</v>
      </c>
      <c r="W28" s="178">
        <f t="shared" si="39"/>
        <v>-1.0000000000000675E-2</v>
      </c>
      <c r="X28" s="178">
        <f t="shared" si="39"/>
        <v>-9.9999999999997868E-3</v>
      </c>
      <c r="Y28" s="178">
        <f t="shared" si="39"/>
        <v>-9.9999999999997868E-3</v>
      </c>
      <c r="Z28" s="178">
        <f t="shared" si="39"/>
        <v>-9.9999999999997868E-3</v>
      </c>
      <c r="AA28" s="178">
        <f t="shared" si="39"/>
        <v>-4.9999999999998934E-3</v>
      </c>
      <c r="AB28" s="178">
        <f t="shared" si="39"/>
        <v>0</v>
      </c>
      <c r="AC28" s="178">
        <f t="shared" si="39"/>
        <v>3.3333333333329662E-3</v>
      </c>
      <c r="AD28" s="178">
        <f t="shared" si="39"/>
        <v>6.6666666666668206E-3</v>
      </c>
      <c r="AE28" s="178">
        <f t="shared" si="39"/>
        <v>9.9999999999997868E-3</v>
      </c>
      <c r="AF28" s="178">
        <f t="shared" si="39"/>
        <v>1.1999999999999567E-2</v>
      </c>
      <c r="AG28" s="178">
        <f t="shared" si="39"/>
        <v>1.3999999999999346E-2</v>
      </c>
      <c r="AH28" s="178">
        <f t="shared" si="39"/>
        <v>1.6000000000000014E-2</v>
      </c>
      <c r="AI28" s="178">
        <f t="shared" si="39"/>
        <v>1.7999999999999794E-2</v>
      </c>
      <c r="AJ28" s="178">
        <f t="shared" si="39"/>
        <v>1.9999999999999574E-2</v>
      </c>
      <c r="AK28" s="178">
        <f t="shared" si="39"/>
        <v>1.9999999999999574E-2</v>
      </c>
      <c r="AL28" s="178">
        <f t="shared" si="39"/>
        <v>1.9999999999999574E-2</v>
      </c>
      <c r="AM28" s="178">
        <f t="shared" si="39"/>
        <v>1.9999999999999574E-2</v>
      </c>
      <c r="AN28" s="178">
        <f t="shared" si="39"/>
        <v>1.9999999999999574E-2</v>
      </c>
      <c r="AO28" s="178">
        <f t="shared" si="39"/>
        <v>1.9999999999999574E-2</v>
      </c>
      <c r="AP28" s="179">
        <f t="shared" si="13"/>
        <v>2.0000000000000462E-2</v>
      </c>
      <c r="AQ28" s="180">
        <f t="shared" si="18"/>
        <v>3.3067729083665495E-2</v>
      </c>
      <c r="AR28" s="42">
        <f t="shared" si="15"/>
        <v>4.3392987848525841E-2</v>
      </c>
      <c r="AS28" s="241">
        <f t="shared" si="16"/>
        <v>0.13401491411336364</v>
      </c>
    </row>
    <row r="29" spans="1:45" ht="12.75">
      <c r="A29" s="171">
        <v>43094</v>
      </c>
      <c r="B29" s="182">
        <v>6.76</v>
      </c>
      <c r="C29" s="176">
        <v>6.9</v>
      </c>
      <c r="D29" s="175">
        <v>7.01</v>
      </c>
      <c r="E29" s="175">
        <f t="shared" si="0"/>
        <v>7.09</v>
      </c>
      <c r="F29" s="175">
        <v>7.17</v>
      </c>
      <c r="G29" s="175">
        <f t="shared" si="1"/>
        <v>7.2549999999999999</v>
      </c>
      <c r="H29" s="176">
        <v>7.34</v>
      </c>
      <c r="I29" s="176">
        <f t="shared" si="2"/>
        <v>7.4333333333333336</v>
      </c>
      <c r="J29" s="176">
        <f t="shared" si="3"/>
        <v>7.5266666666666664</v>
      </c>
      <c r="K29" s="175">
        <v>7.62</v>
      </c>
      <c r="L29" s="175">
        <f t="shared" si="4"/>
        <v>7.7080000000000002</v>
      </c>
      <c r="M29" s="175">
        <f t="shared" si="5"/>
        <v>7.7960000000000003</v>
      </c>
      <c r="N29" s="175">
        <f t="shared" si="6"/>
        <v>7.8840000000000003</v>
      </c>
      <c r="O29" s="175">
        <f t="shared" si="7"/>
        <v>7.9720000000000004</v>
      </c>
      <c r="P29" s="176">
        <v>8.06</v>
      </c>
      <c r="Q29" s="176">
        <f t="shared" si="8"/>
        <v>8.1460000000000008</v>
      </c>
      <c r="R29" s="176">
        <f t="shared" si="9"/>
        <v>8.2320000000000011</v>
      </c>
      <c r="S29" s="176">
        <f t="shared" si="10"/>
        <v>8.3179999999999996</v>
      </c>
      <c r="T29" s="176">
        <f t="shared" si="11"/>
        <v>8.4039999999999999</v>
      </c>
      <c r="U29" s="183">
        <v>8.49</v>
      </c>
      <c r="V29" s="178">
        <f t="shared" ref="V29:AO29" si="40">B29-B30</f>
        <v>-7.0000000000000284E-2</v>
      </c>
      <c r="W29" s="178">
        <f t="shared" si="40"/>
        <v>-9.9999999999997868E-3</v>
      </c>
      <c r="X29" s="178">
        <f t="shared" si="40"/>
        <v>1.9999999999999574E-2</v>
      </c>
      <c r="Y29" s="178">
        <f t="shared" si="40"/>
        <v>1.9999999999999574E-2</v>
      </c>
      <c r="Z29" s="178">
        <f t="shared" si="40"/>
        <v>1.9999999999999574E-2</v>
      </c>
      <c r="AA29" s="178">
        <f t="shared" si="40"/>
        <v>9.9999999999997868E-3</v>
      </c>
      <c r="AB29" s="178">
        <f t="shared" si="40"/>
        <v>0</v>
      </c>
      <c r="AC29" s="178">
        <f t="shared" si="40"/>
        <v>-3.3333333333329662E-3</v>
      </c>
      <c r="AD29" s="178">
        <f t="shared" si="40"/>
        <v>-6.6666666666668206E-3</v>
      </c>
      <c r="AE29" s="178">
        <f t="shared" si="40"/>
        <v>-9.9999999999997868E-3</v>
      </c>
      <c r="AF29" s="178">
        <f t="shared" si="40"/>
        <v>-9.9999999999997868E-3</v>
      </c>
      <c r="AG29" s="178">
        <f t="shared" si="40"/>
        <v>-9.9999999999997868E-3</v>
      </c>
      <c r="AH29" s="178">
        <f t="shared" si="40"/>
        <v>-9.9999999999997868E-3</v>
      </c>
      <c r="AI29" s="178">
        <f t="shared" si="40"/>
        <v>-9.9999999999997868E-3</v>
      </c>
      <c r="AJ29" s="178">
        <f t="shared" si="40"/>
        <v>-9.9999999999997868E-3</v>
      </c>
      <c r="AK29" s="178">
        <f t="shared" si="40"/>
        <v>-7.9999999999991189E-3</v>
      </c>
      <c r="AL29" s="178">
        <f t="shared" si="40"/>
        <v>-5.999999999998451E-3</v>
      </c>
      <c r="AM29" s="178">
        <f t="shared" si="40"/>
        <v>-4.0000000000013358E-3</v>
      </c>
      <c r="AN29" s="178">
        <f t="shared" si="40"/>
        <v>-2.0000000000006679E-3</v>
      </c>
      <c r="AO29" s="178">
        <f t="shared" si="40"/>
        <v>0</v>
      </c>
      <c r="AP29" s="179">
        <f t="shared" si="13"/>
        <v>1.9999999999999574E-2</v>
      </c>
      <c r="AQ29" s="180">
        <f t="shared" si="18"/>
        <v>3.3187250996016091E-2</v>
      </c>
      <c r="AR29" s="42">
        <f t="shared" si="15"/>
        <v>4.339816582313992E-2</v>
      </c>
      <c r="AS29" s="241">
        <f t="shared" si="16"/>
        <v>0.13414648179594951</v>
      </c>
    </row>
    <row r="30" spans="1:45" ht="12.75">
      <c r="A30" s="171">
        <v>43091</v>
      </c>
      <c r="B30" s="182">
        <v>6.83</v>
      </c>
      <c r="C30" s="176">
        <v>6.91</v>
      </c>
      <c r="D30" s="175">
        <v>6.99</v>
      </c>
      <c r="E30" s="175">
        <f t="shared" si="0"/>
        <v>7.07</v>
      </c>
      <c r="F30" s="175">
        <v>7.15</v>
      </c>
      <c r="G30" s="175">
        <f t="shared" si="1"/>
        <v>7.2450000000000001</v>
      </c>
      <c r="H30" s="176">
        <v>7.34</v>
      </c>
      <c r="I30" s="176">
        <f t="shared" si="2"/>
        <v>7.4366666666666665</v>
      </c>
      <c r="J30" s="176">
        <f t="shared" si="3"/>
        <v>7.5333333333333332</v>
      </c>
      <c r="K30" s="175">
        <v>7.63</v>
      </c>
      <c r="L30" s="175">
        <f t="shared" si="4"/>
        <v>7.718</v>
      </c>
      <c r="M30" s="175">
        <f t="shared" si="5"/>
        <v>7.806</v>
      </c>
      <c r="N30" s="175">
        <f t="shared" si="6"/>
        <v>7.8940000000000001</v>
      </c>
      <c r="O30" s="175">
        <f t="shared" si="7"/>
        <v>7.9820000000000002</v>
      </c>
      <c r="P30" s="176">
        <v>8.07</v>
      </c>
      <c r="Q30" s="176">
        <f t="shared" si="8"/>
        <v>8.1539999999999999</v>
      </c>
      <c r="R30" s="176">
        <f t="shared" si="9"/>
        <v>8.2379999999999995</v>
      </c>
      <c r="S30" s="176">
        <f t="shared" si="10"/>
        <v>8.322000000000001</v>
      </c>
      <c r="T30" s="176">
        <f t="shared" si="11"/>
        <v>8.4060000000000006</v>
      </c>
      <c r="U30" s="183">
        <v>8.49</v>
      </c>
      <c r="V30" s="178">
        <f t="shared" ref="V30:AO30" si="41">B30-B31</f>
        <v>-4.9999999999999822E-2</v>
      </c>
      <c r="W30" s="178">
        <f t="shared" si="41"/>
        <v>-4.0000000000000036E-2</v>
      </c>
      <c r="X30" s="178">
        <f t="shared" si="41"/>
        <v>-1.9999999999999574E-2</v>
      </c>
      <c r="Y30" s="178">
        <f t="shared" si="41"/>
        <v>-1.499999999999968E-2</v>
      </c>
      <c r="Z30" s="178">
        <f t="shared" si="41"/>
        <v>-9.9999999999997868E-3</v>
      </c>
      <c r="AA30" s="178">
        <f t="shared" si="41"/>
        <v>0</v>
      </c>
      <c r="AB30" s="178">
        <f t="shared" si="41"/>
        <v>9.9999999999997868E-3</v>
      </c>
      <c r="AC30" s="178">
        <f t="shared" si="41"/>
        <v>1.6666666666666607E-2</v>
      </c>
      <c r="AD30" s="178">
        <f t="shared" si="41"/>
        <v>2.3333333333333428E-2</v>
      </c>
      <c r="AE30" s="178">
        <f t="shared" si="41"/>
        <v>3.0000000000000249E-2</v>
      </c>
      <c r="AF30" s="178">
        <f t="shared" si="41"/>
        <v>3.6000000000000476E-2</v>
      </c>
      <c r="AG30" s="178">
        <f t="shared" si="41"/>
        <v>4.2000000000000703E-2</v>
      </c>
      <c r="AH30" s="178">
        <f t="shared" si="41"/>
        <v>4.8000000000000043E-2</v>
      </c>
      <c r="AI30" s="178">
        <f t="shared" si="41"/>
        <v>5.400000000000027E-2</v>
      </c>
      <c r="AJ30" s="178">
        <f t="shared" si="41"/>
        <v>6.0000000000000497E-2</v>
      </c>
      <c r="AK30" s="178">
        <f t="shared" si="41"/>
        <v>6.6000000000000725E-2</v>
      </c>
      <c r="AL30" s="178">
        <f t="shared" si="41"/>
        <v>7.1999999999999176E-2</v>
      </c>
      <c r="AM30" s="178">
        <f t="shared" si="41"/>
        <v>7.800000000000118E-2</v>
      </c>
      <c r="AN30" s="178">
        <f t="shared" si="41"/>
        <v>8.3999999999999631E-2</v>
      </c>
      <c r="AO30" s="178">
        <f t="shared" si="41"/>
        <v>8.9999999999999858E-2</v>
      </c>
      <c r="AP30" s="179">
        <f t="shared" si="13"/>
        <v>8.9999999999999858E-2</v>
      </c>
      <c r="AQ30" s="180">
        <f t="shared" si="18"/>
        <v>3.326693227091649E-2</v>
      </c>
      <c r="AR30" s="42">
        <f t="shared" si="15"/>
        <v>4.3392216607951652E-2</v>
      </c>
      <c r="AS30" s="241">
        <f t="shared" si="16"/>
        <v>0.13421232312674447</v>
      </c>
    </row>
    <row r="31" spans="1:45" ht="12.75">
      <c r="A31" s="171">
        <v>43090</v>
      </c>
      <c r="B31" s="182">
        <v>6.88</v>
      </c>
      <c r="C31" s="176">
        <v>6.95</v>
      </c>
      <c r="D31" s="175">
        <v>7.01</v>
      </c>
      <c r="E31" s="175">
        <f t="shared" si="0"/>
        <v>7.085</v>
      </c>
      <c r="F31" s="175">
        <v>7.16</v>
      </c>
      <c r="G31" s="175">
        <f t="shared" si="1"/>
        <v>7.2450000000000001</v>
      </c>
      <c r="H31" s="176">
        <v>7.33</v>
      </c>
      <c r="I31" s="176">
        <f t="shared" si="2"/>
        <v>7.42</v>
      </c>
      <c r="J31" s="176">
        <f t="shared" si="3"/>
        <v>7.51</v>
      </c>
      <c r="K31" s="175">
        <v>7.6</v>
      </c>
      <c r="L31" s="175">
        <f t="shared" si="4"/>
        <v>7.6819999999999995</v>
      </c>
      <c r="M31" s="175">
        <f t="shared" si="5"/>
        <v>7.7639999999999993</v>
      </c>
      <c r="N31" s="175">
        <f t="shared" si="6"/>
        <v>7.8460000000000001</v>
      </c>
      <c r="O31" s="175">
        <f t="shared" si="7"/>
        <v>7.9279999999999999</v>
      </c>
      <c r="P31" s="176">
        <v>8.01</v>
      </c>
      <c r="Q31" s="176">
        <f t="shared" si="8"/>
        <v>8.0879999999999992</v>
      </c>
      <c r="R31" s="176">
        <f t="shared" si="9"/>
        <v>8.1660000000000004</v>
      </c>
      <c r="S31" s="176">
        <f t="shared" si="10"/>
        <v>8.2439999999999998</v>
      </c>
      <c r="T31" s="176">
        <f t="shared" si="11"/>
        <v>8.322000000000001</v>
      </c>
      <c r="U31" s="183">
        <v>8.4</v>
      </c>
      <c r="V31" s="178">
        <f t="shared" ref="V31:AO31" si="42">B31-B32</f>
        <v>-6.0000000000000497E-2</v>
      </c>
      <c r="W31" s="178">
        <f t="shared" si="42"/>
        <v>-5.9999999999999609E-2</v>
      </c>
      <c r="X31" s="178">
        <f t="shared" si="42"/>
        <v>-4.9999999999999822E-2</v>
      </c>
      <c r="Y31" s="178">
        <f t="shared" si="42"/>
        <v>-3.0000000000000249E-2</v>
      </c>
      <c r="Z31" s="178">
        <f t="shared" si="42"/>
        <v>-9.9999999999997868E-3</v>
      </c>
      <c r="AA31" s="178">
        <f t="shared" si="42"/>
        <v>0</v>
      </c>
      <c r="AB31" s="178">
        <f t="shared" si="42"/>
        <v>9.9999999999997868E-3</v>
      </c>
      <c r="AC31" s="178">
        <f t="shared" si="42"/>
        <v>9.9999999999997868E-3</v>
      </c>
      <c r="AD31" s="178">
        <f t="shared" si="42"/>
        <v>9.9999999999997868E-3</v>
      </c>
      <c r="AE31" s="178">
        <f t="shared" si="42"/>
        <v>9.9999999999997868E-3</v>
      </c>
      <c r="AF31" s="178">
        <f t="shared" si="42"/>
        <v>8.0000000000000071E-3</v>
      </c>
      <c r="AG31" s="178">
        <f t="shared" si="42"/>
        <v>5.9999999999993392E-3</v>
      </c>
      <c r="AH31" s="178">
        <f t="shared" si="42"/>
        <v>4.0000000000004476E-3</v>
      </c>
      <c r="AI31" s="178">
        <f t="shared" si="42"/>
        <v>1.9999999999997797E-3</v>
      </c>
      <c r="AJ31" s="178">
        <f t="shared" si="42"/>
        <v>0</v>
      </c>
      <c r="AK31" s="178">
        <f t="shared" si="42"/>
        <v>0</v>
      </c>
      <c r="AL31" s="178">
        <f t="shared" si="42"/>
        <v>0</v>
      </c>
      <c r="AM31" s="178">
        <f t="shared" si="42"/>
        <v>0</v>
      </c>
      <c r="AN31" s="178">
        <f t="shared" si="42"/>
        <v>0</v>
      </c>
      <c r="AO31" s="178">
        <f t="shared" si="42"/>
        <v>0</v>
      </c>
      <c r="AP31" s="179">
        <f t="shared" si="13"/>
        <v>9.9999999999997868E-3</v>
      </c>
      <c r="AQ31" s="180">
        <f t="shared" si="18"/>
        <v>3.2988047808765103E-2</v>
      </c>
      <c r="AR31" s="42">
        <f t="shared" si="15"/>
        <v>4.3250848044561002E-2</v>
      </c>
      <c r="AS31" s="241">
        <f t="shared" si="16"/>
        <v>0.13360456620769307</v>
      </c>
    </row>
    <row r="32" spans="1:45" ht="12.75">
      <c r="A32" s="171">
        <v>43089</v>
      </c>
      <c r="B32" s="182">
        <v>6.94</v>
      </c>
      <c r="C32" s="176">
        <v>7.01</v>
      </c>
      <c r="D32" s="175">
        <v>7.06</v>
      </c>
      <c r="E32" s="175">
        <f t="shared" si="0"/>
        <v>7.1150000000000002</v>
      </c>
      <c r="F32" s="175">
        <v>7.17</v>
      </c>
      <c r="G32" s="175">
        <f t="shared" si="1"/>
        <v>7.2450000000000001</v>
      </c>
      <c r="H32" s="176">
        <v>7.32</v>
      </c>
      <c r="I32" s="176">
        <f t="shared" si="2"/>
        <v>7.41</v>
      </c>
      <c r="J32" s="176">
        <f t="shared" si="3"/>
        <v>7.5</v>
      </c>
      <c r="K32" s="175">
        <v>7.59</v>
      </c>
      <c r="L32" s="175">
        <f t="shared" si="4"/>
        <v>7.6739999999999995</v>
      </c>
      <c r="M32" s="175">
        <f t="shared" si="5"/>
        <v>7.758</v>
      </c>
      <c r="N32" s="175">
        <f t="shared" si="6"/>
        <v>7.8419999999999996</v>
      </c>
      <c r="O32" s="175">
        <f t="shared" si="7"/>
        <v>7.9260000000000002</v>
      </c>
      <c r="P32" s="176">
        <v>8.01</v>
      </c>
      <c r="Q32" s="176">
        <f t="shared" si="8"/>
        <v>8.0879999999999992</v>
      </c>
      <c r="R32" s="176">
        <f t="shared" si="9"/>
        <v>8.1660000000000004</v>
      </c>
      <c r="S32" s="176">
        <f t="shared" si="10"/>
        <v>8.2439999999999998</v>
      </c>
      <c r="T32" s="176">
        <f t="shared" si="11"/>
        <v>8.322000000000001</v>
      </c>
      <c r="U32" s="183">
        <v>8.4</v>
      </c>
      <c r="V32" s="178">
        <f t="shared" ref="V32:AO32" si="43">B32-B33</f>
        <v>-1.9999999999999574E-2</v>
      </c>
      <c r="W32" s="178">
        <f t="shared" si="43"/>
        <v>-2.0000000000000462E-2</v>
      </c>
      <c r="X32" s="178">
        <f t="shared" si="43"/>
        <v>-3.0000000000000249E-2</v>
      </c>
      <c r="Y32" s="178">
        <f t="shared" si="43"/>
        <v>-3.9999999999999147E-2</v>
      </c>
      <c r="Z32" s="178">
        <f t="shared" si="43"/>
        <v>-4.9999999999999822E-2</v>
      </c>
      <c r="AA32" s="178">
        <f t="shared" si="43"/>
        <v>-4.9999999999999822E-2</v>
      </c>
      <c r="AB32" s="178">
        <f t="shared" si="43"/>
        <v>-4.9999999999999822E-2</v>
      </c>
      <c r="AC32" s="178">
        <f t="shared" si="43"/>
        <v>-4.6666666666666856E-2</v>
      </c>
      <c r="AD32" s="178">
        <f t="shared" si="43"/>
        <v>-4.3333333333333002E-2</v>
      </c>
      <c r="AE32" s="178">
        <f t="shared" si="43"/>
        <v>-4.0000000000000036E-2</v>
      </c>
      <c r="AF32" s="178">
        <f t="shared" si="43"/>
        <v>-3.6000000000000476E-2</v>
      </c>
      <c r="AG32" s="178">
        <f t="shared" si="43"/>
        <v>-3.2000000000000028E-2</v>
      </c>
      <c r="AH32" s="178">
        <f t="shared" si="43"/>
        <v>-2.7999999999999581E-2</v>
      </c>
      <c r="AI32" s="178">
        <f t="shared" si="43"/>
        <v>-2.3999999999999133E-2</v>
      </c>
      <c r="AJ32" s="178">
        <f t="shared" si="43"/>
        <v>-1.9999999999999574E-2</v>
      </c>
      <c r="AK32" s="178">
        <f t="shared" si="43"/>
        <v>-1.8000000000000682E-2</v>
      </c>
      <c r="AL32" s="178">
        <f t="shared" si="43"/>
        <v>-1.6000000000000014E-2</v>
      </c>
      <c r="AM32" s="178">
        <f t="shared" si="43"/>
        <v>-1.3999999999999346E-2</v>
      </c>
      <c r="AN32" s="178">
        <f t="shared" si="43"/>
        <v>-1.1999999999998678E-2</v>
      </c>
      <c r="AO32" s="178">
        <f t="shared" si="43"/>
        <v>-9.9999999999997868E-3</v>
      </c>
      <c r="AP32" s="179">
        <f t="shared" si="13"/>
        <v>-9.9999999999997868E-3</v>
      </c>
      <c r="AQ32" s="180">
        <f t="shared" si="18"/>
        <v>3.2908366533864704E-2</v>
      </c>
      <c r="AR32" s="42">
        <f t="shared" si="15"/>
        <v>4.3311748633842025E-2</v>
      </c>
      <c r="AS32" s="241">
        <f t="shared" si="16"/>
        <v>0.13366656088919437</v>
      </c>
    </row>
    <row r="33" spans="1:45" ht="12.75">
      <c r="A33" s="171">
        <v>43088</v>
      </c>
      <c r="B33" s="182">
        <v>6.96</v>
      </c>
      <c r="C33" s="176">
        <v>7.03</v>
      </c>
      <c r="D33" s="175">
        <v>7.09</v>
      </c>
      <c r="E33" s="175">
        <f t="shared" si="0"/>
        <v>7.1549999999999994</v>
      </c>
      <c r="F33" s="175">
        <v>7.22</v>
      </c>
      <c r="G33" s="175">
        <f t="shared" si="1"/>
        <v>7.2949999999999999</v>
      </c>
      <c r="H33" s="176">
        <v>7.37</v>
      </c>
      <c r="I33" s="176">
        <f t="shared" si="2"/>
        <v>7.456666666666667</v>
      </c>
      <c r="J33" s="176">
        <f t="shared" si="3"/>
        <v>7.543333333333333</v>
      </c>
      <c r="K33" s="175">
        <v>7.63</v>
      </c>
      <c r="L33" s="175">
        <f t="shared" si="4"/>
        <v>7.71</v>
      </c>
      <c r="M33" s="175">
        <f t="shared" si="5"/>
        <v>7.79</v>
      </c>
      <c r="N33" s="175">
        <f t="shared" si="6"/>
        <v>7.8699999999999992</v>
      </c>
      <c r="O33" s="175">
        <f t="shared" si="7"/>
        <v>7.9499999999999993</v>
      </c>
      <c r="P33" s="176">
        <v>8.0299999999999994</v>
      </c>
      <c r="Q33" s="176">
        <f t="shared" si="8"/>
        <v>8.1059999999999999</v>
      </c>
      <c r="R33" s="176">
        <f t="shared" si="9"/>
        <v>8.1820000000000004</v>
      </c>
      <c r="S33" s="176">
        <f t="shared" si="10"/>
        <v>8.2579999999999991</v>
      </c>
      <c r="T33" s="176">
        <f t="shared" si="11"/>
        <v>8.3339999999999996</v>
      </c>
      <c r="U33" s="183">
        <v>8.41</v>
      </c>
      <c r="V33" s="178">
        <f t="shared" ref="V33:AO33" si="44">B33-B34</f>
        <v>-2.0000000000000462E-2</v>
      </c>
      <c r="W33" s="178">
        <f t="shared" si="44"/>
        <v>0</v>
      </c>
      <c r="X33" s="178">
        <f t="shared" si="44"/>
        <v>0</v>
      </c>
      <c r="Y33" s="178">
        <f t="shared" si="44"/>
        <v>-5.0000000000007816E-3</v>
      </c>
      <c r="Z33" s="178">
        <f t="shared" si="44"/>
        <v>-1.0000000000000675E-2</v>
      </c>
      <c r="AA33" s="178">
        <f t="shared" si="44"/>
        <v>-2.0000000000000462E-2</v>
      </c>
      <c r="AB33" s="178">
        <f t="shared" si="44"/>
        <v>-3.0000000000000249E-2</v>
      </c>
      <c r="AC33" s="178">
        <f t="shared" si="44"/>
        <v>-2.3333333333333428E-2</v>
      </c>
      <c r="AD33" s="178">
        <f t="shared" si="44"/>
        <v>-1.6666666666666607E-2</v>
      </c>
      <c r="AE33" s="178">
        <f t="shared" si="44"/>
        <v>-9.9999999999997868E-3</v>
      </c>
      <c r="AF33" s="178">
        <f t="shared" si="44"/>
        <v>-1.9999999999997797E-3</v>
      </c>
      <c r="AG33" s="178">
        <f t="shared" si="44"/>
        <v>6.0000000000002274E-3</v>
      </c>
      <c r="AH33" s="178">
        <f t="shared" si="44"/>
        <v>1.3999999999999346E-2</v>
      </c>
      <c r="AI33" s="178">
        <f t="shared" si="44"/>
        <v>2.1999999999999353E-2</v>
      </c>
      <c r="AJ33" s="178">
        <f t="shared" si="44"/>
        <v>2.9999999999999361E-2</v>
      </c>
      <c r="AK33" s="178">
        <f t="shared" si="44"/>
        <v>3.5999999999999588E-2</v>
      </c>
      <c r="AL33" s="178">
        <f t="shared" si="44"/>
        <v>4.1999999999999815E-2</v>
      </c>
      <c r="AM33" s="178">
        <f t="shared" si="44"/>
        <v>4.8000000000000043E-2</v>
      </c>
      <c r="AN33" s="178">
        <f t="shared" si="44"/>
        <v>5.400000000000027E-2</v>
      </c>
      <c r="AO33" s="178">
        <f t="shared" si="44"/>
        <v>6.0000000000000497E-2</v>
      </c>
      <c r="AP33" s="179">
        <f t="shared" si="13"/>
        <v>6.0000000000000497E-2</v>
      </c>
      <c r="AQ33" s="180">
        <f t="shared" si="18"/>
        <v>3.3027888446215299E-2</v>
      </c>
      <c r="AR33" s="42">
        <f t="shared" si="15"/>
        <v>4.3234190395143368E-2</v>
      </c>
      <c r="AS33" s="241">
        <f t="shared" si="16"/>
        <v>0.133605655357834</v>
      </c>
    </row>
    <row r="34" spans="1:45" ht="12.75">
      <c r="A34" s="171">
        <v>43087</v>
      </c>
      <c r="B34" s="182">
        <v>6.98</v>
      </c>
      <c r="C34" s="176">
        <v>7.03</v>
      </c>
      <c r="D34" s="175">
        <v>7.09</v>
      </c>
      <c r="E34" s="175">
        <f t="shared" si="0"/>
        <v>7.16</v>
      </c>
      <c r="F34" s="175">
        <v>7.23</v>
      </c>
      <c r="G34" s="175">
        <f t="shared" si="1"/>
        <v>7.3150000000000004</v>
      </c>
      <c r="H34" s="176">
        <v>7.4</v>
      </c>
      <c r="I34" s="176">
        <f t="shared" si="2"/>
        <v>7.48</v>
      </c>
      <c r="J34" s="176">
        <f t="shared" si="3"/>
        <v>7.56</v>
      </c>
      <c r="K34" s="175">
        <v>7.64</v>
      </c>
      <c r="L34" s="175">
        <f t="shared" si="4"/>
        <v>7.7119999999999997</v>
      </c>
      <c r="M34" s="175">
        <f t="shared" si="5"/>
        <v>7.7839999999999998</v>
      </c>
      <c r="N34" s="175">
        <f t="shared" si="6"/>
        <v>7.8559999999999999</v>
      </c>
      <c r="O34" s="175">
        <f t="shared" si="7"/>
        <v>7.9279999999999999</v>
      </c>
      <c r="P34" s="176">
        <v>8</v>
      </c>
      <c r="Q34" s="176">
        <f t="shared" si="8"/>
        <v>8.07</v>
      </c>
      <c r="R34" s="176">
        <f t="shared" si="9"/>
        <v>8.14</v>
      </c>
      <c r="S34" s="176">
        <f t="shared" si="10"/>
        <v>8.2099999999999991</v>
      </c>
      <c r="T34" s="176">
        <f t="shared" si="11"/>
        <v>8.2799999999999994</v>
      </c>
      <c r="U34" s="183">
        <v>8.35</v>
      </c>
      <c r="V34" s="178">
        <f t="shared" ref="V34:AO34" si="45">B34-B35</f>
        <v>1.0000000000000675E-2</v>
      </c>
      <c r="W34" s="178">
        <f t="shared" si="45"/>
        <v>-2.9999999999999361E-2</v>
      </c>
      <c r="X34" s="178">
        <f t="shared" si="45"/>
        <v>-4.0000000000000036E-2</v>
      </c>
      <c r="Y34" s="178">
        <f t="shared" si="45"/>
        <v>-3.9999999999999147E-2</v>
      </c>
      <c r="Z34" s="178">
        <f t="shared" si="45"/>
        <v>-3.9999999999999147E-2</v>
      </c>
      <c r="AA34" s="178">
        <f t="shared" si="45"/>
        <v>-2.9999999999999361E-2</v>
      </c>
      <c r="AB34" s="178">
        <f t="shared" si="45"/>
        <v>-1.9999999999999574E-2</v>
      </c>
      <c r="AC34" s="178">
        <f t="shared" si="45"/>
        <v>-9.9999999999997868E-3</v>
      </c>
      <c r="AD34" s="178">
        <f t="shared" si="45"/>
        <v>0</v>
      </c>
      <c r="AE34" s="178">
        <f t="shared" si="45"/>
        <v>9.9999999999997868E-3</v>
      </c>
      <c r="AF34" s="178">
        <f t="shared" si="45"/>
        <v>1.4000000000000234E-2</v>
      </c>
      <c r="AG34" s="178">
        <f t="shared" si="45"/>
        <v>1.7999999999999794E-2</v>
      </c>
      <c r="AH34" s="178">
        <f t="shared" si="45"/>
        <v>2.2000000000000242E-2</v>
      </c>
      <c r="AI34" s="178">
        <f t="shared" si="45"/>
        <v>2.5999999999999801E-2</v>
      </c>
      <c r="AJ34" s="178">
        <f t="shared" si="45"/>
        <v>3.0000000000000249E-2</v>
      </c>
      <c r="AK34" s="178">
        <f t="shared" si="45"/>
        <v>3.2000000000000028E-2</v>
      </c>
      <c r="AL34" s="178">
        <f t="shared" si="45"/>
        <v>3.4000000000000696E-2</v>
      </c>
      <c r="AM34" s="178">
        <f t="shared" si="45"/>
        <v>3.5999999999999588E-2</v>
      </c>
      <c r="AN34" s="178">
        <f t="shared" si="45"/>
        <v>3.7999999999998479E-2</v>
      </c>
      <c r="AO34" s="178">
        <f t="shared" si="45"/>
        <v>3.9999999999999147E-2</v>
      </c>
      <c r="AP34" s="179">
        <f t="shared" si="13"/>
        <v>3.9999999999999147E-2</v>
      </c>
      <c r="AQ34" s="180">
        <f t="shared" si="18"/>
        <v>3.2988047808765096E-2</v>
      </c>
      <c r="AR34" s="42">
        <f t="shared" si="15"/>
        <v>4.3213838716014405E-2</v>
      </c>
      <c r="AS34" s="241">
        <f t="shared" si="16"/>
        <v>0.13351846963490899</v>
      </c>
    </row>
    <row r="35" spans="1:45" ht="12.75">
      <c r="A35" s="171">
        <v>43084</v>
      </c>
      <c r="B35" s="182">
        <v>6.97</v>
      </c>
      <c r="C35" s="176">
        <v>7.06</v>
      </c>
      <c r="D35" s="175">
        <v>7.13</v>
      </c>
      <c r="E35" s="175">
        <f t="shared" si="0"/>
        <v>7.1999999999999993</v>
      </c>
      <c r="F35" s="175">
        <v>7.27</v>
      </c>
      <c r="G35" s="175">
        <f t="shared" si="1"/>
        <v>7.3449999999999998</v>
      </c>
      <c r="H35" s="176">
        <v>7.42</v>
      </c>
      <c r="I35" s="176">
        <f t="shared" si="2"/>
        <v>7.49</v>
      </c>
      <c r="J35" s="176">
        <f t="shared" si="3"/>
        <v>7.56</v>
      </c>
      <c r="K35" s="175">
        <v>7.63</v>
      </c>
      <c r="L35" s="175">
        <f t="shared" si="4"/>
        <v>7.6979999999999995</v>
      </c>
      <c r="M35" s="175">
        <f t="shared" si="5"/>
        <v>7.766</v>
      </c>
      <c r="N35" s="175">
        <f t="shared" si="6"/>
        <v>7.8339999999999996</v>
      </c>
      <c r="O35" s="175">
        <f t="shared" si="7"/>
        <v>7.9020000000000001</v>
      </c>
      <c r="P35" s="176">
        <v>7.97</v>
      </c>
      <c r="Q35" s="176">
        <f t="shared" si="8"/>
        <v>8.0380000000000003</v>
      </c>
      <c r="R35" s="176">
        <f t="shared" si="9"/>
        <v>8.1059999999999999</v>
      </c>
      <c r="S35" s="176">
        <f t="shared" si="10"/>
        <v>8.1739999999999995</v>
      </c>
      <c r="T35" s="176">
        <f t="shared" si="11"/>
        <v>8.2420000000000009</v>
      </c>
      <c r="U35" s="183">
        <v>8.31</v>
      </c>
      <c r="V35" s="178">
        <f t="shared" ref="V35:AO35" si="46">B35-B36</f>
        <v>-0.16000000000000014</v>
      </c>
      <c r="W35" s="178">
        <f t="shared" si="46"/>
        <v>-0.12000000000000011</v>
      </c>
      <c r="X35" s="178">
        <f t="shared" si="46"/>
        <v>-8.9999999999999858E-2</v>
      </c>
      <c r="Y35" s="178">
        <f t="shared" si="46"/>
        <v>-8.0000000000000071E-2</v>
      </c>
      <c r="Z35" s="178">
        <f t="shared" si="46"/>
        <v>-7.0000000000000284E-2</v>
      </c>
      <c r="AA35" s="178">
        <f t="shared" si="46"/>
        <v>-5.9999999999999609E-2</v>
      </c>
      <c r="AB35" s="178">
        <f t="shared" si="46"/>
        <v>-4.9999999999999822E-2</v>
      </c>
      <c r="AC35" s="178">
        <f t="shared" si="46"/>
        <v>-4.0000000000000036E-2</v>
      </c>
      <c r="AD35" s="178">
        <f t="shared" si="46"/>
        <v>-3.0000000000000249E-2</v>
      </c>
      <c r="AE35" s="178">
        <f t="shared" si="46"/>
        <v>-2.0000000000000462E-2</v>
      </c>
      <c r="AF35" s="178">
        <f t="shared" si="46"/>
        <v>-1.6000000000000902E-2</v>
      </c>
      <c r="AG35" s="178">
        <f t="shared" si="46"/>
        <v>-1.2000000000000455E-2</v>
      </c>
      <c r="AH35" s="178">
        <f t="shared" si="46"/>
        <v>-8.0000000000000071E-3</v>
      </c>
      <c r="AI35" s="178">
        <f t="shared" si="46"/>
        <v>-3.9999999999995595E-3</v>
      </c>
      <c r="AJ35" s="178">
        <f t="shared" si="46"/>
        <v>0</v>
      </c>
      <c r="AK35" s="178">
        <f t="shared" si="46"/>
        <v>2.0000000000006679E-3</v>
      </c>
      <c r="AL35" s="178">
        <f t="shared" si="46"/>
        <v>3.9999999999995595E-3</v>
      </c>
      <c r="AM35" s="178">
        <f t="shared" si="46"/>
        <v>5.999999999998451E-3</v>
      </c>
      <c r="AN35" s="178">
        <f t="shared" si="46"/>
        <v>8.0000000000008953E-3</v>
      </c>
      <c r="AO35" s="178">
        <f t="shared" si="46"/>
        <v>9.9999999999997868E-3</v>
      </c>
      <c r="AP35" s="179">
        <f t="shared" si="13"/>
        <v>9.9999999999997868E-3</v>
      </c>
      <c r="AQ35" s="180">
        <f t="shared" si="18"/>
        <v>3.2908366533864704E-2</v>
      </c>
      <c r="AR35" s="42">
        <f t="shared" si="15"/>
        <v>4.3219296265917098E-2</v>
      </c>
      <c r="AS35" s="241">
        <f t="shared" si="16"/>
        <v>0.13345148451962219</v>
      </c>
    </row>
    <row r="36" spans="1:45" ht="12.75">
      <c r="A36" s="171">
        <v>43083</v>
      </c>
      <c r="B36" s="182">
        <v>7.13</v>
      </c>
      <c r="C36" s="176">
        <v>7.18</v>
      </c>
      <c r="D36" s="175">
        <v>7.22</v>
      </c>
      <c r="E36" s="175">
        <f t="shared" si="0"/>
        <v>7.2799999999999994</v>
      </c>
      <c r="F36" s="175">
        <v>7.34</v>
      </c>
      <c r="G36" s="175">
        <f t="shared" si="1"/>
        <v>7.4049999999999994</v>
      </c>
      <c r="H36" s="176">
        <v>7.47</v>
      </c>
      <c r="I36" s="176">
        <f t="shared" si="2"/>
        <v>7.53</v>
      </c>
      <c r="J36" s="176">
        <f t="shared" si="3"/>
        <v>7.59</v>
      </c>
      <c r="K36" s="175">
        <v>7.65</v>
      </c>
      <c r="L36" s="175">
        <f t="shared" si="4"/>
        <v>7.7140000000000004</v>
      </c>
      <c r="M36" s="175">
        <f t="shared" si="5"/>
        <v>7.7780000000000005</v>
      </c>
      <c r="N36" s="175">
        <f t="shared" si="6"/>
        <v>7.8419999999999996</v>
      </c>
      <c r="O36" s="175">
        <f t="shared" si="7"/>
        <v>7.9059999999999997</v>
      </c>
      <c r="P36" s="176">
        <v>7.97</v>
      </c>
      <c r="Q36" s="176">
        <f t="shared" si="8"/>
        <v>8.0359999999999996</v>
      </c>
      <c r="R36" s="176">
        <f t="shared" si="9"/>
        <v>8.1020000000000003</v>
      </c>
      <c r="S36" s="176">
        <f t="shared" si="10"/>
        <v>8.168000000000001</v>
      </c>
      <c r="T36" s="176">
        <f t="shared" si="11"/>
        <v>8.234</v>
      </c>
      <c r="U36" s="183">
        <v>8.3000000000000007</v>
      </c>
      <c r="V36" s="178">
        <f t="shared" ref="V36:AO36" si="47">B36-B37</f>
        <v>9.9999999999997868E-3</v>
      </c>
      <c r="W36" s="178">
        <f t="shared" si="47"/>
        <v>-1.0000000000000675E-2</v>
      </c>
      <c r="X36" s="178">
        <f t="shared" si="47"/>
        <v>-2.0000000000000462E-2</v>
      </c>
      <c r="Y36" s="178">
        <f t="shared" si="47"/>
        <v>-1.5000000000000568E-2</v>
      </c>
      <c r="Z36" s="178">
        <f t="shared" si="47"/>
        <v>-9.9999999999997868E-3</v>
      </c>
      <c r="AA36" s="178">
        <f t="shared" si="47"/>
        <v>-5.0000000000007816E-3</v>
      </c>
      <c r="AB36" s="178">
        <f t="shared" si="47"/>
        <v>0</v>
      </c>
      <c r="AC36" s="178">
        <f t="shared" si="47"/>
        <v>0</v>
      </c>
      <c r="AD36" s="178">
        <f t="shared" si="47"/>
        <v>0</v>
      </c>
      <c r="AE36" s="178">
        <f t="shared" si="47"/>
        <v>0</v>
      </c>
      <c r="AF36" s="178">
        <f t="shared" si="47"/>
        <v>0</v>
      </c>
      <c r="AG36" s="178">
        <f t="shared" si="47"/>
        <v>0</v>
      </c>
      <c r="AH36" s="178">
        <f t="shared" si="47"/>
        <v>0</v>
      </c>
      <c r="AI36" s="178">
        <f t="shared" si="47"/>
        <v>0</v>
      </c>
      <c r="AJ36" s="178">
        <f t="shared" si="47"/>
        <v>0</v>
      </c>
      <c r="AK36" s="178">
        <f t="shared" si="47"/>
        <v>0</v>
      </c>
      <c r="AL36" s="178">
        <f t="shared" si="47"/>
        <v>0</v>
      </c>
      <c r="AM36" s="178">
        <f t="shared" si="47"/>
        <v>0</v>
      </c>
      <c r="AN36" s="178">
        <f t="shared" si="47"/>
        <v>0</v>
      </c>
      <c r="AO36" s="178">
        <f t="shared" si="47"/>
        <v>0</v>
      </c>
      <c r="AP36" s="179">
        <f t="shared" si="13"/>
        <v>9.9999999999997868E-3</v>
      </c>
      <c r="AQ36" s="180">
        <f t="shared" si="18"/>
        <v>3.2828685258964305E-2</v>
      </c>
      <c r="AR36" s="42">
        <f t="shared" si="15"/>
        <v>4.3280093967834013E-2</v>
      </c>
      <c r="AS36" s="241">
        <f t="shared" si="16"/>
        <v>0.13351323984932278</v>
      </c>
    </row>
    <row r="37" spans="1:45" ht="12.75">
      <c r="A37" s="171">
        <v>43082</v>
      </c>
      <c r="B37" s="182">
        <v>7.12</v>
      </c>
      <c r="C37" s="176">
        <v>7.19</v>
      </c>
      <c r="D37" s="175">
        <v>7.24</v>
      </c>
      <c r="E37" s="175">
        <f t="shared" si="0"/>
        <v>7.2949999999999999</v>
      </c>
      <c r="F37" s="175">
        <v>7.35</v>
      </c>
      <c r="G37" s="175">
        <f t="shared" si="1"/>
        <v>7.41</v>
      </c>
      <c r="H37" s="176">
        <v>7.47</v>
      </c>
      <c r="I37" s="176">
        <f t="shared" si="2"/>
        <v>7.53</v>
      </c>
      <c r="J37" s="176">
        <f t="shared" si="3"/>
        <v>7.59</v>
      </c>
      <c r="K37" s="175">
        <v>7.65</v>
      </c>
      <c r="L37" s="175">
        <f t="shared" si="4"/>
        <v>7.7140000000000004</v>
      </c>
      <c r="M37" s="175">
        <f t="shared" si="5"/>
        <v>7.7780000000000005</v>
      </c>
      <c r="N37" s="175">
        <f t="shared" si="6"/>
        <v>7.8419999999999996</v>
      </c>
      <c r="O37" s="175">
        <f t="shared" si="7"/>
        <v>7.9059999999999997</v>
      </c>
      <c r="P37" s="176">
        <v>7.97</v>
      </c>
      <c r="Q37" s="176">
        <f t="shared" si="8"/>
        <v>8.0359999999999996</v>
      </c>
      <c r="R37" s="176">
        <f t="shared" si="9"/>
        <v>8.1020000000000003</v>
      </c>
      <c r="S37" s="176">
        <f t="shared" si="10"/>
        <v>8.168000000000001</v>
      </c>
      <c r="T37" s="176">
        <f t="shared" si="11"/>
        <v>8.234</v>
      </c>
      <c r="U37" s="183">
        <v>8.3000000000000007</v>
      </c>
      <c r="V37" s="178">
        <f t="shared" ref="V37:AO37" si="48">B37-B38</f>
        <v>-1.9999999999999574E-2</v>
      </c>
      <c r="W37" s="178">
        <f t="shared" si="48"/>
        <v>1.0000000000000675E-2</v>
      </c>
      <c r="X37" s="178">
        <f t="shared" si="48"/>
        <v>2.0000000000000462E-2</v>
      </c>
      <c r="Y37" s="178">
        <f t="shared" si="48"/>
        <v>1.5000000000000568E-2</v>
      </c>
      <c r="Z37" s="178">
        <f t="shared" si="48"/>
        <v>9.9999999999997868E-3</v>
      </c>
      <c r="AA37" s="178">
        <f t="shared" si="48"/>
        <v>5.0000000000007816E-3</v>
      </c>
      <c r="AB37" s="178">
        <f t="shared" si="48"/>
        <v>0</v>
      </c>
      <c r="AC37" s="178">
        <f t="shared" si="48"/>
        <v>0</v>
      </c>
      <c r="AD37" s="178">
        <f t="shared" si="48"/>
        <v>0</v>
      </c>
      <c r="AE37" s="178">
        <f t="shared" si="48"/>
        <v>0</v>
      </c>
      <c r="AF37" s="178">
        <f t="shared" si="48"/>
        <v>1.9999999999997797E-3</v>
      </c>
      <c r="AG37" s="178">
        <f t="shared" si="48"/>
        <v>4.0000000000004476E-3</v>
      </c>
      <c r="AH37" s="178">
        <f t="shared" si="48"/>
        <v>5.9999999999993392E-3</v>
      </c>
      <c r="AI37" s="178">
        <f t="shared" si="48"/>
        <v>8.0000000000000071E-3</v>
      </c>
      <c r="AJ37" s="178">
        <f t="shared" si="48"/>
        <v>9.9999999999997868E-3</v>
      </c>
      <c r="AK37" s="178">
        <f t="shared" si="48"/>
        <v>9.9999999999997868E-3</v>
      </c>
      <c r="AL37" s="178">
        <f t="shared" si="48"/>
        <v>1.0000000000001563E-2</v>
      </c>
      <c r="AM37" s="178">
        <f t="shared" si="48"/>
        <v>1.0000000000001563E-2</v>
      </c>
      <c r="AN37" s="178">
        <f t="shared" si="48"/>
        <v>9.9999999999997868E-3</v>
      </c>
      <c r="AO37" s="178">
        <f t="shared" si="48"/>
        <v>1.0000000000001563E-2</v>
      </c>
      <c r="AP37" s="179">
        <f t="shared" si="13"/>
        <v>2.0000000000000462E-2</v>
      </c>
      <c r="AQ37" s="180">
        <f t="shared" si="18"/>
        <v>3.3505976095617694E-2</v>
      </c>
      <c r="AR37" s="42">
        <f t="shared" si="15"/>
        <v>4.4240919567109203E-2</v>
      </c>
      <c r="AS37" s="241">
        <f t="shared" si="16"/>
        <v>0.13642574527617402</v>
      </c>
    </row>
    <row r="38" spans="1:45" ht="12.75">
      <c r="A38" s="171">
        <v>43081</v>
      </c>
      <c r="B38" s="182">
        <v>7.14</v>
      </c>
      <c r="C38" s="176">
        <v>7.18</v>
      </c>
      <c r="D38" s="175">
        <v>7.22</v>
      </c>
      <c r="E38" s="175">
        <f t="shared" si="0"/>
        <v>7.2799999999999994</v>
      </c>
      <c r="F38" s="175">
        <v>7.34</v>
      </c>
      <c r="G38" s="175">
        <f t="shared" si="1"/>
        <v>7.4049999999999994</v>
      </c>
      <c r="H38" s="176">
        <v>7.47</v>
      </c>
      <c r="I38" s="176">
        <f t="shared" si="2"/>
        <v>7.53</v>
      </c>
      <c r="J38" s="176">
        <f t="shared" si="3"/>
        <v>7.59</v>
      </c>
      <c r="K38" s="175">
        <v>7.65</v>
      </c>
      <c r="L38" s="175">
        <f t="shared" si="4"/>
        <v>7.7120000000000006</v>
      </c>
      <c r="M38" s="175">
        <f t="shared" si="5"/>
        <v>7.774</v>
      </c>
      <c r="N38" s="175">
        <f t="shared" si="6"/>
        <v>7.8360000000000003</v>
      </c>
      <c r="O38" s="175">
        <f t="shared" si="7"/>
        <v>7.8979999999999997</v>
      </c>
      <c r="P38" s="176">
        <v>7.96</v>
      </c>
      <c r="Q38" s="176">
        <f t="shared" si="8"/>
        <v>8.0259999999999998</v>
      </c>
      <c r="R38" s="176">
        <f t="shared" si="9"/>
        <v>8.0919999999999987</v>
      </c>
      <c r="S38" s="176">
        <f t="shared" si="10"/>
        <v>8.1579999999999995</v>
      </c>
      <c r="T38" s="176">
        <f t="shared" si="11"/>
        <v>8.2240000000000002</v>
      </c>
      <c r="U38" s="183">
        <v>8.2899999999999991</v>
      </c>
      <c r="V38" s="178">
        <f t="shared" ref="V38:AO38" si="49">B38-B39</f>
        <v>-2.0000000000000462E-2</v>
      </c>
      <c r="W38" s="178">
        <f t="shared" si="49"/>
        <v>-2.0000000000000462E-2</v>
      </c>
      <c r="X38" s="178">
        <f t="shared" si="49"/>
        <v>-2.0000000000000462E-2</v>
      </c>
      <c r="Y38" s="178">
        <f t="shared" si="49"/>
        <v>-2.000000000000135E-2</v>
      </c>
      <c r="Z38" s="178">
        <f t="shared" si="49"/>
        <v>-2.0000000000000462E-2</v>
      </c>
      <c r="AA38" s="178">
        <f t="shared" si="49"/>
        <v>-1.0000000000000675E-2</v>
      </c>
      <c r="AB38" s="178">
        <f t="shared" si="49"/>
        <v>0</v>
      </c>
      <c r="AC38" s="178">
        <f t="shared" si="49"/>
        <v>3.3333333333338544E-3</v>
      </c>
      <c r="AD38" s="178">
        <f t="shared" si="49"/>
        <v>6.6666666666668206E-3</v>
      </c>
      <c r="AE38" s="178">
        <f t="shared" si="49"/>
        <v>1.0000000000000675E-2</v>
      </c>
      <c r="AF38" s="178">
        <f t="shared" si="49"/>
        <v>8.0000000000008953E-3</v>
      </c>
      <c r="AG38" s="178">
        <f t="shared" si="49"/>
        <v>6.0000000000002274E-3</v>
      </c>
      <c r="AH38" s="178">
        <f t="shared" si="49"/>
        <v>4.0000000000004476E-3</v>
      </c>
      <c r="AI38" s="178">
        <f t="shared" si="49"/>
        <v>1.9999999999997797E-3</v>
      </c>
      <c r="AJ38" s="178">
        <f t="shared" si="49"/>
        <v>0</v>
      </c>
      <c r="AK38" s="178">
        <f t="shared" si="49"/>
        <v>-2.0000000000006679E-3</v>
      </c>
      <c r="AL38" s="178">
        <f t="shared" si="49"/>
        <v>-4.0000000000013358E-3</v>
      </c>
      <c r="AM38" s="178">
        <f t="shared" si="49"/>
        <v>-6.0000000000002274E-3</v>
      </c>
      <c r="AN38" s="178">
        <f t="shared" si="49"/>
        <v>-8.0000000000008953E-3</v>
      </c>
      <c r="AO38" s="178">
        <f t="shared" si="49"/>
        <v>-1.0000000000001563E-2</v>
      </c>
      <c r="AP38" s="179">
        <f t="shared" si="13"/>
        <v>1.0000000000000675E-2</v>
      </c>
      <c r="AQ38" s="180">
        <f t="shared" si="18"/>
        <v>3.3386454183267092E-2</v>
      </c>
      <c r="AR38" s="42">
        <f t="shared" si="15"/>
        <v>4.4318010512396568E-2</v>
      </c>
      <c r="AS38" s="241">
        <f t="shared" si="16"/>
        <v>0.13648556372050047</v>
      </c>
    </row>
    <row r="39" spans="1:45" ht="12.75">
      <c r="A39" s="171">
        <v>43080</v>
      </c>
      <c r="B39" s="182">
        <v>7.16</v>
      </c>
      <c r="C39" s="176">
        <v>7.2</v>
      </c>
      <c r="D39" s="175">
        <v>7.24</v>
      </c>
      <c r="E39" s="175">
        <f t="shared" si="0"/>
        <v>7.3000000000000007</v>
      </c>
      <c r="F39" s="175">
        <v>7.36</v>
      </c>
      <c r="G39" s="175">
        <f t="shared" si="1"/>
        <v>7.415</v>
      </c>
      <c r="H39" s="176">
        <v>7.47</v>
      </c>
      <c r="I39" s="176">
        <f t="shared" si="2"/>
        <v>7.5266666666666664</v>
      </c>
      <c r="J39" s="176">
        <f t="shared" si="3"/>
        <v>7.583333333333333</v>
      </c>
      <c r="K39" s="175">
        <v>7.64</v>
      </c>
      <c r="L39" s="175">
        <f t="shared" si="4"/>
        <v>7.7039999999999997</v>
      </c>
      <c r="M39" s="175">
        <f t="shared" si="5"/>
        <v>7.7679999999999998</v>
      </c>
      <c r="N39" s="175">
        <f t="shared" si="6"/>
        <v>7.8319999999999999</v>
      </c>
      <c r="O39" s="175">
        <f t="shared" si="7"/>
        <v>7.8959999999999999</v>
      </c>
      <c r="P39" s="176">
        <v>7.96</v>
      </c>
      <c r="Q39" s="176">
        <f t="shared" si="8"/>
        <v>8.0280000000000005</v>
      </c>
      <c r="R39" s="176">
        <f t="shared" si="9"/>
        <v>8.0960000000000001</v>
      </c>
      <c r="S39" s="176">
        <f t="shared" si="10"/>
        <v>8.1639999999999997</v>
      </c>
      <c r="T39" s="176">
        <f t="shared" si="11"/>
        <v>8.2320000000000011</v>
      </c>
      <c r="U39" s="183">
        <v>8.3000000000000007</v>
      </c>
      <c r="V39" s="178">
        <f t="shared" ref="V39:AO39" si="50">B39-B40</f>
        <v>9.9999999999997868E-3</v>
      </c>
      <c r="W39" s="178">
        <f t="shared" si="50"/>
        <v>9.9999999999997868E-3</v>
      </c>
      <c r="X39" s="178">
        <f t="shared" si="50"/>
        <v>0</v>
      </c>
      <c r="Y39" s="178">
        <f t="shared" si="50"/>
        <v>5.0000000000007816E-3</v>
      </c>
      <c r="Z39" s="178">
        <f t="shared" si="50"/>
        <v>1.0000000000000675E-2</v>
      </c>
      <c r="AA39" s="178">
        <f t="shared" si="50"/>
        <v>1.0000000000000675E-2</v>
      </c>
      <c r="AB39" s="178">
        <f t="shared" si="50"/>
        <v>9.9999999999997868E-3</v>
      </c>
      <c r="AC39" s="178">
        <f t="shared" si="50"/>
        <v>6.6666666666668206E-3</v>
      </c>
      <c r="AD39" s="178">
        <f t="shared" si="50"/>
        <v>3.3333333333329662E-3</v>
      </c>
      <c r="AE39" s="178">
        <f t="shared" si="50"/>
        <v>0</v>
      </c>
      <c r="AF39" s="178">
        <f t="shared" si="50"/>
        <v>-1.9999999999997797E-3</v>
      </c>
      <c r="AG39" s="178">
        <f t="shared" si="50"/>
        <v>-3.9999999999995595E-3</v>
      </c>
      <c r="AH39" s="178">
        <f t="shared" si="50"/>
        <v>-6.0000000000002274E-3</v>
      </c>
      <c r="AI39" s="178">
        <f t="shared" si="50"/>
        <v>-8.0000000000000071E-3</v>
      </c>
      <c r="AJ39" s="178">
        <f t="shared" si="50"/>
        <v>-9.9999999999997868E-3</v>
      </c>
      <c r="AK39" s="178">
        <f t="shared" si="50"/>
        <v>-9.9999999999997868E-3</v>
      </c>
      <c r="AL39" s="178">
        <f t="shared" si="50"/>
        <v>-9.9999999999997868E-3</v>
      </c>
      <c r="AM39" s="178">
        <f t="shared" si="50"/>
        <v>-9.9999999999997868E-3</v>
      </c>
      <c r="AN39" s="178">
        <f t="shared" si="50"/>
        <v>-9.9999999999997868E-3</v>
      </c>
      <c r="AO39" s="178">
        <f t="shared" si="50"/>
        <v>-9.9999999999997868E-3</v>
      </c>
      <c r="AP39" s="179">
        <f t="shared" si="13"/>
        <v>1.0000000000000675E-2</v>
      </c>
      <c r="AQ39" s="180">
        <f t="shared" si="18"/>
        <v>3.3745019920318892E-2</v>
      </c>
      <c r="AR39" s="42">
        <f t="shared" si="15"/>
        <v>4.4491782669382918E-2</v>
      </c>
      <c r="AS39" s="241">
        <f t="shared" si="16"/>
        <v>0.13724838394552497</v>
      </c>
    </row>
    <row r="40" spans="1:45" ht="12.75">
      <c r="A40" s="184">
        <v>43077</v>
      </c>
      <c r="B40" s="182">
        <v>7.15</v>
      </c>
      <c r="C40" s="176">
        <v>7.19</v>
      </c>
      <c r="D40" s="175">
        <v>7.24</v>
      </c>
      <c r="E40" s="175">
        <f t="shared" si="0"/>
        <v>7.2949999999999999</v>
      </c>
      <c r="F40" s="175">
        <v>7.35</v>
      </c>
      <c r="G40" s="175">
        <f t="shared" si="1"/>
        <v>7.4049999999999994</v>
      </c>
      <c r="H40" s="176">
        <v>7.46</v>
      </c>
      <c r="I40" s="176">
        <f t="shared" si="2"/>
        <v>7.52</v>
      </c>
      <c r="J40" s="176">
        <f t="shared" si="3"/>
        <v>7.58</v>
      </c>
      <c r="K40" s="175">
        <v>7.64</v>
      </c>
      <c r="L40" s="175">
        <f t="shared" si="4"/>
        <v>7.7059999999999995</v>
      </c>
      <c r="M40" s="175">
        <f t="shared" si="5"/>
        <v>7.7719999999999994</v>
      </c>
      <c r="N40" s="175">
        <f t="shared" si="6"/>
        <v>7.8380000000000001</v>
      </c>
      <c r="O40" s="175">
        <f t="shared" si="7"/>
        <v>7.9039999999999999</v>
      </c>
      <c r="P40" s="176">
        <v>7.97</v>
      </c>
      <c r="Q40" s="176">
        <f t="shared" si="8"/>
        <v>8.0380000000000003</v>
      </c>
      <c r="R40" s="176">
        <f t="shared" si="9"/>
        <v>8.1059999999999999</v>
      </c>
      <c r="S40" s="176">
        <f t="shared" si="10"/>
        <v>8.1739999999999995</v>
      </c>
      <c r="T40" s="176">
        <f t="shared" si="11"/>
        <v>8.2420000000000009</v>
      </c>
      <c r="U40" s="183">
        <v>8.31</v>
      </c>
      <c r="V40" s="178">
        <f t="shared" ref="V40:AO40" si="51">B40-B41</f>
        <v>-2.9999999999999361E-2</v>
      </c>
      <c r="W40" s="178">
        <f t="shared" si="51"/>
        <v>-1.9999999999999574E-2</v>
      </c>
      <c r="X40" s="178">
        <f t="shared" si="51"/>
        <v>-1.9999999999999574E-2</v>
      </c>
      <c r="Y40" s="178">
        <f t="shared" si="51"/>
        <v>-1.5000000000000568E-2</v>
      </c>
      <c r="Z40" s="178">
        <f t="shared" si="51"/>
        <v>-1.0000000000000675E-2</v>
      </c>
      <c r="AA40" s="178">
        <f t="shared" si="51"/>
        <v>-1.0000000000000675E-2</v>
      </c>
      <c r="AB40" s="178">
        <f t="shared" si="51"/>
        <v>-9.9999999999997868E-3</v>
      </c>
      <c r="AC40" s="178">
        <f t="shared" si="51"/>
        <v>-1.0000000000000675E-2</v>
      </c>
      <c r="AD40" s="178">
        <f t="shared" si="51"/>
        <v>-9.9999999999997868E-3</v>
      </c>
      <c r="AE40" s="178">
        <f t="shared" si="51"/>
        <v>-1.0000000000000675E-2</v>
      </c>
      <c r="AF40" s="178">
        <f t="shared" si="51"/>
        <v>-8.0000000000008953E-3</v>
      </c>
      <c r="AG40" s="178">
        <f t="shared" si="51"/>
        <v>-6.0000000000011156E-3</v>
      </c>
      <c r="AH40" s="178">
        <f t="shared" si="51"/>
        <v>-3.9999999999995595E-3</v>
      </c>
      <c r="AI40" s="178">
        <f t="shared" si="51"/>
        <v>-1.9999999999997797E-3</v>
      </c>
      <c r="AJ40" s="178">
        <f t="shared" si="51"/>
        <v>0</v>
      </c>
      <c r="AK40" s="178">
        <f t="shared" si="51"/>
        <v>2.0000000000006679E-3</v>
      </c>
      <c r="AL40" s="178">
        <f t="shared" si="51"/>
        <v>3.9999999999995595E-3</v>
      </c>
      <c r="AM40" s="178">
        <f t="shared" si="51"/>
        <v>5.999999999998451E-3</v>
      </c>
      <c r="AN40" s="178">
        <f t="shared" si="51"/>
        <v>8.0000000000008953E-3</v>
      </c>
      <c r="AO40" s="178">
        <f t="shared" si="51"/>
        <v>9.9999999999997868E-3</v>
      </c>
      <c r="AP40" s="179">
        <f t="shared" si="13"/>
        <v>9.9999999999997868E-3</v>
      </c>
      <c r="AQ40" s="180">
        <f t="shared" si="18"/>
        <v>3.3545816733067897E-2</v>
      </c>
      <c r="AR40" s="42">
        <f t="shared" si="15"/>
        <v>4.4709919396374205E-2</v>
      </c>
      <c r="AS40" s="241">
        <f t="shared" si="16"/>
        <v>0.13755664266936038</v>
      </c>
    </row>
    <row r="41" spans="1:45" ht="12.75">
      <c r="A41" s="184">
        <v>43076</v>
      </c>
      <c r="B41" s="182">
        <v>7.18</v>
      </c>
      <c r="C41" s="176">
        <v>7.21</v>
      </c>
      <c r="D41" s="175">
        <v>7.26</v>
      </c>
      <c r="E41" s="175">
        <f t="shared" si="0"/>
        <v>7.3100000000000005</v>
      </c>
      <c r="F41" s="175">
        <v>7.36</v>
      </c>
      <c r="G41" s="175">
        <f t="shared" si="1"/>
        <v>7.415</v>
      </c>
      <c r="H41" s="176">
        <v>7.47</v>
      </c>
      <c r="I41" s="176">
        <f t="shared" si="2"/>
        <v>7.53</v>
      </c>
      <c r="J41" s="176">
        <f t="shared" si="3"/>
        <v>7.59</v>
      </c>
      <c r="K41" s="175">
        <v>7.65</v>
      </c>
      <c r="L41" s="175">
        <f t="shared" si="4"/>
        <v>7.7140000000000004</v>
      </c>
      <c r="M41" s="175">
        <f t="shared" si="5"/>
        <v>7.7780000000000005</v>
      </c>
      <c r="N41" s="175">
        <f t="shared" si="6"/>
        <v>7.8419999999999996</v>
      </c>
      <c r="O41" s="175">
        <f t="shared" si="7"/>
        <v>7.9059999999999997</v>
      </c>
      <c r="P41" s="176">
        <v>7.97</v>
      </c>
      <c r="Q41" s="176">
        <f t="shared" si="8"/>
        <v>8.0359999999999996</v>
      </c>
      <c r="R41" s="176">
        <f t="shared" si="9"/>
        <v>8.1020000000000003</v>
      </c>
      <c r="S41" s="176">
        <f t="shared" si="10"/>
        <v>8.168000000000001</v>
      </c>
      <c r="T41" s="176">
        <f t="shared" si="11"/>
        <v>8.234</v>
      </c>
      <c r="U41" s="183">
        <v>8.3000000000000007</v>
      </c>
      <c r="V41" s="178">
        <f t="shared" ref="V41:AO41" si="52">B41-B42</f>
        <v>1.9999999999999574E-2</v>
      </c>
      <c r="W41" s="178">
        <f t="shared" si="52"/>
        <v>9.9999999999997868E-3</v>
      </c>
      <c r="X41" s="178">
        <f t="shared" si="52"/>
        <v>9.9999999999997868E-3</v>
      </c>
      <c r="Y41" s="178">
        <f t="shared" si="52"/>
        <v>-4.9999999999990052E-3</v>
      </c>
      <c r="Z41" s="178">
        <f t="shared" si="52"/>
        <v>-1.9999999999999574E-2</v>
      </c>
      <c r="AA41" s="178">
        <f t="shared" si="52"/>
        <v>-2.4999999999999467E-2</v>
      </c>
      <c r="AB41" s="178">
        <f t="shared" si="52"/>
        <v>-3.0000000000000249E-2</v>
      </c>
      <c r="AC41" s="178">
        <f t="shared" si="52"/>
        <v>-1.9999999999999574E-2</v>
      </c>
      <c r="AD41" s="178">
        <f t="shared" si="52"/>
        <v>-1.0000000000000675E-2</v>
      </c>
      <c r="AE41" s="178">
        <f t="shared" si="52"/>
        <v>0</v>
      </c>
      <c r="AF41" s="178">
        <f t="shared" si="52"/>
        <v>1.9999999999997797E-3</v>
      </c>
      <c r="AG41" s="178">
        <f t="shared" si="52"/>
        <v>4.0000000000004476E-3</v>
      </c>
      <c r="AH41" s="178">
        <f t="shared" si="52"/>
        <v>5.9999999999993392E-3</v>
      </c>
      <c r="AI41" s="178">
        <f t="shared" si="52"/>
        <v>8.0000000000000071E-3</v>
      </c>
      <c r="AJ41" s="178">
        <f t="shared" si="52"/>
        <v>9.9999999999997868E-3</v>
      </c>
      <c r="AK41" s="178">
        <f t="shared" si="52"/>
        <v>1.2000000000000455E-2</v>
      </c>
      <c r="AL41" s="178">
        <f t="shared" si="52"/>
        <v>1.4000000000001123E-2</v>
      </c>
      <c r="AM41" s="178">
        <f t="shared" si="52"/>
        <v>1.6000000000001791E-2</v>
      </c>
      <c r="AN41" s="178">
        <f t="shared" si="52"/>
        <v>1.8000000000000682E-2</v>
      </c>
      <c r="AO41" s="178">
        <f t="shared" si="52"/>
        <v>2.000000000000135E-2</v>
      </c>
      <c r="AP41" s="179">
        <f t="shared" si="13"/>
        <v>2.000000000000135E-2</v>
      </c>
      <c r="AQ41" s="180">
        <f t="shared" si="18"/>
        <v>3.3386454183267106E-2</v>
      </c>
      <c r="AR41" s="42">
        <f t="shared" si="15"/>
        <v>4.4865198715450846E-2</v>
      </c>
      <c r="AS41" s="241">
        <f t="shared" si="16"/>
        <v>0.13775851383337606</v>
      </c>
    </row>
    <row r="42" spans="1:45" ht="12.75">
      <c r="A42" s="184">
        <v>43075</v>
      </c>
      <c r="B42" s="182">
        <v>7.16</v>
      </c>
      <c r="C42" s="176">
        <v>7.2</v>
      </c>
      <c r="D42" s="175">
        <v>7.25</v>
      </c>
      <c r="E42" s="175">
        <f t="shared" si="0"/>
        <v>7.3149999999999995</v>
      </c>
      <c r="F42" s="175">
        <v>7.38</v>
      </c>
      <c r="G42" s="175">
        <f t="shared" si="1"/>
        <v>7.4399999999999995</v>
      </c>
      <c r="H42" s="176">
        <v>7.5</v>
      </c>
      <c r="I42" s="176">
        <f t="shared" si="2"/>
        <v>7.55</v>
      </c>
      <c r="J42" s="176">
        <f t="shared" si="3"/>
        <v>7.6000000000000005</v>
      </c>
      <c r="K42" s="175">
        <v>7.65</v>
      </c>
      <c r="L42" s="175">
        <f t="shared" si="4"/>
        <v>7.7120000000000006</v>
      </c>
      <c r="M42" s="175">
        <f t="shared" si="5"/>
        <v>7.774</v>
      </c>
      <c r="N42" s="175">
        <f t="shared" si="6"/>
        <v>7.8360000000000003</v>
      </c>
      <c r="O42" s="175">
        <f t="shared" si="7"/>
        <v>7.8979999999999997</v>
      </c>
      <c r="P42" s="176">
        <v>7.96</v>
      </c>
      <c r="Q42" s="176">
        <f t="shared" si="8"/>
        <v>8.0239999999999991</v>
      </c>
      <c r="R42" s="176">
        <f t="shared" si="9"/>
        <v>8.0879999999999992</v>
      </c>
      <c r="S42" s="176">
        <f t="shared" si="10"/>
        <v>8.1519999999999992</v>
      </c>
      <c r="T42" s="176">
        <f t="shared" si="11"/>
        <v>8.2159999999999993</v>
      </c>
      <c r="U42" s="183">
        <v>8.2799999999999994</v>
      </c>
      <c r="V42" s="178">
        <f t="shared" ref="V42:AO42" si="53">B42-B43</f>
        <v>-1.9999999999999574E-2</v>
      </c>
      <c r="W42" s="178">
        <f t="shared" si="53"/>
        <v>-1.9999999999999574E-2</v>
      </c>
      <c r="X42" s="178">
        <f t="shared" si="53"/>
        <v>-1.9999999999999574E-2</v>
      </c>
      <c r="Y42" s="178">
        <f t="shared" si="53"/>
        <v>-9.9999999999997868E-3</v>
      </c>
      <c r="Z42" s="178">
        <f t="shared" si="53"/>
        <v>0</v>
      </c>
      <c r="AA42" s="178">
        <f t="shared" si="53"/>
        <v>9.9999999999997868E-3</v>
      </c>
      <c r="AB42" s="178">
        <f t="shared" si="53"/>
        <v>1.9999999999999574E-2</v>
      </c>
      <c r="AC42" s="178">
        <f t="shared" si="53"/>
        <v>1.6666666666666607E-2</v>
      </c>
      <c r="AD42" s="178">
        <f t="shared" si="53"/>
        <v>1.3333333333333641E-2</v>
      </c>
      <c r="AE42" s="178">
        <f t="shared" si="53"/>
        <v>1.0000000000000675E-2</v>
      </c>
      <c r="AF42" s="178">
        <f t="shared" si="53"/>
        <v>1.0000000000000675E-2</v>
      </c>
      <c r="AG42" s="178">
        <f t="shared" si="53"/>
        <v>9.9999999999997868E-3</v>
      </c>
      <c r="AH42" s="178">
        <f t="shared" si="53"/>
        <v>1.0000000000000675E-2</v>
      </c>
      <c r="AI42" s="178">
        <f t="shared" si="53"/>
        <v>9.9999999999997868E-3</v>
      </c>
      <c r="AJ42" s="178">
        <f t="shared" si="53"/>
        <v>9.9999999999997868E-3</v>
      </c>
      <c r="AK42" s="178">
        <f t="shared" si="53"/>
        <v>9.9999999999997868E-3</v>
      </c>
      <c r="AL42" s="178">
        <f t="shared" si="53"/>
        <v>9.9999999999997868E-3</v>
      </c>
      <c r="AM42" s="178">
        <f t="shared" si="53"/>
        <v>9.9999999999997868E-3</v>
      </c>
      <c r="AN42" s="178">
        <f t="shared" si="53"/>
        <v>9.9999999999997868E-3</v>
      </c>
      <c r="AO42" s="178">
        <f t="shared" si="53"/>
        <v>9.9999999999997868E-3</v>
      </c>
      <c r="AP42" s="179">
        <f t="shared" si="13"/>
        <v>1.9999999999999574E-2</v>
      </c>
      <c r="AQ42" s="180">
        <f t="shared" si="18"/>
        <v>3.3266932270916497E-2</v>
      </c>
      <c r="AR42" s="42">
        <f t="shared" si="15"/>
        <v>4.494089965890085E-2</v>
      </c>
      <c r="AS42" s="241">
        <f t="shared" si="16"/>
        <v>0.13781509864988323</v>
      </c>
    </row>
    <row r="43" spans="1:45" ht="12.75">
      <c r="A43" s="184">
        <v>43074</v>
      </c>
      <c r="B43" s="182">
        <v>7.18</v>
      </c>
      <c r="C43" s="176">
        <v>7.22</v>
      </c>
      <c r="D43" s="175">
        <v>7.27</v>
      </c>
      <c r="E43" s="175">
        <f t="shared" si="0"/>
        <v>7.3249999999999993</v>
      </c>
      <c r="F43" s="175">
        <v>7.38</v>
      </c>
      <c r="G43" s="175">
        <f t="shared" si="1"/>
        <v>7.43</v>
      </c>
      <c r="H43" s="176">
        <v>7.48</v>
      </c>
      <c r="I43" s="176">
        <f t="shared" si="2"/>
        <v>7.5333333333333332</v>
      </c>
      <c r="J43" s="176">
        <f t="shared" si="3"/>
        <v>7.5866666666666669</v>
      </c>
      <c r="K43" s="175">
        <v>7.64</v>
      </c>
      <c r="L43" s="175">
        <f t="shared" si="4"/>
        <v>7.702</v>
      </c>
      <c r="M43" s="175">
        <f t="shared" si="5"/>
        <v>7.7640000000000002</v>
      </c>
      <c r="N43" s="175">
        <f t="shared" si="6"/>
        <v>7.8259999999999996</v>
      </c>
      <c r="O43" s="175">
        <f t="shared" si="7"/>
        <v>7.8879999999999999</v>
      </c>
      <c r="P43" s="176">
        <v>7.95</v>
      </c>
      <c r="Q43" s="176">
        <f t="shared" si="8"/>
        <v>8.0139999999999993</v>
      </c>
      <c r="R43" s="176">
        <f t="shared" si="9"/>
        <v>8.0779999999999994</v>
      </c>
      <c r="S43" s="176">
        <f t="shared" si="10"/>
        <v>8.1419999999999995</v>
      </c>
      <c r="T43" s="176">
        <f t="shared" si="11"/>
        <v>8.2059999999999995</v>
      </c>
      <c r="U43" s="183">
        <v>8.27</v>
      </c>
      <c r="V43" s="178">
        <f t="shared" ref="V43:AO43" si="54">B43-B44</f>
        <v>0</v>
      </c>
      <c r="W43" s="178">
        <f t="shared" si="54"/>
        <v>0</v>
      </c>
      <c r="X43" s="178">
        <f t="shared" si="54"/>
        <v>-1.0000000000000675E-2</v>
      </c>
      <c r="Y43" s="178">
        <f t="shared" si="54"/>
        <v>-1.5000000000000568E-2</v>
      </c>
      <c r="Z43" s="178">
        <f t="shared" si="54"/>
        <v>-2.0000000000000462E-2</v>
      </c>
      <c r="AA43" s="178">
        <f t="shared" si="54"/>
        <v>-3.0000000000000249E-2</v>
      </c>
      <c r="AB43" s="178">
        <f t="shared" si="54"/>
        <v>-3.9999999999999147E-2</v>
      </c>
      <c r="AC43" s="178">
        <f t="shared" si="54"/>
        <v>-3.6666666666666181E-2</v>
      </c>
      <c r="AD43" s="178">
        <f t="shared" si="54"/>
        <v>-3.3333333333333215E-2</v>
      </c>
      <c r="AE43" s="178">
        <f t="shared" si="54"/>
        <v>-3.0000000000000249E-2</v>
      </c>
      <c r="AF43" s="178">
        <f t="shared" si="54"/>
        <v>-2.7999999999999581E-2</v>
      </c>
      <c r="AG43" s="178">
        <f t="shared" si="54"/>
        <v>-2.5999999999999801E-2</v>
      </c>
      <c r="AH43" s="178">
        <f t="shared" si="54"/>
        <v>-2.4000000000000021E-2</v>
      </c>
      <c r="AI43" s="178">
        <f t="shared" si="54"/>
        <v>-2.2000000000000242E-2</v>
      </c>
      <c r="AJ43" s="178">
        <f t="shared" si="54"/>
        <v>-1.9999999999999574E-2</v>
      </c>
      <c r="AK43" s="178">
        <f t="shared" si="54"/>
        <v>-2.2000000000000242E-2</v>
      </c>
      <c r="AL43" s="178">
        <f t="shared" si="54"/>
        <v>-2.4000000000000909E-2</v>
      </c>
      <c r="AM43" s="178">
        <f t="shared" si="54"/>
        <v>-2.6000000000001577E-2</v>
      </c>
      <c r="AN43" s="178">
        <f t="shared" si="54"/>
        <v>-2.8000000000000469E-2</v>
      </c>
      <c r="AO43" s="178">
        <f t="shared" si="54"/>
        <v>-3.0000000000001137E-2</v>
      </c>
      <c r="AP43" s="179">
        <f t="shared" si="13"/>
        <v>0</v>
      </c>
      <c r="AQ43" s="180">
        <f t="shared" si="18"/>
        <v>3.3107569721115705E-2</v>
      </c>
      <c r="AR43" s="42">
        <f t="shared" si="15"/>
        <v>4.505889903748337E-2</v>
      </c>
      <c r="AS43" s="241">
        <f t="shared" si="16"/>
        <v>0.13793024370358603</v>
      </c>
    </row>
    <row r="44" spans="1:45" ht="12.75">
      <c r="A44" s="184">
        <v>43073</v>
      </c>
      <c r="B44" s="182">
        <v>7.18</v>
      </c>
      <c r="C44" s="176">
        <v>7.22</v>
      </c>
      <c r="D44" s="175">
        <v>7.28</v>
      </c>
      <c r="E44" s="175">
        <f t="shared" si="0"/>
        <v>7.34</v>
      </c>
      <c r="F44" s="175">
        <v>7.4</v>
      </c>
      <c r="G44" s="175">
        <f t="shared" si="1"/>
        <v>7.46</v>
      </c>
      <c r="H44" s="176">
        <v>7.52</v>
      </c>
      <c r="I44" s="176">
        <f t="shared" si="2"/>
        <v>7.5699999999999994</v>
      </c>
      <c r="J44" s="176">
        <f t="shared" si="3"/>
        <v>7.62</v>
      </c>
      <c r="K44" s="175">
        <v>7.67</v>
      </c>
      <c r="L44" s="175">
        <f t="shared" si="4"/>
        <v>7.7299999999999995</v>
      </c>
      <c r="M44" s="175">
        <f t="shared" si="5"/>
        <v>7.79</v>
      </c>
      <c r="N44" s="175">
        <f t="shared" si="6"/>
        <v>7.85</v>
      </c>
      <c r="O44" s="175">
        <f t="shared" si="7"/>
        <v>7.91</v>
      </c>
      <c r="P44" s="176">
        <v>7.97</v>
      </c>
      <c r="Q44" s="176">
        <f t="shared" si="8"/>
        <v>8.0359999999999996</v>
      </c>
      <c r="R44" s="176">
        <f t="shared" si="9"/>
        <v>8.1020000000000003</v>
      </c>
      <c r="S44" s="176">
        <f t="shared" si="10"/>
        <v>8.168000000000001</v>
      </c>
      <c r="T44" s="176">
        <f t="shared" si="11"/>
        <v>8.234</v>
      </c>
      <c r="U44" s="183">
        <v>8.3000000000000007</v>
      </c>
      <c r="V44" s="178">
        <f t="shared" ref="V44:AO44" si="55">B44-B45</f>
        <v>-1.0000000000000675E-2</v>
      </c>
      <c r="W44" s="178">
        <f t="shared" si="55"/>
        <v>0</v>
      </c>
      <c r="X44" s="178">
        <f t="shared" si="55"/>
        <v>1.0000000000000675E-2</v>
      </c>
      <c r="Y44" s="178">
        <f t="shared" si="55"/>
        <v>9.9999999999997868E-3</v>
      </c>
      <c r="Z44" s="178">
        <f t="shared" si="55"/>
        <v>1.0000000000000675E-2</v>
      </c>
      <c r="AA44" s="178">
        <f t="shared" si="55"/>
        <v>1.499999999999968E-2</v>
      </c>
      <c r="AB44" s="178">
        <f t="shared" si="55"/>
        <v>1.9999999999999574E-2</v>
      </c>
      <c r="AC44" s="178">
        <f t="shared" si="55"/>
        <v>1.9999999999999574E-2</v>
      </c>
      <c r="AD44" s="178">
        <f t="shared" si="55"/>
        <v>1.9999999999999574E-2</v>
      </c>
      <c r="AE44" s="178">
        <f t="shared" si="55"/>
        <v>1.9999999999999574E-2</v>
      </c>
      <c r="AF44" s="178">
        <f t="shared" si="55"/>
        <v>2.1999999999999353E-2</v>
      </c>
      <c r="AG44" s="178">
        <f t="shared" si="55"/>
        <v>2.4000000000000021E-2</v>
      </c>
      <c r="AH44" s="178">
        <f t="shared" si="55"/>
        <v>2.5999999999998913E-2</v>
      </c>
      <c r="AI44" s="178">
        <f t="shared" si="55"/>
        <v>2.7999999999999581E-2</v>
      </c>
      <c r="AJ44" s="178">
        <f t="shared" si="55"/>
        <v>2.9999999999999361E-2</v>
      </c>
      <c r="AK44" s="178">
        <f t="shared" si="55"/>
        <v>3.2000000000000028E-2</v>
      </c>
      <c r="AL44" s="178">
        <f t="shared" si="55"/>
        <v>3.4000000000000696E-2</v>
      </c>
      <c r="AM44" s="178">
        <f t="shared" si="55"/>
        <v>3.6000000000001364E-2</v>
      </c>
      <c r="AN44" s="178">
        <f t="shared" si="55"/>
        <v>3.8000000000000256E-2</v>
      </c>
      <c r="AO44" s="178">
        <f t="shared" si="55"/>
        <v>4.0000000000000924E-2</v>
      </c>
      <c r="AP44" s="179">
        <f t="shared" si="13"/>
        <v>4.0000000000000924E-2</v>
      </c>
      <c r="AQ44" s="180">
        <f t="shared" si="18"/>
        <v>3.2948207171314907E-2</v>
      </c>
      <c r="AR44" s="42">
        <f t="shared" si="15"/>
        <v>4.5246804381888758E-2</v>
      </c>
      <c r="AS44" s="241">
        <f t="shared" si="16"/>
        <v>0.13820801435226363</v>
      </c>
    </row>
    <row r="45" spans="1:45" ht="12.75">
      <c r="A45" s="184">
        <v>43070</v>
      </c>
      <c r="B45" s="182">
        <v>7.19</v>
      </c>
      <c r="C45" s="176">
        <v>7.22</v>
      </c>
      <c r="D45" s="175">
        <v>7.27</v>
      </c>
      <c r="E45" s="175">
        <f t="shared" si="0"/>
        <v>7.33</v>
      </c>
      <c r="F45" s="175">
        <v>7.39</v>
      </c>
      <c r="G45" s="175">
        <f t="shared" si="1"/>
        <v>7.4450000000000003</v>
      </c>
      <c r="H45" s="176">
        <v>7.5</v>
      </c>
      <c r="I45" s="176">
        <f t="shared" si="2"/>
        <v>7.55</v>
      </c>
      <c r="J45" s="176">
        <f t="shared" si="3"/>
        <v>7.6000000000000005</v>
      </c>
      <c r="K45" s="175">
        <v>7.65</v>
      </c>
      <c r="L45" s="175">
        <f t="shared" si="4"/>
        <v>7.7080000000000002</v>
      </c>
      <c r="M45" s="175">
        <f t="shared" si="5"/>
        <v>7.766</v>
      </c>
      <c r="N45" s="175">
        <f t="shared" si="6"/>
        <v>7.8240000000000007</v>
      </c>
      <c r="O45" s="175">
        <f t="shared" si="7"/>
        <v>7.8820000000000006</v>
      </c>
      <c r="P45" s="176">
        <v>7.94</v>
      </c>
      <c r="Q45" s="176">
        <f t="shared" si="8"/>
        <v>8.0039999999999996</v>
      </c>
      <c r="R45" s="176">
        <f t="shared" si="9"/>
        <v>8.0679999999999996</v>
      </c>
      <c r="S45" s="176">
        <f t="shared" si="10"/>
        <v>8.1319999999999997</v>
      </c>
      <c r="T45" s="176">
        <f t="shared" si="11"/>
        <v>8.1959999999999997</v>
      </c>
      <c r="U45" s="183">
        <v>8.26</v>
      </c>
      <c r="V45" s="178">
        <f t="shared" ref="V45:AO45" si="56">B45-B46</f>
        <v>-4.9999999999999822E-2</v>
      </c>
      <c r="W45" s="178">
        <f t="shared" si="56"/>
        <v>-6.0000000000000497E-2</v>
      </c>
      <c r="X45" s="178">
        <f t="shared" si="56"/>
        <v>-6.0000000000000497E-2</v>
      </c>
      <c r="Y45" s="178">
        <f t="shared" si="56"/>
        <v>-4.9999999999999822E-2</v>
      </c>
      <c r="Z45" s="178">
        <f t="shared" si="56"/>
        <v>-4.0000000000000036E-2</v>
      </c>
      <c r="AA45" s="178">
        <f t="shared" si="56"/>
        <v>-2.9999999999999361E-2</v>
      </c>
      <c r="AB45" s="178">
        <f t="shared" si="56"/>
        <v>-1.9999999999999574E-2</v>
      </c>
      <c r="AC45" s="178">
        <f t="shared" si="56"/>
        <v>-1.3333333333333641E-2</v>
      </c>
      <c r="AD45" s="178">
        <f t="shared" si="56"/>
        <v>-6.6666666666659324E-3</v>
      </c>
      <c r="AE45" s="178">
        <f t="shared" si="56"/>
        <v>0</v>
      </c>
      <c r="AF45" s="178">
        <f t="shared" si="56"/>
        <v>1.9999999999997797E-3</v>
      </c>
      <c r="AG45" s="178">
        <f t="shared" si="56"/>
        <v>3.9999999999995595E-3</v>
      </c>
      <c r="AH45" s="178">
        <f t="shared" si="56"/>
        <v>6.0000000000011156E-3</v>
      </c>
      <c r="AI45" s="178">
        <f t="shared" si="56"/>
        <v>8.0000000000008953E-3</v>
      </c>
      <c r="AJ45" s="178">
        <f t="shared" si="56"/>
        <v>1.0000000000000675E-2</v>
      </c>
      <c r="AK45" s="178">
        <f t="shared" si="56"/>
        <v>9.9999999999997868E-3</v>
      </c>
      <c r="AL45" s="178">
        <f t="shared" si="56"/>
        <v>9.9999999999997868E-3</v>
      </c>
      <c r="AM45" s="178">
        <f t="shared" si="56"/>
        <v>9.9999999999997868E-3</v>
      </c>
      <c r="AN45" s="178">
        <f t="shared" si="56"/>
        <v>9.9999999999997868E-3</v>
      </c>
      <c r="AO45" s="178">
        <f t="shared" si="56"/>
        <v>9.9999999999997868E-3</v>
      </c>
      <c r="AP45" s="179">
        <f t="shared" si="13"/>
        <v>1.0000000000000675E-2</v>
      </c>
      <c r="AQ45" s="180">
        <f t="shared" si="18"/>
        <v>3.2788844621514115E-2</v>
      </c>
      <c r="AR45" s="42">
        <f t="shared" si="15"/>
        <v>4.529228670601386E-2</v>
      </c>
      <c r="AS45" s="241">
        <f t="shared" si="16"/>
        <v>0.13815445951049771</v>
      </c>
    </row>
    <row r="46" spans="1:45" ht="12.75">
      <c r="A46" s="171">
        <v>43069</v>
      </c>
      <c r="B46" s="182">
        <v>7.24</v>
      </c>
      <c r="C46" s="176">
        <v>7.28</v>
      </c>
      <c r="D46" s="175">
        <v>7.33</v>
      </c>
      <c r="E46" s="175">
        <f t="shared" si="0"/>
        <v>7.38</v>
      </c>
      <c r="F46" s="175">
        <v>7.43</v>
      </c>
      <c r="G46" s="175">
        <f t="shared" si="1"/>
        <v>7.4749999999999996</v>
      </c>
      <c r="H46" s="176">
        <v>7.52</v>
      </c>
      <c r="I46" s="176">
        <f t="shared" si="2"/>
        <v>7.5633333333333335</v>
      </c>
      <c r="J46" s="176">
        <f t="shared" si="3"/>
        <v>7.6066666666666665</v>
      </c>
      <c r="K46" s="175">
        <v>7.65</v>
      </c>
      <c r="L46" s="175">
        <f t="shared" si="4"/>
        <v>7.7060000000000004</v>
      </c>
      <c r="M46" s="175">
        <f t="shared" si="5"/>
        <v>7.7620000000000005</v>
      </c>
      <c r="N46" s="175">
        <f t="shared" si="6"/>
        <v>7.8179999999999996</v>
      </c>
      <c r="O46" s="175">
        <f t="shared" si="7"/>
        <v>7.8739999999999997</v>
      </c>
      <c r="P46" s="176">
        <v>7.93</v>
      </c>
      <c r="Q46" s="176">
        <f t="shared" si="8"/>
        <v>7.9939999999999998</v>
      </c>
      <c r="R46" s="176">
        <f t="shared" si="9"/>
        <v>8.0579999999999998</v>
      </c>
      <c r="S46" s="176">
        <f t="shared" si="10"/>
        <v>8.1219999999999999</v>
      </c>
      <c r="T46" s="176">
        <f t="shared" si="11"/>
        <v>8.1859999999999999</v>
      </c>
      <c r="U46" s="183">
        <v>8.25</v>
      </c>
      <c r="V46" s="178">
        <f t="shared" ref="V46:AO46" si="57">B46-B47</f>
        <v>0</v>
      </c>
      <c r="W46" s="178">
        <f t="shared" si="57"/>
        <v>0</v>
      </c>
      <c r="X46" s="178">
        <f t="shared" si="57"/>
        <v>-9.9999999999997868E-3</v>
      </c>
      <c r="Y46" s="178">
        <f t="shared" si="57"/>
        <v>-4.9999999999998934E-3</v>
      </c>
      <c r="Z46" s="178">
        <f t="shared" si="57"/>
        <v>0</v>
      </c>
      <c r="AA46" s="178">
        <f t="shared" si="57"/>
        <v>0</v>
      </c>
      <c r="AB46" s="178">
        <f t="shared" si="57"/>
        <v>0</v>
      </c>
      <c r="AC46" s="178">
        <f t="shared" si="57"/>
        <v>-3.3333333333329662E-3</v>
      </c>
      <c r="AD46" s="178">
        <f t="shared" si="57"/>
        <v>-6.6666666666668206E-3</v>
      </c>
      <c r="AE46" s="178">
        <f t="shared" si="57"/>
        <v>-9.9999999999997868E-3</v>
      </c>
      <c r="AF46" s="178">
        <f t="shared" si="57"/>
        <v>-1.1999999999999567E-2</v>
      </c>
      <c r="AG46" s="178">
        <f t="shared" si="57"/>
        <v>-1.3999999999999346E-2</v>
      </c>
      <c r="AH46" s="178">
        <f t="shared" si="57"/>
        <v>-1.6000000000000902E-2</v>
      </c>
      <c r="AI46" s="178">
        <f t="shared" si="57"/>
        <v>-1.8000000000000682E-2</v>
      </c>
      <c r="AJ46" s="178">
        <f t="shared" si="57"/>
        <v>-2.0000000000000462E-2</v>
      </c>
      <c r="AK46" s="178">
        <f t="shared" si="57"/>
        <v>-1.9999999999999574E-2</v>
      </c>
      <c r="AL46" s="178">
        <f t="shared" si="57"/>
        <v>-1.9999999999999574E-2</v>
      </c>
      <c r="AM46" s="178">
        <f t="shared" si="57"/>
        <v>-1.9999999999999574E-2</v>
      </c>
      <c r="AN46" s="178">
        <f t="shared" si="57"/>
        <v>-1.9999999999999574E-2</v>
      </c>
      <c r="AO46" s="178">
        <f t="shared" si="57"/>
        <v>-1.9999999999999574E-2</v>
      </c>
      <c r="AP46" s="179">
        <f t="shared" si="13"/>
        <v>0</v>
      </c>
      <c r="AQ46" s="180">
        <f t="shared" si="18"/>
        <v>3.2908366533864711E-2</v>
      </c>
      <c r="AR46" s="42">
        <f t="shared" si="15"/>
        <v>4.5271487381365272E-2</v>
      </c>
      <c r="AS46" s="241">
        <f t="shared" si="16"/>
        <v>0.13822559495817055</v>
      </c>
    </row>
    <row r="47" spans="1:45" ht="12.75">
      <c r="A47" s="171">
        <v>43068</v>
      </c>
      <c r="B47" s="182">
        <v>7.24</v>
      </c>
      <c r="C47" s="176">
        <v>7.28</v>
      </c>
      <c r="D47" s="175">
        <v>7.34</v>
      </c>
      <c r="E47" s="175">
        <f t="shared" si="0"/>
        <v>7.3849999999999998</v>
      </c>
      <c r="F47" s="175">
        <v>7.43</v>
      </c>
      <c r="G47" s="175">
        <f t="shared" si="1"/>
        <v>7.4749999999999996</v>
      </c>
      <c r="H47" s="176">
        <v>7.52</v>
      </c>
      <c r="I47" s="176">
        <f t="shared" si="2"/>
        <v>7.5666666666666664</v>
      </c>
      <c r="J47" s="176">
        <f t="shared" si="3"/>
        <v>7.6133333333333333</v>
      </c>
      <c r="K47" s="175">
        <v>7.66</v>
      </c>
      <c r="L47" s="175">
        <f t="shared" si="4"/>
        <v>7.718</v>
      </c>
      <c r="M47" s="175">
        <f t="shared" si="5"/>
        <v>7.7759999999999998</v>
      </c>
      <c r="N47" s="175">
        <f t="shared" si="6"/>
        <v>7.8340000000000005</v>
      </c>
      <c r="O47" s="175">
        <f t="shared" si="7"/>
        <v>7.8920000000000003</v>
      </c>
      <c r="P47" s="176">
        <v>7.95</v>
      </c>
      <c r="Q47" s="176">
        <f t="shared" si="8"/>
        <v>8.0139999999999993</v>
      </c>
      <c r="R47" s="176">
        <f t="shared" si="9"/>
        <v>8.0779999999999994</v>
      </c>
      <c r="S47" s="176">
        <f t="shared" si="10"/>
        <v>8.1419999999999995</v>
      </c>
      <c r="T47" s="176">
        <f t="shared" si="11"/>
        <v>8.2059999999999995</v>
      </c>
      <c r="U47" s="183">
        <v>8.27</v>
      </c>
      <c r="V47" s="178">
        <f t="shared" ref="V47:AO47" si="58">B47-B48</f>
        <v>9.9999999999997868E-3</v>
      </c>
      <c r="W47" s="178">
        <f t="shared" si="58"/>
        <v>0</v>
      </c>
      <c r="X47" s="178">
        <f t="shared" si="58"/>
        <v>9.9999999999997868E-3</v>
      </c>
      <c r="Y47" s="178">
        <f t="shared" si="58"/>
        <v>9.9999999999997868E-3</v>
      </c>
      <c r="Z47" s="178">
        <f t="shared" si="58"/>
        <v>9.9999999999997868E-3</v>
      </c>
      <c r="AA47" s="178">
        <f t="shared" si="58"/>
        <v>1.499999999999968E-2</v>
      </c>
      <c r="AB47" s="178">
        <f t="shared" si="58"/>
        <v>1.9999999999999574E-2</v>
      </c>
      <c r="AC47" s="178">
        <f t="shared" si="58"/>
        <v>1.6666666666666607E-2</v>
      </c>
      <c r="AD47" s="178">
        <f t="shared" si="58"/>
        <v>1.3333333333332753E-2</v>
      </c>
      <c r="AE47" s="178">
        <f t="shared" si="58"/>
        <v>9.9999999999997868E-3</v>
      </c>
      <c r="AF47" s="178">
        <f t="shared" si="58"/>
        <v>9.9999999999997868E-3</v>
      </c>
      <c r="AG47" s="178">
        <f t="shared" si="58"/>
        <v>9.9999999999997868E-3</v>
      </c>
      <c r="AH47" s="178">
        <f t="shared" si="58"/>
        <v>9.9999999999997868E-3</v>
      </c>
      <c r="AI47" s="178">
        <f t="shared" si="58"/>
        <v>9.9999999999997868E-3</v>
      </c>
      <c r="AJ47" s="178">
        <f t="shared" si="58"/>
        <v>9.9999999999997868E-3</v>
      </c>
      <c r="AK47" s="178">
        <f t="shared" si="58"/>
        <v>9.9999999999997868E-3</v>
      </c>
      <c r="AL47" s="178">
        <f t="shared" si="58"/>
        <v>9.9999999999997868E-3</v>
      </c>
      <c r="AM47" s="178">
        <f t="shared" si="58"/>
        <v>9.9999999999997868E-3</v>
      </c>
      <c r="AN47" s="178">
        <f t="shared" si="58"/>
        <v>9.9999999999997868E-3</v>
      </c>
      <c r="AO47" s="178">
        <f t="shared" si="58"/>
        <v>9.9999999999997868E-3</v>
      </c>
      <c r="AP47" s="179">
        <f t="shared" si="13"/>
        <v>1.9999999999999574E-2</v>
      </c>
      <c r="AQ47" s="180">
        <f t="shared" si="18"/>
        <v>3.2709163346613716E-2</v>
      </c>
      <c r="AR47" s="42">
        <f t="shared" si="15"/>
        <v>4.5526158147785878E-2</v>
      </c>
      <c r="AS47" s="241">
        <f t="shared" si="16"/>
        <v>0.1386188445669625</v>
      </c>
    </row>
    <row r="48" spans="1:45" ht="12.75">
      <c r="A48" s="171">
        <v>43067</v>
      </c>
      <c r="B48" s="182">
        <v>7.23</v>
      </c>
      <c r="C48" s="176">
        <v>7.28</v>
      </c>
      <c r="D48" s="175">
        <v>7.33</v>
      </c>
      <c r="E48" s="175">
        <f t="shared" si="0"/>
        <v>7.375</v>
      </c>
      <c r="F48" s="175">
        <v>7.42</v>
      </c>
      <c r="G48" s="175">
        <f t="shared" si="1"/>
        <v>7.46</v>
      </c>
      <c r="H48" s="176">
        <v>7.5</v>
      </c>
      <c r="I48" s="176">
        <f t="shared" si="2"/>
        <v>7.55</v>
      </c>
      <c r="J48" s="176">
        <f t="shared" si="3"/>
        <v>7.6000000000000005</v>
      </c>
      <c r="K48" s="175">
        <v>7.65</v>
      </c>
      <c r="L48" s="175">
        <f t="shared" si="4"/>
        <v>7.7080000000000002</v>
      </c>
      <c r="M48" s="175">
        <f t="shared" si="5"/>
        <v>7.766</v>
      </c>
      <c r="N48" s="175">
        <f t="shared" si="6"/>
        <v>7.8240000000000007</v>
      </c>
      <c r="O48" s="175">
        <f t="shared" si="7"/>
        <v>7.8820000000000006</v>
      </c>
      <c r="P48" s="176">
        <v>7.94</v>
      </c>
      <c r="Q48" s="176">
        <f t="shared" si="8"/>
        <v>8.0039999999999996</v>
      </c>
      <c r="R48" s="176">
        <f t="shared" si="9"/>
        <v>8.0679999999999996</v>
      </c>
      <c r="S48" s="176">
        <f t="shared" si="10"/>
        <v>8.1319999999999997</v>
      </c>
      <c r="T48" s="176">
        <f t="shared" si="11"/>
        <v>8.1959999999999997</v>
      </c>
      <c r="U48" s="183">
        <v>8.26</v>
      </c>
      <c r="V48" s="178">
        <f t="shared" ref="V48:AO48" si="59">B48-B49</f>
        <v>-4.9999999999999822E-2</v>
      </c>
      <c r="W48" s="178">
        <f t="shared" si="59"/>
        <v>-4.0000000000000036E-2</v>
      </c>
      <c r="X48" s="178">
        <f t="shared" si="59"/>
        <v>-1.9999999999999574E-2</v>
      </c>
      <c r="Y48" s="178">
        <f t="shared" si="59"/>
        <v>-1.499999999999968E-2</v>
      </c>
      <c r="Z48" s="178">
        <f t="shared" si="59"/>
        <v>-9.9999999999997868E-3</v>
      </c>
      <c r="AA48" s="178">
        <f t="shared" si="59"/>
        <v>-1.499999999999968E-2</v>
      </c>
      <c r="AB48" s="178">
        <f t="shared" si="59"/>
        <v>-1.9999999999999574E-2</v>
      </c>
      <c r="AC48" s="178">
        <f t="shared" si="59"/>
        <v>-1.6666666666666607E-2</v>
      </c>
      <c r="AD48" s="178">
        <f t="shared" si="59"/>
        <v>-1.3333333333332753E-2</v>
      </c>
      <c r="AE48" s="178">
        <f t="shared" si="59"/>
        <v>-9.9999999999997868E-3</v>
      </c>
      <c r="AF48" s="178">
        <f t="shared" si="59"/>
        <v>-9.9999999999997868E-3</v>
      </c>
      <c r="AG48" s="178">
        <f t="shared" si="59"/>
        <v>-9.9999999999997868E-3</v>
      </c>
      <c r="AH48" s="178">
        <f t="shared" si="59"/>
        <v>-9.9999999999997868E-3</v>
      </c>
      <c r="AI48" s="178">
        <f t="shared" si="59"/>
        <v>-9.9999999999997868E-3</v>
      </c>
      <c r="AJ48" s="178">
        <f t="shared" si="59"/>
        <v>-9.9999999999997868E-3</v>
      </c>
      <c r="AK48" s="178">
        <f t="shared" si="59"/>
        <v>-8.0000000000008953E-3</v>
      </c>
      <c r="AL48" s="178">
        <f t="shared" si="59"/>
        <v>-6.0000000000002274E-3</v>
      </c>
      <c r="AM48" s="178">
        <f t="shared" si="59"/>
        <v>-3.9999999999995595E-3</v>
      </c>
      <c r="AN48" s="178">
        <f t="shared" si="59"/>
        <v>-2.0000000000006679E-3</v>
      </c>
      <c r="AO48" s="178">
        <f t="shared" si="59"/>
        <v>0</v>
      </c>
      <c r="AP48" s="179">
        <f t="shared" si="13"/>
        <v>0</v>
      </c>
      <c r="AQ48" s="180">
        <f t="shared" si="18"/>
        <v>3.2589641434263121E-2</v>
      </c>
      <c r="AR48" s="42">
        <f t="shared" si="15"/>
        <v>4.5598979509095541E-2</v>
      </c>
      <c r="AS48" s="241">
        <f t="shared" si="16"/>
        <v>0.13866873047367939</v>
      </c>
    </row>
    <row r="49" spans="1:50" ht="12.75">
      <c r="A49" s="171">
        <v>43066</v>
      </c>
      <c r="B49" s="182">
        <v>7.28</v>
      </c>
      <c r="C49" s="176">
        <v>7.32</v>
      </c>
      <c r="D49" s="175">
        <v>7.35</v>
      </c>
      <c r="E49" s="175">
        <f t="shared" si="0"/>
        <v>7.39</v>
      </c>
      <c r="F49" s="175">
        <v>7.43</v>
      </c>
      <c r="G49" s="175">
        <f t="shared" si="1"/>
        <v>7.4749999999999996</v>
      </c>
      <c r="H49" s="176">
        <v>7.52</v>
      </c>
      <c r="I49" s="176">
        <f t="shared" si="2"/>
        <v>7.5666666666666664</v>
      </c>
      <c r="J49" s="176">
        <f t="shared" si="3"/>
        <v>7.6133333333333333</v>
      </c>
      <c r="K49" s="175">
        <v>7.66</v>
      </c>
      <c r="L49" s="175">
        <f t="shared" si="4"/>
        <v>7.718</v>
      </c>
      <c r="M49" s="175">
        <f t="shared" si="5"/>
        <v>7.7759999999999998</v>
      </c>
      <c r="N49" s="175">
        <f t="shared" si="6"/>
        <v>7.8340000000000005</v>
      </c>
      <c r="O49" s="175">
        <f t="shared" si="7"/>
        <v>7.8920000000000003</v>
      </c>
      <c r="P49" s="176">
        <v>7.95</v>
      </c>
      <c r="Q49" s="176">
        <f t="shared" si="8"/>
        <v>8.0120000000000005</v>
      </c>
      <c r="R49" s="176">
        <f t="shared" si="9"/>
        <v>8.0739999999999998</v>
      </c>
      <c r="S49" s="176">
        <f t="shared" si="10"/>
        <v>8.1359999999999992</v>
      </c>
      <c r="T49" s="176">
        <f t="shared" si="11"/>
        <v>8.1980000000000004</v>
      </c>
      <c r="U49" s="183">
        <v>8.26</v>
      </c>
      <c r="V49" s="178">
        <f t="shared" ref="V49:AO49" si="60">B49-B50</f>
        <v>-1.9999999999999574E-2</v>
      </c>
      <c r="W49" s="178">
        <f t="shared" si="60"/>
        <v>0</v>
      </c>
      <c r="X49" s="178">
        <f t="shared" si="60"/>
        <v>-1.0000000000000675E-2</v>
      </c>
      <c r="Y49" s="178">
        <f t="shared" si="60"/>
        <v>-2.0000000000000462E-2</v>
      </c>
      <c r="Z49" s="178">
        <f t="shared" si="60"/>
        <v>-3.0000000000000249E-2</v>
      </c>
      <c r="AA49" s="178">
        <f t="shared" si="60"/>
        <v>-3.0000000000000249E-2</v>
      </c>
      <c r="AB49" s="178">
        <f t="shared" si="60"/>
        <v>-3.0000000000000249E-2</v>
      </c>
      <c r="AC49" s="178">
        <f t="shared" si="60"/>
        <v>-2.6666666666666394E-2</v>
      </c>
      <c r="AD49" s="178">
        <f t="shared" si="60"/>
        <v>-2.3333333333333428E-2</v>
      </c>
      <c r="AE49" s="178">
        <f t="shared" si="60"/>
        <v>-1.9999999999999574E-2</v>
      </c>
      <c r="AF49" s="178">
        <f t="shared" si="60"/>
        <v>-1.7999999999999794E-2</v>
      </c>
      <c r="AG49" s="178">
        <f t="shared" si="60"/>
        <v>-1.6000000000000014E-2</v>
      </c>
      <c r="AH49" s="178">
        <f t="shared" si="60"/>
        <v>-1.3999999999999346E-2</v>
      </c>
      <c r="AI49" s="178">
        <f t="shared" si="60"/>
        <v>-1.1999999999999567E-2</v>
      </c>
      <c r="AJ49" s="178">
        <f t="shared" si="60"/>
        <v>-9.9999999999997868E-3</v>
      </c>
      <c r="AK49" s="178">
        <f t="shared" si="60"/>
        <v>-7.9999999999991189E-3</v>
      </c>
      <c r="AL49" s="178">
        <f t="shared" si="60"/>
        <v>-6.0000000000002274E-3</v>
      </c>
      <c r="AM49" s="178">
        <f t="shared" si="60"/>
        <v>-4.0000000000013358E-3</v>
      </c>
      <c r="AN49" s="178">
        <f t="shared" si="60"/>
        <v>-1.9999999999988916E-3</v>
      </c>
      <c r="AO49" s="178">
        <f t="shared" si="60"/>
        <v>0</v>
      </c>
      <c r="AP49" s="179">
        <f t="shared" si="13"/>
        <v>0</v>
      </c>
      <c r="AQ49" s="180">
        <f t="shared" si="18"/>
        <v>3.2828685258964312E-2</v>
      </c>
      <c r="AR49" s="42">
        <f t="shared" si="15"/>
        <v>4.5584718205386988E-2</v>
      </c>
      <c r="AS49" s="241">
        <f t="shared" si="16"/>
        <v>0.13887459754481715</v>
      </c>
    </row>
    <row r="50" spans="1:50" ht="12.75">
      <c r="A50" s="171">
        <v>43063</v>
      </c>
      <c r="B50" s="182">
        <v>7.3</v>
      </c>
      <c r="C50" s="176">
        <v>7.32</v>
      </c>
      <c r="D50" s="175">
        <v>7.36</v>
      </c>
      <c r="E50" s="175">
        <f t="shared" si="0"/>
        <v>7.41</v>
      </c>
      <c r="F50" s="175">
        <v>7.46</v>
      </c>
      <c r="G50" s="175">
        <f t="shared" si="1"/>
        <v>7.5049999999999999</v>
      </c>
      <c r="H50" s="176">
        <v>7.55</v>
      </c>
      <c r="I50" s="176">
        <f t="shared" si="2"/>
        <v>7.5933333333333328</v>
      </c>
      <c r="J50" s="176">
        <f t="shared" si="3"/>
        <v>7.6366666666666667</v>
      </c>
      <c r="K50" s="175">
        <v>7.68</v>
      </c>
      <c r="L50" s="175">
        <f t="shared" si="4"/>
        <v>7.7359999999999998</v>
      </c>
      <c r="M50" s="175">
        <f t="shared" si="5"/>
        <v>7.7919999999999998</v>
      </c>
      <c r="N50" s="175">
        <f t="shared" si="6"/>
        <v>7.8479999999999999</v>
      </c>
      <c r="O50" s="175">
        <f t="shared" si="7"/>
        <v>7.9039999999999999</v>
      </c>
      <c r="P50" s="176">
        <v>7.96</v>
      </c>
      <c r="Q50" s="176">
        <f t="shared" si="8"/>
        <v>8.02</v>
      </c>
      <c r="R50" s="176">
        <f t="shared" si="9"/>
        <v>8.08</v>
      </c>
      <c r="S50" s="176">
        <f t="shared" si="10"/>
        <v>8.14</v>
      </c>
      <c r="T50" s="176">
        <f t="shared" si="11"/>
        <v>8.1999999999999993</v>
      </c>
      <c r="U50" s="183">
        <v>8.26</v>
      </c>
      <c r="V50" s="178">
        <f t="shared" ref="V50:AO50" si="61">B50-B51</f>
        <v>0</v>
      </c>
      <c r="W50" s="178">
        <f t="shared" si="61"/>
        <v>0</v>
      </c>
      <c r="X50" s="178">
        <f t="shared" si="61"/>
        <v>0</v>
      </c>
      <c r="Y50" s="178">
        <f t="shared" si="61"/>
        <v>4.9999999999998934E-3</v>
      </c>
      <c r="Z50" s="178">
        <f t="shared" si="61"/>
        <v>9.9999999999997868E-3</v>
      </c>
      <c r="AA50" s="178">
        <f t="shared" si="61"/>
        <v>4.9999999999998934E-3</v>
      </c>
      <c r="AB50" s="178">
        <f t="shared" si="61"/>
        <v>0</v>
      </c>
      <c r="AC50" s="178">
        <f t="shared" si="61"/>
        <v>0</v>
      </c>
      <c r="AD50" s="178">
        <f t="shared" si="61"/>
        <v>0</v>
      </c>
      <c r="AE50" s="178">
        <f t="shared" si="61"/>
        <v>0</v>
      </c>
      <c r="AF50" s="178">
        <f t="shared" si="61"/>
        <v>0</v>
      </c>
      <c r="AG50" s="178">
        <f t="shared" si="61"/>
        <v>0</v>
      </c>
      <c r="AH50" s="178">
        <f t="shared" si="61"/>
        <v>0</v>
      </c>
      <c r="AI50" s="178">
        <f t="shared" si="61"/>
        <v>0</v>
      </c>
      <c r="AJ50" s="178">
        <f t="shared" si="61"/>
        <v>0</v>
      </c>
      <c r="AK50" s="178">
        <f t="shared" si="61"/>
        <v>0</v>
      </c>
      <c r="AL50" s="178">
        <f t="shared" si="61"/>
        <v>0</v>
      </c>
      <c r="AM50" s="178">
        <f t="shared" si="61"/>
        <v>0</v>
      </c>
      <c r="AN50" s="178">
        <f t="shared" si="61"/>
        <v>0</v>
      </c>
      <c r="AO50" s="178">
        <f t="shared" si="61"/>
        <v>0</v>
      </c>
      <c r="AP50" s="179">
        <f t="shared" si="13"/>
        <v>9.9999999999997868E-3</v>
      </c>
      <c r="AQ50" s="180">
        <f t="shared" si="18"/>
        <v>3.2828685258964312E-2</v>
      </c>
      <c r="AR50" s="42">
        <f t="shared" si="15"/>
        <v>4.5584718205386988E-2</v>
      </c>
      <c r="AS50" s="241">
        <f t="shared" si="16"/>
        <v>0.13887459754481715</v>
      </c>
    </row>
    <row r="51" spans="1:50" ht="12.75">
      <c r="A51" s="171">
        <v>43062</v>
      </c>
      <c r="B51" s="182">
        <v>7.3</v>
      </c>
      <c r="C51" s="176">
        <v>7.32</v>
      </c>
      <c r="D51" s="175">
        <v>7.36</v>
      </c>
      <c r="E51" s="175">
        <f t="shared" si="0"/>
        <v>7.4050000000000002</v>
      </c>
      <c r="F51" s="175">
        <v>7.45</v>
      </c>
      <c r="G51" s="175">
        <f t="shared" si="1"/>
        <v>7.5</v>
      </c>
      <c r="H51" s="176">
        <v>7.55</v>
      </c>
      <c r="I51" s="176">
        <f t="shared" si="2"/>
        <v>7.5933333333333328</v>
      </c>
      <c r="J51" s="176">
        <f t="shared" si="3"/>
        <v>7.6366666666666667</v>
      </c>
      <c r="K51" s="175">
        <v>7.68</v>
      </c>
      <c r="L51" s="175">
        <f t="shared" si="4"/>
        <v>7.7359999999999998</v>
      </c>
      <c r="M51" s="175">
        <f t="shared" si="5"/>
        <v>7.7919999999999998</v>
      </c>
      <c r="N51" s="175">
        <f t="shared" si="6"/>
        <v>7.8479999999999999</v>
      </c>
      <c r="O51" s="175">
        <f t="shared" si="7"/>
        <v>7.9039999999999999</v>
      </c>
      <c r="P51" s="176">
        <v>7.96</v>
      </c>
      <c r="Q51" s="176">
        <f t="shared" si="8"/>
        <v>8.02</v>
      </c>
      <c r="R51" s="176">
        <f t="shared" si="9"/>
        <v>8.08</v>
      </c>
      <c r="S51" s="176">
        <f t="shared" si="10"/>
        <v>8.14</v>
      </c>
      <c r="T51" s="176">
        <f t="shared" si="11"/>
        <v>8.1999999999999993</v>
      </c>
      <c r="U51" s="183">
        <v>8.26</v>
      </c>
      <c r="V51" s="178">
        <f t="shared" ref="V51:AO51" si="62">B51-B52</f>
        <v>-3.0000000000000249E-2</v>
      </c>
      <c r="W51" s="178">
        <f t="shared" si="62"/>
        <v>-4.0000000000000036E-2</v>
      </c>
      <c r="X51" s="178">
        <f t="shared" si="62"/>
        <v>-4.0000000000000036E-2</v>
      </c>
      <c r="Y51" s="178">
        <f t="shared" si="62"/>
        <v>-3.5000000000000142E-2</v>
      </c>
      <c r="Z51" s="178">
        <f t="shared" si="62"/>
        <v>-3.0000000000000249E-2</v>
      </c>
      <c r="AA51" s="178">
        <f t="shared" si="62"/>
        <v>-1.9999999999999574E-2</v>
      </c>
      <c r="AB51" s="178">
        <f t="shared" si="62"/>
        <v>-9.9999999999997868E-3</v>
      </c>
      <c r="AC51" s="178">
        <f t="shared" si="62"/>
        <v>-6.6666666666668206E-3</v>
      </c>
      <c r="AD51" s="178">
        <f t="shared" si="62"/>
        <v>-3.3333333333329662E-3</v>
      </c>
      <c r="AE51" s="178">
        <f t="shared" si="62"/>
        <v>0</v>
      </c>
      <c r="AF51" s="178">
        <f t="shared" si="62"/>
        <v>3.9999999999995595E-3</v>
      </c>
      <c r="AG51" s="178">
        <f t="shared" si="62"/>
        <v>8.0000000000000071E-3</v>
      </c>
      <c r="AH51" s="178">
        <f t="shared" si="62"/>
        <v>1.1999999999999567E-2</v>
      </c>
      <c r="AI51" s="178">
        <f t="shared" si="62"/>
        <v>1.6000000000000014E-2</v>
      </c>
      <c r="AJ51" s="178">
        <f t="shared" si="62"/>
        <v>1.9999999999999574E-2</v>
      </c>
      <c r="AK51" s="178">
        <f t="shared" si="62"/>
        <v>1.9999999999999574E-2</v>
      </c>
      <c r="AL51" s="178">
        <f t="shared" si="62"/>
        <v>1.9999999999999574E-2</v>
      </c>
      <c r="AM51" s="178">
        <f t="shared" si="62"/>
        <v>1.9999999999999574E-2</v>
      </c>
      <c r="AN51" s="178">
        <f t="shared" si="62"/>
        <v>1.9999999999999574E-2</v>
      </c>
      <c r="AO51" s="178">
        <f t="shared" si="62"/>
        <v>1.9999999999999574E-2</v>
      </c>
      <c r="AP51" s="179">
        <f t="shared" si="13"/>
        <v>1.9999999999999574E-2</v>
      </c>
      <c r="AQ51" s="180">
        <f t="shared" si="18"/>
        <v>3.3227091633466307E-2</v>
      </c>
      <c r="AR51" s="42">
        <f t="shared" si="15"/>
        <v>4.5820783746107693E-2</v>
      </c>
      <c r="AS51" s="241">
        <f t="shared" si="16"/>
        <v>0.13982217448810905</v>
      </c>
    </row>
    <row r="52" spans="1:50" ht="12.75">
      <c r="A52" s="171">
        <v>43061</v>
      </c>
      <c r="B52" s="182">
        <v>7.33</v>
      </c>
      <c r="C52" s="176">
        <v>7.36</v>
      </c>
      <c r="D52" s="175">
        <v>7.4</v>
      </c>
      <c r="E52" s="175">
        <f t="shared" si="0"/>
        <v>7.44</v>
      </c>
      <c r="F52" s="175">
        <v>7.48</v>
      </c>
      <c r="G52" s="175">
        <f t="shared" si="1"/>
        <v>7.52</v>
      </c>
      <c r="H52" s="176">
        <v>7.56</v>
      </c>
      <c r="I52" s="176">
        <f t="shared" si="2"/>
        <v>7.6</v>
      </c>
      <c r="J52" s="176">
        <f t="shared" si="3"/>
        <v>7.64</v>
      </c>
      <c r="K52" s="175">
        <v>7.68</v>
      </c>
      <c r="L52" s="175">
        <f t="shared" si="4"/>
        <v>7.7320000000000002</v>
      </c>
      <c r="M52" s="175">
        <f t="shared" si="5"/>
        <v>7.7839999999999998</v>
      </c>
      <c r="N52" s="175">
        <f t="shared" si="6"/>
        <v>7.8360000000000003</v>
      </c>
      <c r="O52" s="175">
        <f t="shared" si="7"/>
        <v>7.8879999999999999</v>
      </c>
      <c r="P52" s="176">
        <v>7.94</v>
      </c>
      <c r="Q52" s="176">
        <f t="shared" si="8"/>
        <v>8</v>
      </c>
      <c r="R52" s="176">
        <f t="shared" si="9"/>
        <v>8.06</v>
      </c>
      <c r="S52" s="176">
        <f t="shared" si="10"/>
        <v>8.120000000000001</v>
      </c>
      <c r="T52" s="176">
        <f t="shared" si="11"/>
        <v>8.18</v>
      </c>
      <c r="U52" s="183">
        <v>8.24</v>
      </c>
      <c r="V52" s="178">
        <f t="shared" ref="V52:AO52" si="63">B52-B53</f>
        <v>0</v>
      </c>
      <c r="W52" s="178">
        <f t="shared" si="63"/>
        <v>0</v>
      </c>
      <c r="X52" s="178">
        <f t="shared" si="63"/>
        <v>0</v>
      </c>
      <c r="Y52" s="178">
        <f t="shared" si="63"/>
        <v>-1.9999999999999574E-2</v>
      </c>
      <c r="Z52" s="178">
        <f t="shared" si="63"/>
        <v>-3.9999999999999147E-2</v>
      </c>
      <c r="AA52" s="178">
        <f t="shared" si="63"/>
        <v>-4.4999999999999929E-2</v>
      </c>
      <c r="AB52" s="178">
        <f t="shared" si="63"/>
        <v>-5.0000000000000711E-2</v>
      </c>
      <c r="AC52" s="178">
        <f t="shared" si="63"/>
        <v>-5.0000000000000711E-2</v>
      </c>
      <c r="AD52" s="178">
        <f t="shared" si="63"/>
        <v>-5.0000000000000711E-2</v>
      </c>
      <c r="AE52" s="178">
        <f t="shared" si="63"/>
        <v>-5.0000000000000711E-2</v>
      </c>
      <c r="AF52" s="178">
        <f t="shared" si="63"/>
        <v>-4.6000000000000263E-2</v>
      </c>
      <c r="AG52" s="178">
        <f t="shared" si="63"/>
        <v>-4.2000000000000703E-2</v>
      </c>
      <c r="AH52" s="178">
        <f t="shared" si="63"/>
        <v>-3.7999999999999368E-2</v>
      </c>
      <c r="AI52" s="178">
        <f t="shared" si="63"/>
        <v>-3.3999999999999808E-2</v>
      </c>
      <c r="AJ52" s="178">
        <f t="shared" si="63"/>
        <v>-2.9999999999999361E-2</v>
      </c>
      <c r="AK52" s="178">
        <f t="shared" si="63"/>
        <v>-2.8000000000000469E-2</v>
      </c>
      <c r="AL52" s="178">
        <f t="shared" si="63"/>
        <v>-2.5999999999999801E-2</v>
      </c>
      <c r="AM52" s="178">
        <f t="shared" si="63"/>
        <v>-2.3999999999999133E-2</v>
      </c>
      <c r="AN52" s="178">
        <f t="shared" si="63"/>
        <v>-2.2000000000000242E-2</v>
      </c>
      <c r="AO52" s="178">
        <f t="shared" si="63"/>
        <v>-1.9999999999999574E-2</v>
      </c>
      <c r="AP52" s="179">
        <f t="shared" si="13"/>
        <v>0</v>
      </c>
      <c r="AQ52" s="180">
        <f t="shared" si="18"/>
        <v>3.3227091633466314E-2</v>
      </c>
      <c r="AR52" s="42">
        <f t="shared" si="15"/>
        <v>4.5820783746107693E-2</v>
      </c>
      <c r="AS52" s="241">
        <f t="shared" si="16"/>
        <v>0.13982217448810905</v>
      </c>
    </row>
    <row r="53" spans="1:50" ht="12.75">
      <c r="A53" s="171">
        <v>43060</v>
      </c>
      <c r="B53" s="182">
        <v>7.33</v>
      </c>
      <c r="C53" s="176">
        <v>7.36</v>
      </c>
      <c r="D53" s="175">
        <v>7.4</v>
      </c>
      <c r="E53" s="175">
        <f t="shared" si="0"/>
        <v>7.46</v>
      </c>
      <c r="F53" s="175">
        <v>7.52</v>
      </c>
      <c r="G53" s="175">
        <f t="shared" si="1"/>
        <v>7.5649999999999995</v>
      </c>
      <c r="H53" s="176">
        <v>7.61</v>
      </c>
      <c r="I53" s="176">
        <f t="shared" si="2"/>
        <v>7.65</v>
      </c>
      <c r="J53" s="176">
        <f t="shared" si="3"/>
        <v>7.69</v>
      </c>
      <c r="K53" s="175">
        <v>7.73</v>
      </c>
      <c r="L53" s="175">
        <f t="shared" si="4"/>
        <v>7.7780000000000005</v>
      </c>
      <c r="M53" s="175">
        <f t="shared" si="5"/>
        <v>7.8260000000000005</v>
      </c>
      <c r="N53" s="175">
        <f t="shared" si="6"/>
        <v>7.8739999999999997</v>
      </c>
      <c r="O53" s="175">
        <f t="shared" si="7"/>
        <v>7.9219999999999997</v>
      </c>
      <c r="P53" s="176">
        <v>7.97</v>
      </c>
      <c r="Q53" s="176">
        <f t="shared" si="8"/>
        <v>8.0280000000000005</v>
      </c>
      <c r="R53" s="176">
        <f t="shared" si="9"/>
        <v>8.0860000000000003</v>
      </c>
      <c r="S53" s="176">
        <f t="shared" si="10"/>
        <v>8.1440000000000001</v>
      </c>
      <c r="T53" s="176">
        <f t="shared" si="11"/>
        <v>8.202</v>
      </c>
      <c r="U53" s="183">
        <v>8.26</v>
      </c>
      <c r="V53" s="178">
        <f t="shared" ref="V53:AO53" si="64">B53-B54</f>
        <v>-4.0000000000000036E-2</v>
      </c>
      <c r="W53" s="178">
        <f t="shared" si="64"/>
        <v>-2.9999999999999361E-2</v>
      </c>
      <c r="X53" s="178">
        <f t="shared" si="64"/>
        <v>-2.9999999999999361E-2</v>
      </c>
      <c r="Y53" s="178">
        <f t="shared" si="64"/>
        <v>-2.0000000000000462E-2</v>
      </c>
      <c r="Z53" s="178">
        <f t="shared" si="64"/>
        <v>-1.0000000000000675E-2</v>
      </c>
      <c r="AA53" s="178">
        <f t="shared" si="64"/>
        <v>-1.0000000000000675E-2</v>
      </c>
      <c r="AB53" s="178">
        <f t="shared" si="64"/>
        <v>-9.9999999999997868E-3</v>
      </c>
      <c r="AC53" s="178">
        <f t="shared" si="64"/>
        <v>-3.3333333333329662E-3</v>
      </c>
      <c r="AD53" s="178">
        <f t="shared" si="64"/>
        <v>3.3333333333338544E-3</v>
      </c>
      <c r="AE53" s="178">
        <f t="shared" si="64"/>
        <v>1.0000000000000675E-2</v>
      </c>
      <c r="AF53" s="178">
        <f t="shared" si="64"/>
        <v>1.0000000000000675E-2</v>
      </c>
      <c r="AG53" s="178">
        <f t="shared" si="64"/>
        <v>1.0000000000000675E-2</v>
      </c>
      <c r="AH53" s="178">
        <f t="shared" si="64"/>
        <v>9.9999999999997868E-3</v>
      </c>
      <c r="AI53" s="178">
        <f t="shared" si="64"/>
        <v>9.9999999999997868E-3</v>
      </c>
      <c r="AJ53" s="178">
        <f t="shared" si="64"/>
        <v>9.9999999999997868E-3</v>
      </c>
      <c r="AK53" s="178">
        <f t="shared" si="64"/>
        <v>9.9999999999997868E-3</v>
      </c>
      <c r="AL53" s="178">
        <f t="shared" si="64"/>
        <v>9.9999999999997868E-3</v>
      </c>
      <c r="AM53" s="178">
        <f t="shared" si="64"/>
        <v>9.9999999999997868E-3</v>
      </c>
      <c r="AN53" s="178">
        <f t="shared" si="64"/>
        <v>9.9999999999997868E-3</v>
      </c>
      <c r="AO53" s="178">
        <f t="shared" si="64"/>
        <v>9.9999999999997868E-3</v>
      </c>
      <c r="AP53" s="179">
        <f t="shared" si="13"/>
        <v>1.0000000000000675E-2</v>
      </c>
      <c r="AQ53" s="180">
        <f t="shared" si="18"/>
        <v>3.3625498007968303E-2</v>
      </c>
      <c r="AR53" s="42">
        <f t="shared" si="15"/>
        <v>4.5965238901271833E-2</v>
      </c>
      <c r="AS53" s="241">
        <f t="shared" si="16"/>
        <v>0.14055663380572139</v>
      </c>
      <c r="AU53" s="277"/>
      <c r="AV53" s="277"/>
      <c r="AW53" s="277"/>
      <c r="AX53" s="277"/>
    </row>
    <row r="54" spans="1:50" ht="12.75">
      <c r="A54" s="171">
        <v>43059</v>
      </c>
      <c r="B54" s="182">
        <v>7.37</v>
      </c>
      <c r="C54" s="176">
        <v>7.39</v>
      </c>
      <c r="D54" s="175">
        <v>7.43</v>
      </c>
      <c r="E54" s="175">
        <f t="shared" si="0"/>
        <v>7.48</v>
      </c>
      <c r="F54" s="175">
        <v>7.53</v>
      </c>
      <c r="G54" s="175">
        <f t="shared" si="1"/>
        <v>7.5750000000000002</v>
      </c>
      <c r="H54" s="176">
        <v>7.62</v>
      </c>
      <c r="I54" s="176">
        <f t="shared" si="2"/>
        <v>7.6533333333333333</v>
      </c>
      <c r="J54" s="176">
        <f t="shared" si="3"/>
        <v>7.6866666666666665</v>
      </c>
      <c r="K54" s="175">
        <v>7.72</v>
      </c>
      <c r="L54" s="175">
        <f t="shared" si="4"/>
        <v>7.7679999999999998</v>
      </c>
      <c r="M54" s="175">
        <f t="shared" si="5"/>
        <v>7.8159999999999998</v>
      </c>
      <c r="N54" s="175">
        <f t="shared" si="6"/>
        <v>7.8639999999999999</v>
      </c>
      <c r="O54" s="175">
        <f t="shared" si="7"/>
        <v>7.9119999999999999</v>
      </c>
      <c r="P54" s="176">
        <v>7.96</v>
      </c>
      <c r="Q54" s="176">
        <f t="shared" si="8"/>
        <v>8.0180000000000007</v>
      </c>
      <c r="R54" s="176">
        <f t="shared" si="9"/>
        <v>8.0760000000000005</v>
      </c>
      <c r="S54" s="176">
        <f t="shared" si="10"/>
        <v>8.1340000000000003</v>
      </c>
      <c r="T54" s="176">
        <f t="shared" si="11"/>
        <v>8.1920000000000002</v>
      </c>
      <c r="U54" s="183">
        <v>8.25</v>
      </c>
      <c r="V54" s="178">
        <f t="shared" ref="V54:AO54" si="65">B54-B55</f>
        <v>-3.0000000000000249E-2</v>
      </c>
      <c r="W54" s="178">
        <f t="shared" si="65"/>
        <v>-2.0000000000000462E-2</v>
      </c>
      <c r="X54" s="178">
        <f t="shared" si="65"/>
        <v>-1.0000000000000675E-2</v>
      </c>
      <c r="Y54" s="178">
        <f t="shared" si="65"/>
        <v>-4.9999999999998934E-3</v>
      </c>
      <c r="Z54" s="178">
        <f t="shared" si="65"/>
        <v>0</v>
      </c>
      <c r="AA54" s="178">
        <f t="shared" si="65"/>
        <v>1.0000000000000675E-2</v>
      </c>
      <c r="AB54" s="178">
        <f t="shared" si="65"/>
        <v>2.0000000000000462E-2</v>
      </c>
      <c r="AC54" s="178">
        <f t="shared" si="65"/>
        <v>2.0000000000000462E-2</v>
      </c>
      <c r="AD54" s="178">
        <f t="shared" si="65"/>
        <v>1.9999999999999574E-2</v>
      </c>
      <c r="AE54" s="178">
        <f t="shared" si="65"/>
        <v>1.9999999999999574E-2</v>
      </c>
      <c r="AF54" s="178">
        <f t="shared" si="65"/>
        <v>2.1999999999999353E-2</v>
      </c>
      <c r="AG54" s="178">
        <f t="shared" si="65"/>
        <v>2.4000000000000021E-2</v>
      </c>
      <c r="AH54" s="178">
        <f t="shared" si="65"/>
        <v>2.5999999999999801E-2</v>
      </c>
      <c r="AI54" s="178">
        <f t="shared" si="65"/>
        <v>2.8000000000000469E-2</v>
      </c>
      <c r="AJ54" s="178">
        <f t="shared" si="65"/>
        <v>3.0000000000000249E-2</v>
      </c>
      <c r="AK54" s="178">
        <f t="shared" si="65"/>
        <v>3.0000000000001137E-2</v>
      </c>
      <c r="AL54" s="178">
        <f t="shared" si="65"/>
        <v>3.0000000000001137E-2</v>
      </c>
      <c r="AM54" s="178">
        <f t="shared" si="65"/>
        <v>2.9999999999999361E-2</v>
      </c>
      <c r="AN54" s="178">
        <f t="shared" si="65"/>
        <v>2.9999999999999361E-2</v>
      </c>
      <c r="AO54" s="178">
        <f t="shared" si="65"/>
        <v>2.9999999999999361E-2</v>
      </c>
      <c r="AP54" s="179">
        <f t="shared" si="13"/>
        <v>3.0000000000001137E-2</v>
      </c>
      <c r="AQ54" s="180">
        <f t="shared" si="18"/>
        <v>3.3784860557769088E-2</v>
      </c>
      <c r="AR54" s="42">
        <f t="shared" si="15"/>
        <v>4.5952339765026939E-2</v>
      </c>
      <c r="AS54" s="241">
        <f t="shared" si="16"/>
        <v>0.1406859884773419</v>
      </c>
    </row>
    <row r="55" spans="1:50" ht="12.75">
      <c r="A55" s="171">
        <v>43056</v>
      </c>
      <c r="B55" s="182">
        <v>7.4</v>
      </c>
      <c r="C55" s="176">
        <v>7.41</v>
      </c>
      <c r="D55" s="175">
        <v>7.44</v>
      </c>
      <c r="E55" s="175">
        <f t="shared" si="0"/>
        <v>7.4850000000000003</v>
      </c>
      <c r="F55" s="175">
        <v>7.53</v>
      </c>
      <c r="G55" s="175">
        <f t="shared" si="1"/>
        <v>7.5649999999999995</v>
      </c>
      <c r="H55" s="176">
        <v>7.6</v>
      </c>
      <c r="I55" s="176">
        <f t="shared" si="2"/>
        <v>7.6333333333333329</v>
      </c>
      <c r="J55" s="176">
        <f t="shared" si="3"/>
        <v>7.666666666666667</v>
      </c>
      <c r="K55" s="175">
        <v>7.7</v>
      </c>
      <c r="L55" s="175">
        <f t="shared" si="4"/>
        <v>7.7460000000000004</v>
      </c>
      <c r="M55" s="175">
        <f t="shared" si="5"/>
        <v>7.7919999999999998</v>
      </c>
      <c r="N55" s="175">
        <f t="shared" si="6"/>
        <v>7.8380000000000001</v>
      </c>
      <c r="O55" s="175">
        <f t="shared" si="7"/>
        <v>7.8839999999999995</v>
      </c>
      <c r="P55" s="176">
        <v>7.93</v>
      </c>
      <c r="Q55" s="176">
        <f t="shared" si="8"/>
        <v>7.9879999999999995</v>
      </c>
      <c r="R55" s="176">
        <f t="shared" si="9"/>
        <v>8.0459999999999994</v>
      </c>
      <c r="S55" s="176">
        <f t="shared" si="10"/>
        <v>8.104000000000001</v>
      </c>
      <c r="T55" s="176">
        <f t="shared" si="11"/>
        <v>8.1620000000000008</v>
      </c>
      <c r="U55" s="183">
        <v>8.2200000000000006</v>
      </c>
      <c r="V55" s="178">
        <f t="shared" ref="V55:AO55" si="66">B55-B56</f>
        <v>1.0000000000000675E-2</v>
      </c>
      <c r="W55" s="178">
        <f t="shared" si="66"/>
        <v>-1.9999999999999574E-2</v>
      </c>
      <c r="X55" s="178">
        <f t="shared" si="66"/>
        <v>-2.9999999999999361E-2</v>
      </c>
      <c r="Y55" s="178">
        <f t="shared" si="66"/>
        <v>-3.4999999999999254E-2</v>
      </c>
      <c r="Z55" s="178">
        <f t="shared" si="66"/>
        <v>-4.0000000000000036E-2</v>
      </c>
      <c r="AA55" s="178">
        <f t="shared" si="66"/>
        <v>-4.0000000000000924E-2</v>
      </c>
      <c r="AB55" s="178">
        <f t="shared" si="66"/>
        <v>-4.0000000000000036E-2</v>
      </c>
      <c r="AC55" s="178">
        <f t="shared" si="66"/>
        <v>-3.0000000000000249E-2</v>
      </c>
      <c r="AD55" s="178">
        <f t="shared" si="66"/>
        <v>-1.9999999999999574E-2</v>
      </c>
      <c r="AE55" s="178">
        <f t="shared" si="66"/>
        <v>-9.9999999999997868E-3</v>
      </c>
      <c r="AF55" s="178">
        <f t="shared" si="66"/>
        <v>-7.9999999999991189E-3</v>
      </c>
      <c r="AG55" s="178">
        <f t="shared" si="66"/>
        <v>-6.0000000000002274E-3</v>
      </c>
      <c r="AH55" s="178">
        <f t="shared" si="66"/>
        <v>-3.9999999999995595E-3</v>
      </c>
      <c r="AI55" s="178">
        <f t="shared" si="66"/>
        <v>-2.0000000000006679E-3</v>
      </c>
      <c r="AJ55" s="178">
        <f t="shared" si="66"/>
        <v>0</v>
      </c>
      <c r="AK55" s="178">
        <f t="shared" si="66"/>
        <v>0</v>
      </c>
      <c r="AL55" s="178">
        <f t="shared" si="66"/>
        <v>0</v>
      </c>
      <c r="AM55" s="178">
        <f t="shared" si="66"/>
        <v>0</v>
      </c>
      <c r="AN55" s="178">
        <f t="shared" si="66"/>
        <v>0</v>
      </c>
      <c r="AO55" s="178">
        <f t="shared" si="66"/>
        <v>0</v>
      </c>
      <c r="AP55" s="179">
        <f t="shared" si="13"/>
        <v>1.0000000000000675E-2</v>
      </c>
      <c r="AQ55" s="180">
        <f t="shared" si="18"/>
        <v>3.35856573705181E-2</v>
      </c>
      <c r="AR55" s="42">
        <f t="shared" si="15"/>
        <v>4.6077018495841643E-2</v>
      </c>
      <c r="AS55" s="241">
        <f t="shared" si="16"/>
        <v>0.14077683139045979</v>
      </c>
    </row>
    <row r="56" spans="1:50" ht="12.75">
      <c r="A56" s="171">
        <v>43055</v>
      </c>
      <c r="B56" s="182">
        <v>7.39</v>
      </c>
      <c r="C56" s="176">
        <v>7.43</v>
      </c>
      <c r="D56" s="175">
        <v>7.47</v>
      </c>
      <c r="E56" s="175">
        <f t="shared" si="0"/>
        <v>7.52</v>
      </c>
      <c r="F56" s="175">
        <v>7.57</v>
      </c>
      <c r="G56" s="175">
        <f t="shared" si="1"/>
        <v>7.6050000000000004</v>
      </c>
      <c r="H56" s="176">
        <v>7.64</v>
      </c>
      <c r="I56" s="176">
        <f t="shared" si="2"/>
        <v>7.6633333333333331</v>
      </c>
      <c r="J56" s="176">
        <f t="shared" si="3"/>
        <v>7.6866666666666665</v>
      </c>
      <c r="K56" s="175">
        <v>7.71</v>
      </c>
      <c r="L56" s="175">
        <f t="shared" si="4"/>
        <v>7.7539999999999996</v>
      </c>
      <c r="M56" s="175">
        <f t="shared" si="5"/>
        <v>7.798</v>
      </c>
      <c r="N56" s="175">
        <f t="shared" si="6"/>
        <v>7.8419999999999996</v>
      </c>
      <c r="O56" s="175">
        <f t="shared" si="7"/>
        <v>7.8860000000000001</v>
      </c>
      <c r="P56" s="176">
        <v>7.93</v>
      </c>
      <c r="Q56" s="176">
        <f t="shared" si="8"/>
        <v>7.9879999999999995</v>
      </c>
      <c r="R56" s="176">
        <f t="shared" si="9"/>
        <v>8.0459999999999994</v>
      </c>
      <c r="S56" s="176">
        <f t="shared" si="10"/>
        <v>8.104000000000001</v>
      </c>
      <c r="T56" s="176">
        <f t="shared" si="11"/>
        <v>8.1620000000000008</v>
      </c>
      <c r="U56" s="183">
        <v>8.2200000000000006</v>
      </c>
      <c r="V56" s="178">
        <f t="shared" ref="V56:AO56" si="67">B56-B57</f>
        <v>-7.0000000000000284E-2</v>
      </c>
      <c r="W56" s="178">
        <f t="shared" si="67"/>
        <v>-5.0000000000000711E-2</v>
      </c>
      <c r="X56" s="178">
        <f t="shared" si="67"/>
        <v>-4.0000000000000036E-2</v>
      </c>
      <c r="Y56" s="178">
        <f t="shared" si="67"/>
        <v>-2.5000000000000355E-2</v>
      </c>
      <c r="Z56" s="178">
        <f t="shared" si="67"/>
        <v>-9.9999999999997868E-3</v>
      </c>
      <c r="AA56" s="178">
        <f t="shared" si="67"/>
        <v>-4.9999999999990052E-3</v>
      </c>
      <c r="AB56" s="178">
        <f t="shared" si="67"/>
        <v>0</v>
      </c>
      <c r="AC56" s="178">
        <f t="shared" si="67"/>
        <v>-6.6666666666668206E-3</v>
      </c>
      <c r="AD56" s="178">
        <f t="shared" si="67"/>
        <v>-1.3333333333333641E-2</v>
      </c>
      <c r="AE56" s="178">
        <f t="shared" si="67"/>
        <v>-2.0000000000000462E-2</v>
      </c>
      <c r="AF56" s="178">
        <f t="shared" si="67"/>
        <v>-2.4000000000000909E-2</v>
      </c>
      <c r="AG56" s="178">
        <f t="shared" si="67"/>
        <v>-2.8000000000000469E-2</v>
      </c>
      <c r="AH56" s="178">
        <f t="shared" si="67"/>
        <v>-3.2000000000000028E-2</v>
      </c>
      <c r="AI56" s="178">
        <f t="shared" si="67"/>
        <v>-3.5999999999999588E-2</v>
      </c>
      <c r="AJ56" s="178">
        <f t="shared" si="67"/>
        <v>-4.0000000000000036E-2</v>
      </c>
      <c r="AK56" s="178">
        <f t="shared" si="67"/>
        <v>-4.1999999999999815E-2</v>
      </c>
      <c r="AL56" s="178">
        <f t="shared" si="67"/>
        <v>-4.4000000000000483E-2</v>
      </c>
      <c r="AM56" s="178">
        <f t="shared" si="67"/>
        <v>-4.5999999999999375E-2</v>
      </c>
      <c r="AN56" s="178">
        <f t="shared" si="67"/>
        <v>-4.7999999999998266E-2</v>
      </c>
      <c r="AO56" s="178">
        <f t="shared" si="67"/>
        <v>-4.9999999999998934E-2</v>
      </c>
      <c r="AP56" s="179">
        <f t="shared" si="13"/>
        <v>0</v>
      </c>
      <c r="AQ56" s="180">
        <f t="shared" si="18"/>
        <v>3.3824701195219277E-2</v>
      </c>
      <c r="AR56" s="42">
        <f t="shared" si="15"/>
        <v>4.6109794484581634E-2</v>
      </c>
      <c r="AS56" s="241">
        <f t="shared" si="16"/>
        <v>0.14109212356688586</v>
      </c>
    </row>
    <row r="57" spans="1:50" ht="12.75">
      <c r="A57" s="171">
        <v>43054</v>
      </c>
      <c r="B57" s="182">
        <v>7.46</v>
      </c>
      <c r="C57" s="176">
        <v>7.48</v>
      </c>
      <c r="D57" s="175">
        <v>7.51</v>
      </c>
      <c r="E57" s="175">
        <f t="shared" si="0"/>
        <v>7.5449999999999999</v>
      </c>
      <c r="F57" s="175">
        <v>7.58</v>
      </c>
      <c r="G57" s="175">
        <f t="shared" si="1"/>
        <v>7.6099999999999994</v>
      </c>
      <c r="H57" s="176">
        <v>7.64</v>
      </c>
      <c r="I57" s="176">
        <f t="shared" si="2"/>
        <v>7.67</v>
      </c>
      <c r="J57" s="176">
        <f t="shared" si="3"/>
        <v>7.7</v>
      </c>
      <c r="K57" s="175">
        <v>7.73</v>
      </c>
      <c r="L57" s="175">
        <f t="shared" si="4"/>
        <v>7.7780000000000005</v>
      </c>
      <c r="M57" s="175">
        <f t="shared" si="5"/>
        <v>7.8260000000000005</v>
      </c>
      <c r="N57" s="175">
        <f t="shared" si="6"/>
        <v>7.8739999999999997</v>
      </c>
      <c r="O57" s="175">
        <f t="shared" si="7"/>
        <v>7.9219999999999997</v>
      </c>
      <c r="P57" s="176">
        <v>7.97</v>
      </c>
      <c r="Q57" s="176">
        <f t="shared" si="8"/>
        <v>8.0299999999999994</v>
      </c>
      <c r="R57" s="176">
        <f t="shared" si="9"/>
        <v>8.09</v>
      </c>
      <c r="S57" s="176">
        <f t="shared" si="10"/>
        <v>8.15</v>
      </c>
      <c r="T57" s="176">
        <f t="shared" si="11"/>
        <v>8.2099999999999991</v>
      </c>
      <c r="U57" s="183">
        <v>8.27</v>
      </c>
      <c r="V57" s="178">
        <f t="shared" ref="V57:AO57" si="68">B57-B58</f>
        <v>3.0000000000000249E-2</v>
      </c>
      <c r="W57" s="178">
        <f t="shared" si="68"/>
        <v>1.0000000000000675E-2</v>
      </c>
      <c r="X57" s="178">
        <f t="shared" si="68"/>
        <v>0</v>
      </c>
      <c r="Y57" s="178">
        <f t="shared" si="68"/>
        <v>-1.5000000000000568E-2</v>
      </c>
      <c r="Z57" s="178">
        <f t="shared" si="68"/>
        <v>-3.0000000000000249E-2</v>
      </c>
      <c r="AA57" s="178">
        <f t="shared" si="68"/>
        <v>-3.5000000000000142E-2</v>
      </c>
      <c r="AB57" s="178">
        <f t="shared" si="68"/>
        <v>-4.0000000000000036E-2</v>
      </c>
      <c r="AC57" s="178">
        <f t="shared" si="68"/>
        <v>-4.0000000000000036E-2</v>
      </c>
      <c r="AD57" s="178">
        <f t="shared" si="68"/>
        <v>-3.9999999999999147E-2</v>
      </c>
      <c r="AE57" s="178">
        <f t="shared" si="68"/>
        <v>-3.9999999999999147E-2</v>
      </c>
      <c r="AF57" s="178">
        <f t="shared" si="68"/>
        <v>-3.9999999999999147E-2</v>
      </c>
      <c r="AG57" s="178">
        <f t="shared" si="68"/>
        <v>-3.9999999999999147E-2</v>
      </c>
      <c r="AH57" s="178">
        <f t="shared" si="68"/>
        <v>-4.0000000000000036E-2</v>
      </c>
      <c r="AI57" s="178">
        <f t="shared" si="68"/>
        <v>-4.0000000000000036E-2</v>
      </c>
      <c r="AJ57" s="178">
        <f t="shared" si="68"/>
        <v>-4.0000000000000036E-2</v>
      </c>
      <c r="AK57" s="178">
        <f t="shared" si="68"/>
        <v>-4.0000000000000924E-2</v>
      </c>
      <c r="AL57" s="178">
        <f t="shared" si="68"/>
        <v>-4.0000000000000924E-2</v>
      </c>
      <c r="AM57" s="178">
        <f t="shared" si="68"/>
        <v>-3.9999999999999147E-2</v>
      </c>
      <c r="AN57" s="178">
        <f t="shared" si="68"/>
        <v>-4.0000000000000924E-2</v>
      </c>
      <c r="AO57" s="178">
        <f t="shared" si="68"/>
        <v>-4.0000000000000924E-2</v>
      </c>
      <c r="AP57" s="179">
        <f t="shared" si="13"/>
        <v>3.0000000000000249E-2</v>
      </c>
      <c r="AQ57" s="180">
        <f t="shared" si="18"/>
        <v>3.3665338645418486E-2</v>
      </c>
      <c r="AR57" s="42">
        <f t="shared" si="15"/>
        <v>4.6295912927437309E-2</v>
      </c>
      <c r="AS57" s="241">
        <f t="shared" si="16"/>
        <v>0.14136573726094215</v>
      </c>
    </row>
    <row r="58" spans="1:50" ht="12.75">
      <c r="A58" s="171">
        <v>43053</v>
      </c>
      <c r="B58" s="182">
        <v>7.43</v>
      </c>
      <c r="C58" s="176">
        <v>7.47</v>
      </c>
      <c r="D58" s="175">
        <v>7.51</v>
      </c>
      <c r="E58" s="175">
        <f t="shared" si="0"/>
        <v>7.5600000000000005</v>
      </c>
      <c r="F58" s="175">
        <v>7.61</v>
      </c>
      <c r="G58" s="175">
        <f t="shared" si="1"/>
        <v>7.6449999999999996</v>
      </c>
      <c r="H58" s="176">
        <v>7.68</v>
      </c>
      <c r="I58" s="176">
        <f t="shared" si="2"/>
        <v>7.71</v>
      </c>
      <c r="J58" s="176">
        <f t="shared" si="3"/>
        <v>7.7399999999999993</v>
      </c>
      <c r="K58" s="175">
        <v>7.77</v>
      </c>
      <c r="L58" s="175">
        <f t="shared" si="4"/>
        <v>7.8179999999999996</v>
      </c>
      <c r="M58" s="175">
        <f t="shared" si="5"/>
        <v>7.8659999999999997</v>
      </c>
      <c r="N58" s="175">
        <f t="shared" si="6"/>
        <v>7.9139999999999997</v>
      </c>
      <c r="O58" s="175">
        <f t="shared" si="7"/>
        <v>7.9619999999999997</v>
      </c>
      <c r="P58" s="176">
        <v>8.01</v>
      </c>
      <c r="Q58" s="176">
        <f t="shared" si="8"/>
        <v>8.07</v>
      </c>
      <c r="R58" s="176">
        <f t="shared" si="9"/>
        <v>8.1300000000000008</v>
      </c>
      <c r="S58" s="176">
        <f t="shared" si="10"/>
        <v>8.19</v>
      </c>
      <c r="T58" s="176">
        <f t="shared" si="11"/>
        <v>8.25</v>
      </c>
      <c r="U58" s="183">
        <v>8.31</v>
      </c>
      <c r="V58" s="178">
        <f t="shared" ref="V58:AO58" si="69">B58-B59</f>
        <v>0</v>
      </c>
      <c r="W58" s="178">
        <f t="shared" si="69"/>
        <v>9.9999999999997868E-3</v>
      </c>
      <c r="X58" s="178">
        <f t="shared" si="69"/>
        <v>9.9999999999997868E-3</v>
      </c>
      <c r="Y58" s="178">
        <f t="shared" si="69"/>
        <v>2.0000000000000462E-2</v>
      </c>
      <c r="Z58" s="178">
        <f t="shared" si="69"/>
        <v>3.0000000000000249E-2</v>
      </c>
      <c r="AA58" s="178">
        <f t="shared" si="69"/>
        <v>3.5000000000000142E-2</v>
      </c>
      <c r="AB58" s="178">
        <f t="shared" si="69"/>
        <v>4.0000000000000036E-2</v>
      </c>
      <c r="AC58" s="178">
        <f t="shared" si="69"/>
        <v>3.6666666666667069E-2</v>
      </c>
      <c r="AD58" s="178">
        <f t="shared" si="69"/>
        <v>3.3333333333332327E-2</v>
      </c>
      <c r="AE58" s="178">
        <f t="shared" si="69"/>
        <v>2.9999999999999361E-2</v>
      </c>
      <c r="AF58" s="178">
        <f t="shared" si="69"/>
        <v>2.9999999999999361E-2</v>
      </c>
      <c r="AG58" s="178">
        <f t="shared" si="69"/>
        <v>2.9999999999999361E-2</v>
      </c>
      <c r="AH58" s="178">
        <f t="shared" si="69"/>
        <v>2.9999999999999361E-2</v>
      </c>
      <c r="AI58" s="178">
        <f t="shared" si="69"/>
        <v>2.9999999999999361E-2</v>
      </c>
      <c r="AJ58" s="178">
        <f t="shared" si="69"/>
        <v>2.9999999999999361E-2</v>
      </c>
      <c r="AK58" s="178">
        <f t="shared" si="69"/>
        <v>2.8000000000000469E-2</v>
      </c>
      <c r="AL58" s="178">
        <f t="shared" si="69"/>
        <v>2.6000000000001577E-2</v>
      </c>
      <c r="AM58" s="178">
        <f t="shared" si="69"/>
        <v>2.3999999999999133E-2</v>
      </c>
      <c r="AN58" s="178">
        <f t="shared" si="69"/>
        <v>2.2000000000000242E-2</v>
      </c>
      <c r="AO58" s="178">
        <f t="shared" si="69"/>
        <v>2.000000000000135E-2</v>
      </c>
      <c r="AP58" s="179">
        <f t="shared" si="13"/>
        <v>4.0000000000000036E-2</v>
      </c>
      <c r="AQ58" s="180">
        <f t="shared" si="18"/>
        <v>3.3984063745020082E-2</v>
      </c>
      <c r="AR58" s="42">
        <f t="shared" si="15"/>
        <v>4.6545287033381975E-2</v>
      </c>
      <c r="AS58" s="241">
        <f t="shared" si="16"/>
        <v>0.14226459328174895</v>
      </c>
    </row>
    <row r="59" spans="1:50" ht="12.75">
      <c r="A59" s="171">
        <v>43052</v>
      </c>
      <c r="B59" s="182">
        <v>7.43</v>
      </c>
      <c r="C59" s="176">
        <v>7.46</v>
      </c>
      <c r="D59" s="175">
        <v>7.5</v>
      </c>
      <c r="E59" s="175">
        <f t="shared" si="0"/>
        <v>7.54</v>
      </c>
      <c r="F59" s="175">
        <v>7.58</v>
      </c>
      <c r="G59" s="175">
        <f t="shared" si="1"/>
        <v>7.6099999999999994</v>
      </c>
      <c r="H59" s="176">
        <v>7.64</v>
      </c>
      <c r="I59" s="176">
        <f t="shared" si="2"/>
        <v>7.6733333333333329</v>
      </c>
      <c r="J59" s="176">
        <f t="shared" si="3"/>
        <v>7.706666666666667</v>
      </c>
      <c r="K59" s="175">
        <v>7.74</v>
      </c>
      <c r="L59" s="175">
        <f t="shared" si="4"/>
        <v>7.7880000000000003</v>
      </c>
      <c r="M59" s="175">
        <f t="shared" si="5"/>
        <v>7.8360000000000003</v>
      </c>
      <c r="N59" s="175">
        <f t="shared" si="6"/>
        <v>7.8840000000000003</v>
      </c>
      <c r="O59" s="175">
        <f t="shared" si="7"/>
        <v>7.9320000000000004</v>
      </c>
      <c r="P59" s="176">
        <v>7.98</v>
      </c>
      <c r="Q59" s="176">
        <f t="shared" si="8"/>
        <v>8.0419999999999998</v>
      </c>
      <c r="R59" s="176">
        <f t="shared" si="9"/>
        <v>8.1039999999999992</v>
      </c>
      <c r="S59" s="176">
        <f t="shared" si="10"/>
        <v>8.1660000000000004</v>
      </c>
      <c r="T59" s="176">
        <f t="shared" si="11"/>
        <v>8.2279999999999998</v>
      </c>
      <c r="U59" s="183">
        <v>8.2899999999999991</v>
      </c>
      <c r="V59" s="178">
        <f t="shared" ref="V59:AO59" si="70">B59-B60</f>
        <v>-4.0000000000000036E-2</v>
      </c>
      <c r="W59" s="178">
        <f t="shared" si="70"/>
        <v>-9.9999999999997868E-3</v>
      </c>
      <c r="X59" s="178">
        <f t="shared" si="70"/>
        <v>9.9999999999997868E-3</v>
      </c>
      <c r="Y59" s="178">
        <f t="shared" si="70"/>
        <v>2.0000000000000462E-2</v>
      </c>
      <c r="Z59" s="178">
        <f t="shared" si="70"/>
        <v>3.0000000000000249E-2</v>
      </c>
      <c r="AA59" s="178">
        <f t="shared" si="70"/>
        <v>3.5000000000000142E-2</v>
      </c>
      <c r="AB59" s="178">
        <f t="shared" si="70"/>
        <v>4.0000000000000036E-2</v>
      </c>
      <c r="AC59" s="178">
        <f t="shared" si="70"/>
        <v>4.3333333333333002E-2</v>
      </c>
      <c r="AD59" s="178">
        <f t="shared" si="70"/>
        <v>4.6666666666666856E-2</v>
      </c>
      <c r="AE59" s="178">
        <f t="shared" si="70"/>
        <v>4.9999999999999822E-2</v>
      </c>
      <c r="AF59" s="178">
        <f t="shared" si="70"/>
        <v>5.1999999999999602E-2</v>
      </c>
      <c r="AG59" s="178">
        <f t="shared" si="70"/>
        <v>5.400000000000027E-2</v>
      </c>
      <c r="AH59" s="178">
        <f t="shared" si="70"/>
        <v>5.600000000000005E-2</v>
      </c>
      <c r="AI59" s="178">
        <f t="shared" si="70"/>
        <v>5.8000000000000718E-2</v>
      </c>
      <c r="AJ59" s="178">
        <f t="shared" si="70"/>
        <v>6.0000000000000497E-2</v>
      </c>
      <c r="AK59" s="178">
        <f t="shared" si="70"/>
        <v>5.9999999999999609E-2</v>
      </c>
      <c r="AL59" s="178">
        <f t="shared" si="70"/>
        <v>5.9999999999998721E-2</v>
      </c>
      <c r="AM59" s="178">
        <f t="shared" si="70"/>
        <v>6.0000000000000497E-2</v>
      </c>
      <c r="AN59" s="178">
        <f t="shared" si="70"/>
        <v>5.9999999999998721E-2</v>
      </c>
      <c r="AO59" s="178">
        <f t="shared" si="70"/>
        <v>5.9999999999998721E-2</v>
      </c>
      <c r="AP59" s="179">
        <f t="shared" si="13"/>
        <v>6.0000000000000497E-2</v>
      </c>
      <c r="AQ59" s="180">
        <f t="shared" si="18"/>
        <v>3.3625498007968282E-2</v>
      </c>
      <c r="AR59" s="42">
        <f t="shared" si="15"/>
        <v>4.6844457380259968E-2</v>
      </c>
      <c r="AS59" s="241">
        <f t="shared" si="16"/>
        <v>0.14260200184513283</v>
      </c>
    </row>
    <row r="60" spans="1:50" ht="12.75">
      <c r="A60" s="171">
        <v>43049</v>
      </c>
      <c r="B60" s="182">
        <v>7.47</v>
      </c>
      <c r="C60" s="176">
        <v>7.47</v>
      </c>
      <c r="D60" s="175">
        <v>7.49</v>
      </c>
      <c r="E60" s="175">
        <f t="shared" si="0"/>
        <v>7.52</v>
      </c>
      <c r="F60" s="175">
        <v>7.55</v>
      </c>
      <c r="G60" s="175">
        <f t="shared" si="1"/>
        <v>7.5749999999999993</v>
      </c>
      <c r="H60" s="176">
        <v>7.6</v>
      </c>
      <c r="I60" s="176">
        <f t="shared" si="2"/>
        <v>7.63</v>
      </c>
      <c r="J60" s="176">
        <f t="shared" si="3"/>
        <v>7.66</v>
      </c>
      <c r="K60" s="175">
        <v>7.69</v>
      </c>
      <c r="L60" s="175">
        <f t="shared" si="4"/>
        <v>7.7360000000000007</v>
      </c>
      <c r="M60" s="175">
        <f t="shared" si="5"/>
        <v>7.782</v>
      </c>
      <c r="N60" s="175">
        <f t="shared" si="6"/>
        <v>7.8280000000000003</v>
      </c>
      <c r="O60" s="175">
        <f t="shared" si="7"/>
        <v>7.8739999999999997</v>
      </c>
      <c r="P60" s="176">
        <v>7.92</v>
      </c>
      <c r="Q60" s="176">
        <f t="shared" si="8"/>
        <v>7.9820000000000002</v>
      </c>
      <c r="R60" s="176">
        <f t="shared" si="9"/>
        <v>8.0440000000000005</v>
      </c>
      <c r="S60" s="176">
        <f t="shared" si="10"/>
        <v>8.1059999999999999</v>
      </c>
      <c r="T60" s="176">
        <f t="shared" si="11"/>
        <v>8.168000000000001</v>
      </c>
      <c r="U60" s="183">
        <v>8.23</v>
      </c>
      <c r="V60" s="178">
        <f t="shared" ref="V60:AO60" si="71">B60-B61</f>
        <v>2.9999999999999361E-2</v>
      </c>
      <c r="W60" s="178">
        <f t="shared" si="71"/>
        <v>4.0000000000000036E-2</v>
      </c>
      <c r="X60" s="178">
        <f t="shared" si="71"/>
        <v>3.0000000000000249E-2</v>
      </c>
      <c r="Y60" s="178">
        <f t="shared" si="71"/>
        <v>1.9999999999999574E-2</v>
      </c>
      <c r="Z60" s="178">
        <f t="shared" si="71"/>
        <v>9.9999999999997868E-3</v>
      </c>
      <c r="AA60" s="178">
        <f t="shared" si="71"/>
        <v>4.9999999999990052E-3</v>
      </c>
      <c r="AB60" s="178">
        <f t="shared" si="71"/>
        <v>0</v>
      </c>
      <c r="AC60" s="178">
        <f t="shared" si="71"/>
        <v>3.3333333333338544E-3</v>
      </c>
      <c r="AD60" s="178">
        <f t="shared" si="71"/>
        <v>6.6666666666668206E-3</v>
      </c>
      <c r="AE60" s="178">
        <f t="shared" si="71"/>
        <v>1.0000000000000675E-2</v>
      </c>
      <c r="AF60" s="178">
        <f t="shared" si="71"/>
        <v>8.0000000000008953E-3</v>
      </c>
      <c r="AG60" s="178">
        <f t="shared" si="71"/>
        <v>6.0000000000002274E-3</v>
      </c>
      <c r="AH60" s="178">
        <f t="shared" si="71"/>
        <v>4.0000000000004476E-3</v>
      </c>
      <c r="AI60" s="178">
        <f t="shared" si="71"/>
        <v>1.9999999999997797E-3</v>
      </c>
      <c r="AJ60" s="178">
        <f t="shared" si="71"/>
        <v>0</v>
      </c>
      <c r="AK60" s="178">
        <f t="shared" si="71"/>
        <v>0</v>
      </c>
      <c r="AL60" s="178">
        <f t="shared" si="71"/>
        <v>0</v>
      </c>
      <c r="AM60" s="178">
        <f t="shared" si="71"/>
        <v>0</v>
      </c>
      <c r="AN60" s="178">
        <f t="shared" si="71"/>
        <v>0</v>
      </c>
      <c r="AO60" s="178">
        <f t="shared" si="71"/>
        <v>0</v>
      </c>
      <c r="AP60" s="179">
        <f t="shared" si="13"/>
        <v>4.0000000000000036E-2</v>
      </c>
      <c r="AQ60" s="180">
        <f t="shared" si="18"/>
        <v>3.3426294820717281E-2</v>
      </c>
      <c r="AR60" s="42">
        <f t="shared" si="15"/>
        <v>4.6838163348029885E-2</v>
      </c>
      <c r="AS60" s="241">
        <f t="shared" si="16"/>
        <v>0.14238815654938425</v>
      </c>
    </row>
    <row r="61" spans="1:50" ht="12.75">
      <c r="A61" s="171">
        <v>43048</v>
      </c>
      <c r="B61" s="182">
        <v>7.44</v>
      </c>
      <c r="C61" s="176">
        <v>7.43</v>
      </c>
      <c r="D61" s="175">
        <v>7.46</v>
      </c>
      <c r="E61" s="175">
        <f t="shared" si="0"/>
        <v>7.5</v>
      </c>
      <c r="F61" s="175">
        <v>7.54</v>
      </c>
      <c r="G61" s="175">
        <f t="shared" si="1"/>
        <v>7.57</v>
      </c>
      <c r="H61" s="176">
        <v>7.6</v>
      </c>
      <c r="I61" s="176">
        <f t="shared" si="2"/>
        <v>7.626666666666666</v>
      </c>
      <c r="J61" s="176">
        <f t="shared" si="3"/>
        <v>7.6533333333333333</v>
      </c>
      <c r="K61" s="175">
        <v>7.68</v>
      </c>
      <c r="L61" s="175">
        <f t="shared" si="4"/>
        <v>7.7279999999999998</v>
      </c>
      <c r="M61" s="175">
        <f t="shared" si="5"/>
        <v>7.7759999999999998</v>
      </c>
      <c r="N61" s="175">
        <f t="shared" si="6"/>
        <v>7.8239999999999998</v>
      </c>
      <c r="O61" s="175">
        <f t="shared" si="7"/>
        <v>7.8719999999999999</v>
      </c>
      <c r="P61" s="176">
        <v>7.92</v>
      </c>
      <c r="Q61" s="176">
        <f t="shared" si="8"/>
        <v>7.9820000000000002</v>
      </c>
      <c r="R61" s="176">
        <f t="shared" si="9"/>
        <v>8.0440000000000005</v>
      </c>
      <c r="S61" s="176">
        <f t="shared" si="10"/>
        <v>8.1059999999999999</v>
      </c>
      <c r="T61" s="176">
        <f t="shared" si="11"/>
        <v>8.168000000000001</v>
      </c>
      <c r="U61" s="183">
        <v>8.23</v>
      </c>
      <c r="V61" s="178">
        <f t="shared" ref="V61:AO61" si="72">B61-B62</f>
        <v>-6.9999999999999396E-2</v>
      </c>
      <c r="W61" s="178">
        <f t="shared" si="72"/>
        <v>-4.0000000000000036E-2</v>
      </c>
      <c r="X61" s="178">
        <f t="shared" si="72"/>
        <v>-3.0000000000000249E-2</v>
      </c>
      <c r="Y61" s="178">
        <f t="shared" si="72"/>
        <v>-1.9999999999999574E-2</v>
      </c>
      <c r="Z61" s="178">
        <f t="shared" si="72"/>
        <v>-9.9999999999997868E-3</v>
      </c>
      <c r="AA61" s="178">
        <f t="shared" si="72"/>
        <v>-4.9999999999990052E-3</v>
      </c>
      <c r="AB61" s="178">
        <f t="shared" si="72"/>
        <v>0</v>
      </c>
      <c r="AC61" s="178">
        <f t="shared" si="72"/>
        <v>3.3333333333329662E-3</v>
      </c>
      <c r="AD61" s="178">
        <f t="shared" si="72"/>
        <v>6.6666666666668206E-3</v>
      </c>
      <c r="AE61" s="178">
        <f t="shared" si="72"/>
        <v>9.9999999999997868E-3</v>
      </c>
      <c r="AF61" s="178">
        <f t="shared" si="72"/>
        <v>1.1999999999999567E-2</v>
      </c>
      <c r="AG61" s="178">
        <f t="shared" si="72"/>
        <v>1.3999999999999346E-2</v>
      </c>
      <c r="AH61" s="178">
        <f t="shared" si="72"/>
        <v>1.6000000000000014E-2</v>
      </c>
      <c r="AI61" s="178">
        <f t="shared" si="72"/>
        <v>1.7999999999999794E-2</v>
      </c>
      <c r="AJ61" s="178">
        <f t="shared" si="72"/>
        <v>1.9999999999999574E-2</v>
      </c>
      <c r="AK61" s="178">
        <f t="shared" si="72"/>
        <v>1.6000000000000014E-2</v>
      </c>
      <c r="AL61" s="178">
        <f t="shared" si="72"/>
        <v>1.2000000000000455E-2</v>
      </c>
      <c r="AM61" s="178">
        <f t="shared" si="72"/>
        <v>7.9999999999991189E-3</v>
      </c>
      <c r="AN61" s="178">
        <f t="shared" si="72"/>
        <v>4.0000000000013358E-3</v>
      </c>
      <c r="AO61" s="178">
        <f t="shared" si="72"/>
        <v>0</v>
      </c>
      <c r="AP61" s="179">
        <f t="shared" si="13"/>
        <v>1.9999999999999574E-2</v>
      </c>
      <c r="AQ61" s="180">
        <f t="shared" si="18"/>
        <v>3.4382470119522064E-2</v>
      </c>
      <c r="AR61" s="42">
        <f t="shared" si="15"/>
        <v>4.9355011209340223E-2</v>
      </c>
      <c r="AS61" s="241">
        <f t="shared" si="16"/>
        <v>0.14919939551963254</v>
      </c>
    </row>
    <row r="62" spans="1:50" ht="12.75">
      <c r="A62" s="184">
        <v>43047</v>
      </c>
      <c r="B62" s="182">
        <v>7.51</v>
      </c>
      <c r="C62" s="176">
        <v>7.47</v>
      </c>
      <c r="D62" s="175">
        <v>7.49</v>
      </c>
      <c r="E62" s="175">
        <f t="shared" si="0"/>
        <v>7.52</v>
      </c>
      <c r="F62" s="175">
        <v>7.55</v>
      </c>
      <c r="G62" s="175">
        <f t="shared" si="1"/>
        <v>7.5749999999999993</v>
      </c>
      <c r="H62" s="176">
        <v>7.6</v>
      </c>
      <c r="I62" s="176">
        <f t="shared" si="2"/>
        <v>7.6233333333333331</v>
      </c>
      <c r="J62" s="176">
        <f t="shared" si="3"/>
        <v>7.6466666666666665</v>
      </c>
      <c r="K62" s="175">
        <v>7.67</v>
      </c>
      <c r="L62" s="175">
        <f t="shared" si="4"/>
        <v>7.7160000000000002</v>
      </c>
      <c r="M62" s="175">
        <f t="shared" si="5"/>
        <v>7.7620000000000005</v>
      </c>
      <c r="N62" s="175">
        <f t="shared" si="6"/>
        <v>7.8079999999999998</v>
      </c>
      <c r="O62" s="175">
        <f t="shared" si="7"/>
        <v>7.8540000000000001</v>
      </c>
      <c r="P62" s="176">
        <v>7.9</v>
      </c>
      <c r="Q62" s="176">
        <f t="shared" si="8"/>
        <v>7.9660000000000002</v>
      </c>
      <c r="R62" s="176">
        <f t="shared" si="9"/>
        <v>8.032</v>
      </c>
      <c r="S62" s="176">
        <f t="shared" si="10"/>
        <v>8.0980000000000008</v>
      </c>
      <c r="T62" s="176">
        <f t="shared" si="11"/>
        <v>8.1639999999999997</v>
      </c>
      <c r="U62" s="183">
        <v>8.23</v>
      </c>
      <c r="V62" s="178">
        <f t="shared" ref="V62:AO62" si="73">B62-B63</f>
        <v>6.9999999999999396E-2</v>
      </c>
      <c r="W62" s="178">
        <f t="shared" si="73"/>
        <v>2.9999999999999361E-2</v>
      </c>
      <c r="X62" s="178">
        <f t="shared" si="73"/>
        <v>3.0000000000000249E-2</v>
      </c>
      <c r="Y62" s="178">
        <f t="shared" si="73"/>
        <v>3.9999999999999147E-2</v>
      </c>
      <c r="Z62" s="178">
        <f t="shared" si="73"/>
        <v>4.9999999999999822E-2</v>
      </c>
      <c r="AA62" s="178">
        <f t="shared" si="73"/>
        <v>4.9999999999998934E-2</v>
      </c>
      <c r="AB62" s="178">
        <f t="shared" si="73"/>
        <v>4.9999999999999822E-2</v>
      </c>
      <c r="AC62" s="178">
        <f t="shared" si="73"/>
        <v>4.6666666666666856E-2</v>
      </c>
      <c r="AD62" s="178">
        <f t="shared" si="73"/>
        <v>4.3333333333333002E-2</v>
      </c>
      <c r="AE62" s="178">
        <f t="shared" si="73"/>
        <v>4.0000000000000036E-2</v>
      </c>
      <c r="AF62" s="178">
        <f t="shared" si="73"/>
        <v>3.2000000000000028E-2</v>
      </c>
      <c r="AG62" s="178">
        <f t="shared" si="73"/>
        <v>2.4000000000000021E-2</v>
      </c>
      <c r="AH62" s="178">
        <f t="shared" si="73"/>
        <v>1.6000000000000014E-2</v>
      </c>
      <c r="AI62" s="178">
        <f t="shared" si="73"/>
        <v>8.0000000000000071E-3</v>
      </c>
      <c r="AJ62" s="178">
        <f t="shared" si="73"/>
        <v>0</v>
      </c>
      <c r="AK62" s="178">
        <f t="shared" si="73"/>
        <v>-1.9999999999997797E-3</v>
      </c>
      <c r="AL62" s="178">
        <f t="shared" si="73"/>
        <v>-3.9999999999995595E-3</v>
      </c>
      <c r="AM62" s="178">
        <f t="shared" si="73"/>
        <v>-6.0000000000002274E-3</v>
      </c>
      <c r="AN62" s="178">
        <f t="shared" si="73"/>
        <v>-8.0000000000008953E-3</v>
      </c>
      <c r="AO62" s="178">
        <f t="shared" si="73"/>
        <v>-9.9999999999997868E-3</v>
      </c>
      <c r="AP62" s="179">
        <f t="shared" si="13"/>
        <v>6.9999999999999396E-2</v>
      </c>
      <c r="AQ62" s="180">
        <f t="shared" si="18"/>
        <v>3.505976095617544E-2</v>
      </c>
      <c r="AR62" s="42">
        <f t="shared" si="15"/>
        <v>5.0313978319574612E-2</v>
      </c>
      <c r="AS62" s="241">
        <f t="shared" si="16"/>
        <v>0.1521075774544548</v>
      </c>
    </row>
    <row r="63" spans="1:50" ht="12.75">
      <c r="A63" s="184">
        <v>43046</v>
      </c>
      <c r="B63" s="182">
        <v>7.44</v>
      </c>
      <c r="C63" s="176">
        <v>7.44</v>
      </c>
      <c r="D63" s="175">
        <v>7.46</v>
      </c>
      <c r="E63" s="175">
        <f t="shared" si="0"/>
        <v>7.48</v>
      </c>
      <c r="F63" s="175">
        <v>7.5</v>
      </c>
      <c r="G63" s="175">
        <f t="shared" si="1"/>
        <v>7.5250000000000004</v>
      </c>
      <c r="H63" s="176">
        <v>7.55</v>
      </c>
      <c r="I63" s="176">
        <f t="shared" si="2"/>
        <v>7.5766666666666662</v>
      </c>
      <c r="J63" s="176">
        <f t="shared" si="3"/>
        <v>7.6033333333333335</v>
      </c>
      <c r="K63" s="175">
        <v>7.63</v>
      </c>
      <c r="L63" s="175">
        <f t="shared" si="4"/>
        <v>7.6840000000000002</v>
      </c>
      <c r="M63" s="175">
        <f t="shared" si="5"/>
        <v>7.7380000000000004</v>
      </c>
      <c r="N63" s="175">
        <f t="shared" si="6"/>
        <v>7.7919999999999998</v>
      </c>
      <c r="O63" s="175">
        <f t="shared" si="7"/>
        <v>7.8460000000000001</v>
      </c>
      <c r="P63" s="176">
        <v>7.9</v>
      </c>
      <c r="Q63" s="176">
        <f t="shared" si="8"/>
        <v>7.968</v>
      </c>
      <c r="R63" s="176">
        <f t="shared" si="9"/>
        <v>8.0359999999999996</v>
      </c>
      <c r="S63" s="176">
        <f t="shared" si="10"/>
        <v>8.104000000000001</v>
      </c>
      <c r="T63" s="176">
        <f t="shared" si="11"/>
        <v>8.1720000000000006</v>
      </c>
      <c r="U63" s="183">
        <v>8.24</v>
      </c>
      <c r="V63" s="178">
        <f t="shared" ref="V63:AO63" si="74">B63-B64</f>
        <v>-9.9999999999997868E-3</v>
      </c>
      <c r="W63" s="178">
        <f t="shared" si="74"/>
        <v>0</v>
      </c>
      <c r="X63" s="178">
        <f t="shared" si="74"/>
        <v>0</v>
      </c>
      <c r="Y63" s="178">
        <f t="shared" si="74"/>
        <v>0</v>
      </c>
      <c r="Z63" s="178">
        <f t="shared" si="74"/>
        <v>0</v>
      </c>
      <c r="AA63" s="178">
        <f t="shared" si="74"/>
        <v>0</v>
      </c>
      <c r="AB63" s="178">
        <f t="shared" si="74"/>
        <v>0</v>
      </c>
      <c r="AC63" s="178">
        <f t="shared" si="74"/>
        <v>-6.6666666666668206E-3</v>
      </c>
      <c r="AD63" s="178">
        <f t="shared" si="74"/>
        <v>-1.3333333333333641E-2</v>
      </c>
      <c r="AE63" s="178">
        <f t="shared" si="74"/>
        <v>-2.0000000000000462E-2</v>
      </c>
      <c r="AF63" s="178">
        <f t="shared" si="74"/>
        <v>-2.4000000000000021E-2</v>
      </c>
      <c r="AG63" s="178">
        <f t="shared" si="74"/>
        <v>-2.7999999999999581E-2</v>
      </c>
      <c r="AH63" s="178">
        <f t="shared" si="74"/>
        <v>-3.2000000000000917E-2</v>
      </c>
      <c r="AI63" s="178">
        <f t="shared" si="74"/>
        <v>-3.6000000000000476E-2</v>
      </c>
      <c r="AJ63" s="178">
        <f t="shared" si="74"/>
        <v>-4.0000000000000036E-2</v>
      </c>
      <c r="AK63" s="178">
        <f t="shared" si="74"/>
        <v>-4.0000000000000924E-2</v>
      </c>
      <c r="AL63" s="178">
        <f t="shared" si="74"/>
        <v>-4.0000000000000924E-2</v>
      </c>
      <c r="AM63" s="178">
        <f t="shared" si="74"/>
        <v>-3.9999999999999147E-2</v>
      </c>
      <c r="AN63" s="178">
        <f t="shared" si="74"/>
        <v>-3.9999999999999147E-2</v>
      </c>
      <c r="AO63" s="178">
        <f t="shared" si="74"/>
        <v>-3.9999999999999147E-2</v>
      </c>
      <c r="AP63" s="179">
        <f t="shared" si="13"/>
        <v>0</v>
      </c>
      <c r="AQ63" s="180">
        <f t="shared" si="18"/>
        <v>3.5059760956175454E-2</v>
      </c>
      <c r="AR63" s="42">
        <f t="shared" si="15"/>
        <v>5.0313978319574619E-2</v>
      </c>
      <c r="AS63" s="241">
        <f t="shared" si="16"/>
        <v>0.15210757745445483</v>
      </c>
    </row>
    <row r="64" spans="1:50" ht="12.75">
      <c r="A64" s="184">
        <v>43042</v>
      </c>
      <c r="B64" s="182">
        <v>7.45</v>
      </c>
      <c r="C64" s="176">
        <v>7.44</v>
      </c>
      <c r="D64" s="175">
        <v>7.46</v>
      </c>
      <c r="E64" s="175">
        <f t="shared" si="0"/>
        <v>7.48</v>
      </c>
      <c r="F64" s="175">
        <v>7.5</v>
      </c>
      <c r="G64" s="175">
        <f t="shared" si="1"/>
        <v>7.5250000000000004</v>
      </c>
      <c r="H64" s="176">
        <v>7.55</v>
      </c>
      <c r="I64" s="176">
        <f t="shared" si="2"/>
        <v>7.583333333333333</v>
      </c>
      <c r="J64" s="176">
        <f t="shared" si="3"/>
        <v>7.6166666666666671</v>
      </c>
      <c r="K64" s="175">
        <v>7.65</v>
      </c>
      <c r="L64" s="175">
        <f t="shared" si="4"/>
        <v>7.7080000000000002</v>
      </c>
      <c r="M64" s="175">
        <f t="shared" si="5"/>
        <v>7.766</v>
      </c>
      <c r="N64" s="175">
        <f t="shared" si="6"/>
        <v>7.8240000000000007</v>
      </c>
      <c r="O64" s="175">
        <f t="shared" si="7"/>
        <v>7.8820000000000006</v>
      </c>
      <c r="P64" s="176">
        <v>7.94</v>
      </c>
      <c r="Q64" s="176">
        <f t="shared" si="8"/>
        <v>8.0080000000000009</v>
      </c>
      <c r="R64" s="176">
        <f t="shared" si="9"/>
        <v>8.0760000000000005</v>
      </c>
      <c r="S64" s="176">
        <f t="shared" si="10"/>
        <v>8.1440000000000001</v>
      </c>
      <c r="T64" s="176">
        <f t="shared" si="11"/>
        <v>8.2119999999999997</v>
      </c>
      <c r="U64" s="183">
        <v>8.2799999999999994</v>
      </c>
      <c r="V64" s="178">
        <f t="shared" ref="V64:AO64" si="75">B64-B65</f>
        <v>-4.0000000000000036E-2</v>
      </c>
      <c r="W64" s="178">
        <f t="shared" si="75"/>
        <v>-9.9999999999997868E-3</v>
      </c>
      <c r="X64" s="178">
        <f t="shared" si="75"/>
        <v>9.9999999999997868E-3</v>
      </c>
      <c r="Y64" s="178">
        <f t="shared" si="75"/>
        <v>2.0000000000000462E-2</v>
      </c>
      <c r="Z64" s="178">
        <f t="shared" si="75"/>
        <v>3.0000000000000249E-2</v>
      </c>
      <c r="AA64" s="178">
        <f t="shared" si="75"/>
        <v>3.5000000000000142E-2</v>
      </c>
      <c r="AB64" s="178">
        <f t="shared" si="75"/>
        <v>4.0000000000000036E-2</v>
      </c>
      <c r="AC64" s="178">
        <f t="shared" si="75"/>
        <v>4.0000000000000036E-2</v>
      </c>
      <c r="AD64" s="178">
        <f t="shared" si="75"/>
        <v>4.0000000000000036E-2</v>
      </c>
      <c r="AE64" s="178">
        <f t="shared" si="75"/>
        <v>4.0000000000000036E-2</v>
      </c>
      <c r="AF64" s="178">
        <f t="shared" si="75"/>
        <v>4.1999999999999815E-2</v>
      </c>
      <c r="AG64" s="178">
        <f t="shared" si="75"/>
        <v>4.3999999999999595E-2</v>
      </c>
      <c r="AH64" s="178">
        <f t="shared" si="75"/>
        <v>4.6000000000001151E-2</v>
      </c>
      <c r="AI64" s="178">
        <f t="shared" si="75"/>
        <v>4.8000000000000931E-2</v>
      </c>
      <c r="AJ64" s="178">
        <f t="shared" si="75"/>
        <v>5.0000000000000711E-2</v>
      </c>
      <c r="AK64" s="178">
        <f t="shared" si="75"/>
        <v>5.0000000000000711E-2</v>
      </c>
      <c r="AL64" s="178">
        <f t="shared" si="75"/>
        <v>5.0000000000000711E-2</v>
      </c>
      <c r="AM64" s="178">
        <f t="shared" si="75"/>
        <v>5.0000000000000711E-2</v>
      </c>
      <c r="AN64" s="178">
        <f t="shared" si="75"/>
        <v>4.9999999999998934E-2</v>
      </c>
      <c r="AO64" s="178">
        <f t="shared" si="75"/>
        <v>4.9999999999998934E-2</v>
      </c>
      <c r="AP64" s="179">
        <f t="shared" si="13"/>
        <v>5.0000000000000711E-2</v>
      </c>
      <c r="AQ64" s="180">
        <f t="shared" si="18"/>
        <v>3.5139442231075853E-2</v>
      </c>
      <c r="AR64" s="42">
        <f t="shared" si="15"/>
        <v>5.0274053726426758E-2</v>
      </c>
      <c r="AS64" s="241">
        <f t="shared" si="16"/>
        <v>0.15209438023696376</v>
      </c>
    </row>
    <row r="65" spans="1:45" ht="12.75">
      <c r="A65" s="184">
        <v>43041</v>
      </c>
      <c r="B65" s="182">
        <v>7.49</v>
      </c>
      <c r="C65" s="176">
        <v>7.45</v>
      </c>
      <c r="D65" s="175">
        <v>7.45</v>
      </c>
      <c r="E65" s="175">
        <f t="shared" si="0"/>
        <v>7.46</v>
      </c>
      <c r="F65" s="175">
        <v>7.47</v>
      </c>
      <c r="G65" s="175">
        <f t="shared" si="1"/>
        <v>7.49</v>
      </c>
      <c r="H65" s="176">
        <v>7.51</v>
      </c>
      <c r="I65" s="176">
        <f t="shared" si="2"/>
        <v>7.543333333333333</v>
      </c>
      <c r="J65" s="176">
        <f t="shared" si="3"/>
        <v>7.5766666666666671</v>
      </c>
      <c r="K65" s="175">
        <v>7.61</v>
      </c>
      <c r="L65" s="175">
        <f t="shared" si="4"/>
        <v>7.6660000000000004</v>
      </c>
      <c r="M65" s="175">
        <f t="shared" si="5"/>
        <v>7.7220000000000004</v>
      </c>
      <c r="N65" s="175">
        <f t="shared" si="6"/>
        <v>7.7779999999999996</v>
      </c>
      <c r="O65" s="175">
        <f t="shared" si="7"/>
        <v>7.8339999999999996</v>
      </c>
      <c r="P65" s="176">
        <v>7.89</v>
      </c>
      <c r="Q65" s="176">
        <f t="shared" si="8"/>
        <v>7.9580000000000002</v>
      </c>
      <c r="R65" s="176">
        <f t="shared" si="9"/>
        <v>8.0259999999999998</v>
      </c>
      <c r="S65" s="176">
        <f t="shared" si="10"/>
        <v>8.0939999999999994</v>
      </c>
      <c r="T65" s="176">
        <f t="shared" si="11"/>
        <v>8.1620000000000008</v>
      </c>
      <c r="U65" s="183">
        <v>8.23</v>
      </c>
      <c r="V65" s="178">
        <f t="shared" ref="V65:AO65" si="76">B65-B66</f>
        <v>9.9999999999997868E-3</v>
      </c>
      <c r="W65" s="178">
        <f t="shared" si="76"/>
        <v>0</v>
      </c>
      <c r="X65" s="178">
        <f t="shared" si="76"/>
        <v>0</v>
      </c>
      <c r="Y65" s="178">
        <f t="shared" si="76"/>
        <v>-1.0000000000000675E-2</v>
      </c>
      <c r="Z65" s="178">
        <f t="shared" si="76"/>
        <v>-2.0000000000000462E-2</v>
      </c>
      <c r="AA65" s="178">
        <f t="shared" si="76"/>
        <v>-1.9999999999999574E-2</v>
      </c>
      <c r="AB65" s="178">
        <f t="shared" si="76"/>
        <v>-2.0000000000000462E-2</v>
      </c>
      <c r="AC65" s="178">
        <f t="shared" si="76"/>
        <v>-1.6666666666667496E-2</v>
      </c>
      <c r="AD65" s="178">
        <f t="shared" si="76"/>
        <v>-1.3333333333332753E-2</v>
      </c>
      <c r="AE65" s="178">
        <f t="shared" si="76"/>
        <v>-9.9999999999997868E-3</v>
      </c>
      <c r="AF65" s="178">
        <f t="shared" si="76"/>
        <v>-3.9999999999995595E-3</v>
      </c>
      <c r="AG65" s="178">
        <f t="shared" si="76"/>
        <v>2.0000000000006679E-3</v>
      </c>
      <c r="AH65" s="178">
        <f t="shared" si="76"/>
        <v>7.9999999999991189E-3</v>
      </c>
      <c r="AI65" s="178">
        <f t="shared" si="76"/>
        <v>1.3999999999999346E-2</v>
      </c>
      <c r="AJ65" s="178">
        <f t="shared" si="76"/>
        <v>1.9999999999999574E-2</v>
      </c>
      <c r="AK65" s="178">
        <f t="shared" si="76"/>
        <v>2.2000000000000242E-2</v>
      </c>
      <c r="AL65" s="178">
        <f t="shared" si="76"/>
        <v>2.4000000000000909E-2</v>
      </c>
      <c r="AM65" s="178">
        <f t="shared" si="76"/>
        <v>2.5999999999999801E-2</v>
      </c>
      <c r="AN65" s="178">
        <f t="shared" si="76"/>
        <v>2.8000000000000469E-2</v>
      </c>
      <c r="AO65" s="178">
        <f t="shared" si="76"/>
        <v>3.0000000000001137E-2</v>
      </c>
      <c r="AP65" s="179">
        <f t="shared" si="13"/>
        <v>3.0000000000001137E-2</v>
      </c>
      <c r="AQ65" s="180">
        <f t="shared" si="18"/>
        <v>3.5019920318725251E-2</v>
      </c>
      <c r="AR65" s="42">
        <f t="shared" si="15"/>
        <v>5.0274243918666937E-2</v>
      </c>
      <c r="AS65" s="241">
        <f t="shared" si="16"/>
        <v>0.15197530077792676</v>
      </c>
    </row>
    <row r="66" spans="1:45" ht="12.75">
      <c r="A66" s="184">
        <v>43040</v>
      </c>
      <c r="B66" s="182">
        <v>7.48</v>
      </c>
      <c r="C66" s="176">
        <v>7.45</v>
      </c>
      <c r="D66" s="175">
        <v>7.45</v>
      </c>
      <c r="E66" s="175">
        <f t="shared" si="0"/>
        <v>7.4700000000000006</v>
      </c>
      <c r="F66" s="175">
        <v>7.49</v>
      </c>
      <c r="G66" s="175">
        <f t="shared" si="1"/>
        <v>7.51</v>
      </c>
      <c r="H66" s="176">
        <v>7.53</v>
      </c>
      <c r="I66" s="176">
        <f t="shared" si="2"/>
        <v>7.5600000000000005</v>
      </c>
      <c r="J66" s="176">
        <f t="shared" si="3"/>
        <v>7.59</v>
      </c>
      <c r="K66" s="175">
        <v>7.62</v>
      </c>
      <c r="L66" s="175">
        <f t="shared" si="4"/>
        <v>7.67</v>
      </c>
      <c r="M66" s="175">
        <f t="shared" si="5"/>
        <v>7.72</v>
      </c>
      <c r="N66" s="175">
        <f t="shared" si="6"/>
        <v>7.7700000000000005</v>
      </c>
      <c r="O66" s="175">
        <f t="shared" si="7"/>
        <v>7.82</v>
      </c>
      <c r="P66" s="176">
        <v>7.87</v>
      </c>
      <c r="Q66" s="176">
        <f t="shared" si="8"/>
        <v>7.9359999999999999</v>
      </c>
      <c r="R66" s="176">
        <f t="shared" si="9"/>
        <v>8.0019999999999989</v>
      </c>
      <c r="S66" s="176">
        <f t="shared" si="10"/>
        <v>8.0679999999999996</v>
      </c>
      <c r="T66" s="176">
        <f t="shared" si="11"/>
        <v>8.1340000000000003</v>
      </c>
      <c r="U66" s="183">
        <v>8.1999999999999993</v>
      </c>
      <c r="V66" s="178">
        <f t="shared" ref="V66:AO66" si="77">B66-B67</f>
        <v>-5.9999999999999609E-2</v>
      </c>
      <c r="W66" s="178">
        <f t="shared" si="77"/>
        <v>-4.0000000000000036E-2</v>
      </c>
      <c r="X66" s="178">
        <f t="shared" si="77"/>
        <v>-3.0000000000000249E-2</v>
      </c>
      <c r="Y66" s="178">
        <f t="shared" si="77"/>
        <v>-1.499999999999968E-2</v>
      </c>
      <c r="Z66" s="178">
        <f t="shared" si="77"/>
        <v>0</v>
      </c>
      <c r="AA66" s="178">
        <f t="shared" si="77"/>
        <v>4.9999999999998934E-3</v>
      </c>
      <c r="AB66" s="178">
        <f t="shared" si="77"/>
        <v>1.0000000000000675E-2</v>
      </c>
      <c r="AC66" s="178">
        <f t="shared" si="77"/>
        <v>1.0000000000000675E-2</v>
      </c>
      <c r="AD66" s="178">
        <f t="shared" si="77"/>
        <v>9.9999999999997868E-3</v>
      </c>
      <c r="AE66" s="178">
        <f t="shared" si="77"/>
        <v>9.9999999999997868E-3</v>
      </c>
      <c r="AF66" s="178">
        <f t="shared" si="77"/>
        <v>8.0000000000000071E-3</v>
      </c>
      <c r="AG66" s="178">
        <f t="shared" si="77"/>
        <v>5.9999999999993392E-3</v>
      </c>
      <c r="AH66" s="178">
        <f t="shared" si="77"/>
        <v>4.0000000000004476E-3</v>
      </c>
      <c r="AI66" s="178">
        <f t="shared" si="77"/>
        <v>1.9999999999997797E-3</v>
      </c>
      <c r="AJ66" s="178">
        <f t="shared" si="77"/>
        <v>0</v>
      </c>
      <c r="AK66" s="178">
        <f t="shared" si="77"/>
        <v>0</v>
      </c>
      <c r="AL66" s="178">
        <f t="shared" si="77"/>
        <v>0</v>
      </c>
      <c r="AM66" s="178">
        <f t="shared" si="77"/>
        <v>0</v>
      </c>
      <c r="AN66" s="178">
        <f t="shared" si="77"/>
        <v>0</v>
      </c>
      <c r="AO66" s="178">
        <f t="shared" si="77"/>
        <v>0</v>
      </c>
      <c r="AP66" s="179">
        <f t="shared" si="13"/>
        <v>1.0000000000000675E-2</v>
      </c>
      <c r="AQ66" s="180">
        <f t="shared" si="18"/>
        <v>3.5139442231075846E-2</v>
      </c>
      <c r="AR66" s="42">
        <f t="shared" si="15"/>
        <v>5.0297917234092743E-2</v>
      </c>
      <c r="AS66" s="241">
        <f t="shared" si="16"/>
        <v>0.15214989505728965</v>
      </c>
    </row>
    <row r="67" spans="1:45" ht="12.75">
      <c r="A67" s="184">
        <v>43039</v>
      </c>
      <c r="B67" s="182">
        <v>7.54</v>
      </c>
      <c r="C67" s="176">
        <v>7.49</v>
      </c>
      <c r="D67" s="175">
        <v>7.48</v>
      </c>
      <c r="E67" s="175">
        <f t="shared" si="0"/>
        <v>7.4850000000000003</v>
      </c>
      <c r="F67" s="175">
        <v>7.49</v>
      </c>
      <c r="G67" s="175">
        <f t="shared" si="1"/>
        <v>7.5049999999999999</v>
      </c>
      <c r="H67" s="176">
        <v>7.52</v>
      </c>
      <c r="I67" s="176">
        <f t="shared" si="2"/>
        <v>7.55</v>
      </c>
      <c r="J67" s="176">
        <f t="shared" si="3"/>
        <v>7.58</v>
      </c>
      <c r="K67" s="175">
        <v>7.61</v>
      </c>
      <c r="L67" s="175">
        <f t="shared" si="4"/>
        <v>7.6619999999999999</v>
      </c>
      <c r="M67" s="175">
        <f t="shared" si="5"/>
        <v>7.7140000000000004</v>
      </c>
      <c r="N67" s="175">
        <f t="shared" si="6"/>
        <v>7.766</v>
      </c>
      <c r="O67" s="175">
        <f t="shared" si="7"/>
        <v>7.8180000000000005</v>
      </c>
      <c r="P67" s="176">
        <v>7.87</v>
      </c>
      <c r="Q67" s="176">
        <f t="shared" si="8"/>
        <v>7.9359999999999999</v>
      </c>
      <c r="R67" s="176">
        <f t="shared" si="9"/>
        <v>8.0019999999999989</v>
      </c>
      <c r="S67" s="176">
        <f t="shared" si="10"/>
        <v>8.0679999999999996</v>
      </c>
      <c r="T67" s="176">
        <f t="shared" si="11"/>
        <v>8.1340000000000003</v>
      </c>
      <c r="U67" s="183">
        <v>8.1999999999999993</v>
      </c>
      <c r="V67" s="178">
        <f t="shared" ref="V67:AO67" si="78">B67-B68</f>
        <v>5.9999999999999609E-2</v>
      </c>
      <c r="W67" s="178">
        <f t="shared" si="78"/>
        <v>4.0000000000000036E-2</v>
      </c>
      <c r="X67" s="178">
        <f t="shared" si="78"/>
        <v>3.0000000000000249E-2</v>
      </c>
      <c r="Y67" s="178">
        <f t="shared" si="78"/>
        <v>2.0000000000000462E-2</v>
      </c>
      <c r="Z67" s="178">
        <f t="shared" si="78"/>
        <v>9.9999999999997868E-3</v>
      </c>
      <c r="AA67" s="178">
        <f t="shared" si="78"/>
        <v>0</v>
      </c>
      <c r="AB67" s="178">
        <f t="shared" si="78"/>
        <v>-1.0000000000000675E-2</v>
      </c>
      <c r="AC67" s="178">
        <f t="shared" si="78"/>
        <v>-1.0000000000000675E-2</v>
      </c>
      <c r="AD67" s="178">
        <f t="shared" si="78"/>
        <v>-9.9999999999997868E-3</v>
      </c>
      <c r="AE67" s="178">
        <f t="shared" si="78"/>
        <v>-9.9999999999997868E-3</v>
      </c>
      <c r="AF67" s="178">
        <f t="shared" si="78"/>
        <v>-8.0000000000000071E-3</v>
      </c>
      <c r="AG67" s="178">
        <f t="shared" si="78"/>
        <v>-5.9999999999993392E-3</v>
      </c>
      <c r="AH67" s="178">
        <f t="shared" si="78"/>
        <v>-4.0000000000004476E-3</v>
      </c>
      <c r="AI67" s="178">
        <f t="shared" si="78"/>
        <v>-1.9999999999997797E-3</v>
      </c>
      <c r="AJ67" s="178">
        <f t="shared" si="78"/>
        <v>0</v>
      </c>
      <c r="AK67" s="178">
        <f t="shared" si="78"/>
        <v>1.9999999999997797E-3</v>
      </c>
      <c r="AL67" s="178">
        <f t="shared" si="78"/>
        <v>3.9999999999986713E-3</v>
      </c>
      <c r="AM67" s="178">
        <f t="shared" si="78"/>
        <v>6.0000000000002274E-3</v>
      </c>
      <c r="AN67" s="178">
        <f t="shared" si="78"/>
        <v>8.0000000000008953E-3</v>
      </c>
      <c r="AO67" s="178">
        <f t="shared" si="78"/>
        <v>9.9999999999997868E-3</v>
      </c>
      <c r="AP67" s="179">
        <f t="shared" si="13"/>
        <v>5.9999999999999609E-2</v>
      </c>
      <c r="AQ67" s="180">
        <f t="shared" si="18"/>
        <v>3.5418326693227233E-2</v>
      </c>
      <c r="AR67" s="42">
        <f t="shared" si="15"/>
        <v>5.0352003960009765E-2</v>
      </c>
      <c r="AS67" s="241">
        <f t="shared" si="16"/>
        <v>0.15255460405929194</v>
      </c>
    </row>
    <row r="68" spans="1:45" ht="12.75">
      <c r="A68" s="184">
        <v>43038</v>
      </c>
      <c r="B68" s="182">
        <v>7.48</v>
      </c>
      <c r="C68" s="176">
        <v>7.45</v>
      </c>
      <c r="D68" s="175">
        <v>7.45</v>
      </c>
      <c r="E68" s="175">
        <f t="shared" si="0"/>
        <v>7.4649999999999999</v>
      </c>
      <c r="F68" s="175">
        <v>7.48</v>
      </c>
      <c r="G68" s="175">
        <f t="shared" si="1"/>
        <v>7.5050000000000008</v>
      </c>
      <c r="H68" s="176">
        <v>7.53</v>
      </c>
      <c r="I68" s="176">
        <f t="shared" si="2"/>
        <v>7.5600000000000005</v>
      </c>
      <c r="J68" s="176">
        <f t="shared" si="3"/>
        <v>7.59</v>
      </c>
      <c r="K68" s="175">
        <v>7.62</v>
      </c>
      <c r="L68" s="175">
        <f t="shared" si="4"/>
        <v>7.67</v>
      </c>
      <c r="M68" s="175">
        <f t="shared" si="5"/>
        <v>7.72</v>
      </c>
      <c r="N68" s="175">
        <f t="shared" si="6"/>
        <v>7.7700000000000005</v>
      </c>
      <c r="O68" s="175">
        <f t="shared" si="7"/>
        <v>7.82</v>
      </c>
      <c r="P68" s="176">
        <v>7.87</v>
      </c>
      <c r="Q68" s="176">
        <f t="shared" si="8"/>
        <v>7.9340000000000002</v>
      </c>
      <c r="R68" s="176">
        <f t="shared" si="9"/>
        <v>7.9980000000000002</v>
      </c>
      <c r="S68" s="176">
        <f t="shared" si="10"/>
        <v>8.0619999999999994</v>
      </c>
      <c r="T68" s="176">
        <f t="shared" si="11"/>
        <v>8.1259999999999994</v>
      </c>
      <c r="U68" s="183">
        <v>8.19</v>
      </c>
      <c r="V68" s="178">
        <f t="shared" ref="V68:AO68" si="79">B68-B69</f>
        <v>-1.9999999999999574E-2</v>
      </c>
      <c r="W68" s="178">
        <f t="shared" si="79"/>
        <v>-3.0000000000000249E-2</v>
      </c>
      <c r="X68" s="178">
        <f t="shared" si="79"/>
        <v>-3.0000000000000249E-2</v>
      </c>
      <c r="Y68" s="178">
        <f t="shared" si="79"/>
        <v>-2.5000000000000355E-2</v>
      </c>
      <c r="Z68" s="178">
        <f t="shared" si="79"/>
        <v>-1.9999999999999574E-2</v>
      </c>
      <c r="AA68" s="178">
        <f t="shared" si="79"/>
        <v>-1.4999999999998792E-2</v>
      </c>
      <c r="AB68" s="178">
        <f t="shared" si="79"/>
        <v>-9.9999999999997868E-3</v>
      </c>
      <c r="AC68" s="178">
        <f t="shared" si="79"/>
        <v>-1.6666666666666607E-2</v>
      </c>
      <c r="AD68" s="178">
        <f t="shared" si="79"/>
        <v>-2.3333333333333428E-2</v>
      </c>
      <c r="AE68" s="178">
        <f t="shared" si="79"/>
        <v>-3.0000000000000249E-2</v>
      </c>
      <c r="AF68" s="178">
        <f t="shared" si="79"/>
        <v>-3.4000000000000696E-2</v>
      </c>
      <c r="AG68" s="178">
        <f t="shared" si="79"/>
        <v>-3.8000000000000256E-2</v>
      </c>
      <c r="AH68" s="178">
        <f t="shared" si="79"/>
        <v>-4.1999999999999815E-2</v>
      </c>
      <c r="AI68" s="178">
        <f t="shared" si="79"/>
        <v>-4.5999999999999375E-2</v>
      </c>
      <c r="AJ68" s="178">
        <f t="shared" si="79"/>
        <v>-4.9999999999999822E-2</v>
      </c>
      <c r="AK68" s="178">
        <f t="shared" si="79"/>
        <v>-5.1999999999999602E-2</v>
      </c>
      <c r="AL68" s="178">
        <f t="shared" si="79"/>
        <v>-5.3999999999999382E-2</v>
      </c>
      <c r="AM68" s="178">
        <f t="shared" si="79"/>
        <v>-5.6000000000000938E-2</v>
      </c>
      <c r="AN68" s="178">
        <f t="shared" si="79"/>
        <v>-5.7999999999999829E-2</v>
      </c>
      <c r="AO68" s="178">
        <f t="shared" si="79"/>
        <v>-6.0000000000000497E-2</v>
      </c>
      <c r="AP68" s="179">
        <f t="shared" si="13"/>
        <v>-9.9999999999997868E-3</v>
      </c>
      <c r="AQ68" s="180">
        <f t="shared" si="18"/>
        <v>3.5139442231075846E-2</v>
      </c>
      <c r="AR68" s="42">
        <f t="shared" si="15"/>
        <v>5.0409130899943554E-2</v>
      </c>
      <c r="AS68" s="241">
        <f t="shared" si="16"/>
        <v>0.15240861673240597</v>
      </c>
    </row>
    <row r="69" spans="1:45" ht="12.75">
      <c r="A69" s="184">
        <v>43035</v>
      </c>
      <c r="B69" s="182">
        <v>7.5</v>
      </c>
      <c r="C69" s="176">
        <v>7.48</v>
      </c>
      <c r="D69" s="175">
        <v>7.48</v>
      </c>
      <c r="E69" s="175">
        <f t="shared" si="0"/>
        <v>7.49</v>
      </c>
      <c r="F69" s="175">
        <v>7.5</v>
      </c>
      <c r="G69" s="175">
        <f t="shared" si="1"/>
        <v>7.52</v>
      </c>
      <c r="H69" s="176">
        <v>7.54</v>
      </c>
      <c r="I69" s="176">
        <f t="shared" si="2"/>
        <v>7.5766666666666671</v>
      </c>
      <c r="J69" s="176">
        <f t="shared" si="3"/>
        <v>7.6133333333333333</v>
      </c>
      <c r="K69" s="175">
        <v>7.65</v>
      </c>
      <c r="L69" s="175">
        <f t="shared" si="4"/>
        <v>7.7040000000000006</v>
      </c>
      <c r="M69" s="175">
        <f t="shared" si="5"/>
        <v>7.758</v>
      </c>
      <c r="N69" s="175">
        <f t="shared" si="6"/>
        <v>7.8120000000000003</v>
      </c>
      <c r="O69" s="175">
        <f t="shared" si="7"/>
        <v>7.8659999999999997</v>
      </c>
      <c r="P69" s="176">
        <v>7.92</v>
      </c>
      <c r="Q69" s="176">
        <f t="shared" si="8"/>
        <v>7.9859999999999998</v>
      </c>
      <c r="R69" s="176">
        <f t="shared" si="9"/>
        <v>8.0519999999999996</v>
      </c>
      <c r="S69" s="176">
        <f t="shared" si="10"/>
        <v>8.1180000000000003</v>
      </c>
      <c r="T69" s="176">
        <f t="shared" si="11"/>
        <v>8.1839999999999993</v>
      </c>
      <c r="U69" s="183">
        <v>8.25</v>
      </c>
      <c r="V69" s="178">
        <f t="shared" ref="V69:AO69" si="80">B69-B70</f>
        <v>3.0000000000000249E-2</v>
      </c>
      <c r="W69" s="178">
        <f t="shared" si="80"/>
        <v>7.0000000000000284E-2</v>
      </c>
      <c r="X69" s="178">
        <f t="shared" si="80"/>
        <v>7.0000000000000284E-2</v>
      </c>
      <c r="Y69" s="178">
        <f t="shared" si="80"/>
        <v>5.4999999999999716E-2</v>
      </c>
      <c r="Z69" s="178">
        <f t="shared" si="80"/>
        <v>4.0000000000000036E-2</v>
      </c>
      <c r="AA69" s="178">
        <f t="shared" si="80"/>
        <v>3.5000000000000142E-2</v>
      </c>
      <c r="AB69" s="178">
        <f t="shared" si="80"/>
        <v>3.0000000000000249E-2</v>
      </c>
      <c r="AC69" s="178">
        <f t="shared" si="80"/>
        <v>2.6666666666667282E-2</v>
      </c>
      <c r="AD69" s="178">
        <f t="shared" si="80"/>
        <v>2.3333333333333428E-2</v>
      </c>
      <c r="AE69" s="178">
        <f t="shared" si="80"/>
        <v>2.0000000000000462E-2</v>
      </c>
      <c r="AF69" s="178">
        <f t="shared" si="80"/>
        <v>2.200000000000113E-2</v>
      </c>
      <c r="AG69" s="178">
        <f t="shared" si="80"/>
        <v>2.4000000000000021E-2</v>
      </c>
      <c r="AH69" s="178">
        <f t="shared" si="80"/>
        <v>2.6000000000000689E-2</v>
      </c>
      <c r="AI69" s="178">
        <f t="shared" si="80"/>
        <v>2.7999999999999581E-2</v>
      </c>
      <c r="AJ69" s="178">
        <f t="shared" si="80"/>
        <v>3.0000000000000249E-2</v>
      </c>
      <c r="AK69" s="178">
        <f t="shared" si="80"/>
        <v>3.2000000000000028E-2</v>
      </c>
      <c r="AL69" s="178">
        <f t="shared" si="80"/>
        <v>3.399999999999892E-2</v>
      </c>
      <c r="AM69" s="178">
        <f t="shared" si="80"/>
        <v>3.5999999999999588E-2</v>
      </c>
      <c r="AN69" s="178">
        <f t="shared" si="80"/>
        <v>3.7999999999998479E-2</v>
      </c>
      <c r="AO69" s="178">
        <f t="shared" si="80"/>
        <v>3.9999999999999147E-2</v>
      </c>
      <c r="AP69" s="179">
        <f t="shared" si="13"/>
        <v>7.0000000000000284E-2</v>
      </c>
      <c r="AQ69" s="180">
        <f t="shared" ref="AQ69:AQ132" si="81">AVERAGE(AP69:AP319)</f>
        <v>3.5498007968127639E-2</v>
      </c>
      <c r="AR69" s="42">
        <f t="shared" ref="AR69:AR132" si="82">STDEV(AP69:AP319)</f>
        <v>5.0406854653072049E-2</v>
      </c>
      <c r="AS69" s="241">
        <f t="shared" ref="AS69:AS132" si="83">AQ69+AR69*$AV$7</f>
        <v>0.15276188712738747</v>
      </c>
    </row>
    <row r="70" spans="1:45" ht="12.75">
      <c r="A70" s="184">
        <v>43034</v>
      </c>
      <c r="B70" s="182">
        <v>7.47</v>
      </c>
      <c r="C70" s="176">
        <v>7.41</v>
      </c>
      <c r="D70" s="175">
        <v>7.41</v>
      </c>
      <c r="E70" s="175">
        <f t="shared" si="0"/>
        <v>7.4350000000000005</v>
      </c>
      <c r="F70" s="175">
        <v>7.46</v>
      </c>
      <c r="G70" s="175">
        <f t="shared" si="1"/>
        <v>7.4849999999999994</v>
      </c>
      <c r="H70" s="176">
        <v>7.51</v>
      </c>
      <c r="I70" s="176">
        <f t="shared" si="2"/>
        <v>7.55</v>
      </c>
      <c r="J70" s="176">
        <f t="shared" si="3"/>
        <v>7.59</v>
      </c>
      <c r="K70" s="175">
        <v>7.63</v>
      </c>
      <c r="L70" s="175">
        <f t="shared" si="4"/>
        <v>7.6819999999999995</v>
      </c>
      <c r="M70" s="175">
        <f t="shared" si="5"/>
        <v>7.734</v>
      </c>
      <c r="N70" s="175">
        <f t="shared" si="6"/>
        <v>7.7859999999999996</v>
      </c>
      <c r="O70" s="175">
        <f t="shared" si="7"/>
        <v>7.8380000000000001</v>
      </c>
      <c r="P70" s="176">
        <v>7.89</v>
      </c>
      <c r="Q70" s="176">
        <f t="shared" si="8"/>
        <v>7.9539999999999997</v>
      </c>
      <c r="R70" s="176">
        <f t="shared" si="9"/>
        <v>8.0180000000000007</v>
      </c>
      <c r="S70" s="176">
        <f t="shared" si="10"/>
        <v>8.0820000000000007</v>
      </c>
      <c r="T70" s="176">
        <f t="shared" si="11"/>
        <v>8.1460000000000008</v>
      </c>
      <c r="U70" s="183">
        <v>8.2100000000000009</v>
      </c>
      <c r="V70" s="178">
        <f t="shared" ref="V70:AO70" si="84">B70-B71</f>
        <v>9.9999999999997868E-3</v>
      </c>
      <c r="W70" s="178">
        <f t="shared" si="84"/>
        <v>0</v>
      </c>
      <c r="X70" s="178">
        <f t="shared" si="84"/>
        <v>9.9999999999997868E-3</v>
      </c>
      <c r="Y70" s="178">
        <f t="shared" si="84"/>
        <v>9.9999999999997868E-3</v>
      </c>
      <c r="Z70" s="178">
        <f t="shared" si="84"/>
        <v>9.9999999999997868E-3</v>
      </c>
      <c r="AA70" s="178">
        <f t="shared" si="84"/>
        <v>9.9999999999997868E-3</v>
      </c>
      <c r="AB70" s="178">
        <f t="shared" si="84"/>
        <v>9.9999999999997868E-3</v>
      </c>
      <c r="AC70" s="178">
        <f t="shared" si="84"/>
        <v>1.3333333333332753E-2</v>
      </c>
      <c r="AD70" s="178">
        <f t="shared" si="84"/>
        <v>1.6666666666666607E-2</v>
      </c>
      <c r="AE70" s="178">
        <f t="shared" si="84"/>
        <v>1.9999999999999574E-2</v>
      </c>
      <c r="AF70" s="178">
        <f t="shared" si="84"/>
        <v>1.7999999999998906E-2</v>
      </c>
      <c r="AG70" s="178">
        <f t="shared" si="84"/>
        <v>1.6000000000000014E-2</v>
      </c>
      <c r="AH70" s="178">
        <f t="shared" si="84"/>
        <v>1.3999999999999346E-2</v>
      </c>
      <c r="AI70" s="178">
        <f t="shared" si="84"/>
        <v>1.2000000000000455E-2</v>
      </c>
      <c r="AJ70" s="178">
        <f t="shared" si="84"/>
        <v>9.9999999999997868E-3</v>
      </c>
      <c r="AK70" s="178">
        <f t="shared" si="84"/>
        <v>5.9999999999993392E-3</v>
      </c>
      <c r="AL70" s="178">
        <f t="shared" si="84"/>
        <v>2.0000000000006679E-3</v>
      </c>
      <c r="AM70" s="178">
        <f t="shared" si="84"/>
        <v>-1.9999999999988916E-3</v>
      </c>
      <c r="AN70" s="178">
        <f t="shared" si="84"/>
        <v>-6.0000000000002274E-3</v>
      </c>
      <c r="AO70" s="178">
        <f t="shared" si="84"/>
        <v>-9.9999999999997868E-3</v>
      </c>
      <c r="AP70" s="179">
        <f t="shared" si="13"/>
        <v>1.9999999999999574E-2</v>
      </c>
      <c r="AQ70" s="180">
        <f t="shared" si="81"/>
        <v>3.5418326693227239E-2</v>
      </c>
      <c r="AR70" s="42">
        <f t="shared" si="82"/>
        <v>5.0367889600308247E-2</v>
      </c>
      <c r="AS70" s="241">
        <f t="shared" si="83"/>
        <v>0.15259155958482812</v>
      </c>
    </row>
    <row r="71" spans="1:45" ht="12.75">
      <c r="A71" s="184">
        <v>43033</v>
      </c>
      <c r="B71" s="182">
        <v>7.46</v>
      </c>
      <c r="C71" s="176">
        <v>7.41</v>
      </c>
      <c r="D71" s="175">
        <v>7.4</v>
      </c>
      <c r="E71" s="175">
        <f t="shared" si="0"/>
        <v>7.4250000000000007</v>
      </c>
      <c r="F71" s="175">
        <v>7.45</v>
      </c>
      <c r="G71" s="175">
        <f t="shared" si="1"/>
        <v>7.4749999999999996</v>
      </c>
      <c r="H71" s="176">
        <v>7.5</v>
      </c>
      <c r="I71" s="176">
        <f t="shared" si="2"/>
        <v>7.5366666666666671</v>
      </c>
      <c r="J71" s="176">
        <f t="shared" si="3"/>
        <v>7.5733333333333333</v>
      </c>
      <c r="K71" s="175">
        <v>7.61</v>
      </c>
      <c r="L71" s="175">
        <f t="shared" si="4"/>
        <v>7.6640000000000006</v>
      </c>
      <c r="M71" s="175">
        <f t="shared" si="5"/>
        <v>7.718</v>
      </c>
      <c r="N71" s="175">
        <f t="shared" si="6"/>
        <v>7.7720000000000002</v>
      </c>
      <c r="O71" s="175">
        <f t="shared" si="7"/>
        <v>7.8259999999999996</v>
      </c>
      <c r="P71" s="176">
        <v>7.88</v>
      </c>
      <c r="Q71" s="176">
        <f t="shared" si="8"/>
        <v>7.9480000000000004</v>
      </c>
      <c r="R71" s="176">
        <f t="shared" si="9"/>
        <v>8.016</v>
      </c>
      <c r="S71" s="176">
        <f t="shared" si="10"/>
        <v>8.0839999999999996</v>
      </c>
      <c r="T71" s="176">
        <f t="shared" si="11"/>
        <v>8.152000000000001</v>
      </c>
      <c r="U71" s="183">
        <v>8.2200000000000006</v>
      </c>
      <c r="V71" s="178">
        <f t="shared" ref="V71:AO71" si="85">B71-B72</f>
        <v>-9.9999999999997868E-3</v>
      </c>
      <c r="W71" s="178">
        <f t="shared" si="85"/>
        <v>-9.9999999999997868E-3</v>
      </c>
      <c r="X71" s="178">
        <f t="shared" si="85"/>
        <v>-9.9999999999997868E-3</v>
      </c>
      <c r="Y71" s="178">
        <f t="shared" si="85"/>
        <v>1.0000000000000675E-2</v>
      </c>
      <c r="Z71" s="178">
        <f t="shared" si="85"/>
        <v>3.0000000000000249E-2</v>
      </c>
      <c r="AA71" s="178">
        <f t="shared" si="85"/>
        <v>2.4999999999999467E-2</v>
      </c>
      <c r="AB71" s="178">
        <f t="shared" si="85"/>
        <v>1.9999999999999574E-2</v>
      </c>
      <c r="AC71" s="178">
        <f t="shared" si="85"/>
        <v>1.3333333333333641E-2</v>
      </c>
      <c r="AD71" s="178">
        <f t="shared" si="85"/>
        <v>6.6666666666659324E-3</v>
      </c>
      <c r="AE71" s="178">
        <f t="shared" si="85"/>
        <v>0</v>
      </c>
      <c r="AF71" s="178">
        <f t="shared" si="85"/>
        <v>-3.9999999999995595E-3</v>
      </c>
      <c r="AG71" s="178">
        <f t="shared" si="85"/>
        <v>-8.0000000000000071E-3</v>
      </c>
      <c r="AH71" s="178">
        <f t="shared" si="85"/>
        <v>-1.2000000000000455E-2</v>
      </c>
      <c r="AI71" s="178">
        <f t="shared" si="85"/>
        <v>-1.6000000000000902E-2</v>
      </c>
      <c r="AJ71" s="178">
        <f t="shared" si="85"/>
        <v>-2.0000000000000462E-2</v>
      </c>
      <c r="AK71" s="178">
        <f t="shared" si="85"/>
        <v>-1.7999999999999794E-2</v>
      </c>
      <c r="AL71" s="178">
        <f t="shared" si="85"/>
        <v>-1.6000000000000014E-2</v>
      </c>
      <c r="AM71" s="178">
        <f t="shared" si="85"/>
        <v>-1.4000000000001123E-2</v>
      </c>
      <c r="AN71" s="178">
        <f t="shared" si="85"/>
        <v>-1.1999999999998678E-2</v>
      </c>
      <c r="AO71" s="178">
        <f t="shared" si="85"/>
        <v>-9.9999999999997868E-3</v>
      </c>
      <c r="AP71" s="179">
        <f t="shared" si="13"/>
        <v>3.0000000000000249E-2</v>
      </c>
      <c r="AQ71" s="180">
        <f t="shared" si="81"/>
        <v>3.5657370517928437E-2</v>
      </c>
      <c r="AR71" s="42">
        <f t="shared" si="82"/>
        <v>5.043675381562697E-2</v>
      </c>
      <c r="AS71" s="241">
        <f t="shared" si="83"/>
        <v>0.15299080553043351</v>
      </c>
    </row>
    <row r="72" spans="1:45" ht="12.75">
      <c r="A72" s="184">
        <v>43032</v>
      </c>
      <c r="B72" s="182">
        <v>7.47</v>
      </c>
      <c r="C72" s="176">
        <v>7.42</v>
      </c>
      <c r="D72" s="175">
        <v>7.41</v>
      </c>
      <c r="E72" s="175">
        <f t="shared" si="0"/>
        <v>7.415</v>
      </c>
      <c r="F72" s="175">
        <v>7.42</v>
      </c>
      <c r="G72" s="175">
        <f t="shared" si="1"/>
        <v>7.45</v>
      </c>
      <c r="H72" s="176">
        <v>7.48</v>
      </c>
      <c r="I72" s="176">
        <f t="shared" si="2"/>
        <v>7.5233333333333334</v>
      </c>
      <c r="J72" s="176">
        <f t="shared" si="3"/>
        <v>7.5666666666666673</v>
      </c>
      <c r="K72" s="175">
        <v>7.61</v>
      </c>
      <c r="L72" s="175">
        <f t="shared" si="4"/>
        <v>7.6680000000000001</v>
      </c>
      <c r="M72" s="175">
        <f t="shared" si="5"/>
        <v>7.726</v>
      </c>
      <c r="N72" s="175">
        <f t="shared" si="6"/>
        <v>7.7840000000000007</v>
      </c>
      <c r="O72" s="175">
        <f t="shared" si="7"/>
        <v>7.8420000000000005</v>
      </c>
      <c r="P72" s="176">
        <v>7.9</v>
      </c>
      <c r="Q72" s="176">
        <f t="shared" si="8"/>
        <v>7.9660000000000002</v>
      </c>
      <c r="R72" s="176">
        <f t="shared" si="9"/>
        <v>8.032</v>
      </c>
      <c r="S72" s="176">
        <f t="shared" si="10"/>
        <v>8.0980000000000008</v>
      </c>
      <c r="T72" s="176">
        <f t="shared" si="11"/>
        <v>8.1639999999999997</v>
      </c>
      <c r="U72" s="183">
        <v>8.23</v>
      </c>
      <c r="V72" s="178">
        <f t="shared" ref="V72:AO72" si="86">B72-B73</f>
        <v>4.9999999999999822E-2</v>
      </c>
      <c r="W72" s="178">
        <f t="shared" si="86"/>
        <v>4.0000000000000036E-2</v>
      </c>
      <c r="X72" s="178">
        <f t="shared" si="86"/>
        <v>3.0000000000000249E-2</v>
      </c>
      <c r="Y72" s="178">
        <f t="shared" si="86"/>
        <v>2.4999999999999467E-2</v>
      </c>
      <c r="Z72" s="178">
        <f t="shared" si="86"/>
        <v>1.9999999999999574E-2</v>
      </c>
      <c r="AA72" s="178">
        <f t="shared" si="86"/>
        <v>2.0000000000000462E-2</v>
      </c>
      <c r="AB72" s="178">
        <f t="shared" si="86"/>
        <v>2.0000000000000462E-2</v>
      </c>
      <c r="AC72" s="178">
        <f t="shared" si="86"/>
        <v>2.0000000000000462E-2</v>
      </c>
      <c r="AD72" s="178">
        <f t="shared" si="86"/>
        <v>2.0000000000000462E-2</v>
      </c>
      <c r="AE72" s="178">
        <f t="shared" si="86"/>
        <v>2.0000000000000462E-2</v>
      </c>
      <c r="AF72" s="178">
        <f t="shared" si="86"/>
        <v>2.0000000000000462E-2</v>
      </c>
      <c r="AG72" s="178">
        <f t="shared" si="86"/>
        <v>2.0000000000000462E-2</v>
      </c>
      <c r="AH72" s="178">
        <f t="shared" si="86"/>
        <v>2.0000000000000462E-2</v>
      </c>
      <c r="AI72" s="178">
        <f t="shared" si="86"/>
        <v>2.0000000000000462E-2</v>
      </c>
      <c r="AJ72" s="178">
        <f t="shared" si="86"/>
        <v>2.0000000000000462E-2</v>
      </c>
      <c r="AK72" s="178">
        <f t="shared" si="86"/>
        <v>1.7999999999999794E-2</v>
      </c>
      <c r="AL72" s="178">
        <f t="shared" si="86"/>
        <v>1.6000000000000014E-2</v>
      </c>
      <c r="AM72" s="178">
        <f t="shared" si="86"/>
        <v>1.4000000000001123E-2</v>
      </c>
      <c r="AN72" s="178">
        <f t="shared" si="86"/>
        <v>1.1999999999998678E-2</v>
      </c>
      <c r="AO72" s="178">
        <f t="shared" si="86"/>
        <v>9.9999999999997868E-3</v>
      </c>
      <c r="AP72" s="179">
        <f t="shared" si="13"/>
        <v>4.9999999999999822E-2</v>
      </c>
      <c r="AQ72" s="180">
        <f t="shared" si="81"/>
        <v>3.5816733067729242E-2</v>
      </c>
      <c r="AR72" s="42">
        <f t="shared" si="82"/>
        <v>5.0481979744107258E-2</v>
      </c>
      <c r="AS72" s="241">
        <f t="shared" si="83"/>
        <v>0.15325537932280595</v>
      </c>
    </row>
    <row r="73" spans="1:45" ht="12.75">
      <c r="A73" s="184">
        <v>43031</v>
      </c>
      <c r="B73" s="182">
        <v>7.42</v>
      </c>
      <c r="C73" s="176">
        <v>7.38</v>
      </c>
      <c r="D73" s="175">
        <v>7.38</v>
      </c>
      <c r="E73" s="175">
        <f t="shared" si="0"/>
        <v>7.3900000000000006</v>
      </c>
      <c r="F73" s="175">
        <v>7.4</v>
      </c>
      <c r="G73" s="175">
        <f t="shared" si="1"/>
        <v>7.43</v>
      </c>
      <c r="H73" s="176">
        <v>7.46</v>
      </c>
      <c r="I73" s="176">
        <f t="shared" si="2"/>
        <v>7.503333333333333</v>
      </c>
      <c r="J73" s="176">
        <f t="shared" si="3"/>
        <v>7.5466666666666669</v>
      </c>
      <c r="K73" s="175">
        <v>7.59</v>
      </c>
      <c r="L73" s="175">
        <f t="shared" si="4"/>
        <v>7.6479999999999997</v>
      </c>
      <c r="M73" s="175">
        <f t="shared" si="5"/>
        <v>7.7059999999999995</v>
      </c>
      <c r="N73" s="175">
        <f t="shared" si="6"/>
        <v>7.7640000000000002</v>
      </c>
      <c r="O73" s="175">
        <f t="shared" si="7"/>
        <v>7.8220000000000001</v>
      </c>
      <c r="P73" s="176">
        <v>7.88</v>
      </c>
      <c r="Q73" s="176">
        <f t="shared" si="8"/>
        <v>7.9480000000000004</v>
      </c>
      <c r="R73" s="176">
        <f t="shared" si="9"/>
        <v>8.016</v>
      </c>
      <c r="S73" s="176">
        <f t="shared" si="10"/>
        <v>8.0839999999999996</v>
      </c>
      <c r="T73" s="176">
        <f t="shared" si="11"/>
        <v>8.152000000000001</v>
      </c>
      <c r="U73" s="183">
        <v>8.2200000000000006</v>
      </c>
      <c r="V73" s="178">
        <f t="shared" ref="V73:AO73" si="87">B73-B74</f>
        <v>-2.0000000000000462E-2</v>
      </c>
      <c r="W73" s="178">
        <f t="shared" si="87"/>
        <v>-9.9999999999997868E-3</v>
      </c>
      <c r="X73" s="178">
        <f t="shared" si="87"/>
        <v>9.9999999999997868E-3</v>
      </c>
      <c r="Y73" s="178">
        <f t="shared" si="87"/>
        <v>0</v>
      </c>
      <c r="Z73" s="178">
        <f t="shared" si="87"/>
        <v>-9.9999999999997868E-3</v>
      </c>
      <c r="AA73" s="178">
        <f t="shared" si="87"/>
        <v>-9.9999999999997868E-3</v>
      </c>
      <c r="AB73" s="178">
        <f t="shared" si="87"/>
        <v>-9.9999999999997868E-3</v>
      </c>
      <c r="AC73" s="178">
        <f t="shared" si="87"/>
        <v>-9.9999999999997868E-3</v>
      </c>
      <c r="AD73" s="178">
        <f t="shared" si="87"/>
        <v>-9.9999999999997868E-3</v>
      </c>
      <c r="AE73" s="178">
        <f t="shared" si="87"/>
        <v>-9.9999999999997868E-3</v>
      </c>
      <c r="AF73" s="178">
        <f t="shared" si="87"/>
        <v>-9.9999999999997868E-3</v>
      </c>
      <c r="AG73" s="178">
        <f t="shared" si="87"/>
        <v>-9.9999999999997868E-3</v>
      </c>
      <c r="AH73" s="178">
        <f t="shared" si="87"/>
        <v>-9.9999999999997868E-3</v>
      </c>
      <c r="AI73" s="178">
        <f t="shared" si="87"/>
        <v>-9.9999999999997868E-3</v>
      </c>
      <c r="AJ73" s="178">
        <f t="shared" si="87"/>
        <v>-9.9999999999997868E-3</v>
      </c>
      <c r="AK73" s="178">
        <f t="shared" si="87"/>
        <v>-1.3999999999999346E-2</v>
      </c>
      <c r="AL73" s="178">
        <f t="shared" si="87"/>
        <v>-1.7999999999998906E-2</v>
      </c>
      <c r="AM73" s="178">
        <f t="shared" si="87"/>
        <v>-2.2000000000000242E-2</v>
      </c>
      <c r="AN73" s="178">
        <f t="shared" si="87"/>
        <v>-2.5999999999999801E-2</v>
      </c>
      <c r="AO73" s="178">
        <f t="shared" si="87"/>
        <v>-2.9999999999999361E-2</v>
      </c>
      <c r="AP73" s="179">
        <f t="shared" si="13"/>
        <v>9.9999999999997868E-3</v>
      </c>
      <c r="AQ73" s="180">
        <f t="shared" si="81"/>
        <v>3.5816733067729242E-2</v>
      </c>
      <c r="AR73" s="42">
        <f t="shared" si="82"/>
        <v>5.0481979744107258E-2</v>
      </c>
      <c r="AS73" s="241">
        <f t="shared" si="83"/>
        <v>0.15325537932280595</v>
      </c>
    </row>
    <row r="74" spans="1:45" ht="12.75">
      <c r="A74" s="184">
        <v>43028</v>
      </c>
      <c r="B74" s="182">
        <v>7.44</v>
      </c>
      <c r="C74" s="176">
        <v>7.39</v>
      </c>
      <c r="D74" s="175">
        <v>7.37</v>
      </c>
      <c r="E74" s="175">
        <f t="shared" si="0"/>
        <v>7.3900000000000006</v>
      </c>
      <c r="F74" s="175">
        <v>7.41</v>
      </c>
      <c r="G74" s="175">
        <f t="shared" si="1"/>
        <v>7.4399999999999995</v>
      </c>
      <c r="H74" s="176">
        <v>7.47</v>
      </c>
      <c r="I74" s="176">
        <f t="shared" si="2"/>
        <v>7.5133333333333328</v>
      </c>
      <c r="J74" s="176">
        <f t="shared" si="3"/>
        <v>7.5566666666666666</v>
      </c>
      <c r="K74" s="175">
        <v>7.6</v>
      </c>
      <c r="L74" s="175">
        <f t="shared" si="4"/>
        <v>7.6579999999999995</v>
      </c>
      <c r="M74" s="175">
        <f t="shared" si="5"/>
        <v>7.7159999999999993</v>
      </c>
      <c r="N74" s="175">
        <f t="shared" si="6"/>
        <v>7.774</v>
      </c>
      <c r="O74" s="175">
        <f t="shared" si="7"/>
        <v>7.8319999999999999</v>
      </c>
      <c r="P74" s="176">
        <v>7.89</v>
      </c>
      <c r="Q74" s="176">
        <f t="shared" si="8"/>
        <v>7.9619999999999997</v>
      </c>
      <c r="R74" s="176">
        <f t="shared" si="9"/>
        <v>8.0339999999999989</v>
      </c>
      <c r="S74" s="176">
        <f t="shared" si="10"/>
        <v>8.1059999999999999</v>
      </c>
      <c r="T74" s="176">
        <f t="shared" si="11"/>
        <v>8.1780000000000008</v>
      </c>
      <c r="U74" s="183">
        <v>8.25</v>
      </c>
      <c r="V74" s="178">
        <f t="shared" ref="V74:AO74" si="88">B74-B75</f>
        <v>1.0000000000000675E-2</v>
      </c>
      <c r="W74" s="178">
        <f t="shared" si="88"/>
        <v>9.9999999999997868E-3</v>
      </c>
      <c r="X74" s="178">
        <f t="shared" si="88"/>
        <v>9.9999999999997868E-3</v>
      </c>
      <c r="Y74" s="178">
        <f t="shared" si="88"/>
        <v>2.0000000000000462E-2</v>
      </c>
      <c r="Z74" s="178">
        <f t="shared" si="88"/>
        <v>3.0000000000000249E-2</v>
      </c>
      <c r="AA74" s="178">
        <f t="shared" si="88"/>
        <v>2.4999999999999467E-2</v>
      </c>
      <c r="AB74" s="178">
        <f t="shared" si="88"/>
        <v>1.9999999999999574E-2</v>
      </c>
      <c r="AC74" s="178">
        <f t="shared" si="88"/>
        <v>2.333333333333254E-2</v>
      </c>
      <c r="AD74" s="178">
        <f t="shared" si="88"/>
        <v>2.6666666666666394E-2</v>
      </c>
      <c r="AE74" s="178">
        <f t="shared" si="88"/>
        <v>2.9999999999999361E-2</v>
      </c>
      <c r="AF74" s="178">
        <f t="shared" si="88"/>
        <v>2.9999999999999361E-2</v>
      </c>
      <c r="AG74" s="178">
        <f t="shared" si="88"/>
        <v>2.9999999999999361E-2</v>
      </c>
      <c r="AH74" s="178">
        <f t="shared" si="88"/>
        <v>2.9999999999999361E-2</v>
      </c>
      <c r="AI74" s="178">
        <f t="shared" si="88"/>
        <v>2.9999999999999361E-2</v>
      </c>
      <c r="AJ74" s="178">
        <f t="shared" si="88"/>
        <v>2.9999999999999361E-2</v>
      </c>
      <c r="AK74" s="178">
        <f t="shared" si="88"/>
        <v>3.199999999999914E-2</v>
      </c>
      <c r="AL74" s="178">
        <f t="shared" si="88"/>
        <v>3.399999999999892E-2</v>
      </c>
      <c r="AM74" s="178">
        <f t="shared" si="88"/>
        <v>3.5999999999999588E-2</v>
      </c>
      <c r="AN74" s="178">
        <f t="shared" si="88"/>
        <v>3.8000000000000256E-2</v>
      </c>
      <c r="AO74" s="178">
        <f t="shared" si="88"/>
        <v>3.9999999999999147E-2</v>
      </c>
      <c r="AP74" s="179">
        <f t="shared" si="13"/>
        <v>3.9999999999999147E-2</v>
      </c>
      <c r="AQ74" s="180">
        <f t="shared" si="81"/>
        <v>3.5896414342629634E-2</v>
      </c>
      <c r="AR74" s="42">
        <f t="shared" si="82"/>
        <v>5.0456845195588948E-2</v>
      </c>
      <c r="AS74" s="241">
        <f t="shared" si="83"/>
        <v>0.15327658889419579</v>
      </c>
    </row>
    <row r="75" spans="1:45" ht="12.75">
      <c r="A75" s="184">
        <v>43027</v>
      </c>
      <c r="B75" s="182">
        <v>7.43</v>
      </c>
      <c r="C75" s="176">
        <v>7.38</v>
      </c>
      <c r="D75" s="175">
        <v>7.36</v>
      </c>
      <c r="E75" s="175">
        <f t="shared" si="0"/>
        <v>7.37</v>
      </c>
      <c r="F75" s="175">
        <v>7.38</v>
      </c>
      <c r="G75" s="175">
        <f t="shared" si="1"/>
        <v>7.415</v>
      </c>
      <c r="H75" s="176">
        <v>7.45</v>
      </c>
      <c r="I75" s="176">
        <f t="shared" si="2"/>
        <v>7.49</v>
      </c>
      <c r="J75" s="176">
        <f t="shared" si="3"/>
        <v>7.53</v>
      </c>
      <c r="K75" s="175">
        <v>7.57</v>
      </c>
      <c r="L75" s="175">
        <f t="shared" si="4"/>
        <v>7.6280000000000001</v>
      </c>
      <c r="M75" s="175">
        <f t="shared" si="5"/>
        <v>7.6859999999999999</v>
      </c>
      <c r="N75" s="175">
        <f t="shared" si="6"/>
        <v>7.7440000000000007</v>
      </c>
      <c r="O75" s="175">
        <f t="shared" si="7"/>
        <v>7.8020000000000005</v>
      </c>
      <c r="P75" s="176">
        <v>7.86</v>
      </c>
      <c r="Q75" s="176">
        <f t="shared" si="8"/>
        <v>7.9300000000000006</v>
      </c>
      <c r="R75" s="176">
        <f t="shared" si="9"/>
        <v>8</v>
      </c>
      <c r="S75" s="176">
        <f t="shared" si="10"/>
        <v>8.07</v>
      </c>
      <c r="T75" s="176">
        <f t="shared" si="11"/>
        <v>8.14</v>
      </c>
      <c r="U75" s="183">
        <v>8.2100000000000009</v>
      </c>
      <c r="V75" s="178">
        <f t="shared" ref="V75:AO75" si="89">B75-B76</f>
        <v>-2.0000000000000462E-2</v>
      </c>
      <c r="W75" s="178">
        <f t="shared" si="89"/>
        <v>0</v>
      </c>
      <c r="X75" s="178">
        <f t="shared" si="89"/>
        <v>0</v>
      </c>
      <c r="Y75" s="178">
        <f t="shared" si="89"/>
        <v>-4.9999999999998934E-3</v>
      </c>
      <c r="Z75" s="178">
        <f t="shared" si="89"/>
        <v>-9.9999999999997868E-3</v>
      </c>
      <c r="AA75" s="178">
        <f t="shared" si="89"/>
        <v>-4.9999999999998934E-3</v>
      </c>
      <c r="AB75" s="178">
        <f t="shared" si="89"/>
        <v>0</v>
      </c>
      <c r="AC75" s="178">
        <f t="shared" si="89"/>
        <v>0</v>
      </c>
      <c r="AD75" s="178">
        <f t="shared" si="89"/>
        <v>0</v>
      </c>
      <c r="AE75" s="178">
        <f t="shared" si="89"/>
        <v>0</v>
      </c>
      <c r="AF75" s="178">
        <f t="shared" si="89"/>
        <v>-4.0000000000004476E-3</v>
      </c>
      <c r="AG75" s="178">
        <f t="shared" si="89"/>
        <v>-8.0000000000000071E-3</v>
      </c>
      <c r="AH75" s="178">
        <f t="shared" si="89"/>
        <v>-1.1999999999999567E-2</v>
      </c>
      <c r="AI75" s="178">
        <f t="shared" si="89"/>
        <v>-1.5999999999999126E-2</v>
      </c>
      <c r="AJ75" s="178">
        <f t="shared" si="89"/>
        <v>-1.9999999999999574E-2</v>
      </c>
      <c r="AK75" s="178">
        <f t="shared" si="89"/>
        <v>-2.5999999999998913E-2</v>
      </c>
      <c r="AL75" s="178">
        <f t="shared" si="89"/>
        <v>-3.2000000000000028E-2</v>
      </c>
      <c r="AM75" s="178">
        <f t="shared" si="89"/>
        <v>-3.8000000000000256E-2</v>
      </c>
      <c r="AN75" s="178">
        <f t="shared" si="89"/>
        <v>-4.3999999999998707E-2</v>
      </c>
      <c r="AO75" s="178">
        <f t="shared" si="89"/>
        <v>-4.9999999999998934E-2</v>
      </c>
      <c r="AP75" s="179">
        <f t="shared" si="13"/>
        <v>0</v>
      </c>
      <c r="AQ75" s="180">
        <f t="shared" si="81"/>
        <v>3.5856573705179438E-2</v>
      </c>
      <c r="AR75" s="42">
        <f t="shared" si="82"/>
        <v>5.045754003727828E-2</v>
      </c>
      <c r="AS75" s="241">
        <f t="shared" si="83"/>
        <v>0.15323836470023236</v>
      </c>
    </row>
    <row r="76" spans="1:45" ht="12.75">
      <c r="A76" s="184">
        <v>43026</v>
      </c>
      <c r="B76" s="182">
        <v>7.45</v>
      </c>
      <c r="C76" s="176">
        <v>7.38</v>
      </c>
      <c r="D76" s="175">
        <v>7.36</v>
      </c>
      <c r="E76" s="175">
        <f t="shared" si="0"/>
        <v>7.375</v>
      </c>
      <c r="F76" s="175">
        <v>7.39</v>
      </c>
      <c r="G76" s="175">
        <f t="shared" si="1"/>
        <v>7.42</v>
      </c>
      <c r="H76" s="176">
        <v>7.45</v>
      </c>
      <c r="I76" s="176">
        <f t="shared" si="2"/>
        <v>7.49</v>
      </c>
      <c r="J76" s="176">
        <f t="shared" si="3"/>
        <v>7.53</v>
      </c>
      <c r="K76" s="175">
        <v>7.57</v>
      </c>
      <c r="L76" s="175">
        <f t="shared" si="4"/>
        <v>7.6320000000000006</v>
      </c>
      <c r="M76" s="175">
        <f t="shared" si="5"/>
        <v>7.694</v>
      </c>
      <c r="N76" s="175">
        <f t="shared" si="6"/>
        <v>7.7560000000000002</v>
      </c>
      <c r="O76" s="175">
        <f t="shared" si="7"/>
        <v>7.8179999999999996</v>
      </c>
      <c r="P76" s="176">
        <v>7.88</v>
      </c>
      <c r="Q76" s="176">
        <f t="shared" si="8"/>
        <v>7.9559999999999995</v>
      </c>
      <c r="R76" s="176">
        <f t="shared" si="9"/>
        <v>8.032</v>
      </c>
      <c r="S76" s="176">
        <f t="shared" si="10"/>
        <v>8.1080000000000005</v>
      </c>
      <c r="T76" s="176">
        <f t="shared" si="11"/>
        <v>8.1839999999999993</v>
      </c>
      <c r="U76" s="183">
        <v>8.26</v>
      </c>
      <c r="V76" s="178">
        <f t="shared" ref="V76:AO76" si="90">B76-B77</f>
        <v>-1.9999999999999574E-2</v>
      </c>
      <c r="W76" s="178">
        <f t="shared" si="90"/>
        <v>-2.0000000000000462E-2</v>
      </c>
      <c r="X76" s="178">
        <f t="shared" si="90"/>
        <v>-2.9999999999999361E-2</v>
      </c>
      <c r="Y76" s="178">
        <f t="shared" si="90"/>
        <v>-3.5000000000000142E-2</v>
      </c>
      <c r="Z76" s="178">
        <f t="shared" si="90"/>
        <v>-4.0000000000000036E-2</v>
      </c>
      <c r="AA76" s="178">
        <f t="shared" si="90"/>
        <v>-3.5000000000000142E-2</v>
      </c>
      <c r="AB76" s="178">
        <f t="shared" si="90"/>
        <v>-3.0000000000000249E-2</v>
      </c>
      <c r="AC76" s="178">
        <f t="shared" si="90"/>
        <v>-2.6666666666666394E-2</v>
      </c>
      <c r="AD76" s="178">
        <f t="shared" si="90"/>
        <v>-2.3333333333333428E-2</v>
      </c>
      <c r="AE76" s="178">
        <f t="shared" si="90"/>
        <v>-1.9999999999999574E-2</v>
      </c>
      <c r="AF76" s="178">
        <f t="shared" si="90"/>
        <v>-1.9999999999999574E-2</v>
      </c>
      <c r="AG76" s="178">
        <f t="shared" si="90"/>
        <v>-2.0000000000000462E-2</v>
      </c>
      <c r="AH76" s="178">
        <f t="shared" si="90"/>
        <v>-1.9999999999999574E-2</v>
      </c>
      <c r="AI76" s="178">
        <f t="shared" si="90"/>
        <v>-2.0000000000000462E-2</v>
      </c>
      <c r="AJ76" s="178">
        <f t="shared" si="90"/>
        <v>-2.0000000000000462E-2</v>
      </c>
      <c r="AK76" s="178">
        <f t="shared" si="90"/>
        <v>-2.0000000000000462E-2</v>
      </c>
      <c r="AL76" s="178">
        <f t="shared" si="90"/>
        <v>-1.9999999999999574E-2</v>
      </c>
      <c r="AM76" s="178">
        <f t="shared" si="90"/>
        <v>-1.9999999999999574E-2</v>
      </c>
      <c r="AN76" s="178">
        <f t="shared" si="90"/>
        <v>-1.9999999999999574E-2</v>
      </c>
      <c r="AO76" s="178">
        <f t="shared" si="90"/>
        <v>-1.9999999999999574E-2</v>
      </c>
      <c r="AP76" s="179">
        <f t="shared" si="13"/>
        <v>-1.9999999999999574E-2</v>
      </c>
      <c r="AQ76" s="180">
        <f t="shared" si="81"/>
        <v>3.5936254980079838E-2</v>
      </c>
      <c r="AR76" s="42">
        <f t="shared" si="82"/>
        <v>5.0416464774106481E-2</v>
      </c>
      <c r="AS76" s="241">
        <f t="shared" si="83"/>
        <v>0.15322249062397739</v>
      </c>
    </row>
    <row r="77" spans="1:45" ht="12.75">
      <c r="A77" s="184">
        <v>43025</v>
      </c>
      <c r="B77" s="182">
        <v>7.47</v>
      </c>
      <c r="C77" s="176">
        <v>7.4</v>
      </c>
      <c r="D77" s="175">
        <v>7.39</v>
      </c>
      <c r="E77" s="175">
        <f t="shared" si="0"/>
        <v>7.41</v>
      </c>
      <c r="F77" s="175">
        <v>7.43</v>
      </c>
      <c r="G77" s="175">
        <f t="shared" si="1"/>
        <v>7.4550000000000001</v>
      </c>
      <c r="H77" s="176">
        <v>7.48</v>
      </c>
      <c r="I77" s="176">
        <f t="shared" si="2"/>
        <v>7.5166666666666666</v>
      </c>
      <c r="J77" s="176">
        <f t="shared" si="3"/>
        <v>7.5533333333333337</v>
      </c>
      <c r="K77" s="175">
        <v>7.59</v>
      </c>
      <c r="L77" s="175">
        <f t="shared" si="4"/>
        <v>7.6520000000000001</v>
      </c>
      <c r="M77" s="175">
        <f t="shared" si="5"/>
        <v>7.7140000000000004</v>
      </c>
      <c r="N77" s="175">
        <f t="shared" si="6"/>
        <v>7.7759999999999998</v>
      </c>
      <c r="O77" s="175">
        <f t="shared" si="7"/>
        <v>7.8380000000000001</v>
      </c>
      <c r="P77" s="176">
        <v>7.9</v>
      </c>
      <c r="Q77" s="176">
        <f t="shared" si="8"/>
        <v>7.976</v>
      </c>
      <c r="R77" s="176">
        <f t="shared" si="9"/>
        <v>8.0519999999999996</v>
      </c>
      <c r="S77" s="176">
        <f t="shared" si="10"/>
        <v>8.1280000000000001</v>
      </c>
      <c r="T77" s="176">
        <f t="shared" si="11"/>
        <v>8.2039999999999988</v>
      </c>
      <c r="U77" s="183">
        <v>8.2799999999999994</v>
      </c>
      <c r="V77" s="178">
        <f t="shared" ref="V77:AO77" si="91">B77-B78</f>
        <v>1.9999999999999574E-2</v>
      </c>
      <c r="W77" s="178">
        <f t="shared" si="91"/>
        <v>2.0000000000000462E-2</v>
      </c>
      <c r="X77" s="178">
        <f t="shared" si="91"/>
        <v>1.9999999999999574E-2</v>
      </c>
      <c r="Y77" s="178">
        <f t="shared" si="91"/>
        <v>2.5000000000000355E-2</v>
      </c>
      <c r="Z77" s="178">
        <f t="shared" si="91"/>
        <v>2.9999999999999361E-2</v>
      </c>
      <c r="AA77" s="178">
        <f t="shared" si="91"/>
        <v>2.5000000000000355E-2</v>
      </c>
      <c r="AB77" s="178">
        <f t="shared" si="91"/>
        <v>2.0000000000000462E-2</v>
      </c>
      <c r="AC77" s="178">
        <f t="shared" si="91"/>
        <v>1.3333333333333641E-2</v>
      </c>
      <c r="AD77" s="178">
        <f t="shared" si="91"/>
        <v>6.6666666666668206E-3</v>
      </c>
      <c r="AE77" s="178">
        <f t="shared" si="91"/>
        <v>0</v>
      </c>
      <c r="AF77" s="178">
        <f t="shared" si="91"/>
        <v>-3.9999999999995595E-3</v>
      </c>
      <c r="AG77" s="178">
        <f t="shared" si="91"/>
        <v>-7.9999999999991189E-3</v>
      </c>
      <c r="AH77" s="178">
        <f t="shared" si="91"/>
        <v>-1.2000000000000455E-2</v>
      </c>
      <c r="AI77" s="178">
        <f t="shared" si="91"/>
        <v>-1.6000000000000014E-2</v>
      </c>
      <c r="AJ77" s="178">
        <f t="shared" si="91"/>
        <v>-1.9999999999999574E-2</v>
      </c>
      <c r="AK77" s="178">
        <f t="shared" si="91"/>
        <v>-2.6000000000000689E-2</v>
      </c>
      <c r="AL77" s="178">
        <f t="shared" si="91"/>
        <v>-3.2000000000000028E-2</v>
      </c>
      <c r="AM77" s="178">
        <f t="shared" si="91"/>
        <v>-3.8000000000000256E-2</v>
      </c>
      <c r="AN77" s="178">
        <f t="shared" si="91"/>
        <v>-4.4000000000000483E-2</v>
      </c>
      <c r="AO77" s="178">
        <f t="shared" si="91"/>
        <v>-5.0000000000000711E-2</v>
      </c>
      <c r="AP77" s="179">
        <f t="shared" si="13"/>
        <v>2.9999999999999361E-2</v>
      </c>
      <c r="AQ77" s="180">
        <f t="shared" si="81"/>
        <v>3.5816733067729235E-2</v>
      </c>
      <c r="AR77" s="42">
        <f t="shared" si="82"/>
        <v>5.0584881920238356E-2</v>
      </c>
      <c r="AS77" s="241">
        <f t="shared" si="83"/>
        <v>0.1534947655814827</v>
      </c>
    </row>
    <row r="78" spans="1:45" ht="12.75">
      <c r="A78" s="184">
        <v>43024</v>
      </c>
      <c r="B78" s="182">
        <v>7.45</v>
      </c>
      <c r="C78" s="176">
        <v>7.38</v>
      </c>
      <c r="D78" s="175">
        <v>7.37</v>
      </c>
      <c r="E78" s="175">
        <f t="shared" si="0"/>
        <v>7.3849999999999998</v>
      </c>
      <c r="F78" s="175">
        <v>7.4</v>
      </c>
      <c r="G78" s="175">
        <f t="shared" si="1"/>
        <v>7.43</v>
      </c>
      <c r="H78" s="176">
        <v>7.46</v>
      </c>
      <c r="I78" s="176">
        <f t="shared" si="2"/>
        <v>7.503333333333333</v>
      </c>
      <c r="J78" s="176">
        <f t="shared" si="3"/>
        <v>7.5466666666666669</v>
      </c>
      <c r="K78" s="175">
        <v>7.59</v>
      </c>
      <c r="L78" s="175">
        <f t="shared" si="4"/>
        <v>7.6559999999999997</v>
      </c>
      <c r="M78" s="175">
        <f t="shared" si="5"/>
        <v>7.7219999999999995</v>
      </c>
      <c r="N78" s="175">
        <f t="shared" si="6"/>
        <v>7.7880000000000003</v>
      </c>
      <c r="O78" s="175">
        <f t="shared" si="7"/>
        <v>7.8540000000000001</v>
      </c>
      <c r="P78" s="176">
        <v>7.92</v>
      </c>
      <c r="Q78" s="176">
        <f t="shared" si="8"/>
        <v>8.0020000000000007</v>
      </c>
      <c r="R78" s="176">
        <f t="shared" si="9"/>
        <v>8.0839999999999996</v>
      </c>
      <c r="S78" s="176">
        <f t="shared" si="10"/>
        <v>8.1660000000000004</v>
      </c>
      <c r="T78" s="176">
        <f t="shared" si="11"/>
        <v>8.2479999999999993</v>
      </c>
      <c r="U78" s="183">
        <v>8.33</v>
      </c>
      <c r="V78" s="178">
        <f t="shared" ref="V78:AO78" si="92">B78-B79</f>
        <v>-1.9999999999999574E-2</v>
      </c>
      <c r="W78" s="178">
        <f t="shared" si="92"/>
        <v>9.9999999999997868E-3</v>
      </c>
      <c r="X78" s="178">
        <f t="shared" si="92"/>
        <v>3.0000000000000249E-2</v>
      </c>
      <c r="Y78" s="178">
        <f t="shared" si="92"/>
        <v>3.5000000000000142E-2</v>
      </c>
      <c r="Z78" s="178">
        <f t="shared" si="92"/>
        <v>4.0000000000000036E-2</v>
      </c>
      <c r="AA78" s="178">
        <f t="shared" si="92"/>
        <v>4.4999999999999929E-2</v>
      </c>
      <c r="AB78" s="178">
        <f t="shared" si="92"/>
        <v>4.9999999999999822E-2</v>
      </c>
      <c r="AC78" s="178">
        <f t="shared" si="92"/>
        <v>4.6666666666665968E-2</v>
      </c>
      <c r="AD78" s="178">
        <f t="shared" si="92"/>
        <v>4.333333333333389E-2</v>
      </c>
      <c r="AE78" s="178">
        <f t="shared" si="92"/>
        <v>4.0000000000000036E-2</v>
      </c>
      <c r="AF78" s="178">
        <f t="shared" si="92"/>
        <v>3.5999999999999588E-2</v>
      </c>
      <c r="AG78" s="178">
        <f t="shared" si="92"/>
        <v>3.199999999999914E-2</v>
      </c>
      <c r="AH78" s="178">
        <f t="shared" si="92"/>
        <v>2.8000000000000469E-2</v>
      </c>
      <c r="AI78" s="178">
        <f t="shared" si="92"/>
        <v>2.4000000000000021E-2</v>
      </c>
      <c r="AJ78" s="178">
        <f t="shared" si="92"/>
        <v>1.9999999999999574E-2</v>
      </c>
      <c r="AK78" s="178">
        <f t="shared" si="92"/>
        <v>1.8000000000000682E-2</v>
      </c>
      <c r="AL78" s="178">
        <f t="shared" si="92"/>
        <v>1.6000000000000014E-2</v>
      </c>
      <c r="AM78" s="178">
        <f t="shared" si="92"/>
        <v>1.3999999999999346E-2</v>
      </c>
      <c r="AN78" s="178">
        <f t="shared" si="92"/>
        <v>1.1999999999998678E-2</v>
      </c>
      <c r="AO78" s="178">
        <f t="shared" si="92"/>
        <v>9.9999999999997868E-3</v>
      </c>
      <c r="AP78" s="179">
        <f t="shared" si="13"/>
        <v>4.9999999999999822E-2</v>
      </c>
      <c r="AQ78" s="180">
        <f t="shared" si="81"/>
        <v>3.5816733067729235E-2</v>
      </c>
      <c r="AR78" s="42">
        <f t="shared" si="82"/>
        <v>5.0584881920238356E-2</v>
      </c>
      <c r="AS78" s="241">
        <f t="shared" si="83"/>
        <v>0.1534947655814827</v>
      </c>
    </row>
    <row r="79" spans="1:45" ht="12.75">
      <c r="A79" s="184">
        <v>43021</v>
      </c>
      <c r="B79" s="182">
        <v>7.47</v>
      </c>
      <c r="C79" s="176">
        <v>7.37</v>
      </c>
      <c r="D79" s="175">
        <v>7.34</v>
      </c>
      <c r="E79" s="175">
        <f t="shared" si="0"/>
        <v>7.35</v>
      </c>
      <c r="F79" s="175">
        <v>7.36</v>
      </c>
      <c r="G79" s="175">
        <f t="shared" si="1"/>
        <v>7.3849999999999998</v>
      </c>
      <c r="H79" s="176">
        <v>7.41</v>
      </c>
      <c r="I79" s="176">
        <f t="shared" si="2"/>
        <v>7.456666666666667</v>
      </c>
      <c r="J79" s="176">
        <f t="shared" si="3"/>
        <v>7.503333333333333</v>
      </c>
      <c r="K79" s="175">
        <v>7.55</v>
      </c>
      <c r="L79" s="175">
        <f t="shared" si="4"/>
        <v>7.62</v>
      </c>
      <c r="M79" s="175">
        <f t="shared" si="5"/>
        <v>7.69</v>
      </c>
      <c r="N79" s="175">
        <f t="shared" si="6"/>
        <v>7.76</v>
      </c>
      <c r="O79" s="175">
        <f t="shared" si="7"/>
        <v>7.83</v>
      </c>
      <c r="P79" s="176">
        <v>7.9</v>
      </c>
      <c r="Q79" s="176">
        <f t="shared" si="8"/>
        <v>7.984</v>
      </c>
      <c r="R79" s="176">
        <f t="shared" si="9"/>
        <v>8.0679999999999996</v>
      </c>
      <c r="S79" s="176">
        <f t="shared" si="10"/>
        <v>8.152000000000001</v>
      </c>
      <c r="T79" s="176">
        <f t="shared" si="11"/>
        <v>8.2360000000000007</v>
      </c>
      <c r="U79" s="183">
        <v>8.32</v>
      </c>
      <c r="V79" s="178">
        <f t="shared" ref="V79:AO79" si="93">B79-B80</f>
        <v>-8.9999999999999858E-2</v>
      </c>
      <c r="W79" s="178">
        <f t="shared" si="93"/>
        <v>-5.9999999999999609E-2</v>
      </c>
      <c r="X79" s="178">
        <f t="shared" si="93"/>
        <v>-4.9999999999999822E-2</v>
      </c>
      <c r="Y79" s="178">
        <f t="shared" si="93"/>
        <v>-3.0000000000000249E-2</v>
      </c>
      <c r="Z79" s="178">
        <f t="shared" si="93"/>
        <v>-9.9999999999997868E-3</v>
      </c>
      <c r="AA79" s="178">
        <f t="shared" si="93"/>
        <v>-9.9999999999997868E-3</v>
      </c>
      <c r="AB79" s="178">
        <f t="shared" si="93"/>
        <v>-9.9999999999997868E-3</v>
      </c>
      <c r="AC79" s="178">
        <f t="shared" si="93"/>
        <v>-3.3333333333329662E-3</v>
      </c>
      <c r="AD79" s="178">
        <f t="shared" si="93"/>
        <v>3.3333333333329662E-3</v>
      </c>
      <c r="AE79" s="178">
        <f t="shared" si="93"/>
        <v>9.9999999999997868E-3</v>
      </c>
      <c r="AF79" s="178">
        <f t="shared" si="93"/>
        <v>9.9999999999997868E-3</v>
      </c>
      <c r="AG79" s="178">
        <f t="shared" si="93"/>
        <v>1.0000000000000675E-2</v>
      </c>
      <c r="AH79" s="178">
        <f t="shared" si="93"/>
        <v>9.9999999999997868E-3</v>
      </c>
      <c r="AI79" s="178">
        <f t="shared" si="93"/>
        <v>1.0000000000000675E-2</v>
      </c>
      <c r="AJ79" s="178">
        <f t="shared" si="93"/>
        <v>1.0000000000000675E-2</v>
      </c>
      <c r="AK79" s="178">
        <f t="shared" si="93"/>
        <v>1.2000000000000455E-2</v>
      </c>
      <c r="AL79" s="178">
        <f t="shared" si="93"/>
        <v>1.3999999999999346E-2</v>
      </c>
      <c r="AM79" s="178">
        <f t="shared" si="93"/>
        <v>1.6000000000000014E-2</v>
      </c>
      <c r="AN79" s="178">
        <f t="shared" si="93"/>
        <v>1.8000000000000682E-2</v>
      </c>
      <c r="AO79" s="178">
        <f t="shared" si="93"/>
        <v>1.9999999999999574E-2</v>
      </c>
      <c r="AP79" s="179">
        <f t="shared" si="13"/>
        <v>1.9999999999999574E-2</v>
      </c>
      <c r="AQ79" s="180">
        <f t="shared" si="81"/>
        <v>3.6494023904382618E-2</v>
      </c>
      <c r="AR79" s="42">
        <f t="shared" si="82"/>
        <v>5.1896618041481497E-2</v>
      </c>
      <c r="AS79" s="241">
        <f t="shared" si="83"/>
        <v>0.15722361095509263</v>
      </c>
    </row>
    <row r="80" spans="1:45" ht="12.75">
      <c r="A80" s="184">
        <v>43020</v>
      </c>
      <c r="B80" s="182">
        <v>7.56</v>
      </c>
      <c r="C80" s="176">
        <v>7.43</v>
      </c>
      <c r="D80" s="175">
        <v>7.39</v>
      </c>
      <c r="E80" s="175">
        <f t="shared" si="0"/>
        <v>7.38</v>
      </c>
      <c r="F80" s="175">
        <v>7.37</v>
      </c>
      <c r="G80" s="175">
        <f t="shared" si="1"/>
        <v>7.3949999999999996</v>
      </c>
      <c r="H80" s="176">
        <v>7.42</v>
      </c>
      <c r="I80" s="176">
        <f t="shared" si="2"/>
        <v>7.46</v>
      </c>
      <c r="J80" s="176">
        <f t="shared" si="3"/>
        <v>7.5</v>
      </c>
      <c r="K80" s="175">
        <v>7.54</v>
      </c>
      <c r="L80" s="175">
        <f t="shared" si="4"/>
        <v>7.61</v>
      </c>
      <c r="M80" s="175">
        <f t="shared" si="5"/>
        <v>7.68</v>
      </c>
      <c r="N80" s="175">
        <f t="shared" si="6"/>
        <v>7.75</v>
      </c>
      <c r="O80" s="175">
        <f t="shared" si="7"/>
        <v>7.8199999999999994</v>
      </c>
      <c r="P80" s="176">
        <v>7.89</v>
      </c>
      <c r="Q80" s="176">
        <f t="shared" si="8"/>
        <v>7.9719999999999995</v>
      </c>
      <c r="R80" s="176">
        <f t="shared" si="9"/>
        <v>8.0540000000000003</v>
      </c>
      <c r="S80" s="176">
        <f t="shared" si="10"/>
        <v>8.136000000000001</v>
      </c>
      <c r="T80" s="176">
        <f t="shared" si="11"/>
        <v>8.218</v>
      </c>
      <c r="U80" s="183">
        <v>8.3000000000000007</v>
      </c>
      <c r="V80" s="178">
        <f t="shared" ref="V80:AO80" si="94">B80-B81</f>
        <v>4.0000000000000036E-2</v>
      </c>
      <c r="W80" s="178">
        <f t="shared" si="94"/>
        <v>1.9999999999999574E-2</v>
      </c>
      <c r="X80" s="178">
        <f t="shared" si="94"/>
        <v>-1.0000000000000675E-2</v>
      </c>
      <c r="Y80" s="178">
        <f t="shared" si="94"/>
        <v>-3.5000000000000142E-2</v>
      </c>
      <c r="Z80" s="178">
        <f t="shared" si="94"/>
        <v>-5.9999999999999609E-2</v>
      </c>
      <c r="AA80" s="178">
        <f t="shared" si="94"/>
        <v>-6.0000000000000497E-2</v>
      </c>
      <c r="AB80" s="178">
        <f t="shared" si="94"/>
        <v>-6.0000000000000497E-2</v>
      </c>
      <c r="AC80" s="178">
        <f t="shared" si="94"/>
        <v>-6.0000000000000497E-2</v>
      </c>
      <c r="AD80" s="178">
        <f t="shared" si="94"/>
        <v>-5.9999999999999609E-2</v>
      </c>
      <c r="AE80" s="178">
        <f t="shared" si="94"/>
        <v>-5.9999999999999609E-2</v>
      </c>
      <c r="AF80" s="178">
        <f t="shared" si="94"/>
        <v>-5.1999999999999602E-2</v>
      </c>
      <c r="AG80" s="178">
        <f t="shared" si="94"/>
        <v>-4.4000000000000483E-2</v>
      </c>
      <c r="AH80" s="178">
        <f t="shared" si="94"/>
        <v>-3.5999999999999588E-2</v>
      </c>
      <c r="AI80" s="178">
        <f t="shared" si="94"/>
        <v>-2.8000000000000469E-2</v>
      </c>
      <c r="AJ80" s="178">
        <f t="shared" si="94"/>
        <v>-2.0000000000000462E-2</v>
      </c>
      <c r="AK80" s="178">
        <f t="shared" si="94"/>
        <v>-1.4000000000000234E-2</v>
      </c>
      <c r="AL80" s="178">
        <f t="shared" si="94"/>
        <v>-7.9999999999991189E-3</v>
      </c>
      <c r="AM80" s="178">
        <f t="shared" si="94"/>
        <v>-1.9999999999988916E-3</v>
      </c>
      <c r="AN80" s="178">
        <f t="shared" si="94"/>
        <v>4.0000000000013358E-3</v>
      </c>
      <c r="AO80" s="178">
        <f t="shared" si="94"/>
        <v>1.0000000000001563E-2</v>
      </c>
      <c r="AP80" s="179">
        <f t="shared" si="13"/>
        <v>4.0000000000000036E-2</v>
      </c>
      <c r="AQ80" s="180">
        <f t="shared" si="81"/>
        <v>3.6454183266932422E-2</v>
      </c>
      <c r="AR80" s="42">
        <f t="shared" si="82"/>
        <v>5.1913166850330705E-2</v>
      </c>
      <c r="AS80" s="241">
        <f t="shared" si="83"/>
        <v>0.15722226860392671</v>
      </c>
    </row>
    <row r="81" spans="1:45" ht="12.75">
      <c r="A81" s="184">
        <v>43019</v>
      </c>
      <c r="B81" s="182">
        <v>7.52</v>
      </c>
      <c r="C81" s="176">
        <v>7.41</v>
      </c>
      <c r="D81" s="175">
        <v>7.4</v>
      </c>
      <c r="E81" s="175">
        <f t="shared" si="0"/>
        <v>7.415</v>
      </c>
      <c r="F81" s="175">
        <v>7.43</v>
      </c>
      <c r="G81" s="175">
        <f t="shared" si="1"/>
        <v>7.4550000000000001</v>
      </c>
      <c r="H81" s="176">
        <v>7.48</v>
      </c>
      <c r="I81" s="176">
        <f t="shared" si="2"/>
        <v>7.5200000000000005</v>
      </c>
      <c r="J81" s="176">
        <f t="shared" si="3"/>
        <v>7.56</v>
      </c>
      <c r="K81" s="175">
        <v>7.6</v>
      </c>
      <c r="L81" s="175">
        <f t="shared" si="4"/>
        <v>7.6619999999999999</v>
      </c>
      <c r="M81" s="175">
        <f t="shared" si="5"/>
        <v>7.7240000000000002</v>
      </c>
      <c r="N81" s="175">
        <f t="shared" si="6"/>
        <v>7.7859999999999996</v>
      </c>
      <c r="O81" s="175">
        <f t="shared" si="7"/>
        <v>7.8479999999999999</v>
      </c>
      <c r="P81" s="176">
        <v>7.91</v>
      </c>
      <c r="Q81" s="176">
        <f t="shared" si="8"/>
        <v>7.9859999999999998</v>
      </c>
      <c r="R81" s="176">
        <f t="shared" si="9"/>
        <v>8.0619999999999994</v>
      </c>
      <c r="S81" s="176">
        <f t="shared" si="10"/>
        <v>8.1379999999999999</v>
      </c>
      <c r="T81" s="176">
        <f t="shared" si="11"/>
        <v>8.2139999999999986</v>
      </c>
      <c r="U81" s="183">
        <v>8.2899999999999991</v>
      </c>
      <c r="V81" s="178">
        <f t="shared" ref="V81:AO81" si="95">B81-B82</f>
        <v>-1.0000000000000675E-2</v>
      </c>
      <c r="W81" s="178">
        <f t="shared" si="95"/>
        <v>-1.9999999999999574E-2</v>
      </c>
      <c r="X81" s="178">
        <f t="shared" si="95"/>
        <v>-2.9999999999999361E-2</v>
      </c>
      <c r="Y81" s="178">
        <f t="shared" si="95"/>
        <v>-4.0000000000000036E-2</v>
      </c>
      <c r="Z81" s="178">
        <f t="shared" si="95"/>
        <v>-5.0000000000000711E-2</v>
      </c>
      <c r="AA81" s="178">
        <f t="shared" si="95"/>
        <v>-5.0000000000000711E-2</v>
      </c>
      <c r="AB81" s="178">
        <f t="shared" si="95"/>
        <v>-4.9999999999999822E-2</v>
      </c>
      <c r="AC81" s="178">
        <f t="shared" si="95"/>
        <v>-4.6666666666665968E-2</v>
      </c>
      <c r="AD81" s="178">
        <f t="shared" si="95"/>
        <v>-4.333333333333389E-2</v>
      </c>
      <c r="AE81" s="178">
        <f t="shared" si="95"/>
        <v>-4.0000000000000036E-2</v>
      </c>
      <c r="AF81" s="178">
        <f t="shared" si="95"/>
        <v>-3.3999999999999808E-2</v>
      </c>
      <c r="AG81" s="178">
        <f t="shared" si="95"/>
        <v>-2.7999999999999581E-2</v>
      </c>
      <c r="AH81" s="178">
        <f t="shared" si="95"/>
        <v>-2.2000000000000242E-2</v>
      </c>
      <c r="AI81" s="178">
        <f t="shared" si="95"/>
        <v>-1.6000000000000014E-2</v>
      </c>
      <c r="AJ81" s="178">
        <f t="shared" si="95"/>
        <v>-9.9999999999997868E-3</v>
      </c>
      <c r="AK81" s="178">
        <f t="shared" si="95"/>
        <v>-6.0000000000002274E-3</v>
      </c>
      <c r="AL81" s="178">
        <f t="shared" si="95"/>
        <v>-2.0000000000006679E-3</v>
      </c>
      <c r="AM81" s="178">
        <f t="shared" si="95"/>
        <v>2.0000000000006679E-3</v>
      </c>
      <c r="AN81" s="178">
        <f t="shared" si="95"/>
        <v>5.999999999998451E-3</v>
      </c>
      <c r="AO81" s="178">
        <f t="shared" si="95"/>
        <v>9.9999999999997868E-3</v>
      </c>
      <c r="AP81" s="179">
        <f t="shared" si="13"/>
        <v>9.9999999999997868E-3</v>
      </c>
      <c r="AQ81" s="180">
        <f t="shared" si="81"/>
        <v>3.6573705179283024E-2</v>
      </c>
      <c r="AR81" s="42">
        <f t="shared" si="82"/>
        <v>5.1955880762592499E-2</v>
      </c>
      <c r="AS81" s="241">
        <f t="shared" si="83"/>
        <v>0.15744115793525951</v>
      </c>
    </row>
    <row r="82" spans="1:45" ht="12.75">
      <c r="A82" s="184">
        <v>43018</v>
      </c>
      <c r="B82" s="182">
        <v>7.53</v>
      </c>
      <c r="C82" s="176">
        <v>7.43</v>
      </c>
      <c r="D82" s="175">
        <v>7.43</v>
      </c>
      <c r="E82" s="175">
        <f t="shared" si="0"/>
        <v>7.4550000000000001</v>
      </c>
      <c r="F82" s="175">
        <v>7.48</v>
      </c>
      <c r="G82" s="175">
        <f t="shared" si="1"/>
        <v>7.5050000000000008</v>
      </c>
      <c r="H82" s="176">
        <v>7.53</v>
      </c>
      <c r="I82" s="176">
        <f t="shared" si="2"/>
        <v>7.5666666666666664</v>
      </c>
      <c r="J82" s="176">
        <f t="shared" si="3"/>
        <v>7.6033333333333335</v>
      </c>
      <c r="K82" s="175">
        <v>7.64</v>
      </c>
      <c r="L82" s="175">
        <f t="shared" si="4"/>
        <v>7.6959999999999997</v>
      </c>
      <c r="M82" s="175">
        <f t="shared" si="5"/>
        <v>7.7519999999999998</v>
      </c>
      <c r="N82" s="175">
        <f t="shared" si="6"/>
        <v>7.8079999999999998</v>
      </c>
      <c r="O82" s="175">
        <f t="shared" si="7"/>
        <v>7.8639999999999999</v>
      </c>
      <c r="P82" s="176">
        <v>7.92</v>
      </c>
      <c r="Q82" s="176">
        <f t="shared" si="8"/>
        <v>7.992</v>
      </c>
      <c r="R82" s="176">
        <f t="shared" si="9"/>
        <v>8.0640000000000001</v>
      </c>
      <c r="S82" s="176">
        <f t="shared" si="10"/>
        <v>8.1359999999999992</v>
      </c>
      <c r="T82" s="176">
        <f t="shared" si="11"/>
        <v>8.2080000000000002</v>
      </c>
      <c r="U82" s="183">
        <v>8.2799999999999994</v>
      </c>
      <c r="V82" s="178">
        <f t="shared" ref="V82:AO82" si="96">B82-B83</f>
        <v>-1.9999999999999574E-2</v>
      </c>
      <c r="W82" s="178">
        <f t="shared" si="96"/>
        <v>-6.0000000000000497E-2</v>
      </c>
      <c r="X82" s="178">
        <f t="shared" si="96"/>
        <v>-6.0000000000000497E-2</v>
      </c>
      <c r="Y82" s="178">
        <f t="shared" si="96"/>
        <v>-5.4999999999999716E-2</v>
      </c>
      <c r="Z82" s="178">
        <f t="shared" si="96"/>
        <v>-4.9999999999999822E-2</v>
      </c>
      <c r="AA82" s="178">
        <f t="shared" si="96"/>
        <v>-4.9999999999998934E-2</v>
      </c>
      <c r="AB82" s="178">
        <f t="shared" si="96"/>
        <v>-4.9999999999999822E-2</v>
      </c>
      <c r="AC82" s="178">
        <f t="shared" si="96"/>
        <v>-4.6666666666666856E-2</v>
      </c>
      <c r="AD82" s="178">
        <f t="shared" si="96"/>
        <v>-4.3333333333333002E-2</v>
      </c>
      <c r="AE82" s="178">
        <f t="shared" si="96"/>
        <v>-4.0000000000000036E-2</v>
      </c>
      <c r="AF82" s="178">
        <f t="shared" si="96"/>
        <v>-3.8000000000000256E-2</v>
      </c>
      <c r="AG82" s="178">
        <f t="shared" si="96"/>
        <v>-3.6000000000000476E-2</v>
      </c>
      <c r="AH82" s="178">
        <f t="shared" si="96"/>
        <v>-3.3999999999999808E-2</v>
      </c>
      <c r="AI82" s="178">
        <f t="shared" si="96"/>
        <v>-3.2000000000000028E-2</v>
      </c>
      <c r="AJ82" s="178">
        <f t="shared" si="96"/>
        <v>-3.0000000000000249E-2</v>
      </c>
      <c r="AK82" s="178">
        <f t="shared" si="96"/>
        <v>-2.6000000000000689E-2</v>
      </c>
      <c r="AL82" s="178">
        <f t="shared" si="96"/>
        <v>-2.2000000000000242E-2</v>
      </c>
      <c r="AM82" s="178">
        <f t="shared" si="96"/>
        <v>-1.8000000000000682E-2</v>
      </c>
      <c r="AN82" s="178">
        <f t="shared" si="96"/>
        <v>-1.3999999999999346E-2</v>
      </c>
      <c r="AO82" s="178">
        <f t="shared" si="96"/>
        <v>-9.9999999999997868E-3</v>
      </c>
      <c r="AP82" s="179">
        <f t="shared" si="13"/>
        <v>-9.9999999999997868E-3</v>
      </c>
      <c r="AQ82" s="180">
        <f t="shared" si="81"/>
        <v>3.6932270916334824E-2</v>
      </c>
      <c r="AR82" s="42">
        <f t="shared" si="82"/>
        <v>5.208216003990529E-2</v>
      </c>
      <c r="AS82" s="241">
        <f t="shared" si="83"/>
        <v>0.15809349320062333</v>
      </c>
    </row>
    <row r="83" spans="1:45" ht="12.75">
      <c r="A83" s="184">
        <v>43017</v>
      </c>
      <c r="B83" s="182">
        <v>7.55</v>
      </c>
      <c r="C83" s="176">
        <v>7.49</v>
      </c>
      <c r="D83" s="175">
        <v>7.49</v>
      </c>
      <c r="E83" s="175">
        <f t="shared" si="0"/>
        <v>7.51</v>
      </c>
      <c r="F83" s="175">
        <v>7.53</v>
      </c>
      <c r="G83" s="175">
        <f t="shared" si="1"/>
        <v>7.5549999999999997</v>
      </c>
      <c r="H83" s="176">
        <v>7.58</v>
      </c>
      <c r="I83" s="176">
        <f t="shared" si="2"/>
        <v>7.6133333333333333</v>
      </c>
      <c r="J83" s="176">
        <f t="shared" si="3"/>
        <v>7.6466666666666665</v>
      </c>
      <c r="K83" s="175">
        <v>7.68</v>
      </c>
      <c r="L83" s="175">
        <f t="shared" si="4"/>
        <v>7.734</v>
      </c>
      <c r="M83" s="175">
        <f t="shared" si="5"/>
        <v>7.7880000000000003</v>
      </c>
      <c r="N83" s="175">
        <f t="shared" si="6"/>
        <v>7.8419999999999996</v>
      </c>
      <c r="O83" s="175">
        <f t="shared" si="7"/>
        <v>7.8959999999999999</v>
      </c>
      <c r="P83" s="176">
        <v>7.95</v>
      </c>
      <c r="Q83" s="176">
        <f t="shared" si="8"/>
        <v>8.0180000000000007</v>
      </c>
      <c r="R83" s="176">
        <f t="shared" si="9"/>
        <v>8.0860000000000003</v>
      </c>
      <c r="S83" s="176">
        <f t="shared" si="10"/>
        <v>8.1539999999999999</v>
      </c>
      <c r="T83" s="176">
        <f t="shared" si="11"/>
        <v>8.2219999999999995</v>
      </c>
      <c r="U83" s="183">
        <v>8.2899999999999991</v>
      </c>
      <c r="V83" s="178">
        <f t="shared" ref="V83:AO83" si="97">B83-B84</f>
        <v>-9.9999999999997868E-3</v>
      </c>
      <c r="W83" s="178">
        <f t="shared" si="97"/>
        <v>9.9999999999997868E-3</v>
      </c>
      <c r="X83" s="178">
        <f t="shared" si="97"/>
        <v>9.9999999999997868E-3</v>
      </c>
      <c r="Y83" s="178">
        <f t="shared" si="97"/>
        <v>1.499999999999968E-2</v>
      </c>
      <c r="Z83" s="178">
        <f t="shared" si="97"/>
        <v>2.0000000000000462E-2</v>
      </c>
      <c r="AA83" s="178">
        <f t="shared" si="97"/>
        <v>2.5000000000000355E-2</v>
      </c>
      <c r="AB83" s="178">
        <f t="shared" si="97"/>
        <v>3.0000000000000249E-2</v>
      </c>
      <c r="AC83" s="178">
        <f t="shared" si="97"/>
        <v>3.0000000000000249E-2</v>
      </c>
      <c r="AD83" s="178">
        <f t="shared" si="97"/>
        <v>2.9999999999999361E-2</v>
      </c>
      <c r="AE83" s="178">
        <f t="shared" si="97"/>
        <v>2.9999999999999361E-2</v>
      </c>
      <c r="AF83" s="178">
        <f t="shared" si="97"/>
        <v>2.7999999999999581E-2</v>
      </c>
      <c r="AG83" s="178">
        <f t="shared" si="97"/>
        <v>2.5999999999999801E-2</v>
      </c>
      <c r="AH83" s="178">
        <f t="shared" si="97"/>
        <v>2.4000000000000021E-2</v>
      </c>
      <c r="AI83" s="178">
        <f t="shared" si="97"/>
        <v>2.2000000000000242E-2</v>
      </c>
      <c r="AJ83" s="178">
        <f t="shared" si="97"/>
        <v>2.0000000000000462E-2</v>
      </c>
      <c r="AK83" s="178">
        <f t="shared" si="97"/>
        <v>2.200000000000113E-2</v>
      </c>
      <c r="AL83" s="178">
        <f t="shared" si="97"/>
        <v>2.4000000000000909E-2</v>
      </c>
      <c r="AM83" s="178">
        <f t="shared" si="97"/>
        <v>2.5999999999999801E-2</v>
      </c>
      <c r="AN83" s="178">
        <f t="shared" si="97"/>
        <v>2.8000000000000469E-2</v>
      </c>
      <c r="AO83" s="178">
        <f t="shared" si="97"/>
        <v>2.9999999999999361E-2</v>
      </c>
      <c r="AP83" s="179">
        <f t="shared" si="13"/>
        <v>3.0000000000000249E-2</v>
      </c>
      <c r="AQ83" s="180">
        <f t="shared" si="81"/>
        <v>3.7250996015936413E-2</v>
      </c>
      <c r="AR83" s="42">
        <f t="shared" si="82"/>
        <v>5.2038569820893249E-2</v>
      </c>
      <c r="AS83" s="241">
        <f t="shared" si="83"/>
        <v>0.15831081228689728</v>
      </c>
    </row>
    <row r="84" spans="1:45" ht="12.75">
      <c r="A84" s="184">
        <v>43014</v>
      </c>
      <c r="B84" s="182">
        <v>7.56</v>
      </c>
      <c r="C84" s="176">
        <v>7.48</v>
      </c>
      <c r="D84" s="175">
        <v>7.48</v>
      </c>
      <c r="E84" s="175">
        <f t="shared" si="0"/>
        <v>7.4950000000000001</v>
      </c>
      <c r="F84" s="175">
        <v>7.51</v>
      </c>
      <c r="G84" s="175">
        <f t="shared" si="1"/>
        <v>7.5299999999999994</v>
      </c>
      <c r="H84" s="176">
        <v>7.55</v>
      </c>
      <c r="I84" s="176">
        <f t="shared" si="2"/>
        <v>7.583333333333333</v>
      </c>
      <c r="J84" s="176">
        <f t="shared" si="3"/>
        <v>7.6166666666666671</v>
      </c>
      <c r="K84" s="175">
        <v>7.65</v>
      </c>
      <c r="L84" s="175">
        <f t="shared" si="4"/>
        <v>7.7060000000000004</v>
      </c>
      <c r="M84" s="175">
        <f t="shared" si="5"/>
        <v>7.7620000000000005</v>
      </c>
      <c r="N84" s="175">
        <f t="shared" si="6"/>
        <v>7.8179999999999996</v>
      </c>
      <c r="O84" s="175">
        <f t="shared" si="7"/>
        <v>7.8739999999999997</v>
      </c>
      <c r="P84" s="176">
        <v>7.93</v>
      </c>
      <c r="Q84" s="176">
        <f t="shared" si="8"/>
        <v>7.9959999999999996</v>
      </c>
      <c r="R84" s="176">
        <f t="shared" si="9"/>
        <v>8.0619999999999994</v>
      </c>
      <c r="S84" s="176">
        <f t="shared" si="10"/>
        <v>8.1280000000000001</v>
      </c>
      <c r="T84" s="176">
        <f t="shared" si="11"/>
        <v>8.1939999999999991</v>
      </c>
      <c r="U84" s="183">
        <v>8.26</v>
      </c>
      <c r="V84" s="178">
        <f t="shared" ref="V84:AO84" si="98">B84-B85</f>
        <v>9.9999999999997868E-3</v>
      </c>
      <c r="W84" s="178">
        <f t="shared" si="98"/>
        <v>0</v>
      </c>
      <c r="X84" s="178">
        <f t="shared" si="98"/>
        <v>0</v>
      </c>
      <c r="Y84" s="178">
        <f t="shared" si="98"/>
        <v>0</v>
      </c>
      <c r="Z84" s="178">
        <f t="shared" si="98"/>
        <v>0</v>
      </c>
      <c r="AA84" s="178">
        <f t="shared" si="98"/>
        <v>0</v>
      </c>
      <c r="AB84" s="178">
        <f t="shared" si="98"/>
        <v>0</v>
      </c>
      <c r="AC84" s="178">
        <f t="shared" si="98"/>
        <v>3.3333333333329662E-3</v>
      </c>
      <c r="AD84" s="178">
        <f t="shared" si="98"/>
        <v>6.6666666666677088E-3</v>
      </c>
      <c r="AE84" s="178">
        <f t="shared" si="98"/>
        <v>1.0000000000000675E-2</v>
      </c>
      <c r="AF84" s="178">
        <f t="shared" si="98"/>
        <v>1.2000000000000455E-2</v>
      </c>
      <c r="AG84" s="178">
        <f t="shared" si="98"/>
        <v>1.4000000000000234E-2</v>
      </c>
      <c r="AH84" s="178">
        <f t="shared" si="98"/>
        <v>1.6000000000000014E-2</v>
      </c>
      <c r="AI84" s="178">
        <f t="shared" si="98"/>
        <v>1.7999999999999794E-2</v>
      </c>
      <c r="AJ84" s="178">
        <f t="shared" si="98"/>
        <v>1.9999999999999574E-2</v>
      </c>
      <c r="AK84" s="178">
        <f t="shared" si="98"/>
        <v>1.9999999999999574E-2</v>
      </c>
      <c r="AL84" s="178">
        <f t="shared" si="98"/>
        <v>1.9999999999999574E-2</v>
      </c>
      <c r="AM84" s="178">
        <f t="shared" si="98"/>
        <v>1.9999999999999574E-2</v>
      </c>
      <c r="AN84" s="178">
        <f t="shared" si="98"/>
        <v>1.9999999999999574E-2</v>
      </c>
      <c r="AO84" s="178">
        <f t="shared" si="98"/>
        <v>1.9999999999999574E-2</v>
      </c>
      <c r="AP84" s="179">
        <f t="shared" si="13"/>
        <v>1.9999999999999574E-2</v>
      </c>
      <c r="AQ84" s="180">
        <f t="shared" si="81"/>
        <v>3.7330677290836806E-2</v>
      </c>
      <c r="AR84" s="42">
        <f t="shared" si="82"/>
        <v>5.2042734508665471E-2</v>
      </c>
      <c r="AS84" s="241">
        <f t="shared" si="83"/>
        <v>0.15840018207434264</v>
      </c>
    </row>
    <row r="85" spans="1:45" ht="12.75">
      <c r="A85" s="184">
        <v>43013</v>
      </c>
      <c r="B85" s="182">
        <v>7.55</v>
      </c>
      <c r="C85" s="176">
        <v>7.48</v>
      </c>
      <c r="D85" s="175">
        <v>7.48</v>
      </c>
      <c r="E85" s="175">
        <f t="shared" si="0"/>
        <v>7.4950000000000001</v>
      </c>
      <c r="F85" s="175">
        <v>7.51</v>
      </c>
      <c r="G85" s="175">
        <f t="shared" si="1"/>
        <v>7.5299999999999994</v>
      </c>
      <c r="H85" s="176">
        <v>7.55</v>
      </c>
      <c r="I85" s="176">
        <f t="shared" si="2"/>
        <v>7.58</v>
      </c>
      <c r="J85" s="176">
        <f t="shared" si="3"/>
        <v>7.6099999999999994</v>
      </c>
      <c r="K85" s="175">
        <v>7.64</v>
      </c>
      <c r="L85" s="175">
        <f t="shared" si="4"/>
        <v>7.694</v>
      </c>
      <c r="M85" s="175">
        <f t="shared" si="5"/>
        <v>7.7480000000000002</v>
      </c>
      <c r="N85" s="175">
        <f t="shared" si="6"/>
        <v>7.8019999999999996</v>
      </c>
      <c r="O85" s="175">
        <f t="shared" si="7"/>
        <v>7.8559999999999999</v>
      </c>
      <c r="P85" s="176">
        <v>7.91</v>
      </c>
      <c r="Q85" s="176">
        <f t="shared" si="8"/>
        <v>7.976</v>
      </c>
      <c r="R85" s="176">
        <f t="shared" si="9"/>
        <v>8.0419999999999998</v>
      </c>
      <c r="S85" s="176">
        <f t="shared" si="10"/>
        <v>8.1080000000000005</v>
      </c>
      <c r="T85" s="176">
        <f t="shared" si="11"/>
        <v>8.1739999999999995</v>
      </c>
      <c r="U85" s="183">
        <v>8.24</v>
      </c>
      <c r="V85" s="178">
        <f t="shared" ref="V85:AO85" si="99">B85-B86</f>
        <v>-2.0000000000000462E-2</v>
      </c>
      <c r="W85" s="178">
        <f t="shared" si="99"/>
        <v>-4.9999999999999822E-2</v>
      </c>
      <c r="X85" s="178">
        <f t="shared" si="99"/>
        <v>-4.9999999999999822E-2</v>
      </c>
      <c r="Y85" s="178">
        <f t="shared" si="99"/>
        <v>-4.4999999999999929E-2</v>
      </c>
      <c r="Z85" s="178">
        <f t="shared" si="99"/>
        <v>-4.0000000000000036E-2</v>
      </c>
      <c r="AA85" s="178">
        <f t="shared" si="99"/>
        <v>-3.5000000000000142E-2</v>
      </c>
      <c r="AB85" s="178">
        <f t="shared" si="99"/>
        <v>-3.0000000000000249E-2</v>
      </c>
      <c r="AC85" s="178">
        <f t="shared" si="99"/>
        <v>-2.6666666666666394E-2</v>
      </c>
      <c r="AD85" s="178">
        <f t="shared" si="99"/>
        <v>-2.3333333333334316E-2</v>
      </c>
      <c r="AE85" s="178">
        <f t="shared" si="99"/>
        <v>-2.0000000000000462E-2</v>
      </c>
      <c r="AF85" s="178">
        <f t="shared" si="99"/>
        <v>-1.7999999999999794E-2</v>
      </c>
      <c r="AG85" s="178">
        <f t="shared" si="99"/>
        <v>-1.6000000000000014E-2</v>
      </c>
      <c r="AH85" s="178">
        <f t="shared" si="99"/>
        <v>-1.4000000000000234E-2</v>
      </c>
      <c r="AI85" s="178">
        <f t="shared" si="99"/>
        <v>-1.2000000000000455E-2</v>
      </c>
      <c r="AJ85" s="178">
        <f t="shared" si="99"/>
        <v>-9.9999999999997868E-3</v>
      </c>
      <c r="AK85" s="178">
        <f t="shared" si="99"/>
        <v>-1.1999999999999567E-2</v>
      </c>
      <c r="AL85" s="178">
        <f t="shared" si="99"/>
        <v>-1.3999999999999346E-2</v>
      </c>
      <c r="AM85" s="178">
        <f t="shared" si="99"/>
        <v>-1.6000000000000014E-2</v>
      </c>
      <c r="AN85" s="178">
        <f t="shared" si="99"/>
        <v>-1.8000000000000682E-2</v>
      </c>
      <c r="AO85" s="178">
        <f t="shared" si="99"/>
        <v>-1.9999999999999574E-2</v>
      </c>
      <c r="AP85" s="179">
        <f t="shared" si="13"/>
        <v>-9.9999999999997868E-3</v>
      </c>
      <c r="AQ85" s="180">
        <f t="shared" si="81"/>
        <v>3.7410358565737205E-2</v>
      </c>
      <c r="AR85" s="42">
        <f t="shared" si="82"/>
        <v>5.2031403327902986E-2</v>
      </c>
      <c r="AS85" s="241">
        <f t="shared" si="83"/>
        <v>0.15845350308096584</v>
      </c>
    </row>
    <row r="86" spans="1:45" ht="12.75">
      <c r="A86" s="184">
        <v>43012</v>
      </c>
      <c r="B86" s="182">
        <v>7.57</v>
      </c>
      <c r="C86" s="176">
        <v>7.53</v>
      </c>
      <c r="D86" s="175">
        <v>7.53</v>
      </c>
      <c r="E86" s="175">
        <f t="shared" si="0"/>
        <v>7.54</v>
      </c>
      <c r="F86" s="175">
        <v>7.55</v>
      </c>
      <c r="G86" s="175">
        <f t="shared" si="1"/>
        <v>7.5649999999999995</v>
      </c>
      <c r="H86" s="176">
        <v>7.58</v>
      </c>
      <c r="I86" s="176">
        <f t="shared" si="2"/>
        <v>7.6066666666666665</v>
      </c>
      <c r="J86" s="176">
        <f t="shared" si="3"/>
        <v>7.6333333333333337</v>
      </c>
      <c r="K86" s="175">
        <v>7.66</v>
      </c>
      <c r="L86" s="175">
        <f t="shared" si="4"/>
        <v>7.7119999999999997</v>
      </c>
      <c r="M86" s="175">
        <f t="shared" si="5"/>
        <v>7.7640000000000002</v>
      </c>
      <c r="N86" s="175">
        <f t="shared" si="6"/>
        <v>7.8159999999999998</v>
      </c>
      <c r="O86" s="175">
        <f t="shared" si="7"/>
        <v>7.8680000000000003</v>
      </c>
      <c r="P86" s="176">
        <v>7.92</v>
      </c>
      <c r="Q86" s="176">
        <f t="shared" si="8"/>
        <v>7.9879999999999995</v>
      </c>
      <c r="R86" s="176">
        <f t="shared" si="9"/>
        <v>8.0559999999999992</v>
      </c>
      <c r="S86" s="176">
        <f t="shared" si="10"/>
        <v>8.1240000000000006</v>
      </c>
      <c r="T86" s="176">
        <f t="shared" si="11"/>
        <v>8.1920000000000002</v>
      </c>
      <c r="U86" s="183">
        <v>8.26</v>
      </c>
      <c r="V86" s="178">
        <f t="shared" ref="V86:AO86" si="100">B86-B87</f>
        <v>-4.0000000000000036E-2</v>
      </c>
      <c r="W86" s="178">
        <f t="shared" si="100"/>
        <v>-4.9999999999999822E-2</v>
      </c>
      <c r="X86" s="178">
        <f t="shared" si="100"/>
        <v>-4.0000000000000036E-2</v>
      </c>
      <c r="Y86" s="178">
        <f t="shared" si="100"/>
        <v>-4.0000000000000036E-2</v>
      </c>
      <c r="Z86" s="178">
        <f t="shared" si="100"/>
        <v>-4.0000000000000036E-2</v>
      </c>
      <c r="AA86" s="178">
        <f t="shared" si="100"/>
        <v>-4.0000000000000924E-2</v>
      </c>
      <c r="AB86" s="178">
        <f t="shared" si="100"/>
        <v>-4.0000000000000036E-2</v>
      </c>
      <c r="AC86" s="178">
        <f t="shared" si="100"/>
        <v>-3.6666666666667069E-2</v>
      </c>
      <c r="AD86" s="178">
        <f t="shared" si="100"/>
        <v>-3.3333333333333215E-2</v>
      </c>
      <c r="AE86" s="178">
        <f t="shared" si="100"/>
        <v>-3.0000000000000249E-2</v>
      </c>
      <c r="AF86" s="178">
        <f t="shared" si="100"/>
        <v>-2.8000000000000469E-2</v>
      </c>
      <c r="AG86" s="178">
        <f t="shared" si="100"/>
        <v>-2.5999999999999801E-2</v>
      </c>
      <c r="AH86" s="178">
        <f t="shared" si="100"/>
        <v>-2.4000000000000909E-2</v>
      </c>
      <c r="AI86" s="178">
        <f t="shared" si="100"/>
        <v>-2.2000000000000242E-2</v>
      </c>
      <c r="AJ86" s="178">
        <f t="shared" si="100"/>
        <v>-2.0000000000000462E-2</v>
      </c>
      <c r="AK86" s="178">
        <f t="shared" si="100"/>
        <v>-1.6000000000000014E-2</v>
      </c>
      <c r="AL86" s="178">
        <f t="shared" si="100"/>
        <v>-1.2000000000000455E-2</v>
      </c>
      <c r="AM86" s="178">
        <f t="shared" si="100"/>
        <v>-7.9999999999991189E-3</v>
      </c>
      <c r="AN86" s="178">
        <f t="shared" si="100"/>
        <v>-3.9999999999995595E-3</v>
      </c>
      <c r="AO86" s="178">
        <f t="shared" si="100"/>
        <v>0</v>
      </c>
      <c r="AP86" s="179">
        <f t="shared" si="13"/>
        <v>0</v>
      </c>
      <c r="AQ86" s="180">
        <f t="shared" si="81"/>
        <v>3.7729083665338801E-2</v>
      </c>
      <c r="AR86" s="42">
        <f t="shared" si="82"/>
        <v>5.1984827697675116E-2</v>
      </c>
      <c r="AS86" s="241">
        <f t="shared" si="83"/>
        <v>0.15866387706220472</v>
      </c>
    </row>
    <row r="87" spans="1:45" ht="12.75">
      <c r="A87" s="184">
        <v>43011</v>
      </c>
      <c r="B87" s="182">
        <v>7.61</v>
      </c>
      <c r="C87" s="176">
        <v>7.58</v>
      </c>
      <c r="D87" s="175">
        <v>7.57</v>
      </c>
      <c r="E87" s="175">
        <f t="shared" si="0"/>
        <v>7.58</v>
      </c>
      <c r="F87" s="175">
        <v>7.59</v>
      </c>
      <c r="G87" s="175">
        <f t="shared" si="1"/>
        <v>7.6050000000000004</v>
      </c>
      <c r="H87" s="176">
        <v>7.62</v>
      </c>
      <c r="I87" s="176">
        <f t="shared" si="2"/>
        <v>7.6433333333333335</v>
      </c>
      <c r="J87" s="176">
        <f t="shared" si="3"/>
        <v>7.666666666666667</v>
      </c>
      <c r="K87" s="175">
        <v>7.69</v>
      </c>
      <c r="L87" s="175">
        <f t="shared" si="4"/>
        <v>7.74</v>
      </c>
      <c r="M87" s="175">
        <f t="shared" si="5"/>
        <v>7.79</v>
      </c>
      <c r="N87" s="175">
        <f t="shared" si="6"/>
        <v>7.8400000000000007</v>
      </c>
      <c r="O87" s="175">
        <f t="shared" si="7"/>
        <v>7.8900000000000006</v>
      </c>
      <c r="P87" s="176">
        <v>7.94</v>
      </c>
      <c r="Q87" s="176">
        <f t="shared" si="8"/>
        <v>8.0039999999999996</v>
      </c>
      <c r="R87" s="176">
        <f t="shared" si="9"/>
        <v>8.0679999999999996</v>
      </c>
      <c r="S87" s="176">
        <f t="shared" si="10"/>
        <v>8.1319999999999997</v>
      </c>
      <c r="T87" s="176">
        <f t="shared" si="11"/>
        <v>8.1959999999999997</v>
      </c>
      <c r="U87" s="183">
        <v>8.26</v>
      </c>
      <c r="V87" s="178">
        <f t="shared" ref="V87:AO87" si="101">B87-B88</f>
        <v>3.0000000000000249E-2</v>
      </c>
      <c r="W87" s="178">
        <f t="shared" si="101"/>
        <v>0</v>
      </c>
      <c r="X87" s="178">
        <f t="shared" si="101"/>
        <v>-1.9999999999999574E-2</v>
      </c>
      <c r="Y87" s="178">
        <f t="shared" si="101"/>
        <v>-1.499999999999968E-2</v>
      </c>
      <c r="Z87" s="178">
        <f t="shared" si="101"/>
        <v>-9.9999999999997868E-3</v>
      </c>
      <c r="AA87" s="178">
        <f t="shared" si="101"/>
        <v>0</v>
      </c>
      <c r="AB87" s="178">
        <f t="shared" si="101"/>
        <v>9.9999999999997868E-3</v>
      </c>
      <c r="AC87" s="178">
        <f t="shared" si="101"/>
        <v>6.6666666666668206E-3</v>
      </c>
      <c r="AD87" s="178">
        <f t="shared" si="101"/>
        <v>3.3333333333329662E-3</v>
      </c>
      <c r="AE87" s="178">
        <f t="shared" si="101"/>
        <v>0</v>
      </c>
      <c r="AF87" s="178">
        <f t="shared" si="101"/>
        <v>-1.9999999999997797E-3</v>
      </c>
      <c r="AG87" s="178">
        <f t="shared" si="101"/>
        <v>-4.0000000000004476E-3</v>
      </c>
      <c r="AH87" s="178">
        <f t="shared" si="101"/>
        <v>-5.9999999999993392E-3</v>
      </c>
      <c r="AI87" s="178">
        <f t="shared" si="101"/>
        <v>-8.0000000000000071E-3</v>
      </c>
      <c r="AJ87" s="178">
        <f t="shared" si="101"/>
        <v>-9.9999999999997868E-3</v>
      </c>
      <c r="AK87" s="178">
        <f t="shared" si="101"/>
        <v>-1.4000000000001123E-2</v>
      </c>
      <c r="AL87" s="178">
        <f t="shared" si="101"/>
        <v>-1.8000000000000682E-2</v>
      </c>
      <c r="AM87" s="178">
        <f t="shared" si="101"/>
        <v>-2.2000000000000242E-2</v>
      </c>
      <c r="AN87" s="178">
        <f t="shared" si="101"/>
        <v>-2.5999999999999801E-2</v>
      </c>
      <c r="AO87" s="178">
        <f t="shared" si="101"/>
        <v>-2.9999999999999361E-2</v>
      </c>
      <c r="AP87" s="179">
        <f t="shared" si="13"/>
        <v>3.0000000000000249E-2</v>
      </c>
      <c r="AQ87" s="180">
        <f t="shared" si="81"/>
        <v>3.8127490039840797E-2</v>
      </c>
      <c r="AR87" s="42">
        <f t="shared" si="82"/>
        <v>5.2077631294778548E-2</v>
      </c>
      <c r="AS87" s="241">
        <f t="shared" si="83"/>
        <v>0.15927817688753163</v>
      </c>
    </row>
    <row r="88" spans="1:45" ht="12.75">
      <c r="A88" s="184">
        <v>43010</v>
      </c>
      <c r="B88" s="182">
        <v>7.58</v>
      </c>
      <c r="C88" s="176">
        <v>7.58</v>
      </c>
      <c r="D88" s="175">
        <v>7.59</v>
      </c>
      <c r="E88" s="175">
        <f t="shared" si="0"/>
        <v>7.5949999999999998</v>
      </c>
      <c r="F88" s="175">
        <v>7.6</v>
      </c>
      <c r="G88" s="175">
        <f t="shared" si="1"/>
        <v>7.6050000000000004</v>
      </c>
      <c r="H88" s="176">
        <v>7.61</v>
      </c>
      <c r="I88" s="176">
        <f t="shared" si="2"/>
        <v>7.6366666666666667</v>
      </c>
      <c r="J88" s="176">
        <f t="shared" si="3"/>
        <v>7.663333333333334</v>
      </c>
      <c r="K88" s="175">
        <v>7.69</v>
      </c>
      <c r="L88" s="175">
        <f t="shared" si="4"/>
        <v>7.742</v>
      </c>
      <c r="M88" s="175">
        <f t="shared" si="5"/>
        <v>7.7940000000000005</v>
      </c>
      <c r="N88" s="175">
        <f t="shared" si="6"/>
        <v>7.8460000000000001</v>
      </c>
      <c r="O88" s="175">
        <f t="shared" si="7"/>
        <v>7.8980000000000006</v>
      </c>
      <c r="P88" s="176">
        <v>7.95</v>
      </c>
      <c r="Q88" s="176">
        <f t="shared" si="8"/>
        <v>8.0180000000000007</v>
      </c>
      <c r="R88" s="176">
        <f t="shared" si="9"/>
        <v>8.0860000000000003</v>
      </c>
      <c r="S88" s="176">
        <f t="shared" si="10"/>
        <v>8.1539999999999999</v>
      </c>
      <c r="T88" s="176">
        <f t="shared" si="11"/>
        <v>8.2219999999999995</v>
      </c>
      <c r="U88" s="183">
        <v>8.2899999999999991</v>
      </c>
      <c r="V88" s="178">
        <f t="shared" ref="V88:AO88" si="102">B88-B89</f>
        <v>-3.0000000000000249E-2</v>
      </c>
      <c r="W88" s="178">
        <f t="shared" si="102"/>
        <v>-9.9999999999997868E-3</v>
      </c>
      <c r="X88" s="178">
        <f t="shared" si="102"/>
        <v>0</v>
      </c>
      <c r="Y88" s="178">
        <f t="shared" si="102"/>
        <v>1.499999999999968E-2</v>
      </c>
      <c r="Z88" s="178">
        <f t="shared" si="102"/>
        <v>2.9999999999999361E-2</v>
      </c>
      <c r="AA88" s="178">
        <f t="shared" si="102"/>
        <v>3.0000000000000249E-2</v>
      </c>
      <c r="AB88" s="178">
        <f t="shared" si="102"/>
        <v>3.0000000000000249E-2</v>
      </c>
      <c r="AC88" s="178">
        <f t="shared" si="102"/>
        <v>3.3333333333333215E-2</v>
      </c>
      <c r="AD88" s="178">
        <f t="shared" si="102"/>
        <v>3.6666666666667069E-2</v>
      </c>
      <c r="AE88" s="178">
        <f t="shared" si="102"/>
        <v>4.0000000000000036E-2</v>
      </c>
      <c r="AF88" s="178">
        <f t="shared" si="102"/>
        <v>4.1999999999999815E-2</v>
      </c>
      <c r="AG88" s="178">
        <f t="shared" si="102"/>
        <v>4.4000000000000483E-2</v>
      </c>
      <c r="AH88" s="178">
        <f t="shared" si="102"/>
        <v>4.5999999999999375E-2</v>
      </c>
      <c r="AI88" s="178">
        <f t="shared" si="102"/>
        <v>4.8000000000000043E-2</v>
      </c>
      <c r="AJ88" s="178">
        <f t="shared" si="102"/>
        <v>4.9999999999999822E-2</v>
      </c>
      <c r="AK88" s="178">
        <f t="shared" si="102"/>
        <v>5.400000000000027E-2</v>
      </c>
      <c r="AL88" s="178">
        <f t="shared" si="102"/>
        <v>5.7999999999999829E-2</v>
      </c>
      <c r="AM88" s="178">
        <f t="shared" si="102"/>
        <v>6.1999999999999389E-2</v>
      </c>
      <c r="AN88" s="178">
        <f t="shared" si="102"/>
        <v>6.5999999999998948E-2</v>
      </c>
      <c r="AO88" s="178">
        <f t="shared" si="102"/>
        <v>6.9999999999998508E-2</v>
      </c>
      <c r="AP88" s="179">
        <f t="shared" si="13"/>
        <v>6.9999999999998508E-2</v>
      </c>
      <c r="AQ88" s="180">
        <f t="shared" si="81"/>
        <v>3.8127490039840797E-2</v>
      </c>
      <c r="AR88" s="42">
        <f t="shared" si="82"/>
        <v>5.2077631294778548E-2</v>
      </c>
      <c r="AS88" s="241">
        <f t="shared" si="83"/>
        <v>0.15927817688753163</v>
      </c>
    </row>
    <row r="89" spans="1:45" ht="12.75">
      <c r="A89" s="184">
        <v>43007</v>
      </c>
      <c r="B89" s="182">
        <v>7.61</v>
      </c>
      <c r="C89" s="176">
        <v>7.59</v>
      </c>
      <c r="D89" s="175">
        <v>7.59</v>
      </c>
      <c r="E89" s="175">
        <f t="shared" si="0"/>
        <v>7.58</v>
      </c>
      <c r="F89" s="175">
        <v>7.57</v>
      </c>
      <c r="G89" s="175">
        <f t="shared" si="1"/>
        <v>7.5750000000000002</v>
      </c>
      <c r="H89" s="176">
        <v>7.58</v>
      </c>
      <c r="I89" s="176">
        <f t="shared" si="2"/>
        <v>7.6033333333333335</v>
      </c>
      <c r="J89" s="176">
        <f t="shared" si="3"/>
        <v>7.6266666666666669</v>
      </c>
      <c r="K89" s="175">
        <v>7.65</v>
      </c>
      <c r="L89" s="175">
        <f t="shared" si="4"/>
        <v>7.7</v>
      </c>
      <c r="M89" s="175">
        <f t="shared" si="5"/>
        <v>7.75</v>
      </c>
      <c r="N89" s="175">
        <f t="shared" si="6"/>
        <v>7.8000000000000007</v>
      </c>
      <c r="O89" s="175">
        <f t="shared" si="7"/>
        <v>7.8500000000000005</v>
      </c>
      <c r="P89" s="176">
        <v>7.9</v>
      </c>
      <c r="Q89" s="176">
        <f t="shared" si="8"/>
        <v>7.9640000000000004</v>
      </c>
      <c r="R89" s="176">
        <f t="shared" si="9"/>
        <v>8.0280000000000005</v>
      </c>
      <c r="S89" s="176">
        <f t="shared" si="10"/>
        <v>8.0920000000000005</v>
      </c>
      <c r="T89" s="176">
        <f t="shared" si="11"/>
        <v>8.1560000000000006</v>
      </c>
      <c r="U89" s="183">
        <v>8.2200000000000006</v>
      </c>
      <c r="V89" s="178">
        <f t="shared" ref="V89:AO89" si="103">B89-B90</f>
        <v>-1.9999999999999574E-2</v>
      </c>
      <c r="W89" s="178">
        <f t="shared" si="103"/>
        <v>-3.0000000000000249E-2</v>
      </c>
      <c r="X89" s="178">
        <f t="shared" si="103"/>
        <v>-3.0000000000000249E-2</v>
      </c>
      <c r="Y89" s="178">
        <f t="shared" si="103"/>
        <v>-4.0000000000000036E-2</v>
      </c>
      <c r="Z89" s="178">
        <f t="shared" si="103"/>
        <v>-4.9999999999999822E-2</v>
      </c>
      <c r="AA89" s="178">
        <f t="shared" si="103"/>
        <v>-4.4999999999999929E-2</v>
      </c>
      <c r="AB89" s="178">
        <f t="shared" si="103"/>
        <v>-4.0000000000000036E-2</v>
      </c>
      <c r="AC89" s="178">
        <f t="shared" si="103"/>
        <v>-4.0000000000000036E-2</v>
      </c>
      <c r="AD89" s="178">
        <f t="shared" si="103"/>
        <v>-4.0000000000000036E-2</v>
      </c>
      <c r="AE89" s="178">
        <f t="shared" si="103"/>
        <v>-4.0000000000000036E-2</v>
      </c>
      <c r="AF89" s="178">
        <f t="shared" si="103"/>
        <v>-3.3999999999999808E-2</v>
      </c>
      <c r="AG89" s="178">
        <f t="shared" si="103"/>
        <v>-2.8000000000000469E-2</v>
      </c>
      <c r="AH89" s="178">
        <f t="shared" si="103"/>
        <v>-2.1999999999999353E-2</v>
      </c>
      <c r="AI89" s="178">
        <f t="shared" si="103"/>
        <v>-1.6000000000000014E-2</v>
      </c>
      <c r="AJ89" s="178">
        <f t="shared" si="103"/>
        <v>-9.9999999999997868E-3</v>
      </c>
      <c r="AK89" s="178">
        <f t="shared" si="103"/>
        <v>-6.0000000000002274E-3</v>
      </c>
      <c r="AL89" s="178">
        <f t="shared" si="103"/>
        <v>-2.0000000000006679E-3</v>
      </c>
      <c r="AM89" s="178">
        <f t="shared" si="103"/>
        <v>2.0000000000006679E-3</v>
      </c>
      <c r="AN89" s="178">
        <f t="shared" si="103"/>
        <v>6.0000000000002274E-3</v>
      </c>
      <c r="AO89" s="178">
        <f t="shared" si="103"/>
        <v>9.9999999999997868E-3</v>
      </c>
      <c r="AP89" s="179">
        <f t="shared" si="13"/>
        <v>9.9999999999997868E-3</v>
      </c>
      <c r="AQ89" s="180">
        <f t="shared" si="81"/>
        <v>3.7808764940239201E-2</v>
      </c>
      <c r="AR89" s="42">
        <f t="shared" si="82"/>
        <v>5.2126569836010925E-2</v>
      </c>
      <c r="AS89" s="241">
        <f t="shared" si="83"/>
        <v>0.15907329985928464</v>
      </c>
    </row>
    <row r="90" spans="1:45" ht="12.75">
      <c r="A90" s="184">
        <v>43006</v>
      </c>
      <c r="B90" s="182">
        <v>7.63</v>
      </c>
      <c r="C90" s="176">
        <v>7.62</v>
      </c>
      <c r="D90" s="175">
        <v>7.62</v>
      </c>
      <c r="E90" s="175">
        <f t="shared" si="0"/>
        <v>7.62</v>
      </c>
      <c r="F90" s="175">
        <v>7.62</v>
      </c>
      <c r="G90" s="175">
        <f t="shared" si="1"/>
        <v>7.62</v>
      </c>
      <c r="H90" s="176">
        <v>7.62</v>
      </c>
      <c r="I90" s="176">
        <f t="shared" si="2"/>
        <v>7.6433333333333335</v>
      </c>
      <c r="J90" s="176">
        <f t="shared" si="3"/>
        <v>7.666666666666667</v>
      </c>
      <c r="K90" s="175">
        <v>7.69</v>
      </c>
      <c r="L90" s="175">
        <f t="shared" si="4"/>
        <v>7.734</v>
      </c>
      <c r="M90" s="175">
        <f t="shared" si="5"/>
        <v>7.7780000000000005</v>
      </c>
      <c r="N90" s="175">
        <f t="shared" si="6"/>
        <v>7.8220000000000001</v>
      </c>
      <c r="O90" s="175">
        <f t="shared" si="7"/>
        <v>7.8660000000000005</v>
      </c>
      <c r="P90" s="176">
        <v>7.91</v>
      </c>
      <c r="Q90" s="176">
        <f t="shared" si="8"/>
        <v>7.9700000000000006</v>
      </c>
      <c r="R90" s="176">
        <f t="shared" si="9"/>
        <v>8.0300000000000011</v>
      </c>
      <c r="S90" s="176">
        <f t="shared" si="10"/>
        <v>8.09</v>
      </c>
      <c r="T90" s="176">
        <f t="shared" si="11"/>
        <v>8.15</v>
      </c>
      <c r="U90" s="183">
        <v>8.2100000000000009</v>
      </c>
      <c r="V90" s="178">
        <f t="shared" ref="V90:AO90" si="104">B90-B91</f>
        <v>0</v>
      </c>
      <c r="W90" s="178">
        <f t="shared" si="104"/>
        <v>-9.9999999999997868E-3</v>
      </c>
      <c r="X90" s="178">
        <f t="shared" si="104"/>
        <v>-1.9999999999999574E-2</v>
      </c>
      <c r="Y90" s="178">
        <f t="shared" si="104"/>
        <v>-2.4999999999999467E-2</v>
      </c>
      <c r="Z90" s="178">
        <f t="shared" si="104"/>
        <v>-3.0000000000000249E-2</v>
      </c>
      <c r="AA90" s="178">
        <f t="shared" si="104"/>
        <v>-3.5000000000000142E-2</v>
      </c>
      <c r="AB90" s="178">
        <f t="shared" si="104"/>
        <v>-4.0000000000000036E-2</v>
      </c>
      <c r="AC90" s="178">
        <f t="shared" si="104"/>
        <v>-4.3333333333333002E-2</v>
      </c>
      <c r="AD90" s="178">
        <f t="shared" si="104"/>
        <v>-4.6666666666666856E-2</v>
      </c>
      <c r="AE90" s="178">
        <f t="shared" si="104"/>
        <v>-4.9999999999999822E-2</v>
      </c>
      <c r="AF90" s="178">
        <f t="shared" si="104"/>
        <v>-5.600000000000005E-2</v>
      </c>
      <c r="AG90" s="178">
        <f t="shared" si="104"/>
        <v>-6.1999999999999389E-2</v>
      </c>
      <c r="AH90" s="178">
        <f t="shared" si="104"/>
        <v>-6.8000000000000504E-2</v>
      </c>
      <c r="AI90" s="178">
        <f t="shared" si="104"/>
        <v>-7.3999999999999844E-2</v>
      </c>
      <c r="AJ90" s="178">
        <f t="shared" si="104"/>
        <v>-8.0000000000000071E-2</v>
      </c>
      <c r="AK90" s="178">
        <f t="shared" si="104"/>
        <v>-8.799999999999919E-2</v>
      </c>
      <c r="AL90" s="178">
        <f t="shared" si="104"/>
        <v>-9.5999999999998309E-2</v>
      </c>
      <c r="AM90" s="178">
        <f t="shared" si="104"/>
        <v>-0.10400000000000098</v>
      </c>
      <c r="AN90" s="178">
        <f t="shared" si="104"/>
        <v>-0.1120000000000001</v>
      </c>
      <c r="AO90" s="178">
        <f t="shared" si="104"/>
        <v>-0.11999999999999922</v>
      </c>
      <c r="AP90" s="179">
        <f t="shared" si="13"/>
        <v>0</v>
      </c>
      <c r="AQ90" s="180">
        <f t="shared" si="81"/>
        <v>3.7848605577689397E-2</v>
      </c>
      <c r="AR90" s="42">
        <f t="shared" si="82"/>
        <v>5.2109049003486972E-2</v>
      </c>
      <c r="AS90" s="241">
        <f t="shared" si="83"/>
        <v>0.15907238094524132</v>
      </c>
    </row>
    <row r="91" spans="1:45" ht="12.75">
      <c r="A91" s="184">
        <v>43005</v>
      </c>
      <c r="B91" s="182">
        <v>7.63</v>
      </c>
      <c r="C91" s="176">
        <v>7.63</v>
      </c>
      <c r="D91" s="175">
        <v>7.64</v>
      </c>
      <c r="E91" s="175">
        <f t="shared" si="0"/>
        <v>7.6449999999999996</v>
      </c>
      <c r="F91" s="175">
        <v>7.65</v>
      </c>
      <c r="G91" s="175">
        <f t="shared" si="1"/>
        <v>7.6550000000000002</v>
      </c>
      <c r="H91" s="176">
        <v>7.66</v>
      </c>
      <c r="I91" s="176">
        <f t="shared" si="2"/>
        <v>7.6866666666666665</v>
      </c>
      <c r="J91" s="176">
        <f t="shared" si="3"/>
        <v>7.7133333333333338</v>
      </c>
      <c r="K91" s="175">
        <v>7.74</v>
      </c>
      <c r="L91" s="175">
        <f t="shared" si="4"/>
        <v>7.79</v>
      </c>
      <c r="M91" s="175">
        <f t="shared" si="5"/>
        <v>7.84</v>
      </c>
      <c r="N91" s="175">
        <f t="shared" si="6"/>
        <v>7.8900000000000006</v>
      </c>
      <c r="O91" s="175">
        <f t="shared" si="7"/>
        <v>7.94</v>
      </c>
      <c r="P91" s="176">
        <v>7.99</v>
      </c>
      <c r="Q91" s="176">
        <f t="shared" si="8"/>
        <v>8.0579999999999998</v>
      </c>
      <c r="R91" s="176">
        <f t="shared" si="9"/>
        <v>8.1259999999999994</v>
      </c>
      <c r="S91" s="176">
        <f t="shared" si="10"/>
        <v>8.1940000000000008</v>
      </c>
      <c r="T91" s="176">
        <f t="shared" si="11"/>
        <v>8.2620000000000005</v>
      </c>
      <c r="U91" s="183">
        <v>8.33</v>
      </c>
      <c r="V91" s="178">
        <f t="shared" ref="V91:AO91" si="105">B91-B92</f>
        <v>1.9999999999999574E-2</v>
      </c>
      <c r="W91" s="178">
        <f t="shared" si="105"/>
        <v>3.0000000000000249E-2</v>
      </c>
      <c r="X91" s="178">
        <f t="shared" si="105"/>
        <v>4.0000000000000036E-2</v>
      </c>
      <c r="Y91" s="178">
        <f t="shared" si="105"/>
        <v>4.9999999999999822E-2</v>
      </c>
      <c r="Z91" s="178">
        <f t="shared" si="105"/>
        <v>6.0000000000000497E-2</v>
      </c>
      <c r="AA91" s="178">
        <f t="shared" si="105"/>
        <v>5.5000000000000604E-2</v>
      </c>
      <c r="AB91" s="178">
        <f t="shared" si="105"/>
        <v>4.9999999999999822E-2</v>
      </c>
      <c r="AC91" s="178">
        <f t="shared" si="105"/>
        <v>4.6666666666665968E-2</v>
      </c>
      <c r="AD91" s="178">
        <f t="shared" si="105"/>
        <v>4.333333333333389E-2</v>
      </c>
      <c r="AE91" s="178">
        <f t="shared" si="105"/>
        <v>4.0000000000000036E-2</v>
      </c>
      <c r="AF91" s="178">
        <f t="shared" si="105"/>
        <v>3.8000000000000256E-2</v>
      </c>
      <c r="AG91" s="178">
        <f t="shared" si="105"/>
        <v>3.5999999999999588E-2</v>
      </c>
      <c r="AH91" s="178">
        <f t="shared" si="105"/>
        <v>3.4000000000000696E-2</v>
      </c>
      <c r="AI91" s="178">
        <f t="shared" si="105"/>
        <v>3.2000000000000028E-2</v>
      </c>
      <c r="AJ91" s="178">
        <f t="shared" si="105"/>
        <v>3.0000000000000249E-2</v>
      </c>
      <c r="AK91" s="178">
        <f t="shared" si="105"/>
        <v>2.8000000000000469E-2</v>
      </c>
      <c r="AL91" s="178">
        <f t="shared" si="105"/>
        <v>2.5999999999999801E-2</v>
      </c>
      <c r="AM91" s="178">
        <f t="shared" si="105"/>
        <v>2.4000000000000909E-2</v>
      </c>
      <c r="AN91" s="178">
        <f t="shared" si="105"/>
        <v>2.2000000000000242E-2</v>
      </c>
      <c r="AO91" s="178">
        <f t="shared" si="105"/>
        <v>1.9999999999999574E-2</v>
      </c>
      <c r="AP91" s="179">
        <f t="shared" si="13"/>
        <v>6.0000000000000497E-2</v>
      </c>
      <c r="AQ91" s="180">
        <f t="shared" si="81"/>
        <v>3.7689243027888605E-2</v>
      </c>
      <c r="AR91" s="42">
        <f t="shared" si="82"/>
        <v>5.2286126686002458E-2</v>
      </c>
      <c r="AS91" s="241">
        <f t="shared" si="83"/>
        <v>0.15932496268570051</v>
      </c>
    </row>
    <row r="92" spans="1:45" ht="12.75">
      <c r="A92" s="184">
        <v>43004</v>
      </c>
      <c r="B92" s="182">
        <v>7.61</v>
      </c>
      <c r="C92" s="176">
        <v>7.6</v>
      </c>
      <c r="D92" s="175">
        <v>7.6</v>
      </c>
      <c r="E92" s="175">
        <f t="shared" si="0"/>
        <v>7.5949999999999998</v>
      </c>
      <c r="F92" s="175">
        <v>7.59</v>
      </c>
      <c r="G92" s="175">
        <f t="shared" si="1"/>
        <v>7.6</v>
      </c>
      <c r="H92" s="176">
        <v>7.61</v>
      </c>
      <c r="I92" s="176">
        <f t="shared" si="2"/>
        <v>7.6400000000000006</v>
      </c>
      <c r="J92" s="176">
        <f t="shared" si="3"/>
        <v>7.67</v>
      </c>
      <c r="K92" s="175">
        <v>7.7</v>
      </c>
      <c r="L92" s="175">
        <f t="shared" si="4"/>
        <v>7.7519999999999998</v>
      </c>
      <c r="M92" s="175">
        <f t="shared" si="5"/>
        <v>7.8040000000000003</v>
      </c>
      <c r="N92" s="175">
        <f t="shared" si="6"/>
        <v>7.8559999999999999</v>
      </c>
      <c r="O92" s="175">
        <f t="shared" si="7"/>
        <v>7.9080000000000004</v>
      </c>
      <c r="P92" s="176">
        <v>7.96</v>
      </c>
      <c r="Q92" s="176">
        <f t="shared" si="8"/>
        <v>8.0299999999999994</v>
      </c>
      <c r="R92" s="176">
        <f t="shared" si="9"/>
        <v>8.1</v>
      </c>
      <c r="S92" s="176">
        <f t="shared" si="10"/>
        <v>8.17</v>
      </c>
      <c r="T92" s="176">
        <f t="shared" si="11"/>
        <v>8.24</v>
      </c>
      <c r="U92" s="183">
        <v>8.31</v>
      </c>
      <c r="V92" s="178">
        <f t="shared" ref="V92:AO92" si="106">B92-B93</f>
        <v>6.0000000000000497E-2</v>
      </c>
      <c r="W92" s="178">
        <f t="shared" si="106"/>
        <v>6.9999999999999396E-2</v>
      </c>
      <c r="X92" s="178">
        <f t="shared" si="106"/>
        <v>6.9999999999999396E-2</v>
      </c>
      <c r="Y92" s="178">
        <f t="shared" si="106"/>
        <v>5.9999999999999609E-2</v>
      </c>
      <c r="Z92" s="178">
        <f t="shared" si="106"/>
        <v>4.9999999999999822E-2</v>
      </c>
      <c r="AA92" s="178">
        <f t="shared" si="106"/>
        <v>4.9999999999999822E-2</v>
      </c>
      <c r="AB92" s="178">
        <f t="shared" si="106"/>
        <v>5.0000000000000711E-2</v>
      </c>
      <c r="AC92" s="178">
        <f t="shared" si="106"/>
        <v>4.6666666666667744E-2</v>
      </c>
      <c r="AD92" s="178">
        <f t="shared" si="106"/>
        <v>4.3333333333333002E-2</v>
      </c>
      <c r="AE92" s="178">
        <f t="shared" si="106"/>
        <v>4.0000000000000036E-2</v>
      </c>
      <c r="AF92" s="178">
        <f t="shared" si="106"/>
        <v>3.2000000000000028E-2</v>
      </c>
      <c r="AG92" s="178">
        <f t="shared" si="106"/>
        <v>2.4000000000000021E-2</v>
      </c>
      <c r="AH92" s="178">
        <f t="shared" si="106"/>
        <v>1.6000000000000014E-2</v>
      </c>
      <c r="AI92" s="178">
        <f t="shared" si="106"/>
        <v>8.0000000000000071E-3</v>
      </c>
      <c r="AJ92" s="178">
        <f t="shared" si="106"/>
        <v>0</v>
      </c>
      <c r="AK92" s="178">
        <f t="shared" si="106"/>
        <v>-4.0000000000013358E-3</v>
      </c>
      <c r="AL92" s="178">
        <f t="shared" si="106"/>
        <v>-8.0000000000008953E-3</v>
      </c>
      <c r="AM92" s="178">
        <f t="shared" si="106"/>
        <v>-1.2000000000000455E-2</v>
      </c>
      <c r="AN92" s="178">
        <f t="shared" si="106"/>
        <v>-1.6000000000000014E-2</v>
      </c>
      <c r="AO92" s="178">
        <f t="shared" si="106"/>
        <v>-1.9999999999999574E-2</v>
      </c>
      <c r="AP92" s="179">
        <f t="shared" si="13"/>
        <v>6.9999999999999396E-2</v>
      </c>
      <c r="AQ92" s="180">
        <f t="shared" si="81"/>
        <v>3.7330677290836813E-2</v>
      </c>
      <c r="AR92" s="42">
        <f t="shared" si="82"/>
        <v>5.24408830507214E-2</v>
      </c>
      <c r="AS92" s="241">
        <f t="shared" si="83"/>
        <v>0.1593264140887069</v>
      </c>
    </row>
    <row r="93" spans="1:45" ht="12.75">
      <c r="A93" s="184">
        <v>43003</v>
      </c>
      <c r="B93" s="182">
        <v>7.55</v>
      </c>
      <c r="C93" s="176">
        <v>7.53</v>
      </c>
      <c r="D93" s="175">
        <v>7.53</v>
      </c>
      <c r="E93" s="175">
        <f t="shared" si="0"/>
        <v>7.5350000000000001</v>
      </c>
      <c r="F93" s="175">
        <v>7.54</v>
      </c>
      <c r="G93" s="175">
        <f t="shared" si="1"/>
        <v>7.55</v>
      </c>
      <c r="H93" s="176">
        <v>7.56</v>
      </c>
      <c r="I93" s="176">
        <f t="shared" si="2"/>
        <v>7.5933333333333328</v>
      </c>
      <c r="J93" s="176">
        <f t="shared" si="3"/>
        <v>7.6266666666666669</v>
      </c>
      <c r="K93" s="175">
        <v>7.66</v>
      </c>
      <c r="L93" s="175">
        <f t="shared" si="4"/>
        <v>7.72</v>
      </c>
      <c r="M93" s="175">
        <f t="shared" si="5"/>
        <v>7.78</v>
      </c>
      <c r="N93" s="175">
        <f t="shared" si="6"/>
        <v>7.84</v>
      </c>
      <c r="O93" s="175">
        <f t="shared" si="7"/>
        <v>7.9</v>
      </c>
      <c r="P93" s="176">
        <v>7.96</v>
      </c>
      <c r="Q93" s="176">
        <f t="shared" si="8"/>
        <v>8.0340000000000007</v>
      </c>
      <c r="R93" s="176">
        <f t="shared" si="9"/>
        <v>8.1080000000000005</v>
      </c>
      <c r="S93" s="176">
        <f t="shared" si="10"/>
        <v>8.1820000000000004</v>
      </c>
      <c r="T93" s="176">
        <f t="shared" si="11"/>
        <v>8.2560000000000002</v>
      </c>
      <c r="U93" s="183">
        <v>8.33</v>
      </c>
      <c r="V93" s="178">
        <f t="shared" ref="V93:AO93" si="107">B93-B94</f>
        <v>1.9999999999999574E-2</v>
      </c>
      <c r="W93" s="178">
        <f t="shared" si="107"/>
        <v>0</v>
      </c>
      <c r="X93" s="178">
        <f t="shared" si="107"/>
        <v>0</v>
      </c>
      <c r="Y93" s="178">
        <f t="shared" si="107"/>
        <v>4.9999999999998934E-3</v>
      </c>
      <c r="Z93" s="178">
        <f t="shared" si="107"/>
        <v>9.9999999999997868E-3</v>
      </c>
      <c r="AA93" s="178">
        <f t="shared" si="107"/>
        <v>9.9999999999997868E-3</v>
      </c>
      <c r="AB93" s="178">
        <f t="shared" si="107"/>
        <v>9.9999999999997868E-3</v>
      </c>
      <c r="AC93" s="178">
        <f t="shared" si="107"/>
        <v>1.6666666666666607E-2</v>
      </c>
      <c r="AD93" s="178">
        <f t="shared" si="107"/>
        <v>2.3333333333333428E-2</v>
      </c>
      <c r="AE93" s="178">
        <f t="shared" si="107"/>
        <v>3.0000000000000249E-2</v>
      </c>
      <c r="AF93" s="178">
        <f t="shared" si="107"/>
        <v>3.3999999999999808E-2</v>
      </c>
      <c r="AG93" s="178">
        <f t="shared" si="107"/>
        <v>3.8000000000000256E-2</v>
      </c>
      <c r="AH93" s="178">
        <f t="shared" si="107"/>
        <v>4.1999999999999815E-2</v>
      </c>
      <c r="AI93" s="178">
        <f t="shared" si="107"/>
        <v>4.6000000000000263E-2</v>
      </c>
      <c r="AJ93" s="178">
        <f t="shared" si="107"/>
        <v>4.9999999999999822E-2</v>
      </c>
      <c r="AK93" s="178">
        <f t="shared" si="107"/>
        <v>5.0000000000000711E-2</v>
      </c>
      <c r="AL93" s="178">
        <f t="shared" si="107"/>
        <v>5.0000000000000711E-2</v>
      </c>
      <c r="AM93" s="178">
        <f t="shared" si="107"/>
        <v>5.0000000000000711E-2</v>
      </c>
      <c r="AN93" s="178">
        <f t="shared" si="107"/>
        <v>5.0000000000000711E-2</v>
      </c>
      <c r="AO93" s="178">
        <f t="shared" si="107"/>
        <v>5.0000000000000711E-2</v>
      </c>
      <c r="AP93" s="179">
        <f t="shared" si="13"/>
        <v>5.0000000000000711E-2</v>
      </c>
      <c r="AQ93" s="180">
        <f t="shared" si="81"/>
        <v>3.7211155378486217E-2</v>
      </c>
      <c r="AR93" s="42">
        <f t="shared" si="82"/>
        <v>5.2400298043615727E-2</v>
      </c>
      <c r="AS93" s="241">
        <f t="shared" si="83"/>
        <v>0.15911247733135808</v>
      </c>
    </row>
    <row r="94" spans="1:45" ht="12.75">
      <c r="A94" s="184">
        <v>43000</v>
      </c>
      <c r="B94" s="182">
        <v>7.53</v>
      </c>
      <c r="C94" s="176">
        <v>7.53</v>
      </c>
      <c r="D94" s="175">
        <v>7.53</v>
      </c>
      <c r="E94" s="175">
        <f t="shared" si="0"/>
        <v>7.53</v>
      </c>
      <c r="F94" s="175">
        <v>7.53</v>
      </c>
      <c r="G94" s="175">
        <f t="shared" si="1"/>
        <v>7.54</v>
      </c>
      <c r="H94" s="176">
        <v>7.55</v>
      </c>
      <c r="I94" s="176">
        <f t="shared" si="2"/>
        <v>7.5766666666666662</v>
      </c>
      <c r="J94" s="176">
        <f t="shared" si="3"/>
        <v>7.6033333333333335</v>
      </c>
      <c r="K94" s="175">
        <v>7.63</v>
      </c>
      <c r="L94" s="175">
        <f t="shared" si="4"/>
        <v>7.6859999999999999</v>
      </c>
      <c r="M94" s="175">
        <f t="shared" si="5"/>
        <v>7.742</v>
      </c>
      <c r="N94" s="175">
        <f t="shared" si="6"/>
        <v>7.798</v>
      </c>
      <c r="O94" s="175">
        <f t="shared" si="7"/>
        <v>7.8540000000000001</v>
      </c>
      <c r="P94" s="176">
        <v>7.91</v>
      </c>
      <c r="Q94" s="176">
        <f t="shared" si="8"/>
        <v>7.984</v>
      </c>
      <c r="R94" s="176">
        <f t="shared" si="9"/>
        <v>8.0579999999999998</v>
      </c>
      <c r="S94" s="176">
        <f t="shared" si="10"/>
        <v>8.1319999999999997</v>
      </c>
      <c r="T94" s="176">
        <f t="shared" si="11"/>
        <v>8.2059999999999995</v>
      </c>
      <c r="U94" s="183">
        <v>8.2799999999999994</v>
      </c>
      <c r="V94" s="178">
        <f t="shared" ref="V94:AO94" si="108">B94-B95</f>
        <v>-4.9999999999999822E-2</v>
      </c>
      <c r="W94" s="178">
        <f t="shared" si="108"/>
        <v>-4.9999999999999822E-2</v>
      </c>
      <c r="X94" s="178">
        <f t="shared" si="108"/>
        <v>-4.0000000000000036E-2</v>
      </c>
      <c r="Y94" s="178">
        <f t="shared" si="108"/>
        <v>-3.0000000000000249E-2</v>
      </c>
      <c r="Z94" s="178">
        <f t="shared" si="108"/>
        <v>-1.9999999999999574E-2</v>
      </c>
      <c r="AA94" s="178">
        <f t="shared" si="108"/>
        <v>-9.9999999999997868E-3</v>
      </c>
      <c r="AB94" s="178">
        <f t="shared" si="108"/>
        <v>0</v>
      </c>
      <c r="AC94" s="178">
        <f t="shared" si="108"/>
        <v>0</v>
      </c>
      <c r="AD94" s="178">
        <f t="shared" si="108"/>
        <v>0</v>
      </c>
      <c r="AE94" s="178">
        <f t="shared" si="108"/>
        <v>0</v>
      </c>
      <c r="AF94" s="178">
        <f t="shared" si="108"/>
        <v>0</v>
      </c>
      <c r="AG94" s="178">
        <f t="shared" si="108"/>
        <v>0</v>
      </c>
      <c r="AH94" s="178">
        <f t="shared" si="108"/>
        <v>0</v>
      </c>
      <c r="AI94" s="178">
        <f t="shared" si="108"/>
        <v>0</v>
      </c>
      <c r="AJ94" s="178">
        <f t="shared" si="108"/>
        <v>0</v>
      </c>
      <c r="AK94" s="178">
        <f t="shared" si="108"/>
        <v>-1.9999999999997797E-3</v>
      </c>
      <c r="AL94" s="178">
        <f t="shared" si="108"/>
        <v>-3.9999999999995595E-3</v>
      </c>
      <c r="AM94" s="178">
        <f t="shared" si="108"/>
        <v>-6.0000000000002274E-3</v>
      </c>
      <c r="AN94" s="178">
        <f t="shared" si="108"/>
        <v>-7.9999999999991189E-3</v>
      </c>
      <c r="AO94" s="178">
        <f t="shared" si="108"/>
        <v>-9.9999999999997868E-3</v>
      </c>
      <c r="AP94" s="179">
        <f t="shared" si="13"/>
        <v>0</v>
      </c>
      <c r="AQ94" s="180">
        <f t="shared" si="81"/>
        <v>3.7290836653386616E-2</v>
      </c>
      <c r="AR94" s="42">
        <f t="shared" si="82"/>
        <v>5.2435017647534048E-2</v>
      </c>
      <c r="AS94" s="241">
        <f t="shared" si="83"/>
        <v>0.15927292848302141</v>
      </c>
    </row>
    <row r="95" spans="1:45" ht="12.75">
      <c r="A95" s="184">
        <v>42999</v>
      </c>
      <c r="B95" s="182">
        <v>7.58</v>
      </c>
      <c r="C95" s="176">
        <v>7.58</v>
      </c>
      <c r="D95" s="175">
        <v>7.57</v>
      </c>
      <c r="E95" s="175">
        <f t="shared" si="0"/>
        <v>7.5600000000000005</v>
      </c>
      <c r="F95" s="175">
        <v>7.55</v>
      </c>
      <c r="G95" s="175">
        <f t="shared" si="1"/>
        <v>7.55</v>
      </c>
      <c r="H95" s="176">
        <v>7.55</v>
      </c>
      <c r="I95" s="176">
        <f t="shared" si="2"/>
        <v>7.5766666666666662</v>
      </c>
      <c r="J95" s="176">
        <f t="shared" si="3"/>
        <v>7.6033333333333335</v>
      </c>
      <c r="K95" s="175">
        <v>7.63</v>
      </c>
      <c r="L95" s="175">
        <f t="shared" si="4"/>
        <v>7.6859999999999999</v>
      </c>
      <c r="M95" s="175">
        <f t="shared" si="5"/>
        <v>7.742</v>
      </c>
      <c r="N95" s="175">
        <f t="shared" si="6"/>
        <v>7.798</v>
      </c>
      <c r="O95" s="175">
        <f t="shared" si="7"/>
        <v>7.8540000000000001</v>
      </c>
      <c r="P95" s="176">
        <v>7.91</v>
      </c>
      <c r="Q95" s="176">
        <f t="shared" si="8"/>
        <v>7.9859999999999998</v>
      </c>
      <c r="R95" s="176">
        <f t="shared" si="9"/>
        <v>8.0619999999999994</v>
      </c>
      <c r="S95" s="176">
        <f t="shared" si="10"/>
        <v>8.1379999999999999</v>
      </c>
      <c r="T95" s="176">
        <f t="shared" si="11"/>
        <v>8.2139999999999986</v>
      </c>
      <c r="U95" s="183">
        <v>8.2899999999999991</v>
      </c>
      <c r="V95" s="178">
        <f t="shared" ref="V95:AO95" si="109">B95-B96</f>
        <v>-1.9999999999999574E-2</v>
      </c>
      <c r="W95" s="178">
        <f t="shared" si="109"/>
        <v>2.0000000000000462E-2</v>
      </c>
      <c r="X95" s="178">
        <f t="shared" si="109"/>
        <v>4.0000000000000036E-2</v>
      </c>
      <c r="Y95" s="178">
        <f t="shared" si="109"/>
        <v>4.4999999999999929E-2</v>
      </c>
      <c r="Z95" s="178">
        <f t="shared" si="109"/>
        <v>4.9999999999999822E-2</v>
      </c>
      <c r="AA95" s="178">
        <f t="shared" si="109"/>
        <v>4.4999999999999929E-2</v>
      </c>
      <c r="AB95" s="178">
        <f t="shared" si="109"/>
        <v>4.0000000000000036E-2</v>
      </c>
      <c r="AC95" s="178">
        <f t="shared" si="109"/>
        <v>3.6666666666666181E-2</v>
      </c>
      <c r="AD95" s="178">
        <f t="shared" si="109"/>
        <v>3.3333333333334103E-2</v>
      </c>
      <c r="AE95" s="178">
        <f t="shared" si="109"/>
        <v>3.0000000000000249E-2</v>
      </c>
      <c r="AF95" s="178">
        <f t="shared" si="109"/>
        <v>2.5999999999999801E-2</v>
      </c>
      <c r="AG95" s="178">
        <f t="shared" si="109"/>
        <v>2.2000000000000242E-2</v>
      </c>
      <c r="AH95" s="178">
        <f t="shared" si="109"/>
        <v>1.7999999999999794E-2</v>
      </c>
      <c r="AI95" s="178">
        <f t="shared" si="109"/>
        <v>1.4000000000000234E-2</v>
      </c>
      <c r="AJ95" s="178">
        <f t="shared" si="109"/>
        <v>9.9999999999997868E-3</v>
      </c>
      <c r="AK95" s="178">
        <f t="shared" si="109"/>
        <v>9.9999999999997868E-3</v>
      </c>
      <c r="AL95" s="178">
        <f t="shared" si="109"/>
        <v>9.9999999999997868E-3</v>
      </c>
      <c r="AM95" s="178">
        <f t="shared" si="109"/>
        <v>9.9999999999997868E-3</v>
      </c>
      <c r="AN95" s="178">
        <f t="shared" si="109"/>
        <v>9.9999999999997868E-3</v>
      </c>
      <c r="AO95" s="178">
        <f t="shared" si="109"/>
        <v>9.9999999999997868E-3</v>
      </c>
      <c r="AP95" s="179">
        <f t="shared" si="13"/>
        <v>4.9999999999999822E-2</v>
      </c>
      <c r="AQ95" s="180">
        <f t="shared" si="81"/>
        <v>3.7729083665338801E-2</v>
      </c>
      <c r="AR95" s="42">
        <f t="shared" si="82"/>
        <v>5.258157767466632E-2</v>
      </c>
      <c r="AS95" s="241">
        <f t="shared" si="83"/>
        <v>0.16005212510251213</v>
      </c>
    </row>
    <row r="96" spans="1:45" ht="12.75">
      <c r="A96" s="184">
        <v>42998</v>
      </c>
      <c r="B96" s="182">
        <v>7.6</v>
      </c>
      <c r="C96" s="176">
        <v>7.56</v>
      </c>
      <c r="D96" s="175">
        <v>7.53</v>
      </c>
      <c r="E96" s="175">
        <f t="shared" si="0"/>
        <v>7.5150000000000006</v>
      </c>
      <c r="F96" s="175">
        <v>7.5</v>
      </c>
      <c r="G96" s="175">
        <f t="shared" si="1"/>
        <v>7.5049999999999999</v>
      </c>
      <c r="H96" s="176">
        <v>7.51</v>
      </c>
      <c r="I96" s="176">
        <f t="shared" si="2"/>
        <v>7.54</v>
      </c>
      <c r="J96" s="176">
        <f t="shared" si="3"/>
        <v>7.5699999999999994</v>
      </c>
      <c r="K96" s="175">
        <v>7.6</v>
      </c>
      <c r="L96" s="175">
        <f t="shared" si="4"/>
        <v>7.66</v>
      </c>
      <c r="M96" s="175">
        <f t="shared" si="5"/>
        <v>7.72</v>
      </c>
      <c r="N96" s="175">
        <f t="shared" si="6"/>
        <v>7.78</v>
      </c>
      <c r="O96" s="175">
        <f t="shared" si="7"/>
        <v>7.84</v>
      </c>
      <c r="P96" s="176">
        <v>7.9</v>
      </c>
      <c r="Q96" s="176">
        <f t="shared" si="8"/>
        <v>7.976</v>
      </c>
      <c r="R96" s="176">
        <f t="shared" si="9"/>
        <v>8.0519999999999996</v>
      </c>
      <c r="S96" s="176">
        <f t="shared" si="10"/>
        <v>8.1280000000000001</v>
      </c>
      <c r="T96" s="176">
        <f t="shared" si="11"/>
        <v>8.2039999999999988</v>
      </c>
      <c r="U96" s="183">
        <v>8.2799999999999994</v>
      </c>
      <c r="V96" s="178">
        <f t="shared" ref="V96:AO96" si="110">B96-B97</f>
        <v>-1.0000000000000675E-2</v>
      </c>
      <c r="W96" s="178">
        <f t="shared" si="110"/>
        <v>-3.0000000000000249E-2</v>
      </c>
      <c r="X96" s="178">
        <f t="shared" si="110"/>
        <v>-2.9999999999999361E-2</v>
      </c>
      <c r="Y96" s="178">
        <f t="shared" si="110"/>
        <v>-2.9999999999999361E-2</v>
      </c>
      <c r="Z96" s="178">
        <f t="shared" si="110"/>
        <v>-3.0000000000000249E-2</v>
      </c>
      <c r="AA96" s="178">
        <f t="shared" si="110"/>
        <v>-3.0000000000000249E-2</v>
      </c>
      <c r="AB96" s="178">
        <f t="shared" si="110"/>
        <v>-3.0000000000000249E-2</v>
      </c>
      <c r="AC96" s="178">
        <f t="shared" si="110"/>
        <v>-2.6666666666666394E-2</v>
      </c>
      <c r="AD96" s="178">
        <f t="shared" si="110"/>
        <v>-2.3333333333334316E-2</v>
      </c>
      <c r="AE96" s="178">
        <f t="shared" si="110"/>
        <v>-2.0000000000000462E-2</v>
      </c>
      <c r="AF96" s="178">
        <f t="shared" si="110"/>
        <v>-1.7999999999999794E-2</v>
      </c>
      <c r="AG96" s="178">
        <f t="shared" si="110"/>
        <v>-1.6000000000000014E-2</v>
      </c>
      <c r="AH96" s="178">
        <f t="shared" si="110"/>
        <v>-1.4000000000000234E-2</v>
      </c>
      <c r="AI96" s="178">
        <f t="shared" si="110"/>
        <v>-1.2000000000000455E-2</v>
      </c>
      <c r="AJ96" s="178">
        <f t="shared" si="110"/>
        <v>-9.9999999999997868E-3</v>
      </c>
      <c r="AK96" s="178">
        <f t="shared" si="110"/>
        <v>-8.0000000000000071E-3</v>
      </c>
      <c r="AL96" s="178">
        <f t="shared" si="110"/>
        <v>-6.0000000000002274E-3</v>
      </c>
      <c r="AM96" s="178">
        <f t="shared" si="110"/>
        <v>-3.9999999999995595E-3</v>
      </c>
      <c r="AN96" s="178">
        <f t="shared" si="110"/>
        <v>-2.0000000000006679E-3</v>
      </c>
      <c r="AO96" s="178">
        <f t="shared" si="110"/>
        <v>0</v>
      </c>
      <c r="AP96" s="179">
        <f t="shared" si="13"/>
        <v>0</v>
      </c>
      <c r="AQ96" s="180">
        <f t="shared" si="81"/>
        <v>3.7609561752988199E-2</v>
      </c>
      <c r="AR96" s="42">
        <f t="shared" si="82"/>
        <v>5.2587669164996902E-2</v>
      </c>
      <c r="AS96" s="241">
        <f t="shared" si="83"/>
        <v>0.15994677411574182</v>
      </c>
    </row>
    <row r="97" spans="1:45" ht="12.75">
      <c r="A97" s="184">
        <v>42997</v>
      </c>
      <c r="B97" s="182">
        <v>7.61</v>
      </c>
      <c r="C97" s="176">
        <v>7.59</v>
      </c>
      <c r="D97" s="175">
        <v>7.56</v>
      </c>
      <c r="E97" s="175">
        <f t="shared" si="0"/>
        <v>7.5449999999999999</v>
      </c>
      <c r="F97" s="175">
        <v>7.53</v>
      </c>
      <c r="G97" s="175">
        <f t="shared" si="1"/>
        <v>7.5350000000000001</v>
      </c>
      <c r="H97" s="176">
        <v>7.54</v>
      </c>
      <c r="I97" s="176">
        <f t="shared" si="2"/>
        <v>7.5666666666666664</v>
      </c>
      <c r="J97" s="176">
        <f t="shared" si="3"/>
        <v>7.5933333333333337</v>
      </c>
      <c r="K97" s="175">
        <v>7.62</v>
      </c>
      <c r="L97" s="175">
        <f t="shared" si="4"/>
        <v>7.6779999999999999</v>
      </c>
      <c r="M97" s="175">
        <f t="shared" si="5"/>
        <v>7.7359999999999998</v>
      </c>
      <c r="N97" s="175">
        <f t="shared" si="6"/>
        <v>7.7940000000000005</v>
      </c>
      <c r="O97" s="175">
        <f t="shared" si="7"/>
        <v>7.8520000000000003</v>
      </c>
      <c r="P97" s="176">
        <v>7.91</v>
      </c>
      <c r="Q97" s="176">
        <f t="shared" si="8"/>
        <v>7.984</v>
      </c>
      <c r="R97" s="176">
        <f t="shared" si="9"/>
        <v>8.0579999999999998</v>
      </c>
      <c r="S97" s="176">
        <f t="shared" si="10"/>
        <v>8.1319999999999997</v>
      </c>
      <c r="T97" s="176">
        <f t="shared" si="11"/>
        <v>8.2059999999999995</v>
      </c>
      <c r="U97" s="183">
        <v>8.2799999999999994</v>
      </c>
      <c r="V97" s="178">
        <f t="shared" ref="V97:AO97" si="111">B97-B98</f>
        <v>0</v>
      </c>
      <c r="W97" s="178">
        <f t="shared" si="111"/>
        <v>0</v>
      </c>
      <c r="X97" s="178">
        <f t="shared" si="111"/>
        <v>-1.0000000000000675E-2</v>
      </c>
      <c r="Y97" s="178">
        <f t="shared" si="111"/>
        <v>-9.9999999999997868E-3</v>
      </c>
      <c r="Z97" s="178">
        <f t="shared" si="111"/>
        <v>-9.9999999999997868E-3</v>
      </c>
      <c r="AA97" s="178">
        <f t="shared" si="111"/>
        <v>-4.9999999999998934E-3</v>
      </c>
      <c r="AB97" s="178">
        <f t="shared" si="111"/>
        <v>0</v>
      </c>
      <c r="AC97" s="178">
        <f t="shared" si="111"/>
        <v>-3.3333333333338544E-3</v>
      </c>
      <c r="AD97" s="178">
        <f t="shared" si="111"/>
        <v>-6.6666666666659324E-3</v>
      </c>
      <c r="AE97" s="178">
        <f t="shared" si="111"/>
        <v>-9.9999999999997868E-3</v>
      </c>
      <c r="AF97" s="178">
        <f t="shared" si="111"/>
        <v>-9.9999999999997868E-3</v>
      </c>
      <c r="AG97" s="178">
        <f t="shared" si="111"/>
        <v>-9.9999999999997868E-3</v>
      </c>
      <c r="AH97" s="178">
        <f t="shared" si="111"/>
        <v>-9.9999999999997868E-3</v>
      </c>
      <c r="AI97" s="178">
        <f t="shared" si="111"/>
        <v>-9.9999999999997868E-3</v>
      </c>
      <c r="AJ97" s="178">
        <f t="shared" si="111"/>
        <v>-9.9999999999997868E-3</v>
      </c>
      <c r="AK97" s="178">
        <f t="shared" si="111"/>
        <v>-9.9999999999997868E-3</v>
      </c>
      <c r="AL97" s="178">
        <f t="shared" si="111"/>
        <v>-9.9999999999997868E-3</v>
      </c>
      <c r="AM97" s="178">
        <f t="shared" si="111"/>
        <v>-9.9999999999997868E-3</v>
      </c>
      <c r="AN97" s="178">
        <f t="shared" si="111"/>
        <v>-9.9999999999997868E-3</v>
      </c>
      <c r="AO97" s="178">
        <f t="shared" si="111"/>
        <v>-9.9999999999997868E-3</v>
      </c>
      <c r="AP97" s="179">
        <f t="shared" si="13"/>
        <v>0</v>
      </c>
      <c r="AQ97" s="180">
        <f t="shared" si="81"/>
        <v>3.7410358565737212E-2</v>
      </c>
      <c r="AR97" s="42">
        <f t="shared" si="82"/>
        <v>5.2824870395211672E-2</v>
      </c>
      <c r="AS97" s="241">
        <f t="shared" si="83"/>
        <v>0.16029938350612083</v>
      </c>
    </row>
    <row r="98" spans="1:45" ht="12.75">
      <c r="A98" s="184">
        <v>42996</v>
      </c>
      <c r="B98" s="182">
        <v>7.61</v>
      </c>
      <c r="C98" s="176">
        <v>7.59</v>
      </c>
      <c r="D98" s="175">
        <v>7.57</v>
      </c>
      <c r="E98" s="175">
        <f t="shared" si="0"/>
        <v>7.5549999999999997</v>
      </c>
      <c r="F98" s="175">
        <v>7.54</v>
      </c>
      <c r="G98" s="175">
        <f t="shared" si="1"/>
        <v>7.54</v>
      </c>
      <c r="H98" s="176">
        <v>7.54</v>
      </c>
      <c r="I98" s="176">
        <f t="shared" si="2"/>
        <v>7.57</v>
      </c>
      <c r="J98" s="176">
        <f t="shared" si="3"/>
        <v>7.6</v>
      </c>
      <c r="K98" s="175">
        <v>7.63</v>
      </c>
      <c r="L98" s="175">
        <f t="shared" si="4"/>
        <v>7.6879999999999997</v>
      </c>
      <c r="M98" s="175">
        <f t="shared" si="5"/>
        <v>7.7459999999999996</v>
      </c>
      <c r="N98" s="175">
        <f t="shared" si="6"/>
        <v>7.8040000000000003</v>
      </c>
      <c r="O98" s="175">
        <f t="shared" si="7"/>
        <v>7.8620000000000001</v>
      </c>
      <c r="P98" s="176">
        <v>7.92</v>
      </c>
      <c r="Q98" s="176">
        <f t="shared" si="8"/>
        <v>7.9939999999999998</v>
      </c>
      <c r="R98" s="176">
        <f t="shared" si="9"/>
        <v>8.0679999999999996</v>
      </c>
      <c r="S98" s="176">
        <f t="shared" si="10"/>
        <v>8.1419999999999995</v>
      </c>
      <c r="T98" s="176">
        <f t="shared" si="11"/>
        <v>8.2159999999999993</v>
      </c>
      <c r="U98" s="183">
        <v>8.2899999999999991</v>
      </c>
      <c r="V98" s="178">
        <f t="shared" ref="V98:AO98" si="112">B98-B99</f>
        <v>1.0000000000000675E-2</v>
      </c>
      <c r="W98" s="178">
        <f t="shared" si="112"/>
        <v>-2.0000000000000462E-2</v>
      </c>
      <c r="X98" s="178">
        <f t="shared" si="112"/>
        <v>-9.9999999999997868E-3</v>
      </c>
      <c r="Y98" s="178">
        <f t="shared" si="112"/>
        <v>4.9999999999998934E-3</v>
      </c>
      <c r="Z98" s="178">
        <f t="shared" si="112"/>
        <v>2.0000000000000462E-2</v>
      </c>
      <c r="AA98" s="178">
        <f t="shared" si="112"/>
        <v>3.0000000000000249E-2</v>
      </c>
      <c r="AB98" s="178">
        <f t="shared" si="112"/>
        <v>4.0000000000000036E-2</v>
      </c>
      <c r="AC98" s="178">
        <f t="shared" si="112"/>
        <v>4.333333333333389E-2</v>
      </c>
      <c r="AD98" s="178">
        <f t="shared" si="112"/>
        <v>4.6666666666665968E-2</v>
      </c>
      <c r="AE98" s="178">
        <f t="shared" si="112"/>
        <v>4.9999999999999822E-2</v>
      </c>
      <c r="AF98" s="178">
        <f t="shared" si="112"/>
        <v>4.9999999999999822E-2</v>
      </c>
      <c r="AG98" s="178">
        <f t="shared" si="112"/>
        <v>4.9999999999999822E-2</v>
      </c>
      <c r="AH98" s="178">
        <f t="shared" si="112"/>
        <v>4.9999999999999822E-2</v>
      </c>
      <c r="AI98" s="178">
        <f t="shared" si="112"/>
        <v>4.9999999999999822E-2</v>
      </c>
      <c r="AJ98" s="178">
        <f t="shared" si="112"/>
        <v>4.9999999999999822E-2</v>
      </c>
      <c r="AK98" s="178">
        <f t="shared" si="112"/>
        <v>5.1999999999999602E-2</v>
      </c>
      <c r="AL98" s="178">
        <f t="shared" si="112"/>
        <v>5.400000000000027E-2</v>
      </c>
      <c r="AM98" s="178">
        <f t="shared" si="112"/>
        <v>5.5999999999999162E-2</v>
      </c>
      <c r="AN98" s="178">
        <f t="shared" si="112"/>
        <v>5.7999999999998053E-2</v>
      </c>
      <c r="AO98" s="178">
        <f t="shared" si="112"/>
        <v>5.9999999999998721E-2</v>
      </c>
      <c r="AP98" s="179">
        <f t="shared" si="13"/>
        <v>5.9999999999998721E-2</v>
      </c>
      <c r="AQ98" s="180">
        <f t="shared" si="81"/>
        <v>3.7768924302789005E-2</v>
      </c>
      <c r="AR98" s="42">
        <f t="shared" si="82"/>
        <v>5.2875347662575616E-2</v>
      </c>
      <c r="AS98" s="241">
        <f t="shared" si="83"/>
        <v>0.16077537692679211</v>
      </c>
    </row>
    <row r="99" spans="1:45" ht="12.75">
      <c r="A99" s="184">
        <v>42993</v>
      </c>
      <c r="B99" s="182">
        <v>7.6</v>
      </c>
      <c r="C99" s="176">
        <v>7.61</v>
      </c>
      <c r="D99" s="175">
        <v>7.58</v>
      </c>
      <c r="E99" s="175">
        <f t="shared" si="0"/>
        <v>7.55</v>
      </c>
      <c r="F99" s="175">
        <v>7.52</v>
      </c>
      <c r="G99" s="175">
        <f t="shared" si="1"/>
        <v>7.51</v>
      </c>
      <c r="H99" s="176">
        <v>7.5</v>
      </c>
      <c r="I99" s="176">
        <f t="shared" si="2"/>
        <v>7.5266666666666664</v>
      </c>
      <c r="J99" s="176">
        <f t="shared" si="3"/>
        <v>7.5533333333333337</v>
      </c>
      <c r="K99" s="175">
        <v>7.58</v>
      </c>
      <c r="L99" s="175">
        <f t="shared" si="4"/>
        <v>7.6379999999999999</v>
      </c>
      <c r="M99" s="175">
        <f t="shared" si="5"/>
        <v>7.6959999999999997</v>
      </c>
      <c r="N99" s="175">
        <f t="shared" si="6"/>
        <v>7.7540000000000004</v>
      </c>
      <c r="O99" s="175">
        <f t="shared" si="7"/>
        <v>7.8120000000000003</v>
      </c>
      <c r="P99" s="176">
        <v>7.87</v>
      </c>
      <c r="Q99" s="176">
        <f t="shared" si="8"/>
        <v>7.9420000000000002</v>
      </c>
      <c r="R99" s="176">
        <f t="shared" si="9"/>
        <v>8.0139999999999993</v>
      </c>
      <c r="S99" s="176">
        <f t="shared" si="10"/>
        <v>8.0860000000000003</v>
      </c>
      <c r="T99" s="176">
        <f t="shared" si="11"/>
        <v>8.1580000000000013</v>
      </c>
      <c r="U99" s="183">
        <v>8.23</v>
      </c>
      <c r="V99" s="178">
        <f t="shared" ref="V99:AO99" si="113">B99-B100</f>
        <v>-5.0000000000000711E-2</v>
      </c>
      <c r="W99" s="178">
        <f t="shared" si="113"/>
        <v>-9.9999999999997868E-3</v>
      </c>
      <c r="X99" s="178">
        <f t="shared" si="113"/>
        <v>-9.9999999999997868E-3</v>
      </c>
      <c r="Y99" s="178">
        <f t="shared" si="113"/>
        <v>-1.0000000000000675E-2</v>
      </c>
      <c r="Z99" s="178">
        <f t="shared" si="113"/>
        <v>-1.0000000000000675E-2</v>
      </c>
      <c r="AA99" s="178">
        <f t="shared" si="113"/>
        <v>-1.5000000000000568E-2</v>
      </c>
      <c r="AB99" s="178">
        <f t="shared" si="113"/>
        <v>-1.9999999999999574E-2</v>
      </c>
      <c r="AC99" s="178">
        <f t="shared" si="113"/>
        <v>-1.9999999999999574E-2</v>
      </c>
      <c r="AD99" s="178">
        <f t="shared" si="113"/>
        <v>-1.9999999999999574E-2</v>
      </c>
      <c r="AE99" s="178">
        <f t="shared" si="113"/>
        <v>-1.9999999999999574E-2</v>
      </c>
      <c r="AF99" s="178">
        <f t="shared" si="113"/>
        <v>-1.9999999999999574E-2</v>
      </c>
      <c r="AG99" s="178">
        <f t="shared" si="113"/>
        <v>-1.9999999999999574E-2</v>
      </c>
      <c r="AH99" s="178">
        <f t="shared" si="113"/>
        <v>-1.9999999999999574E-2</v>
      </c>
      <c r="AI99" s="178">
        <f t="shared" si="113"/>
        <v>-1.9999999999999574E-2</v>
      </c>
      <c r="AJ99" s="178">
        <f t="shared" si="113"/>
        <v>-1.9999999999999574E-2</v>
      </c>
      <c r="AK99" s="178">
        <f t="shared" si="113"/>
        <v>-1.7999999999999794E-2</v>
      </c>
      <c r="AL99" s="178">
        <f t="shared" si="113"/>
        <v>-1.6000000000000014E-2</v>
      </c>
      <c r="AM99" s="178">
        <f t="shared" si="113"/>
        <v>-1.3999999999999346E-2</v>
      </c>
      <c r="AN99" s="178">
        <f t="shared" si="113"/>
        <v>-1.1999999999998678E-2</v>
      </c>
      <c r="AO99" s="178">
        <f t="shared" si="113"/>
        <v>-9.9999999999997868E-3</v>
      </c>
      <c r="AP99" s="179">
        <f t="shared" si="13"/>
        <v>-9.9999999999997868E-3</v>
      </c>
      <c r="AQ99" s="180">
        <f t="shared" si="81"/>
        <v>3.7848605577689404E-2</v>
      </c>
      <c r="AR99" s="42">
        <f t="shared" si="82"/>
        <v>5.2924030345843857E-2</v>
      </c>
      <c r="AS99" s="241">
        <f t="shared" si="83"/>
        <v>0.16096831105841619</v>
      </c>
    </row>
    <row r="100" spans="1:45" ht="12.75">
      <c r="A100" s="184">
        <v>42992</v>
      </c>
      <c r="B100" s="182">
        <v>7.65</v>
      </c>
      <c r="C100" s="176">
        <v>7.62</v>
      </c>
      <c r="D100" s="175">
        <v>7.59</v>
      </c>
      <c r="E100" s="175">
        <f t="shared" si="0"/>
        <v>7.5600000000000005</v>
      </c>
      <c r="F100" s="175">
        <v>7.53</v>
      </c>
      <c r="G100" s="175">
        <f t="shared" si="1"/>
        <v>7.5250000000000004</v>
      </c>
      <c r="H100" s="176">
        <v>7.52</v>
      </c>
      <c r="I100" s="176">
        <f t="shared" si="2"/>
        <v>7.546666666666666</v>
      </c>
      <c r="J100" s="176">
        <f t="shared" si="3"/>
        <v>7.5733333333333333</v>
      </c>
      <c r="K100" s="175">
        <v>7.6</v>
      </c>
      <c r="L100" s="175">
        <f t="shared" si="4"/>
        <v>7.6579999999999995</v>
      </c>
      <c r="M100" s="175">
        <f t="shared" si="5"/>
        <v>7.7159999999999993</v>
      </c>
      <c r="N100" s="175">
        <f t="shared" si="6"/>
        <v>7.774</v>
      </c>
      <c r="O100" s="175">
        <f t="shared" si="7"/>
        <v>7.8319999999999999</v>
      </c>
      <c r="P100" s="176">
        <v>7.89</v>
      </c>
      <c r="Q100" s="176">
        <f t="shared" si="8"/>
        <v>7.96</v>
      </c>
      <c r="R100" s="176">
        <f t="shared" si="9"/>
        <v>8.0299999999999994</v>
      </c>
      <c r="S100" s="176">
        <f t="shared" si="10"/>
        <v>8.1</v>
      </c>
      <c r="T100" s="176">
        <f t="shared" si="11"/>
        <v>8.17</v>
      </c>
      <c r="U100" s="183">
        <v>8.24</v>
      </c>
      <c r="V100" s="178">
        <f t="shared" ref="V100:AO100" si="114">B100-B101</f>
        <v>0</v>
      </c>
      <c r="W100" s="178">
        <f t="shared" si="114"/>
        <v>-9.9999999999997868E-3</v>
      </c>
      <c r="X100" s="178">
        <f t="shared" si="114"/>
        <v>0</v>
      </c>
      <c r="Y100" s="178">
        <f t="shared" si="114"/>
        <v>0</v>
      </c>
      <c r="Z100" s="178">
        <f t="shared" si="114"/>
        <v>0</v>
      </c>
      <c r="AA100" s="178">
        <f t="shared" si="114"/>
        <v>5.0000000000007816E-3</v>
      </c>
      <c r="AB100" s="178">
        <f t="shared" si="114"/>
        <v>9.9999999999997868E-3</v>
      </c>
      <c r="AC100" s="178">
        <f t="shared" si="114"/>
        <v>9.9999999999997868E-3</v>
      </c>
      <c r="AD100" s="178">
        <f t="shared" si="114"/>
        <v>9.9999999999997868E-3</v>
      </c>
      <c r="AE100" s="178">
        <f t="shared" si="114"/>
        <v>9.9999999999997868E-3</v>
      </c>
      <c r="AF100" s="178">
        <f t="shared" si="114"/>
        <v>9.9999999999997868E-3</v>
      </c>
      <c r="AG100" s="178">
        <f t="shared" si="114"/>
        <v>9.9999999999997868E-3</v>
      </c>
      <c r="AH100" s="178">
        <f t="shared" si="114"/>
        <v>9.9999999999997868E-3</v>
      </c>
      <c r="AI100" s="178">
        <f t="shared" si="114"/>
        <v>9.9999999999997868E-3</v>
      </c>
      <c r="AJ100" s="178">
        <f t="shared" si="114"/>
        <v>9.9999999999997868E-3</v>
      </c>
      <c r="AK100" s="178">
        <f t="shared" si="114"/>
        <v>8.0000000000000071E-3</v>
      </c>
      <c r="AL100" s="178">
        <f t="shared" si="114"/>
        <v>5.999999999998451E-3</v>
      </c>
      <c r="AM100" s="178">
        <f t="shared" si="114"/>
        <v>3.9999999999995595E-3</v>
      </c>
      <c r="AN100" s="178">
        <f t="shared" si="114"/>
        <v>2.0000000000006679E-3</v>
      </c>
      <c r="AO100" s="178">
        <f t="shared" si="114"/>
        <v>0</v>
      </c>
      <c r="AP100" s="179">
        <f t="shared" si="13"/>
        <v>9.9999999999997868E-3</v>
      </c>
      <c r="AQ100" s="180">
        <f t="shared" si="81"/>
        <v>3.8605577689243185E-2</v>
      </c>
      <c r="AR100" s="42">
        <f t="shared" si="82"/>
        <v>5.3591490077855956E-2</v>
      </c>
      <c r="AS100" s="241">
        <f t="shared" si="83"/>
        <v>0.16327802669854419</v>
      </c>
    </row>
    <row r="101" spans="1:45" ht="12.75">
      <c r="A101" s="184">
        <v>42991</v>
      </c>
      <c r="B101" s="182">
        <v>7.65</v>
      </c>
      <c r="C101" s="176">
        <v>7.63</v>
      </c>
      <c r="D101" s="175">
        <v>7.59</v>
      </c>
      <c r="E101" s="175">
        <f t="shared" si="0"/>
        <v>7.5600000000000005</v>
      </c>
      <c r="F101" s="175">
        <v>7.53</v>
      </c>
      <c r="G101" s="175">
        <f t="shared" si="1"/>
        <v>7.52</v>
      </c>
      <c r="H101" s="176">
        <v>7.51</v>
      </c>
      <c r="I101" s="176">
        <f t="shared" si="2"/>
        <v>7.5366666666666662</v>
      </c>
      <c r="J101" s="176">
        <f t="shared" si="3"/>
        <v>7.5633333333333335</v>
      </c>
      <c r="K101" s="175">
        <v>7.59</v>
      </c>
      <c r="L101" s="175">
        <f t="shared" si="4"/>
        <v>7.6479999999999997</v>
      </c>
      <c r="M101" s="175">
        <f t="shared" si="5"/>
        <v>7.7059999999999995</v>
      </c>
      <c r="N101" s="175">
        <f t="shared" si="6"/>
        <v>7.7640000000000002</v>
      </c>
      <c r="O101" s="175">
        <f t="shared" si="7"/>
        <v>7.8220000000000001</v>
      </c>
      <c r="P101" s="176">
        <v>7.88</v>
      </c>
      <c r="Q101" s="176">
        <f t="shared" si="8"/>
        <v>7.952</v>
      </c>
      <c r="R101" s="176">
        <f t="shared" si="9"/>
        <v>8.0240000000000009</v>
      </c>
      <c r="S101" s="176">
        <f t="shared" si="10"/>
        <v>8.0960000000000001</v>
      </c>
      <c r="T101" s="176">
        <f t="shared" si="11"/>
        <v>8.1679999999999993</v>
      </c>
      <c r="U101" s="183">
        <v>8.24</v>
      </c>
      <c r="V101" s="178">
        <f t="shared" ref="V101:AO101" si="115">B101-B102</f>
        <v>-9.9999999999997868E-3</v>
      </c>
      <c r="W101" s="178">
        <f t="shared" si="115"/>
        <v>0</v>
      </c>
      <c r="X101" s="178">
        <f t="shared" si="115"/>
        <v>-9.9999999999997868E-3</v>
      </c>
      <c r="Y101" s="178">
        <f t="shared" si="115"/>
        <v>-9.9999999999997868E-3</v>
      </c>
      <c r="Z101" s="178">
        <f t="shared" si="115"/>
        <v>-9.9999999999997868E-3</v>
      </c>
      <c r="AA101" s="178">
        <f t="shared" si="115"/>
        <v>-9.9999999999997868E-3</v>
      </c>
      <c r="AB101" s="178">
        <f t="shared" si="115"/>
        <v>-9.9999999999997868E-3</v>
      </c>
      <c r="AC101" s="178">
        <f t="shared" si="115"/>
        <v>-6.6666666666668206E-3</v>
      </c>
      <c r="AD101" s="178">
        <f t="shared" si="115"/>
        <v>-3.3333333333329662E-3</v>
      </c>
      <c r="AE101" s="178">
        <f t="shared" si="115"/>
        <v>0</v>
      </c>
      <c r="AF101" s="178">
        <f t="shared" si="115"/>
        <v>0</v>
      </c>
      <c r="AG101" s="178">
        <f t="shared" si="115"/>
        <v>0</v>
      </c>
      <c r="AH101" s="178">
        <f t="shared" si="115"/>
        <v>0</v>
      </c>
      <c r="AI101" s="178">
        <f t="shared" si="115"/>
        <v>0</v>
      </c>
      <c r="AJ101" s="178">
        <f t="shared" si="115"/>
        <v>0</v>
      </c>
      <c r="AK101" s="178">
        <f t="shared" si="115"/>
        <v>-1.9999999999997797E-3</v>
      </c>
      <c r="AL101" s="178">
        <f t="shared" si="115"/>
        <v>-3.9999999999995595E-3</v>
      </c>
      <c r="AM101" s="178">
        <f t="shared" si="115"/>
        <v>-6.0000000000002274E-3</v>
      </c>
      <c r="AN101" s="178">
        <f t="shared" si="115"/>
        <v>-8.0000000000008953E-3</v>
      </c>
      <c r="AO101" s="178">
        <f t="shared" si="115"/>
        <v>-9.9999999999997868E-3</v>
      </c>
      <c r="AP101" s="179">
        <f t="shared" si="13"/>
        <v>0</v>
      </c>
      <c r="AQ101" s="180">
        <f t="shared" si="81"/>
        <v>3.8645418326693395E-2</v>
      </c>
      <c r="AR101" s="42">
        <f t="shared" si="82"/>
        <v>5.3573853407462631E-2</v>
      </c>
      <c r="AS101" s="241">
        <f t="shared" si="83"/>
        <v>0.16327683830531975</v>
      </c>
    </row>
    <row r="102" spans="1:45" ht="12.75">
      <c r="A102" s="184">
        <v>42990</v>
      </c>
      <c r="B102" s="182">
        <v>7.66</v>
      </c>
      <c r="C102" s="176">
        <v>7.63</v>
      </c>
      <c r="D102" s="175">
        <v>7.6</v>
      </c>
      <c r="E102" s="175">
        <f t="shared" si="0"/>
        <v>7.57</v>
      </c>
      <c r="F102" s="175">
        <v>7.54</v>
      </c>
      <c r="G102" s="175">
        <f t="shared" si="1"/>
        <v>7.5299999999999994</v>
      </c>
      <c r="H102" s="176">
        <v>7.52</v>
      </c>
      <c r="I102" s="176">
        <f t="shared" si="2"/>
        <v>7.543333333333333</v>
      </c>
      <c r="J102" s="176">
        <f t="shared" si="3"/>
        <v>7.5666666666666664</v>
      </c>
      <c r="K102" s="175">
        <v>7.59</v>
      </c>
      <c r="L102" s="175">
        <f t="shared" si="4"/>
        <v>7.6479999999999997</v>
      </c>
      <c r="M102" s="175">
        <f t="shared" si="5"/>
        <v>7.7059999999999995</v>
      </c>
      <c r="N102" s="175">
        <f t="shared" si="6"/>
        <v>7.7640000000000002</v>
      </c>
      <c r="O102" s="175">
        <f t="shared" si="7"/>
        <v>7.8220000000000001</v>
      </c>
      <c r="P102" s="176">
        <v>7.88</v>
      </c>
      <c r="Q102" s="176">
        <f t="shared" si="8"/>
        <v>7.9539999999999997</v>
      </c>
      <c r="R102" s="176">
        <f t="shared" si="9"/>
        <v>8.0280000000000005</v>
      </c>
      <c r="S102" s="176">
        <f t="shared" si="10"/>
        <v>8.1020000000000003</v>
      </c>
      <c r="T102" s="176">
        <f t="shared" si="11"/>
        <v>8.1760000000000002</v>
      </c>
      <c r="U102" s="183">
        <v>8.25</v>
      </c>
      <c r="V102" s="178">
        <f t="shared" ref="V102:AO102" si="116">B102-B103</f>
        <v>0</v>
      </c>
      <c r="W102" s="178">
        <f t="shared" si="116"/>
        <v>0</v>
      </c>
      <c r="X102" s="178">
        <f t="shared" si="116"/>
        <v>9.9999999999997868E-3</v>
      </c>
      <c r="Y102" s="178">
        <f t="shared" si="116"/>
        <v>1.5000000000000568E-2</v>
      </c>
      <c r="Z102" s="178">
        <f t="shared" si="116"/>
        <v>2.0000000000000462E-2</v>
      </c>
      <c r="AA102" s="178">
        <f t="shared" si="116"/>
        <v>2.4999999999999467E-2</v>
      </c>
      <c r="AB102" s="178">
        <f t="shared" si="116"/>
        <v>2.9999999999999361E-2</v>
      </c>
      <c r="AC102" s="178">
        <f t="shared" si="116"/>
        <v>2.9999999999999361E-2</v>
      </c>
      <c r="AD102" s="178">
        <f t="shared" si="116"/>
        <v>3.0000000000000249E-2</v>
      </c>
      <c r="AE102" s="178">
        <f t="shared" si="116"/>
        <v>3.0000000000000249E-2</v>
      </c>
      <c r="AF102" s="178">
        <f t="shared" si="116"/>
        <v>2.7999999999999581E-2</v>
      </c>
      <c r="AG102" s="178">
        <f t="shared" si="116"/>
        <v>2.5999999999999801E-2</v>
      </c>
      <c r="AH102" s="178">
        <f t="shared" si="116"/>
        <v>2.4000000000000021E-2</v>
      </c>
      <c r="AI102" s="178">
        <f t="shared" si="116"/>
        <v>2.2000000000000242E-2</v>
      </c>
      <c r="AJ102" s="178">
        <f t="shared" si="116"/>
        <v>1.9999999999999574E-2</v>
      </c>
      <c r="AK102" s="178">
        <f t="shared" si="116"/>
        <v>1.9999999999999574E-2</v>
      </c>
      <c r="AL102" s="178">
        <f t="shared" si="116"/>
        <v>1.9999999999999574E-2</v>
      </c>
      <c r="AM102" s="178">
        <f t="shared" si="116"/>
        <v>1.9999999999999574E-2</v>
      </c>
      <c r="AN102" s="178">
        <f t="shared" si="116"/>
        <v>1.9999999999999574E-2</v>
      </c>
      <c r="AO102" s="178">
        <f t="shared" si="116"/>
        <v>1.9999999999999574E-2</v>
      </c>
      <c r="AP102" s="179">
        <f t="shared" si="13"/>
        <v>3.0000000000000249E-2</v>
      </c>
      <c r="AQ102" s="180">
        <f t="shared" si="81"/>
        <v>3.8764940239043998E-2</v>
      </c>
      <c r="AR102" s="42">
        <f t="shared" si="82"/>
        <v>5.3520729870737069E-2</v>
      </c>
      <c r="AS102" s="241">
        <f t="shared" si="83"/>
        <v>0.16327277639094731</v>
      </c>
    </row>
    <row r="103" spans="1:45" ht="12.75">
      <c r="A103" s="184">
        <v>42989</v>
      </c>
      <c r="B103" s="182">
        <v>7.66</v>
      </c>
      <c r="C103" s="176">
        <v>7.63</v>
      </c>
      <c r="D103" s="175">
        <v>7.59</v>
      </c>
      <c r="E103" s="175">
        <f t="shared" si="0"/>
        <v>7.5549999999999997</v>
      </c>
      <c r="F103" s="175">
        <v>7.52</v>
      </c>
      <c r="G103" s="175">
        <f t="shared" si="1"/>
        <v>7.5049999999999999</v>
      </c>
      <c r="H103" s="176">
        <v>7.49</v>
      </c>
      <c r="I103" s="176">
        <f t="shared" si="2"/>
        <v>7.5133333333333336</v>
      </c>
      <c r="J103" s="176">
        <f t="shared" si="3"/>
        <v>7.5366666666666662</v>
      </c>
      <c r="K103" s="175">
        <v>7.56</v>
      </c>
      <c r="L103" s="175">
        <f t="shared" si="4"/>
        <v>7.62</v>
      </c>
      <c r="M103" s="175">
        <f t="shared" si="5"/>
        <v>7.68</v>
      </c>
      <c r="N103" s="175">
        <f t="shared" si="6"/>
        <v>7.74</v>
      </c>
      <c r="O103" s="175">
        <f t="shared" si="7"/>
        <v>7.8</v>
      </c>
      <c r="P103" s="176">
        <v>7.86</v>
      </c>
      <c r="Q103" s="176">
        <f t="shared" si="8"/>
        <v>7.9340000000000002</v>
      </c>
      <c r="R103" s="176">
        <f t="shared" si="9"/>
        <v>8.0080000000000009</v>
      </c>
      <c r="S103" s="176">
        <f t="shared" si="10"/>
        <v>8.0820000000000007</v>
      </c>
      <c r="T103" s="176">
        <f t="shared" si="11"/>
        <v>8.1560000000000006</v>
      </c>
      <c r="U103" s="183">
        <v>8.23</v>
      </c>
      <c r="V103" s="178">
        <f t="shared" ref="V103:AO103" si="117">B103-B104</f>
        <v>-1.9999999999999574E-2</v>
      </c>
      <c r="W103" s="178">
        <f t="shared" si="117"/>
        <v>-9.9999999999997868E-3</v>
      </c>
      <c r="X103" s="178">
        <f t="shared" si="117"/>
        <v>0</v>
      </c>
      <c r="Y103" s="178">
        <f t="shared" si="117"/>
        <v>0</v>
      </c>
      <c r="Z103" s="178">
        <f t="shared" si="117"/>
        <v>0</v>
      </c>
      <c r="AA103" s="178">
        <f t="shared" si="117"/>
        <v>-4.9999999999998934E-3</v>
      </c>
      <c r="AB103" s="178">
        <f t="shared" si="117"/>
        <v>-9.9999999999997868E-3</v>
      </c>
      <c r="AC103" s="178">
        <f t="shared" si="117"/>
        <v>-6.6666666666659324E-3</v>
      </c>
      <c r="AD103" s="178">
        <f t="shared" si="117"/>
        <v>-3.3333333333338544E-3</v>
      </c>
      <c r="AE103" s="178">
        <f t="shared" si="117"/>
        <v>0</v>
      </c>
      <c r="AF103" s="178">
        <f t="shared" si="117"/>
        <v>6.0000000000002274E-3</v>
      </c>
      <c r="AG103" s="178">
        <f t="shared" si="117"/>
        <v>1.1999999999999567E-2</v>
      </c>
      <c r="AH103" s="178">
        <f t="shared" si="117"/>
        <v>1.8000000000000682E-2</v>
      </c>
      <c r="AI103" s="178">
        <f t="shared" si="117"/>
        <v>2.4000000000000021E-2</v>
      </c>
      <c r="AJ103" s="178">
        <f t="shared" si="117"/>
        <v>3.0000000000000249E-2</v>
      </c>
      <c r="AK103" s="178">
        <f t="shared" si="117"/>
        <v>3.2000000000000028E-2</v>
      </c>
      <c r="AL103" s="178">
        <f t="shared" si="117"/>
        <v>3.4000000000000696E-2</v>
      </c>
      <c r="AM103" s="178">
        <f t="shared" si="117"/>
        <v>3.6000000000001364E-2</v>
      </c>
      <c r="AN103" s="178">
        <f t="shared" si="117"/>
        <v>3.8000000000000256E-2</v>
      </c>
      <c r="AO103" s="178">
        <f t="shared" si="117"/>
        <v>4.0000000000000924E-2</v>
      </c>
      <c r="AP103" s="179">
        <f t="shared" si="13"/>
        <v>4.0000000000000924E-2</v>
      </c>
      <c r="AQ103" s="180">
        <f t="shared" si="81"/>
        <v>3.8764940239043998E-2</v>
      </c>
      <c r="AR103" s="42">
        <f t="shared" si="82"/>
        <v>5.3520729870737076E-2</v>
      </c>
      <c r="AS103" s="241">
        <f t="shared" si="83"/>
        <v>0.16327277639094731</v>
      </c>
    </row>
    <row r="104" spans="1:45" ht="12.75">
      <c r="A104" s="184">
        <v>42986</v>
      </c>
      <c r="B104" s="182">
        <v>7.68</v>
      </c>
      <c r="C104" s="176">
        <v>7.64</v>
      </c>
      <c r="D104" s="175">
        <v>7.59</v>
      </c>
      <c r="E104" s="175">
        <f t="shared" si="0"/>
        <v>7.5549999999999997</v>
      </c>
      <c r="F104" s="175">
        <v>7.52</v>
      </c>
      <c r="G104" s="175">
        <f t="shared" si="1"/>
        <v>7.51</v>
      </c>
      <c r="H104" s="176">
        <v>7.5</v>
      </c>
      <c r="I104" s="176">
        <f t="shared" si="2"/>
        <v>7.52</v>
      </c>
      <c r="J104" s="176">
        <f t="shared" si="3"/>
        <v>7.54</v>
      </c>
      <c r="K104" s="175">
        <v>7.56</v>
      </c>
      <c r="L104" s="175">
        <f t="shared" si="4"/>
        <v>7.6139999999999999</v>
      </c>
      <c r="M104" s="175">
        <f t="shared" si="5"/>
        <v>7.6680000000000001</v>
      </c>
      <c r="N104" s="175">
        <f t="shared" si="6"/>
        <v>7.7219999999999995</v>
      </c>
      <c r="O104" s="175">
        <f t="shared" si="7"/>
        <v>7.7759999999999998</v>
      </c>
      <c r="P104" s="176">
        <v>7.83</v>
      </c>
      <c r="Q104" s="176">
        <f t="shared" si="8"/>
        <v>7.9020000000000001</v>
      </c>
      <c r="R104" s="176">
        <f t="shared" si="9"/>
        <v>7.9740000000000002</v>
      </c>
      <c r="S104" s="176">
        <f t="shared" si="10"/>
        <v>8.0459999999999994</v>
      </c>
      <c r="T104" s="176">
        <f t="shared" si="11"/>
        <v>8.1180000000000003</v>
      </c>
      <c r="U104" s="183">
        <v>8.19</v>
      </c>
      <c r="V104" s="178">
        <f t="shared" ref="V104:AO104" si="118">B104-B105</f>
        <v>0</v>
      </c>
      <c r="W104" s="178">
        <f t="shared" si="118"/>
        <v>0</v>
      </c>
      <c r="X104" s="178">
        <f t="shared" si="118"/>
        <v>-9.9999999999997868E-3</v>
      </c>
      <c r="Y104" s="178">
        <f t="shared" si="118"/>
        <v>-4.9999999999998934E-3</v>
      </c>
      <c r="Z104" s="178">
        <f t="shared" si="118"/>
        <v>0</v>
      </c>
      <c r="AA104" s="178">
        <f t="shared" si="118"/>
        <v>0</v>
      </c>
      <c r="AB104" s="178">
        <f t="shared" si="118"/>
        <v>0</v>
      </c>
      <c r="AC104" s="178">
        <f t="shared" si="118"/>
        <v>-3.3333333333338544E-3</v>
      </c>
      <c r="AD104" s="178">
        <f t="shared" si="118"/>
        <v>-6.6666666666668206E-3</v>
      </c>
      <c r="AE104" s="178">
        <f t="shared" si="118"/>
        <v>-1.0000000000000675E-2</v>
      </c>
      <c r="AF104" s="178">
        <f t="shared" si="118"/>
        <v>-1.4000000000000234E-2</v>
      </c>
      <c r="AG104" s="178">
        <f t="shared" si="118"/>
        <v>-1.7999999999999794E-2</v>
      </c>
      <c r="AH104" s="178">
        <f t="shared" si="118"/>
        <v>-2.200000000000113E-2</v>
      </c>
      <c r="AI104" s="178">
        <f t="shared" si="118"/>
        <v>-2.6000000000000689E-2</v>
      </c>
      <c r="AJ104" s="178">
        <f t="shared" si="118"/>
        <v>-3.0000000000000249E-2</v>
      </c>
      <c r="AK104" s="178">
        <f t="shared" si="118"/>
        <v>-3.3999999999999808E-2</v>
      </c>
      <c r="AL104" s="178">
        <f t="shared" si="118"/>
        <v>-3.8000000000000256E-2</v>
      </c>
      <c r="AM104" s="178">
        <f t="shared" si="118"/>
        <v>-4.2000000000001592E-2</v>
      </c>
      <c r="AN104" s="178">
        <f t="shared" si="118"/>
        <v>-4.5999999999999375E-2</v>
      </c>
      <c r="AO104" s="178">
        <f t="shared" si="118"/>
        <v>-5.0000000000000711E-2</v>
      </c>
      <c r="AP104" s="179">
        <f t="shared" si="13"/>
        <v>0</v>
      </c>
      <c r="AQ104" s="180">
        <f t="shared" si="81"/>
        <v>3.8565737051793003E-2</v>
      </c>
      <c r="AR104" s="42">
        <f t="shared" si="82"/>
        <v>5.3609091219256597E-2</v>
      </c>
      <c r="AS104" s="241">
        <f t="shared" si="83"/>
        <v>0.16327913243897207</v>
      </c>
    </row>
    <row r="105" spans="1:45" ht="12.75">
      <c r="A105" s="184">
        <v>42985</v>
      </c>
      <c r="B105" s="182">
        <v>7.68</v>
      </c>
      <c r="C105" s="176">
        <v>7.64</v>
      </c>
      <c r="D105" s="175">
        <v>7.6</v>
      </c>
      <c r="E105" s="175">
        <f t="shared" si="0"/>
        <v>7.56</v>
      </c>
      <c r="F105" s="175">
        <v>7.52</v>
      </c>
      <c r="G105" s="175">
        <f t="shared" si="1"/>
        <v>7.51</v>
      </c>
      <c r="H105" s="176">
        <v>7.5</v>
      </c>
      <c r="I105" s="176">
        <f t="shared" si="2"/>
        <v>7.5233333333333334</v>
      </c>
      <c r="J105" s="176">
        <f t="shared" si="3"/>
        <v>7.5466666666666669</v>
      </c>
      <c r="K105" s="175">
        <v>7.57</v>
      </c>
      <c r="L105" s="175">
        <f t="shared" si="4"/>
        <v>7.6280000000000001</v>
      </c>
      <c r="M105" s="175">
        <f t="shared" si="5"/>
        <v>7.6859999999999999</v>
      </c>
      <c r="N105" s="175">
        <f t="shared" si="6"/>
        <v>7.7440000000000007</v>
      </c>
      <c r="O105" s="175">
        <f t="shared" si="7"/>
        <v>7.8020000000000005</v>
      </c>
      <c r="P105" s="176">
        <v>7.86</v>
      </c>
      <c r="Q105" s="176">
        <f t="shared" si="8"/>
        <v>7.9359999999999999</v>
      </c>
      <c r="R105" s="176">
        <f t="shared" si="9"/>
        <v>8.0120000000000005</v>
      </c>
      <c r="S105" s="176">
        <f t="shared" si="10"/>
        <v>8.088000000000001</v>
      </c>
      <c r="T105" s="176">
        <f t="shared" si="11"/>
        <v>8.1639999999999997</v>
      </c>
      <c r="U105" s="183">
        <v>8.24</v>
      </c>
      <c r="V105" s="178">
        <f t="shared" ref="V105:AO105" si="119">B105-B106</f>
        <v>-3.0000000000000249E-2</v>
      </c>
      <c r="W105" s="178">
        <f t="shared" si="119"/>
        <v>0</v>
      </c>
      <c r="X105" s="178">
        <f t="shared" si="119"/>
        <v>0</v>
      </c>
      <c r="Y105" s="178">
        <f t="shared" si="119"/>
        <v>0</v>
      </c>
      <c r="Z105" s="178">
        <f t="shared" si="119"/>
        <v>0</v>
      </c>
      <c r="AA105" s="178">
        <f t="shared" si="119"/>
        <v>0</v>
      </c>
      <c r="AB105" s="178">
        <f t="shared" si="119"/>
        <v>0</v>
      </c>
      <c r="AC105" s="178">
        <f t="shared" si="119"/>
        <v>6.6666666666668206E-3</v>
      </c>
      <c r="AD105" s="178">
        <f t="shared" si="119"/>
        <v>1.3333333333333641E-2</v>
      </c>
      <c r="AE105" s="178">
        <f t="shared" si="119"/>
        <v>2.0000000000000462E-2</v>
      </c>
      <c r="AF105" s="178">
        <f t="shared" si="119"/>
        <v>2.6000000000000689E-2</v>
      </c>
      <c r="AG105" s="178">
        <f t="shared" si="119"/>
        <v>3.2000000000000028E-2</v>
      </c>
      <c r="AH105" s="178">
        <f t="shared" si="119"/>
        <v>3.8000000000001144E-2</v>
      </c>
      <c r="AI105" s="178">
        <f t="shared" si="119"/>
        <v>4.4000000000000483E-2</v>
      </c>
      <c r="AJ105" s="178">
        <f t="shared" si="119"/>
        <v>5.0000000000000711E-2</v>
      </c>
      <c r="AK105" s="178">
        <f t="shared" si="119"/>
        <v>5.400000000000027E-2</v>
      </c>
      <c r="AL105" s="178">
        <f t="shared" si="119"/>
        <v>5.8000000000000718E-2</v>
      </c>
      <c r="AM105" s="178">
        <f t="shared" si="119"/>
        <v>6.2000000000001165E-2</v>
      </c>
      <c r="AN105" s="178">
        <f t="shared" si="119"/>
        <v>6.6000000000000725E-2</v>
      </c>
      <c r="AO105" s="178">
        <f t="shared" si="119"/>
        <v>7.0000000000000284E-2</v>
      </c>
      <c r="AP105" s="179">
        <f t="shared" si="13"/>
        <v>7.0000000000000284E-2</v>
      </c>
      <c r="AQ105" s="180">
        <f t="shared" si="81"/>
        <v>3.9163346613545993E-2</v>
      </c>
      <c r="AR105" s="42">
        <f t="shared" si="82"/>
        <v>5.4012009878872051E-2</v>
      </c>
      <c r="AS105" s="241">
        <f t="shared" si="83"/>
        <v>0.16481407096793288</v>
      </c>
    </row>
    <row r="106" spans="1:45" ht="12.75">
      <c r="A106" s="184">
        <v>42984</v>
      </c>
      <c r="B106" s="182">
        <v>7.71</v>
      </c>
      <c r="C106" s="176">
        <v>7.64</v>
      </c>
      <c r="D106" s="175">
        <v>7.6</v>
      </c>
      <c r="E106" s="175">
        <f t="shared" si="0"/>
        <v>7.56</v>
      </c>
      <c r="F106" s="175">
        <v>7.52</v>
      </c>
      <c r="G106" s="175">
        <f t="shared" si="1"/>
        <v>7.51</v>
      </c>
      <c r="H106" s="176">
        <v>7.5</v>
      </c>
      <c r="I106" s="176">
        <f t="shared" si="2"/>
        <v>7.5166666666666666</v>
      </c>
      <c r="J106" s="176">
        <f t="shared" si="3"/>
        <v>7.5333333333333332</v>
      </c>
      <c r="K106" s="175">
        <v>7.55</v>
      </c>
      <c r="L106" s="175">
        <f t="shared" si="4"/>
        <v>7.6019999999999994</v>
      </c>
      <c r="M106" s="175">
        <f t="shared" si="5"/>
        <v>7.6539999999999999</v>
      </c>
      <c r="N106" s="175">
        <f t="shared" si="6"/>
        <v>7.7059999999999995</v>
      </c>
      <c r="O106" s="175">
        <f t="shared" si="7"/>
        <v>7.758</v>
      </c>
      <c r="P106" s="176">
        <v>7.81</v>
      </c>
      <c r="Q106" s="176">
        <f t="shared" si="8"/>
        <v>7.8819999999999997</v>
      </c>
      <c r="R106" s="176">
        <f t="shared" si="9"/>
        <v>7.9539999999999997</v>
      </c>
      <c r="S106" s="176">
        <f t="shared" si="10"/>
        <v>8.0259999999999998</v>
      </c>
      <c r="T106" s="176">
        <f t="shared" si="11"/>
        <v>8.097999999999999</v>
      </c>
      <c r="U106" s="183">
        <v>8.17</v>
      </c>
      <c r="V106" s="178">
        <f t="shared" ref="V106:AO106" si="120">B106-B107</f>
        <v>-4.9999999999999822E-2</v>
      </c>
      <c r="W106" s="178">
        <f t="shared" si="120"/>
        <v>-4.0000000000000036E-2</v>
      </c>
      <c r="X106" s="178">
        <f t="shared" si="120"/>
        <v>-4.0000000000000036E-2</v>
      </c>
      <c r="Y106" s="178">
        <f t="shared" si="120"/>
        <v>-4.9999999999999822E-2</v>
      </c>
      <c r="Z106" s="178">
        <f t="shared" si="120"/>
        <v>-6.0000000000000497E-2</v>
      </c>
      <c r="AA106" s="178">
        <f t="shared" si="120"/>
        <v>-6.0000000000000497E-2</v>
      </c>
      <c r="AB106" s="178">
        <f t="shared" si="120"/>
        <v>-5.9999999999999609E-2</v>
      </c>
      <c r="AC106" s="178">
        <f t="shared" si="120"/>
        <v>-6.666666666666643E-2</v>
      </c>
      <c r="AD106" s="178">
        <f t="shared" si="120"/>
        <v>-7.333333333333325E-2</v>
      </c>
      <c r="AE106" s="178">
        <f t="shared" si="120"/>
        <v>-8.0000000000000071E-2</v>
      </c>
      <c r="AF106" s="178">
        <f t="shared" si="120"/>
        <v>-8.0000000000000071E-2</v>
      </c>
      <c r="AG106" s="178">
        <f t="shared" si="120"/>
        <v>-8.0000000000000071E-2</v>
      </c>
      <c r="AH106" s="178">
        <f t="shared" si="120"/>
        <v>-8.0000000000000071E-2</v>
      </c>
      <c r="AI106" s="178">
        <f t="shared" si="120"/>
        <v>-8.0000000000000071E-2</v>
      </c>
      <c r="AJ106" s="178">
        <f t="shared" si="120"/>
        <v>-8.0000000000000071E-2</v>
      </c>
      <c r="AK106" s="178">
        <f t="shared" si="120"/>
        <v>-7.6000000000000512E-2</v>
      </c>
      <c r="AL106" s="178">
        <f t="shared" si="120"/>
        <v>-7.2000000000000064E-2</v>
      </c>
      <c r="AM106" s="178">
        <f t="shared" si="120"/>
        <v>-6.7999999999999616E-2</v>
      </c>
      <c r="AN106" s="178">
        <f t="shared" si="120"/>
        <v>-6.4000000000001833E-2</v>
      </c>
      <c r="AO106" s="178">
        <f t="shared" si="120"/>
        <v>-6.0000000000000497E-2</v>
      </c>
      <c r="AP106" s="179">
        <f t="shared" si="13"/>
        <v>-4.0000000000000036E-2</v>
      </c>
      <c r="AQ106" s="180">
        <f t="shared" si="81"/>
        <v>3.8924302788844796E-2</v>
      </c>
      <c r="AR106" s="42">
        <f t="shared" si="82"/>
        <v>5.4007760988694441E-2</v>
      </c>
      <c r="AS106" s="241">
        <f t="shared" si="83"/>
        <v>0.16456514274659995</v>
      </c>
    </row>
    <row r="107" spans="1:45" ht="12.75">
      <c r="A107" s="184">
        <v>42983</v>
      </c>
      <c r="B107" s="182">
        <v>7.76</v>
      </c>
      <c r="C107" s="176">
        <v>7.68</v>
      </c>
      <c r="D107" s="175">
        <v>7.64</v>
      </c>
      <c r="E107" s="175">
        <f t="shared" si="0"/>
        <v>7.6099999999999994</v>
      </c>
      <c r="F107" s="175">
        <v>7.58</v>
      </c>
      <c r="G107" s="175">
        <f t="shared" si="1"/>
        <v>7.57</v>
      </c>
      <c r="H107" s="176">
        <v>7.56</v>
      </c>
      <c r="I107" s="176">
        <f t="shared" si="2"/>
        <v>7.583333333333333</v>
      </c>
      <c r="J107" s="176">
        <f t="shared" si="3"/>
        <v>7.6066666666666665</v>
      </c>
      <c r="K107" s="175">
        <v>7.63</v>
      </c>
      <c r="L107" s="175">
        <f t="shared" si="4"/>
        <v>7.6819999999999995</v>
      </c>
      <c r="M107" s="175">
        <f t="shared" si="5"/>
        <v>7.734</v>
      </c>
      <c r="N107" s="175">
        <f t="shared" si="6"/>
        <v>7.7859999999999996</v>
      </c>
      <c r="O107" s="175">
        <f t="shared" si="7"/>
        <v>7.8380000000000001</v>
      </c>
      <c r="P107" s="176">
        <v>7.89</v>
      </c>
      <c r="Q107" s="176">
        <f t="shared" si="8"/>
        <v>7.9580000000000002</v>
      </c>
      <c r="R107" s="176">
        <f t="shared" si="9"/>
        <v>8.0259999999999998</v>
      </c>
      <c r="S107" s="176">
        <f t="shared" si="10"/>
        <v>8.0939999999999994</v>
      </c>
      <c r="T107" s="176">
        <f t="shared" si="11"/>
        <v>8.1620000000000008</v>
      </c>
      <c r="U107" s="183">
        <v>8.23</v>
      </c>
      <c r="V107" s="178">
        <f t="shared" ref="V107:AO107" si="121">B107-B108</f>
        <v>-4.0000000000000036E-2</v>
      </c>
      <c r="W107" s="178">
        <f t="shared" si="121"/>
        <v>-5.0000000000000711E-2</v>
      </c>
      <c r="X107" s="178">
        <f t="shared" si="121"/>
        <v>-5.0000000000000711E-2</v>
      </c>
      <c r="Y107" s="178">
        <f t="shared" si="121"/>
        <v>-6.0000000000000497E-2</v>
      </c>
      <c r="Z107" s="178">
        <f t="shared" si="121"/>
        <v>-7.0000000000000284E-2</v>
      </c>
      <c r="AA107" s="178">
        <f t="shared" si="121"/>
        <v>-8.0000000000000071E-2</v>
      </c>
      <c r="AB107" s="178">
        <f t="shared" si="121"/>
        <v>-9.0000000000000746E-2</v>
      </c>
      <c r="AC107" s="178">
        <f t="shared" si="121"/>
        <v>-8.6666666666666892E-2</v>
      </c>
      <c r="AD107" s="178">
        <f t="shared" si="121"/>
        <v>-8.3333333333333925E-2</v>
      </c>
      <c r="AE107" s="178">
        <f t="shared" si="121"/>
        <v>-8.0000000000000071E-2</v>
      </c>
      <c r="AF107" s="178">
        <f t="shared" si="121"/>
        <v>-7.2000000000000064E-2</v>
      </c>
      <c r="AG107" s="178">
        <f t="shared" si="121"/>
        <v>-6.4000000000000057E-2</v>
      </c>
      <c r="AH107" s="178">
        <f t="shared" si="121"/>
        <v>-5.600000000000005E-2</v>
      </c>
      <c r="AI107" s="178">
        <f t="shared" si="121"/>
        <v>-4.8000000000000043E-2</v>
      </c>
      <c r="AJ107" s="178">
        <f t="shared" si="121"/>
        <v>-4.0000000000000036E-2</v>
      </c>
      <c r="AK107" s="178">
        <f t="shared" si="121"/>
        <v>-3.2000000000000028E-2</v>
      </c>
      <c r="AL107" s="178">
        <f t="shared" si="121"/>
        <v>-2.4000000000000909E-2</v>
      </c>
      <c r="AM107" s="178">
        <f t="shared" si="121"/>
        <v>-1.6000000000000014E-2</v>
      </c>
      <c r="AN107" s="178">
        <f t="shared" si="121"/>
        <v>-7.9999999999991189E-3</v>
      </c>
      <c r="AO107" s="178">
        <f t="shared" si="121"/>
        <v>0</v>
      </c>
      <c r="AP107" s="179">
        <f t="shared" si="13"/>
        <v>0</v>
      </c>
      <c r="AQ107" s="180">
        <f t="shared" si="81"/>
        <v>3.9003984063745195E-2</v>
      </c>
      <c r="AR107" s="42">
        <f t="shared" si="82"/>
        <v>5.3905509774639343E-2</v>
      </c>
      <c r="AS107" s="241">
        <f t="shared" si="83"/>
        <v>0.16440695212706519</v>
      </c>
    </row>
    <row r="108" spans="1:45" ht="12.75">
      <c r="A108" s="184">
        <v>42982</v>
      </c>
      <c r="B108" s="182">
        <v>7.8</v>
      </c>
      <c r="C108" s="176">
        <v>7.73</v>
      </c>
      <c r="D108" s="175">
        <v>7.69</v>
      </c>
      <c r="E108" s="175">
        <f t="shared" si="0"/>
        <v>7.67</v>
      </c>
      <c r="F108" s="175">
        <v>7.65</v>
      </c>
      <c r="G108" s="175">
        <f t="shared" si="1"/>
        <v>7.65</v>
      </c>
      <c r="H108" s="176">
        <v>7.65</v>
      </c>
      <c r="I108" s="176">
        <f t="shared" si="2"/>
        <v>7.67</v>
      </c>
      <c r="J108" s="176">
        <f t="shared" si="3"/>
        <v>7.69</v>
      </c>
      <c r="K108" s="175">
        <v>7.71</v>
      </c>
      <c r="L108" s="175">
        <f t="shared" si="4"/>
        <v>7.7539999999999996</v>
      </c>
      <c r="M108" s="175">
        <f t="shared" si="5"/>
        <v>7.798</v>
      </c>
      <c r="N108" s="175">
        <f t="shared" si="6"/>
        <v>7.8419999999999996</v>
      </c>
      <c r="O108" s="175">
        <f t="shared" si="7"/>
        <v>7.8860000000000001</v>
      </c>
      <c r="P108" s="176">
        <v>7.93</v>
      </c>
      <c r="Q108" s="176">
        <f t="shared" si="8"/>
        <v>7.99</v>
      </c>
      <c r="R108" s="176">
        <f t="shared" si="9"/>
        <v>8.0500000000000007</v>
      </c>
      <c r="S108" s="176">
        <f t="shared" si="10"/>
        <v>8.11</v>
      </c>
      <c r="T108" s="176">
        <f t="shared" si="11"/>
        <v>8.17</v>
      </c>
      <c r="U108" s="183">
        <v>8.23</v>
      </c>
      <c r="V108" s="178">
        <f t="shared" ref="V108:AO108" si="122">B108-B109</f>
        <v>0</v>
      </c>
      <c r="W108" s="178">
        <f t="shared" si="122"/>
        <v>-1.9999999999999574E-2</v>
      </c>
      <c r="X108" s="178">
        <f t="shared" si="122"/>
        <v>-1.9999999999999574E-2</v>
      </c>
      <c r="Y108" s="178">
        <f t="shared" si="122"/>
        <v>-2.5000000000000355E-2</v>
      </c>
      <c r="Z108" s="178">
        <f t="shared" si="122"/>
        <v>-2.9999999999999361E-2</v>
      </c>
      <c r="AA108" s="178">
        <f t="shared" si="122"/>
        <v>-2.4999999999999467E-2</v>
      </c>
      <c r="AB108" s="178">
        <f t="shared" si="122"/>
        <v>-1.9999999999999574E-2</v>
      </c>
      <c r="AC108" s="178">
        <f t="shared" si="122"/>
        <v>-1.3333333333333641E-2</v>
      </c>
      <c r="AD108" s="178">
        <f t="shared" si="122"/>
        <v>-6.6666666666659324E-3</v>
      </c>
      <c r="AE108" s="178">
        <f t="shared" si="122"/>
        <v>0</v>
      </c>
      <c r="AF108" s="178">
        <f t="shared" si="122"/>
        <v>-4.0000000000004476E-3</v>
      </c>
      <c r="AG108" s="178">
        <f t="shared" si="122"/>
        <v>-8.0000000000000071E-3</v>
      </c>
      <c r="AH108" s="178">
        <f t="shared" si="122"/>
        <v>-1.2000000000000455E-2</v>
      </c>
      <c r="AI108" s="178">
        <f t="shared" si="122"/>
        <v>-1.6000000000000014E-2</v>
      </c>
      <c r="AJ108" s="178">
        <f t="shared" si="122"/>
        <v>-2.0000000000000462E-2</v>
      </c>
      <c r="AK108" s="178">
        <f t="shared" si="122"/>
        <v>-2.2000000000000242E-2</v>
      </c>
      <c r="AL108" s="178">
        <f t="shared" si="122"/>
        <v>-2.3999999999999133E-2</v>
      </c>
      <c r="AM108" s="178">
        <f t="shared" si="122"/>
        <v>-2.5999999999999801E-2</v>
      </c>
      <c r="AN108" s="178">
        <f t="shared" si="122"/>
        <v>-2.8000000000000469E-2</v>
      </c>
      <c r="AO108" s="178">
        <f t="shared" si="122"/>
        <v>-2.9999999999999361E-2</v>
      </c>
      <c r="AP108" s="179">
        <f t="shared" si="13"/>
        <v>0</v>
      </c>
      <c r="AQ108" s="180">
        <f t="shared" si="81"/>
        <v>3.8964143426294992E-2</v>
      </c>
      <c r="AR108" s="42">
        <f t="shared" si="82"/>
        <v>5.3938137798438493E-2</v>
      </c>
      <c r="AS108" s="241">
        <f t="shared" si="83"/>
        <v>0.16444301562341429</v>
      </c>
    </row>
    <row r="109" spans="1:45" ht="12.75">
      <c r="A109" s="184">
        <v>42979</v>
      </c>
      <c r="B109" s="182">
        <v>7.8</v>
      </c>
      <c r="C109" s="176">
        <v>7.75</v>
      </c>
      <c r="D109" s="175">
        <v>7.71</v>
      </c>
      <c r="E109" s="175">
        <f t="shared" si="0"/>
        <v>7.6950000000000003</v>
      </c>
      <c r="F109" s="175">
        <v>7.68</v>
      </c>
      <c r="G109" s="175">
        <f t="shared" si="1"/>
        <v>7.6749999999999998</v>
      </c>
      <c r="H109" s="176">
        <v>7.67</v>
      </c>
      <c r="I109" s="176">
        <f t="shared" si="2"/>
        <v>7.6833333333333336</v>
      </c>
      <c r="J109" s="176">
        <f t="shared" si="3"/>
        <v>7.6966666666666663</v>
      </c>
      <c r="K109" s="175">
        <v>7.71</v>
      </c>
      <c r="L109" s="175">
        <f t="shared" si="4"/>
        <v>7.758</v>
      </c>
      <c r="M109" s="175">
        <f t="shared" si="5"/>
        <v>7.806</v>
      </c>
      <c r="N109" s="175">
        <f t="shared" si="6"/>
        <v>7.8540000000000001</v>
      </c>
      <c r="O109" s="175">
        <f t="shared" si="7"/>
        <v>7.9020000000000001</v>
      </c>
      <c r="P109" s="176">
        <v>7.95</v>
      </c>
      <c r="Q109" s="176">
        <f t="shared" si="8"/>
        <v>8.0120000000000005</v>
      </c>
      <c r="R109" s="176">
        <f t="shared" si="9"/>
        <v>8.0739999999999998</v>
      </c>
      <c r="S109" s="176">
        <f t="shared" si="10"/>
        <v>8.1359999999999992</v>
      </c>
      <c r="T109" s="176">
        <f t="shared" si="11"/>
        <v>8.1980000000000004</v>
      </c>
      <c r="U109" s="183">
        <v>8.26</v>
      </c>
      <c r="V109" s="178">
        <f t="shared" ref="V109:AO109" si="123">B109-B110</f>
        <v>-2.0000000000000462E-2</v>
      </c>
      <c r="W109" s="178">
        <f t="shared" si="123"/>
        <v>-1.9999999999999574E-2</v>
      </c>
      <c r="X109" s="178">
        <f t="shared" si="123"/>
        <v>-2.0000000000000462E-2</v>
      </c>
      <c r="Y109" s="178">
        <f t="shared" si="123"/>
        <v>-1.9999999999999574E-2</v>
      </c>
      <c r="Z109" s="178">
        <f t="shared" si="123"/>
        <v>-2.0000000000000462E-2</v>
      </c>
      <c r="AA109" s="178">
        <f t="shared" si="123"/>
        <v>-2.5000000000000355E-2</v>
      </c>
      <c r="AB109" s="178">
        <f t="shared" si="123"/>
        <v>-3.0000000000000249E-2</v>
      </c>
      <c r="AC109" s="178">
        <f t="shared" si="123"/>
        <v>-3.6666666666666181E-2</v>
      </c>
      <c r="AD109" s="178">
        <f t="shared" si="123"/>
        <v>-4.333333333333389E-2</v>
      </c>
      <c r="AE109" s="178">
        <f t="shared" si="123"/>
        <v>-4.9999999999999822E-2</v>
      </c>
      <c r="AF109" s="178">
        <f t="shared" si="123"/>
        <v>-4.9999999999999822E-2</v>
      </c>
      <c r="AG109" s="178">
        <f t="shared" si="123"/>
        <v>-4.9999999999999822E-2</v>
      </c>
      <c r="AH109" s="178">
        <f t="shared" si="123"/>
        <v>-4.9999999999999822E-2</v>
      </c>
      <c r="AI109" s="178">
        <f t="shared" si="123"/>
        <v>-4.9999999999999822E-2</v>
      </c>
      <c r="AJ109" s="178">
        <f t="shared" si="123"/>
        <v>-4.9999999999999822E-2</v>
      </c>
      <c r="AK109" s="178">
        <f t="shared" si="123"/>
        <v>-4.8000000000000043E-2</v>
      </c>
      <c r="AL109" s="178">
        <f t="shared" si="123"/>
        <v>-4.6000000000001151E-2</v>
      </c>
      <c r="AM109" s="178">
        <f t="shared" si="123"/>
        <v>-4.4000000000000483E-2</v>
      </c>
      <c r="AN109" s="178">
        <f t="shared" si="123"/>
        <v>-4.1999999999999815E-2</v>
      </c>
      <c r="AO109" s="178">
        <f t="shared" si="123"/>
        <v>-4.0000000000000924E-2</v>
      </c>
      <c r="AP109" s="179">
        <f t="shared" si="13"/>
        <v>-1.9999999999999574E-2</v>
      </c>
      <c r="AQ109" s="180">
        <f t="shared" si="81"/>
        <v>3.9083665338645587E-2</v>
      </c>
      <c r="AR109" s="42">
        <f t="shared" si="82"/>
        <v>5.3884663607668061E-2</v>
      </c>
      <c r="AS109" s="241">
        <f t="shared" si="83"/>
        <v>0.16443813796575002</v>
      </c>
    </row>
    <row r="110" spans="1:45" ht="12.75">
      <c r="A110" s="184">
        <v>42978</v>
      </c>
      <c r="B110" s="182">
        <v>7.82</v>
      </c>
      <c r="C110" s="176">
        <v>7.77</v>
      </c>
      <c r="D110" s="175">
        <v>7.73</v>
      </c>
      <c r="E110" s="175">
        <f t="shared" si="0"/>
        <v>7.7149999999999999</v>
      </c>
      <c r="F110" s="175">
        <v>7.7</v>
      </c>
      <c r="G110" s="175">
        <f t="shared" si="1"/>
        <v>7.7</v>
      </c>
      <c r="H110" s="176">
        <v>7.7</v>
      </c>
      <c r="I110" s="176">
        <f t="shared" si="2"/>
        <v>7.72</v>
      </c>
      <c r="J110" s="176">
        <f t="shared" si="3"/>
        <v>7.74</v>
      </c>
      <c r="K110" s="175">
        <v>7.76</v>
      </c>
      <c r="L110" s="175">
        <f t="shared" si="4"/>
        <v>7.8079999999999998</v>
      </c>
      <c r="M110" s="175">
        <f t="shared" si="5"/>
        <v>7.8559999999999999</v>
      </c>
      <c r="N110" s="175">
        <f t="shared" si="6"/>
        <v>7.9039999999999999</v>
      </c>
      <c r="O110" s="175">
        <f t="shared" si="7"/>
        <v>7.952</v>
      </c>
      <c r="P110" s="176">
        <v>8</v>
      </c>
      <c r="Q110" s="176">
        <f t="shared" si="8"/>
        <v>8.06</v>
      </c>
      <c r="R110" s="176">
        <f t="shared" si="9"/>
        <v>8.120000000000001</v>
      </c>
      <c r="S110" s="176">
        <f t="shared" si="10"/>
        <v>8.18</v>
      </c>
      <c r="T110" s="176">
        <f t="shared" si="11"/>
        <v>8.24</v>
      </c>
      <c r="U110" s="183">
        <v>8.3000000000000007</v>
      </c>
      <c r="V110" s="178">
        <f t="shared" ref="V110:AO110" si="124">B110-B111</f>
        <v>-9.9999999999997868E-3</v>
      </c>
      <c r="W110" s="178">
        <f t="shared" si="124"/>
        <v>-2.0000000000000462E-2</v>
      </c>
      <c r="X110" s="178">
        <f t="shared" si="124"/>
        <v>-2.9999999999999361E-2</v>
      </c>
      <c r="Y110" s="178">
        <f t="shared" si="124"/>
        <v>-4.0000000000000036E-2</v>
      </c>
      <c r="Z110" s="178">
        <f t="shared" si="124"/>
        <v>-4.9999999999999822E-2</v>
      </c>
      <c r="AA110" s="178">
        <f t="shared" si="124"/>
        <v>-5.4999999999999716E-2</v>
      </c>
      <c r="AB110" s="178">
        <f t="shared" si="124"/>
        <v>-5.9999999999999609E-2</v>
      </c>
      <c r="AC110" s="178">
        <f t="shared" si="124"/>
        <v>-6.0000000000000497E-2</v>
      </c>
      <c r="AD110" s="178">
        <f t="shared" si="124"/>
        <v>-5.9999999999999609E-2</v>
      </c>
      <c r="AE110" s="178">
        <f t="shared" si="124"/>
        <v>-6.0000000000000497E-2</v>
      </c>
      <c r="AF110" s="178">
        <f t="shared" si="124"/>
        <v>-5.400000000000027E-2</v>
      </c>
      <c r="AG110" s="178">
        <f t="shared" si="124"/>
        <v>-4.8000000000000043E-2</v>
      </c>
      <c r="AH110" s="178">
        <f t="shared" si="124"/>
        <v>-4.1999999999999815E-2</v>
      </c>
      <c r="AI110" s="178">
        <f t="shared" si="124"/>
        <v>-3.5999999999999588E-2</v>
      </c>
      <c r="AJ110" s="178">
        <f t="shared" si="124"/>
        <v>-2.9999999999999361E-2</v>
      </c>
      <c r="AK110" s="178">
        <f t="shared" si="124"/>
        <v>-2.5999999999999801E-2</v>
      </c>
      <c r="AL110" s="178">
        <f t="shared" si="124"/>
        <v>-2.1999999999998465E-2</v>
      </c>
      <c r="AM110" s="178">
        <f t="shared" si="124"/>
        <v>-1.8000000000000682E-2</v>
      </c>
      <c r="AN110" s="178">
        <f t="shared" si="124"/>
        <v>-1.3999999999999346E-2</v>
      </c>
      <c r="AO110" s="178">
        <f t="shared" si="124"/>
        <v>-9.9999999999997868E-3</v>
      </c>
      <c r="AP110" s="179">
        <f t="shared" si="13"/>
        <v>-9.9999999999997868E-3</v>
      </c>
      <c r="AQ110" s="180">
        <f t="shared" si="81"/>
        <v>3.920318725099619E-2</v>
      </c>
      <c r="AR110" s="42">
        <f t="shared" si="82"/>
        <v>5.378626729752483E-2</v>
      </c>
      <c r="AS110" s="241">
        <f t="shared" si="83"/>
        <v>0.16432875583118547</v>
      </c>
    </row>
    <row r="111" spans="1:45" ht="12.75">
      <c r="A111" s="184">
        <v>42977</v>
      </c>
      <c r="B111" s="182">
        <v>7.83</v>
      </c>
      <c r="C111" s="176">
        <v>7.79</v>
      </c>
      <c r="D111" s="175">
        <v>7.76</v>
      </c>
      <c r="E111" s="175">
        <f t="shared" si="0"/>
        <v>7.7549999999999999</v>
      </c>
      <c r="F111" s="175">
        <v>7.75</v>
      </c>
      <c r="G111" s="175">
        <f t="shared" si="1"/>
        <v>7.7549999999999999</v>
      </c>
      <c r="H111" s="176">
        <v>7.76</v>
      </c>
      <c r="I111" s="176">
        <f t="shared" si="2"/>
        <v>7.78</v>
      </c>
      <c r="J111" s="176">
        <f t="shared" si="3"/>
        <v>7.8</v>
      </c>
      <c r="K111" s="175">
        <v>7.82</v>
      </c>
      <c r="L111" s="175">
        <f t="shared" si="4"/>
        <v>7.8620000000000001</v>
      </c>
      <c r="M111" s="175">
        <f t="shared" si="5"/>
        <v>7.9039999999999999</v>
      </c>
      <c r="N111" s="175">
        <f t="shared" si="6"/>
        <v>7.9459999999999997</v>
      </c>
      <c r="O111" s="175">
        <f t="shared" si="7"/>
        <v>7.9879999999999995</v>
      </c>
      <c r="P111" s="176">
        <v>8.0299999999999994</v>
      </c>
      <c r="Q111" s="176">
        <f t="shared" si="8"/>
        <v>8.0860000000000003</v>
      </c>
      <c r="R111" s="176">
        <f t="shared" si="9"/>
        <v>8.1419999999999995</v>
      </c>
      <c r="S111" s="176">
        <f t="shared" si="10"/>
        <v>8.1980000000000004</v>
      </c>
      <c r="T111" s="176">
        <f t="shared" si="11"/>
        <v>8.2539999999999996</v>
      </c>
      <c r="U111" s="183">
        <v>8.31</v>
      </c>
      <c r="V111" s="178">
        <f t="shared" ref="V111:AO111" si="125">B111-B112</f>
        <v>-9.9999999999997868E-3</v>
      </c>
      <c r="W111" s="178">
        <f t="shared" si="125"/>
        <v>-1.9999999999999574E-2</v>
      </c>
      <c r="X111" s="178">
        <f t="shared" si="125"/>
        <v>-4.0000000000000036E-2</v>
      </c>
      <c r="Y111" s="178">
        <f t="shared" si="125"/>
        <v>-4.4999999999999929E-2</v>
      </c>
      <c r="Z111" s="178">
        <f t="shared" si="125"/>
        <v>-4.9999999999999822E-2</v>
      </c>
      <c r="AA111" s="178">
        <f t="shared" si="125"/>
        <v>-4.9999999999999822E-2</v>
      </c>
      <c r="AB111" s="178">
        <f t="shared" si="125"/>
        <v>-4.9999999999999822E-2</v>
      </c>
      <c r="AC111" s="178">
        <f t="shared" si="125"/>
        <v>-4.3333333333333002E-2</v>
      </c>
      <c r="AD111" s="178">
        <f t="shared" si="125"/>
        <v>-3.6666666666666181E-2</v>
      </c>
      <c r="AE111" s="178">
        <f t="shared" si="125"/>
        <v>-2.9999999999999361E-2</v>
      </c>
      <c r="AF111" s="178">
        <f t="shared" si="125"/>
        <v>-2.7999999999999581E-2</v>
      </c>
      <c r="AG111" s="178">
        <f t="shared" si="125"/>
        <v>-2.5999999999999801E-2</v>
      </c>
      <c r="AH111" s="178">
        <f t="shared" si="125"/>
        <v>-2.4000000000000909E-2</v>
      </c>
      <c r="AI111" s="178">
        <f t="shared" si="125"/>
        <v>-2.2000000000000242E-2</v>
      </c>
      <c r="AJ111" s="178">
        <f t="shared" si="125"/>
        <v>-2.000000000000135E-2</v>
      </c>
      <c r="AK111" s="178">
        <f t="shared" si="125"/>
        <v>-2.2000000000000242E-2</v>
      </c>
      <c r="AL111" s="178">
        <f t="shared" si="125"/>
        <v>-2.4000000000000909E-2</v>
      </c>
      <c r="AM111" s="178">
        <f t="shared" si="125"/>
        <v>-2.5999999999999801E-2</v>
      </c>
      <c r="AN111" s="178">
        <f t="shared" si="125"/>
        <v>-2.8000000000000469E-2</v>
      </c>
      <c r="AO111" s="178">
        <f t="shared" si="125"/>
        <v>-2.9999999999999361E-2</v>
      </c>
      <c r="AP111" s="179">
        <f t="shared" si="13"/>
        <v>-9.9999999999997868E-3</v>
      </c>
      <c r="AQ111" s="180">
        <f t="shared" si="81"/>
        <v>3.9362549800796988E-2</v>
      </c>
      <c r="AR111" s="42">
        <f t="shared" si="82"/>
        <v>5.369908781229437E-2</v>
      </c>
      <c r="AS111" s="241">
        <f t="shared" si="83"/>
        <v>0.16428530857086041</v>
      </c>
    </row>
    <row r="112" spans="1:45" ht="12.75">
      <c r="A112" s="184">
        <v>42976</v>
      </c>
      <c r="B112" s="182">
        <v>7.84</v>
      </c>
      <c r="C112" s="176">
        <v>7.81</v>
      </c>
      <c r="D112" s="175">
        <v>7.8</v>
      </c>
      <c r="E112" s="175">
        <f t="shared" si="0"/>
        <v>7.8</v>
      </c>
      <c r="F112" s="175">
        <v>7.8</v>
      </c>
      <c r="G112" s="175">
        <f t="shared" si="1"/>
        <v>7.8049999999999997</v>
      </c>
      <c r="H112" s="176">
        <v>7.81</v>
      </c>
      <c r="I112" s="176">
        <f t="shared" si="2"/>
        <v>7.8233333333333333</v>
      </c>
      <c r="J112" s="176">
        <f t="shared" si="3"/>
        <v>7.836666666666666</v>
      </c>
      <c r="K112" s="175">
        <v>7.85</v>
      </c>
      <c r="L112" s="175">
        <f t="shared" si="4"/>
        <v>7.89</v>
      </c>
      <c r="M112" s="175">
        <f t="shared" si="5"/>
        <v>7.93</v>
      </c>
      <c r="N112" s="175">
        <f t="shared" si="6"/>
        <v>7.9700000000000006</v>
      </c>
      <c r="O112" s="175">
        <f t="shared" si="7"/>
        <v>8.01</v>
      </c>
      <c r="P112" s="176">
        <v>8.0500000000000007</v>
      </c>
      <c r="Q112" s="176">
        <f t="shared" si="8"/>
        <v>8.1080000000000005</v>
      </c>
      <c r="R112" s="176">
        <f t="shared" si="9"/>
        <v>8.1660000000000004</v>
      </c>
      <c r="S112" s="176">
        <f t="shared" si="10"/>
        <v>8.2240000000000002</v>
      </c>
      <c r="T112" s="176">
        <f t="shared" si="11"/>
        <v>8.282</v>
      </c>
      <c r="U112" s="183">
        <v>8.34</v>
      </c>
      <c r="V112" s="178">
        <f t="shared" ref="V112:AO112" si="126">B112-B113</f>
        <v>3.0000000000000249E-2</v>
      </c>
      <c r="W112" s="178">
        <f t="shared" si="126"/>
        <v>2.9999999999999361E-2</v>
      </c>
      <c r="X112" s="178">
        <f t="shared" si="126"/>
        <v>3.0000000000000249E-2</v>
      </c>
      <c r="Y112" s="178">
        <f t="shared" si="126"/>
        <v>3.5000000000000142E-2</v>
      </c>
      <c r="Z112" s="178">
        <f t="shared" si="126"/>
        <v>4.0000000000000036E-2</v>
      </c>
      <c r="AA112" s="178">
        <f t="shared" si="126"/>
        <v>4.4999999999999929E-2</v>
      </c>
      <c r="AB112" s="178">
        <f t="shared" si="126"/>
        <v>4.9999999999999822E-2</v>
      </c>
      <c r="AC112" s="178">
        <f t="shared" si="126"/>
        <v>4.6666666666666856E-2</v>
      </c>
      <c r="AD112" s="178">
        <f t="shared" si="126"/>
        <v>4.3333333333333002E-2</v>
      </c>
      <c r="AE112" s="178">
        <f t="shared" si="126"/>
        <v>4.0000000000000036E-2</v>
      </c>
      <c r="AF112" s="178">
        <f t="shared" si="126"/>
        <v>3.2000000000000028E-2</v>
      </c>
      <c r="AG112" s="178">
        <f t="shared" si="126"/>
        <v>2.4000000000000021E-2</v>
      </c>
      <c r="AH112" s="178">
        <f t="shared" si="126"/>
        <v>1.6000000000000014E-2</v>
      </c>
      <c r="AI112" s="178">
        <f t="shared" si="126"/>
        <v>7.9999999999991189E-3</v>
      </c>
      <c r="AJ112" s="178">
        <f t="shared" si="126"/>
        <v>0</v>
      </c>
      <c r="AK112" s="178">
        <f t="shared" si="126"/>
        <v>-6.0000000000002274E-3</v>
      </c>
      <c r="AL112" s="178">
        <f t="shared" si="126"/>
        <v>-1.2000000000000455E-2</v>
      </c>
      <c r="AM112" s="178">
        <f t="shared" si="126"/>
        <v>-1.7999999999998906E-2</v>
      </c>
      <c r="AN112" s="178">
        <f t="shared" si="126"/>
        <v>-2.3999999999999133E-2</v>
      </c>
      <c r="AO112" s="178">
        <f t="shared" si="126"/>
        <v>-2.9999999999999361E-2</v>
      </c>
      <c r="AP112" s="179">
        <f t="shared" si="13"/>
        <v>4.9999999999999822E-2</v>
      </c>
      <c r="AQ112" s="180">
        <f t="shared" si="81"/>
        <v>3.9322709163346785E-2</v>
      </c>
      <c r="AR112" s="42">
        <f t="shared" si="82"/>
        <v>5.3739551935525737E-2</v>
      </c>
      <c r="AS112" s="241">
        <f t="shared" si="83"/>
        <v>0.16433960156046443</v>
      </c>
    </row>
    <row r="113" spans="1:45" ht="12.75">
      <c r="A113" s="184">
        <v>42975</v>
      </c>
      <c r="B113" s="182">
        <v>7.81</v>
      </c>
      <c r="C113" s="176">
        <v>7.78</v>
      </c>
      <c r="D113" s="175">
        <v>7.77</v>
      </c>
      <c r="E113" s="175">
        <f t="shared" si="0"/>
        <v>7.7649999999999997</v>
      </c>
      <c r="F113" s="175">
        <v>7.76</v>
      </c>
      <c r="G113" s="175">
        <f t="shared" si="1"/>
        <v>7.76</v>
      </c>
      <c r="H113" s="176">
        <v>7.76</v>
      </c>
      <c r="I113" s="176">
        <f t="shared" si="2"/>
        <v>7.7766666666666664</v>
      </c>
      <c r="J113" s="176">
        <f t="shared" si="3"/>
        <v>7.793333333333333</v>
      </c>
      <c r="K113" s="175">
        <v>7.81</v>
      </c>
      <c r="L113" s="175">
        <f t="shared" si="4"/>
        <v>7.8579999999999997</v>
      </c>
      <c r="M113" s="175">
        <f t="shared" si="5"/>
        <v>7.9059999999999997</v>
      </c>
      <c r="N113" s="175">
        <f t="shared" si="6"/>
        <v>7.9540000000000006</v>
      </c>
      <c r="O113" s="175">
        <f t="shared" si="7"/>
        <v>8.0020000000000007</v>
      </c>
      <c r="P113" s="176">
        <v>8.0500000000000007</v>
      </c>
      <c r="Q113" s="176">
        <f t="shared" si="8"/>
        <v>8.1140000000000008</v>
      </c>
      <c r="R113" s="176">
        <f t="shared" si="9"/>
        <v>8.1780000000000008</v>
      </c>
      <c r="S113" s="176">
        <f t="shared" si="10"/>
        <v>8.2419999999999991</v>
      </c>
      <c r="T113" s="176">
        <f t="shared" si="11"/>
        <v>8.3059999999999992</v>
      </c>
      <c r="U113" s="183">
        <v>8.3699999999999992</v>
      </c>
      <c r="V113" s="178">
        <f t="shared" ref="V113:AO113" si="127">B113-B114</f>
        <v>0</v>
      </c>
      <c r="W113" s="178">
        <f t="shared" si="127"/>
        <v>0</v>
      </c>
      <c r="X113" s="178">
        <f t="shared" si="127"/>
        <v>0</v>
      </c>
      <c r="Y113" s="178">
        <f t="shared" si="127"/>
        <v>0</v>
      </c>
      <c r="Z113" s="178">
        <f t="shared" si="127"/>
        <v>0</v>
      </c>
      <c r="AA113" s="178">
        <f t="shared" si="127"/>
        <v>-4.9999999999998934E-3</v>
      </c>
      <c r="AB113" s="178">
        <f t="shared" si="127"/>
        <v>-9.9999999999997868E-3</v>
      </c>
      <c r="AC113" s="178">
        <f t="shared" si="127"/>
        <v>-1.3333333333333641E-2</v>
      </c>
      <c r="AD113" s="178">
        <f t="shared" si="127"/>
        <v>-1.6666666666666607E-2</v>
      </c>
      <c r="AE113" s="178">
        <f t="shared" si="127"/>
        <v>-2.0000000000000462E-2</v>
      </c>
      <c r="AF113" s="178">
        <f t="shared" si="127"/>
        <v>-2.0000000000000462E-2</v>
      </c>
      <c r="AG113" s="178">
        <f t="shared" si="127"/>
        <v>-2.0000000000000462E-2</v>
      </c>
      <c r="AH113" s="178">
        <f t="shared" si="127"/>
        <v>-1.9999999999999574E-2</v>
      </c>
      <c r="AI113" s="178">
        <f t="shared" si="127"/>
        <v>-1.9999999999999574E-2</v>
      </c>
      <c r="AJ113" s="178">
        <f t="shared" si="127"/>
        <v>-1.9999999999999574E-2</v>
      </c>
      <c r="AK113" s="178">
        <f t="shared" si="127"/>
        <v>-1.7999999999998906E-2</v>
      </c>
      <c r="AL113" s="178">
        <f t="shared" si="127"/>
        <v>-1.6000000000000014E-2</v>
      </c>
      <c r="AM113" s="178">
        <f t="shared" si="127"/>
        <v>-1.4000000000001123E-2</v>
      </c>
      <c r="AN113" s="178">
        <f t="shared" si="127"/>
        <v>-1.2000000000002231E-2</v>
      </c>
      <c r="AO113" s="178">
        <f t="shared" si="127"/>
        <v>-1.0000000000001563E-2</v>
      </c>
      <c r="AP113" s="179">
        <f t="shared" si="13"/>
        <v>0</v>
      </c>
      <c r="AQ113" s="180">
        <f t="shared" si="81"/>
        <v>3.9163346613545987E-2</v>
      </c>
      <c r="AR113" s="42">
        <f t="shared" si="82"/>
        <v>5.3767064371745006E-2</v>
      </c>
      <c r="AS113" s="241">
        <f t="shared" si="83"/>
        <v>0.16424424250817202</v>
      </c>
    </row>
    <row r="114" spans="1:45" ht="12.75">
      <c r="A114" s="184">
        <v>42972</v>
      </c>
      <c r="B114" s="182">
        <v>7.81</v>
      </c>
      <c r="C114" s="176">
        <v>7.78</v>
      </c>
      <c r="D114" s="175">
        <v>7.77</v>
      </c>
      <c r="E114" s="175">
        <f t="shared" si="0"/>
        <v>7.7649999999999997</v>
      </c>
      <c r="F114" s="175">
        <v>7.76</v>
      </c>
      <c r="G114" s="175">
        <f t="shared" si="1"/>
        <v>7.7649999999999997</v>
      </c>
      <c r="H114" s="176">
        <v>7.77</v>
      </c>
      <c r="I114" s="176">
        <f t="shared" si="2"/>
        <v>7.79</v>
      </c>
      <c r="J114" s="176">
        <f t="shared" si="3"/>
        <v>7.81</v>
      </c>
      <c r="K114" s="175">
        <v>7.83</v>
      </c>
      <c r="L114" s="175">
        <f t="shared" si="4"/>
        <v>7.8780000000000001</v>
      </c>
      <c r="M114" s="175">
        <f t="shared" si="5"/>
        <v>7.9260000000000002</v>
      </c>
      <c r="N114" s="175">
        <f t="shared" si="6"/>
        <v>7.9740000000000002</v>
      </c>
      <c r="O114" s="175">
        <f t="shared" si="7"/>
        <v>8.0220000000000002</v>
      </c>
      <c r="P114" s="176">
        <v>8.07</v>
      </c>
      <c r="Q114" s="176">
        <f t="shared" si="8"/>
        <v>8.1319999999999997</v>
      </c>
      <c r="R114" s="176">
        <f t="shared" si="9"/>
        <v>8.1940000000000008</v>
      </c>
      <c r="S114" s="176">
        <f t="shared" si="10"/>
        <v>8.2560000000000002</v>
      </c>
      <c r="T114" s="176">
        <f t="shared" si="11"/>
        <v>8.3180000000000014</v>
      </c>
      <c r="U114" s="183">
        <v>8.3800000000000008</v>
      </c>
      <c r="V114" s="178">
        <f t="shared" ref="V114:AO114" si="128">B114-B115</f>
        <v>-4.0000000000000036E-2</v>
      </c>
      <c r="W114" s="178">
        <f t="shared" si="128"/>
        <v>-9.9999999999997868E-3</v>
      </c>
      <c r="X114" s="178">
        <f t="shared" si="128"/>
        <v>-1.0000000000000675E-2</v>
      </c>
      <c r="Y114" s="178">
        <f t="shared" si="128"/>
        <v>-4.9999999999998934E-3</v>
      </c>
      <c r="Z114" s="178">
        <f t="shared" si="128"/>
        <v>0</v>
      </c>
      <c r="AA114" s="178">
        <f t="shared" si="128"/>
        <v>0</v>
      </c>
      <c r="AB114" s="178">
        <f t="shared" si="128"/>
        <v>0</v>
      </c>
      <c r="AC114" s="178">
        <f t="shared" si="128"/>
        <v>0</v>
      </c>
      <c r="AD114" s="178">
        <f t="shared" si="128"/>
        <v>0</v>
      </c>
      <c r="AE114" s="178">
        <f t="shared" si="128"/>
        <v>0</v>
      </c>
      <c r="AF114" s="178">
        <f t="shared" si="128"/>
        <v>1.9999999999997797E-3</v>
      </c>
      <c r="AG114" s="178">
        <f t="shared" si="128"/>
        <v>3.9999999999995595E-3</v>
      </c>
      <c r="AH114" s="178">
        <f t="shared" si="128"/>
        <v>6.0000000000002274E-3</v>
      </c>
      <c r="AI114" s="178">
        <f t="shared" si="128"/>
        <v>7.9999999999991189E-3</v>
      </c>
      <c r="AJ114" s="178">
        <f t="shared" si="128"/>
        <v>9.9999999999997868E-3</v>
      </c>
      <c r="AK114" s="178">
        <f t="shared" si="128"/>
        <v>1.3999999999999346E-2</v>
      </c>
      <c r="AL114" s="178">
        <f t="shared" si="128"/>
        <v>1.8000000000000682E-2</v>
      </c>
      <c r="AM114" s="178">
        <f t="shared" si="128"/>
        <v>2.2000000000000242E-2</v>
      </c>
      <c r="AN114" s="178">
        <f t="shared" si="128"/>
        <v>2.6000000000001577E-2</v>
      </c>
      <c r="AO114" s="178">
        <f t="shared" si="128"/>
        <v>3.0000000000001137E-2</v>
      </c>
      <c r="AP114" s="179">
        <f t="shared" si="13"/>
        <v>3.0000000000001137E-2</v>
      </c>
      <c r="AQ114" s="180">
        <f t="shared" si="81"/>
        <v>3.9243027888446386E-2</v>
      </c>
      <c r="AR114" s="42">
        <f t="shared" si="82"/>
        <v>5.3723595385968083E-2</v>
      </c>
      <c r="AS114" s="241">
        <f t="shared" si="83"/>
        <v>0.16422279980042356</v>
      </c>
    </row>
    <row r="115" spans="1:45" ht="12.75">
      <c r="A115" s="184">
        <v>42971</v>
      </c>
      <c r="B115" s="182">
        <v>7.85</v>
      </c>
      <c r="C115" s="176">
        <v>7.79</v>
      </c>
      <c r="D115" s="175">
        <v>7.78</v>
      </c>
      <c r="E115" s="175">
        <f t="shared" si="0"/>
        <v>7.77</v>
      </c>
      <c r="F115" s="175">
        <v>7.76</v>
      </c>
      <c r="G115" s="175">
        <f t="shared" si="1"/>
        <v>7.7649999999999997</v>
      </c>
      <c r="H115" s="176">
        <v>7.77</v>
      </c>
      <c r="I115" s="176">
        <f t="shared" si="2"/>
        <v>7.79</v>
      </c>
      <c r="J115" s="176">
        <f t="shared" si="3"/>
        <v>7.81</v>
      </c>
      <c r="K115" s="175">
        <v>7.83</v>
      </c>
      <c r="L115" s="175">
        <f t="shared" si="4"/>
        <v>7.8760000000000003</v>
      </c>
      <c r="M115" s="175">
        <f t="shared" si="5"/>
        <v>7.9220000000000006</v>
      </c>
      <c r="N115" s="175">
        <f t="shared" si="6"/>
        <v>7.968</v>
      </c>
      <c r="O115" s="175">
        <f t="shared" si="7"/>
        <v>8.0140000000000011</v>
      </c>
      <c r="P115" s="176">
        <v>8.06</v>
      </c>
      <c r="Q115" s="176">
        <f t="shared" si="8"/>
        <v>8.1180000000000003</v>
      </c>
      <c r="R115" s="176">
        <f t="shared" si="9"/>
        <v>8.1760000000000002</v>
      </c>
      <c r="S115" s="176">
        <f t="shared" si="10"/>
        <v>8.234</v>
      </c>
      <c r="T115" s="176">
        <f t="shared" si="11"/>
        <v>8.2919999999999998</v>
      </c>
      <c r="U115" s="183">
        <v>8.35</v>
      </c>
      <c r="V115" s="178">
        <f t="shared" ref="V115:AO115" si="129">B115-B116</f>
        <v>1.9999999999999574E-2</v>
      </c>
      <c r="W115" s="178">
        <f t="shared" si="129"/>
        <v>0</v>
      </c>
      <c r="X115" s="178">
        <f t="shared" si="129"/>
        <v>1.0000000000000675E-2</v>
      </c>
      <c r="Y115" s="178">
        <f t="shared" si="129"/>
        <v>9.9999999999997868E-3</v>
      </c>
      <c r="Z115" s="178">
        <f t="shared" si="129"/>
        <v>9.9999999999997868E-3</v>
      </c>
      <c r="AA115" s="178">
        <f t="shared" si="129"/>
        <v>9.9999999999997868E-3</v>
      </c>
      <c r="AB115" s="178">
        <f t="shared" si="129"/>
        <v>9.9999999999997868E-3</v>
      </c>
      <c r="AC115" s="178">
        <f t="shared" si="129"/>
        <v>9.9999999999997868E-3</v>
      </c>
      <c r="AD115" s="178">
        <f t="shared" si="129"/>
        <v>9.9999999999997868E-3</v>
      </c>
      <c r="AE115" s="178">
        <f t="shared" si="129"/>
        <v>9.9999999999997868E-3</v>
      </c>
      <c r="AF115" s="178">
        <f t="shared" si="129"/>
        <v>1.4000000000000234E-2</v>
      </c>
      <c r="AG115" s="178">
        <f t="shared" si="129"/>
        <v>1.8000000000000682E-2</v>
      </c>
      <c r="AH115" s="178">
        <f t="shared" si="129"/>
        <v>2.2000000000000242E-2</v>
      </c>
      <c r="AI115" s="178">
        <f t="shared" si="129"/>
        <v>2.6000000000001577E-2</v>
      </c>
      <c r="AJ115" s="178">
        <f t="shared" si="129"/>
        <v>3.0000000000001137E-2</v>
      </c>
      <c r="AK115" s="178">
        <f t="shared" si="129"/>
        <v>3.0000000000001137E-2</v>
      </c>
      <c r="AL115" s="178">
        <f t="shared" si="129"/>
        <v>3.0000000000001137E-2</v>
      </c>
      <c r="AM115" s="178">
        <f t="shared" si="129"/>
        <v>2.9999999999999361E-2</v>
      </c>
      <c r="AN115" s="178">
        <f t="shared" si="129"/>
        <v>2.9999999999999361E-2</v>
      </c>
      <c r="AO115" s="178">
        <f t="shared" si="129"/>
        <v>2.9999999999999361E-2</v>
      </c>
      <c r="AP115" s="179">
        <f t="shared" si="13"/>
        <v>3.0000000000001137E-2</v>
      </c>
      <c r="AQ115" s="180">
        <f t="shared" si="81"/>
        <v>3.9123505976095783E-2</v>
      </c>
      <c r="AR115" s="42">
        <f t="shared" si="82"/>
        <v>5.3777585342398515E-2</v>
      </c>
      <c r="AS115" s="241">
        <f t="shared" si="83"/>
        <v>0.16422887730843447</v>
      </c>
    </row>
    <row r="116" spans="1:45" ht="12.75">
      <c r="A116" s="184">
        <v>42970</v>
      </c>
      <c r="B116" s="182">
        <v>7.83</v>
      </c>
      <c r="C116" s="176">
        <v>7.79</v>
      </c>
      <c r="D116" s="175">
        <v>7.77</v>
      </c>
      <c r="E116" s="175">
        <f t="shared" si="0"/>
        <v>7.76</v>
      </c>
      <c r="F116" s="175">
        <v>7.75</v>
      </c>
      <c r="G116" s="175">
        <f t="shared" si="1"/>
        <v>7.7549999999999999</v>
      </c>
      <c r="H116" s="176">
        <v>7.76</v>
      </c>
      <c r="I116" s="176">
        <f t="shared" si="2"/>
        <v>7.78</v>
      </c>
      <c r="J116" s="176">
        <f t="shared" si="3"/>
        <v>7.8</v>
      </c>
      <c r="K116" s="175">
        <v>7.82</v>
      </c>
      <c r="L116" s="175">
        <f t="shared" si="4"/>
        <v>7.8620000000000001</v>
      </c>
      <c r="M116" s="175">
        <f t="shared" si="5"/>
        <v>7.9039999999999999</v>
      </c>
      <c r="N116" s="175">
        <f t="shared" si="6"/>
        <v>7.9459999999999997</v>
      </c>
      <c r="O116" s="175">
        <f t="shared" si="7"/>
        <v>7.9879999999999995</v>
      </c>
      <c r="P116" s="176">
        <v>8.0299999999999994</v>
      </c>
      <c r="Q116" s="176">
        <f t="shared" si="8"/>
        <v>8.0879999999999992</v>
      </c>
      <c r="R116" s="176">
        <f t="shared" si="9"/>
        <v>8.145999999999999</v>
      </c>
      <c r="S116" s="176">
        <f t="shared" si="10"/>
        <v>8.2040000000000006</v>
      </c>
      <c r="T116" s="176">
        <f t="shared" si="11"/>
        <v>8.2620000000000005</v>
      </c>
      <c r="U116" s="183">
        <v>8.32</v>
      </c>
      <c r="V116" s="178">
        <f t="shared" ref="V116:AO116" si="130">B116-B117</f>
        <v>9.9999999999997868E-3</v>
      </c>
      <c r="W116" s="178">
        <f t="shared" si="130"/>
        <v>0</v>
      </c>
      <c r="X116" s="178">
        <f t="shared" si="130"/>
        <v>-1.0000000000000675E-2</v>
      </c>
      <c r="Y116" s="178">
        <f t="shared" si="130"/>
        <v>-1.5000000000000568E-2</v>
      </c>
      <c r="Z116" s="178">
        <f t="shared" si="130"/>
        <v>-1.9999999999999574E-2</v>
      </c>
      <c r="AA116" s="178">
        <f t="shared" si="130"/>
        <v>-1.499999999999968E-2</v>
      </c>
      <c r="AB116" s="178">
        <f t="shared" si="130"/>
        <v>-9.9999999999997868E-3</v>
      </c>
      <c r="AC116" s="178">
        <f t="shared" si="130"/>
        <v>-6.6666666666659324E-3</v>
      </c>
      <c r="AD116" s="178">
        <f t="shared" si="130"/>
        <v>-3.3333333333338544E-3</v>
      </c>
      <c r="AE116" s="178">
        <f t="shared" si="130"/>
        <v>0</v>
      </c>
      <c r="AF116" s="178">
        <f t="shared" si="130"/>
        <v>-1.9999999999997797E-3</v>
      </c>
      <c r="AG116" s="178">
        <f t="shared" si="130"/>
        <v>-3.9999999999995595E-3</v>
      </c>
      <c r="AH116" s="178">
        <f t="shared" si="130"/>
        <v>-6.0000000000002274E-3</v>
      </c>
      <c r="AI116" s="178">
        <f t="shared" si="130"/>
        <v>-8.0000000000000071E-3</v>
      </c>
      <c r="AJ116" s="178">
        <f t="shared" si="130"/>
        <v>-9.9999999999997868E-3</v>
      </c>
      <c r="AK116" s="178">
        <f t="shared" si="130"/>
        <v>-8.0000000000008953E-3</v>
      </c>
      <c r="AL116" s="178">
        <f t="shared" si="130"/>
        <v>-6.0000000000002274E-3</v>
      </c>
      <c r="AM116" s="178">
        <f t="shared" si="130"/>
        <v>-3.9999999999995595E-3</v>
      </c>
      <c r="AN116" s="178">
        <f t="shared" si="130"/>
        <v>-1.9999999999988916E-3</v>
      </c>
      <c r="AO116" s="178">
        <f t="shared" si="130"/>
        <v>0</v>
      </c>
      <c r="AP116" s="179">
        <f t="shared" si="13"/>
        <v>9.9999999999997868E-3</v>
      </c>
      <c r="AQ116" s="180">
        <f t="shared" si="81"/>
        <v>3.8924302788844782E-2</v>
      </c>
      <c r="AR116" s="42">
        <f t="shared" si="82"/>
        <v>5.3903972460403543E-2</v>
      </c>
      <c r="AS116" s="241">
        <f t="shared" si="83"/>
        <v>0.16432369452446061</v>
      </c>
    </row>
    <row r="117" spans="1:45" ht="12.75">
      <c r="A117" s="184">
        <v>42969</v>
      </c>
      <c r="B117" s="182">
        <v>7.82</v>
      </c>
      <c r="C117" s="176">
        <v>7.79</v>
      </c>
      <c r="D117" s="175">
        <v>7.78</v>
      </c>
      <c r="E117" s="175">
        <f t="shared" si="0"/>
        <v>7.7750000000000004</v>
      </c>
      <c r="F117" s="175">
        <v>7.77</v>
      </c>
      <c r="G117" s="175">
        <f t="shared" si="1"/>
        <v>7.77</v>
      </c>
      <c r="H117" s="176">
        <v>7.77</v>
      </c>
      <c r="I117" s="176">
        <f t="shared" si="2"/>
        <v>7.7866666666666662</v>
      </c>
      <c r="J117" s="176">
        <f t="shared" si="3"/>
        <v>7.8033333333333337</v>
      </c>
      <c r="K117" s="175">
        <v>7.82</v>
      </c>
      <c r="L117" s="175">
        <f t="shared" si="4"/>
        <v>7.8639999999999999</v>
      </c>
      <c r="M117" s="175">
        <f t="shared" si="5"/>
        <v>7.9079999999999995</v>
      </c>
      <c r="N117" s="175">
        <f t="shared" si="6"/>
        <v>7.952</v>
      </c>
      <c r="O117" s="175">
        <f t="shared" si="7"/>
        <v>7.9959999999999996</v>
      </c>
      <c r="P117" s="176">
        <v>8.0399999999999991</v>
      </c>
      <c r="Q117" s="176">
        <f t="shared" si="8"/>
        <v>8.0960000000000001</v>
      </c>
      <c r="R117" s="176">
        <f t="shared" si="9"/>
        <v>8.1519999999999992</v>
      </c>
      <c r="S117" s="176">
        <f t="shared" si="10"/>
        <v>8.2080000000000002</v>
      </c>
      <c r="T117" s="176">
        <f t="shared" si="11"/>
        <v>8.2639999999999993</v>
      </c>
      <c r="U117" s="183">
        <v>8.32</v>
      </c>
      <c r="V117" s="178">
        <f t="shared" ref="V117:AO117" si="131">B117-B118</f>
        <v>-9.9999999999997868E-3</v>
      </c>
      <c r="W117" s="178">
        <f t="shared" si="131"/>
        <v>0</v>
      </c>
      <c r="X117" s="178">
        <f t="shared" si="131"/>
        <v>0</v>
      </c>
      <c r="Y117" s="178">
        <f t="shared" si="131"/>
        <v>0</v>
      </c>
      <c r="Z117" s="178">
        <f t="shared" si="131"/>
        <v>0</v>
      </c>
      <c r="AA117" s="178">
        <f t="shared" si="131"/>
        <v>0</v>
      </c>
      <c r="AB117" s="178">
        <f t="shared" si="131"/>
        <v>0</v>
      </c>
      <c r="AC117" s="178">
        <f t="shared" si="131"/>
        <v>0</v>
      </c>
      <c r="AD117" s="178">
        <f t="shared" si="131"/>
        <v>0</v>
      </c>
      <c r="AE117" s="178">
        <f t="shared" si="131"/>
        <v>0</v>
      </c>
      <c r="AF117" s="178">
        <f t="shared" si="131"/>
        <v>3.9999999999995595E-3</v>
      </c>
      <c r="AG117" s="178">
        <f t="shared" si="131"/>
        <v>7.9999999999991189E-3</v>
      </c>
      <c r="AH117" s="178">
        <f t="shared" si="131"/>
        <v>1.2000000000000455E-2</v>
      </c>
      <c r="AI117" s="178">
        <f t="shared" si="131"/>
        <v>1.6000000000000014E-2</v>
      </c>
      <c r="AJ117" s="178">
        <f t="shared" si="131"/>
        <v>1.9999999999999574E-2</v>
      </c>
      <c r="AK117" s="178">
        <f t="shared" si="131"/>
        <v>2.4000000000000909E-2</v>
      </c>
      <c r="AL117" s="178">
        <f t="shared" si="131"/>
        <v>2.8000000000000469E-2</v>
      </c>
      <c r="AM117" s="178">
        <f t="shared" si="131"/>
        <v>3.2000000000000028E-2</v>
      </c>
      <c r="AN117" s="178">
        <f t="shared" si="131"/>
        <v>3.5999999999999588E-2</v>
      </c>
      <c r="AO117" s="178">
        <f t="shared" si="131"/>
        <v>4.0000000000000924E-2</v>
      </c>
      <c r="AP117" s="179">
        <f t="shared" si="13"/>
        <v>4.0000000000000924E-2</v>
      </c>
      <c r="AQ117" s="180">
        <f t="shared" si="81"/>
        <v>3.912350597609579E-2</v>
      </c>
      <c r="AR117" s="42">
        <f t="shared" si="82"/>
        <v>5.3889040493025626E-2</v>
      </c>
      <c r="AS117" s="241">
        <f t="shared" si="83"/>
        <v>0.16448816076114675</v>
      </c>
    </row>
    <row r="118" spans="1:45" ht="12.75">
      <c r="A118" s="184">
        <v>42968</v>
      </c>
      <c r="B118" s="182">
        <v>7.83</v>
      </c>
      <c r="C118" s="176">
        <v>7.79</v>
      </c>
      <c r="D118" s="175">
        <v>7.78</v>
      </c>
      <c r="E118" s="175">
        <f t="shared" si="0"/>
        <v>7.7750000000000004</v>
      </c>
      <c r="F118" s="175">
        <v>7.77</v>
      </c>
      <c r="G118" s="175">
        <f t="shared" si="1"/>
        <v>7.77</v>
      </c>
      <c r="H118" s="176">
        <v>7.77</v>
      </c>
      <c r="I118" s="176">
        <f t="shared" si="2"/>
        <v>7.7866666666666662</v>
      </c>
      <c r="J118" s="176">
        <f t="shared" si="3"/>
        <v>7.8033333333333337</v>
      </c>
      <c r="K118" s="175">
        <v>7.82</v>
      </c>
      <c r="L118" s="175">
        <f t="shared" si="4"/>
        <v>7.86</v>
      </c>
      <c r="M118" s="175">
        <f t="shared" si="5"/>
        <v>7.9</v>
      </c>
      <c r="N118" s="175">
        <f t="shared" si="6"/>
        <v>7.9399999999999995</v>
      </c>
      <c r="O118" s="175">
        <f t="shared" si="7"/>
        <v>7.9799999999999995</v>
      </c>
      <c r="P118" s="176">
        <v>8.02</v>
      </c>
      <c r="Q118" s="176">
        <f t="shared" si="8"/>
        <v>8.0719999999999992</v>
      </c>
      <c r="R118" s="176">
        <f t="shared" si="9"/>
        <v>8.1239999999999988</v>
      </c>
      <c r="S118" s="176">
        <f t="shared" si="10"/>
        <v>8.1760000000000002</v>
      </c>
      <c r="T118" s="176">
        <f t="shared" si="11"/>
        <v>8.2279999999999998</v>
      </c>
      <c r="U118" s="183">
        <v>8.2799999999999994</v>
      </c>
      <c r="V118" s="178">
        <f t="shared" ref="V118:AO118" si="132">B118-B119</f>
        <v>2.0000000000000462E-2</v>
      </c>
      <c r="W118" s="178">
        <f t="shared" si="132"/>
        <v>-9.9999999999997868E-3</v>
      </c>
      <c r="X118" s="178">
        <f t="shared" si="132"/>
        <v>-9.9999999999997868E-3</v>
      </c>
      <c r="Y118" s="178">
        <f t="shared" si="132"/>
        <v>-1.499999999999968E-2</v>
      </c>
      <c r="Z118" s="178">
        <f t="shared" si="132"/>
        <v>-2.0000000000000462E-2</v>
      </c>
      <c r="AA118" s="178">
        <f t="shared" si="132"/>
        <v>-2.0000000000000462E-2</v>
      </c>
      <c r="AB118" s="178">
        <f t="shared" si="132"/>
        <v>-2.0000000000000462E-2</v>
      </c>
      <c r="AC118" s="178">
        <f t="shared" si="132"/>
        <v>-1.0000000000000675E-2</v>
      </c>
      <c r="AD118" s="178">
        <f t="shared" si="132"/>
        <v>0</v>
      </c>
      <c r="AE118" s="178">
        <f t="shared" si="132"/>
        <v>1.0000000000000675E-2</v>
      </c>
      <c r="AF118" s="178">
        <f t="shared" si="132"/>
        <v>1.6000000000000902E-2</v>
      </c>
      <c r="AG118" s="178">
        <f t="shared" si="132"/>
        <v>2.2000000000000242E-2</v>
      </c>
      <c r="AH118" s="178">
        <f t="shared" si="132"/>
        <v>2.7999999999999581E-2</v>
      </c>
      <c r="AI118" s="178">
        <f t="shared" si="132"/>
        <v>3.399999999999892E-2</v>
      </c>
      <c r="AJ118" s="178">
        <f t="shared" si="132"/>
        <v>3.9999999999999147E-2</v>
      </c>
      <c r="AK118" s="178">
        <f t="shared" si="132"/>
        <v>3.9999999999999147E-2</v>
      </c>
      <c r="AL118" s="178">
        <f t="shared" si="132"/>
        <v>3.9999999999999147E-2</v>
      </c>
      <c r="AM118" s="178">
        <f t="shared" si="132"/>
        <v>3.9999999999999147E-2</v>
      </c>
      <c r="AN118" s="178">
        <f t="shared" si="132"/>
        <v>3.9999999999999147E-2</v>
      </c>
      <c r="AO118" s="178">
        <f t="shared" si="132"/>
        <v>3.9999999999999147E-2</v>
      </c>
      <c r="AP118" s="179">
        <f t="shared" si="13"/>
        <v>3.9999999999999147E-2</v>
      </c>
      <c r="AQ118" s="180">
        <f t="shared" si="81"/>
        <v>3.9003984063745188E-2</v>
      </c>
      <c r="AR118" s="42">
        <f t="shared" si="82"/>
        <v>5.3920348515785178E-2</v>
      </c>
      <c r="AS118" s="241">
        <f t="shared" si="83"/>
        <v>0.16444147220098324</v>
      </c>
    </row>
    <row r="119" spans="1:45" ht="12.75">
      <c r="A119" s="184">
        <v>42965</v>
      </c>
      <c r="B119" s="182">
        <v>7.81</v>
      </c>
      <c r="C119" s="176">
        <v>7.8</v>
      </c>
      <c r="D119" s="175">
        <v>7.79</v>
      </c>
      <c r="E119" s="175">
        <f t="shared" si="0"/>
        <v>7.79</v>
      </c>
      <c r="F119" s="175">
        <v>7.79</v>
      </c>
      <c r="G119" s="175">
        <f t="shared" si="1"/>
        <v>7.79</v>
      </c>
      <c r="H119" s="176">
        <v>7.79</v>
      </c>
      <c r="I119" s="176">
        <f t="shared" si="2"/>
        <v>7.7966666666666669</v>
      </c>
      <c r="J119" s="176">
        <f t="shared" si="3"/>
        <v>7.8033333333333328</v>
      </c>
      <c r="K119" s="175">
        <v>7.81</v>
      </c>
      <c r="L119" s="175">
        <f t="shared" si="4"/>
        <v>7.8439999999999994</v>
      </c>
      <c r="M119" s="175">
        <f t="shared" si="5"/>
        <v>7.8780000000000001</v>
      </c>
      <c r="N119" s="175">
        <f t="shared" si="6"/>
        <v>7.9119999999999999</v>
      </c>
      <c r="O119" s="175">
        <f t="shared" si="7"/>
        <v>7.9460000000000006</v>
      </c>
      <c r="P119" s="176">
        <v>7.98</v>
      </c>
      <c r="Q119" s="176">
        <f t="shared" si="8"/>
        <v>8.032</v>
      </c>
      <c r="R119" s="176">
        <f t="shared" si="9"/>
        <v>8.0839999999999996</v>
      </c>
      <c r="S119" s="176">
        <f t="shared" si="10"/>
        <v>8.136000000000001</v>
      </c>
      <c r="T119" s="176">
        <f t="shared" si="11"/>
        <v>8.1880000000000006</v>
      </c>
      <c r="U119" s="183">
        <v>8.24</v>
      </c>
      <c r="V119" s="178">
        <f t="shared" ref="V119:AO119" si="133">B119-B120</f>
        <v>-3.0000000000000249E-2</v>
      </c>
      <c r="W119" s="178">
        <f t="shared" si="133"/>
        <v>-9.9999999999997868E-3</v>
      </c>
      <c r="X119" s="178">
        <f t="shared" si="133"/>
        <v>-9.9999999999997868E-3</v>
      </c>
      <c r="Y119" s="178">
        <f t="shared" si="133"/>
        <v>0</v>
      </c>
      <c r="Z119" s="178">
        <f t="shared" si="133"/>
        <v>9.9999999999997868E-3</v>
      </c>
      <c r="AA119" s="178">
        <f t="shared" si="133"/>
        <v>1.499999999999968E-2</v>
      </c>
      <c r="AB119" s="178">
        <f t="shared" si="133"/>
        <v>2.0000000000000462E-2</v>
      </c>
      <c r="AC119" s="178">
        <f t="shared" si="133"/>
        <v>1.6666666666667496E-2</v>
      </c>
      <c r="AD119" s="178">
        <f t="shared" si="133"/>
        <v>1.3333333333332753E-2</v>
      </c>
      <c r="AE119" s="178">
        <f t="shared" si="133"/>
        <v>9.9999999999997868E-3</v>
      </c>
      <c r="AF119" s="178">
        <f t="shared" si="133"/>
        <v>7.9999999999991189E-3</v>
      </c>
      <c r="AG119" s="178">
        <f t="shared" si="133"/>
        <v>6.0000000000002274E-3</v>
      </c>
      <c r="AH119" s="178">
        <f t="shared" si="133"/>
        <v>3.9999999999995595E-3</v>
      </c>
      <c r="AI119" s="178">
        <f t="shared" si="133"/>
        <v>2.0000000000006679E-3</v>
      </c>
      <c r="AJ119" s="178">
        <f t="shared" si="133"/>
        <v>0</v>
      </c>
      <c r="AK119" s="178">
        <f t="shared" si="133"/>
        <v>1.9999999999988916E-3</v>
      </c>
      <c r="AL119" s="178">
        <f t="shared" si="133"/>
        <v>3.9999999999995595E-3</v>
      </c>
      <c r="AM119" s="178">
        <f t="shared" si="133"/>
        <v>6.0000000000002274E-3</v>
      </c>
      <c r="AN119" s="178">
        <f t="shared" si="133"/>
        <v>8.0000000000008953E-3</v>
      </c>
      <c r="AO119" s="178">
        <f t="shared" si="133"/>
        <v>9.9999999999997868E-3</v>
      </c>
      <c r="AP119" s="179">
        <f t="shared" si="13"/>
        <v>2.0000000000000462E-2</v>
      </c>
      <c r="AQ119" s="180">
        <f t="shared" si="81"/>
        <v>3.8964143426294992E-2</v>
      </c>
      <c r="AR119" s="42">
        <f t="shared" si="82"/>
        <v>5.3923303952589353E-2</v>
      </c>
      <c r="AS119" s="241">
        <f t="shared" si="83"/>
        <v>0.16440850693765929</v>
      </c>
    </row>
    <row r="120" spans="1:45" ht="12.75">
      <c r="A120" s="184">
        <v>42964</v>
      </c>
      <c r="B120" s="182">
        <v>7.84</v>
      </c>
      <c r="C120" s="176">
        <v>7.81</v>
      </c>
      <c r="D120" s="175">
        <v>7.8</v>
      </c>
      <c r="E120" s="175">
        <f t="shared" si="0"/>
        <v>7.79</v>
      </c>
      <c r="F120" s="175">
        <v>7.78</v>
      </c>
      <c r="G120" s="175">
        <f t="shared" si="1"/>
        <v>7.7750000000000004</v>
      </c>
      <c r="H120" s="176">
        <v>7.77</v>
      </c>
      <c r="I120" s="176">
        <f t="shared" si="2"/>
        <v>7.7799999999999994</v>
      </c>
      <c r="J120" s="176">
        <f t="shared" si="3"/>
        <v>7.79</v>
      </c>
      <c r="K120" s="175">
        <v>7.8</v>
      </c>
      <c r="L120" s="175">
        <f t="shared" si="4"/>
        <v>7.8360000000000003</v>
      </c>
      <c r="M120" s="175">
        <f t="shared" si="5"/>
        <v>7.8719999999999999</v>
      </c>
      <c r="N120" s="175">
        <f t="shared" si="6"/>
        <v>7.9080000000000004</v>
      </c>
      <c r="O120" s="175">
        <f t="shared" si="7"/>
        <v>7.944</v>
      </c>
      <c r="P120" s="176">
        <v>7.98</v>
      </c>
      <c r="Q120" s="176">
        <f t="shared" si="8"/>
        <v>8.0300000000000011</v>
      </c>
      <c r="R120" s="176">
        <f t="shared" si="9"/>
        <v>8.08</v>
      </c>
      <c r="S120" s="176">
        <f t="shared" si="10"/>
        <v>8.1300000000000008</v>
      </c>
      <c r="T120" s="176">
        <f t="shared" si="11"/>
        <v>8.18</v>
      </c>
      <c r="U120" s="183">
        <v>8.23</v>
      </c>
      <c r="V120" s="178">
        <f t="shared" ref="V120:AO120" si="134">B120-B121</f>
        <v>-9.9999999999997868E-3</v>
      </c>
      <c r="W120" s="178">
        <f t="shared" si="134"/>
        <v>-3.0000000000000249E-2</v>
      </c>
      <c r="X120" s="178">
        <f t="shared" si="134"/>
        <v>-3.0000000000000249E-2</v>
      </c>
      <c r="Y120" s="178">
        <f t="shared" si="134"/>
        <v>-3.0000000000000249E-2</v>
      </c>
      <c r="Z120" s="178">
        <f t="shared" si="134"/>
        <v>-2.9999999999999361E-2</v>
      </c>
      <c r="AA120" s="178">
        <f t="shared" si="134"/>
        <v>-2.4999999999999467E-2</v>
      </c>
      <c r="AB120" s="178">
        <f t="shared" si="134"/>
        <v>-2.0000000000000462E-2</v>
      </c>
      <c r="AC120" s="178">
        <f t="shared" si="134"/>
        <v>-1.3333333333333641E-2</v>
      </c>
      <c r="AD120" s="178">
        <f t="shared" si="134"/>
        <v>-6.6666666666668206E-3</v>
      </c>
      <c r="AE120" s="178">
        <f t="shared" si="134"/>
        <v>0</v>
      </c>
      <c r="AF120" s="178">
        <f t="shared" si="134"/>
        <v>4.0000000000004476E-3</v>
      </c>
      <c r="AG120" s="178">
        <f t="shared" si="134"/>
        <v>8.0000000000000071E-3</v>
      </c>
      <c r="AH120" s="178">
        <f t="shared" si="134"/>
        <v>1.2000000000000455E-2</v>
      </c>
      <c r="AI120" s="178">
        <f t="shared" si="134"/>
        <v>1.6000000000000014E-2</v>
      </c>
      <c r="AJ120" s="178">
        <f t="shared" si="134"/>
        <v>2.0000000000000462E-2</v>
      </c>
      <c r="AK120" s="178">
        <f t="shared" si="134"/>
        <v>2.000000000000135E-2</v>
      </c>
      <c r="AL120" s="178">
        <f t="shared" si="134"/>
        <v>1.9999999999999574E-2</v>
      </c>
      <c r="AM120" s="178">
        <f t="shared" si="134"/>
        <v>1.9999999999999574E-2</v>
      </c>
      <c r="AN120" s="178">
        <f t="shared" si="134"/>
        <v>1.9999999999999574E-2</v>
      </c>
      <c r="AO120" s="178">
        <f t="shared" si="134"/>
        <v>1.9999999999999574E-2</v>
      </c>
      <c r="AP120" s="179">
        <f t="shared" si="13"/>
        <v>2.000000000000135E-2</v>
      </c>
      <c r="AQ120" s="180">
        <f t="shared" si="81"/>
        <v>3.9003984063745188E-2</v>
      </c>
      <c r="AR120" s="42">
        <f t="shared" si="82"/>
        <v>5.3912929655730434E-2</v>
      </c>
      <c r="AS120" s="241">
        <f t="shared" si="83"/>
        <v>0.1644242133516671</v>
      </c>
    </row>
    <row r="121" spans="1:45" ht="12.75">
      <c r="A121" s="184">
        <v>42963</v>
      </c>
      <c r="B121" s="182">
        <v>7.85</v>
      </c>
      <c r="C121" s="176">
        <v>7.84</v>
      </c>
      <c r="D121" s="175">
        <v>7.83</v>
      </c>
      <c r="E121" s="175">
        <f t="shared" si="0"/>
        <v>7.82</v>
      </c>
      <c r="F121" s="175">
        <v>7.81</v>
      </c>
      <c r="G121" s="175">
        <f t="shared" si="1"/>
        <v>7.8</v>
      </c>
      <c r="H121" s="176">
        <v>7.79</v>
      </c>
      <c r="I121" s="176">
        <f t="shared" si="2"/>
        <v>7.793333333333333</v>
      </c>
      <c r="J121" s="176">
        <f t="shared" si="3"/>
        <v>7.7966666666666669</v>
      </c>
      <c r="K121" s="175">
        <v>7.8</v>
      </c>
      <c r="L121" s="175">
        <f t="shared" si="4"/>
        <v>7.8319999999999999</v>
      </c>
      <c r="M121" s="175">
        <f t="shared" si="5"/>
        <v>7.8639999999999999</v>
      </c>
      <c r="N121" s="175">
        <f t="shared" si="6"/>
        <v>7.8959999999999999</v>
      </c>
      <c r="O121" s="175">
        <f t="shared" si="7"/>
        <v>7.9279999999999999</v>
      </c>
      <c r="P121" s="176">
        <v>7.96</v>
      </c>
      <c r="Q121" s="176">
        <f t="shared" si="8"/>
        <v>8.01</v>
      </c>
      <c r="R121" s="176">
        <f t="shared" si="9"/>
        <v>8.06</v>
      </c>
      <c r="S121" s="176">
        <f t="shared" si="10"/>
        <v>8.1100000000000012</v>
      </c>
      <c r="T121" s="176">
        <f t="shared" si="11"/>
        <v>8.16</v>
      </c>
      <c r="U121" s="183">
        <v>8.2100000000000009</v>
      </c>
      <c r="V121" s="178">
        <f t="shared" ref="V121:AO121" si="135">B121-B122</f>
        <v>1.9999999999999574E-2</v>
      </c>
      <c r="W121" s="178">
        <f t="shared" si="135"/>
        <v>-2.0000000000000462E-2</v>
      </c>
      <c r="X121" s="178">
        <f t="shared" si="135"/>
        <v>-4.9999999999999822E-2</v>
      </c>
      <c r="Y121" s="178">
        <f t="shared" si="135"/>
        <v>-4.4999999999999929E-2</v>
      </c>
      <c r="Z121" s="178">
        <f t="shared" si="135"/>
        <v>-4.0000000000000036E-2</v>
      </c>
      <c r="AA121" s="178">
        <f t="shared" si="135"/>
        <v>-3.0000000000000249E-2</v>
      </c>
      <c r="AB121" s="178">
        <f t="shared" si="135"/>
        <v>-1.9999999999999574E-2</v>
      </c>
      <c r="AC121" s="178">
        <f t="shared" si="135"/>
        <v>-9.9999999999997868E-3</v>
      </c>
      <c r="AD121" s="178">
        <f t="shared" si="135"/>
        <v>0</v>
      </c>
      <c r="AE121" s="178">
        <f t="shared" si="135"/>
        <v>9.9999999999997868E-3</v>
      </c>
      <c r="AF121" s="178">
        <f t="shared" si="135"/>
        <v>9.9999999999997868E-3</v>
      </c>
      <c r="AG121" s="178">
        <f t="shared" si="135"/>
        <v>9.9999999999997868E-3</v>
      </c>
      <c r="AH121" s="178">
        <f t="shared" si="135"/>
        <v>9.9999999999997868E-3</v>
      </c>
      <c r="AI121" s="178">
        <f t="shared" si="135"/>
        <v>9.9999999999997868E-3</v>
      </c>
      <c r="AJ121" s="178">
        <f t="shared" si="135"/>
        <v>9.9999999999997868E-3</v>
      </c>
      <c r="AK121" s="178">
        <f t="shared" si="135"/>
        <v>6.0000000000002274E-3</v>
      </c>
      <c r="AL121" s="178">
        <f t="shared" si="135"/>
        <v>2.0000000000006679E-3</v>
      </c>
      <c r="AM121" s="178">
        <f t="shared" si="135"/>
        <v>-1.9999999999988916E-3</v>
      </c>
      <c r="AN121" s="178">
        <f t="shared" si="135"/>
        <v>-6.0000000000002274E-3</v>
      </c>
      <c r="AO121" s="178">
        <f t="shared" si="135"/>
        <v>-9.9999999999997868E-3</v>
      </c>
      <c r="AP121" s="179">
        <f t="shared" si="13"/>
        <v>1.9999999999999574E-2</v>
      </c>
      <c r="AQ121" s="180">
        <f t="shared" si="81"/>
        <v>3.9003984063745188E-2</v>
      </c>
      <c r="AR121" s="42">
        <f t="shared" si="82"/>
        <v>5.3912929655730427E-2</v>
      </c>
      <c r="AS121" s="241">
        <f t="shared" si="83"/>
        <v>0.16442421335166707</v>
      </c>
    </row>
    <row r="122" spans="1:45" ht="12.75">
      <c r="A122" s="184">
        <v>42962</v>
      </c>
      <c r="B122" s="182">
        <v>7.83</v>
      </c>
      <c r="C122" s="176">
        <v>7.86</v>
      </c>
      <c r="D122" s="175">
        <v>7.88</v>
      </c>
      <c r="E122" s="175">
        <f t="shared" si="0"/>
        <v>7.8650000000000002</v>
      </c>
      <c r="F122" s="175">
        <v>7.85</v>
      </c>
      <c r="G122" s="175">
        <f t="shared" si="1"/>
        <v>7.83</v>
      </c>
      <c r="H122" s="176">
        <v>7.81</v>
      </c>
      <c r="I122" s="176">
        <f t="shared" si="2"/>
        <v>7.8033333333333328</v>
      </c>
      <c r="J122" s="176">
        <f t="shared" si="3"/>
        <v>7.7966666666666669</v>
      </c>
      <c r="K122" s="175">
        <v>7.79</v>
      </c>
      <c r="L122" s="175">
        <f t="shared" si="4"/>
        <v>7.8220000000000001</v>
      </c>
      <c r="M122" s="175">
        <f t="shared" si="5"/>
        <v>7.8540000000000001</v>
      </c>
      <c r="N122" s="175">
        <f t="shared" si="6"/>
        <v>7.8860000000000001</v>
      </c>
      <c r="O122" s="175">
        <f t="shared" si="7"/>
        <v>7.9180000000000001</v>
      </c>
      <c r="P122" s="176">
        <v>7.95</v>
      </c>
      <c r="Q122" s="176">
        <f t="shared" si="8"/>
        <v>8.0039999999999996</v>
      </c>
      <c r="R122" s="176">
        <f t="shared" si="9"/>
        <v>8.0579999999999998</v>
      </c>
      <c r="S122" s="176">
        <f t="shared" si="10"/>
        <v>8.1120000000000001</v>
      </c>
      <c r="T122" s="176">
        <f t="shared" si="11"/>
        <v>8.1660000000000004</v>
      </c>
      <c r="U122" s="183">
        <v>8.2200000000000006</v>
      </c>
      <c r="V122" s="178">
        <f t="shared" ref="V122:AO122" si="136">B122-B123</f>
        <v>-1.9999999999999574E-2</v>
      </c>
      <c r="W122" s="178">
        <f t="shared" si="136"/>
        <v>0</v>
      </c>
      <c r="X122" s="178">
        <f t="shared" si="136"/>
        <v>9.9999999999997868E-3</v>
      </c>
      <c r="Y122" s="178">
        <f t="shared" si="136"/>
        <v>1.9999999999999574E-2</v>
      </c>
      <c r="Z122" s="178">
        <f t="shared" si="136"/>
        <v>2.9999999999999361E-2</v>
      </c>
      <c r="AA122" s="178">
        <f t="shared" si="136"/>
        <v>2.9999999999999361E-2</v>
      </c>
      <c r="AB122" s="178">
        <f t="shared" si="136"/>
        <v>2.9999999999999361E-2</v>
      </c>
      <c r="AC122" s="178">
        <f t="shared" si="136"/>
        <v>2.333333333333254E-2</v>
      </c>
      <c r="AD122" s="178">
        <f t="shared" si="136"/>
        <v>1.6666666666666607E-2</v>
      </c>
      <c r="AE122" s="178">
        <f t="shared" si="136"/>
        <v>9.9999999999997868E-3</v>
      </c>
      <c r="AF122" s="178">
        <f t="shared" si="136"/>
        <v>8.0000000000000071E-3</v>
      </c>
      <c r="AG122" s="178">
        <f t="shared" si="136"/>
        <v>6.0000000000002274E-3</v>
      </c>
      <c r="AH122" s="178">
        <f t="shared" si="136"/>
        <v>3.9999999999995595E-3</v>
      </c>
      <c r="AI122" s="178">
        <f t="shared" si="136"/>
        <v>1.9999999999997797E-3</v>
      </c>
      <c r="AJ122" s="178">
        <f t="shared" si="136"/>
        <v>0</v>
      </c>
      <c r="AK122" s="178">
        <f t="shared" si="136"/>
        <v>1.9999999999988916E-3</v>
      </c>
      <c r="AL122" s="178">
        <f t="shared" si="136"/>
        <v>3.9999999999995595E-3</v>
      </c>
      <c r="AM122" s="178">
        <f t="shared" si="136"/>
        <v>6.0000000000002274E-3</v>
      </c>
      <c r="AN122" s="178">
        <f t="shared" si="136"/>
        <v>7.9999999999991189E-3</v>
      </c>
      <c r="AO122" s="178">
        <f t="shared" si="136"/>
        <v>9.9999999999997868E-3</v>
      </c>
      <c r="AP122" s="179">
        <f t="shared" si="13"/>
        <v>2.9999999999999361E-2</v>
      </c>
      <c r="AQ122" s="180">
        <f t="shared" si="81"/>
        <v>3.916334661354598E-2</v>
      </c>
      <c r="AR122" s="42">
        <f t="shared" si="82"/>
        <v>5.3915649037690062E-2</v>
      </c>
      <c r="AS122" s="241">
        <f t="shared" si="83"/>
        <v>0.16458990212990834</v>
      </c>
    </row>
    <row r="123" spans="1:45" ht="12.75">
      <c r="A123" s="184">
        <v>42961</v>
      </c>
      <c r="B123" s="182">
        <v>7.85</v>
      </c>
      <c r="C123" s="176">
        <v>7.86</v>
      </c>
      <c r="D123" s="175">
        <v>7.87</v>
      </c>
      <c r="E123" s="175">
        <f t="shared" si="0"/>
        <v>7.8450000000000006</v>
      </c>
      <c r="F123" s="175">
        <v>7.82</v>
      </c>
      <c r="G123" s="175">
        <f t="shared" si="1"/>
        <v>7.8000000000000007</v>
      </c>
      <c r="H123" s="176">
        <v>7.78</v>
      </c>
      <c r="I123" s="176">
        <f t="shared" si="2"/>
        <v>7.78</v>
      </c>
      <c r="J123" s="176">
        <f t="shared" si="3"/>
        <v>7.78</v>
      </c>
      <c r="K123" s="175">
        <v>7.78</v>
      </c>
      <c r="L123" s="175">
        <f t="shared" si="4"/>
        <v>7.8140000000000001</v>
      </c>
      <c r="M123" s="175">
        <f t="shared" si="5"/>
        <v>7.8479999999999999</v>
      </c>
      <c r="N123" s="175">
        <f t="shared" si="6"/>
        <v>7.8820000000000006</v>
      </c>
      <c r="O123" s="175">
        <f t="shared" si="7"/>
        <v>7.9160000000000004</v>
      </c>
      <c r="P123" s="176">
        <v>7.95</v>
      </c>
      <c r="Q123" s="176">
        <f t="shared" si="8"/>
        <v>8.0020000000000007</v>
      </c>
      <c r="R123" s="176">
        <f t="shared" si="9"/>
        <v>8.0540000000000003</v>
      </c>
      <c r="S123" s="176">
        <f t="shared" si="10"/>
        <v>8.1059999999999999</v>
      </c>
      <c r="T123" s="176">
        <f t="shared" si="11"/>
        <v>8.1580000000000013</v>
      </c>
      <c r="U123" s="183">
        <v>8.2100000000000009</v>
      </c>
      <c r="V123" s="178">
        <f t="shared" ref="V123:AO123" si="137">B123-B124</f>
        <v>-3.0000000000000249E-2</v>
      </c>
      <c r="W123" s="178">
        <f t="shared" si="137"/>
        <v>-4.9999999999999822E-2</v>
      </c>
      <c r="X123" s="178">
        <f t="shared" si="137"/>
        <v>-4.9999999999999822E-2</v>
      </c>
      <c r="Y123" s="178">
        <f t="shared" si="137"/>
        <v>-4.4999999999999929E-2</v>
      </c>
      <c r="Z123" s="178">
        <f t="shared" si="137"/>
        <v>-4.0000000000000036E-2</v>
      </c>
      <c r="AA123" s="178">
        <f t="shared" si="137"/>
        <v>-2.9999999999999361E-2</v>
      </c>
      <c r="AB123" s="178">
        <f t="shared" si="137"/>
        <v>-1.9999999999999574E-2</v>
      </c>
      <c r="AC123" s="178">
        <f t="shared" si="137"/>
        <v>-1.9999999999999574E-2</v>
      </c>
      <c r="AD123" s="178">
        <f t="shared" si="137"/>
        <v>-1.9999999999999574E-2</v>
      </c>
      <c r="AE123" s="178">
        <f t="shared" si="137"/>
        <v>-1.9999999999999574E-2</v>
      </c>
      <c r="AF123" s="178">
        <f t="shared" si="137"/>
        <v>-1.9999999999999574E-2</v>
      </c>
      <c r="AG123" s="178">
        <f t="shared" si="137"/>
        <v>-1.9999999999999574E-2</v>
      </c>
      <c r="AH123" s="178">
        <f t="shared" si="137"/>
        <v>-1.9999999999999574E-2</v>
      </c>
      <c r="AI123" s="178">
        <f t="shared" si="137"/>
        <v>-1.9999999999999574E-2</v>
      </c>
      <c r="AJ123" s="178">
        <f t="shared" si="137"/>
        <v>-1.9999999999999574E-2</v>
      </c>
      <c r="AK123" s="178">
        <f t="shared" si="137"/>
        <v>-1.7999999999998906E-2</v>
      </c>
      <c r="AL123" s="178">
        <f t="shared" si="137"/>
        <v>-1.6000000000000014E-2</v>
      </c>
      <c r="AM123" s="178">
        <f t="shared" si="137"/>
        <v>-1.4000000000001123E-2</v>
      </c>
      <c r="AN123" s="178">
        <f t="shared" si="137"/>
        <v>-1.1999999999998678E-2</v>
      </c>
      <c r="AO123" s="178">
        <f t="shared" si="137"/>
        <v>-9.9999999999997868E-3</v>
      </c>
      <c r="AP123" s="179">
        <f t="shared" si="13"/>
        <v>-9.9999999999997868E-3</v>
      </c>
      <c r="AQ123" s="180">
        <f t="shared" si="81"/>
        <v>3.916334661354598E-2</v>
      </c>
      <c r="AR123" s="42">
        <f t="shared" si="82"/>
        <v>5.3915649037690062E-2</v>
      </c>
      <c r="AS123" s="241">
        <f t="shared" si="83"/>
        <v>0.16458990212990834</v>
      </c>
    </row>
    <row r="124" spans="1:45" ht="12.75">
      <c r="A124" s="184">
        <v>42958</v>
      </c>
      <c r="B124" s="182">
        <v>7.88</v>
      </c>
      <c r="C124" s="176">
        <v>7.91</v>
      </c>
      <c r="D124" s="175">
        <v>7.92</v>
      </c>
      <c r="E124" s="175">
        <f t="shared" si="0"/>
        <v>7.8900000000000006</v>
      </c>
      <c r="F124" s="175">
        <v>7.86</v>
      </c>
      <c r="G124" s="175">
        <f t="shared" si="1"/>
        <v>7.83</v>
      </c>
      <c r="H124" s="176">
        <v>7.8</v>
      </c>
      <c r="I124" s="176">
        <f t="shared" si="2"/>
        <v>7.8</v>
      </c>
      <c r="J124" s="176">
        <f t="shared" si="3"/>
        <v>7.8</v>
      </c>
      <c r="K124" s="175">
        <v>7.8</v>
      </c>
      <c r="L124" s="175">
        <f t="shared" si="4"/>
        <v>7.8339999999999996</v>
      </c>
      <c r="M124" s="175">
        <f t="shared" si="5"/>
        <v>7.8679999999999994</v>
      </c>
      <c r="N124" s="175">
        <f t="shared" si="6"/>
        <v>7.9020000000000001</v>
      </c>
      <c r="O124" s="175">
        <f t="shared" si="7"/>
        <v>7.9359999999999999</v>
      </c>
      <c r="P124" s="176">
        <v>7.97</v>
      </c>
      <c r="Q124" s="176">
        <f t="shared" si="8"/>
        <v>8.02</v>
      </c>
      <c r="R124" s="176">
        <f t="shared" si="9"/>
        <v>8.07</v>
      </c>
      <c r="S124" s="176">
        <f t="shared" si="10"/>
        <v>8.120000000000001</v>
      </c>
      <c r="T124" s="176">
        <f t="shared" si="11"/>
        <v>8.17</v>
      </c>
      <c r="U124" s="183">
        <v>8.2200000000000006</v>
      </c>
      <c r="V124" s="178">
        <f t="shared" ref="V124:AO124" si="138">B124-B125</f>
        <v>-4.0000000000000036E-2</v>
      </c>
      <c r="W124" s="178">
        <f t="shared" si="138"/>
        <v>-3.0000000000000249E-2</v>
      </c>
      <c r="X124" s="178">
        <f t="shared" si="138"/>
        <v>-2.0000000000000462E-2</v>
      </c>
      <c r="Y124" s="178">
        <f t="shared" si="138"/>
        <v>-1.499999999999968E-2</v>
      </c>
      <c r="Z124" s="178">
        <f t="shared" si="138"/>
        <v>-9.9999999999997868E-3</v>
      </c>
      <c r="AA124" s="178">
        <f t="shared" si="138"/>
        <v>-9.9999999999997868E-3</v>
      </c>
      <c r="AB124" s="178">
        <f t="shared" si="138"/>
        <v>-9.9999999999997868E-3</v>
      </c>
      <c r="AC124" s="178">
        <f t="shared" si="138"/>
        <v>-6.6666666666668206E-3</v>
      </c>
      <c r="AD124" s="178">
        <f t="shared" si="138"/>
        <v>-3.3333333333329662E-3</v>
      </c>
      <c r="AE124" s="178">
        <f t="shared" si="138"/>
        <v>0</v>
      </c>
      <c r="AF124" s="178">
        <f t="shared" si="138"/>
        <v>1.9999999999997797E-3</v>
      </c>
      <c r="AG124" s="178">
        <f t="shared" si="138"/>
        <v>3.9999999999995595E-3</v>
      </c>
      <c r="AH124" s="178">
        <f t="shared" si="138"/>
        <v>6.0000000000002274E-3</v>
      </c>
      <c r="AI124" s="178">
        <f t="shared" si="138"/>
        <v>8.0000000000000071E-3</v>
      </c>
      <c r="AJ124" s="178">
        <f t="shared" si="138"/>
        <v>9.9999999999997868E-3</v>
      </c>
      <c r="AK124" s="178">
        <f t="shared" si="138"/>
        <v>7.9999999999991189E-3</v>
      </c>
      <c r="AL124" s="178">
        <f t="shared" si="138"/>
        <v>6.0000000000002274E-3</v>
      </c>
      <c r="AM124" s="178">
        <f t="shared" si="138"/>
        <v>4.0000000000013358E-3</v>
      </c>
      <c r="AN124" s="178">
        <f t="shared" si="138"/>
        <v>1.9999999999988916E-3</v>
      </c>
      <c r="AO124" s="178">
        <f t="shared" si="138"/>
        <v>0</v>
      </c>
      <c r="AP124" s="179">
        <f t="shared" si="13"/>
        <v>9.9999999999997868E-3</v>
      </c>
      <c r="AQ124" s="180">
        <f t="shared" si="81"/>
        <v>3.916334661354598E-2</v>
      </c>
      <c r="AR124" s="42">
        <f t="shared" si="82"/>
        <v>5.3915649037690062E-2</v>
      </c>
      <c r="AS124" s="241">
        <f t="shared" si="83"/>
        <v>0.16458990212990834</v>
      </c>
    </row>
    <row r="125" spans="1:45" ht="12.75">
      <c r="A125" s="184">
        <v>42957</v>
      </c>
      <c r="B125" s="182">
        <v>7.92</v>
      </c>
      <c r="C125" s="176">
        <v>7.94</v>
      </c>
      <c r="D125" s="175">
        <v>7.94</v>
      </c>
      <c r="E125" s="175">
        <f t="shared" si="0"/>
        <v>7.9050000000000002</v>
      </c>
      <c r="F125" s="175">
        <v>7.87</v>
      </c>
      <c r="G125" s="175">
        <f t="shared" si="1"/>
        <v>7.84</v>
      </c>
      <c r="H125" s="176">
        <v>7.81</v>
      </c>
      <c r="I125" s="176">
        <f t="shared" si="2"/>
        <v>7.8066666666666666</v>
      </c>
      <c r="J125" s="176">
        <f t="shared" si="3"/>
        <v>7.8033333333333328</v>
      </c>
      <c r="K125" s="175">
        <v>7.8</v>
      </c>
      <c r="L125" s="175">
        <f t="shared" si="4"/>
        <v>7.8319999999999999</v>
      </c>
      <c r="M125" s="175">
        <f t="shared" si="5"/>
        <v>7.8639999999999999</v>
      </c>
      <c r="N125" s="175">
        <f t="shared" si="6"/>
        <v>7.8959999999999999</v>
      </c>
      <c r="O125" s="175">
        <f t="shared" si="7"/>
        <v>7.9279999999999999</v>
      </c>
      <c r="P125" s="176">
        <v>7.96</v>
      </c>
      <c r="Q125" s="176">
        <f t="shared" si="8"/>
        <v>8.0120000000000005</v>
      </c>
      <c r="R125" s="176">
        <f t="shared" si="9"/>
        <v>8.0640000000000001</v>
      </c>
      <c r="S125" s="176">
        <f t="shared" si="10"/>
        <v>8.1159999999999997</v>
      </c>
      <c r="T125" s="176">
        <f t="shared" si="11"/>
        <v>8.168000000000001</v>
      </c>
      <c r="U125" s="183">
        <v>8.2200000000000006</v>
      </c>
      <c r="V125" s="178">
        <f t="shared" ref="V125:AO125" si="139">B125-B126</f>
        <v>-3.0000000000000249E-2</v>
      </c>
      <c r="W125" s="178">
        <f t="shared" si="139"/>
        <v>-1.9999999999999574E-2</v>
      </c>
      <c r="X125" s="178">
        <f t="shared" si="139"/>
        <v>-1.9999999999999574E-2</v>
      </c>
      <c r="Y125" s="178">
        <f t="shared" si="139"/>
        <v>-1.9999999999999574E-2</v>
      </c>
      <c r="Z125" s="178">
        <f t="shared" si="139"/>
        <v>-1.9999999999999574E-2</v>
      </c>
      <c r="AA125" s="178">
        <f t="shared" si="139"/>
        <v>-1.5000000000000568E-2</v>
      </c>
      <c r="AB125" s="178">
        <f t="shared" si="139"/>
        <v>-1.0000000000000675E-2</v>
      </c>
      <c r="AC125" s="178">
        <f t="shared" si="139"/>
        <v>-1.3333333333333641E-2</v>
      </c>
      <c r="AD125" s="178">
        <f t="shared" si="139"/>
        <v>-1.6666666666667496E-2</v>
      </c>
      <c r="AE125" s="178">
        <f t="shared" si="139"/>
        <v>-2.0000000000000462E-2</v>
      </c>
      <c r="AF125" s="178">
        <f t="shared" si="139"/>
        <v>-2.4000000000000021E-2</v>
      </c>
      <c r="AG125" s="178">
        <f t="shared" si="139"/>
        <v>-2.8000000000000469E-2</v>
      </c>
      <c r="AH125" s="178">
        <f t="shared" si="139"/>
        <v>-3.2000000000000028E-2</v>
      </c>
      <c r="AI125" s="178">
        <f t="shared" si="139"/>
        <v>-3.6000000000000476E-2</v>
      </c>
      <c r="AJ125" s="178">
        <f t="shared" si="139"/>
        <v>-4.0000000000000036E-2</v>
      </c>
      <c r="AK125" s="178">
        <f t="shared" si="139"/>
        <v>-4.1999999999999815E-2</v>
      </c>
      <c r="AL125" s="178">
        <f t="shared" si="139"/>
        <v>-4.4000000000000483E-2</v>
      </c>
      <c r="AM125" s="178">
        <f t="shared" si="139"/>
        <v>-4.5999999999999375E-2</v>
      </c>
      <c r="AN125" s="178">
        <f t="shared" si="139"/>
        <v>-4.7999999999998266E-2</v>
      </c>
      <c r="AO125" s="178">
        <f t="shared" si="139"/>
        <v>-4.9999999999998934E-2</v>
      </c>
      <c r="AP125" s="179">
        <f t="shared" si="13"/>
        <v>-1.0000000000000675E-2</v>
      </c>
      <c r="AQ125" s="180">
        <f t="shared" si="81"/>
        <v>3.9521912350597779E-2</v>
      </c>
      <c r="AR125" s="42">
        <f t="shared" si="82"/>
        <v>5.4020093649754797E-2</v>
      </c>
      <c r="AS125" s="241">
        <f t="shared" si="83"/>
        <v>0.165191442368192</v>
      </c>
    </row>
    <row r="126" spans="1:45" ht="12.75">
      <c r="A126" s="184">
        <v>42956</v>
      </c>
      <c r="B126" s="182">
        <v>7.95</v>
      </c>
      <c r="C126" s="176">
        <v>7.96</v>
      </c>
      <c r="D126" s="175">
        <v>7.96</v>
      </c>
      <c r="E126" s="175">
        <f t="shared" si="0"/>
        <v>7.9249999999999998</v>
      </c>
      <c r="F126" s="175">
        <v>7.89</v>
      </c>
      <c r="G126" s="175">
        <f t="shared" si="1"/>
        <v>7.8550000000000004</v>
      </c>
      <c r="H126" s="176">
        <v>7.82</v>
      </c>
      <c r="I126" s="176">
        <f t="shared" si="2"/>
        <v>7.82</v>
      </c>
      <c r="J126" s="176">
        <f t="shared" si="3"/>
        <v>7.82</v>
      </c>
      <c r="K126" s="175">
        <v>7.82</v>
      </c>
      <c r="L126" s="175">
        <f t="shared" si="4"/>
        <v>7.8559999999999999</v>
      </c>
      <c r="M126" s="175">
        <f t="shared" si="5"/>
        <v>7.8920000000000003</v>
      </c>
      <c r="N126" s="175">
        <f t="shared" si="6"/>
        <v>7.9279999999999999</v>
      </c>
      <c r="O126" s="175">
        <f t="shared" si="7"/>
        <v>7.9640000000000004</v>
      </c>
      <c r="P126" s="176">
        <v>8</v>
      </c>
      <c r="Q126" s="176">
        <f t="shared" si="8"/>
        <v>8.0540000000000003</v>
      </c>
      <c r="R126" s="176">
        <f t="shared" si="9"/>
        <v>8.1080000000000005</v>
      </c>
      <c r="S126" s="176">
        <f t="shared" si="10"/>
        <v>8.161999999999999</v>
      </c>
      <c r="T126" s="176">
        <f t="shared" si="11"/>
        <v>8.2159999999999993</v>
      </c>
      <c r="U126" s="183">
        <v>8.27</v>
      </c>
      <c r="V126" s="178">
        <f t="shared" ref="V126:AO126" si="140">B126-B127</f>
        <v>-1.9999999999999574E-2</v>
      </c>
      <c r="W126" s="178">
        <f t="shared" si="140"/>
        <v>-2.0000000000000462E-2</v>
      </c>
      <c r="X126" s="178">
        <f t="shared" si="140"/>
        <v>0</v>
      </c>
      <c r="Y126" s="178">
        <f t="shared" si="140"/>
        <v>9.9999999999997868E-3</v>
      </c>
      <c r="Z126" s="178">
        <f t="shared" si="140"/>
        <v>1.9999999999999574E-2</v>
      </c>
      <c r="AA126" s="178">
        <f t="shared" si="140"/>
        <v>2.5000000000000355E-2</v>
      </c>
      <c r="AB126" s="178">
        <f t="shared" si="140"/>
        <v>3.0000000000000249E-2</v>
      </c>
      <c r="AC126" s="178">
        <f t="shared" si="140"/>
        <v>3.3333333333333215E-2</v>
      </c>
      <c r="AD126" s="178">
        <f t="shared" si="140"/>
        <v>3.6666666666667069E-2</v>
      </c>
      <c r="AE126" s="178">
        <f t="shared" si="140"/>
        <v>4.0000000000000036E-2</v>
      </c>
      <c r="AF126" s="178">
        <f t="shared" si="140"/>
        <v>4.0000000000000036E-2</v>
      </c>
      <c r="AG126" s="178">
        <f t="shared" si="140"/>
        <v>4.0000000000000036E-2</v>
      </c>
      <c r="AH126" s="178">
        <f t="shared" si="140"/>
        <v>4.0000000000000036E-2</v>
      </c>
      <c r="AI126" s="178">
        <f t="shared" si="140"/>
        <v>4.0000000000000036E-2</v>
      </c>
      <c r="AJ126" s="178">
        <f t="shared" si="140"/>
        <v>4.0000000000000036E-2</v>
      </c>
      <c r="AK126" s="178">
        <f t="shared" si="140"/>
        <v>4.0000000000000924E-2</v>
      </c>
      <c r="AL126" s="178">
        <f t="shared" si="140"/>
        <v>4.0000000000000924E-2</v>
      </c>
      <c r="AM126" s="178">
        <f t="shared" si="140"/>
        <v>3.9999999999999147E-2</v>
      </c>
      <c r="AN126" s="178">
        <f t="shared" si="140"/>
        <v>3.9999999999999147E-2</v>
      </c>
      <c r="AO126" s="178">
        <f t="shared" si="140"/>
        <v>3.9999999999999147E-2</v>
      </c>
      <c r="AP126" s="179">
        <f t="shared" si="13"/>
        <v>4.0000000000000924E-2</v>
      </c>
      <c r="AQ126" s="180">
        <f t="shared" si="81"/>
        <v>3.9641434262948375E-2</v>
      </c>
      <c r="AR126" s="42">
        <f t="shared" si="82"/>
        <v>5.3943219373102425E-2</v>
      </c>
      <c r="AS126" s="241">
        <f t="shared" si="83"/>
        <v>0.16513212797048388</v>
      </c>
    </row>
    <row r="127" spans="1:45" ht="12.75">
      <c r="A127" s="184">
        <v>42955</v>
      </c>
      <c r="B127" s="182">
        <v>7.97</v>
      </c>
      <c r="C127" s="176">
        <v>7.98</v>
      </c>
      <c r="D127" s="175">
        <v>7.96</v>
      </c>
      <c r="E127" s="175">
        <f t="shared" si="0"/>
        <v>7.915</v>
      </c>
      <c r="F127" s="175">
        <v>7.87</v>
      </c>
      <c r="G127" s="175">
        <f t="shared" si="1"/>
        <v>7.83</v>
      </c>
      <c r="H127" s="176">
        <v>7.79</v>
      </c>
      <c r="I127" s="176">
        <f t="shared" si="2"/>
        <v>7.7866666666666671</v>
      </c>
      <c r="J127" s="176">
        <f t="shared" si="3"/>
        <v>7.7833333333333332</v>
      </c>
      <c r="K127" s="175">
        <v>7.78</v>
      </c>
      <c r="L127" s="175">
        <f t="shared" si="4"/>
        <v>7.8159999999999998</v>
      </c>
      <c r="M127" s="175">
        <f t="shared" si="5"/>
        <v>7.8520000000000003</v>
      </c>
      <c r="N127" s="175">
        <f t="shared" si="6"/>
        <v>7.8879999999999999</v>
      </c>
      <c r="O127" s="175">
        <f t="shared" si="7"/>
        <v>7.9240000000000004</v>
      </c>
      <c r="P127" s="176">
        <v>7.96</v>
      </c>
      <c r="Q127" s="176">
        <f t="shared" si="8"/>
        <v>8.0139999999999993</v>
      </c>
      <c r="R127" s="176">
        <f t="shared" si="9"/>
        <v>8.0679999999999996</v>
      </c>
      <c r="S127" s="176">
        <f t="shared" si="10"/>
        <v>8.1219999999999999</v>
      </c>
      <c r="T127" s="176">
        <f t="shared" si="11"/>
        <v>8.1760000000000002</v>
      </c>
      <c r="U127" s="183">
        <v>8.23</v>
      </c>
      <c r="V127" s="178">
        <f t="shared" ref="V127:AO127" si="141">B127-B128</f>
        <v>2.9999999999999361E-2</v>
      </c>
      <c r="W127" s="178">
        <f t="shared" si="141"/>
        <v>3.0000000000000249E-2</v>
      </c>
      <c r="X127" s="178">
        <f t="shared" si="141"/>
        <v>1.9999999999999574E-2</v>
      </c>
      <c r="Y127" s="178">
        <f t="shared" si="141"/>
        <v>1.499999999999968E-2</v>
      </c>
      <c r="Z127" s="178">
        <f t="shared" si="141"/>
        <v>9.9999999999997868E-3</v>
      </c>
      <c r="AA127" s="178">
        <f t="shared" si="141"/>
        <v>9.9999999999997868E-3</v>
      </c>
      <c r="AB127" s="178">
        <f t="shared" si="141"/>
        <v>9.9999999999997868E-3</v>
      </c>
      <c r="AC127" s="178">
        <f t="shared" si="141"/>
        <v>6.6666666666668206E-3</v>
      </c>
      <c r="AD127" s="178">
        <f t="shared" si="141"/>
        <v>3.3333333333329662E-3</v>
      </c>
      <c r="AE127" s="178">
        <f t="shared" si="141"/>
        <v>0</v>
      </c>
      <c r="AF127" s="178">
        <f t="shared" si="141"/>
        <v>1.9999999999997797E-3</v>
      </c>
      <c r="AG127" s="178">
        <f t="shared" si="141"/>
        <v>4.0000000000004476E-3</v>
      </c>
      <c r="AH127" s="178">
        <f t="shared" si="141"/>
        <v>5.9999999999993392E-3</v>
      </c>
      <c r="AI127" s="178">
        <f t="shared" si="141"/>
        <v>8.0000000000000071E-3</v>
      </c>
      <c r="AJ127" s="178">
        <f t="shared" si="141"/>
        <v>9.9999999999997868E-3</v>
      </c>
      <c r="AK127" s="178">
        <f t="shared" si="141"/>
        <v>1.3999999999999346E-2</v>
      </c>
      <c r="AL127" s="178">
        <f t="shared" si="141"/>
        <v>1.7999999999998906E-2</v>
      </c>
      <c r="AM127" s="178">
        <f t="shared" si="141"/>
        <v>2.2000000000000242E-2</v>
      </c>
      <c r="AN127" s="178">
        <f t="shared" si="141"/>
        <v>2.6000000000001577E-2</v>
      </c>
      <c r="AO127" s="178">
        <f t="shared" si="141"/>
        <v>3.0000000000001137E-2</v>
      </c>
      <c r="AP127" s="179">
        <f t="shared" si="13"/>
        <v>3.0000000000001137E-2</v>
      </c>
      <c r="AQ127" s="180">
        <f t="shared" si="81"/>
        <v>3.9601593625498178E-2</v>
      </c>
      <c r="AR127" s="42">
        <f t="shared" si="82"/>
        <v>5.3946646211327998E-2</v>
      </c>
      <c r="AS127" s="241">
        <f t="shared" si="83"/>
        <v>0.16510025935085443</v>
      </c>
    </row>
    <row r="128" spans="1:45" ht="12.75">
      <c r="A128" s="184">
        <v>42954</v>
      </c>
      <c r="B128" s="182">
        <v>7.94</v>
      </c>
      <c r="C128" s="176">
        <v>7.95</v>
      </c>
      <c r="D128" s="175">
        <v>7.94</v>
      </c>
      <c r="E128" s="175">
        <f t="shared" si="0"/>
        <v>7.9</v>
      </c>
      <c r="F128" s="175">
        <v>7.86</v>
      </c>
      <c r="G128" s="175">
        <f t="shared" si="1"/>
        <v>7.82</v>
      </c>
      <c r="H128" s="176">
        <v>7.78</v>
      </c>
      <c r="I128" s="176">
        <f t="shared" si="2"/>
        <v>7.78</v>
      </c>
      <c r="J128" s="176">
        <f t="shared" si="3"/>
        <v>7.78</v>
      </c>
      <c r="K128" s="175">
        <v>7.78</v>
      </c>
      <c r="L128" s="175">
        <f t="shared" si="4"/>
        <v>7.8140000000000001</v>
      </c>
      <c r="M128" s="175">
        <f t="shared" si="5"/>
        <v>7.8479999999999999</v>
      </c>
      <c r="N128" s="175">
        <f t="shared" si="6"/>
        <v>7.8820000000000006</v>
      </c>
      <c r="O128" s="175">
        <f t="shared" si="7"/>
        <v>7.9160000000000004</v>
      </c>
      <c r="P128" s="176">
        <v>7.95</v>
      </c>
      <c r="Q128" s="176">
        <f t="shared" si="8"/>
        <v>8</v>
      </c>
      <c r="R128" s="176">
        <f t="shared" si="9"/>
        <v>8.0500000000000007</v>
      </c>
      <c r="S128" s="176">
        <f t="shared" si="10"/>
        <v>8.1</v>
      </c>
      <c r="T128" s="176">
        <f t="shared" si="11"/>
        <v>8.1499999999999986</v>
      </c>
      <c r="U128" s="183">
        <v>8.1999999999999993</v>
      </c>
      <c r="V128" s="178">
        <f t="shared" ref="V128:AO128" si="142">B128-B129</f>
        <v>-2.9999999999999361E-2</v>
      </c>
      <c r="W128" s="178">
        <f t="shared" si="142"/>
        <v>-3.0000000000000249E-2</v>
      </c>
      <c r="X128" s="178">
        <f t="shared" si="142"/>
        <v>-1.9999999999999574E-2</v>
      </c>
      <c r="Y128" s="178">
        <f t="shared" si="142"/>
        <v>-9.9999999999997868E-3</v>
      </c>
      <c r="Z128" s="178">
        <f t="shared" si="142"/>
        <v>0</v>
      </c>
      <c r="AA128" s="178">
        <f t="shared" si="142"/>
        <v>5.0000000000007816E-3</v>
      </c>
      <c r="AB128" s="178">
        <f t="shared" si="142"/>
        <v>1.0000000000000675E-2</v>
      </c>
      <c r="AC128" s="178">
        <f t="shared" si="142"/>
        <v>1.6666666666667496E-2</v>
      </c>
      <c r="AD128" s="178">
        <f t="shared" si="142"/>
        <v>2.3333333333333428E-2</v>
      </c>
      <c r="AE128" s="178">
        <f t="shared" si="142"/>
        <v>3.0000000000000249E-2</v>
      </c>
      <c r="AF128" s="178">
        <f t="shared" si="142"/>
        <v>3.3999999999999808E-2</v>
      </c>
      <c r="AG128" s="178">
        <f t="shared" si="142"/>
        <v>3.7999999999999368E-2</v>
      </c>
      <c r="AH128" s="178">
        <f t="shared" si="142"/>
        <v>4.2000000000000703E-2</v>
      </c>
      <c r="AI128" s="178">
        <f t="shared" si="142"/>
        <v>4.6000000000000263E-2</v>
      </c>
      <c r="AJ128" s="178">
        <f t="shared" si="142"/>
        <v>4.9999999999999822E-2</v>
      </c>
      <c r="AK128" s="178">
        <f t="shared" si="142"/>
        <v>5.1999999999999602E-2</v>
      </c>
      <c r="AL128" s="178">
        <f t="shared" si="142"/>
        <v>5.400000000000027E-2</v>
      </c>
      <c r="AM128" s="178">
        <f t="shared" si="142"/>
        <v>5.5999999999999162E-2</v>
      </c>
      <c r="AN128" s="178">
        <f t="shared" si="142"/>
        <v>5.7999999999998053E-2</v>
      </c>
      <c r="AO128" s="178">
        <f t="shared" si="142"/>
        <v>5.9999999999998721E-2</v>
      </c>
      <c r="AP128" s="179">
        <f t="shared" si="13"/>
        <v>5.9999999999998721E-2</v>
      </c>
      <c r="AQ128" s="180">
        <f t="shared" si="81"/>
        <v>3.9561752988047968E-2</v>
      </c>
      <c r="AR128" s="42">
        <f t="shared" si="82"/>
        <v>5.395745705011247E-2</v>
      </c>
      <c r="AS128" s="241">
        <f t="shared" si="83"/>
        <v>0.1650855684852271</v>
      </c>
    </row>
    <row r="129" spans="1:45" ht="12.75">
      <c r="A129" s="184">
        <v>42951</v>
      </c>
      <c r="B129" s="182">
        <v>7.97</v>
      </c>
      <c r="C129" s="176">
        <v>7.98</v>
      </c>
      <c r="D129" s="175">
        <v>7.96</v>
      </c>
      <c r="E129" s="175">
        <f t="shared" si="0"/>
        <v>7.91</v>
      </c>
      <c r="F129" s="175">
        <v>7.86</v>
      </c>
      <c r="G129" s="175">
        <f t="shared" si="1"/>
        <v>7.8149999999999995</v>
      </c>
      <c r="H129" s="176">
        <v>7.77</v>
      </c>
      <c r="I129" s="176">
        <f t="shared" si="2"/>
        <v>7.7633333333333328</v>
      </c>
      <c r="J129" s="176">
        <f t="shared" si="3"/>
        <v>7.7566666666666668</v>
      </c>
      <c r="K129" s="175">
        <v>7.75</v>
      </c>
      <c r="L129" s="175">
        <f t="shared" si="4"/>
        <v>7.78</v>
      </c>
      <c r="M129" s="175">
        <f t="shared" si="5"/>
        <v>7.8100000000000005</v>
      </c>
      <c r="N129" s="175">
        <f t="shared" si="6"/>
        <v>7.84</v>
      </c>
      <c r="O129" s="175">
        <f t="shared" si="7"/>
        <v>7.87</v>
      </c>
      <c r="P129" s="176">
        <v>7.9</v>
      </c>
      <c r="Q129" s="176">
        <f t="shared" si="8"/>
        <v>7.9480000000000004</v>
      </c>
      <c r="R129" s="176">
        <f t="shared" si="9"/>
        <v>7.9960000000000004</v>
      </c>
      <c r="S129" s="176">
        <f t="shared" si="10"/>
        <v>8.0440000000000005</v>
      </c>
      <c r="T129" s="176">
        <f t="shared" si="11"/>
        <v>8.0920000000000005</v>
      </c>
      <c r="U129" s="183">
        <v>8.14</v>
      </c>
      <c r="V129" s="178">
        <f t="shared" ref="V129:AO129" si="143">B129-B130</f>
        <v>-4.9999999999999822E-2</v>
      </c>
      <c r="W129" s="178">
        <f t="shared" si="143"/>
        <v>-3.9999999999999147E-2</v>
      </c>
      <c r="X129" s="178">
        <f t="shared" si="143"/>
        <v>-4.9999999999999822E-2</v>
      </c>
      <c r="Y129" s="178">
        <f t="shared" si="143"/>
        <v>-5.9999999999999609E-2</v>
      </c>
      <c r="Z129" s="178">
        <f t="shared" si="143"/>
        <v>-6.9999999999999396E-2</v>
      </c>
      <c r="AA129" s="178">
        <f t="shared" si="143"/>
        <v>-7.0000000000000284E-2</v>
      </c>
      <c r="AB129" s="178">
        <f t="shared" si="143"/>
        <v>-7.0000000000000284E-2</v>
      </c>
      <c r="AC129" s="178">
        <f t="shared" si="143"/>
        <v>-7.0000000000000284E-2</v>
      </c>
      <c r="AD129" s="178">
        <f t="shared" si="143"/>
        <v>-7.0000000000000284E-2</v>
      </c>
      <c r="AE129" s="178">
        <f t="shared" si="143"/>
        <v>-7.0000000000000284E-2</v>
      </c>
      <c r="AF129" s="178">
        <f t="shared" si="143"/>
        <v>-6.7999999999999616E-2</v>
      </c>
      <c r="AG129" s="178">
        <f t="shared" si="143"/>
        <v>-6.5999999999999837E-2</v>
      </c>
      <c r="AH129" s="178">
        <f t="shared" si="143"/>
        <v>-6.4000000000000057E-2</v>
      </c>
      <c r="AI129" s="178">
        <f t="shared" si="143"/>
        <v>-6.2000000000000277E-2</v>
      </c>
      <c r="AJ129" s="178">
        <f t="shared" si="143"/>
        <v>-5.9999999999999609E-2</v>
      </c>
      <c r="AK129" s="178">
        <f t="shared" si="143"/>
        <v>-5.5999999999999162E-2</v>
      </c>
      <c r="AL129" s="178">
        <f t="shared" si="143"/>
        <v>-5.1999999999999602E-2</v>
      </c>
      <c r="AM129" s="178">
        <f t="shared" si="143"/>
        <v>-4.8000000000000043E-2</v>
      </c>
      <c r="AN129" s="178">
        <f t="shared" si="143"/>
        <v>-4.3999999999998707E-2</v>
      </c>
      <c r="AO129" s="178">
        <f t="shared" si="143"/>
        <v>-3.9999999999999147E-2</v>
      </c>
      <c r="AP129" s="179">
        <f t="shared" si="13"/>
        <v>-3.9999999999999147E-2</v>
      </c>
      <c r="AQ129" s="180">
        <f t="shared" si="81"/>
        <v>3.9362549800796988E-2</v>
      </c>
      <c r="AR129" s="42">
        <f t="shared" si="82"/>
        <v>5.3973994032983155E-2</v>
      </c>
      <c r="AS129" s="241">
        <f t="shared" si="83"/>
        <v>0.16492483607292036</v>
      </c>
    </row>
    <row r="130" spans="1:45" ht="12.75">
      <c r="A130" s="184">
        <v>42950</v>
      </c>
      <c r="B130" s="182">
        <v>8.02</v>
      </c>
      <c r="C130" s="176">
        <v>8.02</v>
      </c>
      <c r="D130" s="175">
        <v>8.01</v>
      </c>
      <c r="E130" s="175">
        <f t="shared" si="0"/>
        <v>7.97</v>
      </c>
      <c r="F130" s="175">
        <v>7.93</v>
      </c>
      <c r="G130" s="175">
        <f t="shared" si="1"/>
        <v>7.8849999999999998</v>
      </c>
      <c r="H130" s="176">
        <v>7.84</v>
      </c>
      <c r="I130" s="176">
        <f t="shared" si="2"/>
        <v>7.833333333333333</v>
      </c>
      <c r="J130" s="176">
        <f t="shared" si="3"/>
        <v>7.8266666666666671</v>
      </c>
      <c r="K130" s="175">
        <v>7.82</v>
      </c>
      <c r="L130" s="175">
        <f t="shared" si="4"/>
        <v>7.8479999999999999</v>
      </c>
      <c r="M130" s="175">
        <f t="shared" si="5"/>
        <v>7.8760000000000003</v>
      </c>
      <c r="N130" s="175">
        <f t="shared" si="6"/>
        <v>7.9039999999999999</v>
      </c>
      <c r="O130" s="175">
        <f t="shared" si="7"/>
        <v>7.9320000000000004</v>
      </c>
      <c r="P130" s="176">
        <v>7.96</v>
      </c>
      <c r="Q130" s="176">
        <f t="shared" si="8"/>
        <v>8.0039999999999996</v>
      </c>
      <c r="R130" s="176">
        <f t="shared" si="9"/>
        <v>8.048</v>
      </c>
      <c r="S130" s="176">
        <f t="shared" si="10"/>
        <v>8.0920000000000005</v>
      </c>
      <c r="T130" s="176">
        <f t="shared" si="11"/>
        <v>8.1359999999999992</v>
      </c>
      <c r="U130" s="183">
        <v>8.18</v>
      </c>
      <c r="V130" s="178">
        <f t="shared" ref="V130:AO130" si="144">B130-B131</f>
        <v>1.9999999999999574E-2</v>
      </c>
      <c r="W130" s="178">
        <f t="shared" si="144"/>
        <v>0</v>
      </c>
      <c r="X130" s="178">
        <f t="shared" si="144"/>
        <v>-1.9999999999999574E-2</v>
      </c>
      <c r="Y130" s="178">
        <f t="shared" si="144"/>
        <v>-3.0000000000000249E-2</v>
      </c>
      <c r="Z130" s="178">
        <f t="shared" si="144"/>
        <v>-4.0000000000000036E-2</v>
      </c>
      <c r="AA130" s="178">
        <f t="shared" si="144"/>
        <v>-5.4999999999999716E-2</v>
      </c>
      <c r="AB130" s="178">
        <f t="shared" si="144"/>
        <v>-7.0000000000000284E-2</v>
      </c>
      <c r="AC130" s="178">
        <f t="shared" si="144"/>
        <v>-7.0000000000000284E-2</v>
      </c>
      <c r="AD130" s="178">
        <f t="shared" si="144"/>
        <v>-6.9999999999999396E-2</v>
      </c>
      <c r="AE130" s="178">
        <f t="shared" si="144"/>
        <v>-6.9999999999999396E-2</v>
      </c>
      <c r="AF130" s="178">
        <f t="shared" si="144"/>
        <v>-7.2000000000000064E-2</v>
      </c>
      <c r="AG130" s="178">
        <f t="shared" si="144"/>
        <v>-7.3999999999998956E-2</v>
      </c>
      <c r="AH130" s="178">
        <f t="shared" si="144"/>
        <v>-7.5999999999999623E-2</v>
      </c>
      <c r="AI130" s="178">
        <f t="shared" si="144"/>
        <v>-7.7999999999999403E-2</v>
      </c>
      <c r="AJ130" s="178">
        <f t="shared" si="144"/>
        <v>-7.9999999999999183E-2</v>
      </c>
      <c r="AK130" s="178">
        <f t="shared" si="144"/>
        <v>-8.1999999999998963E-2</v>
      </c>
      <c r="AL130" s="178">
        <f t="shared" si="144"/>
        <v>-8.3999999999999631E-2</v>
      </c>
      <c r="AM130" s="178">
        <f t="shared" si="144"/>
        <v>-8.5999999999998522E-2</v>
      </c>
      <c r="AN130" s="178">
        <f t="shared" si="144"/>
        <v>-8.8000000000000966E-2</v>
      </c>
      <c r="AO130" s="178">
        <f t="shared" si="144"/>
        <v>-8.9999999999999858E-2</v>
      </c>
      <c r="AP130" s="179">
        <f t="shared" si="13"/>
        <v>1.9999999999999574E-2</v>
      </c>
      <c r="AQ130" s="180">
        <f t="shared" si="81"/>
        <v>3.9322709163346785E-2</v>
      </c>
      <c r="AR130" s="42">
        <f t="shared" si="82"/>
        <v>5.4036464005623709E-2</v>
      </c>
      <c r="AS130" s="241">
        <f t="shared" si="83"/>
        <v>0.16503032232351392</v>
      </c>
    </row>
    <row r="131" spans="1:45" ht="12.75">
      <c r="A131" s="184">
        <v>42949</v>
      </c>
      <c r="B131" s="182">
        <v>8</v>
      </c>
      <c r="C131" s="176">
        <v>8.02</v>
      </c>
      <c r="D131" s="175">
        <v>8.0299999999999994</v>
      </c>
      <c r="E131" s="175">
        <f t="shared" si="0"/>
        <v>8</v>
      </c>
      <c r="F131" s="175">
        <v>7.97</v>
      </c>
      <c r="G131" s="175">
        <f t="shared" si="1"/>
        <v>7.9399999999999995</v>
      </c>
      <c r="H131" s="176">
        <v>7.91</v>
      </c>
      <c r="I131" s="176">
        <f t="shared" si="2"/>
        <v>7.9033333333333333</v>
      </c>
      <c r="J131" s="176">
        <f t="shared" si="3"/>
        <v>7.8966666666666665</v>
      </c>
      <c r="K131" s="175">
        <v>7.89</v>
      </c>
      <c r="L131" s="175">
        <f t="shared" si="4"/>
        <v>7.92</v>
      </c>
      <c r="M131" s="175">
        <f t="shared" si="5"/>
        <v>7.9499999999999993</v>
      </c>
      <c r="N131" s="175">
        <f t="shared" si="6"/>
        <v>7.9799999999999995</v>
      </c>
      <c r="O131" s="175">
        <f t="shared" si="7"/>
        <v>8.01</v>
      </c>
      <c r="P131" s="176">
        <v>8.0399999999999991</v>
      </c>
      <c r="Q131" s="176">
        <f t="shared" si="8"/>
        <v>8.0859999999999985</v>
      </c>
      <c r="R131" s="176">
        <f t="shared" si="9"/>
        <v>8.1319999999999997</v>
      </c>
      <c r="S131" s="176">
        <f t="shared" si="10"/>
        <v>8.177999999999999</v>
      </c>
      <c r="T131" s="176">
        <f t="shared" si="11"/>
        <v>8.2240000000000002</v>
      </c>
      <c r="U131" s="183">
        <v>8.27</v>
      </c>
      <c r="V131" s="178">
        <f t="shared" ref="V131:AO131" si="145">B131-B132</f>
        <v>-1.9999999999999574E-2</v>
      </c>
      <c r="W131" s="178">
        <f t="shared" si="145"/>
        <v>-9.9999999999997868E-3</v>
      </c>
      <c r="X131" s="178">
        <f t="shared" si="145"/>
        <v>0</v>
      </c>
      <c r="Y131" s="178">
        <f t="shared" si="145"/>
        <v>0</v>
      </c>
      <c r="Z131" s="178">
        <f t="shared" si="145"/>
        <v>0</v>
      </c>
      <c r="AA131" s="178">
        <f t="shared" si="145"/>
        <v>4.9999999999990052E-3</v>
      </c>
      <c r="AB131" s="178">
        <f t="shared" si="145"/>
        <v>9.9999999999997868E-3</v>
      </c>
      <c r="AC131" s="178">
        <f t="shared" si="145"/>
        <v>9.9999999999997868E-3</v>
      </c>
      <c r="AD131" s="178">
        <f t="shared" si="145"/>
        <v>9.9999999999997868E-3</v>
      </c>
      <c r="AE131" s="178">
        <f t="shared" si="145"/>
        <v>9.9999999999997868E-3</v>
      </c>
      <c r="AF131" s="178">
        <f t="shared" si="145"/>
        <v>1.4000000000000234E-2</v>
      </c>
      <c r="AG131" s="178">
        <f t="shared" si="145"/>
        <v>1.7999999999999794E-2</v>
      </c>
      <c r="AH131" s="178">
        <f t="shared" si="145"/>
        <v>2.1999999999999353E-2</v>
      </c>
      <c r="AI131" s="178">
        <f t="shared" si="145"/>
        <v>2.5999999999999801E-2</v>
      </c>
      <c r="AJ131" s="178">
        <f t="shared" si="145"/>
        <v>2.9999999999999361E-2</v>
      </c>
      <c r="AK131" s="178">
        <f t="shared" si="145"/>
        <v>2.9999999999999361E-2</v>
      </c>
      <c r="AL131" s="178">
        <f t="shared" si="145"/>
        <v>2.9999999999999361E-2</v>
      </c>
      <c r="AM131" s="178">
        <f t="shared" si="145"/>
        <v>2.9999999999999361E-2</v>
      </c>
      <c r="AN131" s="178">
        <f t="shared" si="145"/>
        <v>2.9999999999999361E-2</v>
      </c>
      <c r="AO131" s="178">
        <f t="shared" si="145"/>
        <v>2.9999999999999361E-2</v>
      </c>
      <c r="AP131" s="179">
        <f t="shared" si="13"/>
        <v>2.9999999999999361E-2</v>
      </c>
      <c r="AQ131" s="180">
        <f t="shared" si="81"/>
        <v>3.9243027888446393E-2</v>
      </c>
      <c r="AR131" s="42">
        <f t="shared" si="82"/>
        <v>5.4079799381980057E-2</v>
      </c>
      <c r="AS131" s="241">
        <f t="shared" si="83"/>
        <v>0.16505145420927086</v>
      </c>
    </row>
    <row r="132" spans="1:45" ht="12.75">
      <c r="A132" s="184">
        <v>42948</v>
      </c>
      <c r="B132" s="182">
        <v>8.02</v>
      </c>
      <c r="C132" s="176">
        <v>8.0299999999999994</v>
      </c>
      <c r="D132" s="175">
        <v>8.0299999999999994</v>
      </c>
      <c r="E132" s="175">
        <f t="shared" si="0"/>
        <v>8</v>
      </c>
      <c r="F132" s="175">
        <v>7.97</v>
      </c>
      <c r="G132" s="175">
        <f t="shared" si="1"/>
        <v>7.9350000000000005</v>
      </c>
      <c r="H132" s="176">
        <v>7.9</v>
      </c>
      <c r="I132" s="176">
        <f t="shared" si="2"/>
        <v>7.8933333333333335</v>
      </c>
      <c r="J132" s="176">
        <f t="shared" si="3"/>
        <v>7.8866666666666667</v>
      </c>
      <c r="K132" s="175">
        <v>7.88</v>
      </c>
      <c r="L132" s="175">
        <f t="shared" si="4"/>
        <v>7.9059999999999997</v>
      </c>
      <c r="M132" s="175">
        <f t="shared" si="5"/>
        <v>7.9319999999999995</v>
      </c>
      <c r="N132" s="175">
        <f t="shared" si="6"/>
        <v>7.9580000000000002</v>
      </c>
      <c r="O132" s="175">
        <f t="shared" si="7"/>
        <v>7.984</v>
      </c>
      <c r="P132" s="176">
        <v>8.01</v>
      </c>
      <c r="Q132" s="176">
        <f t="shared" si="8"/>
        <v>8.0559999999999992</v>
      </c>
      <c r="R132" s="176">
        <f t="shared" si="9"/>
        <v>8.1020000000000003</v>
      </c>
      <c r="S132" s="176">
        <f t="shared" si="10"/>
        <v>8.1479999999999997</v>
      </c>
      <c r="T132" s="176">
        <f t="shared" si="11"/>
        <v>8.1940000000000008</v>
      </c>
      <c r="U132" s="183">
        <v>8.24</v>
      </c>
      <c r="V132" s="178">
        <f t="shared" ref="V132:AO132" si="146">B132-B133</f>
        <v>-1.9999999999999574E-2</v>
      </c>
      <c r="W132" s="178">
        <f t="shared" si="146"/>
        <v>-9.9999999999997868E-3</v>
      </c>
      <c r="X132" s="178">
        <f t="shared" si="146"/>
        <v>0</v>
      </c>
      <c r="Y132" s="178">
        <f t="shared" si="146"/>
        <v>9.9999999999997868E-3</v>
      </c>
      <c r="Z132" s="178">
        <f t="shared" si="146"/>
        <v>1.9999999999999574E-2</v>
      </c>
      <c r="AA132" s="178">
        <f t="shared" si="146"/>
        <v>2.0000000000000462E-2</v>
      </c>
      <c r="AB132" s="178">
        <f t="shared" si="146"/>
        <v>2.0000000000000462E-2</v>
      </c>
      <c r="AC132" s="178">
        <f t="shared" si="146"/>
        <v>2.3333333333333428E-2</v>
      </c>
      <c r="AD132" s="178">
        <f t="shared" si="146"/>
        <v>2.6666666666667282E-2</v>
      </c>
      <c r="AE132" s="178">
        <f t="shared" si="146"/>
        <v>3.0000000000000249E-2</v>
      </c>
      <c r="AF132" s="178">
        <f t="shared" si="146"/>
        <v>2.7999999999999581E-2</v>
      </c>
      <c r="AG132" s="178">
        <f t="shared" si="146"/>
        <v>2.5999999999999801E-2</v>
      </c>
      <c r="AH132" s="178">
        <f t="shared" si="146"/>
        <v>2.4000000000000021E-2</v>
      </c>
      <c r="AI132" s="178">
        <f t="shared" si="146"/>
        <v>2.2000000000000242E-2</v>
      </c>
      <c r="AJ132" s="178">
        <f t="shared" si="146"/>
        <v>1.9999999999999574E-2</v>
      </c>
      <c r="AK132" s="178">
        <f t="shared" si="146"/>
        <v>1.9999999999999574E-2</v>
      </c>
      <c r="AL132" s="178">
        <f t="shared" si="146"/>
        <v>1.9999999999999574E-2</v>
      </c>
      <c r="AM132" s="178">
        <f t="shared" si="146"/>
        <v>1.9999999999999574E-2</v>
      </c>
      <c r="AN132" s="178">
        <f t="shared" si="146"/>
        <v>1.9999999999999574E-2</v>
      </c>
      <c r="AO132" s="178">
        <f t="shared" si="146"/>
        <v>1.9999999999999574E-2</v>
      </c>
      <c r="AP132" s="179">
        <f t="shared" si="13"/>
        <v>3.0000000000000249E-2</v>
      </c>
      <c r="AQ132" s="180">
        <f t="shared" si="81"/>
        <v>3.9322709163346778E-2</v>
      </c>
      <c r="AR132" s="42">
        <f t="shared" si="82"/>
        <v>5.4080860220886533E-2</v>
      </c>
      <c r="AS132" s="241">
        <f t="shared" si="83"/>
        <v>0.16513360336450605</v>
      </c>
    </row>
    <row r="133" spans="1:45" ht="12.75">
      <c r="A133" s="184">
        <v>42947</v>
      </c>
      <c r="B133" s="182">
        <v>8.0399999999999991</v>
      </c>
      <c r="C133" s="176">
        <v>8.0399999999999991</v>
      </c>
      <c r="D133" s="175">
        <v>8.0299999999999994</v>
      </c>
      <c r="E133" s="175">
        <f t="shared" si="0"/>
        <v>7.99</v>
      </c>
      <c r="F133" s="175">
        <v>7.95</v>
      </c>
      <c r="G133" s="175">
        <f t="shared" si="1"/>
        <v>7.915</v>
      </c>
      <c r="H133" s="176">
        <v>7.88</v>
      </c>
      <c r="I133" s="176">
        <f t="shared" si="2"/>
        <v>7.87</v>
      </c>
      <c r="J133" s="176">
        <f t="shared" si="3"/>
        <v>7.8599999999999994</v>
      </c>
      <c r="K133" s="175">
        <v>7.85</v>
      </c>
      <c r="L133" s="175">
        <f t="shared" si="4"/>
        <v>7.8780000000000001</v>
      </c>
      <c r="M133" s="175">
        <f t="shared" si="5"/>
        <v>7.9059999999999997</v>
      </c>
      <c r="N133" s="175">
        <f t="shared" si="6"/>
        <v>7.9340000000000002</v>
      </c>
      <c r="O133" s="175">
        <f t="shared" si="7"/>
        <v>7.9619999999999997</v>
      </c>
      <c r="P133" s="176">
        <v>7.99</v>
      </c>
      <c r="Q133" s="176">
        <f t="shared" si="8"/>
        <v>8.0359999999999996</v>
      </c>
      <c r="R133" s="176">
        <f t="shared" si="9"/>
        <v>8.0820000000000007</v>
      </c>
      <c r="S133" s="176">
        <f t="shared" si="10"/>
        <v>8.1280000000000001</v>
      </c>
      <c r="T133" s="176">
        <f t="shared" si="11"/>
        <v>8.1740000000000013</v>
      </c>
      <c r="U133" s="183">
        <v>8.2200000000000006</v>
      </c>
      <c r="V133" s="178">
        <f t="shared" ref="V133:AO133" si="147">B133-B134</f>
        <v>0</v>
      </c>
      <c r="W133" s="178">
        <f t="shared" si="147"/>
        <v>0</v>
      </c>
      <c r="X133" s="178">
        <f t="shared" si="147"/>
        <v>9.9999999999997868E-3</v>
      </c>
      <c r="Y133" s="178">
        <f t="shared" si="147"/>
        <v>1.5000000000000568E-2</v>
      </c>
      <c r="Z133" s="178">
        <f t="shared" si="147"/>
        <v>2.0000000000000462E-2</v>
      </c>
      <c r="AA133" s="178">
        <f t="shared" si="147"/>
        <v>2.5000000000000355E-2</v>
      </c>
      <c r="AB133" s="178">
        <f t="shared" si="147"/>
        <v>3.0000000000000249E-2</v>
      </c>
      <c r="AC133" s="178">
        <f t="shared" si="147"/>
        <v>2.6666666666667282E-2</v>
      </c>
      <c r="AD133" s="178">
        <f t="shared" si="147"/>
        <v>2.333333333333254E-2</v>
      </c>
      <c r="AE133" s="178">
        <f t="shared" si="147"/>
        <v>1.9999999999999574E-2</v>
      </c>
      <c r="AF133" s="178">
        <f t="shared" si="147"/>
        <v>1.6000000000000014E-2</v>
      </c>
      <c r="AG133" s="178">
        <f t="shared" si="147"/>
        <v>1.1999999999999567E-2</v>
      </c>
      <c r="AH133" s="178">
        <f t="shared" si="147"/>
        <v>8.0000000000000071E-3</v>
      </c>
      <c r="AI133" s="178">
        <f t="shared" si="147"/>
        <v>3.9999999999995595E-3</v>
      </c>
      <c r="AJ133" s="178">
        <f t="shared" si="147"/>
        <v>0</v>
      </c>
      <c r="AK133" s="178">
        <f t="shared" si="147"/>
        <v>-6.0000000000002274E-3</v>
      </c>
      <c r="AL133" s="178">
        <f t="shared" si="147"/>
        <v>-1.1999999999998678E-2</v>
      </c>
      <c r="AM133" s="178">
        <f t="shared" si="147"/>
        <v>-1.8000000000000682E-2</v>
      </c>
      <c r="AN133" s="178">
        <f t="shared" si="147"/>
        <v>-2.3999999999999133E-2</v>
      </c>
      <c r="AO133" s="178">
        <f t="shared" si="147"/>
        <v>-2.9999999999999361E-2</v>
      </c>
      <c r="AP133" s="179">
        <f t="shared" si="13"/>
        <v>3.0000000000000249E-2</v>
      </c>
      <c r="AQ133" s="180">
        <f t="shared" ref="AQ133:AQ196" si="148">AVERAGE(AP133:AP383)</f>
        <v>3.9402390438247177E-2</v>
      </c>
      <c r="AR133" s="42">
        <f t="shared" ref="AR133:AR196" si="149">STDEV(AP133:AP383)</f>
        <v>5.408180317133425E-2</v>
      </c>
      <c r="AS133" s="241">
        <f t="shared" ref="AS133:AS196" si="150">AQ133+AR133*$AV$7</f>
        <v>0.1652154782701758</v>
      </c>
    </row>
    <row r="134" spans="1:45" ht="12.75">
      <c r="A134" s="184">
        <v>42944</v>
      </c>
      <c r="B134" s="182">
        <v>8.0399999999999991</v>
      </c>
      <c r="C134" s="176">
        <v>8.0399999999999991</v>
      </c>
      <c r="D134" s="175">
        <v>8.02</v>
      </c>
      <c r="E134" s="175">
        <f t="shared" si="0"/>
        <v>7.9749999999999996</v>
      </c>
      <c r="F134" s="175">
        <v>7.93</v>
      </c>
      <c r="G134" s="175">
        <f t="shared" si="1"/>
        <v>7.89</v>
      </c>
      <c r="H134" s="176">
        <v>7.85</v>
      </c>
      <c r="I134" s="176">
        <f t="shared" si="2"/>
        <v>7.8433333333333328</v>
      </c>
      <c r="J134" s="176">
        <f t="shared" si="3"/>
        <v>7.8366666666666669</v>
      </c>
      <c r="K134" s="175">
        <v>7.83</v>
      </c>
      <c r="L134" s="175">
        <f t="shared" si="4"/>
        <v>7.8620000000000001</v>
      </c>
      <c r="M134" s="175">
        <f t="shared" si="5"/>
        <v>7.8940000000000001</v>
      </c>
      <c r="N134" s="175">
        <f t="shared" si="6"/>
        <v>7.9260000000000002</v>
      </c>
      <c r="O134" s="175">
        <f t="shared" si="7"/>
        <v>7.9580000000000002</v>
      </c>
      <c r="P134" s="176">
        <v>7.99</v>
      </c>
      <c r="Q134" s="176">
        <f t="shared" si="8"/>
        <v>8.0419999999999998</v>
      </c>
      <c r="R134" s="176">
        <f t="shared" si="9"/>
        <v>8.0939999999999994</v>
      </c>
      <c r="S134" s="176">
        <f t="shared" si="10"/>
        <v>8.1460000000000008</v>
      </c>
      <c r="T134" s="176">
        <f t="shared" si="11"/>
        <v>8.1980000000000004</v>
      </c>
      <c r="U134" s="183">
        <v>8.25</v>
      </c>
      <c r="V134" s="178">
        <f t="shared" ref="V134:AO134" si="151">B134-B135</f>
        <v>0</v>
      </c>
      <c r="W134" s="178">
        <f t="shared" si="151"/>
        <v>1.9999999999999574E-2</v>
      </c>
      <c r="X134" s="178">
        <f t="shared" si="151"/>
        <v>1.9999999999999574E-2</v>
      </c>
      <c r="Y134" s="178">
        <f t="shared" si="151"/>
        <v>2.4999999999999467E-2</v>
      </c>
      <c r="Z134" s="178">
        <f t="shared" si="151"/>
        <v>2.9999999999999361E-2</v>
      </c>
      <c r="AA134" s="178">
        <f t="shared" si="151"/>
        <v>2.9999999999999361E-2</v>
      </c>
      <c r="AB134" s="178">
        <f t="shared" si="151"/>
        <v>2.9999999999999361E-2</v>
      </c>
      <c r="AC134" s="178">
        <f t="shared" si="151"/>
        <v>2.333333333333254E-2</v>
      </c>
      <c r="AD134" s="178">
        <f t="shared" si="151"/>
        <v>1.6666666666666607E-2</v>
      </c>
      <c r="AE134" s="178">
        <f t="shared" si="151"/>
        <v>9.9999999999997868E-3</v>
      </c>
      <c r="AF134" s="178">
        <f t="shared" si="151"/>
        <v>6.0000000000002274E-3</v>
      </c>
      <c r="AG134" s="178">
        <f t="shared" si="151"/>
        <v>1.9999999999997797E-3</v>
      </c>
      <c r="AH134" s="178">
        <f t="shared" si="151"/>
        <v>-1.9999999999997797E-3</v>
      </c>
      <c r="AI134" s="178">
        <f t="shared" si="151"/>
        <v>-6.0000000000002274E-3</v>
      </c>
      <c r="AJ134" s="178">
        <f t="shared" si="151"/>
        <v>-9.9999999999997868E-3</v>
      </c>
      <c r="AK134" s="178">
        <f t="shared" si="151"/>
        <v>-1.2000000000000455E-2</v>
      </c>
      <c r="AL134" s="178">
        <f t="shared" si="151"/>
        <v>-1.4000000000001123E-2</v>
      </c>
      <c r="AM134" s="178">
        <f t="shared" si="151"/>
        <v>-1.5999999999998238E-2</v>
      </c>
      <c r="AN134" s="178">
        <f t="shared" si="151"/>
        <v>-1.7999999999998906E-2</v>
      </c>
      <c r="AO134" s="178">
        <f t="shared" si="151"/>
        <v>-1.9999999999999574E-2</v>
      </c>
      <c r="AP134" s="179">
        <f t="shared" si="13"/>
        <v>2.9999999999999361E-2</v>
      </c>
      <c r="AQ134" s="180">
        <f t="shared" si="148"/>
        <v>3.9521912350597779E-2</v>
      </c>
      <c r="AR134" s="42">
        <f t="shared" si="149"/>
        <v>5.4094089491628181E-2</v>
      </c>
      <c r="AS134" s="241">
        <f t="shared" si="150"/>
        <v>0.165363582437622</v>
      </c>
    </row>
    <row r="135" spans="1:45" ht="12.75">
      <c r="A135" s="184">
        <v>42943</v>
      </c>
      <c r="B135" s="182">
        <v>8.0399999999999991</v>
      </c>
      <c r="C135" s="176">
        <v>8.02</v>
      </c>
      <c r="D135" s="175">
        <v>8</v>
      </c>
      <c r="E135" s="175">
        <f t="shared" si="0"/>
        <v>7.95</v>
      </c>
      <c r="F135" s="175">
        <v>7.9</v>
      </c>
      <c r="G135" s="175">
        <f t="shared" si="1"/>
        <v>7.86</v>
      </c>
      <c r="H135" s="176">
        <v>7.82</v>
      </c>
      <c r="I135" s="176">
        <f t="shared" si="2"/>
        <v>7.82</v>
      </c>
      <c r="J135" s="176">
        <f t="shared" si="3"/>
        <v>7.82</v>
      </c>
      <c r="K135" s="175">
        <v>7.82</v>
      </c>
      <c r="L135" s="175">
        <f t="shared" si="4"/>
        <v>7.8559999999999999</v>
      </c>
      <c r="M135" s="175">
        <f t="shared" si="5"/>
        <v>7.8920000000000003</v>
      </c>
      <c r="N135" s="175">
        <f t="shared" si="6"/>
        <v>7.9279999999999999</v>
      </c>
      <c r="O135" s="175">
        <f t="shared" si="7"/>
        <v>7.9640000000000004</v>
      </c>
      <c r="P135" s="176">
        <v>8</v>
      </c>
      <c r="Q135" s="176">
        <f t="shared" si="8"/>
        <v>8.0540000000000003</v>
      </c>
      <c r="R135" s="176">
        <f t="shared" si="9"/>
        <v>8.1080000000000005</v>
      </c>
      <c r="S135" s="176">
        <f t="shared" si="10"/>
        <v>8.161999999999999</v>
      </c>
      <c r="T135" s="176">
        <f t="shared" si="11"/>
        <v>8.2159999999999993</v>
      </c>
      <c r="U135" s="183">
        <v>8.27</v>
      </c>
      <c r="V135" s="178">
        <f t="shared" ref="V135:AO135" si="152">B135-B136</f>
        <v>1.9999999999999574E-2</v>
      </c>
      <c r="W135" s="178">
        <f t="shared" si="152"/>
        <v>-5.0000000000000711E-2</v>
      </c>
      <c r="X135" s="178">
        <f t="shared" si="152"/>
        <v>-6.0000000000000497E-2</v>
      </c>
      <c r="Y135" s="178">
        <f t="shared" si="152"/>
        <v>-6.5000000000000391E-2</v>
      </c>
      <c r="Z135" s="178">
        <f t="shared" si="152"/>
        <v>-6.9999999999999396E-2</v>
      </c>
      <c r="AA135" s="178">
        <f t="shared" si="152"/>
        <v>-6.9999999999999396E-2</v>
      </c>
      <c r="AB135" s="178">
        <f t="shared" si="152"/>
        <v>-6.9999999999999396E-2</v>
      </c>
      <c r="AC135" s="178">
        <f t="shared" si="152"/>
        <v>-7.333333333333325E-2</v>
      </c>
      <c r="AD135" s="178">
        <f t="shared" si="152"/>
        <v>-7.6666666666666217E-2</v>
      </c>
      <c r="AE135" s="178">
        <f t="shared" si="152"/>
        <v>-8.0000000000000071E-2</v>
      </c>
      <c r="AF135" s="178">
        <f t="shared" si="152"/>
        <v>-8.0000000000000071E-2</v>
      </c>
      <c r="AG135" s="178">
        <f t="shared" si="152"/>
        <v>-8.0000000000000071E-2</v>
      </c>
      <c r="AH135" s="178">
        <f t="shared" si="152"/>
        <v>-8.0000000000000959E-2</v>
      </c>
      <c r="AI135" s="178">
        <f t="shared" si="152"/>
        <v>-8.0000000000000071E-2</v>
      </c>
      <c r="AJ135" s="178">
        <f t="shared" si="152"/>
        <v>-8.0000000000000071E-2</v>
      </c>
      <c r="AK135" s="178">
        <f t="shared" si="152"/>
        <v>-8.0000000000000071E-2</v>
      </c>
      <c r="AL135" s="178">
        <f t="shared" si="152"/>
        <v>-8.0000000000000071E-2</v>
      </c>
      <c r="AM135" s="178">
        <f t="shared" si="152"/>
        <v>-8.0000000000000071E-2</v>
      </c>
      <c r="AN135" s="178">
        <f t="shared" si="152"/>
        <v>-8.0000000000000071E-2</v>
      </c>
      <c r="AO135" s="178">
        <f t="shared" si="152"/>
        <v>-8.0000000000000071E-2</v>
      </c>
      <c r="AP135" s="179">
        <f t="shared" si="13"/>
        <v>1.9999999999999574E-2</v>
      </c>
      <c r="AQ135" s="180">
        <f t="shared" si="148"/>
        <v>3.9243027888446386E-2</v>
      </c>
      <c r="AR135" s="42">
        <f t="shared" si="149"/>
        <v>5.4323334776090561E-2</v>
      </c>
      <c r="AS135" s="241">
        <f t="shared" si="150"/>
        <v>0.16561800225561354</v>
      </c>
    </row>
    <row r="136" spans="1:45" ht="12.75">
      <c r="A136" s="184">
        <v>42942</v>
      </c>
      <c r="B136" s="182">
        <v>8.02</v>
      </c>
      <c r="C136" s="176">
        <v>8.07</v>
      </c>
      <c r="D136" s="175">
        <v>8.06</v>
      </c>
      <c r="E136" s="175">
        <f t="shared" si="0"/>
        <v>8.0150000000000006</v>
      </c>
      <c r="F136" s="175">
        <v>7.97</v>
      </c>
      <c r="G136" s="175">
        <f t="shared" si="1"/>
        <v>7.93</v>
      </c>
      <c r="H136" s="176">
        <v>7.89</v>
      </c>
      <c r="I136" s="176">
        <f t="shared" si="2"/>
        <v>7.8933333333333335</v>
      </c>
      <c r="J136" s="176">
        <f t="shared" si="3"/>
        <v>7.8966666666666665</v>
      </c>
      <c r="K136" s="175">
        <v>7.9</v>
      </c>
      <c r="L136" s="175">
        <f t="shared" si="4"/>
        <v>7.9359999999999999</v>
      </c>
      <c r="M136" s="175">
        <f t="shared" si="5"/>
        <v>7.9720000000000004</v>
      </c>
      <c r="N136" s="175">
        <f t="shared" si="6"/>
        <v>8.0080000000000009</v>
      </c>
      <c r="O136" s="175">
        <f t="shared" si="7"/>
        <v>8.0440000000000005</v>
      </c>
      <c r="P136" s="176">
        <v>8.08</v>
      </c>
      <c r="Q136" s="176">
        <f t="shared" si="8"/>
        <v>8.1340000000000003</v>
      </c>
      <c r="R136" s="176">
        <f t="shared" si="9"/>
        <v>8.1880000000000006</v>
      </c>
      <c r="S136" s="176">
        <f t="shared" si="10"/>
        <v>8.2419999999999991</v>
      </c>
      <c r="T136" s="176">
        <f t="shared" si="11"/>
        <v>8.2959999999999994</v>
      </c>
      <c r="U136" s="183">
        <v>8.35</v>
      </c>
      <c r="V136" s="178">
        <f t="shared" ref="V136:AO136" si="153">B136-B137</f>
        <v>-3.0000000000001137E-2</v>
      </c>
      <c r="W136" s="178">
        <f t="shared" si="153"/>
        <v>-9.9999999999997868E-3</v>
      </c>
      <c r="X136" s="178">
        <f t="shared" si="153"/>
        <v>-2.9999999999999361E-2</v>
      </c>
      <c r="Y136" s="178">
        <f t="shared" si="153"/>
        <v>-3.5000000000000142E-2</v>
      </c>
      <c r="Z136" s="178">
        <f t="shared" si="153"/>
        <v>-4.0000000000000036E-2</v>
      </c>
      <c r="AA136" s="178">
        <f t="shared" si="153"/>
        <v>-4.4999999999999929E-2</v>
      </c>
      <c r="AB136" s="178">
        <f t="shared" si="153"/>
        <v>-5.0000000000000711E-2</v>
      </c>
      <c r="AC136" s="178">
        <f t="shared" si="153"/>
        <v>-4.0000000000000036E-2</v>
      </c>
      <c r="AD136" s="178">
        <f t="shared" si="153"/>
        <v>-3.0000000000000249E-2</v>
      </c>
      <c r="AE136" s="178">
        <f t="shared" si="153"/>
        <v>-1.9999999999999574E-2</v>
      </c>
      <c r="AF136" s="178">
        <f t="shared" si="153"/>
        <v>-1.6000000000000014E-2</v>
      </c>
      <c r="AG136" s="178">
        <f t="shared" si="153"/>
        <v>-1.1999999999999567E-2</v>
      </c>
      <c r="AH136" s="178">
        <f t="shared" si="153"/>
        <v>-7.9999999999991189E-3</v>
      </c>
      <c r="AI136" s="178">
        <f t="shared" si="153"/>
        <v>-3.9999999999995595E-3</v>
      </c>
      <c r="AJ136" s="178">
        <f t="shared" si="153"/>
        <v>0</v>
      </c>
      <c r="AK136" s="178">
        <f t="shared" si="153"/>
        <v>2.0000000000006679E-3</v>
      </c>
      <c r="AL136" s="178">
        <f t="shared" si="153"/>
        <v>4.0000000000013358E-3</v>
      </c>
      <c r="AM136" s="178">
        <f t="shared" si="153"/>
        <v>5.999999999998451E-3</v>
      </c>
      <c r="AN136" s="178">
        <f t="shared" si="153"/>
        <v>7.9999999999991189E-3</v>
      </c>
      <c r="AO136" s="178">
        <f t="shared" si="153"/>
        <v>9.9999999999997868E-3</v>
      </c>
      <c r="AP136" s="179">
        <f t="shared" si="13"/>
        <v>9.9999999999997868E-3</v>
      </c>
      <c r="AQ136" s="180">
        <f t="shared" si="148"/>
        <v>3.912350597609579E-2</v>
      </c>
      <c r="AR136" s="42">
        <f t="shared" si="149"/>
        <v>5.439879304965281E-2</v>
      </c>
      <c r="AS136" s="241">
        <f t="shared" si="150"/>
        <v>0.16567402253754326</v>
      </c>
    </row>
    <row r="137" spans="1:45" ht="12.75">
      <c r="A137" s="184">
        <v>42941</v>
      </c>
      <c r="B137" s="182">
        <v>8.0500000000000007</v>
      </c>
      <c r="C137" s="176">
        <v>8.08</v>
      </c>
      <c r="D137" s="175">
        <v>8.09</v>
      </c>
      <c r="E137" s="175">
        <f t="shared" si="0"/>
        <v>8.0500000000000007</v>
      </c>
      <c r="F137" s="175">
        <v>8.01</v>
      </c>
      <c r="G137" s="175">
        <f t="shared" si="1"/>
        <v>7.9749999999999996</v>
      </c>
      <c r="H137" s="176">
        <v>7.94</v>
      </c>
      <c r="I137" s="176">
        <f t="shared" si="2"/>
        <v>7.9333333333333336</v>
      </c>
      <c r="J137" s="176">
        <f t="shared" si="3"/>
        <v>7.9266666666666667</v>
      </c>
      <c r="K137" s="175">
        <v>7.92</v>
      </c>
      <c r="L137" s="175">
        <f t="shared" si="4"/>
        <v>7.952</v>
      </c>
      <c r="M137" s="175">
        <f t="shared" si="5"/>
        <v>7.984</v>
      </c>
      <c r="N137" s="175">
        <f t="shared" si="6"/>
        <v>8.016</v>
      </c>
      <c r="O137" s="175">
        <f t="shared" si="7"/>
        <v>8.048</v>
      </c>
      <c r="P137" s="176">
        <v>8.08</v>
      </c>
      <c r="Q137" s="176">
        <f t="shared" si="8"/>
        <v>8.1319999999999997</v>
      </c>
      <c r="R137" s="176">
        <f t="shared" si="9"/>
        <v>8.1839999999999993</v>
      </c>
      <c r="S137" s="176">
        <f t="shared" si="10"/>
        <v>8.2360000000000007</v>
      </c>
      <c r="T137" s="176">
        <f t="shared" si="11"/>
        <v>8.2880000000000003</v>
      </c>
      <c r="U137" s="183">
        <v>8.34</v>
      </c>
      <c r="V137" s="178">
        <f t="shared" ref="V137:AO137" si="154">B137-B138</f>
        <v>0</v>
      </c>
      <c r="W137" s="178">
        <f t="shared" si="154"/>
        <v>-9.9999999999997868E-3</v>
      </c>
      <c r="X137" s="178">
        <f t="shared" si="154"/>
        <v>0</v>
      </c>
      <c r="Y137" s="178">
        <f t="shared" si="154"/>
        <v>-4.9999999999990052E-3</v>
      </c>
      <c r="Z137" s="178">
        <f t="shared" si="154"/>
        <v>-9.9999999999997868E-3</v>
      </c>
      <c r="AA137" s="178">
        <f t="shared" si="154"/>
        <v>-5.0000000000007816E-3</v>
      </c>
      <c r="AB137" s="178">
        <f t="shared" si="154"/>
        <v>0</v>
      </c>
      <c r="AC137" s="178">
        <f t="shared" si="154"/>
        <v>0</v>
      </c>
      <c r="AD137" s="178">
        <f t="shared" si="154"/>
        <v>0</v>
      </c>
      <c r="AE137" s="178">
        <f t="shared" si="154"/>
        <v>0</v>
      </c>
      <c r="AF137" s="178">
        <f t="shared" si="154"/>
        <v>-6.0000000000002274E-3</v>
      </c>
      <c r="AG137" s="178">
        <f t="shared" si="154"/>
        <v>-1.1999999999999567E-2</v>
      </c>
      <c r="AH137" s="178">
        <f t="shared" si="154"/>
        <v>-1.7999999999998906E-2</v>
      </c>
      <c r="AI137" s="178">
        <f t="shared" si="154"/>
        <v>-2.3999999999999133E-2</v>
      </c>
      <c r="AJ137" s="178">
        <f t="shared" si="154"/>
        <v>-2.9999999999999361E-2</v>
      </c>
      <c r="AK137" s="178">
        <f t="shared" si="154"/>
        <v>-3.4000000000000696E-2</v>
      </c>
      <c r="AL137" s="178">
        <f t="shared" si="154"/>
        <v>-3.8000000000000256E-2</v>
      </c>
      <c r="AM137" s="178">
        <f t="shared" si="154"/>
        <v>-4.1999999999999815E-2</v>
      </c>
      <c r="AN137" s="178">
        <f t="shared" si="154"/>
        <v>-4.5999999999999375E-2</v>
      </c>
      <c r="AO137" s="178">
        <f t="shared" si="154"/>
        <v>-5.0000000000000711E-2</v>
      </c>
      <c r="AP137" s="179">
        <f t="shared" si="13"/>
        <v>0</v>
      </c>
      <c r="AQ137" s="180">
        <f t="shared" si="148"/>
        <v>3.9003984063745202E-2</v>
      </c>
      <c r="AR137" s="42">
        <f t="shared" si="149"/>
        <v>5.4495907957054307E-2</v>
      </c>
      <c r="AS137" s="241">
        <f t="shared" si="150"/>
        <v>0.16578042368356383</v>
      </c>
    </row>
    <row r="138" spans="1:45" ht="12.75">
      <c r="A138" s="184">
        <v>42940</v>
      </c>
      <c r="B138" s="182">
        <v>8.0500000000000007</v>
      </c>
      <c r="C138" s="176">
        <v>8.09</v>
      </c>
      <c r="D138" s="175">
        <v>8.09</v>
      </c>
      <c r="E138" s="175">
        <f t="shared" si="0"/>
        <v>8.0549999999999997</v>
      </c>
      <c r="F138" s="175">
        <v>8.02</v>
      </c>
      <c r="G138" s="175">
        <f t="shared" si="1"/>
        <v>7.98</v>
      </c>
      <c r="H138" s="176">
        <v>7.94</v>
      </c>
      <c r="I138" s="176">
        <f t="shared" si="2"/>
        <v>7.9333333333333336</v>
      </c>
      <c r="J138" s="176">
        <f t="shared" si="3"/>
        <v>7.9266666666666667</v>
      </c>
      <c r="K138" s="175">
        <v>7.92</v>
      </c>
      <c r="L138" s="175">
        <f t="shared" si="4"/>
        <v>7.9580000000000002</v>
      </c>
      <c r="M138" s="175">
        <f t="shared" si="5"/>
        <v>7.9959999999999996</v>
      </c>
      <c r="N138" s="175">
        <f t="shared" si="6"/>
        <v>8.0339999999999989</v>
      </c>
      <c r="O138" s="175">
        <f t="shared" si="7"/>
        <v>8.0719999999999992</v>
      </c>
      <c r="P138" s="176">
        <v>8.11</v>
      </c>
      <c r="Q138" s="176">
        <f t="shared" si="8"/>
        <v>8.1660000000000004</v>
      </c>
      <c r="R138" s="176">
        <f t="shared" si="9"/>
        <v>8.2219999999999995</v>
      </c>
      <c r="S138" s="176">
        <f t="shared" si="10"/>
        <v>8.2780000000000005</v>
      </c>
      <c r="T138" s="176">
        <f t="shared" si="11"/>
        <v>8.3339999999999996</v>
      </c>
      <c r="U138" s="183">
        <v>8.39</v>
      </c>
      <c r="V138" s="178">
        <f t="shared" ref="V138:AO138" si="155">B138-B139</f>
        <v>2.000000000000135E-2</v>
      </c>
      <c r="W138" s="178">
        <f t="shared" si="155"/>
        <v>7.0000000000000284E-2</v>
      </c>
      <c r="X138" s="178">
        <f t="shared" si="155"/>
        <v>8.0000000000000071E-2</v>
      </c>
      <c r="Y138" s="178">
        <f t="shared" si="155"/>
        <v>9.4999999999999751E-2</v>
      </c>
      <c r="Z138" s="178">
        <f t="shared" si="155"/>
        <v>0.10999999999999943</v>
      </c>
      <c r="AA138" s="178">
        <f t="shared" si="155"/>
        <v>0.11000000000000032</v>
      </c>
      <c r="AB138" s="178">
        <f t="shared" si="155"/>
        <v>0.11000000000000032</v>
      </c>
      <c r="AC138" s="178">
        <f t="shared" si="155"/>
        <v>0.10000000000000053</v>
      </c>
      <c r="AD138" s="178">
        <f t="shared" si="155"/>
        <v>8.9999999999999858E-2</v>
      </c>
      <c r="AE138" s="178">
        <f t="shared" si="155"/>
        <v>8.0000000000000071E-2</v>
      </c>
      <c r="AF138" s="178">
        <f t="shared" si="155"/>
        <v>7.3999999999999844E-2</v>
      </c>
      <c r="AG138" s="178">
        <f t="shared" si="155"/>
        <v>6.7999999999999616E-2</v>
      </c>
      <c r="AH138" s="178">
        <f t="shared" si="155"/>
        <v>6.1999999999998501E-2</v>
      </c>
      <c r="AI138" s="178">
        <f t="shared" si="155"/>
        <v>5.5999999999999162E-2</v>
      </c>
      <c r="AJ138" s="178">
        <f t="shared" si="155"/>
        <v>4.9999999999998934E-2</v>
      </c>
      <c r="AK138" s="178">
        <f t="shared" si="155"/>
        <v>4.4000000000000483E-2</v>
      </c>
      <c r="AL138" s="178">
        <f t="shared" si="155"/>
        <v>3.8000000000000256E-2</v>
      </c>
      <c r="AM138" s="178">
        <f t="shared" si="155"/>
        <v>3.2000000000000028E-2</v>
      </c>
      <c r="AN138" s="178">
        <f t="shared" si="155"/>
        <v>2.5999999999999801E-2</v>
      </c>
      <c r="AO138" s="178">
        <f t="shared" si="155"/>
        <v>2.000000000000135E-2</v>
      </c>
      <c r="AP138" s="179">
        <f t="shared" si="13"/>
        <v>0.11000000000000032</v>
      </c>
      <c r="AQ138" s="180">
        <f t="shared" si="148"/>
        <v>3.9203187250996197E-2</v>
      </c>
      <c r="AR138" s="42">
        <f t="shared" si="149"/>
        <v>5.4444123188832669E-2</v>
      </c>
      <c r="AS138" s="241">
        <f t="shared" si="150"/>
        <v>0.16585915748535471</v>
      </c>
    </row>
    <row r="139" spans="1:45" ht="12.75">
      <c r="A139" s="184">
        <v>42937</v>
      </c>
      <c r="B139" s="182">
        <v>8.0299999999999994</v>
      </c>
      <c r="C139" s="176">
        <v>8.02</v>
      </c>
      <c r="D139" s="175">
        <v>8.01</v>
      </c>
      <c r="E139" s="175">
        <f t="shared" si="0"/>
        <v>7.96</v>
      </c>
      <c r="F139" s="175">
        <v>7.91</v>
      </c>
      <c r="G139" s="175">
        <f t="shared" si="1"/>
        <v>7.87</v>
      </c>
      <c r="H139" s="176">
        <v>7.83</v>
      </c>
      <c r="I139" s="176">
        <f t="shared" si="2"/>
        <v>7.833333333333333</v>
      </c>
      <c r="J139" s="176">
        <f t="shared" si="3"/>
        <v>7.8366666666666669</v>
      </c>
      <c r="K139" s="175">
        <v>7.84</v>
      </c>
      <c r="L139" s="175">
        <f t="shared" si="4"/>
        <v>7.8840000000000003</v>
      </c>
      <c r="M139" s="175">
        <f t="shared" si="5"/>
        <v>7.9279999999999999</v>
      </c>
      <c r="N139" s="175">
        <f t="shared" si="6"/>
        <v>7.9720000000000004</v>
      </c>
      <c r="O139" s="175">
        <f t="shared" si="7"/>
        <v>8.016</v>
      </c>
      <c r="P139" s="176">
        <v>8.06</v>
      </c>
      <c r="Q139" s="176">
        <f t="shared" si="8"/>
        <v>8.1219999999999999</v>
      </c>
      <c r="R139" s="176">
        <f t="shared" si="9"/>
        <v>8.1839999999999993</v>
      </c>
      <c r="S139" s="176">
        <f t="shared" si="10"/>
        <v>8.2460000000000004</v>
      </c>
      <c r="T139" s="176">
        <f t="shared" si="11"/>
        <v>8.3079999999999998</v>
      </c>
      <c r="U139" s="183">
        <v>8.3699999999999992</v>
      </c>
      <c r="V139" s="178">
        <f t="shared" ref="V139:AO139" si="156">B139-B140</f>
        <v>-4.0000000000000924E-2</v>
      </c>
      <c r="W139" s="178">
        <f t="shared" si="156"/>
        <v>-1.9999999999999574E-2</v>
      </c>
      <c r="X139" s="178">
        <f t="shared" si="156"/>
        <v>9.9999999999997868E-3</v>
      </c>
      <c r="Y139" s="178">
        <f t="shared" si="156"/>
        <v>1.499999999999968E-2</v>
      </c>
      <c r="Z139" s="178">
        <f t="shared" si="156"/>
        <v>2.0000000000000462E-2</v>
      </c>
      <c r="AA139" s="178">
        <f t="shared" si="156"/>
        <v>2.0000000000000462E-2</v>
      </c>
      <c r="AB139" s="178">
        <f t="shared" si="156"/>
        <v>2.0000000000000462E-2</v>
      </c>
      <c r="AC139" s="178">
        <f t="shared" si="156"/>
        <v>1.6666666666666607E-2</v>
      </c>
      <c r="AD139" s="178">
        <f t="shared" si="156"/>
        <v>1.3333333333333641E-2</v>
      </c>
      <c r="AE139" s="178">
        <f t="shared" si="156"/>
        <v>9.9999999999997868E-3</v>
      </c>
      <c r="AF139" s="178">
        <f t="shared" si="156"/>
        <v>9.9999999999997868E-3</v>
      </c>
      <c r="AG139" s="178">
        <f t="shared" si="156"/>
        <v>9.9999999999997868E-3</v>
      </c>
      <c r="AH139" s="178">
        <f t="shared" si="156"/>
        <v>9.9999999999997868E-3</v>
      </c>
      <c r="AI139" s="178">
        <f t="shared" si="156"/>
        <v>9.9999999999997868E-3</v>
      </c>
      <c r="AJ139" s="178">
        <f t="shared" si="156"/>
        <v>9.9999999999997868E-3</v>
      </c>
      <c r="AK139" s="178">
        <f t="shared" si="156"/>
        <v>1.3999999999999346E-2</v>
      </c>
      <c r="AL139" s="178">
        <f t="shared" si="156"/>
        <v>1.7999999999998906E-2</v>
      </c>
      <c r="AM139" s="178">
        <f t="shared" si="156"/>
        <v>2.2000000000000242E-2</v>
      </c>
      <c r="AN139" s="178">
        <f t="shared" si="156"/>
        <v>2.5999999999999801E-2</v>
      </c>
      <c r="AO139" s="178">
        <f t="shared" si="156"/>
        <v>2.9999999999999361E-2</v>
      </c>
      <c r="AP139" s="179">
        <f t="shared" si="13"/>
        <v>2.9999999999999361E-2</v>
      </c>
      <c r="AQ139" s="180">
        <f t="shared" si="148"/>
        <v>3.8844621513944404E-2</v>
      </c>
      <c r="AR139" s="42">
        <f t="shared" si="149"/>
        <v>5.4272090073592759E-2</v>
      </c>
      <c r="AS139" s="241">
        <f t="shared" si="150"/>
        <v>0.16510038287639994</v>
      </c>
    </row>
    <row r="140" spans="1:45" ht="12.75">
      <c r="A140" s="184">
        <v>42936</v>
      </c>
      <c r="B140" s="182">
        <v>8.07</v>
      </c>
      <c r="C140" s="176">
        <v>8.0399999999999991</v>
      </c>
      <c r="D140" s="175">
        <v>8</v>
      </c>
      <c r="E140" s="175">
        <f t="shared" si="0"/>
        <v>7.9450000000000003</v>
      </c>
      <c r="F140" s="175">
        <v>7.89</v>
      </c>
      <c r="G140" s="175">
        <f t="shared" si="1"/>
        <v>7.85</v>
      </c>
      <c r="H140" s="176">
        <v>7.81</v>
      </c>
      <c r="I140" s="176">
        <f t="shared" si="2"/>
        <v>7.8166666666666664</v>
      </c>
      <c r="J140" s="176">
        <f t="shared" si="3"/>
        <v>7.8233333333333333</v>
      </c>
      <c r="K140" s="175">
        <v>7.83</v>
      </c>
      <c r="L140" s="175">
        <f t="shared" si="4"/>
        <v>7.8740000000000006</v>
      </c>
      <c r="M140" s="175">
        <f t="shared" si="5"/>
        <v>7.9180000000000001</v>
      </c>
      <c r="N140" s="175">
        <f t="shared" si="6"/>
        <v>7.9620000000000006</v>
      </c>
      <c r="O140" s="175">
        <f t="shared" si="7"/>
        <v>8.0060000000000002</v>
      </c>
      <c r="P140" s="176">
        <v>8.0500000000000007</v>
      </c>
      <c r="Q140" s="176">
        <f t="shared" si="8"/>
        <v>8.1080000000000005</v>
      </c>
      <c r="R140" s="176">
        <f t="shared" si="9"/>
        <v>8.1660000000000004</v>
      </c>
      <c r="S140" s="176">
        <f t="shared" si="10"/>
        <v>8.2240000000000002</v>
      </c>
      <c r="T140" s="176">
        <f t="shared" si="11"/>
        <v>8.282</v>
      </c>
      <c r="U140" s="183">
        <v>8.34</v>
      </c>
      <c r="V140" s="178">
        <f t="shared" ref="V140:AO140" si="157">B140-B141</f>
        <v>3.0000000000001137E-2</v>
      </c>
      <c r="W140" s="178">
        <f t="shared" si="157"/>
        <v>9.9999999999997868E-3</v>
      </c>
      <c r="X140" s="178">
        <f t="shared" si="157"/>
        <v>0</v>
      </c>
      <c r="Y140" s="178">
        <f t="shared" si="157"/>
        <v>-4.9999999999998934E-3</v>
      </c>
      <c r="Z140" s="178">
        <f t="shared" si="157"/>
        <v>-1.0000000000000675E-2</v>
      </c>
      <c r="AA140" s="178">
        <f t="shared" si="157"/>
        <v>-2.0000000000000462E-2</v>
      </c>
      <c r="AB140" s="178">
        <f t="shared" si="157"/>
        <v>-3.0000000000000249E-2</v>
      </c>
      <c r="AC140" s="178">
        <f t="shared" si="157"/>
        <v>-2.3333333333333428E-2</v>
      </c>
      <c r="AD140" s="178">
        <f t="shared" si="157"/>
        <v>-1.6666666666666607E-2</v>
      </c>
      <c r="AE140" s="178">
        <f t="shared" si="157"/>
        <v>-9.9999999999997868E-3</v>
      </c>
      <c r="AF140" s="178">
        <f t="shared" si="157"/>
        <v>-7.9999999999991189E-3</v>
      </c>
      <c r="AG140" s="178">
        <f t="shared" si="157"/>
        <v>-6.0000000000002274E-3</v>
      </c>
      <c r="AH140" s="178">
        <f t="shared" si="157"/>
        <v>-3.9999999999995595E-3</v>
      </c>
      <c r="AI140" s="178">
        <f t="shared" si="157"/>
        <v>-2.0000000000006679E-3</v>
      </c>
      <c r="AJ140" s="178">
        <f t="shared" si="157"/>
        <v>0</v>
      </c>
      <c r="AK140" s="178">
        <f t="shared" si="157"/>
        <v>-2.0000000000006679E-3</v>
      </c>
      <c r="AL140" s="178">
        <f t="shared" si="157"/>
        <v>-3.9999999999995595E-3</v>
      </c>
      <c r="AM140" s="178">
        <f t="shared" si="157"/>
        <v>-6.0000000000002274E-3</v>
      </c>
      <c r="AN140" s="178">
        <f t="shared" si="157"/>
        <v>-7.9999999999991189E-3</v>
      </c>
      <c r="AO140" s="178">
        <f t="shared" si="157"/>
        <v>-9.9999999999997868E-3</v>
      </c>
      <c r="AP140" s="179">
        <f t="shared" si="13"/>
        <v>3.0000000000001137E-2</v>
      </c>
      <c r="AQ140" s="180">
        <f t="shared" si="148"/>
        <v>3.8964143426295006E-2</v>
      </c>
      <c r="AR140" s="42">
        <f t="shared" si="149"/>
        <v>5.4285566306001974E-2</v>
      </c>
      <c r="AS140" s="241">
        <f t="shared" si="150"/>
        <v>0.16525125519336581</v>
      </c>
    </row>
    <row r="141" spans="1:45" ht="12.75">
      <c r="A141" s="184">
        <v>42935</v>
      </c>
      <c r="B141" s="182">
        <v>8.0399999999999991</v>
      </c>
      <c r="C141" s="176">
        <v>8.0299999999999994</v>
      </c>
      <c r="D141" s="175">
        <v>8</v>
      </c>
      <c r="E141" s="175">
        <f t="shared" si="0"/>
        <v>7.95</v>
      </c>
      <c r="F141" s="175">
        <v>7.9</v>
      </c>
      <c r="G141" s="175">
        <f t="shared" si="1"/>
        <v>7.87</v>
      </c>
      <c r="H141" s="176">
        <v>7.84</v>
      </c>
      <c r="I141" s="176">
        <f t="shared" si="2"/>
        <v>7.84</v>
      </c>
      <c r="J141" s="176">
        <f t="shared" si="3"/>
        <v>7.84</v>
      </c>
      <c r="K141" s="175">
        <v>7.84</v>
      </c>
      <c r="L141" s="175">
        <f t="shared" si="4"/>
        <v>7.8819999999999997</v>
      </c>
      <c r="M141" s="175">
        <f t="shared" si="5"/>
        <v>7.9240000000000004</v>
      </c>
      <c r="N141" s="175">
        <f t="shared" si="6"/>
        <v>7.9660000000000002</v>
      </c>
      <c r="O141" s="175">
        <f t="shared" si="7"/>
        <v>8.0080000000000009</v>
      </c>
      <c r="P141" s="176">
        <v>8.0500000000000007</v>
      </c>
      <c r="Q141" s="176">
        <f t="shared" si="8"/>
        <v>8.1100000000000012</v>
      </c>
      <c r="R141" s="176">
        <f t="shared" si="9"/>
        <v>8.17</v>
      </c>
      <c r="S141" s="176">
        <f t="shared" si="10"/>
        <v>8.23</v>
      </c>
      <c r="T141" s="176">
        <f t="shared" si="11"/>
        <v>8.2899999999999991</v>
      </c>
      <c r="U141" s="183">
        <v>8.35</v>
      </c>
      <c r="V141" s="178">
        <f t="shared" ref="V141:AO141" si="158">B141-B142</f>
        <v>-1.0000000000001563E-2</v>
      </c>
      <c r="W141" s="178">
        <f t="shared" si="158"/>
        <v>9.9999999999997868E-3</v>
      </c>
      <c r="X141" s="178">
        <f t="shared" si="158"/>
        <v>9.9999999999997868E-3</v>
      </c>
      <c r="Y141" s="178">
        <f t="shared" si="158"/>
        <v>1.0000000000000675E-2</v>
      </c>
      <c r="Z141" s="178">
        <f t="shared" si="158"/>
        <v>1.0000000000000675E-2</v>
      </c>
      <c r="AA141" s="178">
        <f t="shared" si="158"/>
        <v>1.499999999999968E-2</v>
      </c>
      <c r="AB141" s="178">
        <f t="shared" si="158"/>
        <v>1.9999999999999574E-2</v>
      </c>
      <c r="AC141" s="178">
        <f t="shared" si="158"/>
        <v>1.3333333333332753E-2</v>
      </c>
      <c r="AD141" s="178">
        <f t="shared" si="158"/>
        <v>6.6666666666668206E-3</v>
      </c>
      <c r="AE141" s="178">
        <f t="shared" si="158"/>
        <v>0</v>
      </c>
      <c r="AF141" s="178">
        <f t="shared" si="158"/>
        <v>0</v>
      </c>
      <c r="AG141" s="178">
        <f t="shared" si="158"/>
        <v>0</v>
      </c>
      <c r="AH141" s="178">
        <f t="shared" si="158"/>
        <v>0</v>
      </c>
      <c r="AI141" s="178">
        <f t="shared" si="158"/>
        <v>0</v>
      </c>
      <c r="AJ141" s="178">
        <f t="shared" si="158"/>
        <v>0</v>
      </c>
      <c r="AK141" s="178">
        <f t="shared" si="158"/>
        <v>2.0000000000006679E-3</v>
      </c>
      <c r="AL141" s="178">
        <f t="shared" si="158"/>
        <v>3.9999999999995595E-3</v>
      </c>
      <c r="AM141" s="178">
        <f t="shared" si="158"/>
        <v>6.0000000000002274E-3</v>
      </c>
      <c r="AN141" s="178">
        <f t="shared" si="158"/>
        <v>7.9999999999991189E-3</v>
      </c>
      <c r="AO141" s="178">
        <f t="shared" si="158"/>
        <v>9.9999999999997868E-3</v>
      </c>
      <c r="AP141" s="179">
        <f t="shared" si="13"/>
        <v>1.9999999999999574E-2</v>
      </c>
      <c r="AQ141" s="180">
        <f t="shared" si="148"/>
        <v>3.9043824701195405E-2</v>
      </c>
      <c r="AR141" s="42">
        <f t="shared" si="149"/>
        <v>5.428703410311838E-2</v>
      </c>
      <c r="AS141" s="241">
        <f t="shared" si="150"/>
        <v>0.16533435107496747</v>
      </c>
    </row>
    <row r="142" spans="1:45" ht="12.75">
      <c r="A142" s="184">
        <v>42934</v>
      </c>
      <c r="B142" s="182">
        <v>8.0500000000000007</v>
      </c>
      <c r="C142" s="176">
        <v>8.02</v>
      </c>
      <c r="D142" s="175">
        <v>7.99</v>
      </c>
      <c r="E142" s="175">
        <f t="shared" si="0"/>
        <v>7.9399999999999995</v>
      </c>
      <c r="F142" s="175">
        <v>7.89</v>
      </c>
      <c r="G142" s="175">
        <f t="shared" si="1"/>
        <v>7.8550000000000004</v>
      </c>
      <c r="H142" s="176">
        <v>7.82</v>
      </c>
      <c r="I142" s="176">
        <f t="shared" si="2"/>
        <v>7.8266666666666671</v>
      </c>
      <c r="J142" s="176">
        <f t="shared" si="3"/>
        <v>7.833333333333333</v>
      </c>
      <c r="K142" s="175">
        <v>7.84</v>
      </c>
      <c r="L142" s="175">
        <f t="shared" si="4"/>
        <v>7.8819999999999997</v>
      </c>
      <c r="M142" s="175">
        <f t="shared" si="5"/>
        <v>7.9240000000000004</v>
      </c>
      <c r="N142" s="175">
        <f t="shared" si="6"/>
        <v>7.9660000000000002</v>
      </c>
      <c r="O142" s="175">
        <f t="shared" si="7"/>
        <v>8.0080000000000009</v>
      </c>
      <c r="P142" s="176">
        <v>8.0500000000000007</v>
      </c>
      <c r="Q142" s="176">
        <f t="shared" si="8"/>
        <v>8.1080000000000005</v>
      </c>
      <c r="R142" s="176">
        <f t="shared" si="9"/>
        <v>8.1660000000000004</v>
      </c>
      <c r="S142" s="176">
        <f t="shared" si="10"/>
        <v>8.2240000000000002</v>
      </c>
      <c r="T142" s="176">
        <f t="shared" si="11"/>
        <v>8.282</v>
      </c>
      <c r="U142" s="183">
        <v>8.34</v>
      </c>
      <c r="V142" s="178">
        <f t="shared" ref="V142:AO142" si="159">B142-B143</f>
        <v>-9.9999999999997868E-3</v>
      </c>
      <c r="W142" s="178">
        <f t="shared" si="159"/>
        <v>-9.9999999999997868E-3</v>
      </c>
      <c r="X142" s="178">
        <f t="shared" si="159"/>
        <v>0</v>
      </c>
      <c r="Y142" s="178">
        <f t="shared" si="159"/>
        <v>0</v>
      </c>
      <c r="Z142" s="178">
        <f t="shared" si="159"/>
        <v>0</v>
      </c>
      <c r="AA142" s="178">
        <f t="shared" si="159"/>
        <v>-4.9999999999990052E-3</v>
      </c>
      <c r="AB142" s="178">
        <f t="shared" si="159"/>
        <v>-9.9999999999997868E-3</v>
      </c>
      <c r="AC142" s="178">
        <f t="shared" si="159"/>
        <v>-3.3333333333329662E-3</v>
      </c>
      <c r="AD142" s="178">
        <f t="shared" si="159"/>
        <v>3.3333333333329662E-3</v>
      </c>
      <c r="AE142" s="178">
        <f t="shared" si="159"/>
        <v>9.9999999999997868E-3</v>
      </c>
      <c r="AF142" s="178">
        <f t="shared" si="159"/>
        <v>1.6000000000000014E-2</v>
      </c>
      <c r="AG142" s="178">
        <f t="shared" si="159"/>
        <v>2.2000000000000242E-2</v>
      </c>
      <c r="AH142" s="178">
        <f t="shared" si="159"/>
        <v>2.8000000000000469E-2</v>
      </c>
      <c r="AI142" s="178">
        <f t="shared" si="159"/>
        <v>3.4000000000000696E-2</v>
      </c>
      <c r="AJ142" s="178">
        <f t="shared" si="159"/>
        <v>4.0000000000000924E-2</v>
      </c>
      <c r="AK142" s="178">
        <f t="shared" si="159"/>
        <v>4.4000000000000483E-2</v>
      </c>
      <c r="AL142" s="178">
        <f t="shared" si="159"/>
        <v>4.8000000000000043E-2</v>
      </c>
      <c r="AM142" s="178">
        <f t="shared" si="159"/>
        <v>5.2000000000001378E-2</v>
      </c>
      <c r="AN142" s="178">
        <f t="shared" si="159"/>
        <v>5.6000000000000938E-2</v>
      </c>
      <c r="AO142" s="178">
        <f t="shared" si="159"/>
        <v>6.0000000000000497E-2</v>
      </c>
      <c r="AP142" s="179">
        <f t="shared" si="13"/>
        <v>6.0000000000000497E-2</v>
      </c>
      <c r="AQ142" s="180">
        <f t="shared" si="148"/>
        <v>3.9083665338645608E-2</v>
      </c>
      <c r="AR142" s="42">
        <f t="shared" si="149"/>
        <v>5.4276670606362223E-2</v>
      </c>
      <c r="AS142" s="241">
        <f t="shared" si="150"/>
        <v>0.16535008261377135</v>
      </c>
    </row>
    <row r="143" spans="1:45" ht="12.75">
      <c r="A143" s="184">
        <v>42933</v>
      </c>
      <c r="B143" s="182">
        <v>8.06</v>
      </c>
      <c r="C143" s="176">
        <v>8.0299999999999994</v>
      </c>
      <c r="D143" s="175">
        <v>7.99</v>
      </c>
      <c r="E143" s="175">
        <f t="shared" si="0"/>
        <v>7.9399999999999995</v>
      </c>
      <c r="F143" s="175">
        <v>7.89</v>
      </c>
      <c r="G143" s="175">
        <f t="shared" si="1"/>
        <v>7.8599999999999994</v>
      </c>
      <c r="H143" s="176">
        <v>7.83</v>
      </c>
      <c r="I143" s="176">
        <f t="shared" si="2"/>
        <v>7.83</v>
      </c>
      <c r="J143" s="176">
        <f t="shared" si="3"/>
        <v>7.83</v>
      </c>
      <c r="K143" s="175">
        <v>7.83</v>
      </c>
      <c r="L143" s="175">
        <f t="shared" si="4"/>
        <v>7.8659999999999997</v>
      </c>
      <c r="M143" s="175">
        <f t="shared" si="5"/>
        <v>7.9020000000000001</v>
      </c>
      <c r="N143" s="175">
        <f t="shared" si="6"/>
        <v>7.9379999999999997</v>
      </c>
      <c r="O143" s="175">
        <f t="shared" si="7"/>
        <v>7.9740000000000002</v>
      </c>
      <c r="P143" s="176">
        <v>8.01</v>
      </c>
      <c r="Q143" s="176">
        <f t="shared" si="8"/>
        <v>8.0640000000000001</v>
      </c>
      <c r="R143" s="176">
        <f t="shared" si="9"/>
        <v>8.1180000000000003</v>
      </c>
      <c r="S143" s="176">
        <f t="shared" si="10"/>
        <v>8.1719999999999988</v>
      </c>
      <c r="T143" s="176">
        <f t="shared" si="11"/>
        <v>8.2259999999999991</v>
      </c>
      <c r="U143" s="183">
        <v>8.2799999999999994</v>
      </c>
      <c r="V143" s="178">
        <f t="shared" ref="V143:AO143" si="160">B143-B144</f>
        <v>-1.9999999999999574E-2</v>
      </c>
      <c r="W143" s="178">
        <f t="shared" si="160"/>
        <v>-2.000000000000135E-2</v>
      </c>
      <c r="X143" s="178">
        <f t="shared" si="160"/>
        <v>-9.9999999999997868E-3</v>
      </c>
      <c r="Y143" s="178">
        <f t="shared" si="160"/>
        <v>-5.0000000000007816E-3</v>
      </c>
      <c r="Z143" s="178">
        <f t="shared" si="160"/>
        <v>0</v>
      </c>
      <c r="AA143" s="178">
        <f t="shared" si="160"/>
        <v>9.9999999999997868E-3</v>
      </c>
      <c r="AB143" s="178">
        <f t="shared" si="160"/>
        <v>2.0000000000000462E-2</v>
      </c>
      <c r="AC143" s="178">
        <f t="shared" si="160"/>
        <v>2.0000000000000462E-2</v>
      </c>
      <c r="AD143" s="178">
        <f t="shared" si="160"/>
        <v>2.0000000000000462E-2</v>
      </c>
      <c r="AE143" s="178">
        <f t="shared" si="160"/>
        <v>2.0000000000000462E-2</v>
      </c>
      <c r="AF143" s="178">
        <f t="shared" si="160"/>
        <v>1.9999999999999574E-2</v>
      </c>
      <c r="AG143" s="178">
        <f t="shared" si="160"/>
        <v>2.0000000000000462E-2</v>
      </c>
      <c r="AH143" s="178">
        <f t="shared" si="160"/>
        <v>1.9999999999999574E-2</v>
      </c>
      <c r="AI143" s="178">
        <f t="shared" si="160"/>
        <v>2.0000000000000462E-2</v>
      </c>
      <c r="AJ143" s="178">
        <f t="shared" si="160"/>
        <v>1.9999999999999574E-2</v>
      </c>
      <c r="AK143" s="178">
        <f t="shared" si="160"/>
        <v>1.9999999999999574E-2</v>
      </c>
      <c r="AL143" s="178">
        <f t="shared" si="160"/>
        <v>1.9999999999999574E-2</v>
      </c>
      <c r="AM143" s="178">
        <f t="shared" si="160"/>
        <v>1.9999999999999574E-2</v>
      </c>
      <c r="AN143" s="178">
        <f t="shared" si="160"/>
        <v>1.9999999999999574E-2</v>
      </c>
      <c r="AO143" s="178">
        <f t="shared" si="160"/>
        <v>1.9999999999999574E-2</v>
      </c>
      <c r="AP143" s="179">
        <f t="shared" si="13"/>
        <v>2.0000000000000462E-2</v>
      </c>
      <c r="AQ143" s="180">
        <f t="shared" si="148"/>
        <v>3.9163346613546007E-2</v>
      </c>
      <c r="AR143" s="42">
        <f t="shared" si="149"/>
        <v>5.4322161326252179E-2</v>
      </c>
      <c r="AS143" s="241">
        <f t="shared" si="150"/>
        <v>0.16553559112817634</v>
      </c>
    </row>
    <row r="144" spans="1:45" ht="12.75">
      <c r="A144" s="184">
        <v>42930</v>
      </c>
      <c r="B144" s="182">
        <v>8.08</v>
      </c>
      <c r="C144" s="176">
        <v>8.0500000000000007</v>
      </c>
      <c r="D144" s="175">
        <v>8</v>
      </c>
      <c r="E144" s="175">
        <f t="shared" si="0"/>
        <v>7.9450000000000003</v>
      </c>
      <c r="F144" s="175">
        <v>7.89</v>
      </c>
      <c r="G144" s="175">
        <f t="shared" si="1"/>
        <v>7.85</v>
      </c>
      <c r="H144" s="176">
        <v>7.81</v>
      </c>
      <c r="I144" s="176">
        <f t="shared" si="2"/>
        <v>7.81</v>
      </c>
      <c r="J144" s="176">
        <f t="shared" si="3"/>
        <v>7.81</v>
      </c>
      <c r="K144" s="175">
        <v>7.81</v>
      </c>
      <c r="L144" s="175">
        <f t="shared" si="4"/>
        <v>7.8460000000000001</v>
      </c>
      <c r="M144" s="175">
        <f t="shared" si="5"/>
        <v>7.8819999999999997</v>
      </c>
      <c r="N144" s="175">
        <f t="shared" si="6"/>
        <v>7.9180000000000001</v>
      </c>
      <c r="O144" s="175">
        <f t="shared" si="7"/>
        <v>7.9539999999999997</v>
      </c>
      <c r="P144" s="176">
        <v>7.99</v>
      </c>
      <c r="Q144" s="176">
        <f t="shared" si="8"/>
        <v>8.0440000000000005</v>
      </c>
      <c r="R144" s="176">
        <f t="shared" si="9"/>
        <v>8.0980000000000008</v>
      </c>
      <c r="S144" s="176">
        <f t="shared" si="10"/>
        <v>8.1519999999999992</v>
      </c>
      <c r="T144" s="176">
        <f t="shared" si="11"/>
        <v>8.2059999999999995</v>
      </c>
      <c r="U144" s="183">
        <v>8.26</v>
      </c>
      <c r="V144" s="178">
        <f t="shared" ref="V144:AO144" si="161">B144-B145</f>
        <v>-1.9999999999999574E-2</v>
      </c>
      <c r="W144" s="178">
        <f t="shared" si="161"/>
        <v>-3.9999999999999147E-2</v>
      </c>
      <c r="X144" s="178">
        <f t="shared" si="161"/>
        <v>-6.0000000000000497E-2</v>
      </c>
      <c r="Y144" s="178">
        <f t="shared" si="161"/>
        <v>-6.4999999999999503E-2</v>
      </c>
      <c r="Z144" s="178">
        <f t="shared" si="161"/>
        <v>-7.0000000000000284E-2</v>
      </c>
      <c r="AA144" s="178">
        <f t="shared" si="161"/>
        <v>-7.0000000000000284E-2</v>
      </c>
      <c r="AB144" s="178">
        <f t="shared" si="161"/>
        <v>-7.0000000000000284E-2</v>
      </c>
      <c r="AC144" s="178">
        <f t="shared" si="161"/>
        <v>-6.0000000000000497E-2</v>
      </c>
      <c r="AD144" s="178">
        <f t="shared" si="161"/>
        <v>-4.9999999999999822E-2</v>
      </c>
      <c r="AE144" s="178">
        <f t="shared" si="161"/>
        <v>-4.0000000000000036E-2</v>
      </c>
      <c r="AF144" s="178">
        <f t="shared" si="161"/>
        <v>-3.3999999999999808E-2</v>
      </c>
      <c r="AG144" s="178">
        <f t="shared" si="161"/>
        <v>-2.8000000000000469E-2</v>
      </c>
      <c r="AH144" s="178">
        <f t="shared" si="161"/>
        <v>-2.1999999999999353E-2</v>
      </c>
      <c r="AI144" s="178">
        <f t="shared" si="161"/>
        <v>-1.6000000000000014E-2</v>
      </c>
      <c r="AJ144" s="178">
        <f t="shared" si="161"/>
        <v>-9.9999999999997868E-3</v>
      </c>
      <c r="AK144" s="178">
        <f t="shared" si="161"/>
        <v>-3.9999999999995595E-3</v>
      </c>
      <c r="AL144" s="178">
        <f t="shared" si="161"/>
        <v>2.0000000000006679E-3</v>
      </c>
      <c r="AM144" s="178">
        <f t="shared" si="161"/>
        <v>7.9999999999991189E-3</v>
      </c>
      <c r="AN144" s="178">
        <f t="shared" si="161"/>
        <v>1.3999999999999346E-2</v>
      </c>
      <c r="AO144" s="178">
        <f t="shared" si="161"/>
        <v>1.9999999999999574E-2</v>
      </c>
      <c r="AP144" s="179">
        <f t="shared" si="13"/>
        <v>1.9999999999999574E-2</v>
      </c>
      <c r="AQ144" s="180">
        <f t="shared" si="148"/>
        <v>3.9482071713147604E-2</v>
      </c>
      <c r="AR144" s="42">
        <f t="shared" si="149"/>
        <v>5.4443830479594529E-2</v>
      </c>
      <c r="AS144" s="241">
        <f t="shared" si="150"/>
        <v>0.16613736100399226</v>
      </c>
    </row>
    <row r="145" spans="1:45" ht="12.75">
      <c r="A145" s="184">
        <v>42929</v>
      </c>
      <c r="B145" s="182">
        <v>8.1</v>
      </c>
      <c r="C145" s="176">
        <v>8.09</v>
      </c>
      <c r="D145" s="175">
        <v>8.06</v>
      </c>
      <c r="E145" s="175">
        <f t="shared" si="0"/>
        <v>8.01</v>
      </c>
      <c r="F145" s="175">
        <v>7.96</v>
      </c>
      <c r="G145" s="175">
        <f t="shared" si="1"/>
        <v>7.92</v>
      </c>
      <c r="H145" s="176">
        <v>7.88</v>
      </c>
      <c r="I145" s="176">
        <f t="shared" si="2"/>
        <v>7.87</v>
      </c>
      <c r="J145" s="176">
        <f t="shared" si="3"/>
        <v>7.8599999999999994</v>
      </c>
      <c r="K145" s="175">
        <v>7.85</v>
      </c>
      <c r="L145" s="175">
        <f t="shared" si="4"/>
        <v>7.88</v>
      </c>
      <c r="M145" s="175">
        <f t="shared" si="5"/>
        <v>7.91</v>
      </c>
      <c r="N145" s="175">
        <f t="shared" si="6"/>
        <v>7.9399999999999995</v>
      </c>
      <c r="O145" s="175">
        <f t="shared" si="7"/>
        <v>7.97</v>
      </c>
      <c r="P145" s="176">
        <v>8</v>
      </c>
      <c r="Q145" s="176">
        <f t="shared" si="8"/>
        <v>8.048</v>
      </c>
      <c r="R145" s="176">
        <f t="shared" si="9"/>
        <v>8.0960000000000001</v>
      </c>
      <c r="S145" s="176">
        <f t="shared" si="10"/>
        <v>8.1440000000000001</v>
      </c>
      <c r="T145" s="176">
        <f t="shared" si="11"/>
        <v>8.1920000000000002</v>
      </c>
      <c r="U145" s="183">
        <v>8.24</v>
      </c>
      <c r="V145" s="178">
        <f t="shared" ref="V145:AO145" si="162">B145-B146</f>
        <v>0</v>
      </c>
      <c r="W145" s="178">
        <f t="shared" si="162"/>
        <v>-1.9999999999999574E-2</v>
      </c>
      <c r="X145" s="178">
        <f t="shared" si="162"/>
        <v>-2.9999999999999361E-2</v>
      </c>
      <c r="Y145" s="178">
        <f t="shared" si="162"/>
        <v>-2.9999999999999361E-2</v>
      </c>
      <c r="Z145" s="178">
        <f t="shared" si="162"/>
        <v>-3.0000000000000249E-2</v>
      </c>
      <c r="AA145" s="178">
        <f t="shared" si="162"/>
        <v>-3.0000000000000249E-2</v>
      </c>
      <c r="AB145" s="178">
        <f t="shared" si="162"/>
        <v>-3.0000000000000249E-2</v>
      </c>
      <c r="AC145" s="178">
        <f t="shared" si="162"/>
        <v>-3.6666666666667069E-2</v>
      </c>
      <c r="AD145" s="178">
        <f t="shared" si="162"/>
        <v>-4.333333333333389E-2</v>
      </c>
      <c r="AE145" s="178">
        <f t="shared" si="162"/>
        <v>-5.0000000000000711E-2</v>
      </c>
      <c r="AF145" s="178">
        <f t="shared" si="162"/>
        <v>-5.200000000000049E-2</v>
      </c>
      <c r="AG145" s="178">
        <f t="shared" si="162"/>
        <v>-5.400000000000027E-2</v>
      </c>
      <c r="AH145" s="178">
        <f t="shared" si="162"/>
        <v>-5.6000000000000938E-2</v>
      </c>
      <c r="AI145" s="178">
        <f t="shared" si="162"/>
        <v>-5.8000000000000718E-2</v>
      </c>
      <c r="AJ145" s="178">
        <f t="shared" si="162"/>
        <v>-6.0000000000000497E-2</v>
      </c>
      <c r="AK145" s="178">
        <f t="shared" si="162"/>
        <v>-6.2000000000001165E-2</v>
      </c>
      <c r="AL145" s="178">
        <f t="shared" si="162"/>
        <v>-6.4000000000000057E-2</v>
      </c>
      <c r="AM145" s="178">
        <f t="shared" si="162"/>
        <v>-6.6000000000000725E-2</v>
      </c>
      <c r="AN145" s="178">
        <f t="shared" si="162"/>
        <v>-6.7999999999999616E-2</v>
      </c>
      <c r="AO145" s="178">
        <f t="shared" si="162"/>
        <v>-7.0000000000000284E-2</v>
      </c>
      <c r="AP145" s="179">
        <f t="shared" si="13"/>
        <v>0</v>
      </c>
      <c r="AQ145" s="180">
        <f t="shared" si="148"/>
        <v>3.9561752988048003E-2</v>
      </c>
      <c r="AR145" s="42">
        <f t="shared" si="149"/>
        <v>5.4429837142092666E-2</v>
      </c>
      <c r="AS145" s="241">
        <f t="shared" si="150"/>
        <v>0.16618448890794449</v>
      </c>
    </row>
    <row r="146" spans="1:45" ht="12.75">
      <c r="A146" s="184">
        <v>42928</v>
      </c>
      <c r="B146" s="182">
        <v>8.1</v>
      </c>
      <c r="C146" s="176">
        <v>8.11</v>
      </c>
      <c r="D146" s="175">
        <v>8.09</v>
      </c>
      <c r="E146" s="175">
        <f t="shared" si="0"/>
        <v>8.0399999999999991</v>
      </c>
      <c r="F146" s="175">
        <v>7.99</v>
      </c>
      <c r="G146" s="175">
        <f t="shared" si="1"/>
        <v>7.95</v>
      </c>
      <c r="H146" s="176">
        <v>7.91</v>
      </c>
      <c r="I146" s="176">
        <f t="shared" si="2"/>
        <v>7.9066666666666672</v>
      </c>
      <c r="J146" s="176">
        <f t="shared" si="3"/>
        <v>7.9033333333333333</v>
      </c>
      <c r="K146" s="175">
        <v>7.9</v>
      </c>
      <c r="L146" s="175">
        <f t="shared" si="4"/>
        <v>7.9320000000000004</v>
      </c>
      <c r="M146" s="175">
        <f t="shared" si="5"/>
        <v>7.9640000000000004</v>
      </c>
      <c r="N146" s="175">
        <f t="shared" si="6"/>
        <v>7.9960000000000004</v>
      </c>
      <c r="O146" s="175">
        <f t="shared" si="7"/>
        <v>8.0280000000000005</v>
      </c>
      <c r="P146" s="176">
        <v>8.06</v>
      </c>
      <c r="Q146" s="176">
        <f t="shared" si="8"/>
        <v>8.1100000000000012</v>
      </c>
      <c r="R146" s="176">
        <f t="shared" si="9"/>
        <v>8.16</v>
      </c>
      <c r="S146" s="176">
        <f t="shared" si="10"/>
        <v>8.2100000000000009</v>
      </c>
      <c r="T146" s="176">
        <f t="shared" si="11"/>
        <v>8.26</v>
      </c>
      <c r="U146" s="183">
        <v>8.31</v>
      </c>
      <c r="V146" s="178">
        <f t="shared" ref="V146:AO146" si="163">B146-B147</f>
        <v>-1.9999999999999574E-2</v>
      </c>
      <c r="W146" s="178">
        <f t="shared" si="163"/>
        <v>-9.9999999999997868E-3</v>
      </c>
      <c r="X146" s="178">
        <f t="shared" si="163"/>
        <v>-2.9999999999999361E-2</v>
      </c>
      <c r="Y146" s="178">
        <f t="shared" si="163"/>
        <v>-4.5000000000001705E-2</v>
      </c>
      <c r="Z146" s="178">
        <f t="shared" si="163"/>
        <v>-6.0000000000000497E-2</v>
      </c>
      <c r="AA146" s="178">
        <f t="shared" si="163"/>
        <v>-6.5000000000000391E-2</v>
      </c>
      <c r="AB146" s="178">
        <f t="shared" si="163"/>
        <v>-7.0000000000000284E-2</v>
      </c>
      <c r="AC146" s="178">
        <f t="shared" si="163"/>
        <v>-6.666666666666643E-2</v>
      </c>
      <c r="AD146" s="178">
        <f t="shared" si="163"/>
        <v>-6.3333333333333464E-2</v>
      </c>
      <c r="AE146" s="178">
        <f t="shared" si="163"/>
        <v>-5.9999999999999609E-2</v>
      </c>
      <c r="AF146" s="178">
        <f t="shared" si="163"/>
        <v>-5.5999999999999162E-2</v>
      </c>
      <c r="AG146" s="178">
        <f t="shared" si="163"/>
        <v>-5.1999999999999602E-2</v>
      </c>
      <c r="AH146" s="178">
        <f t="shared" si="163"/>
        <v>-4.8000000000000043E-2</v>
      </c>
      <c r="AI146" s="178">
        <f t="shared" si="163"/>
        <v>-4.3999999999998707E-2</v>
      </c>
      <c r="AJ146" s="178">
        <f t="shared" si="163"/>
        <v>-3.9999999999999147E-2</v>
      </c>
      <c r="AK146" s="178">
        <f t="shared" si="163"/>
        <v>-3.7999999999998479E-2</v>
      </c>
      <c r="AL146" s="178">
        <f t="shared" si="163"/>
        <v>-3.5999999999999588E-2</v>
      </c>
      <c r="AM146" s="178">
        <f t="shared" si="163"/>
        <v>-3.399999999999892E-2</v>
      </c>
      <c r="AN146" s="178">
        <f t="shared" si="163"/>
        <v>-3.2000000000000028E-2</v>
      </c>
      <c r="AO146" s="178">
        <f t="shared" si="163"/>
        <v>-2.9999999999999361E-2</v>
      </c>
      <c r="AP146" s="179">
        <f t="shared" si="13"/>
        <v>-9.9999999999997868E-3</v>
      </c>
      <c r="AQ146" s="180">
        <f t="shared" si="148"/>
        <v>3.9840637450199404E-2</v>
      </c>
      <c r="AR146" s="42">
        <f t="shared" si="149"/>
        <v>5.4405647703083378E-2</v>
      </c>
      <c r="AS146" s="241">
        <f t="shared" si="150"/>
        <v>0.16640710032008238</v>
      </c>
    </row>
    <row r="147" spans="1:45" ht="12.75">
      <c r="A147" s="184">
        <v>42927</v>
      </c>
      <c r="B147" s="182">
        <v>8.1199999999999992</v>
      </c>
      <c r="C147" s="176">
        <v>8.1199999999999992</v>
      </c>
      <c r="D147" s="175">
        <v>8.1199999999999992</v>
      </c>
      <c r="E147" s="175">
        <f t="shared" si="0"/>
        <v>8.0850000000000009</v>
      </c>
      <c r="F147" s="175">
        <v>8.0500000000000007</v>
      </c>
      <c r="G147" s="175">
        <f t="shared" si="1"/>
        <v>8.0150000000000006</v>
      </c>
      <c r="H147" s="176">
        <v>7.98</v>
      </c>
      <c r="I147" s="176">
        <f t="shared" si="2"/>
        <v>7.9733333333333336</v>
      </c>
      <c r="J147" s="176">
        <f t="shared" si="3"/>
        <v>7.9666666666666668</v>
      </c>
      <c r="K147" s="175">
        <v>7.96</v>
      </c>
      <c r="L147" s="175">
        <f t="shared" si="4"/>
        <v>7.9879999999999995</v>
      </c>
      <c r="M147" s="175">
        <f t="shared" si="5"/>
        <v>8.016</v>
      </c>
      <c r="N147" s="175">
        <f t="shared" si="6"/>
        <v>8.0440000000000005</v>
      </c>
      <c r="O147" s="175">
        <f t="shared" si="7"/>
        <v>8.0719999999999992</v>
      </c>
      <c r="P147" s="176">
        <v>8.1</v>
      </c>
      <c r="Q147" s="176">
        <f t="shared" si="8"/>
        <v>8.1479999999999997</v>
      </c>
      <c r="R147" s="176">
        <f t="shared" si="9"/>
        <v>8.1959999999999997</v>
      </c>
      <c r="S147" s="176">
        <f t="shared" si="10"/>
        <v>8.2439999999999998</v>
      </c>
      <c r="T147" s="176">
        <f t="shared" si="11"/>
        <v>8.2919999999999998</v>
      </c>
      <c r="U147" s="183">
        <v>8.34</v>
      </c>
      <c r="V147" s="178">
        <f t="shared" ref="V147:AO147" si="164">B147-B148</f>
        <v>1.9999999999999574E-2</v>
      </c>
      <c r="W147" s="178">
        <f t="shared" si="164"/>
        <v>3.9999999999999147E-2</v>
      </c>
      <c r="X147" s="178">
        <f t="shared" si="164"/>
        <v>4.9999999999998934E-2</v>
      </c>
      <c r="Y147" s="178">
        <f t="shared" si="164"/>
        <v>5.4999999999999716E-2</v>
      </c>
      <c r="Z147" s="178">
        <f t="shared" si="164"/>
        <v>6.0000000000000497E-2</v>
      </c>
      <c r="AA147" s="178">
        <f t="shared" si="164"/>
        <v>5.5000000000000604E-2</v>
      </c>
      <c r="AB147" s="178">
        <f t="shared" si="164"/>
        <v>5.0000000000000711E-2</v>
      </c>
      <c r="AC147" s="178">
        <f t="shared" si="164"/>
        <v>4.6666666666666856E-2</v>
      </c>
      <c r="AD147" s="178">
        <f t="shared" si="164"/>
        <v>4.333333333333389E-2</v>
      </c>
      <c r="AE147" s="178">
        <f t="shared" si="164"/>
        <v>4.0000000000000036E-2</v>
      </c>
      <c r="AF147" s="178">
        <f t="shared" si="164"/>
        <v>3.9999999999999147E-2</v>
      </c>
      <c r="AG147" s="178">
        <f t="shared" si="164"/>
        <v>4.0000000000000036E-2</v>
      </c>
      <c r="AH147" s="178">
        <f t="shared" si="164"/>
        <v>4.0000000000000924E-2</v>
      </c>
      <c r="AI147" s="178">
        <f t="shared" si="164"/>
        <v>3.9999999999999147E-2</v>
      </c>
      <c r="AJ147" s="178">
        <f t="shared" si="164"/>
        <v>3.9999999999999147E-2</v>
      </c>
      <c r="AK147" s="178">
        <f t="shared" si="164"/>
        <v>3.7999999999998479E-2</v>
      </c>
      <c r="AL147" s="178">
        <f t="shared" si="164"/>
        <v>3.5999999999999588E-2</v>
      </c>
      <c r="AM147" s="178">
        <f t="shared" si="164"/>
        <v>3.399999999999892E-2</v>
      </c>
      <c r="AN147" s="178">
        <f t="shared" si="164"/>
        <v>3.2000000000000028E-2</v>
      </c>
      <c r="AO147" s="178">
        <f t="shared" si="164"/>
        <v>2.9999999999999361E-2</v>
      </c>
      <c r="AP147" s="179">
        <f t="shared" si="13"/>
        <v>6.0000000000000497E-2</v>
      </c>
      <c r="AQ147" s="180">
        <f t="shared" si="148"/>
        <v>4.0159362549800987E-2</v>
      </c>
      <c r="AR147" s="42">
        <f t="shared" si="149"/>
        <v>5.4346798452089361E-2</v>
      </c>
      <c r="AS147" s="241">
        <f t="shared" si="150"/>
        <v>0.16658892158974511</v>
      </c>
    </row>
    <row r="148" spans="1:45" ht="12.75">
      <c r="A148" s="184">
        <v>42926</v>
      </c>
      <c r="B148" s="182">
        <v>8.1</v>
      </c>
      <c r="C148" s="176">
        <v>8.08</v>
      </c>
      <c r="D148" s="175">
        <v>8.07</v>
      </c>
      <c r="E148" s="175">
        <f t="shared" si="0"/>
        <v>8.0300000000000011</v>
      </c>
      <c r="F148" s="175">
        <v>7.99</v>
      </c>
      <c r="G148" s="175">
        <f t="shared" si="1"/>
        <v>7.96</v>
      </c>
      <c r="H148" s="176">
        <v>7.93</v>
      </c>
      <c r="I148" s="176">
        <f t="shared" si="2"/>
        <v>7.9266666666666667</v>
      </c>
      <c r="J148" s="176">
        <f t="shared" si="3"/>
        <v>7.9233333333333329</v>
      </c>
      <c r="K148" s="175">
        <v>7.92</v>
      </c>
      <c r="L148" s="175">
        <f t="shared" si="4"/>
        <v>7.9480000000000004</v>
      </c>
      <c r="M148" s="175">
        <f t="shared" si="5"/>
        <v>7.976</v>
      </c>
      <c r="N148" s="175">
        <f t="shared" si="6"/>
        <v>8.0039999999999996</v>
      </c>
      <c r="O148" s="175">
        <f t="shared" si="7"/>
        <v>8.032</v>
      </c>
      <c r="P148" s="176">
        <v>8.06</v>
      </c>
      <c r="Q148" s="176">
        <f t="shared" si="8"/>
        <v>8.1100000000000012</v>
      </c>
      <c r="R148" s="176">
        <f t="shared" si="9"/>
        <v>8.16</v>
      </c>
      <c r="S148" s="176">
        <f t="shared" si="10"/>
        <v>8.2100000000000009</v>
      </c>
      <c r="T148" s="176">
        <f t="shared" si="11"/>
        <v>8.26</v>
      </c>
      <c r="U148" s="183">
        <v>8.31</v>
      </c>
      <c r="V148" s="178">
        <f t="shared" ref="V148:AO148" si="165">B148-B149</f>
        <v>-6.0000000000000497E-2</v>
      </c>
      <c r="W148" s="178">
        <f t="shared" si="165"/>
        <v>-3.9999999999999147E-2</v>
      </c>
      <c r="X148" s="178">
        <f t="shared" si="165"/>
        <v>-1.9999999999999574E-2</v>
      </c>
      <c r="Y148" s="178">
        <f t="shared" si="165"/>
        <v>-2.9999999999997584E-2</v>
      </c>
      <c r="Z148" s="178">
        <f t="shared" si="165"/>
        <v>-3.9999999999999147E-2</v>
      </c>
      <c r="AA148" s="178">
        <f t="shared" si="165"/>
        <v>-4.9999999999999822E-2</v>
      </c>
      <c r="AB148" s="178">
        <f t="shared" si="165"/>
        <v>-6.0000000000000497E-2</v>
      </c>
      <c r="AC148" s="178">
        <f t="shared" si="165"/>
        <v>-6.3333333333333464E-2</v>
      </c>
      <c r="AD148" s="178">
        <f t="shared" si="165"/>
        <v>-6.6666666666667318E-2</v>
      </c>
      <c r="AE148" s="178">
        <f t="shared" si="165"/>
        <v>-7.0000000000000284E-2</v>
      </c>
      <c r="AF148" s="178">
        <f t="shared" si="165"/>
        <v>-7.1999999999999176E-2</v>
      </c>
      <c r="AG148" s="178">
        <f t="shared" si="165"/>
        <v>-7.4000000000000732E-2</v>
      </c>
      <c r="AH148" s="178">
        <f t="shared" si="165"/>
        <v>-7.6000000000000512E-2</v>
      </c>
      <c r="AI148" s="178">
        <f t="shared" si="165"/>
        <v>-7.800000000000118E-2</v>
      </c>
      <c r="AJ148" s="178">
        <f t="shared" si="165"/>
        <v>-8.0000000000000071E-2</v>
      </c>
      <c r="AK148" s="178">
        <f t="shared" si="165"/>
        <v>-7.7999999999999403E-2</v>
      </c>
      <c r="AL148" s="178">
        <f t="shared" si="165"/>
        <v>-7.6000000000000512E-2</v>
      </c>
      <c r="AM148" s="178">
        <f t="shared" si="165"/>
        <v>-7.3999999999999844E-2</v>
      </c>
      <c r="AN148" s="178">
        <f t="shared" si="165"/>
        <v>-7.2000000000000952E-2</v>
      </c>
      <c r="AO148" s="178">
        <f t="shared" si="165"/>
        <v>-7.0000000000000284E-2</v>
      </c>
      <c r="AP148" s="179">
        <f t="shared" si="13"/>
        <v>-1.9999999999999574E-2</v>
      </c>
      <c r="AQ148" s="180">
        <f t="shared" si="148"/>
        <v>4.019920318725119E-2</v>
      </c>
      <c r="AR148" s="42">
        <f t="shared" si="149"/>
        <v>5.4365063775944772E-2</v>
      </c>
      <c r="AS148" s="241">
        <f t="shared" si="150"/>
        <v>0.16667125372451502</v>
      </c>
    </row>
    <row r="149" spans="1:45" ht="12.75">
      <c r="A149" s="184">
        <v>42923</v>
      </c>
      <c r="B149" s="182">
        <v>8.16</v>
      </c>
      <c r="C149" s="176">
        <v>8.1199999999999992</v>
      </c>
      <c r="D149" s="175">
        <v>8.09</v>
      </c>
      <c r="E149" s="175">
        <f t="shared" si="0"/>
        <v>8.0599999999999987</v>
      </c>
      <c r="F149" s="175">
        <v>8.0299999999999994</v>
      </c>
      <c r="G149" s="175">
        <f t="shared" si="1"/>
        <v>8.01</v>
      </c>
      <c r="H149" s="176">
        <v>7.99</v>
      </c>
      <c r="I149" s="176">
        <f t="shared" si="2"/>
        <v>7.99</v>
      </c>
      <c r="J149" s="176">
        <f t="shared" si="3"/>
        <v>7.99</v>
      </c>
      <c r="K149" s="175">
        <v>7.99</v>
      </c>
      <c r="L149" s="175">
        <f t="shared" si="4"/>
        <v>8.02</v>
      </c>
      <c r="M149" s="175">
        <f t="shared" si="5"/>
        <v>8.0500000000000007</v>
      </c>
      <c r="N149" s="175">
        <f t="shared" si="6"/>
        <v>8.08</v>
      </c>
      <c r="O149" s="175">
        <f t="shared" si="7"/>
        <v>8.1100000000000012</v>
      </c>
      <c r="P149" s="176">
        <v>8.14</v>
      </c>
      <c r="Q149" s="176">
        <f t="shared" si="8"/>
        <v>8.1880000000000006</v>
      </c>
      <c r="R149" s="176">
        <f t="shared" si="9"/>
        <v>8.2360000000000007</v>
      </c>
      <c r="S149" s="176">
        <f t="shared" si="10"/>
        <v>8.2840000000000007</v>
      </c>
      <c r="T149" s="176">
        <f t="shared" si="11"/>
        <v>8.3320000000000007</v>
      </c>
      <c r="U149" s="183">
        <v>8.3800000000000008</v>
      </c>
      <c r="V149" s="178">
        <f t="shared" ref="V149:AO149" si="166">B149-B150</f>
        <v>9.9999999999997868E-3</v>
      </c>
      <c r="W149" s="178">
        <f t="shared" si="166"/>
        <v>1.9999999999999574E-2</v>
      </c>
      <c r="X149" s="178">
        <f t="shared" si="166"/>
        <v>2.9999999999999361E-2</v>
      </c>
      <c r="Y149" s="178">
        <f t="shared" si="166"/>
        <v>3.9999999999999147E-2</v>
      </c>
      <c r="Z149" s="178">
        <f t="shared" si="166"/>
        <v>4.9999999999998934E-2</v>
      </c>
      <c r="AA149" s="178">
        <f t="shared" si="166"/>
        <v>5.4999999999999716E-2</v>
      </c>
      <c r="AB149" s="178">
        <f t="shared" si="166"/>
        <v>6.0000000000000497E-2</v>
      </c>
      <c r="AC149" s="178">
        <f t="shared" si="166"/>
        <v>6.0000000000000497E-2</v>
      </c>
      <c r="AD149" s="178">
        <f t="shared" si="166"/>
        <v>6.0000000000000497E-2</v>
      </c>
      <c r="AE149" s="178">
        <f t="shared" si="166"/>
        <v>6.0000000000000497E-2</v>
      </c>
      <c r="AF149" s="178">
        <f t="shared" si="166"/>
        <v>6.1999999999999389E-2</v>
      </c>
      <c r="AG149" s="178">
        <f t="shared" si="166"/>
        <v>6.4000000000000945E-2</v>
      </c>
      <c r="AH149" s="178">
        <f t="shared" si="166"/>
        <v>6.6000000000000725E-2</v>
      </c>
      <c r="AI149" s="178">
        <f t="shared" si="166"/>
        <v>6.8000000000001393E-2</v>
      </c>
      <c r="AJ149" s="178">
        <f t="shared" si="166"/>
        <v>7.0000000000000284E-2</v>
      </c>
      <c r="AK149" s="178">
        <f t="shared" si="166"/>
        <v>6.7999999999999616E-2</v>
      </c>
      <c r="AL149" s="178">
        <f t="shared" si="166"/>
        <v>6.6000000000000725E-2</v>
      </c>
      <c r="AM149" s="178">
        <f t="shared" si="166"/>
        <v>6.4000000000000057E-2</v>
      </c>
      <c r="AN149" s="178">
        <f t="shared" si="166"/>
        <v>6.2000000000001165E-2</v>
      </c>
      <c r="AO149" s="178">
        <f t="shared" si="166"/>
        <v>6.0000000000000497E-2</v>
      </c>
      <c r="AP149" s="179">
        <f t="shared" si="13"/>
        <v>7.0000000000000284E-2</v>
      </c>
      <c r="AQ149" s="180">
        <f t="shared" si="148"/>
        <v>4.0278884462151582E-2</v>
      </c>
      <c r="AR149" s="42">
        <f t="shared" si="149"/>
        <v>5.4291085017252973E-2</v>
      </c>
      <c r="AS149" s="241">
        <f t="shared" si="150"/>
        <v>0.16657883467140858</v>
      </c>
    </row>
    <row r="150" spans="1:45" ht="12.75">
      <c r="A150" s="184">
        <v>42922</v>
      </c>
      <c r="B150" s="182">
        <v>8.15</v>
      </c>
      <c r="C150" s="176">
        <v>8.1</v>
      </c>
      <c r="D150" s="175">
        <v>8.06</v>
      </c>
      <c r="E150" s="175">
        <f t="shared" si="0"/>
        <v>8.02</v>
      </c>
      <c r="F150" s="175">
        <v>7.98</v>
      </c>
      <c r="G150" s="175">
        <f t="shared" si="1"/>
        <v>7.9550000000000001</v>
      </c>
      <c r="H150" s="176">
        <v>7.93</v>
      </c>
      <c r="I150" s="176">
        <f t="shared" si="2"/>
        <v>7.93</v>
      </c>
      <c r="J150" s="176">
        <f t="shared" si="3"/>
        <v>7.93</v>
      </c>
      <c r="K150" s="175">
        <v>7.93</v>
      </c>
      <c r="L150" s="175">
        <f t="shared" si="4"/>
        <v>7.9580000000000002</v>
      </c>
      <c r="M150" s="175">
        <f t="shared" si="5"/>
        <v>7.9859999999999998</v>
      </c>
      <c r="N150" s="175">
        <f t="shared" si="6"/>
        <v>8.0139999999999993</v>
      </c>
      <c r="O150" s="175">
        <f t="shared" si="7"/>
        <v>8.0419999999999998</v>
      </c>
      <c r="P150" s="176">
        <v>8.07</v>
      </c>
      <c r="Q150" s="176">
        <f t="shared" si="8"/>
        <v>8.120000000000001</v>
      </c>
      <c r="R150" s="176">
        <f t="shared" si="9"/>
        <v>8.17</v>
      </c>
      <c r="S150" s="176">
        <f t="shared" si="10"/>
        <v>8.2200000000000006</v>
      </c>
      <c r="T150" s="176">
        <f t="shared" si="11"/>
        <v>8.27</v>
      </c>
      <c r="U150" s="183">
        <v>8.32</v>
      </c>
      <c r="V150" s="178">
        <f t="shared" ref="V150:AO150" si="167">B150-B151</f>
        <v>3.0000000000001137E-2</v>
      </c>
      <c r="W150" s="178">
        <f t="shared" si="167"/>
        <v>3.9999999999999147E-2</v>
      </c>
      <c r="X150" s="178">
        <f t="shared" si="167"/>
        <v>5.0000000000000711E-2</v>
      </c>
      <c r="Y150" s="178">
        <f t="shared" si="167"/>
        <v>5.4999999999999716E-2</v>
      </c>
      <c r="Z150" s="178">
        <f t="shared" si="167"/>
        <v>6.0000000000000497E-2</v>
      </c>
      <c r="AA150" s="178">
        <f t="shared" si="167"/>
        <v>5.4999999999999716E-2</v>
      </c>
      <c r="AB150" s="178">
        <f t="shared" si="167"/>
        <v>4.9999999999999822E-2</v>
      </c>
      <c r="AC150" s="178">
        <f t="shared" si="167"/>
        <v>4.6666666666666856E-2</v>
      </c>
      <c r="AD150" s="178">
        <f t="shared" si="167"/>
        <v>4.3333333333333002E-2</v>
      </c>
      <c r="AE150" s="178">
        <f t="shared" si="167"/>
        <v>4.0000000000000036E-2</v>
      </c>
      <c r="AF150" s="178">
        <f t="shared" si="167"/>
        <v>3.4000000000000696E-2</v>
      </c>
      <c r="AG150" s="178">
        <f t="shared" si="167"/>
        <v>2.7999999999999581E-2</v>
      </c>
      <c r="AH150" s="178">
        <f t="shared" si="167"/>
        <v>2.1999999999999353E-2</v>
      </c>
      <c r="AI150" s="178">
        <f t="shared" si="167"/>
        <v>1.6000000000000014E-2</v>
      </c>
      <c r="AJ150" s="178">
        <f t="shared" si="167"/>
        <v>9.9999999999997868E-3</v>
      </c>
      <c r="AK150" s="178">
        <f t="shared" si="167"/>
        <v>8.0000000000008953E-3</v>
      </c>
      <c r="AL150" s="178">
        <f t="shared" si="167"/>
        <v>6.0000000000002274E-3</v>
      </c>
      <c r="AM150" s="178">
        <f t="shared" si="167"/>
        <v>3.9999999999995595E-3</v>
      </c>
      <c r="AN150" s="178">
        <f t="shared" si="167"/>
        <v>1.9999999999988916E-3</v>
      </c>
      <c r="AO150" s="178">
        <f t="shared" si="167"/>
        <v>0</v>
      </c>
      <c r="AP150" s="179">
        <f t="shared" si="13"/>
        <v>6.0000000000000497E-2</v>
      </c>
      <c r="AQ150" s="180">
        <f t="shared" si="148"/>
        <v>4.0478087649402583E-2</v>
      </c>
      <c r="AR150" s="42">
        <f t="shared" si="149"/>
        <v>5.4491930759776534E-2</v>
      </c>
      <c r="AS150" s="241">
        <f t="shared" si="150"/>
        <v>0.16724527492478941</v>
      </c>
    </row>
    <row r="151" spans="1:45" ht="12.75">
      <c r="A151" s="184">
        <v>42921</v>
      </c>
      <c r="B151" s="182">
        <v>8.1199999999999992</v>
      </c>
      <c r="C151" s="176">
        <v>8.06</v>
      </c>
      <c r="D151" s="175">
        <v>8.01</v>
      </c>
      <c r="E151" s="175">
        <f t="shared" si="0"/>
        <v>7.9649999999999999</v>
      </c>
      <c r="F151" s="175">
        <v>7.92</v>
      </c>
      <c r="G151" s="175">
        <f t="shared" si="1"/>
        <v>7.9</v>
      </c>
      <c r="H151" s="176">
        <v>7.88</v>
      </c>
      <c r="I151" s="176">
        <f t="shared" si="2"/>
        <v>7.8833333333333329</v>
      </c>
      <c r="J151" s="176">
        <f t="shared" si="3"/>
        <v>7.8866666666666667</v>
      </c>
      <c r="K151" s="175">
        <v>7.89</v>
      </c>
      <c r="L151" s="175">
        <f t="shared" si="4"/>
        <v>7.9239999999999995</v>
      </c>
      <c r="M151" s="175">
        <f t="shared" si="5"/>
        <v>7.9580000000000002</v>
      </c>
      <c r="N151" s="175">
        <f t="shared" si="6"/>
        <v>7.992</v>
      </c>
      <c r="O151" s="175">
        <f t="shared" si="7"/>
        <v>8.0259999999999998</v>
      </c>
      <c r="P151" s="176">
        <v>8.06</v>
      </c>
      <c r="Q151" s="176">
        <f t="shared" si="8"/>
        <v>8.1120000000000001</v>
      </c>
      <c r="R151" s="176">
        <f t="shared" si="9"/>
        <v>8.1639999999999997</v>
      </c>
      <c r="S151" s="176">
        <f t="shared" si="10"/>
        <v>8.2160000000000011</v>
      </c>
      <c r="T151" s="176">
        <f t="shared" si="11"/>
        <v>8.2680000000000007</v>
      </c>
      <c r="U151" s="183">
        <v>8.32</v>
      </c>
      <c r="V151" s="178">
        <f t="shared" ref="V151:AO151" si="168">B151-B152</f>
        <v>4.9999999999998934E-2</v>
      </c>
      <c r="W151" s="178">
        <f t="shared" si="168"/>
        <v>5.0000000000000711E-2</v>
      </c>
      <c r="X151" s="178">
        <f t="shared" si="168"/>
        <v>4.9999999999999822E-2</v>
      </c>
      <c r="Y151" s="178">
        <f t="shared" si="168"/>
        <v>6.0000000000000497E-2</v>
      </c>
      <c r="Z151" s="178">
        <f t="shared" si="168"/>
        <v>7.0000000000000284E-2</v>
      </c>
      <c r="AA151" s="178">
        <f t="shared" si="168"/>
        <v>8.5000000000000853E-2</v>
      </c>
      <c r="AB151" s="178">
        <f t="shared" si="168"/>
        <v>9.9999999999999645E-2</v>
      </c>
      <c r="AC151" s="178">
        <f t="shared" si="168"/>
        <v>9.9999999999999645E-2</v>
      </c>
      <c r="AD151" s="178">
        <f t="shared" si="168"/>
        <v>9.9999999999999645E-2</v>
      </c>
      <c r="AE151" s="178">
        <f t="shared" si="168"/>
        <v>9.9999999999999645E-2</v>
      </c>
      <c r="AF151" s="178">
        <f t="shared" si="168"/>
        <v>9.5999999999999197E-2</v>
      </c>
      <c r="AG151" s="178">
        <f t="shared" si="168"/>
        <v>9.1999999999999638E-2</v>
      </c>
      <c r="AH151" s="178">
        <f t="shared" si="168"/>
        <v>8.8000000000000078E-2</v>
      </c>
      <c r="AI151" s="178">
        <f t="shared" si="168"/>
        <v>8.3999999999999631E-2</v>
      </c>
      <c r="AJ151" s="178">
        <f t="shared" si="168"/>
        <v>8.0000000000000071E-2</v>
      </c>
      <c r="AK151" s="178">
        <f t="shared" si="168"/>
        <v>7.6000000000000512E-2</v>
      </c>
      <c r="AL151" s="178">
        <f t="shared" si="168"/>
        <v>7.1999999999999176E-2</v>
      </c>
      <c r="AM151" s="178">
        <f t="shared" si="168"/>
        <v>6.8000000000001393E-2</v>
      </c>
      <c r="AN151" s="178">
        <f t="shared" si="168"/>
        <v>6.4000000000000057E-2</v>
      </c>
      <c r="AO151" s="178">
        <f t="shared" si="168"/>
        <v>6.0000000000000497E-2</v>
      </c>
      <c r="AP151" s="179">
        <f t="shared" si="13"/>
        <v>9.9999999999999645E-2</v>
      </c>
      <c r="AQ151" s="180">
        <f t="shared" si="148"/>
        <v>4.0517928286852779E-2</v>
      </c>
      <c r="AR151" s="42">
        <f t="shared" si="149"/>
        <v>5.450991356891724E-2</v>
      </c>
      <c r="AS151" s="241">
        <f t="shared" si="150"/>
        <v>0.16732694983205337</v>
      </c>
    </row>
    <row r="152" spans="1:45" ht="12.75">
      <c r="A152" s="184">
        <v>42920</v>
      </c>
      <c r="B152" s="182">
        <v>8.07</v>
      </c>
      <c r="C152" s="176">
        <v>8.01</v>
      </c>
      <c r="D152" s="175">
        <v>7.96</v>
      </c>
      <c r="E152" s="175">
        <f t="shared" si="0"/>
        <v>7.9049999999999994</v>
      </c>
      <c r="F152" s="175">
        <v>7.85</v>
      </c>
      <c r="G152" s="175">
        <f t="shared" si="1"/>
        <v>7.8149999999999995</v>
      </c>
      <c r="H152" s="176">
        <v>7.78</v>
      </c>
      <c r="I152" s="176">
        <f t="shared" si="2"/>
        <v>7.7833333333333332</v>
      </c>
      <c r="J152" s="176">
        <f t="shared" si="3"/>
        <v>7.7866666666666671</v>
      </c>
      <c r="K152" s="175">
        <v>7.79</v>
      </c>
      <c r="L152" s="175">
        <f t="shared" si="4"/>
        <v>7.8280000000000003</v>
      </c>
      <c r="M152" s="175">
        <f t="shared" si="5"/>
        <v>7.8660000000000005</v>
      </c>
      <c r="N152" s="175">
        <f t="shared" si="6"/>
        <v>7.9039999999999999</v>
      </c>
      <c r="O152" s="175">
        <f t="shared" si="7"/>
        <v>7.9420000000000002</v>
      </c>
      <c r="P152" s="176">
        <v>7.98</v>
      </c>
      <c r="Q152" s="176">
        <f t="shared" si="8"/>
        <v>8.0359999999999996</v>
      </c>
      <c r="R152" s="176">
        <f t="shared" si="9"/>
        <v>8.0920000000000005</v>
      </c>
      <c r="S152" s="176">
        <f t="shared" si="10"/>
        <v>8.1479999999999997</v>
      </c>
      <c r="T152" s="176">
        <f t="shared" si="11"/>
        <v>8.2040000000000006</v>
      </c>
      <c r="U152" s="183">
        <v>8.26</v>
      </c>
      <c r="V152" s="178">
        <f t="shared" ref="V152:AO152" si="169">B152-B153</f>
        <v>0</v>
      </c>
      <c r="W152" s="178">
        <f t="shared" si="169"/>
        <v>0</v>
      </c>
      <c r="X152" s="178">
        <f t="shared" si="169"/>
        <v>0</v>
      </c>
      <c r="Y152" s="178">
        <f t="shared" si="169"/>
        <v>0</v>
      </c>
      <c r="Z152" s="178">
        <f t="shared" si="169"/>
        <v>0</v>
      </c>
      <c r="AA152" s="178">
        <f t="shared" si="169"/>
        <v>0</v>
      </c>
      <c r="AB152" s="178">
        <f t="shared" si="169"/>
        <v>0</v>
      </c>
      <c r="AC152" s="178">
        <f t="shared" si="169"/>
        <v>0</v>
      </c>
      <c r="AD152" s="178">
        <f t="shared" si="169"/>
        <v>0</v>
      </c>
      <c r="AE152" s="178">
        <f t="shared" si="169"/>
        <v>0</v>
      </c>
      <c r="AF152" s="178">
        <f t="shared" si="169"/>
        <v>-1.9999999999997797E-3</v>
      </c>
      <c r="AG152" s="178">
        <f t="shared" si="169"/>
        <v>-3.9999999999995595E-3</v>
      </c>
      <c r="AH152" s="178">
        <f t="shared" si="169"/>
        <v>-6.0000000000002274E-3</v>
      </c>
      <c r="AI152" s="178">
        <f t="shared" si="169"/>
        <v>-8.0000000000000071E-3</v>
      </c>
      <c r="AJ152" s="178">
        <f t="shared" si="169"/>
        <v>-9.9999999999997868E-3</v>
      </c>
      <c r="AK152" s="178">
        <f t="shared" si="169"/>
        <v>-8.0000000000008953E-3</v>
      </c>
      <c r="AL152" s="178">
        <f t="shared" si="169"/>
        <v>-6.0000000000002274E-3</v>
      </c>
      <c r="AM152" s="178">
        <f t="shared" si="169"/>
        <v>-3.9999999999995595E-3</v>
      </c>
      <c r="AN152" s="178">
        <f t="shared" si="169"/>
        <v>-1.9999999999988916E-3</v>
      </c>
      <c r="AO152" s="178">
        <f t="shared" si="169"/>
        <v>0</v>
      </c>
      <c r="AP152" s="179">
        <f t="shared" si="13"/>
        <v>0</v>
      </c>
      <c r="AQ152" s="180">
        <f t="shared" si="148"/>
        <v>4.0398406374502184E-2</v>
      </c>
      <c r="AR152" s="42">
        <f t="shared" si="149"/>
        <v>5.4411769291672456E-2</v>
      </c>
      <c r="AS152" s="241">
        <f t="shared" si="150"/>
        <v>0.16697911018898509</v>
      </c>
    </row>
    <row r="153" spans="1:45" ht="12.75">
      <c r="A153" s="184">
        <v>42919</v>
      </c>
      <c r="B153" s="182">
        <v>8.07</v>
      </c>
      <c r="C153" s="176">
        <v>8.01</v>
      </c>
      <c r="D153" s="175">
        <v>7.96</v>
      </c>
      <c r="E153" s="175">
        <f t="shared" si="0"/>
        <v>7.9049999999999994</v>
      </c>
      <c r="F153" s="175">
        <v>7.85</v>
      </c>
      <c r="G153" s="175">
        <f t="shared" si="1"/>
        <v>7.8149999999999995</v>
      </c>
      <c r="H153" s="176">
        <v>7.78</v>
      </c>
      <c r="I153" s="176">
        <f t="shared" si="2"/>
        <v>7.7833333333333332</v>
      </c>
      <c r="J153" s="176">
        <f t="shared" si="3"/>
        <v>7.7866666666666671</v>
      </c>
      <c r="K153" s="175">
        <v>7.79</v>
      </c>
      <c r="L153" s="175">
        <f t="shared" si="4"/>
        <v>7.83</v>
      </c>
      <c r="M153" s="175">
        <f t="shared" si="5"/>
        <v>7.87</v>
      </c>
      <c r="N153" s="175">
        <f t="shared" si="6"/>
        <v>7.91</v>
      </c>
      <c r="O153" s="175">
        <f t="shared" si="7"/>
        <v>7.95</v>
      </c>
      <c r="P153" s="176">
        <v>7.99</v>
      </c>
      <c r="Q153" s="176">
        <f t="shared" si="8"/>
        <v>8.0440000000000005</v>
      </c>
      <c r="R153" s="176">
        <f t="shared" si="9"/>
        <v>8.0980000000000008</v>
      </c>
      <c r="S153" s="176">
        <f t="shared" si="10"/>
        <v>8.1519999999999992</v>
      </c>
      <c r="T153" s="176">
        <f t="shared" si="11"/>
        <v>8.2059999999999995</v>
      </c>
      <c r="U153" s="183">
        <v>8.26</v>
      </c>
      <c r="V153" s="178">
        <f t="shared" ref="V153:AO153" si="170">B153-B154</f>
        <v>9.9999999999997868E-3</v>
      </c>
      <c r="W153" s="178">
        <f t="shared" si="170"/>
        <v>0</v>
      </c>
      <c r="X153" s="178">
        <f t="shared" si="170"/>
        <v>0</v>
      </c>
      <c r="Y153" s="178">
        <f t="shared" si="170"/>
        <v>0</v>
      </c>
      <c r="Z153" s="178">
        <f t="shared" si="170"/>
        <v>0</v>
      </c>
      <c r="AA153" s="178">
        <f t="shared" si="170"/>
        <v>0</v>
      </c>
      <c r="AB153" s="178">
        <f t="shared" si="170"/>
        <v>0</v>
      </c>
      <c r="AC153" s="178">
        <f t="shared" si="170"/>
        <v>3.3333333333329662E-3</v>
      </c>
      <c r="AD153" s="178">
        <f t="shared" si="170"/>
        <v>6.6666666666668206E-3</v>
      </c>
      <c r="AE153" s="178">
        <f t="shared" si="170"/>
        <v>9.9999999999997868E-3</v>
      </c>
      <c r="AF153" s="178">
        <f t="shared" si="170"/>
        <v>9.9999999999997868E-3</v>
      </c>
      <c r="AG153" s="178">
        <f t="shared" si="170"/>
        <v>9.9999999999997868E-3</v>
      </c>
      <c r="AH153" s="178">
        <f t="shared" si="170"/>
        <v>9.9999999999997868E-3</v>
      </c>
      <c r="AI153" s="178">
        <f t="shared" si="170"/>
        <v>9.9999999999997868E-3</v>
      </c>
      <c r="AJ153" s="178">
        <f t="shared" si="170"/>
        <v>9.9999999999997868E-3</v>
      </c>
      <c r="AK153" s="178">
        <f t="shared" si="170"/>
        <v>9.9999999999997868E-3</v>
      </c>
      <c r="AL153" s="178">
        <f t="shared" si="170"/>
        <v>9.9999999999997868E-3</v>
      </c>
      <c r="AM153" s="178">
        <f t="shared" si="170"/>
        <v>9.9999999999997868E-3</v>
      </c>
      <c r="AN153" s="178">
        <f t="shared" si="170"/>
        <v>9.9999999999997868E-3</v>
      </c>
      <c r="AO153" s="178">
        <f t="shared" si="170"/>
        <v>9.9999999999997868E-3</v>
      </c>
      <c r="AP153" s="179">
        <f t="shared" si="13"/>
        <v>9.9999999999997868E-3</v>
      </c>
      <c r="AQ153" s="180">
        <f t="shared" si="148"/>
        <v>4.0996015936255167E-2</v>
      </c>
      <c r="AR153" s="42">
        <f t="shared" si="149"/>
        <v>5.478872132167107E-2</v>
      </c>
      <c r="AS153" s="241">
        <f t="shared" si="150"/>
        <v>0.16845364130434076</v>
      </c>
    </row>
    <row r="154" spans="1:45" ht="12.75">
      <c r="A154" s="184">
        <v>42916</v>
      </c>
      <c r="B154" s="182">
        <v>8.06</v>
      </c>
      <c r="C154" s="176">
        <v>8.01</v>
      </c>
      <c r="D154" s="175">
        <v>7.96</v>
      </c>
      <c r="E154" s="175">
        <f t="shared" si="0"/>
        <v>7.9049999999999994</v>
      </c>
      <c r="F154" s="175">
        <v>7.85</v>
      </c>
      <c r="G154" s="175">
        <f t="shared" si="1"/>
        <v>7.8149999999999995</v>
      </c>
      <c r="H154" s="176">
        <v>7.78</v>
      </c>
      <c r="I154" s="176">
        <f t="shared" si="2"/>
        <v>7.78</v>
      </c>
      <c r="J154" s="176">
        <f t="shared" si="3"/>
        <v>7.78</v>
      </c>
      <c r="K154" s="175">
        <v>7.78</v>
      </c>
      <c r="L154" s="175">
        <f t="shared" si="4"/>
        <v>7.82</v>
      </c>
      <c r="M154" s="175">
        <f t="shared" si="5"/>
        <v>7.86</v>
      </c>
      <c r="N154" s="175">
        <f t="shared" si="6"/>
        <v>7.9</v>
      </c>
      <c r="O154" s="175">
        <f t="shared" si="7"/>
        <v>7.94</v>
      </c>
      <c r="P154" s="176">
        <v>7.98</v>
      </c>
      <c r="Q154" s="176">
        <f t="shared" si="8"/>
        <v>8.0340000000000007</v>
      </c>
      <c r="R154" s="176">
        <f t="shared" si="9"/>
        <v>8.088000000000001</v>
      </c>
      <c r="S154" s="176">
        <f t="shared" si="10"/>
        <v>8.1419999999999995</v>
      </c>
      <c r="T154" s="176">
        <f t="shared" si="11"/>
        <v>8.1959999999999997</v>
      </c>
      <c r="U154" s="183">
        <v>8.25</v>
      </c>
      <c r="V154" s="178">
        <f t="shared" ref="V154:AO154" si="171">B154-B155</f>
        <v>0.11000000000000032</v>
      </c>
      <c r="W154" s="178">
        <f t="shared" si="171"/>
        <v>2.9999999999999361E-2</v>
      </c>
      <c r="X154" s="178">
        <f t="shared" si="171"/>
        <v>-2.0000000000000462E-2</v>
      </c>
      <c r="Y154" s="178">
        <f t="shared" si="171"/>
        <v>-3.0000000000001137E-2</v>
      </c>
      <c r="Z154" s="178">
        <f t="shared" si="171"/>
        <v>-4.0000000000000036E-2</v>
      </c>
      <c r="AA154" s="178">
        <f t="shared" si="171"/>
        <v>-3.0000000000000249E-2</v>
      </c>
      <c r="AB154" s="178">
        <f t="shared" si="171"/>
        <v>-1.9999999999999574E-2</v>
      </c>
      <c r="AC154" s="178">
        <f t="shared" si="171"/>
        <v>-1.6666666666666607E-2</v>
      </c>
      <c r="AD154" s="178">
        <f t="shared" si="171"/>
        <v>-1.3333333333332753E-2</v>
      </c>
      <c r="AE154" s="178">
        <f t="shared" si="171"/>
        <v>-9.9999999999997868E-3</v>
      </c>
      <c r="AF154" s="178">
        <f t="shared" si="171"/>
        <v>-1.1999999999999567E-2</v>
      </c>
      <c r="AG154" s="178">
        <f t="shared" si="171"/>
        <v>-1.3999999999999346E-2</v>
      </c>
      <c r="AH154" s="178">
        <f t="shared" si="171"/>
        <v>-1.6000000000000014E-2</v>
      </c>
      <c r="AI154" s="178">
        <f t="shared" si="171"/>
        <v>-1.7999999999999794E-2</v>
      </c>
      <c r="AJ154" s="178">
        <f t="shared" si="171"/>
        <v>-1.9999999999999574E-2</v>
      </c>
      <c r="AK154" s="178">
        <f t="shared" si="171"/>
        <v>-2.3999999999999133E-2</v>
      </c>
      <c r="AL154" s="178">
        <f t="shared" si="171"/>
        <v>-2.7999999999998693E-2</v>
      </c>
      <c r="AM154" s="178">
        <f t="shared" si="171"/>
        <v>-3.2000000000000028E-2</v>
      </c>
      <c r="AN154" s="178">
        <f t="shared" si="171"/>
        <v>-3.5999999999999588E-2</v>
      </c>
      <c r="AO154" s="178">
        <f t="shared" si="171"/>
        <v>-3.9999999999999147E-2</v>
      </c>
      <c r="AP154" s="179">
        <f t="shared" si="13"/>
        <v>0.11000000000000032</v>
      </c>
      <c r="AQ154" s="180">
        <f t="shared" si="148"/>
        <v>4.1115537848605763E-2</v>
      </c>
      <c r="AR154" s="42">
        <f t="shared" si="149"/>
        <v>5.4753544155694174E-2</v>
      </c>
      <c r="AS154" s="241">
        <f t="shared" si="150"/>
        <v>0.16849132889140622</v>
      </c>
    </row>
    <row r="155" spans="1:45" ht="12.75">
      <c r="A155" s="184">
        <v>42915</v>
      </c>
      <c r="B155" s="182">
        <v>7.95</v>
      </c>
      <c r="C155" s="176">
        <v>7.98</v>
      </c>
      <c r="D155" s="175">
        <v>7.98</v>
      </c>
      <c r="E155" s="175">
        <f t="shared" si="0"/>
        <v>7.9350000000000005</v>
      </c>
      <c r="F155" s="175">
        <v>7.89</v>
      </c>
      <c r="G155" s="175">
        <f t="shared" si="1"/>
        <v>7.8449999999999998</v>
      </c>
      <c r="H155" s="176">
        <v>7.8</v>
      </c>
      <c r="I155" s="176">
        <f t="shared" si="2"/>
        <v>7.7966666666666669</v>
      </c>
      <c r="J155" s="176">
        <f t="shared" si="3"/>
        <v>7.793333333333333</v>
      </c>
      <c r="K155" s="175">
        <v>7.79</v>
      </c>
      <c r="L155" s="175">
        <f t="shared" si="4"/>
        <v>7.8319999999999999</v>
      </c>
      <c r="M155" s="175">
        <f t="shared" si="5"/>
        <v>7.8739999999999997</v>
      </c>
      <c r="N155" s="175">
        <f t="shared" si="6"/>
        <v>7.9160000000000004</v>
      </c>
      <c r="O155" s="175">
        <f t="shared" si="7"/>
        <v>7.9580000000000002</v>
      </c>
      <c r="P155" s="176">
        <v>8</v>
      </c>
      <c r="Q155" s="176">
        <f t="shared" si="8"/>
        <v>8.0579999999999998</v>
      </c>
      <c r="R155" s="176">
        <f t="shared" si="9"/>
        <v>8.1159999999999997</v>
      </c>
      <c r="S155" s="176">
        <f t="shared" si="10"/>
        <v>8.1739999999999995</v>
      </c>
      <c r="T155" s="176">
        <f t="shared" si="11"/>
        <v>8.2319999999999993</v>
      </c>
      <c r="U155" s="183">
        <v>8.2899999999999991</v>
      </c>
      <c r="V155" s="178">
        <f t="shared" ref="V155:AO155" si="172">B155-B156</f>
        <v>6.0000000000000497E-2</v>
      </c>
      <c r="W155" s="178">
        <f t="shared" si="172"/>
        <v>5.0000000000000711E-2</v>
      </c>
      <c r="X155" s="178">
        <f t="shared" si="172"/>
        <v>5.0000000000000711E-2</v>
      </c>
      <c r="Y155" s="178">
        <f t="shared" si="172"/>
        <v>4.5000000000000817E-2</v>
      </c>
      <c r="Z155" s="178">
        <f t="shared" si="172"/>
        <v>4.0000000000000036E-2</v>
      </c>
      <c r="AA155" s="178">
        <f t="shared" si="172"/>
        <v>3.0000000000000249E-2</v>
      </c>
      <c r="AB155" s="178">
        <f t="shared" si="172"/>
        <v>1.9999999999999574E-2</v>
      </c>
      <c r="AC155" s="178">
        <f t="shared" si="172"/>
        <v>1.3333333333333641E-2</v>
      </c>
      <c r="AD155" s="178">
        <f t="shared" si="172"/>
        <v>6.6666666666659324E-3</v>
      </c>
      <c r="AE155" s="178">
        <f t="shared" si="172"/>
        <v>0</v>
      </c>
      <c r="AF155" s="178">
        <f t="shared" si="172"/>
        <v>-4.0000000000004476E-3</v>
      </c>
      <c r="AG155" s="178">
        <f t="shared" si="172"/>
        <v>-8.0000000000000071E-3</v>
      </c>
      <c r="AH155" s="178">
        <f t="shared" si="172"/>
        <v>-1.1999999999999567E-2</v>
      </c>
      <c r="AI155" s="178">
        <f t="shared" si="172"/>
        <v>-1.5999999999999126E-2</v>
      </c>
      <c r="AJ155" s="178">
        <f t="shared" si="172"/>
        <v>-1.9999999999999574E-2</v>
      </c>
      <c r="AK155" s="178">
        <f t="shared" si="172"/>
        <v>-2.2000000000000242E-2</v>
      </c>
      <c r="AL155" s="178">
        <f t="shared" si="172"/>
        <v>-2.4000000000000909E-2</v>
      </c>
      <c r="AM155" s="178">
        <f t="shared" si="172"/>
        <v>-2.5999999999999801E-2</v>
      </c>
      <c r="AN155" s="178">
        <f t="shared" si="172"/>
        <v>-2.8000000000000469E-2</v>
      </c>
      <c r="AO155" s="178">
        <f t="shared" si="172"/>
        <v>-3.0000000000001137E-2</v>
      </c>
      <c r="AP155" s="179">
        <f t="shared" si="13"/>
        <v>6.0000000000000497E-2</v>
      </c>
      <c r="AQ155" s="180">
        <f t="shared" si="148"/>
        <v>4.0796812749004173E-2</v>
      </c>
      <c r="AR155" s="42">
        <f t="shared" si="149"/>
        <v>5.458353735148342E-2</v>
      </c>
      <c r="AS155" s="241">
        <f t="shared" si="150"/>
        <v>0.16777710882425645</v>
      </c>
    </row>
    <row r="156" spans="1:45" ht="12.75">
      <c r="A156" s="184">
        <v>42914</v>
      </c>
      <c r="B156" s="182">
        <v>7.89</v>
      </c>
      <c r="C156" s="176">
        <v>7.93</v>
      </c>
      <c r="D156" s="175">
        <v>7.93</v>
      </c>
      <c r="E156" s="175">
        <f t="shared" si="0"/>
        <v>7.89</v>
      </c>
      <c r="F156" s="175">
        <v>7.85</v>
      </c>
      <c r="G156" s="175">
        <f t="shared" si="1"/>
        <v>7.8149999999999995</v>
      </c>
      <c r="H156" s="176">
        <v>7.78</v>
      </c>
      <c r="I156" s="176">
        <f t="shared" si="2"/>
        <v>7.7833333333333332</v>
      </c>
      <c r="J156" s="176">
        <f t="shared" si="3"/>
        <v>7.7866666666666671</v>
      </c>
      <c r="K156" s="175">
        <v>7.79</v>
      </c>
      <c r="L156" s="175">
        <f t="shared" si="4"/>
        <v>7.8360000000000003</v>
      </c>
      <c r="M156" s="175">
        <f t="shared" si="5"/>
        <v>7.8819999999999997</v>
      </c>
      <c r="N156" s="175">
        <f t="shared" si="6"/>
        <v>7.9279999999999999</v>
      </c>
      <c r="O156" s="175">
        <f t="shared" si="7"/>
        <v>7.9739999999999993</v>
      </c>
      <c r="P156" s="176">
        <v>8.02</v>
      </c>
      <c r="Q156" s="176">
        <f t="shared" si="8"/>
        <v>8.08</v>
      </c>
      <c r="R156" s="176">
        <f t="shared" si="9"/>
        <v>8.14</v>
      </c>
      <c r="S156" s="176">
        <f t="shared" si="10"/>
        <v>8.1999999999999993</v>
      </c>
      <c r="T156" s="176">
        <f t="shared" si="11"/>
        <v>8.26</v>
      </c>
      <c r="U156" s="183">
        <v>8.32</v>
      </c>
      <c r="V156" s="178">
        <f t="shared" ref="V156:AO156" si="173">B156-B157</f>
        <v>-2.0000000000000462E-2</v>
      </c>
      <c r="W156" s="178">
        <f t="shared" si="173"/>
        <v>0</v>
      </c>
      <c r="X156" s="178">
        <f t="shared" si="173"/>
        <v>0</v>
      </c>
      <c r="Y156" s="178">
        <f t="shared" si="173"/>
        <v>4.9999999999998934E-3</v>
      </c>
      <c r="Z156" s="178">
        <f t="shared" si="173"/>
        <v>9.9999999999997868E-3</v>
      </c>
      <c r="AA156" s="178">
        <f t="shared" si="173"/>
        <v>1.499999999999968E-2</v>
      </c>
      <c r="AB156" s="178">
        <f t="shared" si="173"/>
        <v>2.0000000000000462E-2</v>
      </c>
      <c r="AC156" s="178">
        <f t="shared" si="173"/>
        <v>2.3333333333333428E-2</v>
      </c>
      <c r="AD156" s="178">
        <f t="shared" si="173"/>
        <v>2.6666666666667282E-2</v>
      </c>
      <c r="AE156" s="178">
        <f t="shared" si="173"/>
        <v>3.0000000000000249E-2</v>
      </c>
      <c r="AF156" s="178">
        <f t="shared" si="173"/>
        <v>3.6000000000000476E-2</v>
      </c>
      <c r="AG156" s="178">
        <f t="shared" si="173"/>
        <v>4.1999999999999815E-2</v>
      </c>
      <c r="AH156" s="178">
        <f t="shared" si="173"/>
        <v>4.8000000000000043E-2</v>
      </c>
      <c r="AI156" s="178">
        <f t="shared" si="173"/>
        <v>5.3999999999999382E-2</v>
      </c>
      <c r="AJ156" s="178">
        <f t="shared" si="173"/>
        <v>5.9999999999999609E-2</v>
      </c>
      <c r="AK156" s="178">
        <f t="shared" si="173"/>
        <v>6.1999999999999389E-2</v>
      </c>
      <c r="AL156" s="178">
        <f t="shared" si="173"/>
        <v>6.4000000000000057E-2</v>
      </c>
      <c r="AM156" s="178">
        <f t="shared" si="173"/>
        <v>6.5999999999998948E-2</v>
      </c>
      <c r="AN156" s="178">
        <f t="shared" si="173"/>
        <v>6.7999999999999616E-2</v>
      </c>
      <c r="AO156" s="178">
        <f t="shared" si="173"/>
        <v>7.0000000000000284E-2</v>
      </c>
      <c r="AP156" s="179">
        <f t="shared" si="13"/>
        <v>7.0000000000000284E-2</v>
      </c>
      <c r="AQ156" s="180">
        <f t="shared" si="148"/>
        <v>4.0517928286852779E-2</v>
      </c>
      <c r="AR156" s="42">
        <f t="shared" si="149"/>
        <v>5.4663796769807579E-2</v>
      </c>
      <c r="AS156" s="241">
        <f t="shared" si="150"/>
        <v>0.16768493568929521</v>
      </c>
    </row>
    <row r="157" spans="1:45" ht="12.75">
      <c r="A157" s="184">
        <v>42913</v>
      </c>
      <c r="B157" s="182">
        <v>7.91</v>
      </c>
      <c r="C157" s="176">
        <v>7.93</v>
      </c>
      <c r="D157" s="175">
        <v>7.93</v>
      </c>
      <c r="E157" s="175">
        <f t="shared" si="0"/>
        <v>7.8849999999999998</v>
      </c>
      <c r="F157" s="175">
        <v>7.84</v>
      </c>
      <c r="G157" s="175">
        <f t="shared" si="1"/>
        <v>7.8</v>
      </c>
      <c r="H157" s="176">
        <v>7.76</v>
      </c>
      <c r="I157" s="176">
        <f t="shared" si="2"/>
        <v>7.76</v>
      </c>
      <c r="J157" s="176">
        <f t="shared" si="3"/>
        <v>7.76</v>
      </c>
      <c r="K157" s="175">
        <v>7.76</v>
      </c>
      <c r="L157" s="175">
        <f t="shared" si="4"/>
        <v>7.8</v>
      </c>
      <c r="M157" s="175">
        <f t="shared" si="5"/>
        <v>7.84</v>
      </c>
      <c r="N157" s="175">
        <f t="shared" si="6"/>
        <v>7.88</v>
      </c>
      <c r="O157" s="175">
        <f t="shared" si="7"/>
        <v>7.92</v>
      </c>
      <c r="P157" s="176">
        <v>7.96</v>
      </c>
      <c r="Q157" s="176">
        <f t="shared" si="8"/>
        <v>8.0180000000000007</v>
      </c>
      <c r="R157" s="176">
        <f t="shared" si="9"/>
        <v>8.0760000000000005</v>
      </c>
      <c r="S157" s="176">
        <f t="shared" si="10"/>
        <v>8.1340000000000003</v>
      </c>
      <c r="T157" s="176">
        <f t="shared" si="11"/>
        <v>8.1920000000000002</v>
      </c>
      <c r="U157" s="183">
        <v>8.25</v>
      </c>
      <c r="V157" s="178">
        <f t="shared" ref="V157:AO157" si="174">B157-B158</f>
        <v>3.0000000000000249E-2</v>
      </c>
      <c r="W157" s="178">
        <f t="shared" si="174"/>
        <v>9.9999999999997868E-3</v>
      </c>
      <c r="X157" s="178">
        <f t="shared" si="174"/>
        <v>0</v>
      </c>
      <c r="Y157" s="178">
        <f t="shared" si="174"/>
        <v>-4.9999999999998934E-3</v>
      </c>
      <c r="Z157" s="178">
        <f t="shared" si="174"/>
        <v>-9.9999999999997868E-3</v>
      </c>
      <c r="AA157" s="178">
        <f t="shared" si="174"/>
        <v>-4.9999999999998934E-3</v>
      </c>
      <c r="AB157" s="178">
        <f t="shared" si="174"/>
        <v>0</v>
      </c>
      <c r="AC157" s="178">
        <f t="shared" si="174"/>
        <v>3.3333333333329662E-3</v>
      </c>
      <c r="AD157" s="178">
        <f t="shared" si="174"/>
        <v>6.6666666666668206E-3</v>
      </c>
      <c r="AE157" s="178">
        <f t="shared" si="174"/>
        <v>9.9999999999997868E-3</v>
      </c>
      <c r="AF157" s="178">
        <f t="shared" si="174"/>
        <v>8.0000000000000071E-3</v>
      </c>
      <c r="AG157" s="178">
        <f t="shared" si="174"/>
        <v>6.0000000000002274E-3</v>
      </c>
      <c r="AH157" s="178">
        <f t="shared" si="174"/>
        <v>3.9999999999995595E-3</v>
      </c>
      <c r="AI157" s="178">
        <f t="shared" si="174"/>
        <v>1.9999999999997797E-3</v>
      </c>
      <c r="AJ157" s="178">
        <f t="shared" si="174"/>
        <v>0</v>
      </c>
      <c r="AK157" s="178">
        <f t="shared" si="174"/>
        <v>2.0000000000006679E-3</v>
      </c>
      <c r="AL157" s="178">
        <f t="shared" si="174"/>
        <v>4.0000000000013358E-3</v>
      </c>
      <c r="AM157" s="178">
        <f t="shared" si="174"/>
        <v>6.0000000000002274E-3</v>
      </c>
      <c r="AN157" s="178">
        <f t="shared" si="174"/>
        <v>7.9999999999991189E-3</v>
      </c>
      <c r="AO157" s="178">
        <f t="shared" si="174"/>
        <v>9.9999999999997868E-3</v>
      </c>
      <c r="AP157" s="179">
        <f t="shared" si="13"/>
        <v>3.0000000000000249E-2</v>
      </c>
      <c r="AQ157" s="180">
        <f t="shared" si="148"/>
        <v>4.0398406374502177E-2</v>
      </c>
      <c r="AR157" s="42">
        <f t="shared" si="149"/>
        <v>5.4631864671180579E-2</v>
      </c>
      <c r="AS157" s="241">
        <f t="shared" si="150"/>
        <v>0.16749112860719004</v>
      </c>
    </row>
    <row r="158" spans="1:45" ht="12.75">
      <c r="A158" s="184">
        <v>42912</v>
      </c>
      <c r="B158" s="182">
        <v>7.88</v>
      </c>
      <c r="C158" s="176">
        <v>7.92</v>
      </c>
      <c r="D158" s="175">
        <v>7.93</v>
      </c>
      <c r="E158" s="175">
        <f t="shared" si="0"/>
        <v>7.89</v>
      </c>
      <c r="F158" s="175">
        <v>7.85</v>
      </c>
      <c r="G158" s="175">
        <f t="shared" si="1"/>
        <v>7.8049999999999997</v>
      </c>
      <c r="H158" s="176">
        <v>7.76</v>
      </c>
      <c r="I158" s="176">
        <f t="shared" si="2"/>
        <v>7.7566666666666668</v>
      </c>
      <c r="J158" s="176">
        <f t="shared" si="3"/>
        <v>7.753333333333333</v>
      </c>
      <c r="K158" s="175">
        <v>7.75</v>
      </c>
      <c r="L158" s="175">
        <f t="shared" si="4"/>
        <v>7.7919999999999998</v>
      </c>
      <c r="M158" s="175">
        <f t="shared" si="5"/>
        <v>7.8339999999999996</v>
      </c>
      <c r="N158" s="175">
        <f t="shared" si="6"/>
        <v>7.8760000000000003</v>
      </c>
      <c r="O158" s="175">
        <f t="shared" si="7"/>
        <v>7.9180000000000001</v>
      </c>
      <c r="P158" s="176">
        <v>7.96</v>
      </c>
      <c r="Q158" s="176">
        <f t="shared" si="8"/>
        <v>8.016</v>
      </c>
      <c r="R158" s="176">
        <f t="shared" si="9"/>
        <v>8.0719999999999992</v>
      </c>
      <c r="S158" s="176">
        <f t="shared" si="10"/>
        <v>8.1280000000000001</v>
      </c>
      <c r="T158" s="176">
        <f t="shared" si="11"/>
        <v>8.1840000000000011</v>
      </c>
      <c r="U158" s="183">
        <v>8.24</v>
      </c>
      <c r="V158" s="178">
        <f t="shared" ref="V158:AO158" si="175">B158-B159</f>
        <v>-8.9999999999999858E-2</v>
      </c>
      <c r="W158" s="178">
        <f t="shared" si="175"/>
        <v>-4.9999999999999822E-2</v>
      </c>
      <c r="X158" s="178">
        <f t="shared" si="175"/>
        <v>-3.0000000000000249E-2</v>
      </c>
      <c r="Y158" s="178">
        <f t="shared" si="175"/>
        <v>-2.5000000000000355E-2</v>
      </c>
      <c r="Z158" s="178">
        <f t="shared" si="175"/>
        <v>-2.0000000000000462E-2</v>
      </c>
      <c r="AA158" s="178">
        <f t="shared" si="175"/>
        <v>-2.5000000000000355E-2</v>
      </c>
      <c r="AB158" s="178">
        <f t="shared" si="175"/>
        <v>-3.0000000000000249E-2</v>
      </c>
      <c r="AC158" s="178">
        <f t="shared" si="175"/>
        <v>-2.6666666666666394E-2</v>
      </c>
      <c r="AD158" s="178">
        <f t="shared" si="175"/>
        <v>-2.3333333333333428E-2</v>
      </c>
      <c r="AE158" s="178">
        <f t="shared" si="175"/>
        <v>-1.9999999999999574E-2</v>
      </c>
      <c r="AF158" s="178">
        <f t="shared" si="175"/>
        <v>-8.0000000000000071E-3</v>
      </c>
      <c r="AG158" s="178">
        <f t="shared" si="175"/>
        <v>3.9999999999995595E-3</v>
      </c>
      <c r="AH158" s="178">
        <f t="shared" si="175"/>
        <v>1.6000000000000902E-2</v>
      </c>
      <c r="AI158" s="178">
        <f t="shared" si="175"/>
        <v>2.8000000000000469E-2</v>
      </c>
      <c r="AJ158" s="178">
        <f t="shared" si="175"/>
        <v>4.0000000000000036E-2</v>
      </c>
      <c r="AK158" s="178">
        <f t="shared" si="175"/>
        <v>4.6000000000000263E-2</v>
      </c>
      <c r="AL158" s="178">
        <f t="shared" si="175"/>
        <v>5.1999999999999602E-2</v>
      </c>
      <c r="AM158" s="178">
        <f t="shared" si="175"/>
        <v>5.7999999999999829E-2</v>
      </c>
      <c r="AN158" s="178">
        <f t="shared" si="175"/>
        <v>6.4000000000001833E-2</v>
      </c>
      <c r="AO158" s="178">
        <f t="shared" si="175"/>
        <v>7.0000000000000284E-2</v>
      </c>
      <c r="AP158" s="179">
        <f t="shared" si="13"/>
        <v>7.0000000000000284E-2</v>
      </c>
      <c r="AQ158" s="180">
        <f t="shared" si="148"/>
        <v>4.0039840637450377E-2</v>
      </c>
      <c r="AR158" s="42">
        <f t="shared" si="149"/>
        <v>5.4994530695101775E-2</v>
      </c>
      <c r="AS158" s="241">
        <f t="shared" si="150"/>
        <v>0.16797625020387413</v>
      </c>
    </row>
    <row r="159" spans="1:45" ht="12.75">
      <c r="A159" s="184">
        <v>42909</v>
      </c>
      <c r="B159" s="182">
        <v>7.97</v>
      </c>
      <c r="C159" s="176">
        <v>7.97</v>
      </c>
      <c r="D159" s="175">
        <v>7.96</v>
      </c>
      <c r="E159" s="175">
        <f t="shared" si="0"/>
        <v>7.915</v>
      </c>
      <c r="F159" s="175">
        <v>7.87</v>
      </c>
      <c r="G159" s="175">
        <f t="shared" si="1"/>
        <v>7.83</v>
      </c>
      <c r="H159" s="176">
        <v>7.79</v>
      </c>
      <c r="I159" s="176">
        <f t="shared" si="2"/>
        <v>7.7833333333333332</v>
      </c>
      <c r="J159" s="176">
        <f t="shared" si="3"/>
        <v>7.7766666666666664</v>
      </c>
      <c r="K159" s="175">
        <v>7.77</v>
      </c>
      <c r="L159" s="175">
        <f t="shared" si="4"/>
        <v>7.8</v>
      </c>
      <c r="M159" s="175">
        <f t="shared" si="5"/>
        <v>7.83</v>
      </c>
      <c r="N159" s="175">
        <f t="shared" si="6"/>
        <v>7.8599999999999994</v>
      </c>
      <c r="O159" s="175">
        <f t="shared" si="7"/>
        <v>7.89</v>
      </c>
      <c r="P159" s="176">
        <v>7.92</v>
      </c>
      <c r="Q159" s="176">
        <f t="shared" si="8"/>
        <v>7.97</v>
      </c>
      <c r="R159" s="176">
        <f t="shared" si="9"/>
        <v>8.02</v>
      </c>
      <c r="S159" s="176">
        <f t="shared" si="10"/>
        <v>8.07</v>
      </c>
      <c r="T159" s="176">
        <f t="shared" si="11"/>
        <v>8.1199999999999992</v>
      </c>
      <c r="U159" s="183">
        <v>8.17</v>
      </c>
      <c r="V159" s="178">
        <f t="shared" ref="V159:AO159" si="176">B159-B160</f>
        <v>9.9999999999997868E-3</v>
      </c>
      <c r="W159" s="178">
        <f t="shared" si="176"/>
        <v>-1.0000000000000675E-2</v>
      </c>
      <c r="X159" s="178">
        <f t="shared" si="176"/>
        <v>-9.9999999999997868E-3</v>
      </c>
      <c r="Y159" s="178">
        <f t="shared" si="176"/>
        <v>-3.0000000000000249E-2</v>
      </c>
      <c r="Z159" s="178">
        <f t="shared" si="176"/>
        <v>-4.9999999999999822E-2</v>
      </c>
      <c r="AA159" s="178">
        <f t="shared" si="176"/>
        <v>-7.4999999999999289E-2</v>
      </c>
      <c r="AB159" s="178">
        <f t="shared" si="176"/>
        <v>-9.9999999999999645E-2</v>
      </c>
      <c r="AC159" s="178">
        <f t="shared" si="176"/>
        <v>-0.11333333333333329</v>
      </c>
      <c r="AD159" s="178">
        <f t="shared" si="176"/>
        <v>-0.12666666666666693</v>
      </c>
      <c r="AE159" s="178">
        <f t="shared" si="176"/>
        <v>-0.14000000000000057</v>
      </c>
      <c r="AF159" s="178">
        <f t="shared" si="176"/>
        <v>-0.14400000000000013</v>
      </c>
      <c r="AG159" s="178">
        <f t="shared" si="176"/>
        <v>-0.14799999999999969</v>
      </c>
      <c r="AH159" s="178">
        <f t="shared" si="176"/>
        <v>-0.15200000000000102</v>
      </c>
      <c r="AI159" s="178">
        <f t="shared" si="176"/>
        <v>-0.15599999999999969</v>
      </c>
      <c r="AJ159" s="178">
        <f t="shared" si="176"/>
        <v>-0.16000000000000014</v>
      </c>
      <c r="AK159" s="178">
        <f t="shared" si="176"/>
        <v>-0.16199999999999992</v>
      </c>
      <c r="AL159" s="178">
        <f t="shared" si="176"/>
        <v>-0.1639999999999997</v>
      </c>
      <c r="AM159" s="178">
        <f t="shared" si="176"/>
        <v>-0.16600000000000037</v>
      </c>
      <c r="AN159" s="178">
        <f t="shared" si="176"/>
        <v>-0.16800000000000104</v>
      </c>
      <c r="AO159" s="178">
        <f t="shared" si="176"/>
        <v>-0.16999999999999993</v>
      </c>
      <c r="AP159" s="179">
        <f t="shared" si="13"/>
        <v>9.9999999999997868E-3</v>
      </c>
      <c r="AQ159" s="180">
        <f t="shared" si="148"/>
        <v>3.9760956175298984E-2</v>
      </c>
      <c r="AR159" s="42">
        <f t="shared" si="149"/>
        <v>5.5019475001876025E-2</v>
      </c>
      <c r="AS159" s="241">
        <f t="shared" si="150"/>
        <v>0.16775539487675645</v>
      </c>
    </row>
    <row r="160" spans="1:45" ht="12.75">
      <c r="A160" s="184">
        <v>42908</v>
      </c>
      <c r="B160" s="182">
        <v>7.96</v>
      </c>
      <c r="C160" s="176">
        <v>7.98</v>
      </c>
      <c r="D160" s="175">
        <v>7.97</v>
      </c>
      <c r="E160" s="175">
        <f t="shared" si="0"/>
        <v>7.9450000000000003</v>
      </c>
      <c r="F160" s="175">
        <v>7.92</v>
      </c>
      <c r="G160" s="175">
        <f t="shared" si="1"/>
        <v>7.9049999999999994</v>
      </c>
      <c r="H160" s="176">
        <v>7.89</v>
      </c>
      <c r="I160" s="176">
        <f t="shared" si="2"/>
        <v>7.8966666666666665</v>
      </c>
      <c r="J160" s="176">
        <f t="shared" si="3"/>
        <v>7.9033333333333333</v>
      </c>
      <c r="K160" s="175">
        <v>7.91</v>
      </c>
      <c r="L160" s="175">
        <f t="shared" si="4"/>
        <v>7.944</v>
      </c>
      <c r="M160" s="175">
        <f t="shared" si="5"/>
        <v>7.9779999999999998</v>
      </c>
      <c r="N160" s="175">
        <f t="shared" si="6"/>
        <v>8.0120000000000005</v>
      </c>
      <c r="O160" s="175">
        <f t="shared" si="7"/>
        <v>8.0459999999999994</v>
      </c>
      <c r="P160" s="176">
        <v>8.08</v>
      </c>
      <c r="Q160" s="176">
        <f t="shared" si="8"/>
        <v>8.1319999999999997</v>
      </c>
      <c r="R160" s="176">
        <f t="shared" si="9"/>
        <v>8.1839999999999993</v>
      </c>
      <c r="S160" s="176">
        <f t="shared" si="10"/>
        <v>8.2360000000000007</v>
      </c>
      <c r="T160" s="176">
        <f t="shared" si="11"/>
        <v>8.2880000000000003</v>
      </c>
      <c r="U160" s="183">
        <v>8.34</v>
      </c>
      <c r="V160" s="178">
        <f t="shared" ref="V160:AO160" si="177">B160-B161</f>
        <v>-4.0000000000000036E-2</v>
      </c>
      <c r="W160" s="178">
        <f t="shared" si="177"/>
        <v>-9.9999999999997868E-3</v>
      </c>
      <c r="X160" s="178">
        <f t="shared" si="177"/>
        <v>0</v>
      </c>
      <c r="Y160" s="178">
        <f t="shared" si="177"/>
        <v>0</v>
      </c>
      <c r="Z160" s="178">
        <f t="shared" si="177"/>
        <v>0</v>
      </c>
      <c r="AA160" s="178">
        <f t="shared" si="177"/>
        <v>0</v>
      </c>
      <c r="AB160" s="178">
        <f t="shared" si="177"/>
        <v>0</v>
      </c>
      <c r="AC160" s="178">
        <f t="shared" si="177"/>
        <v>0</v>
      </c>
      <c r="AD160" s="178">
        <f t="shared" si="177"/>
        <v>0</v>
      </c>
      <c r="AE160" s="178">
        <f t="shared" si="177"/>
        <v>0</v>
      </c>
      <c r="AF160" s="178">
        <f t="shared" si="177"/>
        <v>-6.0000000000002274E-3</v>
      </c>
      <c r="AG160" s="178">
        <f t="shared" si="177"/>
        <v>-1.2000000000000455E-2</v>
      </c>
      <c r="AH160" s="178">
        <f t="shared" si="177"/>
        <v>-1.7999999999998906E-2</v>
      </c>
      <c r="AI160" s="178">
        <f t="shared" si="177"/>
        <v>-2.4000000000000909E-2</v>
      </c>
      <c r="AJ160" s="178">
        <f t="shared" si="177"/>
        <v>-2.9999999999999361E-2</v>
      </c>
      <c r="AK160" s="178">
        <f t="shared" si="177"/>
        <v>-3.4000000000000696E-2</v>
      </c>
      <c r="AL160" s="178">
        <f t="shared" si="177"/>
        <v>-3.8000000000000256E-2</v>
      </c>
      <c r="AM160" s="178">
        <f t="shared" si="177"/>
        <v>-4.1999999999999815E-2</v>
      </c>
      <c r="AN160" s="178">
        <f t="shared" si="177"/>
        <v>-4.5999999999999375E-2</v>
      </c>
      <c r="AO160" s="178">
        <f t="shared" si="177"/>
        <v>-5.0000000000000711E-2</v>
      </c>
      <c r="AP160" s="179">
        <f t="shared" si="13"/>
        <v>0</v>
      </c>
      <c r="AQ160" s="180">
        <f t="shared" si="148"/>
        <v>4.0039840637450384E-2</v>
      </c>
      <c r="AR160" s="42">
        <f t="shared" si="149"/>
        <v>5.5045421302543321E-2</v>
      </c>
      <c r="AS160" s="241">
        <f t="shared" si="150"/>
        <v>0.16809463946030445</v>
      </c>
    </row>
    <row r="161" spans="1:45" ht="12.75">
      <c r="A161" s="184">
        <v>42907</v>
      </c>
      <c r="B161" s="182">
        <v>8</v>
      </c>
      <c r="C161" s="176">
        <v>7.99</v>
      </c>
      <c r="D161" s="175">
        <v>7.97</v>
      </c>
      <c r="E161" s="175">
        <f t="shared" si="0"/>
        <v>7.9450000000000003</v>
      </c>
      <c r="F161" s="175">
        <v>7.92</v>
      </c>
      <c r="G161" s="175">
        <f t="shared" si="1"/>
        <v>7.9049999999999994</v>
      </c>
      <c r="H161" s="176">
        <v>7.89</v>
      </c>
      <c r="I161" s="176">
        <f t="shared" si="2"/>
        <v>7.8966666666666665</v>
      </c>
      <c r="J161" s="176">
        <f t="shared" si="3"/>
        <v>7.9033333333333333</v>
      </c>
      <c r="K161" s="175">
        <v>7.91</v>
      </c>
      <c r="L161" s="175">
        <f t="shared" si="4"/>
        <v>7.95</v>
      </c>
      <c r="M161" s="175">
        <f t="shared" si="5"/>
        <v>7.99</v>
      </c>
      <c r="N161" s="175">
        <f t="shared" si="6"/>
        <v>8.0299999999999994</v>
      </c>
      <c r="O161" s="175">
        <f t="shared" si="7"/>
        <v>8.07</v>
      </c>
      <c r="P161" s="176">
        <v>8.11</v>
      </c>
      <c r="Q161" s="176">
        <f t="shared" si="8"/>
        <v>8.1660000000000004</v>
      </c>
      <c r="R161" s="176">
        <f t="shared" si="9"/>
        <v>8.2219999999999995</v>
      </c>
      <c r="S161" s="176">
        <f t="shared" si="10"/>
        <v>8.2780000000000005</v>
      </c>
      <c r="T161" s="176">
        <f t="shared" si="11"/>
        <v>8.3339999999999996</v>
      </c>
      <c r="U161" s="183">
        <v>8.39</v>
      </c>
      <c r="V161" s="178">
        <f t="shared" ref="V161:AO161" si="178">B161-B162</f>
        <v>-2.9999999999999361E-2</v>
      </c>
      <c r="W161" s="178">
        <f t="shared" si="178"/>
        <v>-3.9999999999999147E-2</v>
      </c>
      <c r="X161" s="178">
        <f t="shared" si="178"/>
        <v>-4.0000000000000036E-2</v>
      </c>
      <c r="Y161" s="178">
        <f t="shared" si="178"/>
        <v>-3.9999999999999147E-2</v>
      </c>
      <c r="Z161" s="178">
        <f t="shared" si="178"/>
        <v>-4.0000000000000036E-2</v>
      </c>
      <c r="AA161" s="178">
        <f t="shared" si="178"/>
        <v>-4.0000000000000924E-2</v>
      </c>
      <c r="AB161" s="178">
        <f t="shared" si="178"/>
        <v>-4.0000000000000036E-2</v>
      </c>
      <c r="AC161" s="178">
        <f t="shared" si="178"/>
        <v>-4.3333333333333002E-2</v>
      </c>
      <c r="AD161" s="178">
        <f t="shared" si="178"/>
        <v>-4.6666666666666856E-2</v>
      </c>
      <c r="AE161" s="178">
        <f t="shared" si="178"/>
        <v>-4.9999999999999822E-2</v>
      </c>
      <c r="AF161" s="178">
        <f t="shared" si="178"/>
        <v>-5.200000000000049E-2</v>
      </c>
      <c r="AG161" s="178">
        <f t="shared" si="178"/>
        <v>-5.400000000000027E-2</v>
      </c>
      <c r="AH161" s="178">
        <f t="shared" si="178"/>
        <v>-5.6000000000000938E-2</v>
      </c>
      <c r="AI161" s="178">
        <f t="shared" si="178"/>
        <v>-5.7999999999999829E-2</v>
      </c>
      <c r="AJ161" s="178">
        <f t="shared" si="178"/>
        <v>-6.0000000000000497E-2</v>
      </c>
      <c r="AK161" s="178">
        <f t="shared" si="178"/>
        <v>-6.5999999999998948E-2</v>
      </c>
      <c r="AL161" s="178">
        <f t="shared" si="178"/>
        <v>-7.2000000000000952E-2</v>
      </c>
      <c r="AM161" s="178">
        <f t="shared" si="178"/>
        <v>-7.7999999999999403E-2</v>
      </c>
      <c r="AN161" s="178">
        <f t="shared" si="178"/>
        <v>-8.4000000000001407E-2</v>
      </c>
      <c r="AO161" s="178">
        <f t="shared" si="178"/>
        <v>-8.9999999999999858E-2</v>
      </c>
      <c r="AP161" s="179">
        <f t="shared" si="13"/>
        <v>-2.9999999999999361E-2</v>
      </c>
      <c r="AQ161" s="180">
        <f t="shared" si="148"/>
        <v>4.0278884462151582E-2</v>
      </c>
      <c r="AR161" s="42">
        <f t="shared" si="149"/>
        <v>5.500110828292995E-2</v>
      </c>
      <c r="AS161" s="241">
        <f t="shared" si="150"/>
        <v>0.16823059578603575</v>
      </c>
    </row>
    <row r="162" spans="1:45" ht="12.75">
      <c r="A162" s="184">
        <v>42906</v>
      </c>
      <c r="B162" s="182">
        <v>8.0299999999999994</v>
      </c>
      <c r="C162" s="176">
        <v>8.0299999999999994</v>
      </c>
      <c r="D162" s="175">
        <v>8.01</v>
      </c>
      <c r="E162" s="175">
        <f t="shared" si="0"/>
        <v>7.9849999999999994</v>
      </c>
      <c r="F162" s="175">
        <v>7.96</v>
      </c>
      <c r="G162" s="175">
        <f t="shared" si="1"/>
        <v>7.9450000000000003</v>
      </c>
      <c r="H162" s="176">
        <v>7.93</v>
      </c>
      <c r="I162" s="176">
        <f t="shared" si="2"/>
        <v>7.9399999999999995</v>
      </c>
      <c r="J162" s="176">
        <f t="shared" si="3"/>
        <v>7.95</v>
      </c>
      <c r="K162" s="175">
        <v>7.96</v>
      </c>
      <c r="L162" s="175">
        <f t="shared" si="4"/>
        <v>8.0020000000000007</v>
      </c>
      <c r="M162" s="175">
        <f t="shared" si="5"/>
        <v>8.0440000000000005</v>
      </c>
      <c r="N162" s="175">
        <f t="shared" si="6"/>
        <v>8.0860000000000003</v>
      </c>
      <c r="O162" s="175">
        <f t="shared" si="7"/>
        <v>8.1280000000000001</v>
      </c>
      <c r="P162" s="176">
        <v>8.17</v>
      </c>
      <c r="Q162" s="176">
        <f t="shared" si="8"/>
        <v>8.2319999999999993</v>
      </c>
      <c r="R162" s="176">
        <f t="shared" si="9"/>
        <v>8.2940000000000005</v>
      </c>
      <c r="S162" s="176">
        <f t="shared" si="10"/>
        <v>8.3559999999999999</v>
      </c>
      <c r="T162" s="176">
        <f t="shared" si="11"/>
        <v>8.418000000000001</v>
      </c>
      <c r="U162" s="183">
        <v>8.48</v>
      </c>
      <c r="V162" s="178">
        <f t="shared" ref="V162:AO162" si="179">B162-B163</f>
        <v>-2.000000000000135E-2</v>
      </c>
      <c r="W162" s="178">
        <f t="shared" si="179"/>
        <v>0</v>
      </c>
      <c r="X162" s="178">
        <f t="shared" si="179"/>
        <v>9.9999999999997868E-3</v>
      </c>
      <c r="Y162" s="178">
        <f t="shared" si="179"/>
        <v>9.9999999999997868E-3</v>
      </c>
      <c r="Z162" s="178">
        <f t="shared" si="179"/>
        <v>9.9999999999997868E-3</v>
      </c>
      <c r="AA162" s="178">
        <f t="shared" si="179"/>
        <v>5.0000000000007816E-3</v>
      </c>
      <c r="AB162" s="178">
        <f t="shared" si="179"/>
        <v>0</v>
      </c>
      <c r="AC162" s="178">
        <f t="shared" si="179"/>
        <v>0</v>
      </c>
      <c r="AD162" s="178">
        <f t="shared" si="179"/>
        <v>0</v>
      </c>
      <c r="AE162" s="178">
        <f t="shared" si="179"/>
        <v>0</v>
      </c>
      <c r="AF162" s="178">
        <f t="shared" si="179"/>
        <v>0</v>
      </c>
      <c r="AG162" s="178">
        <f t="shared" si="179"/>
        <v>0</v>
      </c>
      <c r="AH162" s="178">
        <f t="shared" si="179"/>
        <v>0</v>
      </c>
      <c r="AI162" s="178">
        <f t="shared" si="179"/>
        <v>0</v>
      </c>
      <c r="AJ162" s="178">
        <f t="shared" si="179"/>
        <v>0</v>
      </c>
      <c r="AK162" s="178">
        <f t="shared" si="179"/>
        <v>0</v>
      </c>
      <c r="AL162" s="178">
        <f t="shared" si="179"/>
        <v>0</v>
      </c>
      <c r="AM162" s="178">
        <f t="shared" si="179"/>
        <v>0</v>
      </c>
      <c r="AN162" s="178">
        <f t="shared" si="179"/>
        <v>0</v>
      </c>
      <c r="AO162" s="178">
        <f t="shared" si="179"/>
        <v>0</v>
      </c>
      <c r="AP162" s="179">
        <f t="shared" si="13"/>
        <v>9.9999999999997868E-3</v>
      </c>
      <c r="AQ162" s="180">
        <f t="shared" si="148"/>
        <v>4.039840637450217E-2</v>
      </c>
      <c r="AR162" s="42">
        <f t="shared" si="149"/>
        <v>5.4880239043303997E-2</v>
      </c>
      <c r="AS162" s="241">
        <f t="shared" si="150"/>
        <v>0.16806893379974558</v>
      </c>
    </row>
    <row r="163" spans="1:45" ht="12.75">
      <c r="A163" s="184">
        <v>42905</v>
      </c>
      <c r="B163" s="182">
        <v>8.0500000000000007</v>
      </c>
      <c r="C163" s="176">
        <v>8.0299999999999994</v>
      </c>
      <c r="D163" s="175">
        <v>8</v>
      </c>
      <c r="E163" s="175">
        <f t="shared" si="0"/>
        <v>7.9749999999999996</v>
      </c>
      <c r="F163" s="175">
        <v>7.95</v>
      </c>
      <c r="G163" s="175">
        <f t="shared" si="1"/>
        <v>7.9399999999999995</v>
      </c>
      <c r="H163" s="176">
        <v>7.93</v>
      </c>
      <c r="I163" s="176">
        <f t="shared" si="2"/>
        <v>7.9399999999999995</v>
      </c>
      <c r="J163" s="176">
        <f t="shared" si="3"/>
        <v>7.95</v>
      </c>
      <c r="K163" s="175">
        <v>7.96</v>
      </c>
      <c r="L163" s="175">
        <f t="shared" si="4"/>
        <v>8.0020000000000007</v>
      </c>
      <c r="M163" s="175">
        <f t="shared" si="5"/>
        <v>8.0440000000000005</v>
      </c>
      <c r="N163" s="175">
        <f t="shared" si="6"/>
        <v>8.0860000000000003</v>
      </c>
      <c r="O163" s="175">
        <f t="shared" si="7"/>
        <v>8.1280000000000001</v>
      </c>
      <c r="P163" s="176">
        <v>8.17</v>
      </c>
      <c r="Q163" s="176">
        <f t="shared" si="8"/>
        <v>8.2319999999999993</v>
      </c>
      <c r="R163" s="176">
        <f t="shared" si="9"/>
        <v>8.2940000000000005</v>
      </c>
      <c r="S163" s="176">
        <f t="shared" si="10"/>
        <v>8.3559999999999999</v>
      </c>
      <c r="T163" s="176">
        <f t="shared" si="11"/>
        <v>8.418000000000001</v>
      </c>
      <c r="U163" s="183">
        <v>8.48</v>
      </c>
      <c r="V163" s="178">
        <f t="shared" ref="V163:AO163" si="180">B163-B164</f>
        <v>-9.9999999999997868E-3</v>
      </c>
      <c r="W163" s="178">
        <f t="shared" si="180"/>
        <v>1.9999999999999574E-2</v>
      </c>
      <c r="X163" s="178">
        <f t="shared" si="180"/>
        <v>3.0000000000000249E-2</v>
      </c>
      <c r="Y163" s="178">
        <f t="shared" si="180"/>
        <v>3.5000000000000142E-2</v>
      </c>
      <c r="Z163" s="178">
        <f t="shared" si="180"/>
        <v>4.0000000000000036E-2</v>
      </c>
      <c r="AA163" s="178">
        <f t="shared" si="180"/>
        <v>4.4999999999999929E-2</v>
      </c>
      <c r="AB163" s="178">
        <f t="shared" si="180"/>
        <v>4.9999999999999822E-2</v>
      </c>
      <c r="AC163" s="178">
        <f t="shared" si="180"/>
        <v>4.9999999999999822E-2</v>
      </c>
      <c r="AD163" s="178">
        <f t="shared" si="180"/>
        <v>4.9999999999999822E-2</v>
      </c>
      <c r="AE163" s="178">
        <f t="shared" si="180"/>
        <v>4.9999999999999822E-2</v>
      </c>
      <c r="AF163" s="178">
        <f t="shared" si="180"/>
        <v>5.200000000000049E-2</v>
      </c>
      <c r="AG163" s="178">
        <f t="shared" si="180"/>
        <v>5.400000000000027E-2</v>
      </c>
      <c r="AH163" s="178">
        <f t="shared" si="180"/>
        <v>5.6000000000000938E-2</v>
      </c>
      <c r="AI163" s="178">
        <f t="shared" si="180"/>
        <v>5.7999999999999829E-2</v>
      </c>
      <c r="AJ163" s="178">
        <f t="shared" si="180"/>
        <v>6.0000000000000497E-2</v>
      </c>
      <c r="AK163" s="178">
        <f t="shared" si="180"/>
        <v>6.0000000000000497E-2</v>
      </c>
      <c r="AL163" s="178">
        <f t="shared" si="180"/>
        <v>6.0000000000000497E-2</v>
      </c>
      <c r="AM163" s="178">
        <f t="shared" si="180"/>
        <v>6.0000000000000497E-2</v>
      </c>
      <c r="AN163" s="178">
        <f t="shared" si="180"/>
        <v>6.0000000000000497E-2</v>
      </c>
      <c r="AO163" s="178">
        <f t="shared" si="180"/>
        <v>6.0000000000000497E-2</v>
      </c>
      <c r="AP163" s="179">
        <f t="shared" si="13"/>
        <v>6.0000000000000497E-2</v>
      </c>
      <c r="AQ163" s="180">
        <f t="shared" si="148"/>
        <v>4.0517928286852772E-2</v>
      </c>
      <c r="AR163" s="42">
        <f t="shared" si="149"/>
        <v>5.4846428117889548E-2</v>
      </c>
      <c r="AS163" s="241">
        <f t="shared" si="150"/>
        <v>0.16810979973763893</v>
      </c>
    </row>
    <row r="164" spans="1:45" ht="12.75">
      <c r="A164" s="184">
        <v>42902</v>
      </c>
      <c r="B164" s="182">
        <v>8.06</v>
      </c>
      <c r="C164" s="176">
        <v>8.01</v>
      </c>
      <c r="D164" s="175">
        <v>7.97</v>
      </c>
      <c r="E164" s="175">
        <f t="shared" si="0"/>
        <v>7.9399999999999995</v>
      </c>
      <c r="F164" s="175">
        <v>7.91</v>
      </c>
      <c r="G164" s="175">
        <f t="shared" si="1"/>
        <v>7.8949999999999996</v>
      </c>
      <c r="H164" s="176">
        <v>7.88</v>
      </c>
      <c r="I164" s="176">
        <f t="shared" si="2"/>
        <v>7.89</v>
      </c>
      <c r="J164" s="176">
        <f t="shared" si="3"/>
        <v>7.9</v>
      </c>
      <c r="K164" s="175">
        <v>7.91</v>
      </c>
      <c r="L164" s="175">
        <f t="shared" si="4"/>
        <v>7.95</v>
      </c>
      <c r="M164" s="175">
        <f t="shared" si="5"/>
        <v>7.99</v>
      </c>
      <c r="N164" s="175">
        <f t="shared" si="6"/>
        <v>8.0299999999999994</v>
      </c>
      <c r="O164" s="175">
        <f t="shared" si="7"/>
        <v>8.07</v>
      </c>
      <c r="P164" s="176">
        <v>8.11</v>
      </c>
      <c r="Q164" s="176">
        <f t="shared" si="8"/>
        <v>8.1719999999999988</v>
      </c>
      <c r="R164" s="176">
        <f t="shared" si="9"/>
        <v>8.234</v>
      </c>
      <c r="S164" s="176">
        <f t="shared" si="10"/>
        <v>8.2959999999999994</v>
      </c>
      <c r="T164" s="176">
        <f t="shared" si="11"/>
        <v>8.3580000000000005</v>
      </c>
      <c r="U164" s="183">
        <v>8.42</v>
      </c>
      <c r="V164" s="178">
        <f t="shared" ref="V164:AO164" si="181">B164-B165</f>
        <v>2.000000000000135E-2</v>
      </c>
      <c r="W164" s="178">
        <f t="shared" si="181"/>
        <v>4.9999999999999822E-2</v>
      </c>
      <c r="X164" s="178">
        <f t="shared" si="181"/>
        <v>8.0000000000000071E-2</v>
      </c>
      <c r="Y164" s="178">
        <f t="shared" si="181"/>
        <v>8.9999999999999858E-2</v>
      </c>
      <c r="Z164" s="178">
        <f t="shared" si="181"/>
        <v>0.10000000000000053</v>
      </c>
      <c r="AA164" s="178">
        <f t="shared" si="181"/>
        <v>9.9999999999999645E-2</v>
      </c>
      <c r="AB164" s="178">
        <f t="shared" si="181"/>
        <v>9.9999999999999645E-2</v>
      </c>
      <c r="AC164" s="178">
        <f t="shared" si="181"/>
        <v>9.666666666666579E-2</v>
      </c>
      <c r="AD164" s="178">
        <f t="shared" si="181"/>
        <v>9.3333333333333712E-2</v>
      </c>
      <c r="AE164" s="178">
        <f t="shared" si="181"/>
        <v>8.9999999999999858E-2</v>
      </c>
      <c r="AF164" s="178">
        <f t="shared" si="181"/>
        <v>8.3999999999999631E-2</v>
      </c>
      <c r="AG164" s="178">
        <f t="shared" si="181"/>
        <v>7.7999999999999403E-2</v>
      </c>
      <c r="AH164" s="178">
        <f t="shared" si="181"/>
        <v>7.1999999999999176E-2</v>
      </c>
      <c r="AI164" s="178">
        <f t="shared" si="181"/>
        <v>6.5999999999998948E-2</v>
      </c>
      <c r="AJ164" s="178">
        <f t="shared" si="181"/>
        <v>5.9999999999998721E-2</v>
      </c>
      <c r="AK164" s="178">
        <f t="shared" si="181"/>
        <v>5.9999999999998721E-2</v>
      </c>
      <c r="AL164" s="178">
        <f t="shared" si="181"/>
        <v>6.0000000000000497E-2</v>
      </c>
      <c r="AM164" s="178">
        <f t="shared" si="181"/>
        <v>5.9999999999998721E-2</v>
      </c>
      <c r="AN164" s="178">
        <f t="shared" si="181"/>
        <v>6.0000000000000497E-2</v>
      </c>
      <c r="AO164" s="178">
        <f t="shared" si="181"/>
        <v>6.0000000000000497E-2</v>
      </c>
      <c r="AP164" s="179">
        <f t="shared" si="13"/>
        <v>0.10000000000000053</v>
      </c>
      <c r="AQ164" s="180">
        <f t="shared" si="148"/>
        <v>4.0000000000000174E-2</v>
      </c>
      <c r="AR164" s="42">
        <f t="shared" si="149"/>
        <v>5.5273863624682416E-2</v>
      </c>
      <c r="AS164" s="241">
        <f t="shared" si="150"/>
        <v>0.16858623513330348</v>
      </c>
    </row>
    <row r="165" spans="1:45" ht="12.75">
      <c r="A165" s="184">
        <v>42901</v>
      </c>
      <c r="B165" s="182">
        <v>8.0399999999999991</v>
      </c>
      <c r="C165" s="176">
        <v>7.96</v>
      </c>
      <c r="D165" s="175">
        <v>7.89</v>
      </c>
      <c r="E165" s="175">
        <f t="shared" si="0"/>
        <v>7.85</v>
      </c>
      <c r="F165" s="175">
        <v>7.81</v>
      </c>
      <c r="G165" s="175">
        <f t="shared" si="1"/>
        <v>7.7949999999999999</v>
      </c>
      <c r="H165" s="176">
        <v>7.78</v>
      </c>
      <c r="I165" s="176">
        <f t="shared" si="2"/>
        <v>7.7933333333333339</v>
      </c>
      <c r="J165" s="176">
        <f t="shared" si="3"/>
        <v>7.8066666666666666</v>
      </c>
      <c r="K165" s="175">
        <v>7.82</v>
      </c>
      <c r="L165" s="175">
        <f t="shared" si="4"/>
        <v>7.8660000000000005</v>
      </c>
      <c r="M165" s="175">
        <f t="shared" si="5"/>
        <v>7.9120000000000008</v>
      </c>
      <c r="N165" s="175">
        <f t="shared" si="6"/>
        <v>7.9580000000000002</v>
      </c>
      <c r="O165" s="175">
        <f t="shared" si="7"/>
        <v>8.0040000000000013</v>
      </c>
      <c r="P165" s="176">
        <v>8.0500000000000007</v>
      </c>
      <c r="Q165" s="176">
        <f t="shared" si="8"/>
        <v>8.1120000000000001</v>
      </c>
      <c r="R165" s="176">
        <f t="shared" si="9"/>
        <v>8.1739999999999995</v>
      </c>
      <c r="S165" s="176">
        <f t="shared" si="10"/>
        <v>8.2360000000000007</v>
      </c>
      <c r="T165" s="176">
        <f t="shared" si="11"/>
        <v>8.298</v>
      </c>
      <c r="U165" s="183">
        <v>8.36</v>
      </c>
      <c r="V165" s="178">
        <f t="shared" ref="V165:AO165" si="182">B165-B166</f>
        <v>7.9999999999999183E-2</v>
      </c>
      <c r="W165" s="178">
        <f t="shared" si="182"/>
        <v>8.9999999999999858E-2</v>
      </c>
      <c r="X165" s="178">
        <f t="shared" si="182"/>
        <v>8.9999999999999858E-2</v>
      </c>
      <c r="Y165" s="178">
        <f t="shared" si="182"/>
        <v>9.9999999999999645E-2</v>
      </c>
      <c r="Z165" s="178">
        <f t="shared" si="182"/>
        <v>0.10999999999999943</v>
      </c>
      <c r="AA165" s="178">
        <f t="shared" si="182"/>
        <v>0.10999999999999943</v>
      </c>
      <c r="AB165" s="178">
        <f t="shared" si="182"/>
        <v>0.11000000000000032</v>
      </c>
      <c r="AC165" s="178">
        <f t="shared" si="182"/>
        <v>0.11000000000000032</v>
      </c>
      <c r="AD165" s="178">
        <f t="shared" si="182"/>
        <v>0.11000000000000032</v>
      </c>
      <c r="AE165" s="178">
        <f t="shared" si="182"/>
        <v>0.11000000000000032</v>
      </c>
      <c r="AF165" s="178">
        <f t="shared" si="182"/>
        <v>0.11200000000000099</v>
      </c>
      <c r="AG165" s="178">
        <f t="shared" si="182"/>
        <v>0.11400000000000077</v>
      </c>
      <c r="AH165" s="178">
        <f t="shared" si="182"/>
        <v>0.11600000000000055</v>
      </c>
      <c r="AI165" s="178">
        <f t="shared" si="182"/>
        <v>0.11800000000000122</v>
      </c>
      <c r="AJ165" s="178">
        <f t="shared" si="182"/>
        <v>0.12000000000000099</v>
      </c>
      <c r="AK165" s="178">
        <f t="shared" si="182"/>
        <v>0.11800000000000033</v>
      </c>
      <c r="AL165" s="178">
        <f t="shared" si="182"/>
        <v>0.11599999999999966</v>
      </c>
      <c r="AM165" s="178">
        <f t="shared" si="182"/>
        <v>0.11400000000000077</v>
      </c>
      <c r="AN165" s="178">
        <f t="shared" si="182"/>
        <v>0.1120000000000001</v>
      </c>
      <c r="AO165" s="178">
        <f t="shared" si="182"/>
        <v>0.10999999999999943</v>
      </c>
      <c r="AP165" s="179">
        <f t="shared" si="13"/>
        <v>0.12000000000000099</v>
      </c>
      <c r="AQ165" s="180">
        <f t="shared" si="148"/>
        <v>3.9880478087649579E-2</v>
      </c>
      <c r="AR165" s="42">
        <f t="shared" si="149"/>
        <v>5.5175951803031968E-2</v>
      </c>
      <c r="AS165" s="241">
        <f t="shared" si="150"/>
        <v>0.16823893626281289</v>
      </c>
    </row>
    <row r="166" spans="1:45" ht="12.75">
      <c r="A166" s="184">
        <v>42900</v>
      </c>
      <c r="B166" s="182">
        <v>7.96</v>
      </c>
      <c r="C166" s="176">
        <v>7.87</v>
      </c>
      <c r="D166" s="175">
        <v>7.8</v>
      </c>
      <c r="E166" s="175">
        <f t="shared" si="0"/>
        <v>7.75</v>
      </c>
      <c r="F166" s="175">
        <v>7.7</v>
      </c>
      <c r="G166" s="175">
        <f t="shared" si="1"/>
        <v>7.6850000000000005</v>
      </c>
      <c r="H166" s="176">
        <v>7.67</v>
      </c>
      <c r="I166" s="176">
        <f t="shared" si="2"/>
        <v>7.6833333333333336</v>
      </c>
      <c r="J166" s="176">
        <f t="shared" si="3"/>
        <v>7.6966666666666663</v>
      </c>
      <c r="K166" s="175">
        <v>7.71</v>
      </c>
      <c r="L166" s="175">
        <f t="shared" si="4"/>
        <v>7.7539999999999996</v>
      </c>
      <c r="M166" s="175">
        <f t="shared" si="5"/>
        <v>7.798</v>
      </c>
      <c r="N166" s="175">
        <f t="shared" si="6"/>
        <v>7.8419999999999996</v>
      </c>
      <c r="O166" s="175">
        <f t="shared" si="7"/>
        <v>7.8860000000000001</v>
      </c>
      <c r="P166" s="176">
        <v>7.93</v>
      </c>
      <c r="Q166" s="176">
        <f t="shared" si="8"/>
        <v>7.9939999999999998</v>
      </c>
      <c r="R166" s="176">
        <f t="shared" si="9"/>
        <v>8.0579999999999998</v>
      </c>
      <c r="S166" s="176">
        <f t="shared" si="10"/>
        <v>8.1219999999999999</v>
      </c>
      <c r="T166" s="176">
        <f t="shared" si="11"/>
        <v>8.1859999999999999</v>
      </c>
      <c r="U166" s="183">
        <v>8.25</v>
      </c>
      <c r="V166" s="178">
        <f t="shared" ref="V166:AO166" si="183">B166-B167</f>
        <v>-4.0000000000000036E-2</v>
      </c>
      <c r="W166" s="178">
        <f t="shared" si="183"/>
        <v>-4.0000000000000036E-2</v>
      </c>
      <c r="X166" s="178">
        <f t="shared" si="183"/>
        <v>-2.0000000000000462E-2</v>
      </c>
      <c r="Y166" s="178">
        <f t="shared" si="183"/>
        <v>-9.9999999999997868E-3</v>
      </c>
      <c r="Z166" s="178">
        <f t="shared" si="183"/>
        <v>0</v>
      </c>
      <c r="AA166" s="178">
        <f t="shared" si="183"/>
        <v>1.5000000000000568E-2</v>
      </c>
      <c r="AB166" s="178">
        <f t="shared" si="183"/>
        <v>3.0000000000000249E-2</v>
      </c>
      <c r="AC166" s="178">
        <f t="shared" si="183"/>
        <v>3.6666666666667069E-2</v>
      </c>
      <c r="AD166" s="178">
        <f t="shared" si="183"/>
        <v>4.3333333333333002E-2</v>
      </c>
      <c r="AE166" s="178">
        <f t="shared" si="183"/>
        <v>4.9999999999999822E-2</v>
      </c>
      <c r="AF166" s="178">
        <f t="shared" si="183"/>
        <v>4.9999999999999822E-2</v>
      </c>
      <c r="AG166" s="178">
        <f t="shared" si="183"/>
        <v>4.9999999999999822E-2</v>
      </c>
      <c r="AH166" s="178">
        <f t="shared" si="183"/>
        <v>4.9999999999999822E-2</v>
      </c>
      <c r="AI166" s="178">
        <f t="shared" si="183"/>
        <v>4.9999999999999822E-2</v>
      </c>
      <c r="AJ166" s="178">
        <f t="shared" si="183"/>
        <v>4.9999999999999822E-2</v>
      </c>
      <c r="AK166" s="178">
        <f t="shared" si="183"/>
        <v>4.8000000000000043E-2</v>
      </c>
      <c r="AL166" s="178">
        <f t="shared" si="183"/>
        <v>4.5999999999999375E-2</v>
      </c>
      <c r="AM166" s="178">
        <f t="shared" si="183"/>
        <v>4.3999999999998707E-2</v>
      </c>
      <c r="AN166" s="178">
        <f t="shared" si="183"/>
        <v>4.1999999999999815E-2</v>
      </c>
      <c r="AO166" s="178">
        <f t="shared" si="183"/>
        <v>3.9999999999999147E-2</v>
      </c>
      <c r="AP166" s="179">
        <f t="shared" si="13"/>
        <v>4.9999999999999822E-2</v>
      </c>
      <c r="AQ166" s="180">
        <f t="shared" si="148"/>
        <v>3.9721115537848781E-2</v>
      </c>
      <c r="AR166" s="42">
        <f t="shared" si="149"/>
        <v>5.5001108282929971E-2</v>
      </c>
      <c r="AS166" s="241">
        <f t="shared" si="150"/>
        <v>0.16767282686173302</v>
      </c>
    </row>
    <row r="167" spans="1:45" ht="12.75">
      <c r="A167" s="184">
        <v>42899</v>
      </c>
      <c r="B167" s="182">
        <v>8</v>
      </c>
      <c r="C167" s="176">
        <v>7.91</v>
      </c>
      <c r="D167" s="175">
        <v>7.82</v>
      </c>
      <c r="E167" s="175">
        <f t="shared" si="0"/>
        <v>7.76</v>
      </c>
      <c r="F167" s="175">
        <v>7.7</v>
      </c>
      <c r="G167" s="175">
        <f t="shared" si="1"/>
        <v>7.67</v>
      </c>
      <c r="H167" s="176">
        <v>7.64</v>
      </c>
      <c r="I167" s="176">
        <f t="shared" si="2"/>
        <v>7.6466666666666665</v>
      </c>
      <c r="J167" s="176">
        <f t="shared" si="3"/>
        <v>7.6533333333333333</v>
      </c>
      <c r="K167" s="175">
        <v>7.66</v>
      </c>
      <c r="L167" s="175">
        <f t="shared" si="4"/>
        <v>7.7039999999999997</v>
      </c>
      <c r="M167" s="175">
        <f t="shared" si="5"/>
        <v>7.7480000000000002</v>
      </c>
      <c r="N167" s="175">
        <f t="shared" si="6"/>
        <v>7.7919999999999998</v>
      </c>
      <c r="O167" s="175">
        <f t="shared" si="7"/>
        <v>7.8360000000000003</v>
      </c>
      <c r="P167" s="176">
        <v>7.88</v>
      </c>
      <c r="Q167" s="176">
        <f t="shared" si="8"/>
        <v>7.9459999999999997</v>
      </c>
      <c r="R167" s="176">
        <f t="shared" si="9"/>
        <v>8.0120000000000005</v>
      </c>
      <c r="S167" s="176">
        <f t="shared" si="10"/>
        <v>8.0780000000000012</v>
      </c>
      <c r="T167" s="176">
        <f t="shared" si="11"/>
        <v>8.1440000000000001</v>
      </c>
      <c r="U167" s="183">
        <v>8.2100000000000009</v>
      </c>
      <c r="V167" s="178">
        <f t="shared" ref="V167:AO167" si="184">B167-B168</f>
        <v>-2.9999999999999361E-2</v>
      </c>
      <c r="W167" s="178">
        <f t="shared" si="184"/>
        <v>-9.9999999999997868E-3</v>
      </c>
      <c r="X167" s="178">
        <f t="shared" si="184"/>
        <v>-9.9999999999997868E-3</v>
      </c>
      <c r="Y167" s="178">
        <f t="shared" si="184"/>
        <v>-5.0000000000007816E-3</v>
      </c>
      <c r="Z167" s="178">
        <f t="shared" si="184"/>
        <v>0</v>
      </c>
      <c r="AA167" s="178">
        <f t="shared" si="184"/>
        <v>-5.0000000000007816E-3</v>
      </c>
      <c r="AB167" s="178">
        <f t="shared" si="184"/>
        <v>-1.0000000000000675E-2</v>
      </c>
      <c r="AC167" s="178">
        <f t="shared" si="184"/>
        <v>-1.0000000000000675E-2</v>
      </c>
      <c r="AD167" s="178">
        <f t="shared" si="184"/>
        <v>-9.9999999999997868E-3</v>
      </c>
      <c r="AE167" s="178">
        <f t="shared" si="184"/>
        <v>-9.9999999999997868E-3</v>
      </c>
      <c r="AF167" s="178">
        <f t="shared" si="184"/>
        <v>-1.2000000000000455E-2</v>
      </c>
      <c r="AG167" s="178">
        <f t="shared" si="184"/>
        <v>-1.4000000000000234E-2</v>
      </c>
      <c r="AH167" s="178">
        <f t="shared" si="184"/>
        <v>-1.6000000000000014E-2</v>
      </c>
      <c r="AI167" s="178">
        <f t="shared" si="184"/>
        <v>-1.7999999999999794E-2</v>
      </c>
      <c r="AJ167" s="178">
        <f t="shared" si="184"/>
        <v>-2.0000000000000462E-2</v>
      </c>
      <c r="AK167" s="178">
        <f t="shared" si="184"/>
        <v>-2.0000000000000462E-2</v>
      </c>
      <c r="AL167" s="178">
        <f t="shared" si="184"/>
        <v>-1.9999999999999574E-2</v>
      </c>
      <c r="AM167" s="178">
        <f t="shared" si="184"/>
        <v>-1.9999999999999574E-2</v>
      </c>
      <c r="AN167" s="178">
        <f t="shared" si="184"/>
        <v>-1.9999999999999574E-2</v>
      </c>
      <c r="AO167" s="178">
        <f t="shared" si="184"/>
        <v>-1.9999999999999574E-2</v>
      </c>
      <c r="AP167" s="179">
        <f t="shared" si="13"/>
        <v>0</v>
      </c>
      <c r="AQ167" s="180">
        <f t="shared" si="148"/>
        <v>4.0000000000000174E-2</v>
      </c>
      <c r="AR167" s="42">
        <f t="shared" si="149"/>
        <v>5.5230426397050308E-2</v>
      </c>
      <c r="AS167" s="241">
        <f t="shared" si="150"/>
        <v>0.16848518503114729</v>
      </c>
    </row>
    <row r="168" spans="1:45" ht="12.75">
      <c r="A168" s="184">
        <v>42895</v>
      </c>
      <c r="B168" s="182">
        <v>8.0299999999999994</v>
      </c>
      <c r="C168" s="176">
        <v>7.92</v>
      </c>
      <c r="D168" s="175">
        <v>7.83</v>
      </c>
      <c r="E168" s="175">
        <f t="shared" si="0"/>
        <v>7.7650000000000006</v>
      </c>
      <c r="F168" s="175">
        <v>7.7</v>
      </c>
      <c r="G168" s="175">
        <f t="shared" si="1"/>
        <v>7.6750000000000007</v>
      </c>
      <c r="H168" s="176">
        <v>7.65</v>
      </c>
      <c r="I168" s="176">
        <f t="shared" si="2"/>
        <v>7.6566666666666672</v>
      </c>
      <c r="J168" s="176">
        <f t="shared" si="3"/>
        <v>7.6633333333333331</v>
      </c>
      <c r="K168" s="175">
        <v>7.67</v>
      </c>
      <c r="L168" s="175">
        <f t="shared" si="4"/>
        <v>7.7160000000000002</v>
      </c>
      <c r="M168" s="175">
        <f t="shared" si="5"/>
        <v>7.7620000000000005</v>
      </c>
      <c r="N168" s="175">
        <f t="shared" si="6"/>
        <v>7.8079999999999998</v>
      </c>
      <c r="O168" s="175">
        <f t="shared" si="7"/>
        <v>7.8540000000000001</v>
      </c>
      <c r="P168" s="176">
        <v>7.9</v>
      </c>
      <c r="Q168" s="176">
        <f t="shared" si="8"/>
        <v>7.9660000000000002</v>
      </c>
      <c r="R168" s="176">
        <f t="shared" si="9"/>
        <v>8.032</v>
      </c>
      <c r="S168" s="176">
        <f t="shared" si="10"/>
        <v>8.0980000000000008</v>
      </c>
      <c r="T168" s="176">
        <f t="shared" si="11"/>
        <v>8.1639999999999997</v>
      </c>
      <c r="U168" s="183">
        <v>8.23</v>
      </c>
      <c r="V168" s="178">
        <f t="shared" ref="V168:AO168" si="185">B168-B169</f>
        <v>9.9999999999997868E-3</v>
      </c>
      <c r="W168" s="178">
        <f t="shared" si="185"/>
        <v>-2.0000000000000462E-2</v>
      </c>
      <c r="X168" s="178">
        <f t="shared" si="185"/>
        <v>-3.0000000000000249E-2</v>
      </c>
      <c r="Y168" s="178">
        <f t="shared" si="185"/>
        <v>-2.4999999999999467E-2</v>
      </c>
      <c r="Z168" s="178">
        <f t="shared" si="185"/>
        <v>-1.9999999999999574E-2</v>
      </c>
      <c r="AA168" s="178">
        <f t="shared" si="185"/>
        <v>-1.4999999999998792E-2</v>
      </c>
      <c r="AB168" s="178">
        <f t="shared" si="185"/>
        <v>-9.9999999999997868E-3</v>
      </c>
      <c r="AC168" s="178">
        <f t="shared" si="185"/>
        <v>-9.9999999999997868E-3</v>
      </c>
      <c r="AD168" s="178">
        <f t="shared" si="185"/>
        <v>-9.9999999999997868E-3</v>
      </c>
      <c r="AE168" s="178">
        <f t="shared" si="185"/>
        <v>-9.9999999999997868E-3</v>
      </c>
      <c r="AF168" s="178">
        <f t="shared" si="185"/>
        <v>-1.3999999999999346E-2</v>
      </c>
      <c r="AG168" s="178">
        <f t="shared" si="185"/>
        <v>-1.7999999999998906E-2</v>
      </c>
      <c r="AH168" s="178">
        <f t="shared" si="185"/>
        <v>-2.2000000000000242E-2</v>
      </c>
      <c r="AI168" s="178">
        <f t="shared" si="185"/>
        <v>-2.5999999999999801E-2</v>
      </c>
      <c r="AJ168" s="178">
        <f t="shared" si="185"/>
        <v>-2.9999999999999361E-2</v>
      </c>
      <c r="AK168" s="178">
        <f t="shared" si="185"/>
        <v>-3.199999999999914E-2</v>
      </c>
      <c r="AL168" s="178">
        <f t="shared" si="185"/>
        <v>-3.399999999999892E-2</v>
      </c>
      <c r="AM168" s="178">
        <f t="shared" si="185"/>
        <v>-3.5999999999999588E-2</v>
      </c>
      <c r="AN168" s="178">
        <f t="shared" si="185"/>
        <v>-3.8000000000000256E-2</v>
      </c>
      <c r="AO168" s="178">
        <f t="shared" si="185"/>
        <v>-3.9999999999999147E-2</v>
      </c>
      <c r="AP168" s="179">
        <f t="shared" si="13"/>
        <v>9.9999999999997868E-3</v>
      </c>
      <c r="AQ168" s="180">
        <f t="shared" si="148"/>
        <v>4.0517928286852758E-2</v>
      </c>
      <c r="AR168" s="42">
        <f t="shared" si="149"/>
        <v>5.5462876568844022E-2</v>
      </c>
      <c r="AS168" s="241">
        <f t="shared" si="150"/>
        <v>0.16954387328097259</v>
      </c>
    </row>
    <row r="169" spans="1:45" ht="12.75">
      <c r="A169" s="184">
        <v>42894</v>
      </c>
      <c r="B169" s="182">
        <v>8.02</v>
      </c>
      <c r="C169" s="176">
        <v>7.94</v>
      </c>
      <c r="D169" s="175">
        <v>7.86</v>
      </c>
      <c r="E169" s="175">
        <f t="shared" si="0"/>
        <v>7.79</v>
      </c>
      <c r="F169" s="175">
        <v>7.72</v>
      </c>
      <c r="G169" s="175">
        <f t="shared" si="1"/>
        <v>7.6899999999999995</v>
      </c>
      <c r="H169" s="176">
        <v>7.66</v>
      </c>
      <c r="I169" s="176">
        <f t="shared" si="2"/>
        <v>7.666666666666667</v>
      </c>
      <c r="J169" s="176">
        <f t="shared" si="3"/>
        <v>7.6733333333333329</v>
      </c>
      <c r="K169" s="175">
        <v>7.68</v>
      </c>
      <c r="L169" s="175">
        <f t="shared" si="4"/>
        <v>7.7299999999999995</v>
      </c>
      <c r="M169" s="175">
        <f t="shared" si="5"/>
        <v>7.7799999999999994</v>
      </c>
      <c r="N169" s="175">
        <f t="shared" si="6"/>
        <v>7.83</v>
      </c>
      <c r="O169" s="175">
        <f t="shared" si="7"/>
        <v>7.88</v>
      </c>
      <c r="P169" s="176">
        <v>7.93</v>
      </c>
      <c r="Q169" s="176">
        <f t="shared" si="8"/>
        <v>7.9979999999999993</v>
      </c>
      <c r="R169" s="176">
        <f t="shared" si="9"/>
        <v>8.0659999999999989</v>
      </c>
      <c r="S169" s="176">
        <f t="shared" si="10"/>
        <v>8.1340000000000003</v>
      </c>
      <c r="T169" s="176">
        <f t="shared" si="11"/>
        <v>8.202</v>
      </c>
      <c r="U169" s="183">
        <v>8.27</v>
      </c>
      <c r="V169" s="178">
        <f t="shared" ref="V169:AO169" si="186">B169-B170</f>
        <v>-5.0000000000000711E-2</v>
      </c>
      <c r="W169" s="178">
        <f t="shared" si="186"/>
        <v>-1.9999999999999574E-2</v>
      </c>
      <c r="X169" s="178">
        <f t="shared" si="186"/>
        <v>0</v>
      </c>
      <c r="Y169" s="178">
        <f t="shared" si="186"/>
        <v>0</v>
      </c>
      <c r="Z169" s="178">
        <f t="shared" si="186"/>
        <v>0</v>
      </c>
      <c r="AA169" s="178">
        <f t="shared" si="186"/>
        <v>0</v>
      </c>
      <c r="AB169" s="178">
        <f t="shared" si="186"/>
        <v>0</v>
      </c>
      <c r="AC169" s="178">
        <f t="shared" si="186"/>
        <v>-3.3333333333329662E-3</v>
      </c>
      <c r="AD169" s="178">
        <f t="shared" si="186"/>
        <v>-6.6666666666677088E-3</v>
      </c>
      <c r="AE169" s="178">
        <f t="shared" si="186"/>
        <v>-1.0000000000000675E-2</v>
      </c>
      <c r="AF169" s="178">
        <f t="shared" si="186"/>
        <v>-1.0000000000000675E-2</v>
      </c>
      <c r="AG169" s="178">
        <f t="shared" si="186"/>
        <v>-1.0000000000000675E-2</v>
      </c>
      <c r="AH169" s="178">
        <f t="shared" si="186"/>
        <v>-1.0000000000000675E-2</v>
      </c>
      <c r="AI169" s="178">
        <f t="shared" si="186"/>
        <v>-1.0000000000000675E-2</v>
      </c>
      <c r="AJ169" s="178">
        <f t="shared" si="186"/>
        <v>-1.0000000000000675E-2</v>
      </c>
      <c r="AK169" s="178">
        <f t="shared" si="186"/>
        <v>-1.2000000000000455E-2</v>
      </c>
      <c r="AL169" s="178">
        <f t="shared" si="186"/>
        <v>-1.4000000000001123E-2</v>
      </c>
      <c r="AM169" s="178">
        <f t="shared" si="186"/>
        <v>-1.6000000000000014E-2</v>
      </c>
      <c r="AN169" s="178">
        <f t="shared" si="186"/>
        <v>-1.7999999999998906E-2</v>
      </c>
      <c r="AO169" s="178">
        <f t="shared" si="186"/>
        <v>-1.9999999999999574E-2</v>
      </c>
      <c r="AP169" s="179">
        <f t="shared" si="13"/>
        <v>0</v>
      </c>
      <c r="AQ169" s="180">
        <f t="shared" si="148"/>
        <v>4.0278884462151575E-2</v>
      </c>
      <c r="AR169" s="42">
        <f t="shared" si="149"/>
        <v>5.5723620775669162E-2</v>
      </c>
      <c r="AS169" s="241">
        <f t="shared" si="150"/>
        <v>0.16991141118748757</v>
      </c>
    </row>
    <row r="170" spans="1:45" ht="12.75">
      <c r="A170" s="184">
        <v>42893</v>
      </c>
      <c r="B170" s="182">
        <v>8.07</v>
      </c>
      <c r="C170" s="176">
        <v>7.96</v>
      </c>
      <c r="D170" s="175">
        <v>7.86</v>
      </c>
      <c r="E170" s="175">
        <f t="shared" si="0"/>
        <v>7.79</v>
      </c>
      <c r="F170" s="175">
        <v>7.72</v>
      </c>
      <c r="G170" s="175">
        <f t="shared" si="1"/>
        <v>7.6899999999999995</v>
      </c>
      <c r="H170" s="176">
        <v>7.66</v>
      </c>
      <c r="I170" s="176">
        <f t="shared" si="2"/>
        <v>7.67</v>
      </c>
      <c r="J170" s="176">
        <f t="shared" si="3"/>
        <v>7.6800000000000006</v>
      </c>
      <c r="K170" s="175">
        <v>7.69</v>
      </c>
      <c r="L170" s="175">
        <f t="shared" si="4"/>
        <v>7.74</v>
      </c>
      <c r="M170" s="175">
        <f t="shared" si="5"/>
        <v>7.79</v>
      </c>
      <c r="N170" s="175">
        <f t="shared" si="6"/>
        <v>7.8400000000000007</v>
      </c>
      <c r="O170" s="175">
        <f t="shared" si="7"/>
        <v>7.8900000000000006</v>
      </c>
      <c r="P170" s="176">
        <v>7.94</v>
      </c>
      <c r="Q170" s="176">
        <f t="shared" si="8"/>
        <v>8.01</v>
      </c>
      <c r="R170" s="176">
        <f t="shared" si="9"/>
        <v>8.08</v>
      </c>
      <c r="S170" s="176">
        <f t="shared" si="10"/>
        <v>8.15</v>
      </c>
      <c r="T170" s="176">
        <f t="shared" si="11"/>
        <v>8.2199999999999989</v>
      </c>
      <c r="U170" s="183">
        <v>8.2899999999999991</v>
      </c>
      <c r="V170" s="178">
        <f t="shared" ref="V170:AO170" si="187">B170-B171</f>
        <v>-8.0000000000000071E-2</v>
      </c>
      <c r="W170" s="178">
        <f t="shared" si="187"/>
        <v>-4.9999999999999822E-2</v>
      </c>
      <c r="X170" s="178">
        <f t="shared" si="187"/>
        <v>-4.0000000000000036E-2</v>
      </c>
      <c r="Y170" s="178">
        <f t="shared" si="187"/>
        <v>-3.0000000000000249E-2</v>
      </c>
      <c r="Z170" s="178">
        <f t="shared" si="187"/>
        <v>-2.0000000000000462E-2</v>
      </c>
      <c r="AA170" s="178">
        <f t="shared" si="187"/>
        <v>-1.0000000000000675E-2</v>
      </c>
      <c r="AB170" s="178">
        <f t="shared" si="187"/>
        <v>0</v>
      </c>
      <c r="AC170" s="178">
        <f t="shared" si="187"/>
        <v>0</v>
      </c>
      <c r="AD170" s="178">
        <f t="shared" si="187"/>
        <v>0</v>
      </c>
      <c r="AE170" s="178">
        <f t="shared" si="187"/>
        <v>0</v>
      </c>
      <c r="AF170" s="178">
        <f t="shared" si="187"/>
        <v>0</v>
      </c>
      <c r="AG170" s="178">
        <f t="shared" si="187"/>
        <v>0</v>
      </c>
      <c r="AH170" s="178">
        <f t="shared" si="187"/>
        <v>0</v>
      </c>
      <c r="AI170" s="178">
        <f t="shared" si="187"/>
        <v>0</v>
      </c>
      <c r="AJ170" s="178">
        <f t="shared" si="187"/>
        <v>0</v>
      </c>
      <c r="AK170" s="178">
        <f t="shared" si="187"/>
        <v>-2.0000000000006679E-3</v>
      </c>
      <c r="AL170" s="178">
        <f t="shared" si="187"/>
        <v>-3.9999999999995595E-3</v>
      </c>
      <c r="AM170" s="178">
        <f t="shared" si="187"/>
        <v>-6.0000000000002274E-3</v>
      </c>
      <c r="AN170" s="178">
        <f t="shared" si="187"/>
        <v>-8.0000000000026716E-3</v>
      </c>
      <c r="AO170" s="178">
        <f t="shared" si="187"/>
        <v>-1.0000000000001563E-2</v>
      </c>
      <c r="AP170" s="179">
        <f t="shared" si="13"/>
        <v>0</v>
      </c>
      <c r="AQ170" s="180">
        <f t="shared" si="148"/>
        <v>4.0557768924302968E-2</v>
      </c>
      <c r="AR170" s="42">
        <f t="shared" si="149"/>
        <v>5.5696388118103138E-2</v>
      </c>
      <c r="AS170" s="241">
        <f t="shared" si="150"/>
        <v>0.17012694301460574</v>
      </c>
    </row>
    <row r="171" spans="1:45" ht="12.75">
      <c r="A171" s="184">
        <v>42892</v>
      </c>
      <c r="B171" s="182">
        <v>8.15</v>
      </c>
      <c r="C171" s="176">
        <v>8.01</v>
      </c>
      <c r="D171" s="175">
        <v>7.9</v>
      </c>
      <c r="E171" s="175">
        <f t="shared" si="0"/>
        <v>7.82</v>
      </c>
      <c r="F171" s="175">
        <v>7.74</v>
      </c>
      <c r="G171" s="175">
        <f t="shared" si="1"/>
        <v>7.7</v>
      </c>
      <c r="H171" s="176">
        <v>7.66</v>
      </c>
      <c r="I171" s="176">
        <f t="shared" si="2"/>
        <v>7.67</v>
      </c>
      <c r="J171" s="176">
        <f t="shared" si="3"/>
        <v>7.6800000000000006</v>
      </c>
      <c r="K171" s="175">
        <v>7.69</v>
      </c>
      <c r="L171" s="175">
        <f t="shared" si="4"/>
        <v>7.74</v>
      </c>
      <c r="M171" s="175">
        <f t="shared" si="5"/>
        <v>7.79</v>
      </c>
      <c r="N171" s="175">
        <f t="shared" si="6"/>
        <v>7.8400000000000007</v>
      </c>
      <c r="O171" s="175">
        <f t="shared" si="7"/>
        <v>7.8900000000000006</v>
      </c>
      <c r="P171" s="176">
        <v>7.94</v>
      </c>
      <c r="Q171" s="176">
        <f t="shared" si="8"/>
        <v>8.0120000000000005</v>
      </c>
      <c r="R171" s="176">
        <f t="shared" si="9"/>
        <v>8.0839999999999996</v>
      </c>
      <c r="S171" s="176">
        <f t="shared" si="10"/>
        <v>8.1560000000000006</v>
      </c>
      <c r="T171" s="176">
        <f t="shared" si="11"/>
        <v>8.2280000000000015</v>
      </c>
      <c r="U171" s="183">
        <v>8.3000000000000007</v>
      </c>
      <c r="V171" s="178">
        <f t="shared" ref="V171:AO171" si="188">B171-B172</f>
        <v>-8.0000000000000071E-2</v>
      </c>
      <c r="W171" s="178">
        <f t="shared" si="188"/>
        <v>-4.0000000000000924E-2</v>
      </c>
      <c r="X171" s="178">
        <f t="shared" si="188"/>
        <v>-2.9999999999999361E-2</v>
      </c>
      <c r="Y171" s="178">
        <f t="shared" si="188"/>
        <v>-2.4999999999999467E-2</v>
      </c>
      <c r="Z171" s="178">
        <f t="shared" si="188"/>
        <v>-1.9999999999999574E-2</v>
      </c>
      <c r="AA171" s="178">
        <f t="shared" si="188"/>
        <v>-1.9999999999999574E-2</v>
      </c>
      <c r="AB171" s="178">
        <f t="shared" si="188"/>
        <v>-1.9999999999999574E-2</v>
      </c>
      <c r="AC171" s="178">
        <f t="shared" si="188"/>
        <v>-1.3333333333333641E-2</v>
      </c>
      <c r="AD171" s="178">
        <f t="shared" si="188"/>
        <v>-6.6666666666659324E-3</v>
      </c>
      <c r="AE171" s="178">
        <f t="shared" si="188"/>
        <v>0</v>
      </c>
      <c r="AF171" s="178">
        <f t="shared" si="188"/>
        <v>0</v>
      </c>
      <c r="AG171" s="178">
        <f t="shared" si="188"/>
        <v>0</v>
      </c>
      <c r="AH171" s="178">
        <f t="shared" si="188"/>
        <v>0</v>
      </c>
      <c r="AI171" s="178">
        <f t="shared" si="188"/>
        <v>0</v>
      </c>
      <c r="AJ171" s="178">
        <f t="shared" si="188"/>
        <v>0</v>
      </c>
      <c r="AK171" s="178">
        <f t="shared" si="188"/>
        <v>3.9999999999995595E-3</v>
      </c>
      <c r="AL171" s="178">
        <f t="shared" si="188"/>
        <v>7.9999999999991189E-3</v>
      </c>
      <c r="AM171" s="178">
        <f t="shared" si="188"/>
        <v>1.2000000000000455E-2</v>
      </c>
      <c r="AN171" s="178">
        <f t="shared" si="188"/>
        <v>1.6000000000001791E-2</v>
      </c>
      <c r="AO171" s="178">
        <f t="shared" si="188"/>
        <v>2.000000000000135E-2</v>
      </c>
      <c r="AP171" s="179">
        <f t="shared" si="13"/>
        <v>2.000000000000135E-2</v>
      </c>
      <c r="AQ171" s="180">
        <f t="shared" si="148"/>
        <v>4.0637450199203375E-2</v>
      </c>
      <c r="AR171" s="42">
        <f t="shared" si="149"/>
        <v>5.5652421617324969E-2</v>
      </c>
      <c r="AS171" s="241">
        <f t="shared" si="150"/>
        <v>0.17010434291389184</v>
      </c>
    </row>
    <row r="172" spans="1:45" ht="12.75">
      <c r="A172" s="184">
        <v>42891</v>
      </c>
      <c r="B172" s="182">
        <v>8.23</v>
      </c>
      <c r="C172" s="176">
        <v>8.0500000000000007</v>
      </c>
      <c r="D172" s="175">
        <v>7.93</v>
      </c>
      <c r="E172" s="175">
        <f t="shared" si="0"/>
        <v>7.8449999999999998</v>
      </c>
      <c r="F172" s="175">
        <v>7.76</v>
      </c>
      <c r="G172" s="175">
        <f t="shared" si="1"/>
        <v>7.72</v>
      </c>
      <c r="H172" s="176">
        <v>7.68</v>
      </c>
      <c r="I172" s="176">
        <f t="shared" si="2"/>
        <v>7.6833333333333336</v>
      </c>
      <c r="J172" s="176">
        <f t="shared" si="3"/>
        <v>7.6866666666666665</v>
      </c>
      <c r="K172" s="175">
        <v>7.69</v>
      </c>
      <c r="L172" s="175">
        <f t="shared" si="4"/>
        <v>7.74</v>
      </c>
      <c r="M172" s="175">
        <f t="shared" si="5"/>
        <v>7.79</v>
      </c>
      <c r="N172" s="175">
        <f t="shared" si="6"/>
        <v>7.8400000000000007</v>
      </c>
      <c r="O172" s="175">
        <f t="shared" si="7"/>
        <v>7.8900000000000006</v>
      </c>
      <c r="P172" s="176">
        <v>7.94</v>
      </c>
      <c r="Q172" s="176">
        <f t="shared" si="8"/>
        <v>8.0080000000000009</v>
      </c>
      <c r="R172" s="176">
        <f t="shared" si="9"/>
        <v>8.0760000000000005</v>
      </c>
      <c r="S172" s="176">
        <f t="shared" si="10"/>
        <v>8.1440000000000001</v>
      </c>
      <c r="T172" s="176">
        <f t="shared" si="11"/>
        <v>8.2119999999999997</v>
      </c>
      <c r="U172" s="183">
        <v>8.2799999999999994</v>
      </c>
      <c r="V172" s="178">
        <f t="shared" ref="V172:AO172" si="189">B172-B173</f>
        <v>-3.9999999999999147E-2</v>
      </c>
      <c r="W172" s="178">
        <f t="shared" si="189"/>
        <v>-2.9999999999999361E-2</v>
      </c>
      <c r="X172" s="178">
        <f t="shared" si="189"/>
        <v>0</v>
      </c>
      <c r="Y172" s="178">
        <f t="shared" si="189"/>
        <v>1.499999999999968E-2</v>
      </c>
      <c r="Z172" s="178">
        <f t="shared" si="189"/>
        <v>2.9999999999999361E-2</v>
      </c>
      <c r="AA172" s="178">
        <f t="shared" si="189"/>
        <v>4.0000000000000036E-2</v>
      </c>
      <c r="AB172" s="178">
        <f t="shared" si="189"/>
        <v>4.9999999999999822E-2</v>
      </c>
      <c r="AC172" s="178">
        <f t="shared" si="189"/>
        <v>5.3333333333333677E-2</v>
      </c>
      <c r="AD172" s="178">
        <f t="shared" si="189"/>
        <v>5.6666666666666643E-2</v>
      </c>
      <c r="AE172" s="178">
        <f t="shared" si="189"/>
        <v>6.0000000000000497E-2</v>
      </c>
      <c r="AF172" s="178">
        <f t="shared" si="189"/>
        <v>6.6000000000000725E-2</v>
      </c>
      <c r="AG172" s="178">
        <f t="shared" si="189"/>
        <v>7.2000000000000064E-2</v>
      </c>
      <c r="AH172" s="178">
        <f t="shared" si="189"/>
        <v>7.800000000000118E-2</v>
      </c>
      <c r="AI172" s="178">
        <f t="shared" si="189"/>
        <v>8.4000000000000519E-2</v>
      </c>
      <c r="AJ172" s="178">
        <f t="shared" si="189"/>
        <v>9.0000000000000746E-2</v>
      </c>
      <c r="AK172" s="178">
        <f t="shared" si="189"/>
        <v>9.0000000000001634E-2</v>
      </c>
      <c r="AL172" s="178">
        <f t="shared" si="189"/>
        <v>9.0000000000000746E-2</v>
      </c>
      <c r="AM172" s="178">
        <f t="shared" si="189"/>
        <v>8.9999999999999858E-2</v>
      </c>
      <c r="AN172" s="178">
        <f t="shared" si="189"/>
        <v>8.9999999999999858E-2</v>
      </c>
      <c r="AO172" s="178">
        <f t="shared" si="189"/>
        <v>8.9999999999999858E-2</v>
      </c>
      <c r="AP172" s="179">
        <f t="shared" si="13"/>
        <v>9.0000000000001634E-2</v>
      </c>
      <c r="AQ172" s="180">
        <f t="shared" si="148"/>
        <v>4.0637450199203361E-2</v>
      </c>
      <c r="AR172" s="42">
        <f t="shared" si="149"/>
        <v>5.5652421617324969E-2</v>
      </c>
      <c r="AS172" s="241">
        <f t="shared" si="150"/>
        <v>0.17010434291389184</v>
      </c>
    </row>
    <row r="173" spans="1:45" ht="12.75">
      <c r="A173" s="184">
        <v>42888</v>
      </c>
      <c r="B173" s="182">
        <v>8.27</v>
      </c>
      <c r="C173" s="176">
        <v>8.08</v>
      </c>
      <c r="D173" s="175">
        <v>7.93</v>
      </c>
      <c r="E173" s="175">
        <f t="shared" si="0"/>
        <v>7.83</v>
      </c>
      <c r="F173" s="175">
        <v>7.73</v>
      </c>
      <c r="G173" s="175">
        <f t="shared" si="1"/>
        <v>7.68</v>
      </c>
      <c r="H173" s="176">
        <v>7.63</v>
      </c>
      <c r="I173" s="176">
        <f t="shared" si="2"/>
        <v>7.63</v>
      </c>
      <c r="J173" s="176">
        <f t="shared" si="3"/>
        <v>7.63</v>
      </c>
      <c r="K173" s="175">
        <v>7.63</v>
      </c>
      <c r="L173" s="175">
        <f t="shared" si="4"/>
        <v>7.6739999999999995</v>
      </c>
      <c r="M173" s="175">
        <f t="shared" si="5"/>
        <v>7.718</v>
      </c>
      <c r="N173" s="175">
        <f t="shared" si="6"/>
        <v>7.7619999999999996</v>
      </c>
      <c r="O173" s="175">
        <f t="shared" si="7"/>
        <v>7.806</v>
      </c>
      <c r="P173" s="176">
        <v>7.85</v>
      </c>
      <c r="Q173" s="176">
        <f t="shared" si="8"/>
        <v>7.9179999999999993</v>
      </c>
      <c r="R173" s="176">
        <f t="shared" si="9"/>
        <v>7.9859999999999998</v>
      </c>
      <c r="S173" s="176">
        <f t="shared" si="10"/>
        <v>8.0540000000000003</v>
      </c>
      <c r="T173" s="176">
        <f t="shared" si="11"/>
        <v>8.1219999999999999</v>
      </c>
      <c r="U173" s="183">
        <v>8.19</v>
      </c>
      <c r="V173" s="178">
        <f t="shared" ref="V173:AO173" si="190">B173-B174</f>
        <v>-1.9999999999999574E-2</v>
      </c>
      <c r="W173" s="178">
        <f t="shared" si="190"/>
        <v>-9.9999999999997868E-3</v>
      </c>
      <c r="X173" s="178">
        <f t="shared" si="190"/>
        <v>0</v>
      </c>
      <c r="Y173" s="178">
        <f t="shared" si="190"/>
        <v>9.9999999999997868E-3</v>
      </c>
      <c r="Z173" s="178">
        <f t="shared" si="190"/>
        <v>2.0000000000000462E-2</v>
      </c>
      <c r="AA173" s="178">
        <f t="shared" si="190"/>
        <v>1.9999999999999574E-2</v>
      </c>
      <c r="AB173" s="178">
        <f t="shared" si="190"/>
        <v>1.9999999999999574E-2</v>
      </c>
      <c r="AC173" s="178">
        <f t="shared" si="190"/>
        <v>1.9999999999999574E-2</v>
      </c>
      <c r="AD173" s="178">
        <f t="shared" si="190"/>
        <v>1.9999999999999574E-2</v>
      </c>
      <c r="AE173" s="178">
        <f t="shared" si="190"/>
        <v>1.9999999999999574E-2</v>
      </c>
      <c r="AF173" s="178">
        <f t="shared" si="190"/>
        <v>1.7999999999998906E-2</v>
      </c>
      <c r="AG173" s="178">
        <f t="shared" si="190"/>
        <v>1.6000000000000014E-2</v>
      </c>
      <c r="AH173" s="178">
        <f t="shared" si="190"/>
        <v>1.3999999999999346E-2</v>
      </c>
      <c r="AI173" s="178">
        <f t="shared" si="190"/>
        <v>1.2000000000000455E-2</v>
      </c>
      <c r="AJ173" s="178">
        <f t="shared" si="190"/>
        <v>9.9999999999997868E-3</v>
      </c>
      <c r="AK173" s="178">
        <f t="shared" si="190"/>
        <v>7.9999999999991189E-3</v>
      </c>
      <c r="AL173" s="178">
        <f t="shared" si="190"/>
        <v>6.0000000000002274E-3</v>
      </c>
      <c r="AM173" s="178">
        <f t="shared" si="190"/>
        <v>4.0000000000013358E-3</v>
      </c>
      <c r="AN173" s="178">
        <f t="shared" si="190"/>
        <v>2.0000000000006679E-3</v>
      </c>
      <c r="AO173" s="178">
        <f t="shared" si="190"/>
        <v>0</v>
      </c>
      <c r="AP173" s="179">
        <f t="shared" si="13"/>
        <v>2.0000000000000462E-2</v>
      </c>
      <c r="AQ173" s="180">
        <f t="shared" si="148"/>
        <v>4.0278884462151568E-2</v>
      </c>
      <c r="AR173" s="42">
        <f t="shared" si="149"/>
        <v>5.5623034008858117E-2</v>
      </c>
      <c r="AS173" s="241">
        <f t="shared" si="150"/>
        <v>0.16967741137636005</v>
      </c>
    </row>
    <row r="174" spans="1:45" ht="12.75">
      <c r="A174" s="184">
        <v>42887</v>
      </c>
      <c r="B174" s="182">
        <v>8.2899999999999991</v>
      </c>
      <c r="C174" s="176">
        <v>8.09</v>
      </c>
      <c r="D174" s="175">
        <v>7.93</v>
      </c>
      <c r="E174" s="175">
        <f t="shared" si="0"/>
        <v>7.82</v>
      </c>
      <c r="F174" s="175">
        <v>7.71</v>
      </c>
      <c r="G174" s="175">
        <f t="shared" si="1"/>
        <v>7.66</v>
      </c>
      <c r="H174" s="176">
        <v>7.61</v>
      </c>
      <c r="I174" s="176">
        <f t="shared" si="2"/>
        <v>7.61</v>
      </c>
      <c r="J174" s="176">
        <f t="shared" si="3"/>
        <v>7.61</v>
      </c>
      <c r="K174" s="175">
        <v>7.61</v>
      </c>
      <c r="L174" s="175">
        <f t="shared" si="4"/>
        <v>7.6560000000000006</v>
      </c>
      <c r="M174" s="175">
        <f t="shared" si="5"/>
        <v>7.702</v>
      </c>
      <c r="N174" s="175">
        <f t="shared" si="6"/>
        <v>7.7480000000000002</v>
      </c>
      <c r="O174" s="175">
        <f t="shared" si="7"/>
        <v>7.7939999999999996</v>
      </c>
      <c r="P174" s="176">
        <v>7.84</v>
      </c>
      <c r="Q174" s="176">
        <f t="shared" si="8"/>
        <v>7.91</v>
      </c>
      <c r="R174" s="176">
        <f t="shared" si="9"/>
        <v>7.9799999999999995</v>
      </c>
      <c r="S174" s="176">
        <f t="shared" si="10"/>
        <v>8.0499999999999989</v>
      </c>
      <c r="T174" s="176">
        <f t="shared" si="11"/>
        <v>8.1199999999999992</v>
      </c>
      <c r="U174" s="183">
        <v>8.19</v>
      </c>
      <c r="V174" s="178">
        <f t="shared" ref="V174:AO174" si="191">B174-B175</f>
        <v>-5.0000000000000711E-2</v>
      </c>
      <c r="W174" s="178">
        <f t="shared" si="191"/>
        <v>-7.0000000000000284E-2</v>
      </c>
      <c r="X174" s="178">
        <f t="shared" si="191"/>
        <v>-8.9999999999999858E-2</v>
      </c>
      <c r="Y174" s="178">
        <f t="shared" si="191"/>
        <v>-0.10499999999999954</v>
      </c>
      <c r="Z174" s="178">
        <f t="shared" si="191"/>
        <v>-0.12000000000000011</v>
      </c>
      <c r="AA174" s="178">
        <f t="shared" si="191"/>
        <v>-0.11500000000000021</v>
      </c>
      <c r="AB174" s="178">
        <f t="shared" si="191"/>
        <v>-0.10999999999999943</v>
      </c>
      <c r="AC174" s="178">
        <f t="shared" si="191"/>
        <v>-0.10666666666666647</v>
      </c>
      <c r="AD174" s="178">
        <f t="shared" si="191"/>
        <v>-0.10333333333333261</v>
      </c>
      <c r="AE174" s="178">
        <f t="shared" si="191"/>
        <v>-9.9999999999999645E-2</v>
      </c>
      <c r="AF174" s="178">
        <f t="shared" si="191"/>
        <v>-9.3999999999999417E-2</v>
      </c>
      <c r="AG174" s="178">
        <f t="shared" si="191"/>
        <v>-8.8000000000000078E-2</v>
      </c>
      <c r="AH174" s="178">
        <f t="shared" si="191"/>
        <v>-8.1999999999999851E-2</v>
      </c>
      <c r="AI174" s="178">
        <f t="shared" si="191"/>
        <v>-7.6000000000000512E-2</v>
      </c>
      <c r="AJ174" s="178">
        <f t="shared" si="191"/>
        <v>-7.0000000000000284E-2</v>
      </c>
      <c r="AK174" s="178">
        <f t="shared" si="191"/>
        <v>-6.2000000000000277E-2</v>
      </c>
      <c r="AL174" s="178">
        <f t="shared" si="191"/>
        <v>-5.4000000000001158E-2</v>
      </c>
      <c r="AM174" s="178">
        <f t="shared" si="191"/>
        <v>-4.6000000000001151E-2</v>
      </c>
      <c r="AN174" s="178">
        <f t="shared" si="191"/>
        <v>-3.8000000000002032E-2</v>
      </c>
      <c r="AO174" s="178">
        <f t="shared" si="191"/>
        <v>-3.0000000000001137E-2</v>
      </c>
      <c r="AP174" s="179">
        <f t="shared" si="13"/>
        <v>-3.0000000000001137E-2</v>
      </c>
      <c r="AQ174" s="180">
        <f t="shared" si="148"/>
        <v>4.0278884462151561E-2</v>
      </c>
      <c r="AR174" s="42">
        <f t="shared" si="149"/>
        <v>5.562303400885811E-2</v>
      </c>
      <c r="AS174" s="241">
        <f t="shared" si="150"/>
        <v>0.16967741137636</v>
      </c>
    </row>
    <row r="175" spans="1:45" ht="12.75">
      <c r="A175" s="184">
        <v>42886</v>
      </c>
      <c r="B175" s="182">
        <v>8.34</v>
      </c>
      <c r="C175" s="176">
        <v>8.16</v>
      </c>
      <c r="D175" s="175">
        <v>8.02</v>
      </c>
      <c r="E175" s="175">
        <f t="shared" si="0"/>
        <v>7.9249999999999998</v>
      </c>
      <c r="F175" s="175">
        <v>7.83</v>
      </c>
      <c r="G175" s="175">
        <f t="shared" si="1"/>
        <v>7.7750000000000004</v>
      </c>
      <c r="H175" s="176">
        <v>7.72</v>
      </c>
      <c r="I175" s="176">
        <f t="shared" si="2"/>
        <v>7.7166666666666668</v>
      </c>
      <c r="J175" s="176">
        <f t="shared" si="3"/>
        <v>7.7133333333333329</v>
      </c>
      <c r="K175" s="175">
        <v>7.71</v>
      </c>
      <c r="L175" s="175">
        <f t="shared" si="4"/>
        <v>7.75</v>
      </c>
      <c r="M175" s="175">
        <f t="shared" si="5"/>
        <v>7.79</v>
      </c>
      <c r="N175" s="175">
        <f t="shared" si="6"/>
        <v>7.83</v>
      </c>
      <c r="O175" s="175">
        <f t="shared" si="7"/>
        <v>7.87</v>
      </c>
      <c r="P175" s="176">
        <v>7.91</v>
      </c>
      <c r="Q175" s="176">
        <f t="shared" si="8"/>
        <v>7.9720000000000004</v>
      </c>
      <c r="R175" s="176">
        <f t="shared" si="9"/>
        <v>8.0340000000000007</v>
      </c>
      <c r="S175" s="176">
        <f t="shared" si="10"/>
        <v>8.0960000000000001</v>
      </c>
      <c r="T175" s="176">
        <f t="shared" si="11"/>
        <v>8.1580000000000013</v>
      </c>
      <c r="U175" s="183">
        <v>8.2200000000000006</v>
      </c>
      <c r="V175" s="178">
        <f t="shared" ref="V175:AO175" si="192">B175-B176</f>
        <v>0</v>
      </c>
      <c r="W175" s="178">
        <f t="shared" si="192"/>
        <v>-2.9999999999999361E-2</v>
      </c>
      <c r="X175" s="178">
        <f t="shared" si="192"/>
        <v>-1.9999999999999574E-2</v>
      </c>
      <c r="Y175" s="178">
        <f t="shared" si="192"/>
        <v>-4.9999999999998934E-3</v>
      </c>
      <c r="Z175" s="178">
        <f t="shared" si="192"/>
        <v>9.9999999999997868E-3</v>
      </c>
      <c r="AA175" s="178">
        <f t="shared" si="192"/>
        <v>9.9999999999997868E-3</v>
      </c>
      <c r="AB175" s="178">
        <f t="shared" si="192"/>
        <v>9.9999999999997868E-3</v>
      </c>
      <c r="AC175" s="178">
        <f t="shared" si="192"/>
        <v>1.3333333333333641E-2</v>
      </c>
      <c r="AD175" s="178">
        <f t="shared" si="192"/>
        <v>1.6666666666665719E-2</v>
      </c>
      <c r="AE175" s="178">
        <f t="shared" si="192"/>
        <v>1.9999999999999574E-2</v>
      </c>
      <c r="AF175" s="178">
        <f t="shared" si="192"/>
        <v>1.7999999999999794E-2</v>
      </c>
      <c r="AG175" s="178">
        <f t="shared" si="192"/>
        <v>1.6000000000000014E-2</v>
      </c>
      <c r="AH175" s="178">
        <f t="shared" si="192"/>
        <v>1.3999999999999346E-2</v>
      </c>
      <c r="AI175" s="178">
        <f t="shared" si="192"/>
        <v>1.1999999999999567E-2</v>
      </c>
      <c r="AJ175" s="178">
        <f t="shared" si="192"/>
        <v>9.9999999999997868E-3</v>
      </c>
      <c r="AK175" s="178">
        <f t="shared" si="192"/>
        <v>8.0000000000000071E-3</v>
      </c>
      <c r="AL175" s="178">
        <f t="shared" si="192"/>
        <v>6.0000000000002274E-3</v>
      </c>
      <c r="AM175" s="178">
        <f t="shared" si="192"/>
        <v>3.9999999999995595E-3</v>
      </c>
      <c r="AN175" s="178">
        <f t="shared" si="192"/>
        <v>2.0000000000006679E-3</v>
      </c>
      <c r="AO175" s="178">
        <f t="shared" si="192"/>
        <v>0</v>
      </c>
      <c r="AP175" s="179">
        <f t="shared" si="13"/>
        <v>1.9999999999999574E-2</v>
      </c>
      <c r="AQ175" s="180">
        <f t="shared" si="148"/>
        <v>4.0597609561753158E-2</v>
      </c>
      <c r="AR175" s="42">
        <f t="shared" si="149"/>
        <v>5.5447645885672525E-2</v>
      </c>
      <c r="AS175" s="241">
        <f t="shared" si="150"/>
        <v>0.1695881226884568</v>
      </c>
    </row>
    <row r="176" spans="1:45" ht="12.75">
      <c r="A176" s="184">
        <v>42885</v>
      </c>
      <c r="B176" s="182">
        <v>8.34</v>
      </c>
      <c r="C176" s="176">
        <v>8.19</v>
      </c>
      <c r="D176" s="175">
        <v>8.0399999999999991</v>
      </c>
      <c r="E176" s="175">
        <f t="shared" si="0"/>
        <v>7.93</v>
      </c>
      <c r="F176" s="175">
        <v>7.82</v>
      </c>
      <c r="G176" s="175">
        <f t="shared" si="1"/>
        <v>7.7650000000000006</v>
      </c>
      <c r="H176" s="176">
        <v>7.71</v>
      </c>
      <c r="I176" s="176">
        <f t="shared" si="2"/>
        <v>7.7033333333333331</v>
      </c>
      <c r="J176" s="176">
        <f t="shared" si="3"/>
        <v>7.6966666666666672</v>
      </c>
      <c r="K176" s="175">
        <v>7.69</v>
      </c>
      <c r="L176" s="175">
        <f t="shared" si="4"/>
        <v>7.7320000000000002</v>
      </c>
      <c r="M176" s="175">
        <f t="shared" si="5"/>
        <v>7.774</v>
      </c>
      <c r="N176" s="175">
        <f t="shared" si="6"/>
        <v>7.8160000000000007</v>
      </c>
      <c r="O176" s="175">
        <f t="shared" si="7"/>
        <v>7.8580000000000005</v>
      </c>
      <c r="P176" s="176">
        <v>7.9</v>
      </c>
      <c r="Q176" s="176">
        <f t="shared" si="8"/>
        <v>7.9640000000000004</v>
      </c>
      <c r="R176" s="176">
        <f t="shared" si="9"/>
        <v>8.0280000000000005</v>
      </c>
      <c r="S176" s="176">
        <f t="shared" si="10"/>
        <v>8.0920000000000005</v>
      </c>
      <c r="T176" s="176">
        <f t="shared" si="11"/>
        <v>8.1560000000000006</v>
      </c>
      <c r="U176" s="183">
        <v>8.2200000000000006</v>
      </c>
      <c r="V176" s="178">
        <f t="shared" ref="V176:AO176" si="193">B176-B177</f>
        <v>2.9999999999999361E-2</v>
      </c>
      <c r="W176" s="178">
        <f t="shared" si="193"/>
        <v>4.9999999999998934E-2</v>
      </c>
      <c r="X176" s="178">
        <f t="shared" si="193"/>
        <v>4.9999999999998934E-2</v>
      </c>
      <c r="Y176" s="178">
        <f t="shared" si="193"/>
        <v>4.9999999999999822E-2</v>
      </c>
      <c r="Z176" s="178">
        <f t="shared" si="193"/>
        <v>5.0000000000000711E-2</v>
      </c>
      <c r="AA176" s="178">
        <f t="shared" si="193"/>
        <v>5.0000000000000711E-2</v>
      </c>
      <c r="AB176" s="178">
        <f t="shared" si="193"/>
        <v>4.9999999999999822E-2</v>
      </c>
      <c r="AC176" s="178">
        <f t="shared" si="193"/>
        <v>4.6666666666665968E-2</v>
      </c>
      <c r="AD176" s="178">
        <f t="shared" si="193"/>
        <v>4.333333333333389E-2</v>
      </c>
      <c r="AE176" s="178">
        <f t="shared" si="193"/>
        <v>4.0000000000000036E-2</v>
      </c>
      <c r="AF176" s="178">
        <f t="shared" si="193"/>
        <v>3.5999999999999588E-2</v>
      </c>
      <c r="AG176" s="178">
        <f t="shared" si="193"/>
        <v>3.2000000000000028E-2</v>
      </c>
      <c r="AH176" s="178">
        <f t="shared" si="193"/>
        <v>2.8000000000000469E-2</v>
      </c>
      <c r="AI176" s="178">
        <f t="shared" si="193"/>
        <v>2.4000000000000909E-2</v>
      </c>
      <c r="AJ176" s="178">
        <f t="shared" si="193"/>
        <v>2.0000000000000462E-2</v>
      </c>
      <c r="AK176" s="178">
        <f t="shared" si="193"/>
        <v>1.8000000000000682E-2</v>
      </c>
      <c r="AL176" s="178">
        <f t="shared" si="193"/>
        <v>1.6000000000000014E-2</v>
      </c>
      <c r="AM176" s="178">
        <f t="shared" si="193"/>
        <v>1.3999999999999346E-2</v>
      </c>
      <c r="AN176" s="178">
        <f t="shared" si="193"/>
        <v>1.2000000000000455E-2</v>
      </c>
      <c r="AO176" s="178">
        <f t="shared" si="193"/>
        <v>9.9999999999997868E-3</v>
      </c>
      <c r="AP176" s="179">
        <f t="shared" si="13"/>
        <v>5.0000000000000711E-2</v>
      </c>
      <c r="AQ176" s="180">
        <f t="shared" si="148"/>
        <v>4.1155378486055945E-2</v>
      </c>
      <c r="AR176" s="42">
        <f t="shared" si="149"/>
        <v>5.5941574530541813E-2</v>
      </c>
      <c r="AS176" s="241">
        <f t="shared" si="150"/>
        <v>0.17129494146567914</v>
      </c>
    </row>
    <row r="177" spans="1:45" ht="12.75">
      <c r="A177" s="184">
        <v>42884</v>
      </c>
      <c r="B177" s="182">
        <v>8.31</v>
      </c>
      <c r="C177" s="176">
        <v>8.14</v>
      </c>
      <c r="D177" s="175">
        <v>7.99</v>
      </c>
      <c r="E177" s="175">
        <f t="shared" si="0"/>
        <v>7.88</v>
      </c>
      <c r="F177" s="175">
        <v>7.77</v>
      </c>
      <c r="G177" s="175">
        <f t="shared" si="1"/>
        <v>7.7149999999999999</v>
      </c>
      <c r="H177" s="176">
        <v>7.66</v>
      </c>
      <c r="I177" s="176">
        <f t="shared" si="2"/>
        <v>7.6566666666666672</v>
      </c>
      <c r="J177" s="176">
        <f t="shared" si="3"/>
        <v>7.6533333333333333</v>
      </c>
      <c r="K177" s="175">
        <v>7.65</v>
      </c>
      <c r="L177" s="175">
        <f t="shared" si="4"/>
        <v>7.6960000000000006</v>
      </c>
      <c r="M177" s="175">
        <f t="shared" si="5"/>
        <v>7.742</v>
      </c>
      <c r="N177" s="175">
        <f t="shared" si="6"/>
        <v>7.7880000000000003</v>
      </c>
      <c r="O177" s="175">
        <f t="shared" si="7"/>
        <v>7.8339999999999996</v>
      </c>
      <c r="P177" s="176">
        <v>7.88</v>
      </c>
      <c r="Q177" s="176">
        <f t="shared" si="8"/>
        <v>7.9459999999999997</v>
      </c>
      <c r="R177" s="176">
        <f t="shared" si="9"/>
        <v>8.0120000000000005</v>
      </c>
      <c r="S177" s="176">
        <f t="shared" si="10"/>
        <v>8.0780000000000012</v>
      </c>
      <c r="T177" s="176">
        <f t="shared" si="11"/>
        <v>8.1440000000000001</v>
      </c>
      <c r="U177" s="183">
        <v>8.2100000000000009</v>
      </c>
      <c r="V177" s="178">
        <f t="shared" ref="V177:AO177" si="194">B177-B178</f>
        <v>-4.9999999999998934E-2</v>
      </c>
      <c r="W177" s="178">
        <f t="shared" si="194"/>
        <v>-3.9999999999999147E-2</v>
      </c>
      <c r="X177" s="178">
        <f t="shared" si="194"/>
        <v>-4.9999999999998934E-2</v>
      </c>
      <c r="Y177" s="178">
        <f t="shared" si="194"/>
        <v>-4.4999999999999041E-2</v>
      </c>
      <c r="Z177" s="178">
        <f t="shared" si="194"/>
        <v>-4.0000000000000036E-2</v>
      </c>
      <c r="AA177" s="178">
        <f t="shared" si="194"/>
        <v>-3.5000000000000142E-2</v>
      </c>
      <c r="AB177" s="178">
        <f t="shared" si="194"/>
        <v>-3.0000000000000249E-2</v>
      </c>
      <c r="AC177" s="178">
        <f t="shared" si="194"/>
        <v>-2.6666666666666394E-2</v>
      </c>
      <c r="AD177" s="178">
        <f t="shared" si="194"/>
        <v>-2.3333333333333428E-2</v>
      </c>
      <c r="AE177" s="178">
        <f t="shared" si="194"/>
        <v>-1.9999999999999574E-2</v>
      </c>
      <c r="AF177" s="178">
        <f t="shared" si="194"/>
        <v>-1.7999999999998906E-2</v>
      </c>
      <c r="AG177" s="178">
        <f t="shared" si="194"/>
        <v>-1.6000000000000014E-2</v>
      </c>
      <c r="AH177" s="178">
        <f t="shared" si="194"/>
        <v>-1.3999999999999346E-2</v>
      </c>
      <c r="AI177" s="178">
        <f t="shared" si="194"/>
        <v>-1.2000000000000455E-2</v>
      </c>
      <c r="AJ177" s="178">
        <f t="shared" si="194"/>
        <v>-9.9999999999997868E-3</v>
      </c>
      <c r="AK177" s="178">
        <f t="shared" si="194"/>
        <v>-8.0000000000000071E-3</v>
      </c>
      <c r="AL177" s="178">
        <f t="shared" si="194"/>
        <v>-6.0000000000002274E-3</v>
      </c>
      <c r="AM177" s="178">
        <f t="shared" si="194"/>
        <v>-3.9999999999995595E-3</v>
      </c>
      <c r="AN177" s="178">
        <f t="shared" si="194"/>
        <v>-2.0000000000006679E-3</v>
      </c>
      <c r="AO177" s="178">
        <f t="shared" si="194"/>
        <v>0</v>
      </c>
      <c r="AP177" s="179">
        <f t="shared" si="13"/>
        <v>0</v>
      </c>
      <c r="AQ177" s="180">
        <f t="shared" si="148"/>
        <v>4.1394422310757142E-2</v>
      </c>
      <c r="AR177" s="42">
        <f t="shared" si="149"/>
        <v>5.6107466604409517E-2</v>
      </c>
      <c r="AS177" s="241">
        <f t="shared" si="150"/>
        <v>0.17191990796374268</v>
      </c>
    </row>
    <row r="178" spans="1:45" ht="12.75">
      <c r="A178" s="184">
        <v>42881</v>
      </c>
      <c r="B178" s="182">
        <v>8.36</v>
      </c>
      <c r="C178" s="176">
        <v>8.18</v>
      </c>
      <c r="D178" s="175">
        <v>8.0399999999999991</v>
      </c>
      <c r="E178" s="175">
        <f t="shared" si="0"/>
        <v>7.9249999999999989</v>
      </c>
      <c r="F178" s="175">
        <v>7.81</v>
      </c>
      <c r="G178" s="175">
        <f t="shared" si="1"/>
        <v>7.75</v>
      </c>
      <c r="H178" s="176">
        <v>7.69</v>
      </c>
      <c r="I178" s="176">
        <f t="shared" si="2"/>
        <v>7.6833333333333336</v>
      </c>
      <c r="J178" s="176">
        <f t="shared" si="3"/>
        <v>7.6766666666666667</v>
      </c>
      <c r="K178" s="175">
        <v>7.67</v>
      </c>
      <c r="L178" s="175">
        <f t="shared" si="4"/>
        <v>7.7139999999999995</v>
      </c>
      <c r="M178" s="175">
        <f t="shared" si="5"/>
        <v>7.758</v>
      </c>
      <c r="N178" s="175">
        <f t="shared" si="6"/>
        <v>7.8019999999999996</v>
      </c>
      <c r="O178" s="175">
        <f t="shared" si="7"/>
        <v>7.8460000000000001</v>
      </c>
      <c r="P178" s="176">
        <v>7.89</v>
      </c>
      <c r="Q178" s="176">
        <f t="shared" si="8"/>
        <v>7.9539999999999997</v>
      </c>
      <c r="R178" s="176">
        <f t="shared" si="9"/>
        <v>8.0180000000000007</v>
      </c>
      <c r="S178" s="176">
        <f t="shared" si="10"/>
        <v>8.0820000000000007</v>
      </c>
      <c r="T178" s="176">
        <f t="shared" si="11"/>
        <v>8.1460000000000008</v>
      </c>
      <c r="U178" s="183">
        <v>8.2100000000000009</v>
      </c>
      <c r="V178" s="178">
        <f t="shared" ref="V178:AO178" si="195">B178-B179</f>
        <v>1.9999999999999574E-2</v>
      </c>
      <c r="W178" s="178">
        <f t="shared" si="195"/>
        <v>-9.9999999999997868E-3</v>
      </c>
      <c r="X178" s="178">
        <f t="shared" si="195"/>
        <v>9.9999999999997868E-3</v>
      </c>
      <c r="Y178" s="178">
        <f t="shared" si="195"/>
        <v>2.4999999999999467E-2</v>
      </c>
      <c r="Z178" s="178">
        <f t="shared" si="195"/>
        <v>4.0000000000000036E-2</v>
      </c>
      <c r="AA178" s="178">
        <f t="shared" si="195"/>
        <v>5.0000000000000711E-2</v>
      </c>
      <c r="AB178" s="178">
        <f t="shared" si="195"/>
        <v>6.0000000000000497E-2</v>
      </c>
      <c r="AC178" s="178">
        <f t="shared" si="195"/>
        <v>6.3333333333333464E-2</v>
      </c>
      <c r="AD178" s="178">
        <f t="shared" si="195"/>
        <v>6.6666666666667318E-2</v>
      </c>
      <c r="AE178" s="178">
        <f t="shared" si="195"/>
        <v>7.0000000000000284E-2</v>
      </c>
      <c r="AF178" s="178">
        <f t="shared" si="195"/>
        <v>6.7999999999999616E-2</v>
      </c>
      <c r="AG178" s="178">
        <f t="shared" si="195"/>
        <v>6.5999999999999837E-2</v>
      </c>
      <c r="AH178" s="178">
        <f t="shared" si="195"/>
        <v>6.4000000000000057E-2</v>
      </c>
      <c r="AI178" s="178">
        <f t="shared" si="195"/>
        <v>6.2000000000000277E-2</v>
      </c>
      <c r="AJ178" s="178">
        <f t="shared" si="195"/>
        <v>5.9999999999999609E-2</v>
      </c>
      <c r="AK178" s="178">
        <f t="shared" si="195"/>
        <v>5.3999999999999382E-2</v>
      </c>
      <c r="AL178" s="178">
        <f t="shared" si="195"/>
        <v>4.8000000000000931E-2</v>
      </c>
      <c r="AM178" s="178">
        <f t="shared" si="195"/>
        <v>4.2000000000001592E-2</v>
      </c>
      <c r="AN178" s="178">
        <f t="shared" si="195"/>
        <v>3.6000000000001364E-2</v>
      </c>
      <c r="AO178" s="178">
        <f t="shared" si="195"/>
        <v>3.0000000000001137E-2</v>
      </c>
      <c r="AP178" s="179">
        <f t="shared" si="13"/>
        <v>7.0000000000000284E-2</v>
      </c>
      <c r="AQ178" s="180">
        <f t="shared" si="148"/>
        <v>4.1633466135458333E-2</v>
      </c>
      <c r="AR178" s="42">
        <f t="shared" si="149"/>
        <v>5.6058194008885412E-2</v>
      </c>
      <c r="AS178" s="241">
        <f t="shared" si="150"/>
        <v>0.17204432659059793</v>
      </c>
    </row>
    <row r="179" spans="1:45" ht="12.75">
      <c r="A179" s="184">
        <v>42880</v>
      </c>
      <c r="B179" s="182">
        <v>8.34</v>
      </c>
      <c r="C179" s="176">
        <v>8.19</v>
      </c>
      <c r="D179" s="175">
        <v>8.0299999999999994</v>
      </c>
      <c r="E179" s="175">
        <f t="shared" si="0"/>
        <v>7.8999999999999995</v>
      </c>
      <c r="F179" s="175">
        <v>7.77</v>
      </c>
      <c r="G179" s="175">
        <f t="shared" si="1"/>
        <v>7.6999999999999993</v>
      </c>
      <c r="H179" s="176">
        <v>7.63</v>
      </c>
      <c r="I179" s="176">
        <f t="shared" si="2"/>
        <v>7.62</v>
      </c>
      <c r="J179" s="176">
        <f t="shared" si="3"/>
        <v>7.6099999999999994</v>
      </c>
      <c r="K179" s="175">
        <v>7.6</v>
      </c>
      <c r="L179" s="175">
        <f t="shared" si="4"/>
        <v>7.6459999999999999</v>
      </c>
      <c r="M179" s="175">
        <f t="shared" si="5"/>
        <v>7.6920000000000002</v>
      </c>
      <c r="N179" s="175">
        <f t="shared" si="6"/>
        <v>7.7379999999999995</v>
      </c>
      <c r="O179" s="175">
        <f t="shared" si="7"/>
        <v>7.7839999999999998</v>
      </c>
      <c r="P179" s="176">
        <v>7.83</v>
      </c>
      <c r="Q179" s="176">
        <f t="shared" si="8"/>
        <v>7.9</v>
      </c>
      <c r="R179" s="176">
        <f t="shared" si="9"/>
        <v>7.97</v>
      </c>
      <c r="S179" s="176">
        <f t="shared" si="10"/>
        <v>8.0399999999999991</v>
      </c>
      <c r="T179" s="176">
        <f t="shared" si="11"/>
        <v>8.11</v>
      </c>
      <c r="U179" s="183">
        <v>8.18</v>
      </c>
      <c r="V179" s="178">
        <f t="shared" ref="V179:AO179" si="196">B179-B180</f>
        <v>2.9999999999999361E-2</v>
      </c>
      <c r="W179" s="178">
        <f t="shared" si="196"/>
        <v>2.9999999999999361E-2</v>
      </c>
      <c r="X179" s="178">
        <f t="shared" si="196"/>
        <v>2.9999999999999361E-2</v>
      </c>
      <c r="Y179" s="178">
        <f t="shared" si="196"/>
        <v>1.9999999999999574E-2</v>
      </c>
      <c r="Z179" s="178">
        <f t="shared" si="196"/>
        <v>9.9999999999997868E-3</v>
      </c>
      <c r="AA179" s="178">
        <f t="shared" si="196"/>
        <v>4.9999999999990052E-3</v>
      </c>
      <c r="AB179" s="178">
        <f t="shared" si="196"/>
        <v>0</v>
      </c>
      <c r="AC179" s="178">
        <f t="shared" si="196"/>
        <v>0</v>
      </c>
      <c r="AD179" s="178">
        <f t="shared" si="196"/>
        <v>0</v>
      </c>
      <c r="AE179" s="178">
        <f t="shared" si="196"/>
        <v>0</v>
      </c>
      <c r="AF179" s="178">
        <f t="shared" si="196"/>
        <v>1.9999999999997797E-3</v>
      </c>
      <c r="AG179" s="178">
        <f t="shared" si="196"/>
        <v>4.0000000000004476E-3</v>
      </c>
      <c r="AH179" s="178">
        <f t="shared" si="196"/>
        <v>5.9999999999993392E-3</v>
      </c>
      <c r="AI179" s="178">
        <f t="shared" si="196"/>
        <v>8.0000000000000071E-3</v>
      </c>
      <c r="AJ179" s="178">
        <f t="shared" si="196"/>
        <v>9.9999999999997868E-3</v>
      </c>
      <c r="AK179" s="178">
        <f t="shared" si="196"/>
        <v>1.4000000000000234E-2</v>
      </c>
      <c r="AL179" s="178">
        <f t="shared" si="196"/>
        <v>1.7999999999999794E-2</v>
      </c>
      <c r="AM179" s="178">
        <f t="shared" si="196"/>
        <v>2.1999999999998465E-2</v>
      </c>
      <c r="AN179" s="178">
        <f t="shared" si="196"/>
        <v>2.5999999999999801E-2</v>
      </c>
      <c r="AO179" s="178">
        <f t="shared" si="196"/>
        <v>2.9999999999999361E-2</v>
      </c>
      <c r="AP179" s="179">
        <f t="shared" si="13"/>
        <v>2.9999999999999361E-2</v>
      </c>
      <c r="AQ179" s="180">
        <f t="shared" si="148"/>
        <v>4.1633466135458333E-2</v>
      </c>
      <c r="AR179" s="42">
        <f t="shared" si="149"/>
        <v>5.6058194008885419E-2</v>
      </c>
      <c r="AS179" s="241">
        <f t="shared" si="150"/>
        <v>0.17204432659059793</v>
      </c>
    </row>
    <row r="180" spans="1:45" ht="12.75">
      <c r="A180" s="184">
        <v>42879</v>
      </c>
      <c r="B180" s="182">
        <v>8.31</v>
      </c>
      <c r="C180" s="176">
        <v>8.16</v>
      </c>
      <c r="D180" s="175">
        <v>8</v>
      </c>
      <c r="E180" s="175">
        <f t="shared" si="0"/>
        <v>7.88</v>
      </c>
      <c r="F180" s="175">
        <v>7.76</v>
      </c>
      <c r="G180" s="175">
        <f t="shared" si="1"/>
        <v>7.6950000000000003</v>
      </c>
      <c r="H180" s="176">
        <v>7.63</v>
      </c>
      <c r="I180" s="176">
        <f t="shared" si="2"/>
        <v>7.62</v>
      </c>
      <c r="J180" s="176">
        <f t="shared" si="3"/>
        <v>7.6099999999999994</v>
      </c>
      <c r="K180" s="175">
        <v>7.6</v>
      </c>
      <c r="L180" s="175">
        <f t="shared" si="4"/>
        <v>7.6440000000000001</v>
      </c>
      <c r="M180" s="175">
        <f t="shared" si="5"/>
        <v>7.6879999999999997</v>
      </c>
      <c r="N180" s="175">
        <f t="shared" si="6"/>
        <v>7.7320000000000002</v>
      </c>
      <c r="O180" s="175">
        <f t="shared" si="7"/>
        <v>7.7759999999999998</v>
      </c>
      <c r="P180" s="176">
        <v>7.82</v>
      </c>
      <c r="Q180" s="176">
        <f t="shared" si="8"/>
        <v>7.8860000000000001</v>
      </c>
      <c r="R180" s="176">
        <f t="shared" si="9"/>
        <v>7.952</v>
      </c>
      <c r="S180" s="176">
        <f t="shared" si="10"/>
        <v>8.0180000000000007</v>
      </c>
      <c r="T180" s="176">
        <f t="shared" si="11"/>
        <v>8.0839999999999996</v>
      </c>
      <c r="U180" s="183">
        <v>8.15</v>
      </c>
      <c r="V180" s="178">
        <f t="shared" ref="V180:AO180" si="197">B180-B181</f>
        <v>-9.9999999999997868E-3</v>
      </c>
      <c r="W180" s="178">
        <f t="shared" si="197"/>
        <v>2.9999999999999361E-2</v>
      </c>
      <c r="X180" s="178">
        <f t="shared" si="197"/>
        <v>4.9999999999999822E-2</v>
      </c>
      <c r="Y180" s="178">
        <f t="shared" si="197"/>
        <v>6.5000000000000391E-2</v>
      </c>
      <c r="Z180" s="178">
        <f t="shared" si="197"/>
        <v>8.0000000000000071E-2</v>
      </c>
      <c r="AA180" s="178">
        <f t="shared" si="197"/>
        <v>8.5000000000000853E-2</v>
      </c>
      <c r="AB180" s="178">
        <f t="shared" si="197"/>
        <v>8.9999999999999858E-2</v>
      </c>
      <c r="AC180" s="178">
        <f t="shared" si="197"/>
        <v>8.0000000000000071E-2</v>
      </c>
      <c r="AD180" s="178">
        <f t="shared" si="197"/>
        <v>6.9999999999999396E-2</v>
      </c>
      <c r="AE180" s="178">
        <f t="shared" si="197"/>
        <v>5.9999999999999609E-2</v>
      </c>
      <c r="AF180" s="178">
        <f t="shared" si="197"/>
        <v>4.9999999999999822E-2</v>
      </c>
      <c r="AG180" s="178">
        <f t="shared" si="197"/>
        <v>4.0000000000000036E-2</v>
      </c>
      <c r="AH180" s="178">
        <f t="shared" si="197"/>
        <v>3.0000000000000249E-2</v>
      </c>
      <c r="AI180" s="178">
        <f t="shared" si="197"/>
        <v>2.0000000000000462E-2</v>
      </c>
      <c r="AJ180" s="178">
        <f t="shared" si="197"/>
        <v>1.0000000000000675E-2</v>
      </c>
      <c r="AK180" s="178">
        <f t="shared" si="197"/>
        <v>0</v>
      </c>
      <c r="AL180" s="178">
        <f t="shared" si="197"/>
        <v>-9.9999999999997868E-3</v>
      </c>
      <c r="AM180" s="178">
        <f t="shared" si="197"/>
        <v>-1.9999999999999574E-2</v>
      </c>
      <c r="AN180" s="178">
        <f t="shared" si="197"/>
        <v>-2.9999999999999361E-2</v>
      </c>
      <c r="AO180" s="178">
        <f t="shared" si="197"/>
        <v>-3.9999999999999147E-2</v>
      </c>
      <c r="AP180" s="179">
        <f t="shared" si="13"/>
        <v>8.9999999999999858E-2</v>
      </c>
      <c r="AQ180" s="180">
        <f t="shared" si="148"/>
        <v>4.1673306772908536E-2</v>
      </c>
      <c r="AR180" s="42">
        <f t="shared" si="149"/>
        <v>5.6053446322429652E-2</v>
      </c>
      <c r="AS180" s="241">
        <f t="shared" si="150"/>
        <v>0.17207312245775513</v>
      </c>
    </row>
    <row r="181" spans="1:45" ht="12.75">
      <c r="A181" s="184">
        <v>42878</v>
      </c>
      <c r="B181" s="182">
        <v>8.32</v>
      </c>
      <c r="C181" s="176">
        <v>8.1300000000000008</v>
      </c>
      <c r="D181" s="175">
        <v>7.95</v>
      </c>
      <c r="E181" s="175">
        <f t="shared" si="0"/>
        <v>7.8149999999999995</v>
      </c>
      <c r="F181" s="175">
        <v>7.68</v>
      </c>
      <c r="G181" s="175">
        <f t="shared" si="1"/>
        <v>7.6099999999999994</v>
      </c>
      <c r="H181" s="176">
        <v>7.54</v>
      </c>
      <c r="I181" s="176">
        <f t="shared" si="2"/>
        <v>7.54</v>
      </c>
      <c r="J181" s="176">
        <f t="shared" si="3"/>
        <v>7.54</v>
      </c>
      <c r="K181" s="175">
        <v>7.54</v>
      </c>
      <c r="L181" s="175">
        <f t="shared" si="4"/>
        <v>7.5940000000000003</v>
      </c>
      <c r="M181" s="175">
        <f t="shared" si="5"/>
        <v>7.6479999999999997</v>
      </c>
      <c r="N181" s="175">
        <f t="shared" si="6"/>
        <v>7.702</v>
      </c>
      <c r="O181" s="175">
        <f t="shared" si="7"/>
        <v>7.7559999999999993</v>
      </c>
      <c r="P181" s="176">
        <v>7.81</v>
      </c>
      <c r="Q181" s="176">
        <f t="shared" si="8"/>
        <v>7.8859999999999992</v>
      </c>
      <c r="R181" s="176">
        <f t="shared" si="9"/>
        <v>7.9619999999999997</v>
      </c>
      <c r="S181" s="176">
        <f t="shared" si="10"/>
        <v>8.0380000000000003</v>
      </c>
      <c r="T181" s="176">
        <f t="shared" si="11"/>
        <v>8.113999999999999</v>
      </c>
      <c r="U181" s="183">
        <v>8.19</v>
      </c>
      <c r="V181" s="178">
        <f t="shared" ref="V181:AO181" si="198">B181-B182</f>
        <v>6.0000000000000497E-2</v>
      </c>
      <c r="W181" s="178">
        <f t="shared" si="198"/>
        <v>3.0000000000001137E-2</v>
      </c>
      <c r="X181" s="178">
        <f t="shared" si="198"/>
        <v>9.9999999999997868E-3</v>
      </c>
      <c r="Y181" s="178">
        <f t="shared" si="198"/>
        <v>4.9999999999990052E-3</v>
      </c>
      <c r="Z181" s="178">
        <f t="shared" si="198"/>
        <v>0</v>
      </c>
      <c r="AA181" s="178">
        <f t="shared" si="198"/>
        <v>-9.9999999999997868E-3</v>
      </c>
      <c r="AB181" s="178">
        <f t="shared" si="198"/>
        <v>-1.9999999999999574E-2</v>
      </c>
      <c r="AC181" s="178">
        <f t="shared" si="198"/>
        <v>-1.6666666666666607E-2</v>
      </c>
      <c r="AD181" s="178">
        <f t="shared" si="198"/>
        <v>-1.3333333333332753E-2</v>
      </c>
      <c r="AE181" s="178">
        <f t="shared" si="198"/>
        <v>-9.9999999999997868E-3</v>
      </c>
      <c r="AF181" s="178">
        <f t="shared" si="198"/>
        <v>-5.9999999999993392E-3</v>
      </c>
      <c r="AG181" s="178">
        <f t="shared" si="198"/>
        <v>-1.9999999999997797E-3</v>
      </c>
      <c r="AH181" s="178">
        <f t="shared" si="198"/>
        <v>1.9999999999997797E-3</v>
      </c>
      <c r="AI181" s="178">
        <f t="shared" si="198"/>
        <v>5.9999999999993392E-3</v>
      </c>
      <c r="AJ181" s="178">
        <f t="shared" si="198"/>
        <v>9.9999999999997868E-3</v>
      </c>
      <c r="AK181" s="178">
        <f t="shared" si="198"/>
        <v>1.3999999999999346E-2</v>
      </c>
      <c r="AL181" s="178">
        <f t="shared" si="198"/>
        <v>1.7999999999999794E-2</v>
      </c>
      <c r="AM181" s="178">
        <f t="shared" si="198"/>
        <v>2.2000000000000242E-2</v>
      </c>
      <c r="AN181" s="178">
        <f t="shared" si="198"/>
        <v>2.5999999999998025E-2</v>
      </c>
      <c r="AO181" s="178">
        <f t="shared" si="198"/>
        <v>2.9999999999999361E-2</v>
      </c>
      <c r="AP181" s="179">
        <f t="shared" si="13"/>
        <v>6.0000000000000497E-2</v>
      </c>
      <c r="AQ181" s="180">
        <f t="shared" si="148"/>
        <v>4.1474103585657535E-2</v>
      </c>
      <c r="AR181" s="42">
        <f t="shared" si="149"/>
        <v>5.5969798344225039E-2</v>
      </c>
      <c r="AS181" s="241">
        <f t="shared" si="150"/>
        <v>0.17167932497424002</v>
      </c>
    </row>
    <row r="182" spans="1:45" ht="12.75">
      <c r="A182" s="184">
        <v>42877</v>
      </c>
      <c r="B182" s="182">
        <v>8.26</v>
      </c>
      <c r="C182" s="176">
        <v>8.1</v>
      </c>
      <c r="D182" s="175">
        <v>7.94</v>
      </c>
      <c r="E182" s="175">
        <f t="shared" si="0"/>
        <v>7.8100000000000005</v>
      </c>
      <c r="F182" s="175">
        <v>7.68</v>
      </c>
      <c r="G182" s="175">
        <f t="shared" si="1"/>
        <v>7.6199999999999992</v>
      </c>
      <c r="H182" s="176">
        <v>7.56</v>
      </c>
      <c r="I182" s="176">
        <f t="shared" si="2"/>
        <v>7.5566666666666666</v>
      </c>
      <c r="J182" s="176">
        <f t="shared" si="3"/>
        <v>7.5533333333333328</v>
      </c>
      <c r="K182" s="175">
        <v>7.55</v>
      </c>
      <c r="L182" s="175">
        <f t="shared" si="4"/>
        <v>7.6</v>
      </c>
      <c r="M182" s="175">
        <f t="shared" si="5"/>
        <v>7.6499999999999995</v>
      </c>
      <c r="N182" s="175">
        <f t="shared" si="6"/>
        <v>7.7</v>
      </c>
      <c r="O182" s="175">
        <f t="shared" si="7"/>
        <v>7.75</v>
      </c>
      <c r="P182" s="176">
        <v>7.8</v>
      </c>
      <c r="Q182" s="176">
        <f t="shared" si="8"/>
        <v>7.8719999999999999</v>
      </c>
      <c r="R182" s="176">
        <f t="shared" si="9"/>
        <v>7.944</v>
      </c>
      <c r="S182" s="176">
        <f t="shared" si="10"/>
        <v>8.016</v>
      </c>
      <c r="T182" s="176">
        <f t="shared" si="11"/>
        <v>8.088000000000001</v>
      </c>
      <c r="U182" s="183">
        <v>8.16</v>
      </c>
      <c r="V182" s="178">
        <f t="shared" ref="V182:AO182" si="199">B182-B183</f>
        <v>-5.0000000000000711E-2</v>
      </c>
      <c r="W182" s="178">
        <f t="shared" si="199"/>
        <v>-5.0000000000000711E-2</v>
      </c>
      <c r="X182" s="178">
        <f t="shared" si="199"/>
        <v>-2.9999999999999361E-2</v>
      </c>
      <c r="Y182" s="178">
        <f t="shared" si="199"/>
        <v>-1.9999999999999574E-2</v>
      </c>
      <c r="Z182" s="178">
        <f t="shared" si="199"/>
        <v>-1.0000000000000675E-2</v>
      </c>
      <c r="AA182" s="178">
        <f t="shared" si="199"/>
        <v>0</v>
      </c>
      <c r="AB182" s="178">
        <f t="shared" si="199"/>
        <v>9.9999999999997868E-3</v>
      </c>
      <c r="AC182" s="178">
        <f t="shared" si="199"/>
        <v>3.3333333333338544E-3</v>
      </c>
      <c r="AD182" s="178">
        <f t="shared" si="199"/>
        <v>-3.3333333333338544E-3</v>
      </c>
      <c r="AE182" s="178">
        <f t="shared" si="199"/>
        <v>-9.9999999999997868E-3</v>
      </c>
      <c r="AF182" s="178">
        <f t="shared" si="199"/>
        <v>-1.4000000000000234E-2</v>
      </c>
      <c r="AG182" s="178">
        <f t="shared" si="199"/>
        <v>-1.8000000000000682E-2</v>
      </c>
      <c r="AH182" s="178">
        <f t="shared" si="199"/>
        <v>-2.1999999999999353E-2</v>
      </c>
      <c r="AI182" s="178">
        <f t="shared" si="199"/>
        <v>-2.5999999999999801E-2</v>
      </c>
      <c r="AJ182" s="178">
        <f t="shared" si="199"/>
        <v>-3.0000000000000249E-2</v>
      </c>
      <c r="AK182" s="178">
        <f t="shared" si="199"/>
        <v>-3.0000000000000249E-2</v>
      </c>
      <c r="AL182" s="178">
        <f t="shared" si="199"/>
        <v>-3.0000000000000249E-2</v>
      </c>
      <c r="AM182" s="178">
        <f t="shared" si="199"/>
        <v>-2.9999999999999361E-2</v>
      </c>
      <c r="AN182" s="178">
        <f t="shared" si="199"/>
        <v>-2.9999999999999361E-2</v>
      </c>
      <c r="AO182" s="178">
        <f t="shared" si="199"/>
        <v>-2.9999999999999361E-2</v>
      </c>
      <c r="AP182" s="179">
        <f t="shared" si="13"/>
        <v>9.9999999999997868E-3</v>
      </c>
      <c r="AQ182" s="180">
        <f t="shared" si="148"/>
        <v>4.1235059760956337E-2</v>
      </c>
      <c r="AR182" s="42">
        <f t="shared" si="149"/>
        <v>5.6018465936657019E-2</v>
      </c>
      <c r="AS182" s="241">
        <f t="shared" si="150"/>
        <v>0.17155349889972765</v>
      </c>
    </row>
    <row r="183" spans="1:45" ht="12.75">
      <c r="A183" s="184">
        <v>42874</v>
      </c>
      <c r="B183" s="182">
        <v>8.31</v>
      </c>
      <c r="C183" s="176">
        <v>8.15</v>
      </c>
      <c r="D183" s="175">
        <v>7.97</v>
      </c>
      <c r="E183" s="175">
        <f t="shared" si="0"/>
        <v>7.83</v>
      </c>
      <c r="F183" s="175">
        <v>7.69</v>
      </c>
      <c r="G183" s="175">
        <f t="shared" si="1"/>
        <v>7.62</v>
      </c>
      <c r="H183" s="176">
        <v>7.55</v>
      </c>
      <c r="I183" s="176">
        <f t="shared" si="2"/>
        <v>7.5533333333333328</v>
      </c>
      <c r="J183" s="176">
        <f t="shared" si="3"/>
        <v>7.5566666666666666</v>
      </c>
      <c r="K183" s="175">
        <v>7.56</v>
      </c>
      <c r="L183" s="175">
        <f t="shared" si="4"/>
        <v>7.6139999999999999</v>
      </c>
      <c r="M183" s="175">
        <f t="shared" si="5"/>
        <v>7.6680000000000001</v>
      </c>
      <c r="N183" s="175">
        <f t="shared" si="6"/>
        <v>7.7219999999999995</v>
      </c>
      <c r="O183" s="175">
        <f t="shared" si="7"/>
        <v>7.7759999999999998</v>
      </c>
      <c r="P183" s="176">
        <v>7.83</v>
      </c>
      <c r="Q183" s="176">
        <f t="shared" si="8"/>
        <v>7.9020000000000001</v>
      </c>
      <c r="R183" s="176">
        <f t="shared" si="9"/>
        <v>7.9740000000000002</v>
      </c>
      <c r="S183" s="176">
        <f t="shared" si="10"/>
        <v>8.0459999999999994</v>
      </c>
      <c r="T183" s="176">
        <f t="shared" si="11"/>
        <v>8.1180000000000003</v>
      </c>
      <c r="U183" s="183">
        <v>8.19</v>
      </c>
      <c r="V183" s="178">
        <f t="shared" ref="V183:AO183" si="200">B183-B184</f>
        <v>2.000000000000135E-2</v>
      </c>
      <c r="W183" s="178">
        <f t="shared" si="200"/>
        <v>0</v>
      </c>
      <c r="X183" s="178">
        <f t="shared" si="200"/>
        <v>-4.0000000000000036E-2</v>
      </c>
      <c r="Y183" s="178">
        <f t="shared" si="200"/>
        <v>-5.9999999999999609E-2</v>
      </c>
      <c r="Z183" s="178">
        <f t="shared" si="200"/>
        <v>-7.9999999999999183E-2</v>
      </c>
      <c r="AA183" s="178">
        <f t="shared" si="200"/>
        <v>-8.9999999999999858E-2</v>
      </c>
      <c r="AB183" s="178">
        <f t="shared" si="200"/>
        <v>-0.10000000000000053</v>
      </c>
      <c r="AC183" s="178">
        <f t="shared" si="200"/>
        <v>-9.6666666666667567E-2</v>
      </c>
      <c r="AD183" s="178">
        <f t="shared" si="200"/>
        <v>-9.3333333333333712E-2</v>
      </c>
      <c r="AE183" s="178">
        <f t="shared" si="200"/>
        <v>-9.0000000000000746E-2</v>
      </c>
      <c r="AF183" s="178">
        <f t="shared" si="200"/>
        <v>-8.2000000000000739E-2</v>
      </c>
      <c r="AG183" s="178">
        <f t="shared" si="200"/>
        <v>-7.3999999999999844E-2</v>
      </c>
      <c r="AH183" s="178">
        <f t="shared" si="200"/>
        <v>-6.6000000000000725E-2</v>
      </c>
      <c r="AI183" s="178">
        <f t="shared" si="200"/>
        <v>-5.7999999999999829E-2</v>
      </c>
      <c r="AJ183" s="178">
        <f t="shared" si="200"/>
        <v>-4.9999999999999822E-2</v>
      </c>
      <c r="AK183" s="178">
        <f t="shared" si="200"/>
        <v>-4.3999999999999595E-2</v>
      </c>
      <c r="AL183" s="178">
        <f t="shared" si="200"/>
        <v>-3.8000000000000256E-2</v>
      </c>
      <c r="AM183" s="178">
        <f t="shared" si="200"/>
        <v>-3.2000000000001805E-2</v>
      </c>
      <c r="AN183" s="178">
        <f t="shared" si="200"/>
        <v>-2.5999999999999801E-2</v>
      </c>
      <c r="AO183" s="178">
        <f t="shared" si="200"/>
        <v>-2.000000000000135E-2</v>
      </c>
      <c r="AP183" s="179">
        <f t="shared" si="13"/>
        <v>2.000000000000135E-2</v>
      </c>
      <c r="AQ183" s="180">
        <f t="shared" si="148"/>
        <v>4.1354581673306939E-2</v>
      </c>
      <c r="AR183" s="42">
        <f t="shared" si="149"/>
        <v>5.5983549091892085E-2</v>
      </c>
      <c r="AS183" s="241">
        <f t="shared" si="150"/>
        <v>0.17159179208449113</v>
      </c>
    </row>
    <row r="184" spans="1:45" ht="12.75">
      <c r="A184" s="184">
        <v>42873</v>
      </c>
      <c r="B184" s="182">
        <v>8.2899999999999991</v>
      </c>
      <c r="C184" s="176">
        <v>8.15</v>
      </c>
      <c r="D184" s="175">
        <v>8.01</v>
      </c>
      <c r="E184" s="175">
        <f t="shared" si="0"/>
        <v>7.89</v>
      </c>
      <c r="F184" s="175">
        <v>7.77</v>
      </c>
      <c r="G184" s="175">
        <f t="shared" si="1"/>
        <v>7.71</v>
      </c>
      <c r="H184" s="176">
        <v>7.65</v>
      </c>
      <c r="I184" s="176">
        <f t="shared" si="2"/>
        <v>7.65</v>
      </c>
      <c r="J184" s="176">
        <f t="shared" si="3"/>
        <v>7.65</v>
      </c>
      <c r="K184" s="175">
        <v>7.65</v>
      </c>
      <c r="L184" s="175">
        <f t="shared" si="4"/>
        <v>7.6960000000000006</v>
      </c>
      <c r="M184" s="175">
        <f t="shared" si="5"/>
        <v>7.742</v>
      </c>
      <c r="N184" s="175">
        <f t="shared" si="6"/>
        <v>7.7880000000000003</v>
      </c>
      <c r="O184" s="175">
        <f t="shared" si="7"/>
        <v>7.8339999999999996</v>
      </c>
      <c r="P184" s="176">
        <v>7.88</v>
      </c>
      <c r="Q184" s="176">
        <f t="shared" si="8"/>
        <v>7.9459999999999997</v>
      </c>
      <c r="R184" s="176">
        <f t="shared" si="9"/>
        <v>8.0120000000000005</v>
      </c>
      <c r="S184" s="176">
        <f t="shared" si="10"/>
        <v>8.0780000000000012</v>
      </c>
      <c r="T184" s="176">
        <f t="shared" si="11"/>
        <v>8.1440000000000001</v>
      </c>
      <c r="U184" s="183">
        <v>8.2100000000000009</v>
      </c>
      <c r="V184" s="178">
        <f t="shared" ref="V184:AO184" si="201">B184-B185</f>
        <v>-1.0000000000001563E-2</v>
      </c>
      <c r="W184" s="178">
        <f t="shared" si="201"/>
        <v>-9.9999999999997868E-3</v>
      </c>
      <c r="X184" s="178">
        <f t="shared" si="201"/>
        <v>9.9999999999997868E-3</v>
      </c>
      <c r="Y184" s="178">
        <f t="shared" si="201"/>
        <v>9.9999999999997868E-3</v>
      </c>
      <c r="Z184" s="178">
        <f t="shared" si="201"/>
        <v>9.9999999999997868E-3</v>
      </c>
      <c r="AA184" s="178">
        <f t="shared" si="201"/>
        <v>4.9999999999998934E-3</v>
      </c>
      <c r="AB184" s="178">
        <f t="shared" si="201"/>
        <v>0</v>
      </c>
      <c r="AC184" s="178">
        <f t="shared" si="201"/>
        <v>-3.3333333333329662E-3</v>
      </c>
      <c r="AD184" s="178">
        <f t="shared" si="201"/>
        <v>-6.6666666666668206E-3</v>
      </c>
      <c r="AE184" s="178">
        <f t="shared" si="201"/>
        <v>-9.9999999999997868E-3</v>
      </c>
      <c r="AF184" s="178">
        <f t="shared" si="201"/>
        <v>-1.5999999999999126E-2</v>
      </c>
      <c r="AG184" s="178">
        <f t="shared" si="201"/>
        <v>-2.2000000000000242E-2</v>
      </c>
      <c r="AH184" s="178">
        <f t="shared" si="201"/>
        <v>-2.7999999999999581E-2</v>
      </c>
      <c r="AI184" s="178">
        <f t="shared" si="201"/>
        <v>-3.4000000000000696E-2</v>
      </c>
      <c r="AJ184" s="178">
        <f t="shared" si="201"/>
        <v>-4.0000000000000036E-2</v>
      </c>
      <c r="AK184" s="178">
        <f t="shared" si="201"/>
        <v>-4.6000000000000263E-2</v>
      </c>
      <c r="AL184" s="178">
        <f t="shared" si="201"/>
        <v>-5.1999999999999602E-2</v>
      </c>
      <c r="AM184" s="178">
        <f t="shared" si="201"/>
        <v>-5.7999999999998053E-2</v>
      </c>
      <c r="AN184" s="178">
        <f t="shared" si="201"/>
        <v>-6.4000000000000057E-2</v>
      </c>
      <c r="AO184" s="178">
        <f t="shared" si="201"/>
        <v>-6.9999999999998508E-2</v>
      </c>
      <c r="AP184" s="179">
        <f t="shared" si="13"/>
        <v>9.9999999999997868E-3</v>
      </c>
      <c r="AQ184" s="180">
        <f t="shared" si="148"/>
        <v>4.1274900398406533E-2</v>
      </c>
      <c r="AR184" s="42">
        <f t="shared" si="149"/>
        <v>5.6028279712034966E-2</v>
      </c>
      <c r="AS184" s="241">
        <f t="shared" si="150"/>
        <v>0.17161616979266464</v>
      </c>
    </row>
    <row r="185" spans="1:45" ht="12.75">
      <c r="A185" s="184">
        <v>42872</v>
      </c>
      <c r="B185" s="182">
        <v>8.3000000000000007</v>
      </c>
      <c r="C185" s="176">
        <v>8.16</v>
      </c>
      <c r="D185" s="175">
        <v>8</v>
      </c>
      <c r="E185" s="175">
        <f t="shared" si="0"/>
        <v>7.88</v>
      </c>
      <c r="F185" s="175">
        <v>7.76</v>
      </c>
      <c r="G185" s="175">
        <f t="shared" si="1"/>
        <v>7.7050000000000001</v>
      </c>
      <c r="H185" s="176">
        <v>7.65</v>
      </c>
      <c r="I185" s="176">
        <f t="shared" si="2"/>
        <v>7.6533333333333333</v>
      </c>
      <c r="J185" s="176">
        <f t="shared" si="3"/>
        <v>7.6566666666666672</v>
      </c>
      <c r="K185" s="175">
        <v>7.66</v>
      </c>
      <c r="L185" s="175">
        <f t="shared" si="4"/>
        <v>7.7119999999999997</v>
      </c>
      <c r="M185" s="175">
        <f t="shared" si="5"/>
        <v>7.7640000000000002</v>
      </c>
      <c r="N185" s="175">
        <f t="shared" si="6"/>
        <v>7.8159999999999998</v>
      </c>
      <c r="O185" s="175">
        <f t="shared" si="7"/>
        <v>7.8680000000000003</v>
      </c>
      <c r="P185" s="176">
        <v>7.92</v>
      </c>
      <c r="Q185" s="176">
        <f t="shared" si="8"/>
        <v>7.992</v>
      </c>
      <c r="R185" s="176">
        <f t="shared" si="9"/>
        <v>8.0640000000000001</v>
      </c>
      <c r="S185" s="176">
        <f t="shared" si="10"/>
        <v>8.1359999999999992</v>
      </c>
      <c r="T185" s="176">
        <f t="shared" si="11"/>
        <v>8.2080000000000002</v>
      </c>
      <c r="U185" s="183">
        <v>8.2799999999999994</v>
      </c>
      <c r="V185" s="178">
        <f t="shared" ref="V185:AO185" si="202">B185-B186</f>
        <v>1.0000000000001563E-2</v>
      </c>
      <c r="W185" s="178">
        <f t="shared" si="202"/>
        <v>1.9999999999999574E-2</v>
      </c>
      <c r="X185" s="178">
        <f t="shared" si="202"/>
        <v>3.0000000000000249E-2</v>
      </c>
      <c r="Y185" s="178">
        <f t="shared" si="202"/>
        <v>4.4999999999999929E-2</v>
      </c>
      <c r="Z185" s="178">
        <f t="shared" si="202"/>
        <v>5.9999999999999609E-2</v>
      </c>
      <c r="AA185" s="178">
        <f t="shared" si="202"/>
        <v>6.4999999999999503E-2</v>
      </c>
      <c r="AB185" s="178">
        <f t="shared" si="202"/>
        <v>7.0000000000000284E-2</v>
      </c>
      <c r="AC185" s="178">
        <f t="shared" si="202"/>
        <v>6.666666666666643E-2</v>
      </c>
      <c r="AD185" s="178">
        <f t="shared" si="202"/>
        <v>6.3333333333334352E-2</v>
      </c>
      <c r="AE185" s="178">
        <f t="shared" si="202"/>
        <v>6.0000000000000497E-2</v>
      </c>
      <c r="AF185" s="178">
        <f t="shared" si="202"/>
        <v>5.600000000000005E-2</v>
      </c>
      <c r="AG185" s="178">
        <f t="shared" si="202"/>
        <v>5.200000000000049E-2</v>
      </c>
      <c r="AH185" s="178">
        <f t="shared" si="202"/>
        <v>4.8000000000000043E-2</v>
      </c>
      <c r="AI185" s="178">
        <f t="shared" si="202"/>
        <v>4.4000000000000483E-2</v>
      </c>
      <c r="AJ185" s="178">
        <f t="shared" si="202"/>
        <v>4.0000000000000036E-2</v>
      </c>
      <c r="AK185" s="178">
        <f t="shared" si="202"/>
        <v>3.8000000000000256E-2</v>
      </c>
      <c r="AL185" s="178">
        <f t="shared" si="202"/>
        <v>3.5999999999999588E-2</v>
      </c>
      <c r="AM185" s="178">
        <f t="shared" si="202"/>
        <v>3.399999999999892E-2</v>
      </c>
      <c r="AN185" s="178">
        <f t="shared" si="202"/>
        <v>3.2000000000000028E-2</v>
      </c>
      <c r="AO185" s="178">
        <f t="shared" si="202"/>
        <v>2.9999999999999361E-2</v>
      </c>
      <c r="AP185" s="179">
        <f t="shared" si="13"/>
        <v>7.0000000000000284E-2</v>
      </c>
      <c r="AQ185" s="180">
        <f t="shared" si="148"/>
        <v>4.1633466135458333E-2</v>
      </c>
      <c r="AR185" s="42">
        <f t="shared" si="149"/>
        <v>5.6115248511771181E-2</v>
      </c>
      <c r="AS185" s="241">
        <f t="shared" si="150"/>
        <v>0.17217705521209065</v>
      </c>
    </row>
    <row r="186" spans="1:45" ht="12.75">
      <c r="A186" s="184">
        <v>42871</v>
      </c>
      <c r="B186" s="182">
        <v>8.2899999999999991</v>
      </c>
      <c r="C186" s="176">
        <v>8.14</v>
      </c>
      <c r="D186" s="175">
        <v>7.97</v>
      </c>
      <c r="E186" s="175">
        <f t="shared" si="0"/>
        <v>7.835</v>
      </c>
      <c r="F186" s="175">
        <v>7.7</v>
      </c>
      <c r="G186" s="175">
        <f t="shared" si="1"/>
        <v>7.6400000000000006</v>
      </c>
      <c r="H186" s="176">
        <v>7.58</v>
      </c>
      <c r="I186" s="176">
        <f t="shared" si="2"/>
        <v>7.5866666666666669</v>
      </c>
      <c r="J186" s="176">
        <f t="shared" si="3"/>
        <v>7.5933333333333328</v>
      </c>
      <c r="K186" s="175">
        <v>7.6</v>
      </c>
      <c r="L186" s="175">
        <f t="shared" si="4"/>
        <v>7.6559999999999997</v>
      </c>
      <c r="M186" s="175">
        <f t="shared" si="5"/>
        <v>7.7119999999999997</v>
      </c>
      <c r="N186" s="175">
        <f t="shared" si="6"/>
        <v>7.7679999999999998</v>
      </c>
      <c r="O186" s="175">
        <f t="shared" si="7"/>
        <v>7.8239999999999998</v>
      </c>
      <c r="P186" s="176">
        <v>7.88</v>
      </c>
      <c r="Q186" s="176">
        <f t="shared" si="8"/>
        <v>7.9539999999999997</v>
      </c>
      <c r="R186" s="176">
        <f t="shared" si="9"/>
        <v>8.0280000000000005</v>
      </c>
      <c r="S186" s="176">
        <f t="shared" si="10"/>
        <v>8.1020000000000003</v>
      </c>
      <c r="T186" s="176">
        <f t="shared" si="11"/>
        <v>8.1760000000000002</v>
      </c>
      <c r="U186" s="183">
        <v>8.25</v>
      </c>
      <c r="V186" s="178">
        <f t="shared" ref="V186:AO186" si="203">B186-B187</f>
        <v>0</v>
      </c>
      <c r="W186" s="178">
        <f t="shared" si="203"/>
        <v>2.000000000000135E-2</v>
      </c>
      <c r="X186" s="178">
        <f t="shared" si="203"/>
        <v>2.9999999999999361E-2</v>
      </c>
      <c r="Y186" s="178">
        <f t="shared" si="203"/>
        <v>3.4999999999999254E-2</v>
      </c>
      <c r="Z186" s="178">
        <f t="shared" si="203"/>
        <v>4.0000000000000036E-2</v>
      </c>
      <c r="AA186" s="178">
        <f t="shared" si="203"/>
        <v>4.4999999999999929E-2</v>
      </c>
      <c r="AB186" s="178">
        <f t="shared" si="203"/>
        <v>4.9999999999999822E-2</v>
      </c>
      <c r="AC186" s="178">
        <f t="shared" si="203"/>
        <v>4.6666666666666856E-2</v>
      </c>
      <c r="AD186" s="178">
        <f t="shared" si="203"/>
        <v>4.3333333333333002E-2</v>
      </c>
      <c r="AE186" s="178">
        <f t="shared" si="203"/>
        <v>4.0000000000000036E-2</v>
      </c>
      <c r="AF186" s="178">
        <f t="shared" si="203"/>
        <v>3.3999999999999808E-2</v>
      </c>
      <c r="AG186" s="178">
        <f t="shared" si="203"/>
        <v>2.7999999999999581E-2</v>
      </c>
      <c r="AH186" s="178">
        <f t="shared" si="203"/>
        <v>2.2000000000000242E-2</v>
      </c>
      <c r="AI186" s="178">
        <f t="shared" si="203"/>
        <v>1.6000000000000014E-2</v>
      </c>
      <c r="AJ186" s="178">
        <f t="shared" si="203"/>
        <v>9.9999999999997868E-3</v>
      </c>
      <c r="AK186" s="178">
        <f t="shared" si="203"/>
        <v>5.9999999999993392E-3</v>
      </c>
      <c r="AL186" s="178">
        <f t="shared" si="203"/>
        <v>2.0000000000006679E-3</v>
      </c>
      <c r="AM186" s="178">
        <f t="shared" si="203"/>
        <v>-1.9999999999988916E-3</v>
      </c>
      <c r="AN186" s="178">
        <f t="shared" si="203"/>
        <v>-6.0000000000002274E-3</v>
      </c>
      <c r="AO186" s="178">
        <f t="shared" si="203"/>
        <v>-9.9999999999997868E-3</v>
      </c>
      <c r="AP186" s="179">
        <f t="shared" si="13"/>
        <v>4.9999999999999822E-2</v>
      </c>
      <c r="AQ186" s="180">
        <f t="shared" si="148"/>
        <v>4.1553784860557941E-2</v>
      </c>
      <c r="AR186" s="42">
        <f t="shared" si="149"/>
        <v>5.6089001556611076E-2</v>
      </c>
      <c r="AS186" s="241">
        <f t="shared" si="150"/>
        <v>0.17203631438885353</v>
      </c>
    </row>
    <row r="187" spans="1:45" ht="12.75">
      <c r="A187" s="184">
        <v>42870</v>
      </c>
      <c r="B187" s="182">
        <v>8.2899999999999991</v>
      </c>
      <c r="C187" s="176">
        <v>8.1199999999999992</v>
      </c>
      <c r="D187" s="175">
        <v>7.94</v>
      </c>
      <c r="E187" s="175">
        <f t="shared" si="0"/>
        <v>7.8000000000000007</v>
      </c>
      <c r="F187" s="175">
        <v>7.66</v>
      </c>
      <c r="G187" s="175">
        <f t="shared" si="1"/>
        <v>7.5950000000000006</v>
      </c>
      <c r="H187" s="176">
        <v>7.53</v>
      </c>
      <c r="I187" s="176">
        <f t="shared" si="2"/>
        <v>7.54</v>
      </c>
      <c r="J187" s="176">
        <f t="shared" si="3"/>
        <v>7.55</v>
      </c>
      <c r="K187" s="175">
        <v>7.56</v>
      </c>
      <c r="L187" s="175">
        <f t="shared" si="4"/>
        <v>7.6219999999999999</v>
      </c>
      <c r="M187" s="175">
        <f t="shared" si="5"/>
        <v>7.6840000000000002</v>
      </c>
      <c r="N187" s="175">
        <f t="shared" si="6"/>
        <v>7.7459999999999996</v>
      </c>
      <c r="O187" s="175">
        <f t="shared" si="7"/>
        <v>7.8079999999999998</v>
      </c>
      <c r="P187" s="176">
        <v>7.87</v>
      </c>
      <c r="Q187" s="176">
        <f t="shared" si="8"/>
        <v>7.9480000000000004</v>
      </c>
      <c r="R187" s="176">
        <f t="shared" si="9"/>
        <v>8.0259999999999998</v>
      </c>
      <c r="S187" s="176">
        <f t="shared" si="10"/>
        <v>8.1039999999999992</v>
      </c>
      <c r="T187" s="176">
        <f t="shared" si="11"/>
        <v>8.1820000000000004</v>
      </c>
      <c r="U187" s="183">
        <v>8.26</v>
      </c>
      <c r="V187" s="178">
        <f t="shared" ref="V187:AO187" si="204">B187-B188</f>
        <v>4.9999999999998934E-2</v>
      </c>
      <c r="W187" s="178">
        <f t="shared" si="204"/>
        <v>3.9999999999999147E-2</v>
      </c>
      <c r="X187" s="178">
        <f t="shared" si="204"/>
        <v>1.0000000000000675E-2</v>
      </c>
      <c r="Y187" s="178">
        <f t="shared" si="204"/>
        <v>-2.4999999999998579E-2</v>
      </c>
      <c r="Z187" s="178">
        <f t="shared" si="204"/>
        <v>-5.9999999999999609E-2</v>
      </c>
      <c r="AA187" s="178">
        <f t="shared" si="204"/>
        <v>-7.4999999999999289E-2</v>
      </c>
      <c r="AB187" s="178">
        <f t="shared" si="204"/>
        <v>-8.9999999999999858E-2</v>
      </c>
      <c r="AC187" s="178">
        <f t="shared" si="204"/>
        <v>-8.6666666666666892E-2</v>
      </c>
      <c r="AD187" s="178">
        <f t="shared" si="204"/>
        <v>-8.3333333333333037E-2</v>
      </c>
      <c r="AE187" s="178">
        <f t="shared" si="204"/>
        <v>-8.0000000000000071E-2</v>
      </c>
      <c r="AF187" s="178">
        <f t="shared" si="204"/>
        <v>-6.4000000000000057E-2</v>
      </c>
      <c r="AG187" s="178">
        <f t="shared" si="204"/>
        <v>-4.8000000000000043E-2</v>
      </c>
      <c r="AH187" s="178">
        <f t="shared" si="204"/>
        <v>-3.2000000000000028E-2</v>
      </c>
      <c r="AI187" s="178">
        <f t="shared" si="204"/>
        <v>-1.6000000000000014E-2</v>
      </c>
      <c r="AJ187" s="178">
        <f t="shared" si="204"/>
        <v>0</v>
      </c>
      <c r="AK187" s="178">
        <f t="shared" si="204"/>
        <v>9.9999999999997868E-3</v>
      </c>
      <c r="AL187" s="178">
        <f t="shared" si="204"/>
        <v>1.9999999999999574E-2</v>
      </c>
      <c r="AM187" s="178">
        <f t="shared" si="204"/>
        <v>2.9999999999999361E-2</v>
      </c>
      <c r="AN187" s="178">
        <f t="shared" si="204"/>
        <v>3.9999999999999147E-2</v>
      </c>
      <c r="AO187" s="178">
        <f t="shared" si="204"/>
        <v>4.9999999999998934E-2</v>
      </c>
      <c r="AP187" s="179">
        <f t="shared" si="13"/>
        <v>4.9999999999998934E-2</v>
      </c>
      <c r="AQ187" s="180">
        <f t="shared" si="148"/>
        <v>4.1434262948207345E-2</v>
      </c>
      <c r="AR187" s="42">
        <f t="shared" si="149"/>
        <v>5.6102893520339668E-2</v>
      </c>
      <c r="AS187" s="241">
        <f t="shared" si="150"/>
        <v>0.1719491100167892</v>
      </c>
    </row>
    <row r="188" spans="1:45" ht="12.75">
      <c r="A188" s="184">
        <v>42867</v>
      </c>
      <c r="B188" s="182">
        <v>8.24</v>
      </c>
      <c r="C188" s="176">
        <v>8.08</v>
      </c>
      <c r="D188" s="175">
        <v>7.93</v>
      </c>
      <c r="E188" s="175">
        <f t="shared" si="0"/>
        <v>7.8249999999999993</v>
      </c>
      <c r="F188" s="175">
        <v>7.72</v>
      </c>
      <c r="G188" s="175">
        <f t="shared" si="1"/>
        <v>7.67</v>
      </c>
      <c r="H188" s="176">
        <v>7.62</v>
      </c>
      <c r="I188" s="176">
        <f t="shared" si="2"/>
        <v>7.6266666666666669</v>
      </c>
      <c r="J188" s="176">
        <f t="shared" si="3"/>
        <v>7.6333333333333329</v>
      </c>
      <c r="K188" s="175">
        <v>7.64</v>
      </c>
      <c r="L188" s="175">
        <f t="shared" si="4"/>
        <v>7.6859999999999999</v>
      </c>
      <c r="M188" s="175">
        <f t="shared" si="5"/>
        <v>7.7320000000000002</v>
      </c>
      <c r="N188" s="175">
        <f t="shared" si="6"/>
        <v>7.7779999999999996</v>
      </c>
      <c r="O188" s="175">
        <f t="shared" si="7"/>
        <v>7.8239999999999998</v>
      </c>
      <c r="P188" s="176">
        <v>7.87</v>
      </c>
      <c r="Q188" s="176">
        <f t="shared" si="8"/>
        <v>7.9380000000000006</v>
      </c>
      <c r="R188" s="176">
        <f t="shared" si="9"/>
        <v>8.0060000000000002</v>
      </c>
      <c r="S188" s="176">
        <f t="shared" si="10"/>
        <v>8.0739999999999998</v>
      </c>
      <c r="T188" s="176">
        <f t="shared" si="11"/>
        <v>8.1420000000000012</v>
      </c>
      <c r="U188" s="183">
        <v>8.2100000000000009</v>
      </c>
      <c r="V188" s="178">
        <f t="shared" ref="V188:AO188" si="205">B188-B189</f>
        <v>-9.9999999999997868E-3</v>
      </c>
      <c r="W188" s="178">
        <f t="shared" si="205"/>
        <v>-6.0000000000000497E-2</v>
      </c>
      <c r="X188" s="178">
        <f t="shared" si="205"/>
        <v>-4.0000000000000036E-2</v>
      </c>
      <c r="Y188" s="178">
        <f t="shared" si="205"/>
        <v>-1.5000000000000568E-2</v>
      </c>
      <c r="Z188" s="178">
        <f t="shared" si="205"/>
        <v>9.9999999999997868E-3</v>
      </c>
      <c r="AA188" s="178">
        <f t="shared" si="205"/>
        <v>1.9999999999999574E-2</v>
      </c>
      <c r="AB188" s="178">
        <f t="shared" si="205"/>
        <v>3.0000000000000249E-2</v>
      </c>
      <c r="AC188" s="178">
        <f t="shared" si="205"/>
        <v>2.0000000000000462E-2</v>
      </c>
      <c r="AD188" s="178">
        <f t="shared" si="205"/>
        <v>9.9999999999997868E-3</v>
      </c>
      <c r="AE188" s="178">
        <f t="shared" si="205"/>
        <v>0</v>
      </c>
      <c r="AF188" s="178">
        <f t="shared" si="205"/>
        <v>-1.4000000000000234E-2</v>
      </c>
      <c r="AG188" s="178">
        <f t="shared" si="205"/>
        <v>-2.7999999999999581E-2</v>
      </c>
      <c r="AH188" s="178">
        <f t="shared" si="205"/>
        <v>-4.2000000000000703E-2</v>
      </c>
      <c r="AI188" s="178">
        <f t="shared" si="205"/>
        <v>-5.600000000000005E-2</v>
      </c>
      <c r="AJ188" s="178">
        <f t="shared" si="205"/>
        <v>-7.0000000000000284E-2</v>
      </c>
      <c r="AK188" s="178">
        <f t="shared" si="205"/>
        <v>-7.6000000000000512E-2</v>
      </c>
      <c r="AL188" s="178">
        <f t="shared" si="205"/>
        <v>-8.2000000000000739E-2</v>
      </c>
      <c r="AM188" s="178">
        <f t="shared" si="205"/>
        <v>-8.8000000000000966E-2</v>
      </c>
      <c r="AN188" s="178">
        <f t="shared" si="205"/>
        <v>-9.3999999999999417E-2</v>
      </c>
      <c r="AO188" s="178">
        <f t="shared" si="205"/>
        <v>-9.9999999999999645E-2</v>
      </c>
      <c r="AP188" s="179">
        <f t="shared" si="13"/>
        <v>3.0000000000000249E-2</v>
      </c>
      <c r="AQ188" s="180">
        <f t="shared" si="148"/>
        <v>4.1314741035856757E-2</v>
      </c>
      <c r="AR188" s="42">
        <f t="shared" si="149"/>
        <v>5.6116526459080288E-2</v>
      </c>
      <c r="AS188" s="241">
        <f t="shared" si="150"/>
        <v>0.17186130306249478</v>
      </c>
    </row>
    <row r="189" spans="1:45" ht="12.75">
      <c r="A189" s="184">
        <v>42866</v>
      </c>
      <c r="B189" s="182">
        <v>8.25</v>
      </c>
      <c r="C189" s="176">
        <v>8.14</v>
      </c>
      <c r="D189" s="175">
        <v>7.97</v>
      </c>
      <c r="E189" s="175">
        <f t="shared" si="0"/>
        <v>7.84</v>
      </c>
      <c r="F189" s="175">
        <v>7.71</v>
      </c>
      <c r="G189" s="175">
        <f t="shared" si="1"/>
        <v>7.65</v>
      </c>
      <c r="H189" s="176">
        <v>7.59</v>
      </c>
      <c r="I189" s="176">
        <f t="shared" si="2"/>
        <v>7.6066666666666665</v>
      </c>
      <c r="J189" s="176">
        <f t="shared" si="3"/>
        <v>7.6233333333333331</v>
      </c>
      <c r="K189" s="175">
        <v>7.64</v>
      </c>
      <c r="L189" s="175">
        <f t="shared" si="4"/>
        <v>7.7</v>
      </c>
      <c r="M189" s="175">
        <f t="shared" si="5"/>
        <v>7.76</v>
      </c>
      <c r="N189" s="175">
        <f t="shared" si="6"/>
        <v>7.82</v>
      </c>
      <c r="O189" s="175">
        <f t="shared" si="7"/>
        <v>7.88</v>
      </c>
      <c r="P189" s="176">
        <v>7.94</v>
      </c>
      <c r="Q189" s="176">
        <f t="shared" si="8"/>
        <v>8.0140000000000011</v>
      </c>
      <c r="R189" s="176">
        <f t="shared" si="9"/>
        <v>8.088000000000001</v>
      </c>
      <c r="S189" s="176">
        <f t="shared" si="10"/>
        <v>8.1620000000000008</v>
      </c>
      <c r="T189" s="176">
        <f t="shared" si="11"/>
        <v>8.2360000000000007</v>
      </c>
      <c r="U189" s="183">
        <v>8.31</v>
      </c>
      <c r="V189" s="178">
        <f t="shared" ref="V189:AO189" si="206">B189-B190</f>
        <v>-0.11999999999999922</v>
      </c>
      <c r="W189" s="178">
        <f t="shared" si="206"/>
        <v>-3.9999999999999147E-2</v>
      </c>
      <c r="X189" s="178">
        <f t="shared" si="206"/>
        <v>-1.0000000000000675E-2</v>
      </c>
      <c r="Y189" s="178">
        <f t="shared" si="206"/>
        <v>-5.0000000000007816E-3</v>
      </c>
      <c r="Z189" s="178">
        <f t="shared" si="206"/>
        <v>0</v>
      </c>
      <c r="AA189" s="178">
        <f t="shared" si="206"/>
        <v>0</v>
      </c>
      <c r="AB189" s="178">
        <f t="shared" si="206"/>
        <v>0</v>
      </c>
      <c r="AC189" s="178">
        <f t="shared" si="206"/>
        <v>0</v>
      </c>
      <c r="AD189" s="178">
        <f t="shared" si="206"/>
        <v>0</v>
      </c>
      <c r="AE189" s="178">
        <f t="shared" si="206"/>
        <v>0</v>
      </c>
      <c r="AF189" s="178">
        <f t="shared" si="206"/>
        <v>0</v>
      </c>
      <c r="AG189" s="178">
        <f t="shared" si="206"/>
        <v>0</v>
      </c>
      <c r="AH189" s="178">
        <f t="shared" si="206"/>
        <v>0</v>
      </c>
      <c r="AI189" s="178">
        <f t="shared" si="206"/>
        <v>0</v>
      </c>
      <c r="AJ189" s="178">
        <f t="shared" si="206"/>
        <v>0</v>
      </c>
      <c r="AK189" s="178">
        <f t="shared" si="206"/>
        <v>0</v>
      </c>
      <c r="AL189" s="178">
        <f t="shared" si="206"/>
        <v>0</v>
      </c>
      <c r="AM189" s="178">
        <f t="shared" si="206"/>
        <v>0</v>
      </c>
      <c r="AN189" s="178">
        <f t="shared" si="206"/>
        <v>0</v>
      </c>
      <c r="AO189" s="178">
        <f t="shared" si="206"/>
        <v>0</v>
      </c>
      <c r="AP189" s="179">
        <f t="shared" si="13"/>
        <v>0</v>
      </c>
      <c r="AQ189" s="180">
        <f t="shared" si="148"/>
        <v>4.1235059760956351E-2</v>
      </c>
      <c r="AR189" s="42">
        <f t="shared" si="149"/>
        <v>5.61468478714202E-2</v>
      </c>
      <c r="AS189" s="241">
        <f t="shared" si="150"/>
        <v>0.17185215994072922</v>
      </c>
    </row>
    <row r="190" spans="1:45" ht="12.75">
      <c r="A190" s="184">
        <v>42865</v>
      </c>
      <c r="B190" s="182">
        <v>8.3699999999999992</v>
      </c>
      <c r="C190" s="176">
        <v>8.18</v>
      </c>
      <c r="D190" s="175">
        <v>7.98</v>
      </c>
      <c r="E190" s="175">
        <f t="shared" si="0"/>
        <v>7.8450000000000006</v>
      </c>
      <c r="F190" s="175">
        <v>7.71</v>
      </c>
      <c r="G190" s="175">
        <f t="shared" si="1"/>
        <v>7.65</v>
      </c>
      <c r="H190" s="176">
        <v>7.59</v>
      </c>
      <c r="I190" s="176">
        <f t="shared" si="2"/>
        <v>7.6066666666666665</v>
      </c>
      <c r="J190" s="176">
        <f t="shared" si="3"/>
        <v>7.6233333333333331</v>
      </c>
      <c r="K190" s="175">
        <v>7.64</v>
      </c>
      <c r="L190" s="175">
        <f t="shared" si="4"/>
        <v>7.7</v>
      </c>
      <c r="M190" s="175">
        <f t="shared" si="5"/>
        <v>7.76</v>
      </c>
      <c r="N190" s="175">
        <f t="shared" si="6"/>
        <v>7.82</v>
      </c>
      <c r="O190" s="175">
        <f t="shared" si="7"/>
        <v>7.88</v>
      </c>
      <c r="P190" s="176">
        <v>7.94</v>
      </c>
      <c r="Q190" s="176">
        <f t="shared" si="8"/>
        <v>8.0140000000000011</v>
      </c>
      <c r="R190" s="176">
        <f t="shared" si="9"/>
        <v>8.088000000000001</v>
      </c>
      <c r="S190" s="176">
        <f t="shared" si="10"/>
        <v>8.1620000000000008</v>
      </c>
      <c r="T190" s="176">
        <f t="shared" si="11"/>
        <v>8.2360000000000007</v>
      </c>
      <c r="U190" s="183">
        <v>8.31</v>
      </c>
      <c r="V190" s="178">
        <f t="shared" ref="V190:AO190" si="207">B190-B191</f>
        <v>-0.10000000000000142</v>
      </c>
      <c r="W190" s="178">
        <f t="shared" si="207"/>
        <v>-8.0000000000000071E-2</v>
      </c>
      <c r="X190" s="178">
        <f t="shared" si="207"/>
        <v>-0.10999999999999943</v>
      </c>
      <c r="Y190" s="178">
        <f t="shared" si="207"/>
        <v>-0.12499999999999911</v>
      </c>
      <c r="Z190" s="178">
        <f t="shared" si="207"/>
        <v>-0.13999999999999968</v>
      </c>
      <c r="AA190" s="178">
        <f t="shared" si="207"/>
        <v>-0.13999999999999968</v>
      </c>
      <c r="AB190" s="178">
        <f t="shared" si="207"/>
        <v>-0.14000000000000057</v>
      </c>
      <c r="AC190" s="178">
        <f t="shared" si="207"/>
        <v>-0.12666666666666693</v>
      </c>
      <c r="AD190" s="178">
        <f t="shared" si="207"/>
        <v>-0.11333333333333417</v>
      </c>
      <c r="AE190" s="178">
        <f t="shared" si="207"/>
        <v>-0.10000000000000053</v>
      </c>
      <c r="AF190" s="178">
        <f t="shared" si="207"/>
        <v>-9.6000000000000085E-2</v>
      </c>
      <c r="AG190" s="178">
        <f t="shared" si="207"/>
        <v>-9.2000000000000526E-2</v>
      </c>
      <c r="AH190" s="178">
        <f t="shared" si="207"/>
        <v>-8.799999999999919E-2</v>
      </c>
      <c r="AI190" s="178">
        <f t="shared" si="207"/>
        <v>-8.3999999999999631E-2</v>
      </c>
      <c r="AJ190" s="178">
        <f t="shared" si="207"/>
        <v>-7.9999999999999183E-2</v>
      </c>
      <c r="AK190" s="178">
        <f t="shared" si="207"/>
        <v>-7.5999999999998735E-2</v>
      </c>
      <c r="AL190" s="178">
        <f t="shared" si="207"/>
        <v>-7.1999999999999176E-2</v>
      </c>
      <c r="AM190" s="178">
        <f t="shared" si="207"/>
        <v>-6.799999999999784E-2</v>
      </c>
      <c r="AN190" s="178">
        <f t="shared" si="207"/>
        <v>-6.399999999999828E-2</v>
      </c>
      <c r="AO190" s="178">
        <f t="shared" si="207"/>
        <v>-5.9999999999998721E-2</v>
      </c>
      <c r="AP190" s="179">
        <f t="shared" si="13"/>
        <v>-5.9999999999998721E-2</v>
      </c>
      <c r="AQ190" s="180">
        <f t="shared" si="148"/>
        <v>4.1274900398406547E-2</v>
      </c>
      <c r="AR190" s="42">
        <f t="shared" si="149"/>
        <v>5.612101324361516E-2</v>
      </c>
      <c r="AS190" s="241">
        <f t="shared" si="150"/>
        <v>0.17183190024670852</v>
      </c>
    </row>
    <row r="191" spans="1:45" ht="12.75">
      <c r="A191" s="184">
        <v>42860</v>
      </c>
      <c r="B191" s="182">
        <v>8.4700000000000006</v>
      </c>
      <c r="C191" s="176">
        <v>8.26</v>
      </c>
      <c r="D191" s="175">
        <v>8.09</v>
      </c>
      <c r="E191" s="175">
        <f t="shared" si="0"/>
        <v>7.97</v>
      </c>
      <c r="F191" s="175">
        <v>7.85</v>
      </c>
      <c r="G191" s="175">
        <f t="shared" si="1"/>
        <v>7.79</v>
      </c>
      <c r="H191" s="176">
        <v>7.73</v>
      </c>
      <c r="I191" s="176">
        <f t="shared" si="2"/>
        <v>7.7333333333333334</v>
      </c>
      <c r="J191" s="176">
        <f t="shared" si="3"/>
        <v>7.7366666666666672</v>
      </c>
      <c r="K191" s="175">
        <v>7.74</v>
      </c>
      <c r="L191" s="175">
        <f t="shared" si="4"/>
        <v>7.7960000000000003</v>
      </c>
      <c r="M191" s="175">
        <f t="shared" si="5"/>
        <v>7.8520000000000003</v>
      </c>
      <c r="N191" s="175">
        <f t="shared" si="6"/>
        <v>7.9079999999999995</v>
      </c>
      <c r="O191" s="175">
        <f t="shared" si="7"/>
        <v>7.9639999999999995</v>
      </c>
      <c r="P191" s="176">
        <v>8.02</v>
      </c>
      <c r="Q191" s="176">
        <f t="shared" si="8"/>
        <v>8.09</v>
      </c>
      <c r="R191" s="176">
        <f t="shared" si="9"/>
        <v>8.16</v>
      </c>
      <c r="S191" s="176">
        <f t="shared" si="10"/>
        <v>8.2299999999999986</v>
      </c>
      <c r="T191" s="176">
        <f t="shared" si="11"/>
        <v>8.2999999999999989</v>
      </c>
      <c r="U191" s="183">
        <v>8.3699999999999992</v>
      </c>
      <c r="V191" s="178">
        <f t="shared" ref="V191:AO191" si="208">B191-B192</f>
        <v>0.12000000000000099</v>
      </c>
      <c r="W191" s="178">
        <f t="shared" si="208"/>
        <v>8.0000000000000071E-2</v>
      </c>
      <c r="X191" s="178">
        <f t="shared" si="208"/>
        <v>7.0000000000000284E-2</v>
      </c>
      <c r="Y191" s="178">
        <f t="shared" si="208"/>
        <v>6.5000000000000391E-2</v>
      </c>
      <c r="Z191" s="178">
        <f t="shared" si="208"/>
        <v>5.9999999999999609E-2</v>
      </c>
      <c r="AA191" s="178">
        <f t="shared" si="208"/>
        <v>5.5000000000000604E-2</v>
      </c>
      <c r="AB191" s="178">
        <f t="shared" si="208"/>
        <v>5.0000000000000711E-2</v>
      </c>
      <c r="AC191" s="178">
        <f t="shared" si="208"/>
        <v>4.333333333333389E-2</v>
      </c>
      <c r="AD191" s="178">
        <f t="shared" si="208"/>
        <v>3.6666666666667069E-2</v>
      </c>
      <c r="AE191" s="178">
        <f t="shared" si="208"/>
        <v>3.0000000000000249E-2</v>
      </c>
      <c r="AF191" s="178">
        <f t="shared" si="208"/>
        <v>2.4000000000000021E-2</v>
      </c>
      <c r="AG191" s="178">
        <f t="shared" si="208"/>
        <v>1.8000000000000682E-2</v>
      </c>
      <c r="AH191" s="178">
        <f t="shared" si="208"/>
        <v>1.1999999999999567E-2</v>
      </c>
      <c r="AI191" s="178">
        <f t="shared" si="208"/>
        <v>6.0000000000002274E-3</v>
      </c>
      <c r="AJ191" s="178">
        <f t="shared" si="208"/>
        <v>0</v>
      </c>
      <c r="AK191" s="178">
        <f t="shared" si="208"/>
        <v>-2.0000000000006679E-3</v>
      </c>
      <c r="AL191" s="178">
        <f t="shared" si="208"/>
        <v>-3.9999999999995595E-3</v>
      </c>
      <c r="AM191" s="178">
        <f t="shared" si="208"/>
        <v>-6.0000000000020037E-3</v>
      </c>
      <c r="AN191" s="178">
        <f t="shared" si="208"/>
        <v>-8.0000000000008953E-3</v>
      </c>
      <c r="AO191" s="178">
        <f t="shared" si="208"/>
        <v>-1.0000000000001563E-2</v>
      </c>
      <c r="AP191" s="179">
        <f t="shared" si="13"/>
        <v>0.12000000000000099</v>
      </c>
      <c r="AQ191" s="180">
        <f t="shared" si="148"/>
        <v>4.1354581673306939E-2</v>
      </c>
      <c r="AR191" s="42">
        <f t="shared" si="149"/>
        <v>5.5990693592098795E-2</v>
      </c>
      <c r="AS191" s="241">
        <f t="shared" si="150"/>
        <v>0.1716084126773581</v>
      </c>
    </row>
    <row r="192" spans="1:45" ht="12.75">
      <c r="A192" s="184">
        <v>42859</v>
      </c>
      <c r="B192" s="182">
        <v>8.35</v>
      </c>
      <c r="C192" s="176">
        <v>8.18</v>
      </c>
      <c r="D192" s="175">
        <v>8.02</v>
      </c>
      <c r="E192" s="175">
        <f t="shared" si="0"/>
        <v>7.9049999999999994</v>
      </c>
      <c r="F192" s="175">
        <v>7.79</v>
      </c>
      <c r="G192" s="175">
        <f t="shared" si="1"/>
        <v>7.7349999999999994</v>
      </c>
      <c r="H192" s="176">
        <v>7.68</v>
      </c>
      <c r="I192" s="176">
        <f t="shared" si="2"/>
        <v>7.6899999999999995</v>
      </c>
      <c r="J192" s="176">
        <f t="shared" si="3"/>
        <v>7.7</v>
      </c>
      <c r="K192" s="175">
        <v>7.71</v>
      </c>
      <c r="L192" s="175">
        <f t="shared" si="4"/>
        <v>7.7720000000000002</v>
      </c>
      <c r="M192" s="175">
        <f t="shared" si="5"/>
        <v>7.8339999999999996</v>
      </c>
      <c r="N192" s="175">
        <f t="shared" si="6"/>
        <v>7.8959999999999999</v>
      </c>
      <c r="O192" s="175">
        <f t="shared" si="7"/>
        <v>7.9579999999999993</v>
      </c>
      <c r="P192" s="176">
        <v>8.02</v>
      </c>
      <c r="Q192" s="176">
        <f t="shared" si="8"/>
        <v>8.0920000000000005</v>
      </c>
      <c r="R192" s="176">
        <f t="shared" si="9"/>
        <v>8.1639999999999997</v>
      </c>
      <c r="S192" s="176">
        <f t="shared" si="10"/>
        <v>8.2360000000000007</v>
      </c>
      <c r="T192" s="176">
        <f t="shared" si="11"/>
        <v>8.3079999999999998</v>
      </c>
      <c r="U192" s="183">
        <v>8.3800000000000008</v>
      </c>
      <c r="V192" s="178">
        <f t="shared" ref="V192:AO192" si="209">B192-B193</f>
        <v>2.9999999999999361E-2</v>
      </c>
      <c r="W192" s="178">
        <f t="shared" si="209"/>
        <v>8.9999999999999858E-2</v>
      </c>
      <c r="X192" s="178">
        <f t="shared" si="209"/>
        <v>8.9999999999999858E-2</v>
      </c>
      <c r="Y192" s="178">
        <f t="shared" si="209"/>
        <v>8.9999999999999858E-2</v>
      </c>
      <c r="Z192" s="178">
        <f t="shared" si="209"/>
        <v>8.9999999999999858E-2</v>
      </c>
      <c r="AA192" s="178">
        <f t="shared" si="209"/>
        <v>7.9999999999999183E-2</v>
      </c>
      <c r="AB192" s="178">
        <f t="shared" si="209"/>
        <v>6.9999999999999396E-2</v>
      </c>
      <c r="AC192" s="178">
        <f t="shared" si="209"/>
        <v>6.9999999999999396E-2</v>
      </c>
      <c r="AD192" s="178">
        <f t="shared" si="209"/>
        <v>7.0000000000000284E-2</v>
      </c>
      <c r="AE192" s="178">
        <f t="shared" si="209"/>
        <v>7.0000000000000284E-2</v>
      </c>
      <c r="AF192" s="178">
        <f t="shared" si="209"/>
        <v>7.4000000000000732E-2</v>
      </c>
      <c r="AG192" s="178">
        <f t="shared" si="209"/>
        <v>7.8000000000000291E-2</v>
      </c>
      <c r="AH192" s="178">
        <f t="shared" si="209"/>
        <v>8.1999999999999851E-2</v>
      </c>
      <c r="AI192" s="178">
        <f t="shared" si="209"/>
        <v>8.599999999999941E-2</v>
      </c>
      <c r="AJ192" s="178">
        <f t="shared" si="209"/>
        <v>8.9999999999999858E-2</v>
      </c>
      <c r="AK192" s="178">
        <f t="shared" si="209"/>
        <v>9.4000000000001194E-2</v>
      </c>
      <c r="AL192" s="178">
        <f t="shared" si="209"/>
        <v>9.8000000000000753E-2</v>
      </c>
      <c r="AM192" s="178">
        <f t="shared" si="209"/>
        <v>0.10200000000000031</v>
      </c>
      <c r="AN192" s="178">
        <f t="shared" si="209"/>
        <v>0.10599999999999987</v>
      </c>
      <c r="AO192" s="178">
        <f t="shared" si="209"/>
        <v>0.11000000000000121</v>
      </c>
      <c r="AP192" s="179">
        <f t="shared" si="13"/>
        <v>0.11000000000000121</v>
      </c>
      <c r="AQ192" s="180">
        <f t="shared" si="148"/>
        <v>4.1075697211155546E-2</v>
      </c>
      <c r="AR192" s="42">
        <f t="shared" si="149"/>
        <v>5.5771303077944499E-2</v>
      </c>
      <c r="AS192" s="241">
        <f t="shared" si="150"/>
        <v>0.17081914955901911</v>
      </c>
    </row>
    <row r="193" spans="1:45" ht="12.75">
      <c r="A193" s="184">
        <v>42858</v>
      </c>
      <c r="B193" s="182">
        <v>8.32</v>
      </c>
      <c r="C193" s="176">
        <v>8.09</v>
      </c>
      <c r="D193" s="175">
        <v>7.93</v>
      </c>
      <c r="E193" s="175">
        <f t="shared" si="0"/>
        <v>7.8149999999999995</v>
      </c>
      <c r="F193" s="175">
        <v>7.7</v>
      </c>
      <c r="G193" s="175">
        <f t="shared" si="1"/>
        <v>7.6550000000000002</v>
      </c>
      <c r="H193" s="176">
        <v>7.61</v>
      </c>
      <c r="I193" s="176">
        <f t="shared" si="2"/>
        <v>7.62</v>
      </c>
      <c r="J193" s="176">
        <f t="shared" si="3"/>
        <v>7.63</v>
      </c>
      <c r="K193" s="175">
        <v>7.64</v>
      </c>
      <c r="L193" s="175">
        <f t="shared" si="4"/>
        <v>7.6979999999999995</v>
      </c>
      <c r="M193" s="175">
        <f t="shared" si="5"/>
        <v>7.7559999999999993</v>
      </c>
      <c r="N193" s="175">
        <f t="shared" si="6"/>
        <v>7.8140000000000001</v>
      </c>
      <c r="O193" s="175">
        <f t="shared" si="7"/>
        <v>7.8719999999999999</v>
      </c>
      <c r="P193" s="176">
        <v>7.93</v>
      </c>
      <c r="Q193" s="176">
        <f t="shared" si="8"/>
        <v>7.9979999999999993</v>
      </c>
      <c r="R193" s="176">
        <f t="shared" si="9"/>
        <v>8.0659999999999989</v>
      </c>
      <c r="S193" s="176">
        <f t="shared" si="10"/>
        <v>8.1340000000000003</v>
      </c>
      <c r="T193" s="176">
        <f t="shared" si="11"/>
        <v>8.202</v>
      </c>
      <c r="U193" s="183">
        <v>8.27</v>
      </c>
      <c r="V193" s="178">
        <f t="shared" ref="V193:AO193" si="210">B193-B194</f>
        <v>-9.9999999999997868E-3</v>
      </c>
      <c r="W193" s="178">
        <f t="shared" si="210"/>
        <v>9.9999999999997868E-3</v>
      </c>
      <c r="X193" s="178">
        <f t="shared" si="210"/>
        <v>4.0000000000000036E-2</v>
      </c>
      <c r="Y193" s="178">
        <f t="shared" si="210"/>
        <v>3.9999999999999147E-2</v>
      </c>
      <c r="Z193" s="178">
        <f t="shared" si="210"/>
        <v>4.0000000000000036E-2</v>
      </c>
      <c r="AA193" s="178">
        <f t="shared" si="210"/>
        <v>4.0000000000000036E-2</v>
      </c>
      <c r="AB193" s="178">
        <f t="shared" si="210"/>
        <v>4.0000000000000036E-2</v>
      </c>
      <c r="AC193" s="178">
        <f t="shared" si="210"/>
        <v>3.3333333333333215E-2</v>
      </c>
      <c r="AD193" s="178">
        <f t="shared" si="210"/>
        <v>2.6666666666666394E-2</v>
      </c>
      <c r="AE193" s="178">
        <f t="shared" si="210"/>
        <v>1.9999999999999574E-2</v>
      </c>
      <c r="AF193" s="178">
        <f t="shared" si="210"/>
        <v>1.7999999999999794E-2</v>
      </c>
      <c r="AG193" s="178">
        <f t="shared" si="210"/>
        <v>1.5999999999999126E-2</v>
      </c>
      <c r="AH193" s="178">
        <f t="shared" si="210"/>
        <v>1.4000000000000234E-2</v>
      </c>
      <c r="AI193" s="178">
        <f t="shared" si="210"/>
        <v>1.1999999999999567E-2</v>
      </c>
      <c r="AJ193" s="178">
        <f t="shared" si="210"/>
        <v>9.9999999999997868E-3</v>
      </c>
      <c r="AK193" s="178">
        <f t="shared" si="210"/>
        <v>1.1999999999999567E-2</v>
      </c>
      <c r="AL193" s="178">
        <f t="shared" si="210"/>
        <v>1.3999999999999346E-2</v>
      </c>
      <c r="AM193" s="178">
        <f t="shared" si="210"/>
        <v>1.6000000000000014E-2</v>
      </c>
      <c r="AN193" s="178">
        <f t="shared" si="210"/>
        <v>1.8000000000000682E-2</v>
      </c>
      <c r="AO193" s="178">
        <f t="shared" si="210"/>
        <v>1.9999999999999574E-2</v>
      </c>
      <c r="AP193" s="179">
        <f t="shared" si="13"/>
        <v>4.0000000000000036E-2</v>
      </c>
      <c r="AQ193" s="180">
        <f t="shared" si="148"/>
        <v>4.0637450199203347E-2</v>
      </c>
      <c r="AR193" s="42">
        <f t="shared" si="149"/>
        <v>5.5659608621265906E-2</v>
      </c>
      <c r="AS193" s="241">
        <f t="shared" si="150"/>
        <v>0.17012106238523053</v>
      </c>
    </row>
    <row r="194" spans="1:45" ht="12.75">
      <c r="A194" s="184">
        <v>42857</v>
      </c>
      <c r="B194" s="182">
        <v>8.33</v>
      </c>
      <c r="C194" s="176">
        <v>8.08</v>
      </c>
      <c r="D194" s="175">
        <v>7.89</v>
      </c>
      <c r="E194" s="175">
        <f t="shared" si="0"/>
        <v>7.7750000000000004</v>
      </c>
      <c r="F194" s="175">
        <v>7.66</v>
      </c>
      <c r="G194" s="175">
        <f t="shared" si="1"/>
        <v>7.6150000000000002</v>
      </c>
      <c r="H194" s="176">
        <v>7.57</v>
      </c>
      <c r="I194" s="176">
        <f t="shared" si="2"/>
        <v>7.5866666666666669</v>
      </c>
      <c r="J194" s="176">
        <f t="shared" si="3"/>
        <v>7.6033333333333335</v>
      </c>
      <c r="K194" s="175">
        <v>7.62</v>
      </c>
      <c r="L194" s="175">
        <f t="shared" si="4"/>
        <v>7.68</v>
      </c>
      <c r="M194" s="175">
        <f t="shared" si="5"/>
        <v>7.74</v>
      </c>
      <c r="N194" s="175">
        <f t="shared" si="6"/>
        <v>7.8</v>
      </c>
      <c r="O194" s="175">
        <f t="shared" si="7"/>
        <v>7.86</v>
      </c>
      <c r="P194" s="176">
        <v>7.92</v>
      </c>
      <c r="Q194" s="176">
        <f t="shared" si="8"/>
        <v>7.9859999999999998</v>
      </c>
      <c r="R194" s="176">
        <f t="shared" si="9"/>
        <v>8.0519999999999996</v>
      </c>
      <c r="S194" s="176">
        <f t="shared" si="10"/>
        <v>8.1180000000000003</v>
      </c>
      <c r="T194" s="176">
        <f t="shared" si="11"/>
        <v>8.1839999999999993</v>
      </c>
      <c r="U194" s="183">
        <v>8.25</v>
      </c>
      <c r="V194" s="178">
        <f t="shared" ref="V194:AO194" si="211">B194-B195</f>
        <v>2.9999999999999361E-2</v>
      </c>
      <c r="W194" s="178">
        <f t="shared" si="211"/>
        <v>-9.9999999999997868E-3</v>
      </c>
      <c r="X194" s="178">
        <f t="shared" si="211"/>
        <v>-3.0000000000000249E-2</v>
      </c>
      <c r="Y194" s="178">
        <f t="shared" si="211"/>
        <v>-2.9999999999999361E-2</v>
      </c>
      <c r="Z194" s="178">
        <f t="shared" si="211"/>
        <v>-3.0000000000000249E-2</v>
      </c>
      <c r="AA194" s="178">
        <f t="shared" si="211"/>
        <v>-3.5000000000000142E-2</v>
      </c>
      <c r="AB194" s="178">
        <f t="shared" si="211"/>
        <v>-4.0000000000000036E-2</v>
      </c>
      <c r="AC194" s="178">
        <f t="shared" si="211"/>
        <v>-4.3333333333333002E-2</v>
      </c>
      <c r="AD194" s="178">
        <f t="shared" si="211"/>
        <v>-4.6666666666666856E-2</v>
      </c>
      <c r="AE194" s="178">
        <f t="shared" si="211"/>
        <v>-4.9999999999999822E-2</v>
      </c>
      <c r="AF194" s="178">
        <f t="shared" si="211"/>
        <v>-4.6000000000000263E-2</v>
      </c>
      <c r="AG194" s="178">
        <f t="shared" si="211"/>
        <v>-4.1999999999999815E-2</v>
      </c>
      <c r="AH194" s="178">
        <f t="shared" si="211"/>
        <v>-3.8000000000000256E-2</v>
      </c>
      <c r="AI194" s="178">
        <f t="shared" si="211"/>
        <v>-3.3999999999999808E-2</v>
      </c>
      <c r="AJ194" s="178">
        <f t="shared" si="211"/>
        <v>-3.0000000000000249E-2</v>
      </c>
      <c r="AK194" s="178">
        <f t="shared" si="211"/>
        <v>-2.6000000000000689E-2</v>
      </c>
      <c r="AL194" s="178">
        <f t="shared" si="211"/>
        <v>-2.2000000000000242E-2</v>
      </c>
      <c r="AM194" s="178">
        <f t="shared" si="211"/>
        <v>-1.7999999999998906E-2</v>
      </c>
      <c r="AN194" s="178">
        <f t="shared" si="211"/>
        <v>-1.4000000000001123E-2</v>
      </c>
      <c r="AO194" s="178">
        <f t="shared" si="211"/>
        <v>-9.9999999999997868E-3</v>
      </c>
      <c r="AP194" s="179">
        <f t="shared" si="13"/>
        <v>2.9999999999999361E-2</v>
      </c>
      <c r="AQ194" s="180">
        <f t="shared" si="148"/>
        <v>4.0478087649402555E-2</v>
      </c>
      <c r="AR194" s="42">
        <f t="shared" si="149"/>
        <v>5.5718672973503906E-2</v>
      </c>
      <c r="AS194" s="241">
        <f t="shared" si="150"/>
        <v>0.17009910406569023</v>
      </c>
    </row>
    <row r="195" spans="1:45" ht="12.75">
      <c r="A195" s="184">
        <v>42853</v>
      </c>
      <c r="B195" s="182">
        <v>8.3000000000000007</v>
      </c>
      <c r="C195" s="176">
        <v>8.09</v>
      </c>
      <c r="D195" s="175">
        <v>7.92</v>
      </c>
      <c r="E195" s="175">
        <f t="shared" si="0"/>
        <v>7.8049999999999997</v>
      </c>
      <c r="F195" s="175">
        <v>7.69</v>
      </c>
      <c r="G195" s="175">
        <f t="shared" si="1"/>
        <v>7.65</v>
      </c>
      <c r="H195" s="176">
        <v>7.61</v>
      </c>
      <c r="I195" s="176">
        <f t="shared" si="2"/>
        <v>7.63</v>
      </c>
      <c r="J195" s="176">
        <f t="shared" si="3"/>
        <v>7.65</v>
      </c>
      <c r="K195" s="175">
        <v>7.67</v>
      </c>
      <c r="L195" s="175">
        <f t="shared" si="4"/>
        <v>7.726</v>
      </c>
      <c r="M195" s="175">
        <f t="shared" si="5"/>
        <v>7.782</v>
      </c>
      <c r="N195" s="175">
        <f t="shared" si="6"/>
        <v>7.8380000000000001</v>
      </c>
      <c r="O195" s="175">
        <f t="shared" si="7"/>
        <v>7.8940000000000001</v>
      </c>
      <c r="P195" s="176">
        <v>7.95</v>
      </c>
      <c r="Q195" s="176">
        <f t="shared" si="8"/>
        <v>8.0120000000000005</v>
      </c>
      <c r="R195" s="176">
        <f t="shared" si="9"/>
        <v>8.0739999999999998</v>
      </c>
      <c r="S195" s="176">
        <f t="shared" si="10"/>
        <v>8.1359999999999992</v>
      </c>
      <c r="T195" s="176">
        <f t="shared" si="11"/>
        <v>8.1980000000000004</v>
      </c>
      <c r="U195" s="183">
        <v>8.26</v>
      </c>
      <c r="V195" s="178">
        <f t="shared" ref="V195:AO195" si="212">B195-B196</f>
        <v>2.000000000000135E-2</v>
      </c>
      <c r="W195" s="178">
        <f t="shared" si="212"/>
        <v>-8.9999999999999858E-2</v>
      </c>
      <c r="X195" s="178">
        <f t="shared" si="212"/>
        <v>-0.13000000000000078</v>
      </c>
      <c r="Y195" s="178">
        <f t="shared" si="212"/>
        <v>-0.13500000000000068</v>
      </c>
      <c r="Z195" s="178">
        <f t="shared" si="212"/>
        <v>-0.13999999999999968</v>
      </c>
      <c r="AA195" s="178">
        <f t="shared" si="212"/>
        <v>-0.12999999999999989</v>
      </c>
      <c r="AB195" s="178">
        <f t="shared" si="212"/>
        <v>-0.12000000000000011</v>
      </c>
      <c r="AC195" s="178">
        <f t="shared" si="212"/>
        <v>-0.11333333333333329</v>
      </c>
      <c r="AD195" s="178">
        <f t="shared" si="212"/>
        <v>-0.10666666666666647</v>
      </c>
      <c r="AE195" s="178">
        <f t="shared" si="212"/>
        <v>-9.9999999999999645E-2</v>
      </c>
      <c r="AF195" s="178">
        <f t="shared" si="212"/>
        <v>-9.3999999999999417E-2</v>
      </c>
      <c r="AG195" s="178">
        <f t="shared" si="212"/>
        <v>-8.799999999999919E-2</v>
      </c>
      <c r="AH195" s="178">
        <f t="shared" si="212"/>
        <v>-8.1999999999999851E-2</v>
      </c>
      <c r="AI195" s="178">
        <f t="shared" si="212"/>
        <v>-7.5999999999999623E-2</v>
      </c>
      <c r="AJ195" s="178">
        <f t="shared" si="212"/>
        <v>-6.9999999999999396E-2</v>
      </c>
      <c r="AK195" s="178">
        <f t="shared" si="212"/>
        <v>-6.4000000000000057E-2</v>
      </c>
      <c r="AL195" s="178">
        <f t="shared" si="212"/>
        <v>-5.7999999999999829E-2</v>
      </c>
      <c r="AM195" s="178">
        <f t="shared" si="212"/>
        <v>-5.2000000000001378E-2</v>
      </c>
      <c r="AN195" s="178">
        <f t="shared" si="212"/>
        <v>-4.5999999999999375E-2</v>
      </c>
      <c r="AO195" s="178">
        <f t="shared" si="212"/>
        <v>-4.0000000000000924E-2</v>
      </c>
      <c r="AP195" s="179">
        <f t="shared" si="13"/>
        <v>2.000000000000135E-2</v>
      </c>
      <c r="AQ195" s="180">
        <f t="shared" si="148"/>
        <v>4.0956175298804944E-2</v>
      </c>
      <c r="AR195" s="42">
        <f t="shared" si="149"/>
        <v>5.6141625125330462E-2</v>
      </c>
      <c r="AS195" s="241">
        <f t="shared" si="150"/>
        <v>0.1715611255543153</v>
      </c>
    </row>
    <row r="196" spans="1:45" ht="12.75">
      <c r="A196" s="184">
        <v>42852</v>
      </c>
      <c r="B196" s="182">
        <v>8.2799999999999994</v>
      </c>
      <c r="C196" s="176">
        <v>8.18</v>
      </c>
      <c r="D196" s="175">
        <v>8.0500000000000007</v>
      </c>
      <c r="E196" s="175">
        <f t="shared" si="0"/>
        <v>7.94</v>
      </c>
      <c r="F196" s="175">
        <v>7.83</v>
      </c>
      <c r="G196" s="175">
        <f t="shared" si="1"/>
        <v>7.78</v>
      </c>
      <c r="H196" s="176">
        <v>7.73</v>
      </c>
      <c r="I196" s="176">
        <f t="shared" si="2"/>
        <v>7.7433333333333332</v>
      </c>
      <c r="J196" s="176">
        <f t="shared" si="3"/>
        <v>7.7566666666666668</v>
      </c>
      <c r="K196" s="175">
        <v>7.77</v>
      </c>
      <c r="L196" s="175">
        <f t="shared" si="4"/>
        <v>7.8199999999999994</v>
      </c>
      <c r="M196" s="175">
        <f t="shared" si="5"/>
        <v>7.8699999999999992</v>
      </c>
      <c r="N196" s="175">
        <f t="shared" si="6"/>
        <v>7.92</v>
      </c>
      <c r="O196" s="175">
        <f t="shared" si="7"/>
        <v>7.97</v>
      </c>
      <c r="P196" s="176">
        <v>8.02</v>
      </c>
      <c r="Q196" s="176">
        <f t="shared" si="8"/>
        <v>8.0760000000000005</v>
      </c>
      <c r="R196" s="176">
        <f t="shared" si="9"/>
        <v>8.1319999999999997</v>
      </c>
      <c r="S196" s="176">
        <f t="shared" si="10"/>
        <v>8.1880000000000006</v>
      </c>
      <c r="T196" s="176">
        <f t="shared" si="11"/>
        <v>8.2439999999999998</v>
      </c>
      <c r="U196" s="183">
        <v>8.3000000000000007</v>
      </c>
      <c r="V196" s="178">
        <f t="shared" ref="V196:AO196" si="213">B196-B197</f>
        <v>9.9999999999997868E-3</v>
      </c>
      <c r="W196" s="178">
        <f t="shared" si="213"/>
        <v>7.0000000000000284E-2</v>
      </c>
      <c r="X196" s="178">
        <f t="shared" si="213"/>
        <v>7.0000000000000284E-2</v>
      </c>
      <c r="Y196" s="178">
        <f t="shared" si="213"/>
        <v>4.9999999999999822E-2</v>
      </c>
      <c r="Z196" s="178">
        <f t="shared" si="213"/>
        <v>3.0000000000000249E-2</v>
      </c>
      <c r="AA196" s="178">
        <f t="shared" si="213"/>
        <v>1.499999999999968E-2</v>
      </c>
      <c r="AB196" s="178">
        <f t="shared" si="213"/>
        <v>0</v>
      </c>
      <c r="AC196" s="178">
        <f t="shared" si="213"/>
        <v>-6.6666666666668206E-3</v>
      </c>
      <c r="AD196" s="178">
        <f t="shared" si="213"/>
        <v>-1.3333333333333641E-2</v>
      </c>
      <c r="AE196" s="178">
        <f t="shared" si="213"/>
        <v>-2.0000000000000462E-2</v>
      </c>
      <c r="AF196" s="178">
        <f t="shared" si="213"/>
        <v>-2.4000000000000909E-2</v>
      </c>
      <c r="AG196" s="178">
        <f t="shared" si="213"/>
        <v>-2.8000000000001357E-2</v>
      </c>
      <c r="AH196" s="178">
        <f t="shared" si="213"/>
        <v>-3.2000000000000028E-2</v>
      </c>
      <c r="AI196" s="178">
        <f t="shared" si="213"/>
        <v>-3.6000000000000476E-2</v>
      </c>
      <c r="AJ196" s="178">
        <f t="shared" si="213"/>
        <v>-4.0000000000000924E-2</v>
      </c>
      <c r="AK196" s="178">
        <f t="shared" si="213"/>
        <v>-3.9999999999999147E-2</v>
      </c>
      <c r="AL196" s="178">
        <f t="shared" si="213"/>
        <v>-4.0000000000000924E-2</v>
      </c>
      <c r="AM196" s="178">
        <f t="shared" si="213"/>
        <v>-3.9999999999999147E-2</v>
      </c>
      <c r="AN196" s="178">
        <f t="shared" si="213"/>
        <v>-4.0000000000000924E-2</v>
      </c>
      <c r="AO196" s="178">
        <f t="shared" si="213"/>
        <v>-3.9999999999999147E-2</v>
      </c>
      <c r="AP196" s="179">
        <f t="shared" si="13"/>
        <v>7.0000000000000284E-2</v>
      </c>
      <c r="AQ196" s="180">
        <f t="shared" si="148"/>
        <v>4.0756972111553949E-2</v>
      </c>
      <c r="AR196" s="42">
        <f t="shared" si="149"/>
        <v>5.6304748478216364E-2</v>
      </c>
      <c r="AS196" s="241">
        <f t="shared" si="150"/>
        <v>0.17174140403225685</v>
      </c>
    </row>
    <row r="197" spans="1:45" ht="12.75">
      <c r="A197" s="184">
        <v>42851</v>
      </c>
      <c r="B197" s="182">
        <v>8.27</v>
      </c>
      <c r="C197" s="176">
        <v>8.11</v>
      </c>
      <c r="D197" s="175">
        <v>7.98</v>
      </c>
      <c r="E197" s="175">
        <f t="shared" si="0"/>
        <v>7.8900000000000006</v>
      </c>
      <c r="F197" s="175">
        <v>7.8</v>
      </c>
      <c r="G197" s="175">
        <f t="shared" si="1"/>
        <v>7.7650000000000006</v>
      </c>
      <c r="H197" s="176">
        <v>7.73</v>
      </c>
      <c r="I197" s="176">
        <f t="shared" si="2"/>
        <v>7.75</v>
      </c>
      <c r="J197" s="176">
        <f t="shared" si="3"/>
        <v>7.7700000000000005</v>
      </c>
      <c r="K197" s="175">
        <v>7.79</v>
      </c>
      <c r="L197" s="175">
        <f t="shared" si="4"/>
        <v>7.8440000000000003</v>
      </c>
      <c r="M197" s="175">
        <f t="shared" si="5"/>
        <v>7.8980000000000006</v>
      </c>
      <c r="N197" s="175">
        <f t="shared" si="6"/>
        <v>7.952</v>
      </c>
      <c r="O197" s="175">
        <f t="shared" si="7"/>
        <v>8.0060000000000002</v>
      </c>
      <c r="P197" s="176">
        <v>8.06</v>
      </c>
      <c r="Q197" s="176">
        <f t="shared" si="8"/>
        <v>8.1159999999999997</v>
      </c>
      <c r="R197" s="176">
        <f t="shared" si="9"/>
        <v>8.1720000000000006</v>
      </c>
      <c r="S197" s="176">
        <f t="shared" si="10"/>
        <v>8.2279999999999998</v>
      </c>
      <c r="T197" s="176">
        <f t="shared" si="11"/>
        <v>8.2840000000000007</v>
      </c>
      <c r="U197" s="183">
        <v>8.34</v>
      </c>
      <c r="V197" s="178">
        <f t="shared" ref="V197:AO197" si="214">B197-B198</f>
        <v>-9.9999999999997868E-3</v>
      </c>
      <c r="W197" s="178">
        <f t="shared" si="214"/>
        <v>0</v>
      </c>
      <c r="X197" s="178">
        <f t="shared" si="214"/>
        <v>2.0000000000000462E-2</v>
      </c>
      <c r="Y197" s="178">
        <f t="shared" si="214"/>
        <v>2.5000000000000355E-2</v>
      </c>
      <c r="Z197" s="178">
        <f t="shared" si="214"/>
        <v>3.0000000000000249E-2</v>
      </c>
      <c r="AA197" s="178">
        <f t="shared" si="214"/>
        <v>2.5000000000000355E-2</v>
      </c>
      <c r="AB197" s="178">
        <f t="shared" si="214"/>
        <v>2.0000000000000462E-2</v>
      </c>
      <c r="AC197" s="178">
        <f t="shared" si="214"/>
        <v>1.3333333333333641E-2</v>
      </c>
      <c r="AD197" s="178">
        <f t="shared" si="214"/>
        <v>6.6666666666668206E-3</v>
      </c>
      <c r="AE197" s="178">
        <f t="shared" si="214"/>
        <v>0</v>
      </c>
      <c r="AF197" s="178">
        <f t="shared" si="214"/>
        <v>-1.9999999999997797E-3</v>
      </c>
      <c r="AG197" s="178">
        <f t="shared" si="214"/>
        <v>-3.9999999999995595E-3</v>
      </c>
      <c r="AH197" s="178">
        <f t="shared" si="214"/>
        <v>-6.0000000000002274E-3</v>
      </c>
      <c r="AI197" s="178">
        <f t="shared" si="214"/>
        <v>-7.9999999999991189E-3</v>
      </c>
      <c r="AJ197" s="178">
        <f t="shared" si="214"/>
        <v>-9.9999999999997868E-3</v>
      </c>
      <c r="AK197" s="178">
        <f t="shared" si="214"/>
        <v>-8.0000000000008953E-3</v>
      </c>
      <c r="AL197" s="178">
        <f t="shared" si="214"/>
        <v>-6.0000000000002274E-3</v>
      </c>
      <c r="AM197" s="178">
        <f t="shared" si="214"/>
        <v>-3.9999999999995595E-3</v>
      </c>
      <c r="AN197" s="178">
        <f t="shared" si="214"/>
        <v>-1.9999999999988916E-3</v>
      </c>
      <c r="AO197" s="178">
        <f t="shared" si="214"/>
        <v>0</v>
      </c>
      <c r="AP197" s="179">
        <f t="shared" si="13"/>
        <v>3.0000000000000249E-2</v>
      </c>
      <c r="AQ197" s="180">
        <f t="shared" ref="AQ197:AQ257" si="215">AVERAGE(AP197:AP447)</f>
        <v>4.0398406374502149E-2</v>
      </c>
      <c r="AR197" s="42">
        <f t="shared" ref="AR197:AR257" si="216">STDEV(AP197:AP447)</f>
        <v>5.6404260809358966E-2</v>
      </c>
      <c r="AS197" s="241">
        <f t="shared" ref="AS197:AS257" si="217">AQ197+AR197*$AV$7</f>
        <v>0.17161433859519951</v>
      </c>
    </row>
    <row r="198" spans="1:45" ht="12.75">
      <c r="A198" s="184">
        <v>42850</v>
      </c>
      <c r="B198" s="182">
        <v>8.2799999999999994</v>
      </c>
      <c r="C198" s="176">
        <v>8.11</v>
      </c>
      <c r="D198" s="175">
        <v>7.96</v>
      </c>
      <c r="E198" s="175">
        <f t="shared" si="0"/>
        <v>7.8650000000000002</v>
      </c>
      <c r="F198" s="175">
        <v>7.77</v>
      </c>
      <c r="G198" s="175">
        <f t="shared" si="1"/>
        <v>7.74</v>
      </c>
      <c r="H198" s="176">
        <v>7.71</v>
      </c>
      <c r="I198" s="176">
        <f t="shared" si="2"/>
        <v>7.7366666666666664</v>
      </c>
      <c r="J198" s="176">
        <f t="shared" si="3"/>
        <v>7.7633333333333336</v>
      </c>
      <c r="K198" s="175">
        <v>7.79</v>
      </c>
      <c r="L198" s="175">
        <f t="shared" si="4"/>
        <v>7.8460000000000001</v>
      </c>
      <c r="M198" s="175">
        <f t="shared" si="5"/>
        <v>7.9020000000000001</v>
      </c>
      <c r="N198" s="175">
        <f t="shared" si="6"/>
        <v>7.9580000000000002</v>
      </c>
      <c r="O198" s="175">
        <f t="shared" si="7"/>
        <v>8.0139999999999993</v>
      </c>
      <c r="P198" s="176">
        <v>8.07</v>
      </c>
      <c r="Q198" s="176">
        <f t="shared" si="8"/>
        <v>8.1240000000000006</v>
      </c>
      <c r="R198" s="176">
        <f t="shared" si="9"/>
        <v>8.1780000000000008</v>
      </c>
      <c r="S198" s="176">
        <f t="shared" si="10"/>
        <v>8.2319999999999993</v>
      </c>
      <c r="T198" s="176">
        <f t="shared" si="11"/>
        <v>8.2859999999999996</v>
      </c>
      <c r="U198" s="183">
        <v>8.34</v>
      </c>
      <c r="V198" s="178">
        <f t="shared" ref="V198:AO198" si="218">B198-B199</f>
        <v>9.9999999999999645E-2</v>
      </c>
      <c r="W198" s="178">
        <f t="shared" si="218"/>
        <v>8.0000000000000071E-2</v>
      </c>
      <c r="X198" s="178">
        <f t="shared" si="218"/>
        <v>3.0000000000000249E-2</v>
      </c>
      <c r="Y198" s="178">
        <f t="shared" si="218"/>
        <v>9.9999999999997868E-3</v>
      </c>
      <c r="Z198" s="178">
        <f t="shared" si="218"/>
        <v>-1.0000000000000675E-2</v>
      </c>
      <c r="AA198" s="178">
        <f t="shared" si="218"/>
        <v>-4.9999999999998934E-3</v>
      </c>
      <c r="AB198" s="178">
        <f t="shared" si="218"/>
        <v>0</v>
      </c>
      <c r="AC198" s="178">
        <f t="shared" si="218"/>
        <v>6.6666666666668206E-3</v>
      </c>
      <c r="AD198" s="178">
        <f t="shared" si="218"/>
        <v>1.3333333333333641E-2</v>
      </c>
      <c r="AE198" s="178">
        <f t="shared" si="218"/>
        <v>2.0000000000000462E-2</v>
      </c>
      <c r="AF198" s="178">
        <f t="shared" si="218"/>
        <v>3.0000000000000249E-2</v>
      </c>
      <c r="AG198" s="178">
        <f t="shared" si="218"/>
        <v>4.0000000000000036E-2</v>
      </c>
      <c r="AH198" s="178">
        <f t="shared" si="218"/>
        <v>5.0000000000000711E-2</v>
      </c>
      <c r="AI198" s="178">
        <f t="shared" si="218"/>
        <v>5.9999999999999609E-2</v>
      </c>
      <c r="AJ198" s="178">
        <f t="shared" si="218"/>
        <v>7.0000000000000284E-2</v>
      </c>
      <c r="AK198" s="178">
        <f t="shared" si="218"/>
        <v>7.6000000000000512E-2</v>
      </c>
      <c r="AL198" s="178">
        <f t="shared" si="218"/>
        <v>8.2000000000000739E-2</v>
      </c>
      <c r="AM198" s="178">
        <f t="shared" si="218"/>
        <v>8.799999999999919E-2</v>
      </c>
      <c r="AN198" s="178">
        <f t="shared" si="218"/>
        <v>9.3999999999999417E-2</v>
      </c>
      <c r="AO198" s="178">
        <f t="shared" si="218"/>
        <v>9.9999999999999645E-2</v>
      </c>
      <c r="AP198" s="179">
        <f t="shared" si="13"/>
        <v>9.9999999999999645E-2</v>
      </c>
      <c r="AQ198" s="180">
        <f t="shared" si="215"/>
        <v>4.0278884462151554E-2</v>
      </c>
      <c r="AR198" s="42">
        <f t="shared" si="216"/>
        <v>5.6458143011886126E-2</v>
      </c>
      <c r="AS198" s="241">
        <f t="shared" si="217"/>
        <v>0.1716201654301466</v>
      </c>
    </row>
    <row r="199" spans="1:45" ht="12.75">
      <c r="A199" s="184">
        <v>42849</v>
      </c>
      <c r="B199" s="182">
        <v>8.18</v>
      </c>
      <c r="C199" s="176">
        <v>8.0299999999999994</v>
      </c>
      <c r="D199" s="175">
        <v>7.93</v>
      </c>
      <c r="E199" s="175">
        <f t="shared" si="0"/>
        <v>7.8550000000000004</v>
      </c>
      <c r="F199" s="175">
        <v>7.78</v>
      </c>
      <c r="G199" s="175">
        <f t="shared" si="1"/>
        <v>7.7450000000000001</v>
      </c>
      <c r="H199" s="176">
        <v>7.71</v>
      </c>
      <c r="I199" s="176">
        <f t="shared" si="2"/>
        <v>7.7299999999999995</v>
      </c>
      <c r="J199" s="176">
        <f t="shared" si="3"/>
        <v>7.75</v>
      </c>
      <c r="K199" s="175">
        <v>7.77</v>
      </c>
      <c r="L199" s="175">
        <f t="shared" si="4"/>
        <v>7.8159999999999998</v>
      </c>
      <c r="M199" s="175">
        <f t="shared" si="5"/>
        <v>7.8620000000000001</v>
      </c>
      <c r="N199" s="175">
        <f t="shared" si="6"/>
        <v>7.9079999999999995</v>
      </c>
      <c r="O199" s="175">
        <f t="shared" si="7"/>
        <v>7.9539999999999997</v>
      </c>
      <c r="P199" s="176">
        <v>8</v>
      </c>
      <c r="Q199" s="176">
        <f t="shared" si="8"/>
        <v>8.048</v>
      </c>
      <c r="R199" s="176">
        <f t="shared" si="9"/>
        <v>8.0960000000000001</v>
      </c>
      <c r="S199" s="176">
        <f t="shared" si="10"/>
        <v>8.1440000000000001</v>
      </c>
      <c r="T199" s="176">
        <f t="shared" si="11"/>
        <v>8.1920000000000002</v>
      </c>
      <c r="U199" s="183">
        <v>8.24</v>
      </c>
      <c r="V199" s="178">
        <f t="shared" ref="V199:AO199" si="219">B199-B200</f>
        <v>-0.30000000000000071</v>
      </c>
      <c r="W199" s="178">
        <f t="shared" si="219"/>
        <v>-0.19000000000000128</v>
      </c>
      <c r="X199" s="178">
        <f t="shared" si="219"/>
        <v>-0.12000000000000099</v>
      </c>
      <c r="Y199" s="178">
        <f t="shared" si="219"/>
        <v>-0.10999999999999943</v>
      </c>
      <c r="Z199" s="178">
        <f t="shared" si="219"/>
        <v>-9.9999999999999645E-2</v>
      </c>
      <c r="AA199" s="178">
        <f t="shared" si="219"/>
        <v>-0.11499999999999932</v>
      </c>
      <c r="AB199" s="178">
        <f t="shared" si="219"/>
        <v>-0.12999999999999989</v>
      </c>
      <c r="AC199" s="178">
        <f t="shared" si="219"/>
        <v>-0.12333333333333396</v>
      </c>
      <c r="AD199" s="178">
        <f t="shared" si="219"/>
        <v>-0.11666666666666625</v>
      </c>
      <c r="AE199" s="178">
        <f t="shared" si="219"/>
        <v>-0.11000000000000032</v>
      </c>
      <c r="AF199" s="178">
        <f t="shared" si="219"/>
        <v>-9.1999999999999638E-2</v>
      </c>
      <c r="AG199" s="178">
        <f t="shared" si="219"/>
        <v>-7.3999999999999844E-2</v>
      </c>
      <c r="AH199" s="178">
        <f t="shared" si="219"/>
        <v>-5.600000000000005E-2</v>
      </c>
      <c r="AI199" s="178">
        <f t="shared" si="219"/>
        <v>-3.8000000000000256E-2</v>
      </c>
      <c r="AJ199" s="178">
        <f t="shared" si="219"/>
        <v>-1.9999999999999574E-2</v>
      </c>
      <c r="AK199" s="178">
        <f t="shared" si="219"/>
        <v>3.9999999999995595E-3</v>
      </c>
      <c r="AL199" s="178">
        <f t="shared" si="219"/>
        <v>2.8000000000000469E-2</v>
      </c>
      <c r="AM199" s="178">
        <f t="shared" si="219"/>
        <v>5.1999999999999602E-2</v>
      </c>
      <c r="AN199" s="178">
        <f t="shared" si="219"/>
        <v>7.6000000000000512E-2</v>
      </c>
      <c r="AO199" s="178">
        <f t="shared" si="219"/>
        <v>9.9999999999999645E-2</v>
      </c>
      <c r="AP199" s="179">
        <f t="shared" si="13"/>
        <v>9.9999999999999645E-2</v>
      </c>
      <c r="AQ199" s="180">
        <f t="shared" si="215"/>
        <v>4.000000000000016E-2</v>
      </c>
      <c r="AR199" s="42">
        <f t="shared" si="216"/>
        <v>5.6334713987025692E-2</v>
      </c>
      <c r="AS199" s="241">
        <f t="shared" si="217"/>
        <v>0.17105414211841619</v>
      </c>
    </row>
    <row r="200" spans="1:45" ht="12.75">
      <c r="A200" s="184">
        <v>42845</v>
      </c>
      <c r="B200" s="182">
        <v>8.48</v>
      </c>
      <c r="C200" s="176">
        <v>8.2200000000000006</v>
      </c>
      <c r="D200" s="175">
        <v>8.0500000000000007</v>
      </c>
      <c r="E200" s="175">
        <f t="shared" si="0"/>
        <v>7.9649999999999999</v>
      </c>
      <c r="F200" s="175">
        <v>7.88</v>
      </c>
      <c r="G200" s="175">
        <f t="shared" si="1"/>
        <v>7.8599999999999994</v>
      </c>
      <c r="H200" s="176">
        <v>7.84</v>
      </c>
      <c r="I200" s="176">
        <f t="shared" si="2"/>
        <v>7.8533333333333335</v>
      </c>
      <c r="J200" s="176">
        <f t="shared" si="3"/>
        <v>7.8666666666666663</v>
      </c>
      <c r="K200" s="175">
        <v>7.88</v>
      </c>
      <c r="L200" s="175">
        <f t="shared" si="4"/>
        <v>7.9079999999999995</v>
      </c>
      <c r="M200" s="175">
        <f t="shared" si="5"/>
        <v>7.9359999999999999</v>
      </c>
      <c r="N200" s="175">
        <f t="shared" si="6"/>
        <v>7.9639999999999995</v>
      </c>
      <c r="O200" s="175">
        <f t="shared" si="7"/>
        <v>7.992</v>
      </c>
      <c r="P200" s="176">
        <v>8.02</v>
      </c>
      <c r="Q200" s="176">
        <f t="shared" si="8"/>
        <v>8.0440000000000005</v>
      </c>
      <c r="R200" s="176">
        <f t="shared" si="9"/>
        <v>8.0679999999999996</v>
      </c>
      <c r="S200" s="176">
        <f t="shared" si="10"/>
        <v>8.0920000000000005</v>
      </c>
      <c r="T200" s="176">
        <f t="shared" si="11"/>
        <v>8.1159999999999997</v>
      </c>
      <c r="U200" s="183">
        <v>8.14</v>
      </c>
      <c r="V200" s="178">
        <f t="shared" ref="V200:AO200" si="220">B200-B201</f>
        <v>-0.16000000000000014</v>
      </c>
      <c r="W200" s="178">
        <f t="shared" si="220"/>
        <v>-0.16000000000000014</v>
      </c>
      <c r="X200" s="178">
        <f t="shared" si="220"/>
        <v>-0.12999999999999901</v>
      </c>
      <c r="Y200" s="178">
        <f t="shared" si="220"/>
        <v>-0.12000000000000099</v>
      </c>
      <c r="Z200" s="178">
        <f t="shared" si="220"/>
        <v>-0.11000000000000032</v>
      </c>
      <c r="AA200" s="178">
        <f t="shared" si="220"/>
        <v>-0.10500000000000043</v>
      </c>
      <c r="AB200" s="178">
        <f t="shared" si="220"/>
        <v>-0.10000000000000053</v>
      </c>
      <c r="AC200" s="178">
        <f t="shared" si="220"/>
        <v>-0.10000000000000053</v>
      </c>
      <c r="AD200" s="178">
        <f t="shared" si="220"/>
        <v>-0.10000000000000053</v>
      </c>
      <c r="AE200" s="178">
        <f t="shared" si="220"/>
        <v>-0.10000000000000053</v>
      </c>
      <c r="AF200" s="178">
        <f t="shared" si="220"/>
        <v>-9.8000000000000753E-2</v>
      </c>
      <c r="AG200" s="178">
        <f t="shared" si="220"/>
        <v>-9.6000000000000085E-2</v>
      </c>
      <c r="AH200" s="178">
        <f t="shared" si="220"/>
        <v>-9.4000000000000306E-2</v>
      </c>
      <c r="AI200" s="178">
        <f t="shared" si="220"/>
        <v>-9.1999999999999638E-2</v>
      </c>
      <c r="AJ200" s="178">
        <f t="shared" si="220"/>
        <v>-8.9999999999999858E-2</v>
      </c>
      <c r="AK200" s="178">
        <f t="shared" si="220"/>
        <v>-8.799999999999919E-2</v>
      </c>
      <c r="AL200" s="178">
        <f t="shared" si="220"/>
        <v>-8.6000000000000298E-2</v>
      </c>
      <c r="AM200" s="178">
        <f t="shared" si="220"/>
        <v>-8.3999999999999631E-2</v>
      </c>
      <c r="AN200" s="178">
        <f t="shared" si="220"/>
        <v>-8.2000000000000739E-2</v>
      </c>
      <c r="AO200" s="178">
        <f t="shared" si="220"/>
        <v>-8.0000000000000071E-2</v>
      </c>
      <c r="AP200" s="179">
        <f t="shared" si="13"/>
        <v>-8.0000000000000071E-2</v>
      </c>
      <c r="AQ200" s="180">
        <f t="shared" si="215"/>
        <v>3.9800796812749166E-2</v>
      </c>
      <c r="AR200" s="42">
        <f t="shared" si="216"/>
        <v>5.6209964947174083E-2</v>
      </c>
      <c r="AS200" s="241">
        <f t="shared" si="217"/>
        <v>0.17056472926751778</v>
      </c>
    </row>
    <row r="201" spans="1:45" ht="12.75">
      <c r="A201" s="184">
        <v>42844</v>
      </c>
      <c r="B201" s="182">
        <v>8.64</v>
      </c>
      <c r="C201" s="176">
        <v>8.3800000000000008</v>
      </c>
      <c r="D201" s="175">
        <v>8.18</v>
      </c>
      <c r="E201" s="175">
        <f t="shared" si="0"/>
        <v>8.0850000000000009</v>
      </c>
      <c r="F201" s="175">
        <v>7.99</v>
      </c>
      <c r="G201" s="175">
        <f t="shared" si="1"/>
        <v>7.9649999999999999</v>
      </c>
      <c r="H201" s="176">
        <v>7.94</v>
      </c>
      <c r="I201" s="176">
        <f t="shared" si="2"/>
        <v>7.953333333333334</v>
      </c>
      <c r="J201" s="176">
        <f t="shared" si="3"/>
        <v>7.9666666666666668</v>
      </c>
      <c r="K201" s="175">
        <v>7.98</v>
      </c>
      <c r="L201" s="175">
        <f t="shared" si="4"/>
        <v>8.0060000000000002</v>
      </c>
      <c r="M201" s="175">
        <f t="shared" si="5"/>
        <v>8.032</v>
      </c>
      <c r="N201" s="175">
        <f t="shared" si="6"/>
        <v>8.0579999999999998</v>
      </c>
      <c r="O201" s="175">
        <f t="shared" si="7"/>
        <v>8.0839999999999996</v>
      </c>
      <c r="P201" s="176">
        <v>8.11</v>
      </c>
      <c r="Q201" s="176">
        <f t="shared" si="8"/>
        <v>8.1319999999999997</v>
      </c>
      <c r="R201" s="176">
        <f t="shared" si="9"/>
        <v>8.1539999999999999</v>
      </c>
      <c r="S201" s="176">
        <f t="shared" si="10"/>
        <v>8.1760000000000002</v>
      </c>
      <c r="T201" s="176">
        <f t="shared" si="11"/>
        <v>8.1980000000000004</v>
      </c>
      <c r="U201" s="183">
        <v>8.2200000000000006</v>
      </c>
      <c r="V201" s="178">
        <f t="shared" ref="V201:AO201" si="221">B201-B202</f>
        <v>-8.0000000000000071E-2</v>
      </c>
      <c r="W201" s="178">
        <f t="shared" si="221"/>
        <v>-5.9999999999998721E-2</v>
      </c>
      <c r="X201" s="178">
        <f t="shared" si="221"/>
        <v>-6.0000000000000497E-2</v>
      </c>
      <c r="Y201" s="178">
        <f t="shared" si="221"/>
        <v>-5.4999999999999716E-2</v>
      </c>
      <c r="Z201" s="178">
        <f t="shared" si="221"/>
        <v>-4.9999999999998934E-2</v>
      </c>
      <c r="AA201" s="178">
        <f t="shared" si="221"/>
        <v>-4.4999999999999929E-2</v>
      </c>
      <c r="AB201" s="178">
        <f t="shared" si="221"/>
        <v>-4.0000000000000036E-2</v>
      </c>
      <c r="AC201" s="178">
        <f t="shared" si="221"/>
        <v>-3.3333333333333215E-2</v>
      </c>
      <c r="AD201" s="178">
        <f t="shared" si="221"/>
        <v>-2.6666666666666394E-2</v>
      </c>
      <c r="AE201" s="178">
        <f t="shared" si="221"/>
        <v>-1.9999999999999574E-2</v>
      </c>
      <c r="AF201" s="178">
        <f t="shared" si="221"/>
        <v>-1.2000000000000455E-2</v>
      </c>
      <c r="AG201" s="178">
        <f t="shared" si="221"/>
        <v>-3.9999999999995595E-3</v>
      </c>
      <c r="AH201" s="178">
        <f t="shared" si="221"/>
        <v>3.9999999999995595E-3</v>
      </c>
      <c r="AI201" s="178">
        <f t="shared" si="221"/>
        <v>1.2000000000000455E-2</v>
      </c>
      <c r="AJ201" s="178">
        <f t="shared" si="221"/>
        <v>1.9999999999999574E-2</v>
      </c>
      <c r="AK201" s="178">
        <f t="shared" si="221"/>
        <v>2.3999999999999133E-2</v>
      </c>
      <c r="AL201" s="178">
        <f t="shared" si="221"/>
        <v>2.8000000000000469E-2</v>
      </c>
      <c r="AM201" s="178">
        <f t="shared" si="221"/>
        <v>3.2000000000000028E-2</v>
      </c>
      <c r="AN201" s="178">
        <f t="shared" si="221"/>
        <v>3.6000000000001364E-2</v>
      </c>
      <c r="AO201" s="178">
        <f t="shared" si="221"/>
        <v>4.0000000000000924E-2</v>
      </c>
      <c r="AP201" s="179">
        <f t="shared" si="13"/>
        <v>4.0000000000000924E-2</v>
      </c>
      <c r="AQ201" s="180">
        <f t="shared" si="215"/>
        <v>4.0318725099601757E-2</v>
      </c>
      <c r="AR201" s="42">
        <f t="shared" si="216"/>
        <v>5.5698276526012148E-2</v>
      </c>
      <c r="AS201" s="241">
        <f t="shared" si="217"/>
        <v>0.16989229228362901</v>
      </c>
    </row>
    <row r="202" spans="1:45" ht="12.75">
      <c r="A202" s="184">
        <v>42843</v>
      </c>
      <c r="B202" s="182">
        <v>8.7200000000000006</v>
      </c>
      <c r="C202" s="176">
        <v>8.44</v>
      </c>
      <c r="D202" s="175">
        <v>8.24</v>
      </c>
      <c r="E202" s="175">
        <f t="shared" si="0"/>
        <v>8.14</v>
      </c>
      <c r="F202" s="175">
        <v>8.0399999999999991</v>
      </c>
      <c r="G202" s="175">
        <f t="shared" si="1"/>
        <v>8.01</v>
      </c>
      <c r="H202" s="176">
        <v>7.98</v>
      </c>
      <c r="I202" s="176">
        <f t="shared" si="2"/>
        <v>7.9866666666666672</v>
      </c>
      <c r="J202" s="176">
        <f t="shared" si="3"/>
        <v>7.9933333333333332</v>
      </c>
      <c r="K202" s="175">
        <v>8</v>
      </c>
      <c r="L202" s="175">
        <f t="shared" si="4"/>
        <v>8.0180000000000007</v>
      </c>
      <c r="M202" s="175">
        <f t="shared" si="5"/>
        <v>8.0359999999999996</v>
      </c>
      <c r="N202" s="175">
        <f t="shared" si="6"/>
        <v>8.0540000000000003</v>
      </c>
      <c r="O202" s="175">
        <f t="shared" si="7"/>
        <v>8.0719999999999992</v>
      </c>
      <c r="P202" s="176">
        <v>8.09</v>
      </c>
      <c r="Q202" s="176">
        <f t="shared" si="8"/>
        <v>8.1080000000000005</v>
      </c>
      <c r="R202" s="176">
        <f t="shared" si="9"/>
        <v>8.1259999999999994</v>
      </c>
      <c r="S202" s="176">
        <f t="shared" si="10"/>
        <v>8.1440000000000001</v>
      </c>
      <c r="T202" s="176">
        <f t="shared" si="11"/>
        <v>8.161999999999999</v>
      </c>
      <c r="U202" s="183">
        <v>8.18</v>
      </c>
      <c r="V202" s="178">
        <f t="shared" ref="V202:AO202" si="222">B202-B203</f>
        <v>9.9999999999997868E-3</v>
      </c>
      <c r="W202" s="178">
        <f t="shared" si="222"/>
        <v>1.9999999999999574E-2</v>
      </c>
      <c r="X202" s="178">
        <f t="shared" si="222"/>
        <v>1.9999999999999574E-2</v>
      </c>
      <c r="Y202" s="178">
        <f t="shared" si="222"/>
        <v>1.9999999999999574E-2</v>
      </c>
      <c r="Z202" s="178">
        <f t="shared" si="222"/>
        <v>1.9999999999999574E-2</v>
      </c>
      <c r="AA202" s="178">
        <f t="shared" si="222"/>
        <v>1.9999999999999574E-2</v>
      </c>
      <c r="AB202" s="178">
        <f t="shared" si="222"/>
        <v>2.0000000000000462E-2</v>
      </c>
      <c r="AC202" s="178">
        <f t="shared" si="222"/>
        <v>2.0000000000000462E-2</v>
      </c>
      <c r="AD202" s="178">
        <f t="shared" si="222"/>
        <v>1.9999999999999574E-2</v>
      </c>
      <c r="AE202" s="178">
        <f t="shared" si="222"/>
        <v>1.9999999999999574E-2</v>
      </c>
      <c r="AF202" s="178">
        <f t="shared" si="222"/>
        <v>1.6000000000000014E-2</v>
      </c>
      <c r="AG202" s="178">
        <f t="shared" si="222"/>
        <v>1.1999999999998678E-2</v>
      </c>
      <c r="AH202" s="178">
        <f t="shared" si="222"/>
        <v>8.0000000000008953E-3</v>
      </c>
      <c r="AI202" s="178">
        <f t="shared" si="222"/>
        <v>3.9999999999995595E-3</v>
      </c>
      <c r="AJ202" s="178">
        <f t="shared" si="222"/>
        <v>0</v>
      </c>
      <c r="AK202" s="178">
        <f t="shared" si="222"/>
        <v>-1.9999999999988916E-3</v>
      </c>
      <c r="AL202" s="178">
        <f t="shared" si="222"/>
        <v>-3.9999999999995595E-3</v>
      </c>
      <c r="AM202" s="178">
        <f t="shared" si="222"/>
        <v>-6.0000000000002274E-3</v>
      </c>
      <c r="AN202" s="178">
        <f t="shared" si="222"/>
        <v>-8.0000000000008953E-3</v>
      </c>
      <c r="AO202" s="178">
        <f t="shared" si="222"/>
        <v>-9.9999999999997868E-3</v>
      </c>
      <c r="AP202" s="179">
        <f t="shared" si="13"/>
        <v>2.0000000000000462E-2</v>
      </c>
      <c r="AQ202" s="180">
        <f t="shared" si="215"/>
        <v>4.0478087649402555E-2</v>
      </c>
      <c r="AR202" s="42">
        <f t="shared" si="216"/>
        <v>5.5754556028438387E-2</v>
      </c>
      <c r="AS202" s="241">
        <f t="shared" si="217"/>
        <v>0.17018258053425114</v>
      </c>
    </row>
    <row r="203" spans="1:45" ht="12.75">
      <c r="A203" s="184">
        <v>42842</v>
      </c>
      <c r="B203" s="182">
        <v>8.7100000000000009</v>
      </c>
      <c r="C203" s="176">
        <v>8.42</v>
      </c>
      <c r="D203" s="175">
        <v>8.2200000000000006</v>
      </c>
      <c r="E203" s="175">
        <f t="shared" si="0"/>
        <v>8.120000000000001</v>
      </c>
      <c r="F203" s="175">
        <v>8.02</v>
      </c>
      <c r="G203" s="175">
        <f t="shared" si="1"/>
        <v>7.99</v>
      </c>
      <c r="H203" s="176">
        <v>7.96</v>
      </c>
      <c r="I203" s="176">
        <f t="shared" si="2"/>
        <v>7.9666666666666668</v>
      </c>
      <c r="J203" s="176">
        <f t="shared" si="3"/>
        <v>7.9733333333333336</v>
      </c>
      <c r="K203" s="175">
        <v>7.98</v>
      </c>
      <c r="L203" s="175">
        <f t="shared" si="4"/>
        <v>8.0020000000000007</v>
      </c>
      <c r="M203" s="175">
        <f t="shared" si="5"/>
        <v>8.0240000000000009</v>
      </c>
      <c r="N203" s="175">
        <f t="shared" si="6"/>
        <v>8.0459999999999994</v>
      </c>
      <c r="O203" s="175">
        <f t="shared" si="7"/>
        <v>8.0679999999999996</v>
      </c>
      <c r="P203" s="176">
        <v>8.09</v>
      </c>
      <c r="Q203" s="176">
        <f t="shared" si="8"/>
        <v>8.11</v>
      </c>
      <c r="R203" s="176">
        <f t="shared" si="9"/>
        <v>8.129999999999999</v>
      </c>
      <c r="S203" s="176">
        <f t="shared" si="10"/>
        <v>8.15</v>
      </c>
      <c r="T203" s="176">
        <f t="shared" si="11"/>
        <v>8.17</v>
      </c>
      <c r="U203" s="183">
        <v>8.19</v>
      </c>
      <c r="V203" s="178">
        <f t="shared" ref="V203:AO203" si="223">B203-B204</f>
        <v>-6.9999999999998508E-2</v>
      </c>
      <c r="W203" s="178">
        <f t="shared" si="223"/>
        <v>-4.0000000000000924E-2</v>
      </c>
      <c r="X203" s="178">
        <f t="shared" si="223"/>
        <v>-2.9999999999999361E-2</v>
      </c>
      <c r="Y203" s="178">
        <f t="shared" si="223"/>
        <v>-1.9999999999999574E-2</v>
      </c>
      <c r="Z203" s="178">
        <f t="shared" si="223"/>
        <v>-9.9999999999997868E-3</v>
      </c>
      <c r="AA203" s="178">
        <f t="shared" si="223"/>
        <v>-4.9999999999990052E-3</v>
      </c>
      <c r="AB203" s="178">
        <f t="shared" si="223"/>
        <v>0</v>
      </c>
      <c r="AC203" s="178">
        <f t="shared" si="223"/>
        <v>-3.3333333333329662E-3</v>
      </c>
      <c r="AD203" s="178">
        <f t="shared" si="223"/>
        <v>-6.6666666666668206E-3</v>
      </c>
      <c r="AE203" s="178">
        <f t="shared" si="223"/>
        <v>-9.9999999999997868E-3</v>
      </c>
      <c r="AF203" s="178">
        <f t="shared" si="223"/>
        <v>-1.1999999999998678E-2</v>
      </c>
      <c r="AG203" s="178">
        <f t="shared" si="223"/>
        <v>-1.3999999999999346E-2</v>
      </c>
      <c r="AH203" s="178">
        <f t="shared" si="223"/>
        <v>-1.6000000000000014E-2</v>
      </c>
      <c r="AI203" s="178">
        <f t="shared" si="223"/>
        <v>-1.8000000000000682E-2</v>
      </c>
      <c r="AJ203" s="178">
        <f t="shared" si="223"/>
        <v>-1.9999999999999574E-2</v>
      </c>
      <c r="AK203" s="178">
        <f t="shared" si="223"/>
        <v>-1.8000000000000682E-2</v>
      </c>
      <c r="AL203" s="178">
        <f t="shared" si="223"/>
        <v>-1.6000000000000014E-2</v>
      </c>
      <c r="AM203" s="178">
        <f t="shared" si="223"/>
        <v>-1.3999999999999346E-2</v>
      </c>
      <c r="AN203" s="178">
        <f t="shared" si="223"/>
        <v>-1.1999999999998678E-2</v>
      </c>
      <c r="AO203" s="178">
        <f t="shared" si="223"/>
        <v>-9.9999999999997868E-3</v>
      </c>
      <c r="AP203" s="179">
        <f t="shared" si="13"/>
        <v>0</v>
      </c>
      <c r="AQ203" s="180">
        <f t="shared" si="215"/>
        <v>4.0239043824701358E-2</v>
      </c>
      <c r="AR203" s="42">
        <f t="shared" si="216"/>
        <v>5.5970908778418642E-2</v>
      </c>
      <c r="AS203" s="241">
        <f t="shared" si="217"/>
        <v>0.17044684846950942</v>
      </c>
    </row>
    <row r="204" spans="1:45" ht="12.75">
      <c r="A204" s="184">
        <v>42839</v>
      </c>
      <c r="B204" s="182">
        <v>8.7799999999999994</v>
      </c>
      <c r="C204" s="176">
        <v>8.4600000000000009</v>
      </c>
      <c r="D204" s="175">
        <v>8.25</v>
      </c>
      <c r="E204" s="175">
        <f t="shared" si="0"/>
        <v>8.14</v>
      </c>
      <c r="F204" s="175">
        <v>8.0299999999999994</v>
      </c>
      <c r="G204" s="175">
        <f t="shared" si="1"/>
        <v>7.9949999999999992</v>
      </c>
      <c r="H204" s="176">
        <v>7.96</v>
      </c>
      <c r="I204" s="176">
        <f t="shared" si="2"/>
        <v>7.97</v>
      </c>
      <c r="J204" s="176">
        <f t="shared" si="3"/>
        <v>7.98</v>
      </c>
      <c r="K204" s="175">
        <v>7.99</v>
      </c>
      <c r="L204" s="175">
        <f t="shared" si="4"/>
        <v>8.0139999999999993</v>
      </c>
      <c r="M204" s="175">
        <f t="shared" si="5"/>
        <v>8.0380000000000003</v>
      </c>
      <c r="N204" s="175">
        <f t="shared" si="6"/>
        <v>8.0619999999999994</v>
      </c>
      <c r="O204" s="175">
        <f t="shared" si="7"/>
        <v>8.0860000000000003</v>
      </c>
      <c r="P204" s="176">
        <v>8.11</v>
      </c>
      <c r="Q204" s="176">
        <f t="shared" si="8"/>
        <v>8.1280000000000001</v>
      </c>
      <c r="R204" s="176">
        <f t="shared" si="9"/>
        <v>8.145999999999999</v>
      </c>
      <c r="S204" s="176">
        <f t="shared" si="10"/>
        <v>8.1639999999999997</v>
      </c>
      <c r="T204" s="176">
        <f t="shared" si="11"/>
        <v>8.1819999999999986</v>
      </c>
      <c r="U204" s="183">
        <v>8.1999999999999993</v>
      </c>
      <c r="V204" s="178">
        <f t="shared" ref="V204:AO204" si="224">B204-B205</f>
        <v>-9.9999999999997868E-3</v>
      </c>
      <c r="W204" s="178">
        <f t="shared" si="224"/>
        <v>-9.9999999999997868E-3</v>
      </c>
      <c r="X204" s="178">
        <f t="shared" si="224"/>
        <v>-9.9999999999997868E-3</v>
      </c>
      <c r="Y204" s="178">
        <f t="shared" si="224"/>
        <v>-9.9999999999980105E-3</v>
      </c>
      <c r="Z204" s="178">
        <f t="shared" si="224"/>
        <v>-9.9999999999997868E-3</v>
      </c>
      <c r="AA204" s="178">
        <f t="shared" si="224"/>
        <v>-1.5000000000000568E-2</v>
      </c>
      <c r="AB204" s="178">
        <f t="shared" si="224"/>
        <v>-2.0000000000000462E-2</v>
      </c>
      <c r="AC204" s="178">
        <f t="shared" si="224"/>
        <v>-1.6666666666667496E-2</v>
      </c>
      <c r="AD204" s="178">
        <f t="shared" si="224"/>
        <v>-1.3333333333332753E-2</v>
      </c>
      <c r="AE204" s="178">
        <f t="shared" si="224"/>
        <v>-9.9999999999997868E-3</v>
      </c>
      <c r="AF204" s="178">
        <f t="shared" si="224"/>
        <v>-8.0000000000008953E-3</v>
      </c>
      <c r="AG204" s="178">
        <f t="shared" si="224"/>
        <v>-6.0000000000002274E-3</v>
      </c>
      <c r="AH204" s="178">
        <f t="shared" si="224"/>
        <v>-3.9999999999995595E-3</v>
      </c>
      <c r="AI204" s="178">
        <f t="shared" si="224"/>
        <v>-1.9999999999988916E-3</v>
      </c>
      <c r="AJ204" s="178">
        <f t="shared" si="224"/>
        <v>0</v>
      </c>
      <c r="AK204" s="178">
        <f t="shared" si="224"/>
        <v>-1.9999999999988916E-3</v>
      </c>
      <c r="AL204" s="178">
        <f t="shared" si="224"/>
        <v>-4.0000000000013358E-3</v>
      </c>
      <c r="AM204" s="178">
        <f t="shared" si="224"/>
        <v>-6.0000000000002274E-3</v>
      </c>
      <c r="AN204" s="178">
        <f t="shared" si="224"/>
        <v>-8.0000000000026716E-3</v>
      </c>
      <c r="AO204" s="178">
        <f t="shared" si="224"/>
        <v>-1.0000000000001563E-2</v>
      </c>
      <c r="AP204" s="179">
        <f t="shared" si="13"/>
        <v>0</v>
      </c>
      <c r="AQ204" s="180">
        <f t="shared" si="215"/>
        <v>4.0119521912350763E-2</v>
      </c>
      <c r="AR204" s="42">
        <f t="shared" si="216"/>
        <v>5.6089086793871999E-2</v>
      </c>
      <c r="AS204" s="241">
        <f t="shared" si="217"/>
        <v>0.17060224973216709</v>
      </c>
    </row>
    <row r="205" spans="1:45" ht="12.75">
      <c r="A205" s="184">
        <v>42838</v>
      </c>
      <c r="B205" s="182">
        <v>8.7899999999999991</v>
      </c>
      <c r="C205" s="176">
        <v>8.4700000000000006</v>
      </c>
      <c r="D205" s="175">
        <v>8.26</v>
      </c>
      <c r="E205" s="175">
        <f t="shared" si="0"/>
        <v>8.1499999999999986</v>
      </c>
      <c r="F205" s="175">
        <v>8.0399999999999991</v>
      </c>
      <c r="G205" s="175">
        <f t="shared" si="1"/>
        <v>8.01</v>
      </c>
      <c r="H205" s="176">
        <v>7.98</v>
      </c>
      <c r="I205" s="176">
        <f t="shared" si="2"/>
        <v>7.9866666666666672</v>
      </c>
      <c r="J205" s="176">
        <f t="shared" si="3"/>
        <v>7.9933333333333332</v>
      </c>
      <c r="K205" s="175">
        <v>8</v>
      </c>
      <c r="L205" s="175">
        <f t="shared" si="4"/>
        <v>8.0220000000000002</v>
      </c>
      <c r="M205" s="175">
        <f t="shared" si="5"/>
        <v>8.0440000000000005</v>
      </c>
      <c r="N205" s="175">
        <f t="shared" si="6"/>
        <v>8.0659999999999989</v>
      </c>
      <c r="O205" s="175">
        <f t="shared" si="7"/>
        <v>8.0879999999999992</v>
      </c>
      <c r="P205" s="176">
        <v>8.11</v>
      </c>
      <c r="Q205" s="176">
        <f t="shared" si="8"/>
        <v>8.129999999999999</v>
      </c>
      <c r="R205" s="176">
        <f t="shared" si="9"/>
        <v>8.15</v>
      </c>
      <c r="S205" s="176">
        <f t="shared" si="10"/>
        <v>8.17</v>
      </c>
      <c r="T205" s="176">
        <f t="shared" si="11"/>
        <v>8.1900000000000013</v>
      </c>
      <c r="U205" s="183">
        <v>8.2100000000000009</v>
      </c>
      <c r="V205" s="178">
        <f t="shared" ref="V205:AO205" si="225">B205-B206</f>
        <v>-6.0000000000000497E-2</v>
      </c>
      <c r="W205" s="178">
        <f t="shared" si="225"/>
        <v>-3.9999999999999147E-2</v>
      </c>
      <c r="X205" s="178">
        <f t="shared" si="225"/>
        <v>-4.0000000000000924E-2</v>
      </c>
      <c r="Y205" s="178">
        <f t="shared" si="225"/>
        <v>-5.0000000000000711E-2</v>
      </c>
      <c r="Z205" s="178">
        <f t="shared" si="225"/>
        <v>-6.0000000000000497E-2</v>
      </c>
      <c r="AA205" s="178">
        <f t="shared" si="225"/>
        <v>-6.0000000000000497E-2</v>
      </c>
      <c r="AB205" s="178">
        <f t="shared" si="225"/>
        <v>-5.9999999999998721E-2</v>
      </c>
      <c r="AC205" s="178">
        <f t="shared" si="225"/>
        <v>-6.6666666666665542E-2</v>
      </c>
      <c r="AD205" s="178">
        <f t="shared" si="225"/>
        <v>-7.333333333333325E-2</v>
      </c>
      <c r="AE205" s="178">
        <f t="shared" si="225"/>
        <v>-8.0000000000000071E-2</v>
      </c>
      <c r="AF205" s="178">
        <f t="shared" si="225"/>
        <v>-8.0000000000000071E-2</v>
      </c>
      <c r="AG205" s="178">
        <f t="shared" si="225"/>
        <v>-8.0000000000000071E-2</v>
      </c>
      <c r="AH205" s="178">
        <f t="shared" si="225"/>
        <v>-8.0000000000000071E-2</v>
      </c>
      <c r="AI205" s="178">
        <f t="shared" si="225"/>
        <v>-8.0000000000000071E-2</v>
      </c>
      <c r="AJ205" s="178">
        <f t="shared" si="225"/>
        <v>-8.0000000000000071E-2</v>
      </c>
      <c r="AK205" s="178">
        <f t="shared" si="225"/>
        <v>-7.800000000000118E-2</v>
      </c>
      <c r="AL205" s="178">
        <f t="shared" si="225"/>
        <v>-7.5999999999998735E-2</v>
      </c>
      <c r="AM205" s="178">
        <f t="shared" si="225"/>
        <v>-7.3999999999999844E-2</v>
      </c>
      <c r="AN205" s="178">
        <f t="shared" si="225"/>
        <v>-7.1999999999997399E-2</v>
      </c>
      <c r="AO205" s="178">
        <f t="shared" si="225"/>
        <v>-6.9999999999998508E-2</v>
      </c>
      <c r="AP205" s="179">
        <f t="shared" si="13"/>
        <v>-3.9999999999999147E-2</v>
      </c>
      <c r="AQ205" s="180">
        <f t="shared" si="215"/>
        <v>4.0239043824701365E-2</v>
      </c>
      <c r="AR205" s="42">
        <f t="shared" si="216"/>
        <v>5.6035190991751423E-2</v>
      </c>
      <c r="AS205" s="241">
        <f t="shared" si="217"/>
        <v>0.17059639125983475</v>
      </c>
    </row>
    <row r="206" spans="1:45" ht="12.75">
      <c r="A206" s="184">
        <v>42837</v>
      </c>
      <c r="B206" s="182">
        <v>8.85</v>
      </c>
      <c r="C206" s="176">
        <v>8.51</v>
      </c>
      <c r="D206" s="175">
        <v>8.3000000000000007</v>
      </c>
      <c r="E206" s="175">
        <f t="shared" si="0"/>
        <v>8.1999999999999993</v>
      </c>
      <c r="F206" s="175">
        <v>8.1</v>
      </c>
      <c r="G206" s="175">
        <f t="shared" si="1"/>
        <v>8.07</v>
      </c>
      <c r="H206" s="176">
        <v>8.0399999999999991</v>
      </c>
      <c r="I206" s="176">
        <f t="shared" si="2"/>
        <v>8.0533333333333328</v>
      </c>
      <c r="J206" s="176">
        <f t="shared" si="3"/>
        <v>8.0666666666666664</v>
      </c>
      <c r="K206" s="175">
        <v>8.08</v>
      </c>
      <c r="L206" s="175">
        <f t="shared" si="4"/>
        <v>8.1020000000000003</v>
      </c>
      <c r="M206" s="175">
        <f t="shared" si="5"/>
        <v>8.1240000000000006</v>
      </c>
      <c r="N206" s="175">
        <f t="shared" si="6"/>
        <v>8.145999999999999</v>
      </c>
      <c r="O206" s="175">
        <f t="shared" si="7"/>
        <v>8.1679999999999993</v>
      </c>
      <c r="P206" s="176">
        <v>8.19</v>
      </c>
      <c r="Q206" s="176">
        <f t="shared" si="8"/>
        <v>8.2080000000000002</v>
      </c>
      <c r="R206" s="176">
        <f t="shared" si="9"/>
        <v>8.2259999999999991</v>
      </c>
      <c r="S206" s="176">
        <f t="shared" si="10"/>
        <v>8.2439999999999998</v>
      </c>
      <c r="T206" s="176">
        <f t="shared" si="11"/>
        <v>8.2619999999999987</v>
      </c>
      <c r="U206" s="183">
        <v>8.2799999999999994</v>
      </c>
      <c r="V206" s="178">
        <f t="shared" ref="V206:AO206" si="226">B206-B207</f>
        <v>-9.9999999999997868E-3</v>
      </c>
      <c r="W206" s="178">
        <f t="shared" si="226"/>
        <v>2.9999999999999361E-2</v>
      </c>
      <c r="X206" s="178">
        <f t="shared" si="226"/>
        <v>5.0000000000000711E-2</v>
      </c>
      <c r="Y206" s="178">
        <f t="shared" si="226"/>
        <v>4.9999999999998934E-2</v>
      </c>
      <c r="Z206" s="178">
        <f t="shared" si="226"/>
        <v>4.9999999999998934E-2</v>
      </c>
      <c r="AA206" s="178">
        <f t="shared" si="226"/>
        <v>3.9999999999999147E-2</v>
      </c>
      <c r="AB206" s="178">
        <f t="shared" si="226"/>
        <v>2.9999999999999361E-2</v>
      </c>
      <c r="AC206" s="178">
        <f t="shared" si="226"/>
        <v>2.3333333333333428E-2</v>
      </c>
      <c r="AD206" s="178">
        <f t="shared" si="226"/>
        <v>1.6666666666665719E-2</v>
      </c>
      <c r="AE206" s="178">
        <f t="shared" si="226"/>
        <v>9.9999999999997868E-3</v>
      </c>
      <c r="AF206" s="178">
        <f t="shared" si="226"/>
        <v>6.0000000000002274E-3</v>
      </c>
      <c r="AG206" s="178">
        <f t="shared" si="226"/>
        <v>2.0000000000006679E-3</v>
      </c>
      <c r="AH206" s="178">
        <f t="shared" si="226"/>
        <v>-2.0000000000006679E-3</v>
      </c>
      <c r="AI206" s="178">
        <f t="shared" si="226"/>
        <v>-6.0000000000002274E-3</v>
      </c>
      <c r="AJ206" s="178">
        <f t="shared" si="226"/>
        <v>-9.9999999999997868E-3</v>
      </c>
      <c r="AK206" s="178">
        <f t="shared" si="226"/>
        <v>-1.1999999999998678E-2</v>
      </c>
      <c r="AL206" s="178">
        <f t="shared" si="226"/>
        <v>-1.4000000000001123E-2</v>
      </c>
      <c r="AM206" s="178">
        <f t="shared" si="226"/>
        <v>-1.6000000000000014E-2</v>
      </c>
      <c r="AN206" s="178">
        <f t="shared" si="226"/>
        <v>-1.8000000000002458E-2</v>
      </c>
      <c r="AO206" s="178">
        <f t="shared" si="226"/>
        <v>-2.000000000000135E-2</v>
      </c>
      <c r="AP206" s="179">
        <f t="shared" si="13"/>
        <v>5.0000000000000711E-2</v>
      </c>
      <c r="AQ206" s="180">
        <f t="shared" si="215"/>
        <v>4.0597609561753158E-2</v>
      </c>
      <c r="AR206" s="42">
        <f t="shared" si="216"/>
        <v>5.5807180848551532E-2</v>
      </c>
      <c r="AS206" s="241">
        <f t="shared" si="217"/>
        <v>0.17042452608499373</v>
      </c>
    </row>
    <row r="207" spans="1:45" ht="12.75">
      <c r="A207" s="184">
        <v>42836</v>
      </c>
      <c r="B207" s="182">
        <v>8.86</v>
      </c>
      <c r="C207" s="176">
        <v>8.48</v>
      </c>
      <c r="D207" s="175">
        <v>8.25</v>
      </c>
      <c r="E207" s="175">
        <f t="shared" si="0"/>
        <v>8.15</v>
      </c>
      <c r="F207" s="175">
        <v>8.0500000000000007</v>
      </c>
      <c r="G207" s="175">
        <f t="shared" si="1"/>
        <v>8.0300000000000011</v>
      </c>
      <c r="H207" s="176">
        <v>8.01</v>
      </c>
      <c r="I207" s="176">
        <f t="shared" si="2"/>
        <v>8.0299999999999994</v>
      </c>
      <c r="J207" s="176">
        <f t="shared" si="3"/>
        <v>8.0500000000000007</v>
      </c>
      <c r="K207" s="175">
        <v>8.07</v>
      </c>
      <c r="L207" s="175">
        <f t="shared" si="4"/>
        <v>8.0960000000000001</v>
      </c>
      <c r="M207" s="175">
        <f t="shared" si="5"/>
        <v>8.1219999999999999</v>
      </c>
      <c r="N207" s="175">
        <f t="shared" si="6"/>
        <v>8.1479999999999997</v>
      </c>
      <c r="O207" s="175">
        <f t="shared" si="7"/>
        <v>8.1739999999999995</v>
      </c>
      <c r="P207" s="176">
        <v>8.1999999999999993</v>
      </c>
      <c r="Q207" s="176">
        <f t="shared" si="8"/>
        <v>8.2199999999999989</v>
      </c>
      <c r="R207" s="176">
        <f t="shared" si="9"/>
        <v>8.24</v>
      </c>
      <c r="S207" s="176">
        <f t="shared" si="10"/>
        <v>8.26</v>
      </c>
      <c r="T207" s="176">
        <f t="shared" si="11"/>
        <v>8.2800000000000011</v>
      </c>
      <c r="U207" s="183">
        <v>8.3000000000000007</v>
      </c>
      <c r="V207" s="178">
        <f t="shared" ref="V207:AO207" si="227">B207-B208</f>
        <v>-8.0000000000000071E-2</v>
      </c>
      <c r="W207" s="178">
        <f t="shared" si="227"/>
        <v>-9.9999999999997868E-3</v>
      </c>
      <c r="X207" s="178">
        <f t="shared" si="227"/>
        <v>1.9999999999999574E-2</v>
      </c>
      <c r="Y207" s="178">
        <f t="shared" si="227"/>
        <v>3.5000000000000142E-2</v>
      </c>
      <c r="Z207" s="178">
        <f t="shared" si="227"/>
        <v>5.0000000000000711E-2</v>
      </c>
      <c r="AA207" s="178">
        <f t="shared" si="227"/>
        <v>5.0000000000000711E-2</v>
      </c>
      <c r="AB207" s="178">
        <f t="shared" si="227"/>
        <v>4.9999999999999822E-2</v>
      </c>
      <c r="AC207" s="178">
        <f t="shared" si="227"/>
        <v>4.9999999999999822E-2</v>
      </c>
      <c r="AD207" s="178">
        <f t="shared" si="227"/>
        <v>5.0000000000000711E-2</v>
      </c>
      <c r="AE207" s="178">
        <f t="shared" si="227"/>
        <v>5.0000000000000711E-2</v>
      </c>
      <c r="AF207" s="178">
        <f t="shared" si="227"/>
        <v>4.6000000000001151E-2</v>
      </c>
      <c r="AG207" s="178">
        <f t="shared" si="227"/>
        <v>4.1999999999999815E-2</v>
      </c>
      <c r="AH207" s="178">
        <f t="shared" si="227"/>
        <v>3.8000000000000256E-2</v>
      </c>
      <c r="AI207" s="178">
        <f t="shared" si="227"/>
        <v>3.399999999999892E-2</v>
      </c>
      <c r="AJ207" s="178">
        <f t="shared" si="227"/>
        <v>2.9999999999999361E-2</v>
      </c>
      <c r="AK207" s="178">
        <f t="shared" si="227"/>
        <v>2.9999999999999361E-2</v>
      </c>
      <c r="AL207" s="178">
        <f t="shared" si="227"/>
        <v>3.0000000000001137E-2</v>
      </c>
      <c r="AM207" s="178">
        <f t="shared" si="227"/>
        <v>2.9999999999999361E-2</v>
      </c>
      <c r="AN207" s="178">
        <f t="shared" si="227"/>
        <v>3.0000000000001137E-2</v>
      </c>
      <c r="AO207" s="178">
        <f t="shared" si="227"/>
        <v>3.0000000000001137E-2</v>
      </c>
      <c r="AP207" s="179">
        <f t="shared" si="13"/>
        <v>5.0000000000000711E-2</v>
      </c>
      <c r="AQ207" s="180">
        <f t="shared" si="215"/>
        <v>4.0478087649402555E-2</v>
      </c>
      <c r="AR207" s="42">
        <f t="shared" si="216"/>
        <v>5.5819087397845156E-2</v>
      </c>
      <c r="AS207" s="241">
        <f t="shared" si="217"/>
        <v>0.17033270294827951</v>
      </c>
    </row>
    <row r="208" spans="1:45" ht="12.75">
      <c r="A208" s="184">
        <v>42835</v>
      </c>
      <c r="B208" s="182">
        <v>8.94</v>
      </c>
      <c r="C208" s="176">
        <v>8.49</v>
      </c>
      <c r="D208" s="175">
        <v>8.23</v>
      </c>
      <c r="E208" s="175">
        <f t="shared" si="0"/>
        <v>8.1150000000000002</v>
      </c>
      <c r="F208" s="175">
        <v>8</v>
      </c>
      <c r="G208" s="175">
        <f t="shared" si="1"/>
        <v>7.98</v>
      </c>
      <c r="H208" s="176">
        <v>7.96</v>
      </c>
      <c r="I208" s="176">
        <f t="shared" si="2"/>
        <v>7.9799999999999995</v>
      </c>
      <c r="J208" s="176">
        <f t="shared" si="3"/>
        <v>8</v>
      </c>
      <c r="K208" s="175">
        <v>8.02</v>
      </c>
      <c r="L208" s="175">
        <f t="shared" si="4"/>
        <v>8.0499999999999989</v>
      </c>
      <c r="M208" s="175">
        <f t="shared" si="5"/>
        <v>8.08</v>
      </c>
      <c r="N208" s="175">
        <f t="shared" si="6"/>
        <v>8.11</v>
      </c>
      <c r="O208" s="175">
        <f t="shared" si="7"/>
        <v>8.14</v>
      </c>
      <c r="P208" s="176">
        <v>8.17</v>
      </c>
      <c r="Q208" s="176">
        <f t="shared" si="8"/>
        <v>8.19</v>
      </c>
      <c r="R208" s="176">
        <f t="shared" si="9"/>
        <v>8.2099999999999991</v>
      </c>
      <c r="S208" s="176">
        <f t="shared" si="10"/>
        <v>8.23</v>
      </c>
      <c r="T208" s="176">
        <f t="shared" si="11"/>
        <v>8.25</v>
      </c>
      <c r="U208" s="183">
        <v>8.27</v>
      </c>
      <c r="V208" s="178">
        <f t="shared" ref="V208:AO208" si="228">B208-B209</f>
        <v>8.0000000000000071E-2</v>
      </c>
      <c r="W208" s="178">
        <f t="shared" si="228"/>
        <v>7.0000000000000284E-2</v>
      </c>
      <c r="X208" s="178">
        <f t="shared" si="228"/>
        <v>6.0000000000000497E-2</v>
      </c>
      <c r="Y208" s="178">
        <f t="shared" si="228"/>
        <v>5.4999999999999716E-2</v>
      </c>
      <c r="Z208" s="178">
        <f t="shared" si="228"/>
        <v>4.9999999999999822E-2</v>
      </c>
      <c r="AA208" s="178">
        <f t="shared" si="228"/>
        <v>5.0000000000000711E-2</v>
      </c>
      <c r="AB208" s="178">
        <f t="shared" si="228"/>
        <v>4.9999999999999822E-2</v>
      </c>
      <c r="AC208" s="178">
        <f t="shared" si="228"/>
        <v>4.6666666666665968E-2</v>
      </c>
      <c r="AD208" s="178">
        <f t="shared" si="228"/>
        <v>4.3333333333333002E-2</v>
      </c>
      <c r="AE208" s="178">
        <f t="shared" si="228"/>
        <v>3.9999999999999147E-2</v>
      </c>
      <c r="AF208" s="178">
        <f t="shared" si="228"/>
        <v>3.9999999999999147E-2</v>
      </c>
      <c r="AG208" s="178">
        <f t="shared" si="228"/>
        <v>3.9999999999999147E-2</v>
      </c>
      <c r="AH208" s="178">
        <f t="shared" si="228"/>
        <v>3.9999999999999147E-2</v>
      </c>
      <c r="AI208" s="178">
        <f t="shared" si="228"/>
        <v>3.9999999999999147E-2</v>
      </c>
      <c r="AJ208" s="178">
        <f t="shared" si="228"/>
        <v>3.9999999999999147E-2</v>
      </c>
      <c r="AK208" s="178">
        <f t="shared" si="228"/>
        <v>3.9999999999999147E-2</v>
      </c>
      <c r="AL208" s="178">
        <f t="shared" si="228"/>
        <v>3.9999999999999147E-2</v>
      </c>
      <c r="AM208" s="178">
        <f t="shared" si="228"/>
        <v>3.9999999999999147E-2</v>
      </c>
      <c r="AN208" s="178">
        <f t="shared" si="228"/>
        <v>3.9999999999999147E-2</v>
      </c>
      <c r="AO208" s="178">
        <f t="shared" si="228"/>
        <v>3.9999999999999147E-2</v>
      </c>
      <c r="AP208" s="179">
        <f t="shared" si="13"/>
        <v>8.0000000000000071E-2</v>
      </c>
      <c r="AQ208" s="180">
        <f t="shared" si="215"/>
        <v>4.0517928286852752E-2</v>
      </c>
      <c r="AR208" s="42">
        <f t="shared" si="216"/>
        <v>5.5829478569039359E-2</v>
      </c>
      <c r="AS208" s="241">
        <f t="shared" si="217"/>
        <v>0.17039671706474613</v>
      </c>
    </row>
    <row r="209" spans="1:45" ht="12.75">
      <c r="A209" s="184">
        <v>42832</v>
      </c>
      <c r="B209" s="182">
        <v>8.86</v>
      </c>
      <c r="C209" s="176">
        <v>8.42</v>
      </c>
      <c r="D209" s="175">
        <v>8.17</v>
      </c>
      <c r="E209" s="175">
        <f t="shared" si="0"/>
        <v>8.06</v>
      </c>
      <c r="F209" s="175">
        <v>7.95</v>
      </c>
      <c r="G209" s="175">
        <f t="shared" si="1"/>
        <v>7.93</v>
      </c>
      <c r="H209" s="176">
        <v>7.91</v>
      </c>
      <c r="I209" s="176">
        <f t="shared" si="2"/>
        <v>7.9333333333333336</v>
      </c>
      <c r="J209" s="176">
        <f t="shared" si="3"/>
        <v>7.956666666666667</v>
      </c>
      <c r="K209" s="175">
        <v>7.98</v>
      </c>
      <c r="L209" s="175">
        <f t="shared" si="4"/>
        <v>8.01</v>
      </c>
      <c r="M209" s="175">
        <f t="shared" si="5"/>
        <v>8.0400000000000009</v>
      </c>
      <c r="N209" s="175">
        <f t="shared" si="6"/>
        <v>8.07</v>
      </c>
      <c r="O209" s="175">
        <f t="shared" si="7"/>
        <v>8.1000000000000014</v>
      </c>
      <c r="P209" s="176">
        <v>8.1300000000000008</v>
      </c>
      <c r="Q209" s="176">
        <f t="shared" si="8"/>
        <v>8.15</v>
      </c>
      <c r="R209" s="176">
        <f t="shared" si="9"/>
        <v>8.17</v>
      </c>
      <c r="S209" s="176">
        <f t="shared" si="10"/>
        <v>8.1900000000000013</v>
      </c>
      <c r="T209" s="176">
        <f t="shared" si="11"/>
        <v>8.2100000000000009</v>
      </c>
      <c r="U209" s="183">
        <v>8.23</v>
      </c>
      <c r="V209" s="178">
        <f t="shared" ref="V209:AO209" si="229">B209-B210</f>
        <v>-9.9999999999997868E-3</v>
      </c>
      <c r="W209" s="178">
        <f t="shared" si="229"/>
        <v>6.0000000000000497E-2</v>
      </c>
      <c r="X209" s="178">
        <f t="shared" si="229"/>
        <v>8.0000000000000071E-2</v>
      </c>
      <c r="Y209" s="178">
        <f t="shared" si="229"/>
        <v>8.5000000000000853E-2</v>
      </c>
      <c r="Z209" s="178">
        <f t="shared" si="229"/>
        <v>8.9999999999999858E-2</v>
      </c>
      <c r="AA209" s="178">
        <f t="shared" si="229"/>
        <v>8.0000000000000071E-2</v>
      </c>
      <c r="AB209" s="178">
        <f t="shared" si="229"/>
        <v>7.0000000000000284E-2</v>
      </c>
      <c r="AC209" s="178">
        <f t="shared" si="229"/>
        <v>6.6666666666667318E-2</v>
      </c>
      <c r="AD209" s="178">
        <f t="shared" si="229"/>
        <v>6.3333333333333464E-2</v>
      </c>
      <c r="AE209" s="178">
        <f t="shared" si="229"/>
        <v>6.0000000000000497E-2</v>
      </c>
      <c r="AF209" s="178">
        <f t="shared" si="229"/>
        <v>6.1999999999999389E-2</v>
      </c>
      <c r="AG209" s="178">
        <f t="shared" si="229"/>
        <v>6.4000000000000945E-2</v>
      </c>
      <c r="AH209" s="178">
        <f t="shared" si="229"/>
        <v>6.6000000000000725E-2</v>
      </c>
      <c r="AI209" s="178">
        <f t="shared" si="229"/>
        <v>6.8000000000001393E-2</v>
      </c>
      <c r="AJ209" s="178">
        <f t="shared" si="229"/>
        <v>7.0000000000000284E-2</v>
      </c>
      <c r="AK209" s="178">
        <f t="shared" si="229"/>
        <v>7.0000000000000284E-2</v>
      </c>
      <c r="AL209" s="178">
        <f t="shared" si="229"/>
        <v>7.0000000000000284E-2</v>
      </c>
      <c r="AM209" s="178">
        <f t="shared" si="229"/>
        <v>7.0000000000000284E-2</v>
      </c>
      <c r="AN209" s="178">
        <f t="shared" si="229"/>
        <v>7.0000000000000284E-2</v>
      </c>
      <c r="AO209" s="178">
        <f t="shared" si="229"/>
        <v>7.0000000000000284E-2</v>
      </c>
      <c r="AP209" s="179">
        <f t="shared" si="13"/>
        <v>8.9999999999999858E-2</v>
      </c>
      <c r="AQ209" s="180">
        <f t="shared" si="215"/>
        <v>4.031872509960175E-2</v>
      </c>
      <c r="AR209" s="42">
        <f t="shared" si="216"/>
        <v>5.577721764276268E-2</v>
      </c>
      <c r="AS209" s="241">
        <f t="shared" si="217"/>
        <v>0.17007593678275598</v>
      </c>
    </row>
    <row r="210" spans="1:45" ht="12.75">
      <c r="A210" s="184">
        <v>42831</v>
      </c>
      <c r="B210" s="182">
        <v>8.8699999999999992</v>
      </c>
      <c r="C210" s="176">
        <v>8.36</v>
      </c>
      <c r="D210" s="175">
        <v>8.09</v>
      </c>
      <c r="E210" s="175">
        <f t="shared" si="0"/>
        <v>7.9749999999999996</v>
      </c>
      <c r="F210" s="175">
        <v>7.86</v>
      </c>
      <c r="G210" s="175">
        <f t="shared" si="1"/>
        <v>7.85</v>
      </c>
      <c r="H210" s="176">
        <v>7.84</v>
      </c>
      <c r="I210" s="176">
        <f t="shared" si="2"/>
        <v>7.8666666666666663</v>
      </c>
      <c r="J210" s="176">
        <f t="shared" si="3"/>
        <v>7.8933333333333335</v>
      </c>
      <c r="K210" s="175">
        <v>7.92</v>
      </c>
      <c r="L210" s="175">
        <f t="shared" si="4"/>
        <v>7.9480000000000004</v>
      </c>
      <c r="M210" s="175">
        <f t="shared" si="5"/>
        <v>7.976</v>
      </c>
      <c r="N210" s="175">
        <f t="shared" si="6"/>
        <v>8.0039999999999996</v>
      </c>
      <c r="O210" s="175">
        <f t="shared" si="7"/>
        <v>8.032</v>
      </c>
      <c r="P210" s="176">
        <v>8.06</v>
      </c>
      <c r="Q210" s="176">
        <f t="shared" si="8"/>
        <v>8.08</v>
      </c>
      <c r="R210" s="176">
        <f t="shared" si="9"/>
        <v>8.1</v>
      </c>
      <c r="S210" s="176">
        <f t="shared" si="10"/>
        <v>8.120000000000001</v>
      </c>
      <c r="T210" s="176">
        <f t="shared" si="11"/>
        <v>8.14</v>
      </c>
      <c r="U210" s="183">
        <v>8.16</v>
      </c>
      <c r="V210" s="178">
        <f t="shared" ref="V210:AO210" si="230">B210-B211</f>
        <v>-1.0000000000001563E-2</v>
      </c>
      <c r="W210" s="178">
        <f t="shared" si="230"/>
        <v>-2.000000000000135E-2</v>
      </c>
      <c r="X210" s="178">
        <f t="shared" si="230"/>
        <v>0</v>
      </c>
      <c r="Y210" s="178">
        <f t="shared" si="230"/>
        <v>-9.9999999999997868E-3</v>
      </c>
      <c r="Z210" s="178">
        <f t="shared" si="230"/>
        <v>-1.9999999999999574E-2</v>
      </c>
      <c r="AA210" s="178">
        <f t="shared" si="230"/>
        <v>-3.0000000000000249E-2</v>
      </c>
      <c r="AB210" s="178">
        <f t="shared" si="230"/>
        <v>-4.0000000000000036E-2</v>
      </c>
      <c r="AC210" s="178">
        <f t="shared" si="230"/>
        <v>-4.333333333333389E-2</v>
      </c>
      <c r="AD210" s="178">
        <f t="shared" si="230"/>
        <v>-4.6666666666665968E-2</v>
      </c>
      <c r="AE210" s="178">
        <f t="shared" si="230"/>
        <v>-4.9999999999999822E-2</v>
      </c>
      <c r="AF210" s="178">
        <f t="shared" si="230"/>
        <v>-5.1999999999999602E-2</v>
      </c>
      <c r="AG210" s="178">
        <f t="shared" si="230"/>
        <v>-5.3999999999999382E-2</v>
      </c>
      <c r="AH210" s="178">
        <f t="shared" si="230"/>
        <v>-5.5999999999999162E-2</v>
      </c>
      <c r="AI210" s="178">
        <f t="shared" si="230"/>
        <v>-5.7999999999999829E-2</v>
      </c>
      <c r="AJ210" s="178">
        <f t="shared" si="230"/>
        <v>-5.9999999999998721E-2</v>
      </c>
      <c r="AK210" s="178">
        <f t="shared" si="230"/>
        <v>-5.9999999999998721E-2</v>
      </c>
      <c r="AL210" s="178">
        <f t="shared" si="230"/>
        <v>-6.0000000000000497E-2</v>
      </c>
      <c r="AM210" s="178">
        <f t="shared" si="230"/>
        <v>-5.9999999999998721E-2</v>
      </c>
      <c r="AN210" s="178">
        <f t="shared" si="230"/>
        <v>-6.0000000000000497E-2</v>
      </c>
      <c r="AO210" s="178">
        <f t="shared" si="230"/>
        <v>-6.0000000000000497E-2</v>
      </c>
      <c r="AP210" s="179">
        <f t="shared" si="13"/>
        <v>0</v>
      </c>
      <c r="AQ210" s="180">
        <f t="shared" si="215"/>
        <v>3.9840637450199362E-2</v>
      </c>
      <c r="AR210" s="42">
        <f t="shared" si="216"/>
        <v>5.586389264983261E-2</v>
      </c>
      <c r="AS210" s="241">
        <f t="shared" si="217"/>
        <v>0.16979948535178321</v>
      </c>
    </row>
    <row r="211" spans="1:45" ht="12.75">
      <c r="A211" s="184">
        <v>42830</v>
      </c>
      <c r="B211" s="182">
        <v>8.8800000000000008</v>
      </c>
      <c r="C211" s="176">
        <v>8.3800000000000008</v>
      </c>
      <c r="D211" s="175">
        <v>8.09</v>
      </c>
      <c r="E211" s="175">
        <f t="shared" si="0"/>
        <v>7.9849999999999994</v>
      </c>
      <c r="F211" s="175">
        <v>7.88</v>
      </c>
      <c r="G211" s="175">
        <f t="shared" si="1"/>
        <v>7.88</v>
      </c>
      <c r="H211" s="176">
        <v>7.88</v>
      </c>
      <c r="I211" s="176">
        <f t="shared" si="2"/>
        <v>7.91</v>
      </c>
      <c r="J211" s="176">
        <f t="shared" si="3"/>
        <v>7.9399999999999995</v>
      </c>
      <c r="K211" s="175">
        <v>7.97</v>
      </c>
      <c r="L211" s="175">
        <f t="shared" si="4"/>
        <v>8</v>
      </c>
      <c r="M211" s="175">
        <f t="shared" si="5"/>
        <v>8.0299999999999994</v>
      </c>
      <c r="N211" s="175">
        <f t="shared" si="6"/>
        <v>8.0599999999999987</v>
      </c>
      <c r="O211" s="175">
        <f t="shared" si="7"/>
        <v>8.09</v>
      </c>
      <c r="P211" s="176">
        <v>8.1199999999999992</v>
      </c>
      <c r="Q211" s="176">
        <f t="shared" si="8"/>
        <v>8.1399999999999988</v>
      </c>
      <c r="R211" s="176">
        <f t="shared" si="9"/>
        <v>8.16</v>
      </c>
      <c r="S211" s="176">
        <f t="shared" si="10"/>
        <v>8.18</v>
      </c>
      <c r="T211" s="176">
        <f t="shared" si="11"/>
        <v>8.2000000000000011</v>
      </c>
      <c r="U211" s="183">
        <v>8.2200000000000006</v>
      </c>
      <c r="V211" s="178">
        <f t="shared" ref="V211:AO211" si="231">B211-B212</f>
        <v>-1.9999999999999574E-2</v>
      </c>
      <c r="W211" s="178">
        <f t="shared" si="231"/>
        <v>-3.9999999999999147E-2</v>
      </c>
      <c r="X211" s="178">
        <f t="shared" si="231"/>
        <v>-8.0000000000000071E-2</v>
      </c>
      <c r="Y211" s="178">
        <f t="shared" si="231"/>
        <v>-7.5000000000001066E-2</v>
      </c>
      <c r="Z211" s="178">
        <f t="shared" si="231"/>
        <v>-7.0000000000000284E-2</v>
      </c>
      <c r="AA211" s="178">
        <f t="shared" si="231"/>
        <v>-5.5000000000000604E-2</v>
      </c>
      <c r="AB211" s="178">
        <f t="shared" si="231"/>
        <v>-4.0000000000000036E-2</v>
      </c>
      <c r="AC211" s="178">
        <f t="shared" si="231"/>
        <v>-3.0000000000000249E-2</v>
      </c>
      <c r="AD211" s="178">
        <f t="shared" si="231"/>
        <v>-2.0000000000000462E-2</v>
      </c>
      <c r="AE211" s="178">
        <f t="shared" si="231"/>
        <v>-1.0000000000000675E-2</v>
      </c>
      <c r="AF211" s="178">
        <f t="shared" si="231"/>
        <v>-8.0000000000008953E-3</v>
      </c>
      <c r="AG211" s="178">
        <f t="shared" si="231"/>
        <v>-6.0000000000002274E-3</v>
      </c>
      <c r="AH211" s="178">
        <f t="shared" si="231"/>
        <v>-4.0000000000013358E-3</v>
      </c>
      <c r="AI211" s="178">
        <f t="shared" si="231"/>
        <v>-1.9999999999988916E-3</v>
      </c>
      <c r="AJ211" s="178">
        <f t="shared" si="231"/>
        <v>0</v>
      </c>
      <c r="AK211" s="178">
        <f t="shared" si="231"/>
        <v>0</v>
      </c>
      <c r="AL211" s="178">
        <f t="shared" si="231"/>
        <v>0</v>
      </c>
      <c r="AM211" s="178">
        <f t="shared" si="231"/>
        <v>0</v>
      </c>
      <c r="AN211" s="178">
        <f t="shared" si="231"/>
        <v>0</v>
      </c>
      <c r="AO211" s="178">
        <f t="shared" si="231"/>
        <v>0</v>
      </c>
      <c r="AP211" s="179">
        <f t="shared" si="13"/>
        <v>0</v>
      </c>
      <c r="AQ211" s="180">
        <f t="shared" si="215"/>
        <v>3.9840637450199362E-2</v>
      </c>
      <c r="AR211" s="42">
        <f t="shared" si="216"/>
        <v>5.586389264983261E-2</v>
      </c>
      <c r="AS211" s="241">
        <f t="shared" si="217"/>
        <v>0.16979948535178321</v>
      </c>
    </row>
    <row r="212" spans="1:45" ht="12.75">
      <c r="A212" s="184">
        <v>42829</v>
      </c>
      <c r="B212" s="182">
        <v>8.9</v>
      </c>
      <c r="C212" s="176">
        <v>8.42</v>
      </c>
      <c r="D212" s="175">
        <v>8.17</v>
      </c>
      <c r="E212" s="175">
        <f t="shared" si="0"/>
        <v>8.06</v>
      </c>
      <c r="F212" s="175">
        <v>7.95</v>
      </c>
      <c r="G212" s="175">
        <f t="shared" si="1"/>
        <v>7.9350000000000005</v>
      </c>
      <c r="H212" s="176">
        <v>7.92</v>
      </c>
      <c r="I212" s="176">
        <f t="shared" si="2"/>
        <v>7.94</v>
      </c>
      <c r="J212" s="176">
        <f t="shared" si="3"/>
        <v>7.96</v>
      </c>
      <c r="K212" s="175">
        <v>7.98</v>
      </c>
      <c r="L212" s="175">
        <f t="shared" si="4"/>
        <v>8.0080000000000009</v>
      </c>
      <c r="M212" s="175">
        <f t="shared" si="5"/>
        <v>8.0359999999999996</v>
      </c>
      <c r="N212" s="175">
        <f t="shared" si="6"/>
        <v>8.0640000000000001</v>
      </c>
      <c r="O212" s="175">
        <f t="shared" si="7"/>
        <v>8.0919999999999987</v>
      </c>
      <c r="P212" s="176">
        <v>8.1199999999999992</v>
      </c>
      <c r="Q212" s="176">
        <f t="shared" si="8"/>
        <v>8.1399999999999988</v>
      </c>
      <c r="R212" s="176">
        <f t="shared" si="9"/>
        <v>8.16</v>
      </c>
      <c r="S212" s="176">
        <f t="shared" si="10"/>
        <v>8.18</v>
      </c>
      <c r="T212" s="176">
        <f t="shared" si="11"/>
        <v>8.2000000000000011</v>
      </c>
      <c r="U212" s="183">
        <v>8.2200000000000006</v>
      </c>
      <c r="V212" s="178">
        <f t="shared" ref="V212:AO212" si="232">B212-B213</f>
        <v>4.0000000000000924E-2</v>
      </c>
      <c r="W212" s="178">
        <f t="shared" si="232"/>
        <v>2.9999999999999361E-2</v>
      </c>
      <c r="X212" s="178">
        <f t="shared" si="232"/>
        <v>3.9999999999999147E-2</v>
      </c>
      <c r="Y212" s="178">
        <f t="shared" si="232"/>
        <v>2.5000000000000355E-2</v>
      </c>
      <c r="Z212" s="178">
        <f t="shared" si="232"/>
        <v>9.9999999999997868E-3</v>
      </c>
      <c r="AA212" s="178">
        <f t="shared" si="232"/>
        <v>0</v>
      </c>
      <c r="AB212" s="178">
        <f t="shared" si="232"/>
        <v>-9.9999999999997868E-3</v>
      </c>
      <c r="AC212" s="178">
        <f t="shared" si="232"/>
        <v>-1.6666666666665719E-2</v>
      </c>
      <c r="AD212" s="178">
        <f t="shared" si="232"/>
        <v>-2.3333333333333428E-2</v>
      </c>
      <c r="AE212" s="178">
        <f t="shared" si="232"/>
        <v>-2.9999999999999361E-2</v>
      </c>
      <c r="AF212" s="178">
        <f t="shared" si="232"/>
        <v>-3.399999999999892E-2</v>
      </c>
      <c r="AG212" s="178">
        <f t="shared" si="232"/>
        <v>-3.8000000000000256E-2</v>
      </c>
      <c r="AH212" s="178">
        <f t="shared" si="232"/>
        <v>-4.1999999999999815E-2</v>
      </c>
      <c r="AI212" s="178">
        <f t="shared" si="232"/>
        <v>-4.6000000000001151E-2</v>
      </c>
      <c r="AJ212" s="178">
        <f t="shared" si="232"/>
        <v>-5.0000000000000711E-2</v>
      </c>
      <c r="AK212" s="178">
        <f t="shared" si="232"/>
        <v>-5.0000000000000711E-2</v>
      </c>
      <c r="AL212" s="178">
        <f t="shared" si="232"/>
        <v>-4.9999999999998934E-2</v>
      </c>
      <c r="AM212" s="178">
        <f t="shared" si="232"/>
        <v>-5.0000000000000711E-2</v>
      </c>
      <c r="AN212" s="178">
        <f t="shared" si="232"/>
        <v>-4.9999999999998934E-2</v>
      </c>
      <c r="AO212" s="178">
        <f t="shared" si="232"/>
        <v>-4.9999999999998934E-2</v>
      </c>
      <c r="AP212" s="179">
        <f t="shared" si="13"/>
        <v>4.0000000000000924E-2</v>
      </c>
      <c r="AQ212" s="180">
        <f t="shared" si="215"/>
        <v>4.0478087649402548E-2</v>
      </c>
      <c r="AR212" s="42">
        <f t="shared" si="216"/>
        <v>5.6318474037639517E-2</v>
      </c>
      <c r="AS212" s="241">
        <f t="shared" si="217"/>
        <v>0.17149444999608954</v>
      </c>
    </row>
    <row r="213" spans="1:45" ht="12.75">
      <c r="A213" s="184">
        <v>42828</v>
      </c>
      <c r="B213" s="182">
        <v>8.86</v>
      </c>
      <c r="C213" s="176">
        <v>8.39</v>
      </c>
      <c r="D213" s="175">
        <v>8.1300000000000008</v>
      </c>
      <c r="E213" s="175">
        <f t="shared" si="0"/>
        <v>8.0350000000000001</v>
      </c>
      <c r="F213" s="175">
        <v>7.94</v>
      </c>
      <c r="G213" s="175">
        <f t="shared" si="1"/>
        <v>7.9350000000000005</v>
      </c>
      <c r="H213" s="176">
        <v>7.93</v>
      </c>
      <c r="I213" s="176">
        <f t="shared" si="2"/>
        <v>7.9566666666666661</v>
      </c>
      <c r="J213" s="176">
        <f t="shared" si="3"/>
        <v>7.9833333333333334</v>
      </c>
      <c r="K213" s="175">
        <v>8.01</v>
      </c>
      <c r="L213" s="175">
        <f t="shared" si="4"/>
        <v>8.0419999999999998</v>
      </c>
      <c r="M213" s="175">
        <f t="shared" si="5"/>
        <v>8.0739999999999998</v>
      </c>
      <c r="N213" s="175">
        <f t="shared" si="6"/>
        <v>8.1059999999999999</v>
      </c>
      <c r="O213" s="175">
        <f t="shared" si="7"/>
        <v>8.1379999999999999</v>
      </c>
      <c r="P213" s="176">
        <v>8.17</v>
      </c>
      <c r="Q213" s="176">
        <f t="shared" si="8"/>
        <v>8.19</v>
      </c>
      <c r="R213" s="176">
        <f t="shared" si="9"/>
        <v>8.2099999999999991</v>
      </c>
      <c r="S213" s="176">
        <f t="shared" si="10"/>
        <v>8.23</v>
      </c>
      <c r="T213" s="176">
        <f t="shared" si="11"/>
        <v>8.25</v>
      </c>
      <c r="U213" s="183">
        <v>8.27</v>
      </c>
      <c r="V213" s="178">
        <f t="shared" ref="V213:AO213" si="233">B213-B214</f>
        <v>-6.0000000000000497E-2</v>
      </c>
      <c r="W213" s="178">
        <f t="shared" si="233"/>
        <v>-9.9999999999997868E-3</v>
      </c>
      <c r="X213" s="178">
        <f t="shared" si="233"/>
        <v>-1.9999999999999574E-2</v>
      </c>
      <c r="Y213" s="178">
        <f t="shared" si="233"/>
        <v>-9.9999999999997868E-3</v>
      </c>
      <c r="Z213" s="178">
        <f t="shared" si="233"/>
        <v>0</v>
      </c>
      <c r="AA213" s="178">
        <f t="shared" si="233"/>
        <v>9.9999999999997868E-3</v>
      </c>
      <c r="AB213" s="178">
        <f t="shared" si="233"/>
        <v>1.9999999999999574E-2</v>
      </c>
      <c r="AC213" s="178">
        <f t="shared" si="233"/>
        <v>2.333333333333254E-2</v>
      </c>
      <c r="AD213" s="178">
        <f t="shared" si="233"/>
        <v>2.6666666666666394E-2</v>
      </c>
      <c r="AE213" s="178">
        <f t="shared" si="233"/>
        <v>2.9999999999999361E-2</v>
      </c>
      <c r="AF213" s="178">
        <f t="shared" si="233"/>
        <v>3.399999999999892E-2</v>
      </c>
      <c r="AG213" s="178">
        <f t="shared" si="233"/>
        <v>3.8000000000000256E-2</v>
      </c>
      <c r="AH213" s="178">
        <f t="shared" si="233"/>
        <v>4.1999999999999815E-2</v>
      </c>
      <c r="AI213" s="178">
        <f t="shared" si="233"/>
        <v>4.6000000000001151E-2</v>
      </c>
      <c r="AJ213" s="178">
        <f t="shared" si="233"/>
        <v>5.0000000000000711E-2</v>
      </c>
      <c r="AK213" s="178">
        <f t="shared" si="233"/>
        <v>5.0000000000000711E-2</v>
      </c>
      <c r="AL213" s="178">
        <f t="shared" si="233"/>
        <v>4.9999999999998934E-2</v>
      </c>
      <c r="AM213" s="178">
        <f t="shared" si="233"/>
        <v>5.0000000000000711E-2</v>
      </c>
      <c r="AN213" s="178">
        <f t="shared" si="233"/>
        <v>4.9999999999998934E-2</v>
      </c>
      <c r="AO213" s="178">
        <f t="shared" si="233"/>
        <v>4.9999999999998934E-2</v>
      </c>
      <c r="AP213" s="179">
        <f t="shared" si="13"/>
        <v>5.0000000000000711E-2</v>
      </c>
      <c r="AQ213" s="180">
        <f t="shared" si="215"/>
        <v>4.0278884462151554E-2</v>
      </c>
      <c r="AR213" s="42">
        <f t="shared" si="216"/>
        <v>5.6408526947178711E-2</v>
      </c>
      <c r="AS213" s="241">
        <f t="shared" si="217"/>
        <v>0.17150474120349624</v>
      </c>
    </row>
    <row r="214" spans="1:45" ht="12.75">
      <c r="A214" s="184">
        <v>42825</v>
      </c>
      <c r="B214" s="182">
        <v>8.92</v>
      </c>
      <c r="C214" s="176">
        <v>8.4</v>
      </c>
      <c r="D214" s="175">
        <v>8.15</v>
      </c>
      <c r="E214" s="175">
        <f t="shared" si="0"/>
        <v>8.0449999999999999</v>
      </c>
      <c r="F214" s="175">
        <v>7.94</v>
      </c>
      <c r="G214" s="175">
        <f t="shared" si="1"/>
        <v>7.9250000000000007</v>
      </c>
      <c r="H214" s="176">
        <v>7.91</v>
      </c>
      <c r="I214" s="176">
        <f t="shared" si="2"/>
        <v>7.9333333333333336</v>
      </c>
      <c r="J214" s="176">
        <f t="shared" si="3"/>
        <v>7.956666666666667</v>
      </c>
      <c r="K214" s="175">
        <v>7.98</v>
      </c>
      <c r="L214" s="175">
        <f t="shared" si="4"/>
        <v>8.0080000000000009</v>
      </c>
      <c r="M214" s="175">
        <f t="shared" si="5"/>
        <v>8.0359999999999996</v>
      </c>
      <c r="N214" s="175">
        <f t="shared" si="6"/>
        <v>8.0640000000000001</v>
      </c>
      <c r="O214" s="175">
        <f t="shared" si="7"/>
        <v>8.0919999999999987</v>
      </c>
      <c r="P214" s="176">
        <v>8.1199999999999992</v>
      </c>
      <c r="Q214" s="176">
        <f t="shared" si="8"/>
        <v>8.1399999999999988</v>
      </c>
      <c r="R214" s="176">
        <f t="shared" si="9"/>
        <v>8.16</v>
      </c>
      <c r="S214" s="176">
        <f t="shared" si="10"/>
        <v>8.18</v>
      </c>
      <c r="T214" s="176">
        <f t="shared" si="11"/>
        <v>8.2000000000000011</v>
      </c>
      <c r="U214" s="183">
        <v>8.2200000000000006</v>
      </c>
      <c r="V214" s="178">
        <f t="shared" ref="V214:AO214" si="234">B214-B215</f>
        <v>0</v>
      </c>
      <c r="W214" s="178">
        <f t="shared" si="234"/>
        <v>3.0000000000001137E-2</v>
      </c>
      <c r="X214" s="178">
        <f t="shared" si="234"/>
        <v>6.0000000000000497E-2</v>
      </c>
      <c r="Y214" s="178">
        <f t="shared" si="234"/>
        <v>6.0000000000000497E-2</v>
      </c>
      <c r="Z214" s="178">
        <f t="shared" si="234"/>
        <v>6.0000000000000497E-2</v>
      </c>
      <c r="AA214" s="178">
        <f t="shared" si="234"/>
        <v>5.0000000000000711E-2</v>
      </c>
      <c r="AB214" s="178">
        <f t="shared" si="234"/>
        <v>4.0000000000000036E-2</v>
      </c>
      <c r="AC214" s="178">
        <f t="shared" si="234"/>
        <v>4.0000000000000036E-2</v>
      </c>
      <c r="AD214" s="178">
        <f t="shared" si="234"/>
        <v>4.0000000000000036E-2</v>
      </c>
      <c r="AE214" s="178">
        <f t="shared" si="234"/>
        <v>4.0000000000000036E-2</v>
      </c>
      <c r="AF214" s="178">
        <f t="shared" si="234"/>
        <v>4.0000000000000924E-2</v>
      </c>
      <c r="AG214" s="178">
        <f t="shared" si="234"/>
        <v>3.9999999999999147E-2</v>
      </c>
      <c r="AH214" s="178">
        <f t="shared" si="234"/>
        <v>3.9999999999999147E-2</v>
      </c>
      <c r="AI214" s="178">
        <f t="shared" si="234"/>
        <v>3.9999999999999147E-2</v>
      </c>
      <c r="AJ214" s="178">
        <f t="shared" si="234"/>
        <v>3.9999999999999147E-2</v>
      </c>
      <c r="AK214" s="178">
        <f t="shared" si="234"/>
        <v>4.1999999999998039E-2</v>
      </c>
      <c r="AL214" s="178">
        <f t="shared" si="234"/>
        <v>4.4000000000000483E-2</v>
      </c>
      <c r="AM214" s="178">
        <f t="shared" si="234"/>
        <v>4.5999999999999375E-2</v>
      </c>
      <c r="AN214" s="178">
        <f t="shared" si="234"/>
        <v>4.8000000000001819E-2</v>
      </c>
      <c r="AO214" s="178">
        <f t="shared" si="234"/>
        <v>5.0000000000000711E-2</v>
      </c>
      <c r="AP214" s="179">
        <f t="shared" si="13"/>
        <v>6.0000000000000497E-2</v>
      </c>
      <c r="AQ214" s="180">
        <f t="shared" si="215"/>
        <v>4.0478087649402555E-2</v>
      </c>
      <c r="AR214" s="42">
        <f t="shared" si="216"/>
        <v>5.6531146440951259E-2</v>
      </c>
      <c r="AS214" s="241">
        <f t="shared" si="217"/>
        <v>0.17198919998940096</v>
      </c>
    </row>
    <row r="215" spans="1:45" ht="12.75">
      <c r="A215" s="184">
        <v>42824</v>
      </c>
      <c r="B215" s="182">
        <v>8.92</v>
      </c>
      <c r="C215" s="176">
        <v>8.3699999999999992</v>
      </c>
      <c r="D215" s="175">
        <v>8.09</v>
      </c>
      <c r="E215" s="175">
        <f t="shared" si="0"/>
        <v>7.9849999999999994</v>
      </c>
      <c r="F215" s="175">
        <v>7.88</v>
      </c>
      <c r="G215" s="175">
        <f t="shared" si="1"/>
        <v>7.875</v>
      </c>
      <c r="H215" s="176">
        <v>7.87</v>
      </c>
      <c r="I215" s="176">
        <f t="shared" si="2"/>
        <v>7.8933333333333335</v>
      </c>
      <c r="J215" s="176">
        <f t="shared" si="3"/>
        <v>7.916666666666667</v>
      </c>
      <c r="K215" s="175">
        <v>7.94</v>
      </c>
      <c r="L215" s="175">
        <f t="shared" si="4"/>
        <v>7.968</v>
      </c>
      <c r="M215" s="175">
        <f t="shared" si="5"/>
        <v>7.9960000000000004</v>
      </c>
      <c r="N215" s="175">
        <f t="shared" si="6"/>
        <v>8.0240000000000009</v>
      </c>
      <c r="O215" s="175">
        <f t="shared" si="7"/>
        <v>8.0519999999999996</v>
      </c>
      <c r="P215" s="176">
        <v>8.08</v>
      </c>
      <c r="Q215" s="176">
        <f t="shared" si="8"/>
        <v>8.0980000000000008</v>
      </c>
      <c r="R215" s="176">
        <f t="shared" si="9"/>
        <v>8.1159999999999997</v>
      </c>
      <c r="S215" s="176">
        <f t="shared" si="10"/>
        <v>8.1340000000000003</v>
      </c>
      <c r="T215" s="176">
        <f t="shared" si="11"/>
        <v>8.1519999999999992</v>
      </c>
      <c r="U215" s="183">
        <v>8.17</v>
      </c>
      <c r="V215" s="178">
        <f t="shared" ref="V215:AO215" si="235">B215-B216</f>
        <v>-7.0000000000000284E-2</v>
      </c>
      <c r="W215" s="178">
        <f t="shared" si="235"/>
        <v>-4.0000000000000924E-2</v>
      </c>
      <c r="X215" s="178">
        <f t="shared" si="235"/>
        <v>-2.9999999999999361E-2</v>
      </c>
      <c r="Y215" s="178">
        <f t="shared" si="235"/>
        <v>-4.4999999999999929E-2</v>
      </c>
      <c r="Z215" s="178">
        <f t="shared" si="235"/>
        <v>-6.0000000000000497E-2</v>
      </c>
      <c r="AA215" s="178">
        <f t="shared" si="235"/>
        <v>-6.5000000000000391E-2</v>
      </c>
      <c r="AB215" s="178">
        <f t="shared" si="235"/>
        <v>-7.0000000000000284E-2</v>
      </c>
      <c r="AC215" s="178">
        <f t="shared" si="235"/>
        <v>-7.0000000000000284E-2</v>
      </c>
      <c r="AD215" s="178">
        <f t="shared" si="235"/>
        <v>-6.9999999999999396E-2</v>
      </c>
      <c r="AE215" s="178">
        <f t="shared" si="235"/>
        <v>-6.9999999999999396E-2</v>
      </c>
      <c r="AF215" s="178">
        <f t="shared" si="235"/>
        <v>-6.1999999999999389E-2</v>
      </c>
      <c r="AG215" s="178">
        <f t="shared" si="235"/>
        <v>-5.3999999999998494E-2</v>
      </c>
      <c r="AH215" s="178">
        <f t="shared" si="235"/>
        <v>-4.5999999999999375E-2</v>
      </c>
      <c r="AI215" s="178">
        <f t="shared" si="235"/>
        <v>-3.8000000000000256E-2</v>
      </c>
      <c r="AJ215" s="178">
        <f t="shared" si="235"/>
        <v>-2.9999999999999361E-2</v>
      </c>
      <c r="AK215" s="178">
        <f t="shared" si="235"/>
        <v>-2.3999999999999133E-2</v>
      </c>
      <c r="AL215" s="178">
        <f t="shared" si="235"/>
        <v>-1.8000000000000682E-2</v>
      </c>
      <c r="AM215" s="178">
        <f t="shared" si="235"/>
        <v>-1.1999999999998678E-2</v>
      </c>
      <c r="AN215" s="178">
        <f t="shared" si="235"/>
        <v>-6.0000000000002274E-3</v>
      </c>
      <c r="AO215" s="178">
        <f t="shared" si="235"/>
        <v>0</v>
      </c>
      <c r="AP215" s="179">
        <f t="shared" si="13"/>
        <v>0</v>
      </c>
      <c r="AQ215" s="180">
        <f t="shared" si="215"/>
        <v>4.0517928286852738E-2</v>
      </c>
      <c r="AR215" s="42">
        <f t="shared" si="216"/>
        <v>5.6548480769078362E-2</v>
      </c>
      <c r="AS215" s="241">
        <f t="shared" si="217"/>
        <v>0.17206936630423755</v>
      </c>
    </row>
    <row r="216" spans="1:45" ht="12.75">
      <c r="A216" s="184">
        <v>42823</v>
      </c>
      <c r="B216" s="182">
        <v>8.99</v>
      </c>
      <c r="C216" s="176">
        <v>8.41</v>
      </c>
      <c r="D216" s="175">
        <v>8.1199999999999992</v>
      </c>
      <c r="E216" s="175">
        <f t="shared" si="0"/>
        <v>8.0299999999999994</v>
      </c>
      <c r="F216" s="175">
        <v>7.94</v>
      </c>
      <c r="G216" s="175">
        <f t="shared" si="1"/>
        <v>7.94</v>
      </c>
      <c r="H216" s="176">
        <v>7.94</v>
      </c>
      <c r="I216" s="176">
        <f t="shared" si="2"/>
        <v>7.9633333333333338</v>
      </c>
      <c r="J216" s="176">
        <f t="shared" si="3"/>
        <v>7.9866666666666664</v>
      </c>
      <c r="K216" s="175">
        <v>8.01</v>
      </c>
      <c r="L216" s="175">
        <f t="shared" si="4"/>
        <v>8.0299999999999994</v>
      </c>
      <c r="M216" s="175">
        <f t="shared" si="5"/>
        <v>8.0499999999999989</v>
      </c>
      <c r="N216" s="175">
        <f t="shared" si="6"/>
        <v>8.07</v>
      </c>
      <c r="O216" s="175">
        <f t="shared" si="7"/>
        <v>8.09</v>
      </c>
      <c r="P216" s="176">
        <v>8.11</v>
      </c>
      <c r="Q216" s="176">
        <f t="shared" si="8"/>
        <v>8.1219999999999999</v>
      </c>
      <c r="R216" s="176">
        <f t="shared" si="9"/>
        <v>8.1340000000000003</v>
      </c>
      <c r="S216" s="176">
        <f t="shared" si="10"/>
        <v>8.145999999999999</v>
      </c>
      <c r="T216" s="176">
        <f t="shared" si="11"/>
        <v>8.1579999999999995</v>
      </c>
      <c r="U216" s="183">
        <v>8.17</v>
      </c>
      <c r="V216" s="178">
        <f t="shared" ref="V216:AO216" si="236">B216-B217</f>
        <v>1.9999999999999574E-2</v>
      </c>
      <c r="W216" s="178">
        <f t="shared" si="236"/>
        <v>2.9999999999999361E-2</v>
      </c>
      <c r="X216" s="178">
        <f t="shared" si="236"/>
        <v>0</v>
      </c>
      <c r="Y216" s="178">
        <f t="shared" si="236"/>
        <v>-9.9999999999997868E-3</v>
      </c>
      <c r="Z216" s="178">
        <f t="shared" si="236"/>
        <v>-1.9999999999999574E-2</v>
      </c>
      <c r="AA216" s="178">
        <f t="shared" si="236"/>
        <v>-1.9999999999999574E-2</v>
      </c>
      <c r="AB216" s="178">
        <f t="shared" si="236"/>
        <v>-1.9999999999999574E-2</v>
      </c>
      <c r="AC216" s="178">
        <f t="shared" si="236"/>
        <v>-1.6666666666665719E-2</v>
      </c>
      <c r="AD216" s="178">
        <f t="shared" si="236"/>
        <v>-1.3333333333333641E-2</v>
      </c>
      <c r="AE216" s="178">
        <f t="shared" si="236"/>
        <v>-9.9999999999997868E-3</v>
      </c>
      <c r="AF216" s="178">
        <f t="shared" si="236"/>
        <v>-8.0000000000008953E-3</v>
      </c>
      <c r="AG216" s="178">
        <f t="shared" si="236"/>
        <v>-6.0000000000002274E-3</v>
      </c>
      <c r="AH216" s="178">
        <f t="shared" si="236"/>
        <v>-3.9999999999995595E-3</v>
      </c>
      <c r="AI216" s="178">
        <f t="shared" si="236"/>
        <v>-1.9999999999988916E-3</v>
      </c>
      <c r="AJ216" s="178">
        <f t="shared" si="236"/>
        <v>0</v>
      </c>
      <c r="AK216" s="178">
        <f t="shared" si="236"/>
        <v>2.0000000000006679E-3</v>
      </c>
      <c r="AL216" s="178">
        <f t="shared" si="236"/>
        <v>4.0000000000013358E-3</v>
      </c>
      <c r="AM216" s="178">
        <f t="shared" si="236"/>
        <v>5.999999999998451E-3</v>
      </c>
      <c r="AN216" s="178">
        <f t="shared" si="236"/>
        <v>7.9999999999991189E-3</v>
      </c>
      <c r="AO216" s="178">
        <f t="shared" si="236"/>
        <v>9.9999999999997868E-3</v>
      </c>
      <c r="AP216" s="179">
        <f t="shared" si="13"/>
        <v>2.9999999999999361E-2</v>
      </c>
      <c r="AQ216" s="180">
        <f t="shared" si="215"/>
        <v>4.0796812749004131E-2</v>
      </c>
      <c r="AR216" s="42">
        <f t="shared" si="216"/>
        <v>5.6520461337473051E-2</v>
      </c>
      <c r="AS216" s="241">
        <f t="shared" si="217"/>
        <v>0.17228306782124209</v>
      </c>
    </row>
    <row r="217" spans="1:45" ht="12.75">
      <c r="A217" s="184">
        <v>42822</v>
      </c>
      <c r="B217" s="182">
        <v>8.9700000000000006</v>
      </c>
      <c r="C217" s="176">
        <v>8.3800000000000008</v>
      </c>
      <c r="D217" s="175">
        <v>8.1199999999999992</v>
      </c>
      <c r="E217" s="175">
        <f t="shared" si="0"/>
        <v>8.0399999999999991</v>
      </c>
      <c r="F217" s="175">
        <v>7.96</v>
      </c>
      <c r="G217" s="175">
        <f t="shared" si="1"/>
        <v>7.96</v>
      </c>
      <c r="H217" s="176">
        <v>7.96</v>
      </c>
      <c r="I217" s="176">
        <f t="shared" si="2"/>
        <v>7.9799999999999995</v>
      </c>
      <c r="J217" s="176">
        <f t="shared" si="3"/>
        <v>8</v>
      </c>
      <c r="K217" s="175">
        <v>8.02</v>
      </c>
      <c r="L217" s="175">
        <f t="shared" si="4"/>
        <v>8.0380000000000003</v>
      </c>
      <c r="M217" s="175">
        <f t="shared" si="5"/>
        <v>8.0559999999999992</v>
      </c>
      <c r="N217" s="175">
        <f t="shared" si="6"/>
        <v>8.0739999999999998</v>
      </c>
      <c r="O217" s="175">
        <f t="shared" si="7"/>
        <v>8.0919999999999987</v>
      </c>
      <c r="P217" s="176">
        <v>8.11</v>
      </c>
      <c r="Q217" s="176">
        <f t="shared" si="8"/>
        <v>8.1199999999999992</v>
      </c>
      <c r="R217" s="176">
        <f t="shared" si="9"/>
        <v>8.129999999999999</v>
      </c>
      <c r="S217" s="176">
        <f t="shared" si="10"/>
        <v>8.14</v>
      </c>
      <c r="T217" s="176">
        <f t="shared" si="11"/>
        <v>8.15</v>
      </c>
      <c r="U217" s="183">
        <v>8.16</v>
      </c>
      <c r="V217" s="178">
        <f t="shared" ref="V217:AO217" si="237">B217-B218</f>
        <v>3.0000000000001137E-2</v>
      </c>
      <c r="W217" s="178">
        <f t="shared" si="237"/>
        <v>3.0000000000001137E-2</v>
      </c>
      <c r="X217" s="178">
        <f t="shared" si="237"/>
        <v>9.9999999999997868E-3</v>
      </c>
      <c r="Y217" s="178">
        <f t="shared" si="237"/>
        <v>0</v>
      </c>
      <c r="Z217" s="178">
        <f t="shared" si="237"/>
        <v>-9.9999999999997868E-3</v>
      </c>
      <c r="AA217" s="178">
        <f t="shared" si="237"/>
        <v>-9.9999999999997868E-3</v>
      </c>
      <c r="AB217" s="178">
        <f t="shared" si="237"/>
        <v>-9.9999999999997868E-3</v>
      </c>
      <c r="AC217" s="178">
        <f t="shared" si="237"/>
        <v>-3.3333333333338544E-3</v>
      </c>
      <c r="AD217" s="178">
        <f t="shared" si="237"/>
        <v>3.3333333333338544E-3</v>
      </c>
      <c r="AE217" s="178">
        <f t="shared" si="237"/>
        <v>9.9999999999997868E-3</v>
      </c>
      <c r="AF217" s="178">
        <f t="shared" si="237"/>
        <v>1.6000000000000014E-2</v>
      </c>
      <c r="AG217" s="178">
        <f t="shared" si="237"/>
        <v>2.1999999999998465E-2</v>
      </c>
      <c r="AH217" s="178">
        <f t="shared" si="237"/>
        <v>2.8000000000000469E-2</v>
      </c>
      <c r="AI217" s="178">
        <f t="shared" si="237"/>
        <v>3.399999999999892E-2</v>
      </c>
      <c r="AJ217" s="178">
        <f t="shared" si="237"/>
        <v>3.9999999999999147E-2</v>
      </c>
      <c r="AK217" s="178">
        <f t="shared" si="237"/>
        <v>4.1999999999999815E-2</v>
      </c>
      <c r="AL217" s="178">
        <f t="shared" si="237"/>
        <v>4.3999999999998707E-2</v>
      </c>
      <c r="AM217" s="178">
        <f t="shared" si="237"/>
        <v>4.6000000000001151E-2</v>
      </c>
      <c r="AN217" s="178">
        <f t="shared" si="237"/>
        <v>4.8000000000000043E-2</v>
      </c>
      <c r="AO217" s="178">
        <f t="shared" si="237"/>
        <v>5.0000000000000711E-2</v>
      </c>
      <c r="AP217" s="179">
        <f t="shared" si="13"/>
        <v>5.0000000000000711E-2</v>
      </c>
      <c r="AQ217" s="180">
        <f t="shared" si="215"/>
        <v>4.1513944223107731E-2</v>
      </c>
      <c r="AR217" s="42">
        <f t="shared" si="216"/>
        <v>5.7516074316497523E-2</v>
      </c>
      <c r="AS217" s="241">
        <f t="shared" si="217"/>
        <v>0.17531634143246674</v>
      </c>
    </row>
    <row r="218" spans="1:45" ht="12.75">
      <c r="A218" s="184">
        <v>42821</v>
      </c>
      <c r="B218" s="182">
        <v>8.94</v>
      </c>
      <c r="C218" s="176">
        <v>8.35</v>
      </c>
      <c r="D218" s="175">
        <v>8.11</v>
      </c>
      <c r="E218" s="175">
        <f t="shared" si="0"/>
        <v>8.0399999999999991</v>
      </c>
      <c r="F218" s="175">
        <v>7.97</v>
      </c>
      <c r="G218" s="175">
        <f t="shared" si="1"/>
        <v>7.97</v>
      </c>
      <c r="H218" s="176">
        <v>7.97</v>
      </c>
      <c r="I218" s="176">
        <f t="shared" si="2"/>
        <v>7.9833333333333334</v>
      </c>
      <c r="J218" s="176">
        <f t="shared" si="3"/>
        <v>7.9966666666666661</v>
      </c>
      <c r="K218" s="175">
        <v>8.01</v>
      </c>
      <c r="L218" s="175">
        <f t="shared" si="4"/>
        <v>8.0220000000000002</v>
      </c>
      <c r="M218" s="175">
        <f t="shared" si="5"/>
        <v>8.0340000000000007</v>
      </c>
      <c r="N218" s="175">
        <f t="shared" si="6"/>
        <v>8.0459999999999994</v>
      </c>
      <c r="O218" s="175">
        <f t="shared" si="7"/>
        <v>8.0579999999999998</v>
      </c>
      <c r="P218" s="176">
        <v>8.07</v>
      </c>
      <c r="Q218" s="176">
        <f t="shared" si="8"/>
        <v>8.0779999999999994</v>
      </c>
      <c r="R218" s="176">
        <f t="shared" si="9"/>
        <v>8.0860000000000003</v>
      </c>
      <c r="S218" s="176">
        <f t="shared" si="10"/>
        <v>8.0939999999999994</v>
      </c>
      <c r="T218" s="176">
        <f t="shared" si="11"/>
        <v>8.1020000000000003</v>
      </c>
      <c r="U218" s="183">
        <v>8.11</v>
      </c>
      <c r="V218" s="178">
        <f t="shared" ref="V218:AO218" si="238">B218-B219</f>
        <v>1.9999999999999574E-2</v>
      </c>
      <c r="W218" s="178">
        <f t="shared" si="238"/>
        <v>-5.0000000000000711E-2</v>
      </c>
      <c r="X218" s="178">
        <f t="shared" si="238"/>
        <v>-5.0000000000000711E-2</v>
      </c>
      <c r="Y218" s="178">
        <f t="shared" si="238"/>
        <v>-4.0000000000000924E-2</v>
      </c>
      <c r="Z218" s="178">
        <f t="shared" si="238"/>
        <v>-3.0000000000000249E-2</v>
      </c>
      <c r="AA218" s="178">
        <f t="shared" si="238"/>
        <v>-3.0000000000000249E-2</v>
      </c>
      <c r="AB218" s="178">
        <f t="shared" si="238"/>
        <v>-3.0000000000000249E-2</v>
      </c>
      <c r="AC218" s="178">
        <f t="shared" si="238"/>
        <v>-3.3333333333334103E-2</v>
      </c>
      <c r="AD218" s="178">
        <f t="shared" si="238"/>
        <v>-3.6666666666667069E-2</v>
      </c>
      <c r="AE218" s="178">
        <f t="shared" si="238"/>
        <v>-4.0000000000000924E-2</v>
      </c>
      <c r="AF218" s="178">
        <f t="shared" si="238"/>
        <v>-4.4000000000000483E-2</v>
      </c>
      <c r="AG218" s="178">
        <f t="shared" si="238"/>
        <v>-4.8000000000000043E-2</v>
      </c>
      <c r="AH218" s="178">
        <f t="shared" si="238"/>
        <v>-5.2000000000001378E-2</v>
      </c>
      <c r="AI218" s="178">
        <f t="shared" si="238"/>
        <v>-5.6000000000000938E-2</v>
      </c>
      <c r="AJ218" s="178">
        <f t="shared" si="238"/>
        <v>-6.0000000000000497E-2</v>
      </c>
      <c r="AK218" s="178">
        <f t="shared" si="238"/>
        <v>-5.8000000000001606E-2</v>
      </c>
      <c r="AL218" s="178">
        <f t="shared" si="238"/>
        <v>-5.6000000000000938E-2</v>
      </c>
      <c r="AM218" s="178">
        <f t="shared" si="238"/>
        <v>-5.400000000000027E-2</v>
      </c>
      <c r="AN218" s="178">
        <f t="shared" si="238"/>
        <v>-5.1999999999999602E-2</v>
      </c>
      <c r="AO218" s="178">
        <f t="shared" si="238"/>
        <v>-5.0000000000000711E-2</v>
      </c>
      <c r="AP218" s="179">
        <f t="shared" si="13"/>
        <v>1.9999999999999574E-2</v>
      </c>
      <c r="AQ218" s="180">
        <f t="shared" si="215"/>
        <v>4.1354581673306925E-2</v>
      </c>
      <c r="AR218" s="42">
        <f t="shared" si="216"/>
        <v>5.7547873713320576E-2</v>
      </c>
      <c r="AS218" s="241">
        <f t="shared" si="217"/>
        <v>0.17523095534186101</v>
      </c>
    </row>
    <row r="219" spans="1:45" ht="12.75">
      <c r="A219" s="184">
        <v>42818</v>
      </c>
      <c r="B219" s="182">
        <v>8.92</v>
      </c>
      <c r="C219" s="176">
        <v>8.4</v>
      </c>
      <c r="D219" s="175">
        <v>8.16</v>
      </c>
      <c r="E219" s="175">
        <f t="shared" si="0"/>
        <v>8.08</v>
      </c>
      <c r="F219" s="175">
        <v>8</v>
      </c>
      <c r="G219" s="175">
        <f t="shared" si="1"/>
        <v>8</v>
      </c>
      <c r="H219" s="176">
        <v>8</v>
      </c>
      <c r="I219" s="176">
        <f t="shared" si="2"/>
        <v>8.0166666666666675</v>
      </c>
      <c r="J219" s="176">
        <f t="shared" si="3"/>
        <v>8.0333333333333332</v>
      </c>
      <c r="K219" s="175">
        <v>8.0500000000000007</v>
      </c>
      <c r="L219" s="175">
        <f t="shared" si="4"/>
        <v>8.0660000000000007</v>
      </c>
      <c r="M219" s="175">
        <f t="shared" si="5"/>
        <v>8.0820000000000007</v>
      </c>
      <c r="N219" s="175">
        <f t="shared" si="6"/>
        <v>8.0980000000000008</v>
      </c>
      <c r="O219" s="175">
        <f t="shared" si="7"/>
        <v>8.1140000000000008</v>
      </c>
      <c r="P219" s="176">
        <v>8.1300000000000008</v>
      </c>
      <c r="Q219" s="176">
        <f t="shared" si="8"/>
        <v>8.136000000000001</v>
      </c>
      <c r="R219" s="176">
        <f t="shared" si="9"/>
        <v>8.1420000000000012</v>
      </c>
      <c r="S219" s="176">
        <f t="shared" si="10"/>
        <v>8.1479999999999997</v>
      </c>
      <c r="T219" s="176">
        <f t="shared" si="11"/>
        <v>8.1539999999999999</v>
      </c>
      <c r="U219" s="183">
        <v>8.16</v>
      </c>
      <c r="V219" s="178">
        <f t="shared" ref="V219:AO219" si="239">B219-B220</f>
        <v>-8.0000000000000071E-2</v>
      </c>
      <c r="W219" s="178">
        <f t="shared" si="239"/>
        <v>-2.9999999999999361E-2</v>
      </c>
      <c r="X219" s="178">
        <f t="shared" si="239"/>
        <v>-9.9999999999997868E-3</v>
      </c>
      <c r="Y219" s="178">
        <f t="shared" si="239"/>
        <v>-5.0000000000007816E-3</v>
      </c>
      <c r="Z219" s="178">
        <f t="shared" si="239"/>
        <v>0</v>
      </c>
      <c r="AA219" s="178">
        <f t="shared" si="239"/>
        <v>-4.9999999999990052E-3</v>
      </c>
      <c r="AB219" s="178">
        <f t="shared" si="239"/>
        <v>-9.9999999999997868E-3</v>
      </c>
      <c r="AC219" s="178">
        <f t="shared" si="239"/>
        <v>-1.6666666666665719E-2</v>
      </c>
      <c r="AD219" s="178">
        <f t="shared" si="239"/>
        <v>-2.3333333333333428E-2</v>
      </c>
      <c r="AE219" s="178">
        <f t="shared" si="239"/>
        <v>-2.9999999999999361E-2</v>
      </c>
      <c r="AF219" s="178">
        <f t="shared" si="239"/>
        <v>-3.2000000000000028E-2</v>
      </c>
      <c r="AG219" s="178">
        <f t="shared" si="239"/>
        <v>-3.399999999999892E-2</v>
      </c>
      <c r="AH219" s="178">
        <f t="shared" si="239"/>
        <v>-3.5999999999999588E-2</v>
      </c>
      <c r="AI219" s="178">
        <f t="shared" si="239"/>
        <v>-3.7999999999998479E-2</v>
      </c>
      <c r="AJ219" s="178">
        <f t="shared" si="239"/>
        <v>-3.9999999999999147E-2</v>
      </c>
      <c r="AK219" s="178">
        <f t="shared" si="239"/>
        <v>-4.3999999999998707E-2</v>
      </c>
      <c r="AL219" s="178">
        <f t="shared" si="239"/>
        <v>-4.7999999999998266E-2</v>
      </c>
      <c r="AM219" s="178">
        <f t="shared" si="239"/>
        <v>-5.2000000000001378E-2</v>
      </c>
      <c r="AN219" s="178">
        <f t="shared" si="239"/>
        <v>-5.6000000000000938E-2</v>
      </c>
      <c r="AO219" s="178">
        <f t="shared" si="239"/>
        <v>-6.0000000000000497E-2</v>
      </c>
      <c r="AP219" s="179">
        <f t="shared" si="13"/>
        <v>0</v>
      </c>
      <c r="AQ219" s="180">
        <f t="shared" si="215"/>
        <v>4.1513944223107724E-2</v>
      </c>
      <c r="AR219" s="42">
        <f t="shared" si="216"/>
        <v>5.7543885902681849E-2</v>
      </c>
      <c r="AS219" s="241">
        <f t="shared" si="217"/>
        <v>0.17538104085686035</v>
      </c>
    </row>
    <row r="220" spans="1:45" ht="12.75">
      <c r="A220" s="184">
        <v>42817</v>
      </c>
      <c r="B220" s="182">
        <v>9</v>
      </c>
      <c r="C220" s="176">
        <v>8.43</v>
      </c>
      <c r="D220" s="175">
        <v>8.17</v>
      </c>
      <c r="E220" s="175">
        <f t="shared" si="0"/>
        <v>8.0850000000000009</v>
      </c>
      <c r="F220" s="175">
        <v>8</v>
      </c>
      <c r="G220" s="175">
        <f t="shared" si="1"/>
        <v>8.004999999999999</v>
      </c>
      <c r="H220" s="176">
        <v>8.01</v>
      </c>
      <c r="I220" s="176">
        <f t="shared" si="2"/>
        <v>8.0333333333333332</v>
      </c>
      <c r="J220" s="176">
        <f t="shared" si="3"/>
        <v>8.0566666666666666</v>
      </c>
      <c r="K220" s="175">
        <v>8.08</v>
      </c>
      <c r="L220" s="175">
        <f t="shared" si="4"/>
        <v>8.0980000000000008</v>
      </c>
      <c r="M220" s="175">
        <f t="shared" si="5"/>
        <v>8.1159999999999997</v>
      </c>
      <c r="N220" s="175">
        <f t="shared" si="6"/>
        <v>8.1340000000000003</v>
      </c>
      <c r="O220" s="175">
        <f t="shared" si="7"/>
        <v>8.1519999999999992</v>
      </c>
      <c r="P220" s="176">
        <v>8.17</v>
      </c>
      <c r="Q220" s="176">
        <f t="shared" si="8"/>
        <v>8.18</v>
      </c>
      <c r="R220" s="176">
        <f t="shared" si="9"/>
        <v>8.19</v>
      </c>
      <c r="S220" s="176">
        <f t="shared" si="10"/>
        <v>8.2000000000000011</v>
      </c>
      <c r="T220" s="176">
        <f t="shared" si="11"/>
        <v>8.2100000000000009</v>
      </c>
      <c r="U220" s="183">
        <v>8.2200000000000006</v>
      </c>
      <c r="V220" s="178">
        <f t="shared" ref="V220:AO220" si="240">B220-B221</f>
        <v>9.9999999999997868E-3</v>
      </c>
      <c r="W220" s="178">
        <f t="shared" si="240"/>
        <v>-9.9999999999997868E-3</v>
      </c>
      <c r="X220" s="178">
        <f t="shared" si="240"/>
        <v>-9.9999999999997868E-3</v>
      </c>
      <c r="Y220" s="178">
        <f t="shared" si="240"/>
        <v>-1.4999999999998792E-2</v>
      </c>
      <c r="Z220" s="178">
        <f t="shared" si="240"/>
        <v>-1.9999999999999574E-2</v>
      </c>
      <c r="AA220" s="178">
        <f t="shared" si="240"/>
        <v>-1.9999999999999574E-2</v>
      </c>
      <c r="AB220" s="178">
        <f t="shared" si="240"/>
        <v>-1.9999999999999574E-2</v>
      </c>
      <c r="AC220" s="178">
        <f t="shared" si="240"/>
        <v>-1.6666666666665719E-2</v>
      </c>
      <c r="AD220" s="178">
        <f t="shared" si="240"/>
        <v>-1.3333333333333641E-2</v>
      </c>
      <c r="AE220" s="178">
        <f t="shared" si="240"/>
        <v>-9.9999999999997868E-3</v>
      </c>
      <c r="AF220" s="178">
        <f t="shared" si="240"/>
        <v>-5.999999999998451E-3</v>
      </c>
      <c r="AG220" s="178">
        <f t="shared" si="240"/>
        <v>-2.0000000000006679E-3</v>
      </c>
      <c r="AH220" s="178">
        <f t="shared" si="240"/>
        <v>2.0000000000006679E-3</v>
      </c>
      <c r="AI220" s="178">
        <f t="shared" si="240"/>
        <v>5.999999999998451E-3</v>
      </c>
      <c r="AJ220" s="178">
        <f t="shared" si="240"/>
        <v>9.9999999999997868E-3</v>
      </c>
      <c r="AK220" s="178">
        <f t="shared" si="240"/>
        <v>1.2000000000000455E-2</v>
      </c>
      <c r="AL220" s="178">
        <f t="shared" si="240"/>
        <v>1.3999999999999346E-2</v>
      </c>
      <c r="AM220" s="178">
        <f t="shared" si="240"/>
        <v>1.6000000000001791E-2</v>
      </c>
      <c r="AN220" s="178">
        <f t="shared" si="240"/>
        <v>1.8000000000000682E-2</v>
      </c>
      <c r="AO220" s="178">
        <f t="shared" si="240"/>
        <v>2.000000000000135E-2</v>
      </c>
      <c r="AP220" s="179">
        <f t="shared" si="13"/>
        <v>2.000000000000135E-2</v>
      </c>
      <c r="AQ220" s="180">
        <f t="shared" si="215"/>
        <v>4.1673306772908515E-2</v>
      </c>
      <c r="AR220" s="42">
        <f t="shared" si="216"/>
        <v>5.7483813761975672E-2</v>
      </c>
      <c r="AS220" s="241">
        <f t="shared" si="217"/>
        <v>0.17540065470984023</v>
      </c>
    </row>
    <row r="221" spans="1:45" ht="12.75">
      <c r="A221" s="184">
        <v>42816</v>
      </c>
      <c r="B221" s="182">
        <v>8.99</v>
      </c>
      <c r="C221" s="176">
        <v>8.44</v>
      </c>
      <c r="D221" s="175">
        <v>8.18</v>
      </c>
      <c r="E221" s="175">
        <f t="shared" si="0"/>
        <v>8.1</v>
      </c>
      <c r="F221" s="175">
        <v>8.02</v>
      </c>
      <c r="G221" s="175">
        <f t="shared" si="1"/>
        <v>8.0249999999999986</v>
      </c>
      <c r="H221" s="176">
        <v>8.0299999999999994</v>
      </c>
      <c r="I221" s="176">
        <f t="shared" si="2"/>
        <v>8.0499999999999989</v>
      </c>
      <c r="J221" s="176">
        <f t="shared" si="3"/>
        <v>8.07</v>
      </c>
      <c r="K221" s="175">
        <v>8.09</v>
      </c>
      <c r="L221" s="175">
        <f t="shared" si="4"/>
        <v>8.1039999999999992</v>
      </c>
      <c r="M221" s="175">
        <f t="shared" si="5"/>
        <v>8.1180000000000003</v>
      </c>
      <c r="N221" s="175">
        <f t="shared" si="6"/>
        <v>8.1319999999999997</v>
      </c>
      <c r="O221" s="175">
        <f t="shared" si="7"/>
        <v>8.1460000000000008</v>
      </c>
      <c r="P221" s="176">
        <v>8.16</v>
      </c>
      <c r="Q221" s="176">
        <f t="shared" si="8"/>
        <v>8.1679999999999993</v>
      </c>
      <c r="R221" s="176">
        <f t="shared" si="9"/>
        <v>8.1760000000000002</v>
      </c>
      <c r="S221" s="176">
        <f t="shared" si="10"/>
        <v>8.1839999999999993</v>
      </c>
      <c r="T221" s="176">
        <f t="shared" si="11"/>
        <v>8.1920000000000002</v>
      </c>
      <c r="U221" s="183">
        <v>8.1999999999999993</v>
      </c>
      <c r="V221" s="178">
        <f t="shared" ref="V221:AO221" si="241">B221-B222</f>
        <v>9.9999999999997868E-3</v>
      </c>
      <c r="W221" s="178">
        <f t="shared" si="241"/>
        <v>-2.000000000000135E-2</v>
      </c>
      <c r="X221" s="178">
        <f t="shared" si="241"/>
        <v>0</v>
      </c>
      <c r="Y221" s="178">
        <f t="shared" si="241"/>
        <v>2.5000000000000355E-2</v>
      </c>
      <c r="Z221" s="178">
        <f t="shared" si="241"/>
        <v>4.9999999999999822E-2</v>
      </c>
      <c r="AA221" s="178">
        <f t="shared" si="241"/>
        <v>5.9999999999998721E-2</v>
      </c>
      <c r="AB221" s="178">
        <f t="shared" si="241"/>
        <v>6.9999999999999396E-2</v>
      </c>
      <c r="AC221" s="178">
        <f t="shared" si="241"/>
        <v>6.9999999999999396E-2</v>
      </c>
      <c r="AD221" s="178">
        <f t="shared" si="241"/>
        <v>7.0000000000000284E-2</v>
      </c>
      <c r="AE221" s="178">
        <f t="shared" si="241"/>
        <v>7.0000000000000284E-2</v>
      </c>
      <c r="AF221" s="178">
        <f t="shared" si="241"/>
        <v>6.4000000000000057E-2</v>
      </c>
      <c r="AG221" s="178">
        <f t="shared" si="241"/>
        <v>5.8000000000001606E-2</v>
      </c>
      <c r="AH221" s="178">
        <f t="shared" si="241"/>
        <v>5.1999999999999602E-2</v>
      </c>
      <c r="AI221" s="178">
        <f t="shared" si="241"/>
        <v>4.6000000000001151E-2</v>
      </c>
      <c r="AJ221" s="178">
        <f t="shared" si="241"/>
        <v>4.0000000000000924E-2</v>
      </c>
      <c r="AK221" s="178">
        <f t="shared" si="241"/>
        <v>3.4000000000000696E-2</v>
      </c>
      <c r="AL221" s="178">
        <f t="shared" si="241"/>
        <v>2.8000000000000469E-2</v>
      </c>
      <c r="AM221" s="178">
        <f t="shared" si="241"/>
        <v>2.2000000000000242E-2</v>
      </c>
      <c r="AN221" s="178">
        <f t="shared" si="241"/>
        <v>1.6000000000000014E-2</v>
      </c>
      <c r="AO221" s="178">
        <f t="shared" si="241"/>
        <v>9.9999999999997868E-3</v>
      </c>
      <c r="AP221" s="179">
        <f t="shared" si="13"/>
        <v>7.0000000000000284E-2</v>
      </c>
      <c r="AQ221" s="180">
        <f t="shared" si="215"/>
        <v>4.1633466135458312E-2</v>
      </c>
      <c r="AR221" s="42">
        <f t="shared" si="216"/>
        <v>5.7502357478088142E-2</v>
      </c>
      <c r="AS221" s="241">
        <f t="shared" si="217"/>
        <v>0.1754039532069451</v>
      </c>
    </row>
    <row r="222" spans="1:45" ht="12.75">
      <c r="A222" s="184">
        <v>42815</v>
      </c>
      <c r="B222" s="182">
        <v>8.98</v>
      </c>
      <c r="C222" s="176">
        <v>8.4600000000000009</v>
      </c>
      <c r="D222" s="175">
        <v>8.18</v>
      </c>
      <c r="E222" s="175">
        <f t="shared" si="0"/>
        <v>8.0749999999999993</v>
      </c>
      <c r="F222" s="175">
        <v>7.97</v>
      </c>
      <c r="G222" s="175">
        <f t="shared" si="1"/>
        <v>7.9649999999999999</v>
      </c>
      <c r="H222" s="176">
        <v>7.96</v>
      </c>
      <c r="I222" s="176">
        <f t="shared" si="2"/>
        <v>7.9799999999999995</v>
      </c>
      <c r="J222" s="176">
        <f t="shared" si="3"/>
        <v>8</v>
      </c>
      <c r="K222" s="175">
        <v>8.02</v>
      </c>
      <c r="L222" s="175">
        <f t="shared" si="4"/>
        <v>8.0399999999999991</v>
      </c>
      <c r="M222" s="175">
        <f t="shared" si="5"/>
        <v>8.0599999999999987</v>
      </c>
      <c r="N222" s="175">
        <f t="shared" si="6"/>
        <v>8.08</v>
      </c>
      <c r="O222" s="175">
        <f t="shared" si="7"/>
        <v>8.1</v>
      </c>
      <c r="P222" s="176">
        <v>8.1199999999999992</v>
      </c>
      <c r="Q222" s="176">
        <f t="shared" si="8"/>
        <v>8.1339999999999986</v>
      </c>
      <c r="R222" s="176">
        <f t="shared" si="9"/>
        <v>8.1479999999999997</v>
      </c>
      <c r="S222" s="176">
        <f t="shared" si="10"/>
        <v>8.161999999999999</v>
      </c>
      <c r="T222" s="176">
        <f t="shared" si="11"/>
        <v>8.1760000000000002</v>
      </c>
      <c r="U222" s="183">
        <v>8.19</v>
      </c>
      <c r="V222" s="178">
        <f t="shared" ref="V222:AO222" si="242">B222-B223</f>
        <v>1.9999999999999574E-2</v>
      </c>
      <c r="W222" s="178">
        <f t="shared" si="242"/>
        <v>6.0000000000000497E-2</v>
      </c>
      <c r="X222" s="178">
        <f t="shared" si="242"/>
        <v>4.9999999999998934E-2</v>
      </c>
      <c r="Y222" s="178">
        <f t="shared" si="242"/>
        <v>3.9999999999999147E-2</v>
      </c>
      <c r="Z222" s="178">
        <f t="shared" si="242"/>
        <v>2.9999999999999361E-2</v>
      </c>
      <c r="AA222" s="178">
        <f t="shared" si="242"/>
        <v>2.4999999999999467E-2</v>
      </c>
      <c r="AB222" s="178">
        <f t="shared" si="242"/>
        <v>1.9999999999999574E-2</v>
      </c>
      <c r="AC222" s="178">
        <f t="shared" si="242"/>
        <v>1.6666666666665719E-2</v>
      </c>
      <c r="AD222" s="178">
        <f t="shared" si="242"/>
        <v>1.3333333333333641E-2</v>
      </c>
      <c r="AE222" s="178">
        <f t="shared" si="242"/>
        <v>9.9999999999997868E-3</v>
      </c>
      <c r="AF222" s="178">
        <f t="shared" si="242"/>
        <v>7.9999999999991189E-3</v>
      </c>
      <c r="AG222" s="178">
        <f t="shared" si="242"/>
        <v>5.999999999998451E-3</v>
      </c>
      <c r="AH222" s="178">
        <f t="shared" si="242"/>
        <v>4.0000000000013358E-3</v>
      </c>
      <c r="AI222" s="178">
        <f t="shared" si="242"/>
        <v>2.0000000000006679E-3</v>
      </c>
      <c r="AJ222" s="178">
        <f t="shared" si="242"/>
        <v>0</v>
      </c>
      <c r="AK222" s="178">
        <f t="shared" si="242"/>
        <v>0</v>
      </c>
      <c r="AL222" s="178">
        <f t="shared" si="242"/>
        <v>0</v>
      </c>
      <c r="AM222" s="178">
        <f t="shared" si="242"/>
        <v>0</v>
      </c>
      <c r="AN222" s="178">
        <f t="shared" si="242"/>
        <v>0</v>
      </c>
      <c r="AO222" s="178">
        <f t="shared" si="242"/>
        <v>0</v>
      </c>
      <c r="AP222" s="179">
        <f t="shared" si="13"/>
        <v>6.0000000000000497E-2</v>
      </c>
      <c r="AQ222" s="180">
        <f t="shared" si="215"/>
        <v>4.1633466135458319E-2</v>
      </c>
      <c r="AR222" s="42">
        <f t="shared" si="216"/>
        <v>5.7502357478088142E-2</v>
      </c>
      <c r="AS222" s="241">
        <f t="shared" si="217"/>
        <v>0.1754039532069451</v>
      </c>
    </row>
    <row r="223" spans="1:45" ht="12.75">
      <c r="A223" s="184">
        <v>42814</v>
      </c>
      <c r="B223" s="182">
        <v>8.9600000000000009</v>
      </c>
      <c r="C223" s="176">
        <v>8.4</v>
      </c>
      <c r="D223" s="175">
        <v>8.1300000000000008</v>
      </c>
      <c r="E223" s="175">
        <f t="shared" si="0"/>
        <v>8.0350000000000001</v>
      </c>
      <c r="F223" s="175">
        <v>7.94</v>
      </c>
      <c r="G223" s="175">
        <f t="shared" si="1"/>
        <v>7.94</v>
      </c>
      <c r="H223" s="176">
        <v>7.94</v>
      </c>
      <c r="I223" s="176">
        <f t="shared" si="2"/>
        <v>7.9633333333333338</v>
      </c>
      <c r="J223" s="176">
        <f t="shared" si="3"/>
        <v>7.9866666666666664</v>
      </c>
      <c r="K223" s="175">
        <v>8.01</v>
      </c>
      <c r="L223" s="175">
        <f t="shared" si="4"/>
        <v>8.032</v>
      </c>
      <c r="M223" s="175">
        <f t="shared" si="5"/>
        <v>8.0540000000000003</v>
      </c>
      <c r="N223" s="175">
        <f t="shared" si="6"/>
        <v>8.0759999999999987</v>
      </c>
      <c r="O223" s="175">
        <f t="shared" si="7"/>
        <v>8.097999999999999</v>
      </c>
      <c r="P223" s="176">
        <v>8.1199999999999992</v>
      </c>
      <c r="Q223" s="176">
        <f t="shared" si="8"/>
        <v>8.1339999999999986</v>
      </c>
      <c r="R223" s="176">
        <f t="shared" si="9"/>
        <v>8.1479999999999997</v>
      </c>
      <c r="S223" s="176">
        <f t="shared" si="10"/>
        <v>8.161999999999999</v>
      </c>
      <c r="T223" s="176">
        <f t="shared" si="11"/>
        <v>8.1760000000000002</v>
      </c>
      <c r="U223" s="183">
        <v>8.19</v>
      </c>
      <c r="V223" s="178">
        <f t="shared" ref="V223:AO223" si="243">B223-B224</f>
        <v>-1.9999999999999574E-2</v>
      </c>
      <c r="W223" s="178">
        <f t="shared" si="243"/>
        <v>-3.9999999999999147E-2</v>
      </c>
      <c r="X223" s="178">
        <f t="shared" si="243"/>
        <v>-1.9999999999999574E-2</v>
      </c>
      <c r="Y223" s="178">
        <f t="shared" si="243"/>
        <v>-1.5000000000000568E-2</v>
      </c>
      <c r="Z223" s="178">
        <f t="shared" si="243"/>
        <v>-9.9999999999997868E-3</v>
      </c>
      <c r="AA223" s="178">
        <f t="shared" si="243"/>
        <v>-4.9999999999998934E-3</v>
      </c>
      <c r="AB223" s="178">
        <f t="shared" si="243"/>
        <v>0</v>
      </c>
      <c r="AC223" s="178">
        <f t="shared" si="243"/>
        <v>-3.3333333333329662E-3</v>
      </c>
      <c r="AD223" s="178">
        <f t="shared" si="243"/>
        <v>-6.6666666666668206E-3</v>
      </c>
      <c r="AE223" s="178">
        <f t="shared" si="243"/>
        <v>-9.9999999999997868E-3</v>
      </c>
      <c r="AF223" s="178">
        <f t="shared" si="243"/>
        <v>-1.6000000000000014E-2</v>
      </c>
      <c r="AG223" s="178">
        <f t="shared" si="243"/>
        <v>-2.2000000000000242E-2</v>
      </c>
      <c r="AH223" s="178">
        <f t="shared" si="243"/>
        <v>-2.8000000000000469E-2</v>
      </c>
      <c r="AI223" s="178">
        <f t="shared" si="243"/>
        <v>-3.4000000000000696E-2</v>
      </c>
      <c r="AJ223" s="178">
        <f t="shared" si="243"/>
        <v>-4.0000000000000924E-2</v>
      </c>
      <c r="AK223" s="178">
        <f t="shared" si="243"/>
        <v>-4.2000000000001592E-2</v>
      </c>
      <c r="AL223" s="178">
        <f t="shared" si="243"/>
        <v>-4.4000000000000483E-2</v>
      </c>
      <c r="AM223" s="178">
        <f t="shared" si="243"/>
        <v>-4.6000000000001151E-2</v>
      </c>
      <c r="AN223" s="178">
        <f t="shared" si="243"/>
        <v>-4.8000000000000043E-2</v>
      </c>
      <c r="AO223" s="178">
        <f t="shared" si="243"/>
        <v>-5.0000000000000711E-2</v>
      </c>
      <c r="AP223" s="179">
        <f t="shared" si="13"/>
        <v>0</v>
      </c>
      <c r="AQ223" s="180">
        <f t="shared" si="215"/>
        <v>4.2151394422310896E-2</v>
      </c>
      <c r="AR223" s="42">
        <f t="shared" si="216"/>
        <v>5.8249059975657963E-2</v>
      </c>
      <c r="AS223" s="241">
        <f t="shared" si="217"/>
        <v>0.17765897126156022</v>
      </c>
    </row>
    <row r="224" spans="1:45" ht="12.75">
      <c r="A224" s="184">
        <v>42811</v>
      </c>
      <c r="B224" s="182">
        <v>8.98</v>
      </c>
      <c r="C224" s="176">
        <v>8.44</v>
      </c>
      <c r="D224" s="175">
        <v>8.15</v>
      </c>
      <c r="E224" s="175">
        <f t="shared" si="0"/>
        <v>8.0500000000000007</v>
      </c>
      <c r="F224" s="175">
        <v>7.95</v>
      </c>
      <c r="G224" s="175">
        <f t="shared" si="1"/>
        <v>7.9450000000000003</v>
      </c>
      <c r="H224" s="176">
        <v>7.94</v>
      </c>
      <c r="I224" s="176">
        <f t="shared" si="2"/>
        <v>7.9666666666666668</v>
      </c>
      <c r="J224" s="176">
        <f t="shared" si="3"/>
        <v>7.9933333333333332</v>
      </c>
      <c r="K224" s="175">
        <v>8.02</v>
      </c>
      <c r="L224" s="175">
        <f t="shared" si="4"/>
        <v>8.048</v>
      </c>
      <c r="M224" s="175">
        <f t="shared" si="5"/>
        <v>8.0760000000000005</v>
      </c>
      <c r="N224" s="175">
        <f t="shared" si="6"/>
        <v>8.1039999999999992</v>
      </c>
      <c r="O224" s="175">
        <f t="shared" si="7"/>
        <v>8.1319999999999997</v>
      </c>
      <c r="P224" s="176">
        <v>8.16</v>
      </c>
      <c r="Q224" s="176">
        <f t="shared" si="8"/>
        <v>8.1760000000000002</v>
      </c>
      <c r="R224" s="176">
        <f t="shared" si="9"/>
        <v>8.1920000000000002</v>
      </c>
      <c r="S224" s="176">
        <f t="shared" si="10"/>
        <v>8.2080000000000002</v>
      </c>
      <c r="T224" s="176">
        <f t="shared" si="11"/>
        <v>8.2240000000000002</v>
      </c>
      <c r="U224" s="183">
        <v>8.24</v>
      </c>
      <c r="V224" s="178">
        <f t="shared" ref="V224:AO224" si="244">B224-B225</f>
        <v>9.9999999999997868E-3</v>
      </c>
      <c r="W224" s="178">
        <f t="shared" si="244"/>
        <v>0</v>
      </c>
      <c r="X224" s="178">
        <f t="shared" si="244"/>
        <v>-1.9999999999999574E-2</v>
      </c>
      <c r="Y224" s="178">
        <f t="shared" si="244"/>
        <v>-2.4999999999998579E-2</v>
      </c>
      <c r="Z224" s="178">
        <f t="shared" si="244"/>
        <v>-3.0000000000000249E-2</v>
      </c>
      <c r="AA224" s="178">
        <f t="shared" si="244"/>
        <v>-2.9999999999999361E-2</v>
      </c>
      <c r="AB224" s="178">
        <f t="shared" si="244"/>
        <v>-2.9999999999999361E-2</v>
      </c>
      <c r="AC224" s="178">
        <f t="shared" si="244"/>
        <v>-3.0000000000000249E-2</v>
      </c>
      <c r="AD224" s="178">
        <f t="shared" si="244"/>
        <v>-3.0000000000000249E-2</v>
      </c>
      <c r="AE224" s="178">
        <f t="shared" si="244"/>
        <v>-3.0000000000001137E-2</v>
      </c>
      <c r="AF224" s="178">
        <f t="shared" si="244"/>
        <v>-2.5999999999999801E-2</v>
      </c>
      <c r="AG224" s="178">
        <f t="shared" si="244"/>
        <v>-2.2000000000000242E-2</v>
      </c>
      <c r="AH224" s="178">
        <f t="shared" si="244"/>
        <v>-1.8000000000000682E-2</v>
      </c>
      <c r="AI224" s="178">
        <f t="shared" si="244"/>
        <v>-1.4000000000001123E-2</v>
      </c>
      <c r="AJ224" s="178">
        <f t="shared" si="244"/>
        <v>-9.9999999999997868E-3</v>
      </c>
      <c r="AK224" s="178">
        <f t="shared" si="244"/>
        <v>-7.9999999999991189E-3</v>
      </c>
      <c r="AL224" s="178">
        <f t="shared" si="244"/>
        <v>-6.0000000000002274E-3</v>
      </c>
      <c r="AM224" s="178">
        <f t="shared" si="244"/>
        <v>-3.9999999999995595E-3</v>
      </c>
      <c r="AN224" s="178">
        <f t="shared" si="244"/>
        <v>-2.0000000000006679E-3</v>
      </c>
      <c r="AO224" s="178">
        <f t="shared" si="244"/>
        <v>0</v>
      </c>
      <c r="AP224" s="179">
        <f t="shared" si="13"/>
        <v>9.9999999999997868E-3</v>
      </c>
      <c r="AQ224" s="180">
        <f t="shared" si="215"/>
        <v>4.2270916334661499E-2</v>
      </c>
      <c r="AR224" s="42">
        <f t="shared" si="216"/>
        <v>5.8192974754320316E-2</v>
      </c>
      <c r="AS224" s="241">
        <f t="shared" si="217"/>
        <v>0.1776480194384869</v>
      </c>
    </row>
    <row r="225" spans="1:45" ht="12.75">
      <c r="A225" s="184">
        <v>42810</v>
      </c>
      <c r="B225" s="182">
        <v>8.9700000000000006</v>
      </c>
      <c r="C225" s="176">
        <v>8.44</v>
      </c>
      <c r="D225" s="175">
        <v>8.17</v>
      </c>
      <c r="E225" s="175">
        <f t="shared" si="0"/>
        <v>8.0749999999999993</v>
      </c>
      <c r="F225" s="175">
        <v>7.98</v>
      </c>
      <c r="G225" s="175">
        <f t="shared" si="1"/>
        <v>7.9749999999999996</v>
      </c>
      <c r="H225" s="176">
        <v>7.97</v>
      </c>
      <c r="I225" s="176">
        <f t="shared" si="2"/>
        <v>7.996666666666667</v>
      </c>
      <c r="J225" s="176">
        <f t="shared" si="3"/>
        <v>8.0233333333333334</v>
      </c>
      <c r="K225" s="175">
        <v>8.0500000000000007</v>
      </c>
      <c r="L225" s="175">
        <f t="shared" si="4"/>
        <v>8.0739999999999998</v>
      </c>
      <c r="M225" s="175">
        <f t="shared" si="5"/>
        <v>8.0980000000000008</v>
      </c>
      <c r="N225" s="175">
        <f t="shared" si="6"/>
        <v>8.1219999999999999</v>
      </c>
      <c r="O225" s="175">
        <f t="shared" si="7"/>
        <v>8.1460000000000008</v>
      </c>
      <c r="P225" s="176">
        <v>8.17</v>
      </c>
      <c r="Q225" s="176">
        <f t="shared" si="8"/>
        <v>8.1839999999999993</v>
      </c>
      <c r="R225" s="176">
        <f t="shared" si="9"/>
        <v>8.1980000000000004</v>
      </c>
      <c r="S225" s="176">
        <f t="shared" si="10"/>
        <v>8.2119999999999997</v>
      </c>
      <c r="T225" s="176">
        <f t="shared" si="11"/>
        <v>8.2260000000000009</v>
      </c>
      <c r="U225" s="183">
        <v>8.24</v>
      </c>
      <c r="V225" s="178">
        <f t="shared" ref="V225:AO225" si="245">B225-B226</f>
        <v>-5.9999999999998721E-2</v>
      </c>
      <c r="W225" s="178">
        <f t="shared" si="245"/>
        <v>-6.0000000000000497E-2</v>
      </c>
      <c r="X225" s="178">
        <f t="shared" si="245"/>
        <v>-7.0000000000000284E-2</v>
      </c>
      <c r="Y225" s="178">
        <f t="shared" si="245"/>
        <v>-8.0000000000001847E-2</v>
      </c>
      <c r="Z225" s="178">
        <f t="shared" si="245"/>
        <v>-8.9999999999999858E-2</v>
      </c>
      <c r="AA225" s="178">
        <f t="shared" si="245"/>
        <v>-9.0000000000001634E-2</v>
      </c>
      <c r="AB225" s="178">
        <f t="shared" si="245"/>
        <v>-9.0000000000000746E-2</v>
      </c>
      <c r="AC225" s="178">
        <f t="shared" si="245"/>
        <v>-8.6666666666666892E-2</v>
      </c>
      <c r="AD225" s="178">
        <f t="shared" si="245"/>
        <v>-8.3333333333333925E-2</v>
      </c>
      <c r="AE225" s="178">
        <f t="shared" si="245"/>
        <v>-8.0000000000000071E-2</v>
      </c>
      <c r="AF225" s="178">
        <f t="shared" si="245"/>
        <v>-8.0000000000000071E-2</v>
      </c>
      <c r="AG225" s="178">
        <f t="shared" si="245"/>
        <v>-8.0000000000000071E-2</v>
      </c>
      <c r="AH225" s="178">
        <f t="shared" si="245"/>
        <v>-8.0000000000000071E-2</v>
      </c>
      <c r="AI225" s="178">
        <f t="shared" si="245"/>
        <v>-8.0000000000000071E-2</v>
      </c>
      <c r="AJ225" s="178">
        <f t="shared" si="245"/>
        <v>-8.0000000000000071E-2</v>
      </c>
      <c r="AK225" s="178">
        <f t="shared" si="245"/>
        <v>-7.800000000000118E-2</v>
      </c>
      <c r="AL225" s="178">
        <f t="shared" si="245"/>
        <v>-7.6000000000000512E-2</v>
      </c>
      <c r="AM225" s="178">
        <f t="shared" si="245"/>
        <v>-7.3999999999999844E-2</v>
      </c>
      <c r="AN225" s="178">
        <f t="shared" si="245"/>
        <v>-7.1999999999999176E-2</v>
      </c>
      <c r="AO225" s="178">
        <f t="shared" si="245"/>
        <v>-7.0000000000000284E-2</v>
      </c>
      <c r="AP225" s="179">
        <f t="shared" si="13"/>
        <v>-5.9999999999998721E-2</v>
      </c>
      <c r="AQ225" s="180">
        <f t="shared" si="215"/>
        <v>4.2549800796812899E-2</v>
      </c>
      <c r="AR225" s="42">
        <f t="shared" si="216"/>
        <v>5.8205433680715311E-2</v>
      </c>
      <c r="AS225" s="241">
        <f t="shared" si="217"/>
        <v>0.17795588769757009</v>
      </c>
    </row>
    <row r="226" spans="1:45" ht="12.75">
      <c r="A226" s="184">
        <v>42809</v>
      </c>
      <c r="B226" s="182">
        <v>9.0299999999999994</v>
      </c>
      <c r="C226" s="176">
        <v>8.5</v>
      </c>
      <c r="D226" s="175">
        <v>8.24</v>
      </c>
      <c r="E226" s="175">
        <f t="shared" si="0"/>
        <v>8.1550000000000011</v>
      </c>
      <c r="F226" s="175">
        <v>8.07</v>
      </c>
      <c r="G226" s="175">
        <f t="shared" si="1"/>
        <v>8.0650000000000013</v>
      </c>
      <c r="H226" s="176">
        <v>8.06</v>
      </c>
      <c r="I226" s="176">
        <f t="shared" si="2"/>
        <v>8.0833333333333339</v>
      </c>
      <c r="J226" s="176">
        <f t="shared" si="3"/>
        <v>8.1066666666666674</v>
      </c>
      <c r="K226" s="175">
        <v>8.1300000000000008</v>
      </c>
      <c r="L226" s="175">
        <f t="shared" si="4"/>
        <v>8.1539999999999999</v>
      </c>
      <c r="M226" s="175">
        <f t="shared" si="5"/>
        <v>8.1780000000000008</v>
      </c>
      <c r="N226" s="175">
        <f t="shared" si="6"/>
        <v>8.202</v>
      </c>
      <c r="O226" s="175">
        <f t="shared" si="7"/>
        <v>8.2260000000000009</v>
      </c>
      <c r="P226" s="176">
        <v>8.25</v>
      </c>
      <c r="Q226" s="176">
        <f t="shared" si="8"/>
        <v>8.2620000000000005</v>
      </c>
      <c r="R226" s="176">
        <f t="shared" si="9"/>
        <v>8.2740000000000009</v>
      </c>
      <c r="S226" s="176">
        <f t="shared" si="10"/>
        <v>8.2859999999999996</v>
      </c>
      <c r="T226" s="176">
        <f t="shared" si="11"/>
        <v>8.298</v>
      </c>
      <c r="U226" s="183">
        <v>8.31</v>
      </c>
      <c r="V226" s="178">
        <f t="shared" ref="V226:AO226" si="246">B226-B227</f>
        <v>4.9999999999998934E-2</v>
      </c>
      <c r="W226" s="178">
        <f t="shared" si="246"/>
        <v>1.9999999999999574E-2</v>
      </c>
      <c r="X226" s="178">
        <f t="shared" si="246"/>
        <v>-4.9999999999998934E-2</v>
      </c>
      <c r="Y226" s="178">
        <f t="shared" si="246"/>
        <v>-6.9999999999998508E-2</v>
      </c>
      <c r="Z226" s="178">
        <f t="shared" si="246"/>
        <v>-8.9999999999999858E-2</v>
      </c>
      <c r="AA226" s="178">
        <f t="shared" si="246"/>
        <v>-8.9999999999999858E-2</v>
      </c>
      <c r="AB226" s="178">
        <f t="shared" si="246"/>
        <v>-8.9999999999999858E-2</v>
      </c>
      <c r="AC226" s="178">
        <f t="shared" si="246"/>
        <v>-7.6666666666666217E-2</v>
      </c>
      <c r="AD226" s="178">
        <f t="shared" si="246"/>
        <v>-6.3333333333332575E-2</v>
      </c>
      <c r="AE226" s="178">
        <f t="shared" si="246"/>
        <v>-4.9999999999998934E-2</v>
      </c>
      <c r="AF226" s="178">
        <f t="shared" si="246"/>
        <v>-3.9999999999999147E-2</v>
      </c>
      <c r="AG226" s="178">
        <f t="shared" si="246"/>
        <v>-2.9999999999999361E-2</v>
      </c>
      <c r="AH226" s="178">
        <f t="shared" si="246"/>
        <v>-1.9999999999999574E-2</v>
      </c>
      <c r="AI226" s="178">
        <f t="shared" si="246"/>
        <v>-9.9999999999997868E-3</v>
      </c>
      <c r="AJ226" s="178">
        <f t="shared" si="246"/>
        <v>0</v>
      </c>
      <c r="AK226" s="178">
        <f t="shared" si="246"/>
        <v>6.0000000000002274E-3</v>
      </c>
      <c r="AL226" s="178">
        <f t="shared" si="246"/>
        <v>1.2000000000000455E-2</v>
      </c>
      <c r="AM226" s="178">
        <f t="shared" si="246"/>
        <v>1.8000000000000682E-2</v>
      </c>
      <c r="AN226" s="178">
        <f t="shared" si="246"/>
        <v>2.4000000000000909E-2</v>
      </c>
      <c r="AO226" s="178">
        <f t="shared" si="246"/>
        <v>3.0000000000001137E-2</v>
      </c>
      <c r="AP226" s="179">
        <f t="shared" si="13"/>
        <v>4.9999999999998934E-2</v>
      </c>
      <c r="AQ226" s="180">
        <f t="shared" si="215"/>
        <v>4.2828685258964293E-2</v>
      </c>
      <c r="AR226" s="42">
        <f t="shared" si="216"/>
        <v>5.7878895409851527E-2</v>
      </c>
      <c r="AS226" s="241">
        <f t="shared" si="217"/>
        <v>0.17747513054750458</v>
      </c>
    </row>
    <row r="227" spans="1:45" ht="12.75">
      <c r="A227" s="184">
        <v>42808</v>
      </c>
      <c r="B227" s="182">
        <v>8.98</v>
      </c>
      <c r="C227" s="176">
        <v>8.48</v>
      </c>
      <c r="D227" s="175">
        <v>8.2899999999999991</v>
      </c>
      <c r="E227" s="175">
        <f t="shared" si="0"/>
        <v>8.2249999999999996</v>
      </c>
      <c r="F227" s="175">
        <v>8.16</v>
      </c>
      <c r="G227" s="175">
        <f t="shared" si="1"/>
        <v>8.1550000000000011</v>
      </c>
      <c r="H227" s="176">
        <v>8.15</v>
      </c>
      <c r="I227" s="176">
        <f t="shared" si="2"/>
        <v>8.16</v>
      </c>
      <c r="J227" s="176">
        <f t="shared" si="3"/>
        <v>8.17</v>
      </c>
      <c r="K227" s="175">
        <v>8.18</v>
      </c>
      <c r="L227" s="175">
        <f t="shared" si="4"/>
        <v>8.1939999999999991</v>
      </c>
      <c r="M227" s="175">
        <f t="shared" si="5"/>
        <v>8.2080000000000002</v>
      </c>
      <c r="N227" s="175">
        <f t="shared" si="6"/>
        <v>8.2219999999999995</v>
      </c>
      <c r="O227" s="175">
        <f t="shared" si="7"/>
        <v>8.2360000000000007</v>
      </c>
      <c r="P227" s="176">
        <v>8.25</v>
      </c>
      <c r="Q227" s="176">
        <f t="shared" si="8"/>
        <v>8.2560000000000002</v>
      </c>
      <c r="R227" s="176">
        <f t="shared" si="9"/>
        <v>8.2620000000000005</v>
      </c>
      <c r="S227" s="176">
        <f t="shared" si="10"/>
        <v>8.2679999999999989</v>
      </c>
      <c r="T227" s="176">
        <f t="shared" si="11"/>
        <v>8.2739999999999991</v>
      </c>
      <c r="U227" s="183">
        <v>8.2799999999999994</v>
      </c>
      <c r="V227" s="178">
        <f t="shared" ref="V227:AO227" si="247">B227-B228</f>
        <v>9.9999999999997868E-3</v>
      </c>
      <c r="W227" s="178">
        <f t="shared" si="247"/>
        <v>0</v>
      </c>
      <c r="X227" s="178">
        <f t="shared" si="247"/>
        <v>9.9999999999997868E-3</v>
      </c>
      <c r="Y227" s="178">
        <f t="shared" si="247"/>
        <v>1.9999999999999574E-2</v>
      </c>
      <c r="Z227" s="178">
        <f t="shared" si="247"/>
        <v>2.9999999999999361E-2</v>
      </c>
      <c r="AA227" s="178">
        <f t="shared" si="247"/>
        <v>3.5000000000000142E-2</v>
      </c>
      <c r="AB227" s="178">
        <f t="shared" si="247"/>
        <v>4.0000000000000924E-2</v>
      </c>
      <c r="AC227" s="178">
        <f t="shared" si="247"/>
        <v>3.3333333333333215E-2</v>
      </c>
      <c r="AD227" s="178">
        <f t="shared" si="247"/>
        <v>2.6666666666667282E-2</v>
      </c>
      <c r="AE227" s="178">
        <f t="shared" si="247"/>
        <v>1.9999999999999574E-2</v>
      </c>
      <c r="AF227" s="178">
        <f t="shared" si="247"/>
        <v>1.5999999999998238E-2</v>
      </c>
      <c r="AG227" s="178">
        <f t="shared" si="247"/>
        <v>1.2000000000000455E-2</v>
      </c>
      <c r="AH227" s="178">
        <f t="shared" si="247"/>
        <v>7.9999999999991189E-3</v>
      </c>
      <c r="AI227" s="178">
        <f t="shared" si="247"/>
        <v>4.0000000000013358E-3</v>
      </c>
      <c r="AJ227" s="178">
        <f t="shared" si="247"/>
        <v>0</v>
      </c>
      <c r="AK227" s="178">
        <f t="shared" si="247"/>
        <v>-3.9999999999995595E-3</v>
      </c>
      <c r="AL227" s="178">
        <f t="shared" si="247"/>
        <v>-7.9999999999991189E-3</v>
      </c>
      <c r="AM227" s="178">
        <f t="shared" si="247"/>
        <v>-1.2000000000002231E-2</v>
      </c>
      <c r="AN227" s="178">
        <f t="shared" si="247"/>
        <v>-1.6000000000001791E-2</v>
      </c>
      <c r="AO227" s="178">
        <f t="shared" si="247"/>
        <v>-2.000000000000135E-2</v>
      </c>
      <c r="AP227" s="179">
        <f t="shared" si="13"/>
        <v>4.0000000000000924E-2</v>
      </c>
      <c r="AQ227" s="180">
        <f t="shared" si="215"/>
        <v>4.2151394422310903E-2</v>
      </c>
      <c r="AR227" s="42">
        <f t="shared" si="216"/>
        <v>5.8782250620810682E-2</v>
      </c>
      <c r="AS227" s="241">
        <f t="shared" si="217"/>
        <v>0.17889935818536973</v>
      </c>
    </row>
    <row r="228" spans="1:45" ht="12.75">
      <c r="A228" s="184">
        <v>42807</v>
      </c>
      <c r="B228" s="182">
        <v>8.9700000000000006</v>
      </c>
      <c r="C228" s="176">
        <v>8.48</v>
      </c>
      <c r="D228" s="175">
        <v>8.2799999999999994</v>
      </c>
      <c r="E228" s="175">
        <f t="shared" si="0"/>
        <v>8.2050000000000001</v>
      </c>
      <c r="F228" s="175">
        <v>8.1300000000000008</v>
      </c>
      <c r="G228" s="175">
        <f t="shared" si="1"/>
        <v>8.120000000000001</v>
      </c>
      <c r="H228" s="176">
        <v>8.11</v>
      </c>
      <c r="I228" s="176">
        <f t="shared" si="2"/>
        <v>8.1266666666666669</v>
      </c>
      <c r="J228" s="176">
        <f t="shared" si="3"/>
        <v>8.1433333333333326</v>
      </c>
      <c r="K228" s="175">
        <v>8.16</v>
      </c>
      <c r="L228" s="175">
        <f t="shared" si="4"/>
        <v>8.1780000000000008</v>
      </c>
      <c r="M228" s="175">
        <f t="shared" si="5"/>
        <v>8.1959999999999997</v>
      </c>
      <c r="N228" s="175">
        <f t="shared" si="6"/>
        <v>8.2140000000000004</v>
      </c>
      <c r="O228" s="175">
        <f t="shared" si="7"/>
        <v>8.2319999999999993</v>
      </c>
      <c r="P228" s="176">
        <v>8.25</v>
      </c>
      <c r="Q228" s="176">
        <f t="shared" si="8"/>
        <v>8.26</v>
      </c>
      <c r="R228" s="176">
        <f t="shared" si="9"/>
        <v>8.27</v>
      </c>
      <c r="S228" s="176">
        <f t="shared" si="10"/>
        <v>8.2800000000000011</v>
      </c>
      <c r="T228" s="176">
        <f t="shared" si="11"/>
        <v>8.2900000000000009</v>
      </c>
      <c r="U228" s="183">
        <v>8.3000000000000007</v>
      </c>
      <c r="V228" s="178">
        <f t="shared" ref="V228:AO228" si="248">B228-B229</f>
        <v>-5.9999999999998721E-2</v>
      </c>
      <c r="W228" s="178">
        <f t="shared" si="248"/>
        <v>-7.0000000000000284E-2</v>
      </c>
      <c r="X228" s="178">
        <f t="shared" si="248"/>
        <v>-3.0000000000001137E-2</v>
      </c>
      <c r="Y228" s="178">
        <f t="shared" si="248"/>
        <v>-1.5000000000000568E-2</v>
      </c>
      <c r="Z228" s="178">
        <f t="shared" si="248"/>
        <v>0</v>
      </c>
      <c r="AA228" s="178">
        <f t="shared" si="248"/>
        <v>-4.9999999999990052E-3</v>
      </c>
      <c r="AB228" s="178">
        <f t="shared" si="248"/>
        <v>-9.9999999999997868E-3</v>
      </c>
      <c r="AC228" s="178">
        <f t="shared" si="248"/>
        <v>-1.3333333333331865E-2</v>
      </c>
      <c r="AD228" s="178">
        <f t="shared" si="248"/>
        <v>-1.6666666666667496E-2</v>
      </c>
      <c r="AE228" s="178">
        <f t="shared" si="248"/>
        <v>-1.9999999999999574E-2</v>
      </c>
      <c r="AF228" s="178">
        <f t="shared" si="248"/>
        <v>-2.5999999999999801E-2</v>
      </c>
      <c r="AG228" s="178">
        <f t="shared" si="248"/>
        <v>-3.2000000000000028E-2</v>
      </c>
      <c r="AH228" s="178">
        <f t="shared" si="248"/>
        <v>-3.8000000000000256E-2</v>
      </c>
      <c r="AI228" s="178">
        <f t="shared" si="248"/>
        <v>-4.4000000000000483E-2</v>
      </c>
      <c r="AJ228" s="178">
        <f t="shared" si="248"/>
        <v>-5.0000000000000711E-2</v>
      </c>
      <c r="AK228" s="178">
        <f t="shared" si="248"/>
        <v>-5.2000000000001378E-2</v>
      </c>
      <c r="AL228" s="178">
        <f t="shared" si="248"/>
        <v>-5.400000000000027E-2</v>
      </c>
      <c r="AM228" s="178">
        <f t="shared" si="248"/>
        <v>-5.5999999999999162E-2</v>
      </c>
      <c r="AN228" s="178">
        <f t="shared" si="248"/>
        <v>-5.7999999999998053E-2</v>
      </c>
      <c r="AO228" s="178">
        <f t="shared" si="248"/>
        <v>-5.9999999999998721E-2</v>
      </c>
      <c r="AP228" s="179">
        <f t="shared" si="13"/>
        <v>0</v>
      </c>
      <c r="AQ228" s="180">
        <f t="shared" si="215"/>
        <v>4.1952191235059909E-2</v>
      </c>
      <c r="AR228" s="42">
        <f t="shared" si="216"/>
        <v>5.8874219359404428E-2</v>
      </c>
      <c r="AS228" s="241">
        <f t="shared" si="217"/>
        <v>0.17891410627762452</v>
      </c>
    </row>
    <row r="229" spans="1:45" ht="12.75">
      <c r="A229" s="184">
        <v>42804</v>
      </c>
      <c r="B229" s="182">
        <v>9.0299999999999994</v>
      </c>
      <c r="C229" s="176">
        <v>8.5500000000000007</v>
      </c>
      <c r="D229" s="175">
        <v>8.31</v>
      </c>
      <c r="E229" s="175">
        <f t="shared" si="0"/>
        <v>8.2200000000000006</v>
      </c>
      <c r="F229" s="175">
        <v>8.1300000000000008</v>
      </c>
      <c r="G229" s="175">
        <f t="shared" si="1"/>
        <v>8.125</v>
      </c>
      <c r="H229" s="176">
        <v>8.1199999999999992</v>
      </c>
      <c r="I229" s="176">
        <f t="shared" si="2"/>
        <v>8.1399999999999988</v>
      </c>
      <c r="J229" s="176">
        <f t="shared" si="3"/>
        <v>8.16</v>
      </c>
      <c r="K229" s="175">
        <v>8.18</v>
      </c>
      <c r="L229" s="175">
        <f t="shared" si="4"/>
        <v>8.2040000000000006</v>
      </c>
      <c r="M229" s="175">
        <f t="shared" si="5"/>
        <v>8.2279999999999998</v>
      </c>
      <c r="N229" s="175">
        <f t="shared" si="6"/>
        <v>8.2520000000000007</v>
      </c>
      <c r="O229" s="175">
        <f t="shared" si="7"/>
        <v>8.2759999999999998</v>
      </c>
      <c r="P229" s="176">
        <v>8.3000000000000007</v>
      </c>
      <c r="Q229" s="176">
        <f t="shared" si="8"/>
        <v>8.3120000000000012</v>
      </c>
      <c r="R229" s="176">
        <f t="shared" si="9"/>
        <v>8.3239999999999998</v>
      </c>
      <c r="S229" s="176">
        <f t="shared" si="10"/>
        <v>8.3360000000000003</v>
      </c>
      <c r="T229" s="176">
        <f t="shared" si="11"/>
        <v>8.347999999999999</v>
      </c>
      <c r="U229" s="183">
        <v>8.36</v>
      </c>
      <c r="V229" s="178">
        <f t="shared" ref="V229:AO229" si="249">B229-B230</f>
        <v>-3.0000000000001137E-2</v>
      </c>
      <c r="W229" s="178">
        <f t="shared" si="249"/>
        <v>-2.9999999999999361E-2</v>
      </c>
      <c r="X229" s="178">
        <f t="shared" si="249"/>
        <v>-3.9999999999999147E-2</v>
      </c>
      <c r="Y229" s="178">
        <f t="shared" si="249"/>
        <v>-5.4999999999997939E-2</v>
      </c>
      <c r="Z229" s="178">
        <f t="shared" si="249"/>
        <v>-6.9999999999998508E-2</v>
      </c>
      <c r="AA229" s="178">
        <f t="shared" si="249"/>
        <v>-7.0000000000000284E-2</v>
      </c>
      <c r="AB229" s="178">
        <f t="shared" si="249"/>
        <v>-7.0000000000000284E-2</v>
      </c>
      <c r="AC229" s="178">
        <f t="shared" si="249"/>
        <v>-6.6666666666668206E-2</v>
      </c>
      <c r="AD229" s="178">
        <f t="shared" si="249"/>
        <v>-6.3333333333332575E-2</v>
      </c>
      <c r="AE229" s="178">
        <f t="shared" si="249"/>
        <v>-6.0000000000000497E-2</v>
      </c>
      <c r="AF229" s="178">
        <f t="shared" si="249"/>
        <v>-5.400000000000027E-2</v>
      </c>
      <c r="AG229" s="178">
        <f t="shared" si="249"/>
        <v>-4.8000000000000043E-2</v>
      </c>
      <c r="AH229" s="178">
        <f t="shared" si="249"/>
        <v>-4.1999999999999815E-2</v>
      </c>
      <c r="AI229" s="178">
        <f t="shared" si="249"/>
        <v>-3.5999999999999588E-2</v>
      </c>
      <c r="AJ229" s="178">
        <f t="shared" si="249"/>
        <v>-2.9999999999999361E-2</v>
      </c>
      <c r="AK229" s="178">
        <f t="shared" si="249"/>
        <v>-2.7999999999998693E-2</v>
      </c>
      <c r="AL229" s="178">
        <f t="shared" si="249"/>
        <v>-2.5999999999999801E-2</v>
      </c>
      <c r="AM229" s="178">
        <f t="shared" si="249"/>
        <v>-2.4000000000000909E-2</v>
      </c>
      <c r="AN229" s="178">
        <f t="shared" si="249"/>
        <v>-2.2000000000002018E-2</v>
      </c>
      <c r="AO229" s="178">
        <f t="shared" si="249"/>
        <v>-2.000000000000135E-2</v>
      </c>
      <c r="AP229" s="179">
        <f t="shared" si="13"/>
        <v>-2.000000000000135E-2</v>
      </c>
      <c r="AQ229" s="180">
        <f t="shared" si="215"/>
        <v>4.2390438247012094E-2</v>
      </c>
      <c r="AR229" s="42">
        <f t="shared" si="216"/>
        <v>5.8970017366515665E-2</v>
      </c>
      <c r="AS229" s="241">
        <f t="shared" si="217"/>
        <v>0.17957521277975724</v>
      </c>
    </row>
    <row r="230" spans="1:45" ht="12.75">
      <c r="A230" s="184">
        <v>42803</v>
      </c>
      <c r="B230" s="182">
        <v>9.06</v>
      </c>
      <c r="C230" s="176">
        <v>8.58</v>
      </c>
      <c r="D230" s="175">
        <v>8.35</v>
      </c>
      <c r="E230" s="175">
        <f t="shared" si="0"/>
        <v>8.2749999999999986</v>
      </c>
      <c r="F230" s="175">
        <v>8.1999999999999993</v>
      </c>
      <c r="G230" s="175">
        <f t="shared" si="1"/>
        <v>8.1950000000000003</v>
      </c>
      <c r="H230" s="176">
        <v>8.19</v>
      </c>
      <c r="I230" s="176">
        <f t="shared" si="2"/>
        <v>8.206666666666667</v>
      </c>
      <c r="J230" s="176">
        <f t="shared" si="3"/>
        <v>8.2233333333333327</v>
      </c>
      <c r="K230" s="175">
        <v>8.24</v>
      </c>
      <c r="L230" s="175">
        <f t="shared" si="4"/>
        <v>8.2580000000000009</v>
      </c>
      <c r="M230" s="175">
        <f t="shared" si="5"/>
        <v>8.2759999999999998</v>
      </c>
      <c r="N230" s="175">
        <f t="shared" si="6"/>
        <v>8.2940000000000005</v>
      </c>
      <c r="O230" s="175">
        <f t="shared" si="7"/>
        <v>8.3119999999999994</v>
      </c>
      <c r="P230" s="176">
        <v>8.33</v>
      </c>
      <c r="Q230" s="176">
        <f t="shared" si="8"/>
        <v>8.34</v>
      </c>
      <c r="R230" s="176">
        <f t="shared" si="9"/>
        <v>8.35</v>
      </c>
      <c r="S230" s="176">
        <f t="shared" si="10"/>
        <v>8.3600000000000012</v>
      </c>
      <c r="T230" s="176">
        <f t="shared" si="11"/>
        <v>8.370000000000001</v>
      </c>
      <c r="U230" s="183">
        <v>8.3800000000000008</v>
      </c>
      <c r="V230" s="178">
        <f t="shared" ref="V230:AO230" si="250">B230-B231</f>
        <v>0.13000000000000078</v>
      </c>
      <c r="W230" s="178">
        <f t="shared" si="250"/>
        <v>2.9999999999999361E-2</v>
      </c>
      <c r="X230" s="178">
        <f t="shared" si="250"/>
        <v>-4.0000000000000924E-2</v>
      </c>
      <c r="Y230" s="178">
        <f t="shared" si="250"/>
        <v>-5.0000000000000711E-2</v>
      </c>
      <c r="Z230" s="178">
        <f t="shared" si="250"/>
        <v>-6.0000000000000497E-2</v>
      </c>
      <c r="AA230" s="178">
        <f t="shared" si="250"/>
        <v>-4.4999999999999929E-2</v>
      </c>
      <c r="AB230" s="178">
        <f t="shared" si="250"/>
        <v>-3.0000000000001137E-2</v>
      </c>
      <c r="AC230" s="178">
        <f t="shared" si="250"/>
        <v>-1.6666666666667496E-2</v>
      </c>
      <c r="AD230" s="178">
        <f t="shared" si="250"/>
        <v>-3.3333333333338544E-3</v>
      </c>
      <c r="AE230" s="178">
        <f t="shared" si="250"/>
        <v>9.9999999999997868E-3</v>
      </c>
      <c r="AF230" s="178">
        <f t="shared" si="250"/>
        <v>2.2000000000000242E-2</v>
      </c>
      <c r="AG230" s="178">
        <f t="shared" si="250"/>
        <v>3.399999999999892E-2</v>
      </c>
      <c r="AH230" s="178">
        <f t="shared" si="250"/>
        <v>4.6000000000001151E-2</v>
      </c>
      <c r="AI230" s="178">
        <f t="shared" si="250"/>
        <v>5.7999999999999829E-2</v>
      </c>
      <c r="AJ230" s="178">
        <f t="shared" si="250"/>
        <v>7.0000000000000284E-2</v>
      </c>
      <c r="AK230" s="178">
        <f t="shared" si="250"/>
        <v>8.0000000000000071E-2</v>
      </c>
      <c r="AL230" s="178">
        <f t="shared" si="250"/>
        <v>8.9999999999999858E-2</v>
      </c>
      <c r="AM230" s="178">
        <f t="shared" si="250"/>
        <v>0.10000000000000142</v>
      </c>
      <c r="AN230" s="178">
        <f t="shared" si="250"/>
        <v>0.11000000000000121</v>
      </c>
      <c r="AO230" s="178">
        <f t="shared" si="250"/>
        <v>0.12000000000000099</v>
      </c>
      <c r="AP230" s="179">
        <f t="shared" si="13"/>
        <v>0.13000000000000078</v>
      </c>
      <c r="AQ230" s="180">
        <f t="shared" si="215"/>
        <v>4.3067729083665497E-2</v>
      </c>
      <c r="AR230" s="42">
        <f t="shared" si="216"/>
        <v>5.922627283919104E-2</v>
      </c>
      <c r="AS230" s="241">
        <f t="shared" si="217"/>
        <v>0.18084864299048037</v>
      </c>
    </row>
    <row r="231" spans="1:45" ht="12.75">
      <c r="A231" s="184">
        <v>42801</v>
      </c>
      <c r="B231" s="182">
        <v>8.93</v>
      </c>
      <c r="C231" s="176">
        <v>8.5500000000000007</v>
      </c>
      <c r="D231" s="175">
        <v>8.39</v>
      </c>
      <c r="E231" s="175">
        <f t="shared" si="0"/>
        <v>8.3249999999999993</v>
      </c>
      <c r="F231" s="175">
        <v>8.26</v>
      </c>
      <c r="G231" s="175">
        <f t="shared" si="1"/>
        <v>8.24</v>
      </c>
      <c r="H231" s="176">
        <v>8.2200000000000006</v>
      </c>
      <c r="I231" s="176">
        <f t="shared" si="2"/>
        <v>8.2233333333333345</v>
      </c>
      <c r="J231" s="176">
        <f t="shared" si="3"/>
        <v>8.2266666666666666</v>
      </c>
      <c r="K231" s="175">
        <v>8.23</v>
      </c>
      <c r="L231" s="175">
        <f t="shared" si="4"/>
        <v>8.2360000000000007</v>
      </c>
      <c r="M231" s="175">
        <f t="shared" si="5"/>
        <v>8.2420000000000009</v>
      </c>
      <c r="N231" s="175">
        <f t="shared" si="6"/>
        <v>8.2479999999999993</v>
      </c>
      <c r="O231" s="175">
        <f t="shared" si="7"/>
        <v>8.2539999999999996</v>
      </c>
      <c r="P231" s="176">
        <v>8.26</v>
      </c>
      <c r="Q231" s="176">
        <f t="shared" si="8"/>
        <v>8.26</v>
      </c>
      <c r="R231" s="176">
        <f t="shared" si="9"/>
        <v>8.26</v>
      </c>
      <c r="S231" s="176">
        <f t="shared" si="10"/>
        <v>8.26</v>
      </c>
      <c r="T231" s="176">
        <f t="shared" si="11"/>
        <v>8.26</v>
      </c>
      <c r="U231" s="183">
        <v>8.26</v>
      </c>
      <c r="V231" s="178">
        <f t="shared" ref="V231:AO231" si="251">B231-B232</f>
        <v>-3.0000000000001137E-2</v>
      </c>
      <c r="W231" s="178">
        <f t="shared" si="251"/>
        <v>-4.9999999999998934E-2</v>
      </c>
      <c r="X231" s="178">
        <f t="shared" si="251"/>
        <v>-4.9999999999998934E-2</v>
      </c>
      <c r="Y231" s="178">
        <f t="shared" si="251"/>
        <v>-5.0000000000000711E-2</v>
      </c>
      <c r="Z231" s="178">
        <f t="shared" si="251"/>
        <v>-5.0000000000000711E-2</v>
      </c>
      <c r="AA231" s="178">
        <f t="shared" si="251"/>
        <v>-5.4999999999999716E-2</v>
      </c>
      <c r="AB231" s="178">
        <f t="shared" si="251"/>
        <v>-5.9999999999998721E-2</v>
      </c>
      <c r="AC231" s="178">
        <f t="shared" si="251"/>
        <v>-5.3333333333331012E-2</v>
      </c>
      <c r="AD231" s="178">
        <f t="shared" si="251"/>
        <v>-4.6666666666666856E-2</v>
      </c>
      <c r="AE231" s="178">
        <f t="shared" si="251"/>
        <v>-3.9999999999999147E-2</v>
      </c>
      <c r="AF231" s="178">
        <f t="shared" si="251"/>
        <v>-3.7999999999998479E-2</v>
      </c>
      <c r="AG231" s="178">
        <f t="shared" si="251"/>
        <v>-3.5999999999997812E-2</v>
      </c>
      <c r="AH231" s="178">
        <f t="shared" si="251"/>
        <v>-3.4000000000000696E-2</v>
      </c>
      <c r="AI231" s="178">
        <f t="shared" si="251"/>
        <v>-3.2000000000000028E-2</v>
      </c>
      <c r="AJ231" s="178">
        <f t="shared" si="251"/>
        <v>-2.9999999999999361E-2</v>
      </c>
      <c r="AK231" s="178">
        <f t="shared" si="251"/>
        <v>-3.2000000000000028E-2</v>
      </c>
      <c r="AL231" s="178">
        <f t="shared" si="251"/>
        <v>-3.4000000000000696E-2</v>
      </c>
      <c r="AM231" s="178">
        <f t="shared" si="251"/>
        <v>-3.5999999999999588E-2</v>
      </c>
      <c r="AN231" s="178">
        <f t="shared" si="251"/>
        <v>-3.8000000000000256E-2</v>
      </c>
      <c r="AO231" s="178">
        <f t="shared" si="251"/>
        <v>-4.0000000000000924E-2</v>
      </c>
      <c r="AP231" s="179">
        <f t="shared" si="13"/>
        <v>-2.9999999999999361E-2</v>
      </c>
      <c r="AQ231" s="180">
        <f t="shared" si="215"/>
        <v>4.2828685258964293E-2</v>
      </c>
      <c r="AR231" s="42">
        <f t="shared" si="216"/>
        <v>5.8994631398666529E-2</v>
      </c>
      <c r="AS231" s="241">
        <f t="shared" si="217"/>
        <v>0.18007072059307522</v>
      </c>
    </row>
    <row r="232" spans="1:45" ht="12.75">
      <c r="A232" s="184">
        <v>42800</v>
      </c>
      <c r="B232" s="182">
        <v>8.9600000000000009</v>
      </c>
      <c r="C232" s="176">
        <v>8.6</v>
      </c>
      <c r="D232" s="175">
        <v>8.44</v>
      </c>
      <c r="E232" s="175">
        <f t="shared" si="0"/>
        <v>8.375</v>
      </c>
      <c r="F232" s="175">
        <v>8.31</v>
      </c>
      <c r="G232" s="175">
        <f t="shared" si="1"/>
        <v>8.2949999999999999</v>
      </c>
      <c r="H232" s="176">
        <v>8.2799999999999994</v>
      </c>
      <c r="I232" s="176">
        <f t="shared" si="2"/>
        <v>8.2766666666666655</v>
      </c>
      <c r="J232" s="176">
        <f t="shared" si="3"/>
        <v>8.2733333333333334</v>
      </c>
      <c r="K232" s="175">
        <v>8.27</v>
      </c>
      <c r="L232" s="175">
        <f t="shared" si="4"/>
        <v>8.2739999999999991</v>
      </c>
      <c r="M232" s="175">
        <f t="shared" si="5"/>
        <v>8.2779999999999987</v>
      </c>
      <c r="N232" s="175">
        <f t="shared" si="6"/>
        <v>8.282</v>
      </c>
      <c r="O232" s="175">
        <f t="shared" si="7"/>
        <v>8.2859999999999996</v>
      </c>
      <c r="P232" s="176">
        <v>8.2899999999999991</v>
      </c>
      <c r="Q232" s="176">
        <f t="shared" si="8"/>
        <v>8.2919999999999998</v>
      </c>
      <c r="R232" s="176">
        <f t="shared" si="9"/>
        <v>8.2940000000000005</v>
      </c>
      <c r="S232" s="176">
        <f t="shared" si="10"/>
        <v>8.2959999999999994</v>
      </c>
      <c r="T232" s="176">
        <f t="shared" si="11"/>
        <v>8.298</v>
      </c>
      <c r="U232" s="183">
        <v>8.3000000000000007</v>
      </c>
      <c r="V232" s="178">
        <f t="shared" ref="V232:AO232" si="252">B232-B233</f>
        <v>-0.11999999999999922</v>
      </c>
      <c r="W232" s="178">
        <f t="shared" si="252"/>
        <v>-5.0000000000000711E-2</v>
      </c>
      <c r="X232" s="178">
        <f t="shared" si="252"/>
        <v>9.9999999999997868E-3</v>
      </c>
      <c r="Y232" s="178">
        <f t="shared" si="252"/>
        <v>3.0000000000001137E-2</v>
      </c>
      <c r="Z232" s="178">
        <f t="shared" si="252"/>
        <v>5.0000000000000711E-2</v>
      </c>
      <c r="AA232" s="178">
        <f t="shared" si="252"/>
        <v>4.9999999999998934E-2</v>
      </c>
      <c r="AB232" s="178">
        <f t="shared" si="252"/>
        <v>4.9999999999998934E-2</v>
      </c>
      <c r="AC232" s="178">
        <f t="shared" si="252"/>
        <v>2.9999999999999361E-2</v>
      </c>
      <c r="AD232" s="178">
        <f t="shared" si="252"/>
        <v>9.9999999999997868E-3</v>
      </c>
      <c r="AE232" s="178">
        <f t="shared" si="252"/>
        <v>-9.9999999999997868E-3</v>
      </c>
      <c r="AF232" s="178">
        <f t="shared" si="252"/>
        <v>-2.8000000000000469E-2</v>
      </c>
      <c r="AG232" s="178">
        <f t="shared" si="252"/>
        <v>-4.6000000000001151E-2</v>
      </c>
      <c r="AH232" s="178">
        <f t="shared" si="252"/>
        <v>-6.4000000000000057E-2</v>
      </c>
      <c r="AI232" s="178">
        <f t="shared" si="252"/>
        <v>-8.2000000000000739E-2</v>
      </c>
      <c r="AJ232" s="178">
        <f t="shared" si="252"/>
        <v>-0.10000000000000142</v>
      </c>
      <c r="AK232" s="178">
        <f t="shared" si="252"/>
        <v>-0.1120000000000001</v>
      </c>
      <c r="AL232" s="178">
        <f t="shared" si="252"/>
        <v>-0.12400000000000055</v>
      </c>
      <c r="AM232" s="178">
        <f t="shared" si="252"/>
        <v>-0.13600000000000101</v>
      </c>
      <c r="AN232" s="178">
        <f t="shared" si="252"/>
        <v>-0.14800000000000146</v>
      </c>
      <c r="AO232" s="178">
        <f t="shared" si="252"/>
        <v>-0.16000000000000014</v>
      </c>
      <c r="AP232" s="179">
        <f t="shared" si="13"/>
        <v>5.0000000000000711E-2</v>
      </c>
      <c r="AQ232" s="180">
        <f t="shared" si="215"/>
        <v>4.3266932270916485E-2</v>
      </c>
      <c r="AR232" s="42">
        <f t="shared" si="216"/>
        <v>5.8859871407873306E-2</v>
      </c>
      <c r="AS232" s="241">
        <f t="shared" si="217"/>
        <v>0.18019546898693983</v>
      </c>
    </row>
    <row r="233" spans="1:45" ht="12.75">
      <c r="A233" s="184">
        <v>42797</v>
      </c>
      <c r="B233" s="182">
        <v>9.08</v>
      </c>
      <c r="C233" s="176">
        <v>8.65</v>
      </c>
      <c r="D233" s="175">
        <v>8.43</v>
      </c>
      <c r="E233" s="175">
        <f t="shared" si="0"/>
        <v>8.3449999999999989</v>
      </c>
      <c r="F233" s="175">
        <v>8.26</v>
      </c>
      <c r="G233" s="175">
        <f t="shared" si="1"/>
        <v>8.245000000000001</v>
      </c>
      <c r="H233" s="176">
        <v>8.23</v>
      </c>
      <c r="I233" s="176">
        <f t="shared" si="2"/>
        <v>8.2466666666666661</v>
      </c>
      <c r="J233" s="176">
        <f t="shared" si="3"/>
        <v>8.2633333333333336</v>
      </c>
      <c r="K233" s="175">
        <v>8.2799999999999994</v>
      </c>
      <c r="L233" s="175">
        <f t="shared" si="4"/>
        <v>8.3019999999999996</v>
      </c>
      <c r="M233" s="175">
        <f t="shared" si="5"/>
        <v>8.3239999999999998</v>
      </c>
      <c r="N233" s="175">
        <f t="shared" si="6"/>
        <v>8.3460000000000001</v>
      </c>
      <c r="O233" s="175">
        <f t="shared" si="7"/>
        <v>8.3680000000000003</v>
      </c>
      <c r="P233" s="176">
        <v>8.39</v>
      </c>
      <c r="Q233" s="176">
        <f t="shared" si="8"/>
        <v>8.4039999999999999</v>
      </c>
      <c r="R233" s="176">
        <f t="shared" si="9"/>
        <v>8.418000000000001</v>
      </c>
      <c r="S233" s="176">
        <f t="shared" si="10"/>
        <v>8.4320000000000004</v>
      </c>
      <c r="T233" s="176">
        <f t="shared" si="11"/>
        <v>8.4460000000000015</v>
      </c>
      <c r="U233" s="183">
        <v>8.4600000000000009</v>
      </c>
      <c r="V233" s="178">
        <f t="shared" ref="V233:AO233" si="253">B233-B234</f>
        <v>-1.9999999999999574E-2</v>
      </c>
      <c r="W233" s="178">
        <f t="shared" si="253"/>
        <v>-2.9999999999999361E-2</v>
      </c>
      <c r="X233" s="178">
        <f t="shared" si="253"/>
        <v>-5.0000000000000711E-2</v>
      </c>
      <c r="Y233" s="178">
        <f t="shared" si="253"/>
        <v>-6.0000000000002274E-2</v>
      </c>
      <c r="Z233" s="178">
        <f t="shared" si="253"/>
        <v>-7.0000000000000284E-2</v>
      </c>
      <c r="AA233" s="178">
        <f t="shared" si="253"/>
        <v>-6.4999999999997726E-2</v>
      </c>
      <c r="AB233" s="178">
        <f t="shared" si="253"/>
        <v>-5.9999999999998721E-2</v>
      </c>
      <c r="AC233" s="178">
        <f t="shared" si="253"/>
        <v>-5.0000000000000711E-2</v>
      </c>
      <c r="AD233" s="178">
        <f t="shared" si="253"/>
        <v>-3.9999999999999147E-2</v>
      </c>
      <c r="AE233" s="178">
        <f t="shared" si="253"/>
        <v>-3.0000000000001137E-2</v>
      </c>
      <c r="AF233" s="178">
        <f t="shared" si="253"/>
        <v>-2.000000000000135E-2</v>
      </c>
      <c r="AG233" s="178">
        <f t="shared" si="253"/>
        <v>-9.9999999999997868E-3</v>
      </c>
      <c r="AH233" s="178">
        <f t="shared" si="253"/>
        <v>0</v>
      </c>
      <c r="AI233" s="178">
        <f t="shared" si="253"/>
        <v>1.0000000000001563E-2</v>
      </c>
      <c r="AJ233" s="178">
        <f t="shared" si="253"/>
        <v>2.000000000000135E-2</v>
      </c>
      <c r="AK233" s="178">
        <f t="shared" si="253"/>
        <v>2.8000000000000469E-2</v>
      </c>
      <c r="AL233" s="178">
        <f t="shared" si="253"/>
        <v>3.6000000000001364E-2</v>
      </c>
      <c r="AM233" s="178">
        <f t="shared" si="253"/>
        <v>4.4000000000000483E-2</v>
      </c>
      <c r="AN233" s="178">
        <f t="shared" si="253"/>
        <v>5.2000000000001378E-2</v>
      </c>
      <c r="AO233" s="178">
        <f t="shared" si="253"/>
        <v>6.0000000000000497E-2</v>
      </c>
      <c r="AP233" s="179">
        <f t="shared" si="13"/>
        <v>6.0000000000000497E-2</v>
      </c>
      <c r="AQ233" s="180">
        <f t="shared" si="215"/>
        <v>4.3266932270916485E-2</v>
      </c>
      <c r="AR233" s="42">
        <f t="shared" si="216"/>
        <v>5.8859871407873313E-2</v>
      </c>
      <c r="AS233" s="241">
        <f t="shared" si="217"/>
        <v>0.18019546898693983</v>
      </c>
    </row>
    <row r="234" spans="1:45" ht="12.75">
      <c r="A234" s="184">
        <v>42796</v>
      </c>
      <c r="B234" s="182">
        <v>9.1</v>
      </c>
      <c r="C234" s="176">
        <v>8.68</v>
      </c>
      <c r="D234" s="175">
        <v>8.48</v>
      </c>
      <c r="E234" s="175">
        <f t="shared" si="0"/>
        <v>8.4050000000000011</v>
      </c>
      <c r="F234" s="175">
        <v>8.33</v>
      </c>
      <c r="G234" s="175">
        <f t="shared" si="1"/>
        <v>8.3099999999999987</v>
      </c>
      <c r="H234" s="176">
        <v>8.2899999999999991</v>
      </c>
      <c r="I234" s="176">
        <f t="shared" si="2"/>
        <v>8.2966666666666669</v>
      </c>
      <c r="J234" s="176">
        <f t="shared" si="3"/>
        <v>8.3033333333333328</v>
      </c>
      <c r="K234" s="175">
        <v>8.31</v>
      </c>
      <c r="L234" s="175">
        <f t="shared" si="4"/>
        <v>8.322000000000001</v>
      </c>
      <c r="M234" s="175">
        <f t="shared" si="5"/>
        <v>8.3339999999999996</v>
      </c>
      <c r="N234" s="175">
        <f t="shared" si="6"/>
        <v>8.3460000000000001</v>
      </c>
      <c r="O234" s="175">
        <f t="shared" si="7"/>
        <v>8.3579999999999988</v>
      </c>
      <c r="P234" s="176">
        <v>8.3699999999999992</v>
      </c>
      <c r="Q234" s="176">
        <f t="shared" si="8"/>
        <v>8.3759999999999994</v>
      </c>
      <c r="R234" s="176">
        <f t="shared" si="9"/>
        <v>8.3819999999999997</v>
      </c>
      <c r="S234" s="176">
        <f t="shared" si="10"/>
        <v>8.3879999999999999</v>
      </c>
      <c r="T234" s="176">
        <f t="shared" si="11"/>
        <v>8.3940000000000001</v>
      </c>
      <c r="U234" s="183">
        <v>8.4</v>
      </c>
      <c r="V234" s="178">
        <f t="shared" ref="V234:AO234" si="254">B234-B235</f>
        <v>4.9999999999998934E-2</v>
      </c>
      <c r="W234" s="178">
        <f t="shared" si="254"/>
        <v>8.9999999999999858E-2</v>
      </c>
      <c r="X234" s="178">
        <f t="shared" si="254"/>
        <v>6.0000000000000497E-2</v>
      </c>
      <c r="Y234" s="178">
        <f t="shared" si="254"/>
        <v>3.5000000000000142E-2</v>
      </c>
      <c r="Z234" s="178">
        <f t="shared" si="254"/>
        <v>9.9999999999997868E-3</v>
      </c>
      <c r="AA234" s="178">
        <f t="shared" si="254"/>
        <v>0</v>
      </c>
      <c r="AB234" s="178">
        <f t="shared" si="254"/>
        <v>-1.0000000000001563E-2</v>
      </c>
      <c r="AC234" s="178">
        <f t="shared" si="254"/>
        <v>-6.6666666666677088E-3</v>
      </c>
      <c r="AD234" s="178">
        <f t="shared" si="254"/>
        <v>-3.3333333333338544E-3</v>
      </c>
      <c r="AE234" s="178">
        <f t="shared" si="254"/>
        <v>0</v>
      </c>
      <c r="AF234" s="178">
        <f t="shared" si="254"/>
        <v>2.0000000000006679E-3</v>
      </c>
      <c r="AG234" s="178">
        <f t="shared" si="254"/>
        <v>3.9999999999995595E-3</v>
      </c>
      <c r="AH234" s="178">
        <f t="shared" si="254"/>
        <v>6.0000000000002274E-3</v>
      </c>
      <c r="AI234" s="178">
        <f t="shared" si="254"/>
        <v>7.9999999999991189E-3</v>
      </c>
      <c r="AJ234" s="178">
        <f t="shared" si="254"/>
        <v>9.9999999999997868E-3</v>
      </c>
      <c r="AK234" s="178">
        <f t="shared" si="254"/>
        <v>7.9999999999991189E-3</v>
      </c>
      <c r="AL234" s="178">
        <f t="shared" si="254"/>
        <v>6.0000000000002274E-3</v>
      </c>
      <c r="AM234" s="178">
        <f t="shared" si="254"/>
        <v>3.9999999999995595E-3</v>
      </c>
      <c r="AN234" s="178">
        <f t="shared" si="254"/>
        <v>2.0000000000006679E-3</v>
      </c>
      <c r="AO234" s="178">
        <f t="shared" si="254"/>
        <v>0</v>
      </c>
      <c r="AP234" s="179">
        <f t="shared" si="13"/>
        <v>8.9999999999999858E-2</v>
      </c>
      <c r="AQ234" s="180">
        <f t="shared" si="215"/>
        <v>4.3426294820717283E-2</v>
      </c>
      <c r="AR234" s="42">
        <f t="shared" si="216"/>
        <v>5.895942287553977E-2</v>
      </c>
      <c r="AS234" s="241">
        <f t="shared" si="217"/>
        <v>0.18058642288190413</v>
      </c>
    </row>
    <row r="235" spans="1:45" ht="12.75">
      <c r="A235" s="184">
        <v>42795</v>
      </c>
      <c r="B235" s="182">
        <v>9.0500000000000007</v>
      </c>
      <c r="C235" s="176">
        <v>8.59</v>
      </c>
      <c r="D235" s="175">
        <v>8.42</v>
      </c>
      <c r="E235" s="175">
        <f t="shared" si="0"/>
        <v>8.370000000000001</v>
      </c>
      <c r="F235" s="175">
        <v>8.32</v>
      </c>
      <c r="G235" s="175">
        <f t="shared" si="1"/>
        <v>8.31</v>
      </c>
      <c r="H235" s="176">
        <v>8.3000000000000007</v>
      </c>
      <c r="I235" s="176">
        <f t="shared" si="2"/>
        <v>8.3033333333333346</v>
      </c>
      <c r="J235" s="176">
        <f t="shared" si="3"/>
        <v>8.3066666666666666</v>
      </c>
      <c r="K235" s="175">
        <v>8.31</v>
      </c>
      <c r="L235" s="175">
        <f t="shared" si="4"/>
        <v>8.32</v>
      </c>
      <c r="M235" s="175">
        <f t="shared" si="5"/>
        <v>8.33</v>
      </c>
      <c r="N235" s="175">
        <f t="shared" si="6"/>
        <v>8.34</v>
      </c>
      <c r="O235" s="175">
        <f t="shared" si="7"/>
        <v>8.35</v>
      </c>
      <c r="P235" s="176">
        <v>8.36</v>
      </c>
      <c r="Q235" s="176">
        <f t="shared" si="8"/>
        <v>8.3680000000000003</v>
      </c>
      <c r="R235" s="176">
        <f t="shared" si="9"/>
        <v>8.3759999999999994</v>
      </c>
      <c r="S235" s="176">
        <f t="shared" si="10"/>
        <v>8.3840000000000003</v>
      </c>
      <c r="T235" s="176">
        <f t="shared" si="11"/>
        <v>8.3919999999999995</v>
      </c>
      <c r="U235" s="183">
        <v>8.4</v>
      </c>
      <c r="V235" s="178">
        <f t="shared" ref="V235:AO235" si="255">B235-B236</f>
        <v>-2.9999999999999361E-2</v>
      </c>
      <c r="W235" s="178">
        <f t="shared" si="255"/>
        <v>-2.9999999999999361E-2</v>
      </c>
      <c r="X235" s="178">
        <f t="shared" si="255"/>
        <v>-9.9999999999997868E-3</v>
      </c>
      <c r="Y235" s="178">
        <f t="shared" si="255"/>
        <v>-4.9999999999990052E-3</v>
      </c>
      <c r="Z235" s="178">
        <f t="shared" si="255"/>
        <v>0</v>
      </c>
      <c r="AA235" s="178">
        <f t="shared" si="255"/>
        <v>-5.0000000000007816E-3</v>
      </c>
      <c r="AB235" s="178">
        <f t="shared" si="255"/>
        <v>-9.9999999999997868E-3</v>
      </c>
      <c r="AC235" s="178">
        <f t="shared" si="255"/>
        <v>-1.6666666666665719E-2</v>
      </c>
      <c r="AD235" s="178">
        <f t="shared" si="255"/>
        <v>-2.3333333333333428E-2</v>
      </c>
      <c r="AE235" s="178">
        <f t="shared" si="255"/>
        <v>-2.9999999999999361E-2</v>
      </c>
      <c r="AF235" s="178">
        <f t="shared" si="255"/>
        <v>-3.399999999999892E-2</v>
      </c>
      <c r="AG235" s="178">
        <f t="shared" si="255"/>
        <v>-3.8000000000000256E-2</v>
      </c>
      <c r="AH235" s="178">
        <f t="shared" si="255"/>
        <v>-4.1999999999999815E-2</v>
      </c>
      <c r="AI235" s="178">
        <f t="shared" si="255"/>
        <v>-4.6000000000001151E-2</v>
      </c>
      <c r="AJ235" s="178">
        <f t="shared" si="255"/>
        <v>-5.0000000000000711E-2</v>
      </c>
      <c r="AK235" s="178">
        <f t="shared" si="255"/>
        <v>-4.9999999999998934E-2</v>
      </c>
      <c r="AL235" s="178">
        <f t="shared" si="255"/>
        <v>-5.0000000000000711E-2</v>
      </c>
      <c r="AM235" s="178">
        <f t="shared" si="255"/>
        <v>-4.9999999999998934E-2</v>
      </c>
      <c r="AN235" s="178">
        <f t="shared" si="255"/>
        <v>-5.0000000000000711E-2</v>
      </c>
      <c r="AO235" s="178">
        <f t="shared" si="255"/>
        <v>-4.9999999999998934E-2</v>
      </c>
      <c r="AP235" s="179">
        <f t="shared" si="13"/>
        <v>0</v>
      </c>
      <c r="AQ235" s="180">
        <f t="shared" si="215"/>
        <v>4.28286852589643E-2</v>
      </c>
      <c r="AR235" s="42">
        <f t="shared" si="216"/>
        <v>5.9244970536447471E-2</v>
      </c>
      <c r="AS235" s="241">
        <f t="shared" si="217"/>
        <v>0.18065309651404113</v>
      </c>
    </row>
    <row r="236" spans="1:45" ht="12.75">
      <c r="A236" s="184">
        <v>42794</v>
      </c>
      <c r="B236" s="182">
        <v>9.08</v>
      </c>
      <c r="C236" s="176">
        <v>8.6199999999999992</v>
      </c>
      <c r="D236" s="175">
        <v>8.43</v>
      </c>
      <c r="E236" s="175">
        <f t="shared" si="0"/>
        <v>8.375</v>
      </c>
      <c r="F236" s="175">
        <v>8.32</v>
      </c>
      <c r="G236" s="175">
        <f t="shared" si="1"/>
        <v>8.3150000000000013</v>
      </c>
      <c r="H236" s="176">
        <v>8.31</v>
      </c>
      <c r="I236" s="176">
        <f t="shared" si="2"/>
        <v>8.32</v>
      </c>
      <c r="J236" s="176">
        <f t="shared" si="3"/>
        <v>8.33</v>
      </c>
      <c r="K236" s="175">
        <v>8.34</v>
      </c>
      <c r="L236" s="175">
        <f t="shared" si="4"/>
        <v>8.3539999999999992</v>
      </c>
      <c r="M236" s="175">
        <f t="shared" si="5"/>
        <v>8.3680000000000003</v>
      </c>
      <c r="N236" s="175">
        <f t="shared" si="6"/>
        <v>8.3819999999999997</v>
      </c>
      <c r="O236" s="175">
        <f t="shared" si="7"/>
        <v>8.3960000000000008</v>
      </c>
      <c r="P236" s="176">
        <v>8.41</v>
      </c>
      <c r="Q236" s="176">
        <f t="shared" si="8"/>
        <v>8.4179999999999993</v>
      </c>
      <c r="R236" s="176">
        <f t="shared" si="9"/>
        <v>8.4260000000000002</v>
      </c>
      <c r="S236" s="176">
        <f t="shared" si="10"/>
        <v>8.4339999999999993</v>
      </c>
      <c r="T236" s="176">
        <f t="shared" si="11"/>
        <v>8.4420000000000002</v>
      </c>
      <c r="U236" s="183">
        <v>8.4499999999999993</v>
      </c>
      <c r="V236" s="178">
        <f t="shared" ref="V236:AO236" si="256">B236-B237</f>
        <v>9.9999999999999645E-2</v>
      </c>
      <c r="W236" s="178">
        <f t="shared" si="256"/>
        <v>0.10999999999999943</v>
      </c>
      <c r="X236" s="178">
        <f t="shared" si="256"/>
        <v>0.10999999999999943</v>
      </c>
      <c r="Y236" s="178">
        <f t="shared" si="256"/>
        <v>0.10500000000000043</v>
      </c>
      <c r="Z236" s="178">
        <f t="shared" si="256"/>
        <v>9.9999999999999645E-2</v>
      </c>
      <c r="AA236" s="178">
        <f t="shared" si="256"/>
        <v>8.9999999999999858E-2</v>
      </c>
      <c r="AB236" s="178">
        <f t="shared" si="256"/>
        <v>8.0000000000000071E-2</v>
      </c>
      <c r="AC236" s="178">
        <f t="shared" si="256"/>
        <v>7.0000000000000284E-2</v>
      </c>
      <c r="AD236" s="178">
        <f t="shared" si="256"/>
        <v>6.0000000000000497E-2</v>
      </c>
      <c r="AE236" s="178">
        <f t="shared" si="256"/>
        <v>5.0000000000000711E-2</v>
      </c>
      <c r="AF236" s="178">
        <f t="shared" si="256"/>
        <v>4.5999999999999375E-2</v>
      </c>
      <c r="AG236" s="178">
        <f t="shared" si="256"/>
        <v>4.1999999999999815E-2</v>
      </c>
      <c r="AH236" s="178">
        <f t="shared" si="256"/>
        <v>3.8000000000000256E-2</v>
      </c>
      <c r="AI236" s="178">
        <f t="shared" si="256"/>
        <v>3.4000000000000696E-2</v>
      </c>
      <c r="AJ236" s="178">
        <f t="shared" si="256"/>
        <v>2.9999999999999361E-2</v>
      </c>
      <c r="AK236" s="178">
        <f t="shared" si="256"/>
        <v>2.9999999999999361E-2</v>
      </c>
      <c r="AL236" s="178">
        <f t="shared" si="256"/>
        <v>2.9999999999999361E-2</v>
      </c>
      <c r="AM236" s="178">
        <f t="shared" si="256"/>
        <v>2.9999999999999361E-2</v>
      </c>
      <c r="AN236" s="178">
        <f t="shared" si="256"/>
        <v>2.9999999999999361E-2</v>
      </c>
      <c r="AO236" s="178">
        <f t="shared" si="256"/>
        <v>2.9999999999999361E-2</v>
      </c>
      <c r="AP236" s="179">
        <f t="shared" si="13"/>
        <v>0.10999999999999943</v>
      </c>
      <c r="AQ236" s="180">
        <f t="shared" si="215"/>
        <v>4.2709163346613697E-2</v>
      </c>
      <c r="AR236" s="42">
        <f t="shared" si="216"/>
        <v>5.9361865500481024E-2</v>
      </c>
      <c r="AS236" s="241">
        <f t="shared" si="217"/>
        <v>0.18080551295275607</v>
      </c>
    </row>
    <row r="237" spans="1:45" ht="12.75">
      <c r="A237" s="184">
        <v>42793</v>
      </c>
      <c r="B237" s="182">
        <v>8.98</v>
      </c>
      <c r="C237" s="176">
        <v>8.51</v>
      </c>
      <c r="D237" s="175">
        <v>8.32</v>
      </c>
      <c r="E237" s="175">
        <f t="shared" si="0"/>
        <v>8.27</v>
      </c>
      <c r="F237" s="175">
        <v>8.2200000000000006</v>
      </c>
      <c r="G237" s="175">
        <f t="shared" si="1"/>
        <v>8.2250000000000014</v>
      </c>
      <c r="H237" s="176">
        <v>8.23</v>
      </c>
      <c r="I237" s="176">
        <f t="shared" si="2"/>
        <v>8.25</v>
      </c>
      <c r="J237" s="176">
        <f t="shared" si="3"/>
        <v>8.27</v>
      </c>
      <c r="K237" s="175">
        <v>8.2899999999999991</v>
      </c>
      <c r="L237" s="175">
        <f t="shared" si="4"/>
        <v>8.3079999999999998</v>
      </c>
      <c r="M237" s="175">
        <f t="shared" si="5"/>
        <v>8.3260000000000005</v>
      </c>
      <c r="N237" s="175">
        <f t="shared" si="6"/>
        <v>8.3439999999999994</v>
      </c>
      <c r="O237" s="175">
        <f t="shared" si="7"/>
        <v>8.3620000000000001</v>
      </c>
      <c r="P237" s="176">
        <v>8.3800000000000008</v>
      </c>
      <c r="Q237" s="176">
        <f t="shared" si="8"/>
        <v>8.3879999999999999</v>
      </c>
      <c r="R237" s="176">
        <f t="shared" si="9"/>
        <v>8.3960000000000008</v>
      </c>
      <c r="S237" s="176">
        <f t="shared" si="10"/>
        <v>8.4039999999999999</v>
      </c>
      <c r="T237" s="176">
        <f t="shared" si="11"/>
        <v>8.4120000000000008</v>
      </c>
      <c r="U237" s="183">
        <v>8.42</v>
      </c>
      <c r="V237" s="178">
        <f t="shared" ref="V237:AO237" si="257">B237-B238</f>
        <v>9.9999999999999645E-2</v>
      </c>
      <c r="W237" s="178">
        <f t="shared" si="257"/>
        <v>-1.9999999999999574E-2</v>
      </c>
      <c r="X237" s="178">
        <f t="shared" si="257"/>
        <v>-8.9999999999999858E-2</v>
      </c>
      <c r="Y237" s="178">
        <f t="shared" si="257"/>
        <v>-8.9999999999999858E-2</v>
      </c>
      <c r="Z237" s="178">
        <f t="shared" si="257"/>
        <v>-8.9999999999999858E-2</v>
      </c>
      <c r="AA237" s="178">
        <f t="shared" si="257"/>
        <v>-6.4999999999997726E-2</v>
      </c>
      <c r="AB237" s="178">
        <f t="shared" si="257"/>
        <v>-3.9999999999999147E-2</v>
      </c>
      <c r="AC237" s="178">
        <f t="shared" si="257"/>
        <v>-3.3333333333333215E-2</v>
      </c>
      <c r="AD237" s="178">
        <f t="shared" si="257"/>
        <v>-2.6666666666667282E-2</v>
      </c>
      <c r="AE237" s="178">
        <f t="shared" si="257"/>
        <v>-2.000000000000135E-2</v>
      </c>
      <c r="AF237" s="178">
        <f t="shared" si="257"/>
        <v>-2.4000000000000909E-2</v>
      </c>
      <c r="AG237" s="178">
        <f t="shared" si="257"/>
        <v>-2.8000000000000469E-2</v>
      </c>
      <c r="AH237" s="178">
        <f t="shared" si="257"/>
        <v>-3.2000000000000028E-2</v>
      </c>
      <c r="AI237" s="178">
        <f t="shared" si="257"/>
        <v>-3.5999999999999588E-2</v>
      </c>
      <c r="AJ237" s="178">
        <f t="shared" si="257"/>
        <v>-3.9999999999999147E-2</v>
      </c>
      <c r="AK237" s="178">
        <f t="shared" si="257"/>
        <v>-4.1999999999999815E-2</v>
      </c>
      <c r="AL237" s="178">
        <f t="shared" si="257"/>
        <v>-4.3999999999998707E-2</v>
      </c>
      <c r="AM237" s="178">
        <f t="shared" si="257"/>
        <v>-4.6000000000001151E-2</v>
      </c>
      <c r="AN237" s="178">
        <f t="shared" si="257"/>
        <v>-4.8000000000000043E-2</v>
      </c>
      <c r="AO237" s="178">
        <f t="shared" si="257"/>
        <v>-5.0000000000000711E-2</v>
      </c>
      <c r="AP237" s="179">
        <f t="shared" si="13"/>
        <v>9.9999999999999645E-2</v>
      </c>
      <c r="AQ237" s="180">
        <f t="shared" si="215"/>
        <v>4.2350597609561919E-2</v>
      </c>
      <c r="AR237" s="42">
        <f t="shared" si="216"/>
        <v>5.922543870366366E-2</v>
      </c>
      <c r="AS237" s="241">
        <f t="shared" si="217"/>
        <v>0.180129571026966</v>
      </c>
    </row>
    <row r="238" spans="1:45" ht="12.75">
      <c r="A238" s="184">
        <v>42790</v>
      </c>
      <c r="B238" s="182">
        <v>8.8800000000000008</v>
      </c>
      <c r="C238" s="176">
        <v>8.5299999999999994</v>
      </c>
      <c r="D238" s="175">
        <v>8.41</v>
      </c>
      <c r="E238" s="175">
        <f t="shared" si="0"/>
        <v>8.36</v>
      </c>
      <c r="F238" s="175">
        <v>8.31</v>
      </c>
      <c r="G238" s="175">
        <f t="shared" si="1"/>
        <v>8.2899999999999991</v>
      </c>
      <c r="H238" s="176">
        <v>8.27</v>
      </c>
      <c r="I238" s="176">
        <f t="shared" si="2"/>
        <v>8.2833333333333332</v>
      </c>
      <c r="J238" s="176">
        <f t="shared" si="3"/>
        <v>8.2966666666666669</v>
      </c>
      <c r="K238" s="175">
        <v>8.31</v>
      </c>
      <c r="L238" s="175">
        <f t="shared" si="4"/>
        <v>8.3320000000000007</v>
      </c>
      <c r="M238" s="175">
        <f t="shared" si="5"/>
        <v>8.354000000000001</v>
      </c>
      <c r="N238" s="175">
        <f t="shared" si="6"/>
        <v>8.3759999999999994</v>
      </c>
      <c r="O238" s="175">
        <f t="shared" si="7"/>
        <v>8.3979999999999997</v>
      </c>
      <c r="P238" s="176">
        <v>8.42</v>
      </c>
      <c r="Q238" s="176">
        <f t="shared" si="8"/>
        <v>8.43</v>
      </c>
      <c r="R238" s="176">
        <f t="shared" si="9"/>
        <v>8.44</v>
      </c>
      <c r="S238" s="176">
        <f t="shared" si="10"/>
        <v>8.4500000000000011</v>
      </c>
      <c r="T238" s="176">
        <f t="shared" si="11"/>
        <v>8.4600000000000009</v>
      </c>
      <c r="U238" s="183">
        <v>8.4700000000000006</v>
      </c>
      <c r="V238" s="178">
        <f t="shared" ref="V238:AO238" si="258">B238-B239</f>
        <v>-9.9999999999999645E-2</v>
      </c>
      <c r="W238" s="178">
        <f t="shared" si="258"/>
        <v>-2.000000000000135E-2</v>
      </c>
      <c r="X238" s="178">
        <f t="shared" si="258"/>
        <v>2.9999999999999361E-2</v>
      </c>
      <c r="Y238" s="178">
        <f t="shared" si="258"/>
        <v>3.5000000000000142E-2</v>
      </c>
      <c r="Z238" s="178">
        <f t="shared" si="258"/>
        <v>4.0000000000000924E-2</v>
      </c>
      <c r="AA238" s="178">
        <f t="shared" si="258"/>
        <v>2.4999999999998579E-2</v>
      </c>
      <c r="AB238" s="178">
        <f t="shared" si="258"/>
        <v>9.9999999999997868E-3</v>
      </c>
      <c r="AC238" s="178">
        <f t="shared" si="258"/>
        <v>1.3333333333333641E-2</v>
      </c>
      <c r="AD238" s="178">
        <f t="shared" si="258"/>
        <v>1.6666666666667496E-2</v>
      </c>
      <c r="AE238" s="178">
        <f t="shared" si="258"/>
        <v>2.000000000000135E-2</v>
      </c>
      <c r="AF238" s="178">
        <f t="shared" si="258"/>
        <v>2.4000000000000909E-2</v>
      </c>
      <c r="AG238" s="178">
        <f t="shared" si="258"/>
        <v>2.8000000000000469E-2</v>
      </c>
      <c r="AH238" s="178">
        <f t="shared" si="258"/>
        <v>3.2000000000000028E-2</v>
      </c>
      <c r="AI238" s="178">
        <f t="shared" si="258"/>
        <v>3.5999999999999588E-2</v>
      </c>
      <c r="AJ238" s="178">
        <f t="shared" si="258"/>
        <v>3.9999999999999147E-2</v>
      </c>
      <c r="AK238" s="178">
        <f t="shared" si="258"/>
        <v>3.9999999999999147E-2</v>
      </c>
      <c r="AL238" s="178">
        <f t="shared" si="258"/>
        <v>3.9999999999999147E-2</v>
      </c>
      <c r="AM238" s="178">
        <f t="shared" si="258"/>
        <v>4.0000000000000924E-2</v>
      </c>
      <c r="AN238" s="178">
        <f t="shared" si="258"/>
        <v>4.0000000000000924E-2</v>
      </c>
      <c r="AO238" s="178">
        <f t="shared" si="258"/>
        <v>4.0000000000000924E-2</v>
      </c>
      <c r="AP238" s="179">
        <f t="shared" si="13"/>
        <v>4.0000000000000924E-2</v>
      </c>
      <c r="AQ238" s="180">
        <f t="shared" si="215"/>
        <v>4.1274900398406533E-2</v>
      </c>
      <c r="AR238" s="42">
        <f t="shared" si="216"/>
        <v>6.0609967228914E-2</v>
      </c>
      <c r="AS238" s="241">
        <f t="shared" si="217"/>
        <v>0.18227476880707563</v>
      </c>
    </row>
    <row r="239" spans="1:45" ht="12.75">
      <c r="A239" s="184">
        <v>42788</v>
      </c>
      <c r="B239" s="182">
        <v>8.98</v>
      </c>
      <c r="C239" s="176">
        <v>8.5500000000000007</v>
      </c>
      <c r="D239" s="175">
        <v>8.3800000000000008</v>
      </c>
      <c r="E239" s="175">
        <f t="shared" si="0"/>
        <v>8.3249999999999993</v>
      </c>
      <c r="F239" s="175">
        <v>8.27</v>
      </c>
      <c r="G239" s="175">
        <f t="shared" si="1"/>
        <v>8.2650000000000006</v>
      </c>
      <c r="H239" s="176">
        <v>8.26</v>
      </c>
      <c r="I239" s="176">
        <f t="shared" si="2"/>
        <v>8.27</v>
      </c>
      <c r="J239" s="176">
        <f t="shared" si="3"/>
        <v>8.2799999999999994</v>
      </c>
      <c r="K239" s="175">
        <v>8.2899999999999991</v>
      </c>
      <c r="L239" s="175">
        <f t="shared" si="4"/>
        <v>8.3079999999999998</v>
      </c>
      <c r="M239" s="175">
        <f t="shared" si="5"/>
        <v>8.3260000000000005</v>
      </c>
      <c r="N239" s="175">
        <f t="shared" si="6"/>
        <v>8.3439999999999994</v>
      </c>
      <c r="O239" s="175">
        <f t="shared" si="7"/>
        <v>8.3620000000000001</v>
      </c>
      <c r="P239" s="176">
        <v>8.3800000000000008</v>
      </c>
      <c r="Q239" s="176">
        <f t="shared" si="8"/>
        <v>8.39</v>
      </c>
      <c r="R239" s="176">
        <f t="shared" si="9"/>
        <v>8.4</v>
      </c>
      <c r="S239" s="176">
        <f t="shared" si="10"/>
        <v>8.41</v>
      </c>
      <c r="T239" s="176">
        <f t="shared" si="11"/>
        <v>8.42</v>
      </c>
      <c r="U239" s="183">
        <v>8.43</v>
      </c>
      <c r="V239" s="178">
        <f t="shared" ref="V239:AO239" si="259">B239-B240</f>
        <v>9.9999999999999645E-2</v>
      </c>
      <c r="W239" s="178">
        <f t="shared" si="259"/>
        <v>6.0000000000000497E-2</v>
      </c>
      <c r="X239" s="178">
        <f t="shared" si="259"/>
        <v>4.0000000000000924E-2</v>
      </c>
      <c r="Y239" s="178">
        <f t="shared" si="259"/>
        <v>1.9999999999999574E-2</v>
      </c>
      <c r="Z239" s="178">
        <f t="shared" si="259"/>
        <v>0</v>
      </c>
      <c r="AA239" s="178">
        <f t="shared" si="259"/>
        <v>-4.9999999999990052E-3</v>
      </c>
      <c r="AB239" s="178">
        <f t="shared" si="259"/>
        <v>-9.9999999999997868E-3</v>
      </c>
      <c r="AC239" s="178">
        <f t="shared" si="259"/>
        <v>-9.9999999999997868E-3</v>
      </c>
      <c r="AD239" s="178">
        <f t="shared" si="259"/>
        <v>-1.0000000000001563E-2</v>
      </c>
      <c r="AE239" s="178">
        <f t="shared" si="259"/>
        <v>-1.0000000000001563E-2</v>
      </c>
      <c r="AF239" s="178">
        <f t="shared" si="259"/>
        <v>-4.0000000000013358E-3</v>
      </c>
      <c r="AG239" s="178">
        <f t="shared" si="259"/>
        <v>2.0000000000006679E-3</v>
      </c>
      <c r="AH239" s="178">
        <f t="shared" si="259"/>
        <v>7.9999999999991189E-3</v>
      </c>
      <c r="AI239" s="178">
        <f t="shared" si="259"/>
        <v>1.4000000000001123E-2</v>
      </c>
      <c r="AJ239" s="178">
        <f t="shared" si="259"/>
        <v>2.000000000000135E-2</v>
      </c>
      <c r="AK239" s="178">
        <f t="shared" si="259"/>
        <v>2.4000000000000909E-2</v>
      </c>
      <c r="AL239" s="178">
        <f t="shared" si="259"/>
        <v>2.8000000000000469E-2</v>
      </c>
      <c r="AM239" s="178">
        <f t="shared" si="259"/>
        <v>3.2000000000000028E-2</v>
      </c>
      <c r="AN239" s="178">
        <f t="shared" si="259"/>
        <v>3.5999999999999588E-2</v>
      </c>
      <c r="AO239" s="178">
        <f t="shared" si="259"/>
        <v>3.9999999999999147E-2</v>
      </c>
      <c r="AP239" s="179">
        <f t="shared" si="13"/>
        <v>9.9999999999999645E-2</v>
      </c>
      <c r="AQ239" s="180">
        <f t="shared" si="215"/>
        <v>4.1235059760956337E-2</v>
      </c>
      <c r="AR239" s="42">
        <f t="shared" si="216"/>
        <v>6.0614095109111393E-2</v>
      </c>
      <c r="AS239" s="241">
        <f t="shared" si="217"/>
        <v>0.18224453105494695</v>
      </c>
    </row>
    <row r="240" spans="1:45" ht="12.75">
      <c r="A240" s="184">
        <v>42787</v>
      </c>
      <c r="B240" s="182">
        <v>8.8800000000000008</v>
      </c>
      <c r="C240" s="176">
        <v>8.49</v>
      </c>
      <c r="D240" s="175">
        <v>8.34</v>
      </c>
      <c r="E240" s="175">
        <f t="shared" si="0"/>
        <v>8.3049999999999997</v>
      </c>
      <c r="F240" s="175">
        <v>8.27</v>
      </c>
      <c r="G240" s="175">
        <f t="shared" si="1"/>
        <v>8.27</v>
      </c>
      <c r="H240" s="176">
        <v>8.27</v>
      </c>
      <c r="I240" s="176">
        <f t="shared" si="2"/>
        <v>8.2799999999999994</v>
      </c>
      <c r="J240" s="176">
        <f t="shared" si="3"/>
        <v>8.2900000000000009</v>
      </c>
      <c r="K240" s="175">
        <v>8.3000000000000007</v>
      </c>
      <c r="L240" s="175">
        <f t="shared" si="4"/>
        <v>8.3120000000000012</v>
      </c>
      <c r="M240" s="175">
        <f t="shared" si="5"/>
        <v>8.3239999999999998</v>
      </c>
      <c r="N240" s="175">
        <f t="shared" si="6"/>
        <v>8.3360000000000003</v>
      </c>
      <c r="O240" s="175">
        <f t="shared" si="7"/>
        <v>8.347999999999999</v>
      </c>
      <c r="P240" s="176">
        <v>8.36</v>
      </c>
      <c r="Q240" s="176">
        <f t="shared" si="8"/>
        <v>8.3659999999999997</v>
      </c>
      <c r="R240" s="176">
        <f t="shared" si="9"/>
        <v>8.3719999999999999</v>
      </c>
      <c r="S240" s="176">
        <f t="shared" si="10"/>
        <v>8.3780000000000001</v>
      </c>
      <c r="T240" s="176">
        <f t="shared" si="11"/>
        <v>8.3840000000000003</v>
      </c>
      <c r="U240" s="183">
        <v>8.39</v>
      </c>
      <c r="V240" s="178">
        <f t="shared" ref="V240:AO240" si="260">B240-B241</f>
        <v>3.0000000000001137E-2</v>
      </c>
      <c r="W240" s="178">
        <f t="shared" si="260"/>
        <v>4.0000000000000924E-2</v>
      </c>
      <c r="X240" s="178">
        <f t="shared" si="260"/>
        <v>3.9999999999999147E-2</v>
      </c>
      <c r="Y240" s="178">
        <f t="shared" si="260"/>
        <v>3.9999999999999147E-2</v>
      </c>
      <c r="Z240" s="178">
        <f t="shared" si="260"/>
        <v>3.9999999999999147E-2</v>
      </c>
      <c r="AA240" s="178">
        <f t="shared" si="260"/>
        <v>3.5000000000000142E-2</v>
      </c>
      <c r="AB240" s="178">
        <f t="shared" si="260"/>
        <v>2.9999999999999361E-2</v>
      </c>
      <c r="AC240" s="178">
        <f t="shared" si="260"/>
        <v>2.3333333333333428E-2</v>
      </c>
      <c r="AD240" s="178">
        <f t="shared" si="260"/>
        <v>1.6666666666667496E-2</v>
      </c>
      <c r="AE240" s="178">
        <f t="shared" si="260"/>
        <v>1.0000000000001563E-2</v>
      </c>
      <c r="AF240" s="178">
        <f t="shared" si="260"/>
        <v>6.0000000000020037E-3</v>
      </c>
      <c r="AG240" s="178">
        <f t="shared" si="260"/>
        <v>2.0000000000006679E-3</v>
      </c>
      <c r="AH240" s="178">
        <f t="shared" si="260"/>
        <v>-1.9999999999988916E-3</v>
      </c>
      <c r="AI240" s="178">
        <f t="shared" si="260"/>
        <v>-6.0000000000002274E-3</v>
      </c>
      <c r="AJ240" s="178">
        <f t="shared" si="260"/>
        <v>-9.9999999999997868E-3</v>
      </c>
      <c r="AK240" s="178">
        <f t="shared" si="260"/>
        <v>-1.2000000000000455E-2</v>
      </c>
      <c r="AL240" s="178">
        <f t="shared" si="260"/>
        <v>-1.3999999999999346E-2</v>
      </c>
      <c r="AM240" s="178">
        <f t="shared" si="260"/>
        <v>-1.6000000000000014E-2</v>
      </c>
      <c r="AN240" s="178">
        <f t="shared" si="260"/>
        <v>-1.7999999999998906E-2</v>
      </c>
      <c r="AO240" s="178">
        <f t="shared" si="260"/>
        <v>-1.9999999999999574E-2</v>
      </c>
      <c r="AP240" s="179">
        <f t="shared" si="13"/>
        <v>4.0000000000000924E-2</v>
      </c>
      <c r="AQ240" s="180">
        <f t="shared" si="215"/>
        <v>4.0557768924302948E-2</v>
      </c>
      <c r="AR240" s="42">
        <f t="shared" si="216"/>
        <v>6.0903921461613449E-2</v>
      </c>
      <c r="AS240" s="241">
        <f t="shared" si="217"/>
        <v>0.18224147713727773</v>
      </c>
    </row>
    <row r="241" spans="1:45" ht="12.75">
      <c r="A241" s="184">
        <v>42786</v>
      </c>
      <c r="B241" s="182">
        <v>8.85</v>
      </c>
      <c r="C241" s="176">
        <v>8.4499999999999993</v>
      </c>
      <c r="D241" s="175">
        <v>8.3000000000000007</v>
      </c>
      <c r="E241" s="175">
        <f t="shared" si="0"/>
        <v>8.2650000000000006</v>
      </c>
      <c r="F241" s="175">
        <v>8.23</v>
      </c>
      <c r="G241" s="175">
        <f t="shared" si="1"/>
        <v>8.2349999999999994</v>
      </c>
      <c r="H241" s="176">
        <v>8.24</v>
      </c>
      <c r="I241" s="176">
        <f t="shared" si="2"/>
        <v>8.2566666666666659</v>
      </c>
      <c r="J241" s="176">
        <f t="shared" si="3"/>
        <v>8.2733333333333334</v>
      </c>
      <c r="K241" s="175">
        <v>8.2899999999999991</v>
      </c>
      <c r="L241" s="175">
        <f t="shared" si="4"/>
        <v>8.3059999999999992</v>
      </c>
      <c r="M241" s="175">
        <f t="shared" si="5"/>
        <v>8.3219999999999992</v>
      </c>
      <c r="N241" s="175">
        <f t="shared" si="6"/>
        <v>8.3379999999999992</v>
      </c>
      <c r="O241" s="175">
        <f t="shared" si="7"/>
        <v>8.3539999999999992</v>
      </c>
      <c r="P241" s="176">
        <v>8.3699999999999992</v>
      </c>
      <c r="Q241" s="176">
        <f t="shared" si="8"/>
        <v>8.3780000000000001</v>
      </c>
      <c r="R241" s="176">
        <f t="shared" si="9"/>
        <v>8.3859999999999992</v>
      </c>
      <c r="S241" s="176">
        <f t="shared" si="10"/>
        <v>8.3940000000000001</v>
      </c>
      <c r="T241" s="176">
        <f t="shared" si="11"/>
        <v>8.4019999999999992</v>
      </c>
      <c r="U241" s="183">
        <v>8.41</v>
      </c>
      <c r="V241" s="178">
        <f t="shared" ref="V241:AO241" si="261">B241-B242</f>
        <v>-0.15000000000000036</v>
      </c>
      <c r="W241" s="178">
        <f t="shared" si="261"/>
        <v>-0.11000000000000121</v>
      </c>
      <c r="X241" s="178">
        <f t="shared" si="261"/>
        <v>-6.9999999999998508E-2</v>
      </c>
      <c r="Y241" s="178">
        <f t="shared" si="261"/>
        <v>-3.9999999999999147E-2</v>
      </c>
      <c r="Z241" s="178">
        <f t="shared" si="261"/>
        <v>-9.9999999999997868E-3</v>
      </c>
      <c r="AA241" s="178">
        <f t="shared" si="261"/>
        <v>4.9999999999990052E-3</v>
      </c>
      <c r="AB241" s="178">
        <f t="shared" si="261"/>
        <v>1.9999999999999574E-2</v>
      </c>
      <c r="AC241" s="178">
        <f t="shared" si="261"/>
        <v>1.6666666666665719E-2</v>
      </c>
      <c r="AD241" s="178">
        <f t="shared" si="261"/>
        <v>1.3333333333333641E-2</v>
      </c>
      <c r="AE241" s="178">
        <f t="shared" si="261"/>
        <v>9.9999999999997868E-3</v>
      </c>
      <c r="AF241" s="178">
        <f t="shared" si="261"/>
        <v>3.9999999999995595E-3</v>
      </c>
      <c r="AG241" s="178">
        <f t="shared" si="261"/>
        <v>-2.0000000000006679E-3</v>
      </c>
      <c r="AH241" s="178">
        <f t="shared" si="261"/>
        <v>-8.0000000000008953E-3</v>
      </c>
      <c r="AI241" s="178">
        <f t="shared" si="261"/>
        <v>-1.4000000000001123E-2</v>
      </c>
      <c r="AJ241" s="178">
        <f t="shared" si="261"/>
        <v>-2.000000000000135E-2</v>
      </c>
      <c r="AK241" s="178">
        <f t="shared" si="261"/>
        <v>-2.8000000000000469E-2</v>
      </c>
      <c r="AL241" s="178">
        <f t="shared" si="261"/>
        <v>-3.6000000000001364E-2</v>
      </c>
      <c r="AM241" s="178">
        <f t="shared" si="261"/>
        <v>-4.4000000000000483E-2</v>
      </c>
      <c r="AN241" s="178">
        <f t="shared" si="261"/>
        <v>-5.2000000000001378E-2</v>
      </c>
      <c r="AO241" s="178">
        <f t="shared" si="261"/>
        <v>-6.0000000000000497E-2</v>
      </c>
      <c r="AP241" s="179">
        <f t="shared" si="13"/>
        <v>1.9999999999999574E-2</v>
      </c>
      <c r="AQ241" s="180">
        <f t="shared" si="215"/>
        <v>4.0159362549800945E-2</v>
      </c>
      <c r="AR241" s="42">
        <f t="shared" si="216"/>
        <v>6.1233769294336458E-2</v>
      </c>
      <c r="AS241" s="241">
        <f t="shared" si="217"/>
        <v>0.18261041156718788</v>
      </c>
    </row>
    <row r="242" spans="1:45" ht="12.75">
      <c r="A242" s="184">
        <v>42783</v>
      </c>
      <c r="B242" s="182">
        <v>9</v>
      </c>
      <c r="C242" s="176">
        <v>8.56</v>
      </c>
      <c r="D242" s="175">
        <v>8.3699999999999992</v>
      </c>
      <c r="E242" s="175">
        <f t="shared" si="0"/>
        <v>8.3049999999999997</v>
      </c>
      <c r="F242" s="175">
        <v>8.24</v>
      </c>
      <c r="G242" s="175">
        <f t="shared" si="1"/>
        <v>8.23</v>
      </c>
      <c r="H242" s="176">
        <v>8.2200000000000006</v>
      </c>
      <c r="I242" s="176">
        <f t="shared" si="2"/>
        <v>8.24</v>
      </c>
      <c r="J242" s="176">
        <f t="shared" si="3"/>
        <v>8.26</v>
      </c>
      <c r="K242" s="175">
        <v>8.2799999999999994</v>
      </c>
      <c r="L242" s="175">
        <f t="shared" si="4"/>
        <v>8.3019999999999996</v>
      </c>
      <c r="M242" s="175">
        <f t="shared" si="5"/>
        <v>8.3239999999999998</v>
      </c>
      <c r="N242" s="175">
        <f t="shared" si="6"/>
        <v>8.3460000000000001</v>
      </c>
      <c r="O242" s="175">
        <f t="shared" si="7"/>
        <v>8.3680000000000003</v>
      </c>
      <c r="P242" s="176">
        <v>8.39</v>
      </c>
      <c r="Q242" s="176">
        <f t="shared" si="8"/>
        <v>8.4060000000000006</v>
      </c>
      <c r="R242" s="176">
        <f t="shared" si="9"/>
        <v>8.4220000000000006</v>
      </c>
      <c r="S242" s="176">
        <f t="shared" si="10"/>
        <v>8.4380000000000006</v>
      </c>
      <c r="T242" s="176">
        <f t="shared" si="11"/>
        <v>8.4540000000000006</v>
      </c>
      <c r="U242" s="183">
        <v>8.4700000000000006</v>
      </c>
      <c r="V242" s="178">
        <f t="shared" ref="V242:AO242" si="262">B242-B243</f>
        <v>3.9999999999999147E-2</v>
      </c>
      <c r="W242" s="178">
        <f t="shared" si="262"/>
        <v>9.9999999999997868E-3</v>
      </c>
      <c r="X242" s="178">
        <f t="shared" si="262"/>
        <v>9.9999999999997868E-3</v>
      </c>
      <c r="Y242" s="178">
        <f t="shared" si="262"/>
        <v>1.9999999999999574E-2</v>
      </c>
      <c r="Z242" s="178">
        <f t="shared" si="262"/>
        <v>2.9999999999999361E-2</v>
      </c>
      <c r="AA242" s="178">
        <f t="shared" si="262"/>
        <v>3.5000000000000142E-2</v>
      </c>
      <c r="AB242" s="178">
        <f t="shared" si="262"/>
        <v>4.0000000000000924E-2</v>
      </c>
      <c r="AC242" s="178">
        <f t="shared" si="262"/>
        <v>4.3333333333333002E-2</v>
      </c>
      <c r="AD242" s="178">
        <f t="shared" si="262"/>
        <v>4.6666666666666856E-2</v>
      </c>
      <c r="AE242" s="178">
        <f t="shared" si="262"/>
        <v>4.9999999999998934E-2</v>
      </c>
      <c r="AF242" s="178">
        <f t="shared" si="262"/>
        <v>4.1999999999999815E-2</v>
      </c>
      <c r="AG242" s="178">
        <f t="shared" si="262"/>
        <v>3.399999999999892E-2</v>
      </c>
      <c r="AH242" s="178">
        <f t="shared" si="262"/>
        <v>2.5999999999999801E-2</v>
      </c>
      <c r="AI242" s="178">
        <f t="shared" si="262"/>
        <v>1.7999999999998906E-2</v>
      </c>
      <c r="AJ242" s="178">
        <f t="shared" si="262"/>
        <v>9.9999999999997868E-3</v>
      </c>
      <c r="AK242" s="178">
        <f t="shared" si="262"/>
        <v>3.9999999999995595E-3</v>
      </c>
      <c r="AL242" s="178">
        <f t="shared" si="262"/>
        <v>-2.0000000000006679E-3</v>
      </c>
      <c r="AM242" s="178">
        <f t="shared" si="262"/>
        <v>-7.9999999999991189E-3</v>
      </c>
      <c r="AN242" s="178">
        <f t="shared" si="262"/>
        <v>-1.3999999999999346E-2</v>
      </c>
      <c r="AO242" s="178">
        <f t="shared" si="262"/>
        <v>-1.9999999999999574E-2</v>
      </c>
      <c r="AP242" s="179">
        <f t="shared" si="13"/>
        <v>4.9999999999998934E-2</v>
      </c>
      <c r="AQ242" s="180">
        <f t="shared" si="215"/>
        <v>4.0916334661354734E-2</v>
      </c>
      <c r="AR242" s="42">
        <f t="shared" si="216"/>
        <v>6.2151081825753816E-2</v>
      </c>
      <c r="AS242" s="241">
        <f t="shared" si="217"/>
        <v>0.18550137173603548</v>
      </c>
    </row>
    <row r="243" spans="1:45" ht="12.75">
      <c r="A243" s="184">
        <v>42782</v>
      </c>
      <c r="B243" s="182">
        <v>8.9600000000000009</v>
      </c>
      <c r="C243" s="176">
        <v>8.5500000000000007</v>
      </c>
      <c r="D243" s="175">
        <v>8.36</v>
      </c>
      <c r="E243" s="175">
        <f t="shared" si="0"/>
        <v>8.2850000000000001</v>
      </c>
      <c r="F243" s="175">
        <v>8.2100000000000009</v>
      </c>
      <c r="G243" s="175">
        <f t="shared" si="1"/>
        <v>8.1950000000000003</v>
      </c>
      <c r="H243" s="176">
        <v>8.18</v>
      </c>
      <c r="I243" s="176">
        <f t="shared" si="2"/>
        <v>8.1966666666666672</v>
      </c>
      <c r="J243" s="176">
        <f t="shared" si="3"/>
        <v>8.2133333333333329</v>
      </c>
      <c r="K243" s="175">
        <v>8.23</v>
      </c>
      <c r="L243" s="175">
        <f t="shared" si="4"/>
        <v>8.26</v>
      </c>
      <c r="M243" s="175">
        <f t="shared" si="5"/>
        <v>8.2900000000000009</v>
      </c>
      <c r="N243" s="175">
        <f t="shared" si="6"/>
        <v>8.32</v>
      </c>
      <c r="O243" s="175">
        <f t="shared" si="7"/>
        <v>8.3500000000000014</v>
      </c>
      <c r="P243" s="176">
        <v>8.3800000000000008</v>
      </c>
      <c r="Q243" s="176">
        <f t="shared" si="8"/>
        <v>8.402000000000001</v>
      </c>
      <c r="R243" s="176">
        <f t="shared" si="9"/>
        <v>8.4240000000000013</v>
      </c>
      <c r="S243" s="176">
        <f t="shared" si="10"/>
        <v>8.4459999999999997</v>
      </c>
      <c r="T243" s="176">
        <f t="shared" si="11"/>
        <v>8.468</v>
      </c>
      <c r="U243" s="183">
        <v>8.49</v>
      </c>
      <c r="V243" s="178">
        <f t="shared" ref="V243:AO243" si="263">B243-B244</f>
        <v>9.0000000000001634E-2</v>
      </c>
      <c r="W243" s="178">
        <f t="shared" si="263"/>
        <v>0.15000000000000036</v>
      </c>
      <c r="X243" s="178">
        <f t="shared" si="263"/>
        <v>0.12999999999999901</v>
      </c>
      <c r="Y243" s="178">
        <f t="shared" si="263"/>
        <v>0.10999999999999943</v>
      </c>
      <c r="Z243" s="178">
        <f t="shared" si="263"/>
        <v>9.0000000000001634E-2</v>
      </c>
      <c r="AA243" s="178">
        <f t="shared" si="263"/>
        <v>7.5000000000001066E-2</v>
      </c>
      <c r="AB243" s="178">
        <f t="shared" si="263"/>
        <v>6.0000000000000497E-2</v>
      </c>
      <c r="AC243" s="178">
        <f t="shared" si="263"/>
        <v>5.3333333333334565E-2</v>
      </c>
      <c r="AD243" s="178">
        <f t="shared" si="263"/>
        <v>4.6666666666666856E-2</v>
      </c>
      <c r="AE243" s="178">
        <f t="shared" si="263"/>
        <v>4.0000000000000924E-2</v>
      </c>
      <c r="AF243" s="178">
        <f t="shared" si="263"/>
        <v>4.0000000000000924E-2</v>
      </c>
      <c r="AG243" s="178">
        <f t="shared" si="263"/>
        <v>4.0000000000000924E-2</v>
      </c>
      <c r="AH243" s="178">
        <f t="shared" si="263"/>
        <v>4.0000000000000924E-2</v>
      </c>
      <c r="AI243" s="178">
        <f t="shared" si="263"/>
        <v>4.0000000000000924E-2</v>
      </c>
      <c r="AJ243" s="178">
        <f t="shared" si="263"/>
        <v>4.0000000000000924E-2</v>
      </c>
      <c r="AK243" s="178">
        <f t="shared" si="263"/>
        <v>4.0000000000000924E-2</v>
      </c>
      <c r="AL243" s="178">
        <f t="shared" si="263"/>
        <v>4.0000000000000924E-2</v>
      </c>
      <c r="AM243" s="178">
        <f t="shared" si="263"/>
        <v>4.0000000000000924E-2</v>
      </c>
      <c r="AN243" s="178">
        <f t="shared" si="263"/>
        <v>4.0000000000000924E-2</v>
      </c>
      <c r="AO243" s="178">
        <f t="shared" si="263"/>
        <v>4.0000000000000924E-2</v>
      </c>
      <c r="AP243" s="179">
        <f t="shared" si="13"/>
        <v>0.15000000000000036</v>
      </c>
      <c r="AQ243" s="180">
        <f t="shared" si="215"/>
        <v>4.0756972111553949E-2</v>
      </c>
      <c r="AR243" s="42">
        <f t="shared" si="216"/>
        <v>6.2178973143621558E-2</v>
      </c>
      <c r="AS243" s="241">
        <f t="shared" si="217"/>
        <v>0.18540689409426048</v>
      </c>
    </row>
    <row r="244" spans="1:45" ht="12.75">
      <c r="A244" s="184">
        <v>42781</v>
      </c>
      <c r="B244" s="182">
        <v>8.8699999999999992</v>
      </c>
      <c r="C244" s="176">
        <v>8.4</v>
      </c>
      <c r="D244" s="175">
        <v>8.23</v>
      </c>
      <c r="E244" s="175">
        <f t="shared" si="0"/>
        <v>8.1750000000000007</v>
      </c>
      <c r="F244" s="175">
        <v>8.1199999999999992</v>
      </c>
      <c r="G244" s="175">
        <f t="shared" si="1"/>
        <v>8.1199999999999992</v>
      </c>
      <c r="H244" s="176">
        <v>8.1199999999999992</v>
      </c>
      <c r="I244" s="176">
        <f t="shared" si="2"/>
        <v>8.1433333333333326</v>
      </c>
      <c r="J244" s="176">
        <f t="shared" si="3"/>
        <v>8.1666666666666661</v>
      </c>
      <c r="K244" s="175">
        <v>8.19</v>
      </c>
      <c r="L244" s="175">
        <f t="shared" si="4"/>
        <v>8.2199999999999989</v>
      </c>
      <c r="M244" s="175">
        <f t="shared" si="5"/>
        <v>8.25</v>
      </c>
      <c r="N244" s="175">
        <f t="shared" si="6"/>
        <v>8.2799999999999994</v>
      </c>
      <c r="O244" s="175">
        <f t="shared" si="7"/>
        <v>8.31</v>
      </c>
      <c r="P244" s="176">
        <v>8.34</v>
      </c>
      <c r="Q244" s="176">
        <f t="shared" si="8"/>
        <v>8.3620000000000001</v>
      </c>
      <c r="R244" s="176">
        <f t="shared" si="9"/>
        <v>8.3840000000000003</v>
      </c>
      <c r="S244" s="176">
        <f t="shared" si="10"/>
        <v>8.4059999999999988</v>
      </c>
      <c r="T244" s="176">
        <f t="shared" si="11"/>
        <v>8.427999999999999</v>
      </c>
      <c r="U244" s="183">
        <v>8.4499999999999993</v>
      </c>
      <c r="V244" s="178">
        <f t="shared" ref="V244:AO244" si="264">B244-B245</f>
        <v>6.9999999999998508E-2</v>
      </c>
      <c r="W244" s="178">
        <f t="shared" si="264"/>
        <v>6.0000000000000497E-2</v>
      </c>
      <c r="X244" s="178">
        <f t="shared" si="264"/>
        <v>9.9999999999999645E-2</v>
      </c>
      <c r="Y244" s="178">
        <f t="shared" si="264"/>
        <v>0.10500000000000043</v>
      </c>
      <c r="Z244" s="178">
        <f t="shared" si="264"/>
        <v>0.10999999999999943</v>
      </c>
      <c r="AA244" s="178">
        <f t="shared" si="264"/>
        <v>9.9999999999999645E-2</v>
      </c>
      <c r="AB244" s="178">
        <f t="shared" si="264"/>
        <v>8.9999999999999858E-2</v>
      </c>
      <c r="AC244" s="178">
        <f t="shared" si="264"/>
        <v>7.3333333333332362E-2</v>
      </c>
      <c r="AD244" s="178">
        <f t="shared" si="264"/>
        <v>5.6666666666666643E-2</v>
      </c>
      <c r="AE244" s="178">
        <f t="shared" si="264"/>
        <v>3.9999999999999147E-2</v>
      </c>
      <c r="AF244" s="178">
        <f t="shared" si="264"/>
        <v>2.7999999999998693E-2</v>
      </c>
      <c r="AG244" s="178">
        <f t="shared" si="264"/>
        <v>1.6000000000000014E-2</v>
      </c>
      <c r="AH244" s="178">
        <f t="shared" si="264"/>
        <v>3.9999999999995595E-3</v>
      </c>
      <c r="AI244" s="178">
        <f t="shared" si="264"/>
        <v>-7.9999999999991189E-3</v>
      </c>
      <c r="AJ244" s="178">
        <f t="shared" si="264"/>
        <v>-1.9999999999999574E-2</v>
      </c>
      <c r="AK244" s="178">
        <f t="shared" si="264"/>
        <v>-2.3999999999999133E-2</v>
      </c>
      <c r="AL244" s="178">
        <f t="shared" si="264"/>
        <v>-2.7999999999998693E-2</v>
      </c>
      <c r="AM244" s="178">
        <f t="shared" si="264"/>
        <v>-3.2000000000001805E-2</v>
      </c>
      <c r="AN244" s="178">
        <f t="shared" si="264"/>
        <v>-3.6000000000001364E-2</v>
      </c>
      <c r="AO244" s="178">
        <f t="shared" si="264"/>
        <v>-4.0000000000000924E-2</v>
      </c>
      <c r="AP244" s="179">
        <f t="shared" si="13"/>
        <v>0.10999999999999943</v>
      </c>
      <c r="AQ244" s="180">
        <f t="shared" si="215"/>
        <v>4.0239043824701351E-2</v>
      </c>
      <c r="AR244" s="42">
        <f t="shared" si="216"/>
        <v>6.1805684443116266E-2</v>
      </c>
      <c r="AS244" s="241">
        <f t="shared" si="217"/>
        <v>0.18402056643258397</v>
      </c>
    </row>
    <row r="245" spans="1:45" ht="12.75">
      <c r="A245" s="184">
        <v>42780</v>
      </c>
      <c r="B245" s="182">
        <v>8.8000000000000007</v>
      </c>
      <c r="C245" s="176">
        <v>8.34</v>
      </c>
      <c r="D245" s="175">
        <v>8.1300000000000008</v>
      </c>
      <c r="E245" s="175">
        <f t="shared" si="0"/>
        <v>8.07</v>
      </c>
      <c r="F245" s="175">
        <v>8.01</v>
      </c>
      <c r="G245" s="175">
        <f t="shared" si="1"/>
        <v>8.02</v>
      </c>
      <c r="H245" s="176">
        <v>8.0299999999999994</v>
      </c>
      <c r="I245" s="176">
        <f t="shared" si="2"/>
        <v>8.07</v>
      </c>
      <c r="J245" s="176">
        <f t="shared" si="3"/>
        <v>8.11</v>
      </c>
      <c r="K245" s="175">
        <v>8.15</v>
      </c>
      <c r="L245" s="175">
        <f t="shared" si="4"/>
        <v>8.1920000000000002</v>
      </c>
      <c r="M245" s="175">
        <f t="shared" si="5"/>
        <v>8.234</v>
      </c>
      <c r="N245" s="175">
        <f t="shared" si="6"/>
        <v>8.2759999999999998</v>
      </c>
      <c r="O245" s="175">
        <f t="shared" si="7"/>
        <v>8.3179999999999996</v>
      </c>
      <c r="P245" s="176">
        <v>8.36</v>
      </c>
      <c r="Q245" s="176">
        <f t="shared" si="8"/>
        <v>8.3859999999999992</v>
      </c>
      <c r="R245" s="176">
        <f t="shared" si="9"/>
        <v>8.411999999999999</v>
      </c>
      <c r="S245" s="176">
        <f t="shared" si="10"/>
        <v>8.4380000000000006</v>
      </c>
      <c r="T245" s="176">
        <f t="shared" si="11"/>
        <v>8.4640000000000004</v>
      </c>
      <c r="U245" s="183">
        <v>8.49</v>
      </c>
      <c r="V245" s="178">
        <f t="shared" ref="V245:AO245" si="265">B245-B246</f>
        <v>0</v>
      </c>
      <c r="W245" s="178">
        <f t="shared" si="265"/>
        <v>9.9999999999997868E-3</v>
      </c>
      <c r="X245" s="178">
        <f t="shared" si="265"/>
        <v>2.000000000000135E-2</v>
      </c>
      <c r="Y245" s="178">
        <f t="shared" si="265"/>
        <v>2.5000000000000355E-2</v>
      </c>
      <c r="Z245" s="178">
        <f t="shared" si="265"/>
        <v>2.9999999999999361E-2</v>
      </c>
      <c r="AA245" s="178">
        <f t="shared" si="265"/>
        <v>2.9999999999999361E-2</v>
      </c>
      <c r="AB245" s="178">
        <f t="shared" si="265"/>
        <v>2.9999999999999361E-2</v>
      </c>
      <c r="AC245" s="178">
        <f t="shared" si="265"/>
        <v>3.0000000000001137E-2</v>
      </c>
      <c r="AD245" s="178">
        <f t="shared" si="265"/>
        <v>2.9999999999999361E-2</v>
      </c>
      <c r="AE245" s="178">
        <f t="shared" si="265"/>
        <v>3.0000000000001137E-2</v>
      </c>
      <c r="AF245" s="178">
        <f t="shared" si="265"/>
        <v>3.2000000000000028E-2</v>
      </c>
      <c r="AG245" s="178">
        <f t="shared" si="265"/>
        <v>3.4000000000000696E-2</v>
      </c>
      <c r="AH245" s="178">
        <f t="shared" si="265"/>
        <v>3.5999999999999588E-2</v>
      </c>
      <c r="AI245" s="178">
        <f t="shared" si="265"/>
        <v>3.8000000000000256E-2</v>
      </c>
      <c r="AJ245" s="178">
        <f t="shared" si="265"/>
        <v>3.9999999999999147E-2</v>
      </c>
      <c r="AK245" s="178">
        <f t="shared" si="265"/>
        <v>4.1999999999999815E-2</v>
      </c>
      <c r="AL245" s="178">
        <f t="shared" si="265"/>
        <v>4.3999999999998707E-2</v>
      </c>
      <c r="AM245" s="178">
        <f t="shared" si="265"/>
        <v>4.6000000000001151E-2</v>
      </c>
      <c r="AN245" s="178">
        <f t="shared" si="265"/>
        <v>4.8000000000000043E-2</v>
      </c>
      <c r="AO245" s="178">
        <f t="shared" si="265"/>
        <v>5.0000000000000711E-2</v>
      </c>
      <c r="AP245" s="179">
        <f t="shared" si="13"/>
        <v>5.0000000000000711E-2</v>
      </c>
      <c r="AQ245" s="180">
        <f t="shared" si="215"/>
        <v>4.0039840637450363E-2</v>
      </c>
      <c r="AR245" s="42">
        <f t="shared" si="216"/>
        <v>6.1660347115261145E-2</v>
      </c>
      <c r="AS245" s="241">
        <f t="shared" si="217"/>
        <v>0.18348325806165841</v>
      </c>
    </row>
    <row r="246" spans="1:45" ht="12.75">
      <c r="A246" s="184">
        <v>42779</v>
      </c>
      <c r="B246" s="182">
        <v>8.8000000000000007</v>
      </c>
      <c r="C246" s="176">
        <v>8.33</v>
      </c>
      <c r="D246" s="175">
        <v>8.11</v>
      </c>
      <c r="E246" s="175">
        <f t="shared" si="0"/>
        <v>8.0449999999999999</v>
      </c>
      <c r="F246" s="175">
        <v>7.98</v>
      </c>
      <c r="G246" s="175">
        <f t="shared" si="1"/>
        <v>7.99</v>
      </c>
      <c r="H246" s="176">
        <v>8</v>
      </c>
      <c r="I246" s="176">
        <f t="shared" si="2"/>
        <v>8.0399999999999991</v>
      </c>
      <c r="J246" s="176">
        <f t="shared" si="3"/>
        <v>8.08</v>
      </c>
      <c r="K246" s="175">
        <v>8.1199999999999992</v>
      </c>
      <c r="L246" s="175">
        <f t="shared" si="4"/>
        <v>8.16</v>
      </c>
      <c r="M246" s="175">
        <f t="shared" si="5"/>
        <v>8.1999999999999993</v>
      </c>
      <c r="N246" s="175">
        <f t="shared" si="6"/>
        <v>8.24</v>
      </c>
      <c r="O246" s="175">
        <f t="shared" si="7"/>
        <v>8.2799999999999994</v>
      </c>
      <c r="P246" s="176">
        <v>8.32</v>
      </c>
      <c r="Q246" s="176">
        <f t="shared" si="8"/>
        <v>8.3439999999999994</v>
      </c>
      <c r="R246" s="176">
        <f t="shared" si="9"/>
        <v>8.3680000000000003</v>
      </c>
      <c r="S246" s="176">
        <f t="shared" si="10"/>
        <v>8.3919999999999995</v>
      </c>
      <c r="T246" s="176">
        <f t="shared" si="11"/>
        <v>8.4160000000000004</v>
      </c>
      <c r="U246" s="183">
        <v>8.44</v>
      </c>
      <c r="V246" s="178">
        <f t="shared" ref="V246:AO246" si="266">B246-B247</f>
        <v>3.0000000000001137E-2</v>
      </c>
      <c r="W246" s="178">
        <f t="shared" si="266"/>
        <v>0</v>
      </c>
      <c r="X246" s="178">
        <f t="shared" si="266"/>
        <v>-3.0000000000001137E-2</v>
      </c>
      <c r="Y246" s="178">
        <f t="shared" si="266"/>
        <v>-3.5000000000000142E-2</v>
      </c>
      <c r="Z246" s="178">
        <f t="shared" si="266"/>
        <v>-3.9999999999999147E-2</v>
      </c>
      <c r="AA246" s="178">
        <f t="shared" si="266"/>
        <v>-3.9999999999999147E-2</v>
      </c>
      <c r="AB246" s="178">
        <f t="shared" si="266"/>
        <v>-3.9999999999999147E-2</v>
      </c>
      <c r="AC246" s="178">
        <f t="shared" si="266"/>
        <v>-4.0000000000000924E-2</v>
      </c>
      <c r="AD246" s="178">
        <f t="shared" si="266"/>
        <v>-3.9999999999999147E-2</v>
      </c>
      <c r="AE246" s="178">
        <f t="shared" si="266"/>
        <v>-4.0000000000000924E-2</v>
      </c>
      <c r="AF246" s="178">
        <f t="shared" si="266"/>
        <v>-3.9999999999999147E-2</v>
      </c>
      <c r="AG246" s="178">
        <f t="shared" si="266"/>
        <v>-4.0000000000000924E-2</v>
      </c>
      <c r="AH246" s="178">
        <f t="shared" si="266"/>
        <v>-3.9999999999999147E-2</v>
      </c>
      <c r="AI246" s="178">
        <f t="shared" si="266"/>
        <v>-4.0000000000000924E-2</v>
      </c>
      <c r="AJ246" s="178">
        <f t="shared" si="266"/>
        <v>-3.9999999999999147E-2</v>
      </c>
      <c r="AK246" s="178">
        <f t="shared" si="266"/>
        <v>-4.1999999999999815E-2</v>
      </c>
      <c r="AL246" s="178">
        <f t="shared" si="266"/>
        <v>-4.3999999999998707E-2</v>
      </c>
      <c r="AM246" s="178">
        <f t="shared" si="266"/>
        <v>-4.6000000000001151E-2</v>
      </c>
      <c r="AN246" s="178">
        <f t="shared" si="266"/>
        <v>-4.8000000000000043E-2</v>
      </c>
      <c r="AO246" s="178">
        <f t="shared" si="266"/>
        <v>-5.0000000000000711E-2</v>
      </c>
      <c r="AP246" s="179">
        <f t="shared" si="13"/>
        <v>3.0000000000001137E-2</v>
      </c>
      <c r="AQ246" s="180">
        <f t="shared" si="215"/>
        <v>3.9601593625498178E-2</v>
      </c>
      <c r="AR246" s="42">
        <f t="shared" si="216"/>
        <v>6.1979356542724691E-2</v>
      </c>
      <c r="AS246" s="241">
        <f t="shared" si="217"/>
        <v>0.18378713795308502</v>
      </c>
    </row>
    <row r="247" spans="1:45" ht="12.75">
      <c r="A247" s="184">
        <v>42776</v>
      </c>
      <c r="B247" s="182">
        <v>8.77</v>
      </c>
      <c r="C247" s="176">
        <v>8.33</v>
      </c>
      <c r="D247" s="175">
        <v>8.14</v>
      </c>
      <c r="E247" s="175">
        <f t="shared" si="0"/>
        <v>8.08</v>
      </c>
      <c r="F247" s="175">
        <v>8.02</v>
      </c>
      <c r="G247" s="175">
        <f t="shared" si="1"/>
        <v>8.0299999999999994</v>
      </c>
      <c r="H247" s="176">
        <v>8.0399999999999991</v>
      </c>
      <c r="I247" s="176">
        <f t="shared" si="2"/>
        <v>8.08</v>
      </c>
      <c r="J247" s="176">
        <f t="shared" si="3"/>
        <v>8.1199999999999992</v>
      </c>
      <c r="K247" s="175">
        <v>8.16</v>
      </c>
      <c r="L247" s="175">
        <f t="shared" si="4"/>
        <v>8.1999999999999993</v>
      </c>
      <c r="M247" s="175">
        <f t="shared" si="5"/>
        <v>8.24</v>
      </c>
      <c r="N247" s="175">
        <f t="shared" si="6"/>
        <v>8.2799999999999994</v>
      </c>
      <c r="O247" s="175">
        <f t="shared" si="7"/>
        <v>8.32</v>
      </c>
      <c r="P247" s="176">
        <v>8.36</v>
      </c>
      <c r="Q247" s="176">
        <f t="shared" si="8"/>
        <v>8.3859999999999992</v>
      </c>
      <c r="R247" s="176">
        <f t="shared" si="9"/>
        <v>8.411999999999999</v>
      </c>
      <c r="S247" s="176">
        <f t="shared" si="10"/>
        <v>8.4380000000000006</v>
      </c>
      <c r="T247" s="176">
        <f t="shared" si="11"/>
        <v>8.4640000000000004</v>
      </c>
      <c r="U247" s="183">
        <v>8.49</v>
      </c>
      <c r="V247" s="178">
        <f t="shared" ref="V247:AO247" si="267">B247-B248</f>
        <v>2.9999999999999361E-2</v>
      </c>
      <c r="W247" s="178">
        <f t="shared" si="267"/>
        <v>4.0000000000000924E-2</v>
      </c>
      <c r="X247" s="178">
        <f t="shared" si="267"/>
        <v>4.0000000000000924E-2</v>
      </c>
      <c r="Y247" s="178">
        <f t="shared" si="267"/>
        <v>2.5000000000000355E-2</v>
      </c>
      <c r="Z247" s="178">
        <f t="shared" si="267"/>
        <v>9.9999999999997868E-3</v>
      </c>
      <c r="AA247" s="178">
        <f t="shared" si="267"/>
        <v>-5.0000000000007816E-3</v>
      </c>
      <c r="AB247" s="178">
        <f t="shared" si="267"/>
        <v>-2.000000000000135E-2</v>
      </c>
      <c r="AC247" s="178">
        <f t="shared" si="267"/>
        <v>-2.6666666666667282E-2</v>
      </c>
      <c r="AD247" s="178">
        <f t="shared" si="267"/>
        <v>-3.3333333333333215E-2</v>
      </c>
      <c r="AE247" s="178">
        <f t="shared" si="267"/>
        <v>-3.9999999999999147E-2</v>
      </c>
      <c r="AF247" s="178">
        <f t="shared" si="267"/>
        <v>-4.0000000000000924E-2</v>
      </c>
      <c r="AG247" s="178">
        <f t="shared" si="267"/>
        <v>-3.9999999999999147E-2</v>
      </c>
      <c r="AH247" s="178">
        <f t="shared" si="267"/>
        <v>-4.0000000000000924E-2</v>
      </c>
      <c r="AI247" s="178">
        <f t="shared" si="267"/>
        <v>-3.9999999999999147E-2</v>
      </c>
      <c r="AJ247" s="178">
        <f t="shared" si="267"/>
        <v>-4.0000000000000924E-2</v>
      </c>
      <c r="AK247" s="178">
        <f t="shared" si="267"/>
        <v>-3.8000000000000256E-2</v>
      </c>
      <c r="AL247" s="178">
        <f t="shared" si="267"/>
        <v>-3.6000000000001364E-2</v>
      </c>
      <c r="AM247" s="178">
        <f t="shared" si="267"/>
        <v>-3.399999999999892E-2</v>
      </c>
      <c r="AN247" s="178">
        <f t="shared" si="267"/>
        <v>-3.2000000000000028E-2</v>
      </c>
      <c r="AO247" s="178">
        <f t="shared" si="267"/>
        <v>-2.9999999999999361E-2</v>
      </c>
      <c r="AP247" s="179">
        <f t="shared" si="13"/>
        <v>4.0000000000000924E-2</v>
      </c>
      <c r="AQ247" s="180">
        <f t="shared" si="215"/>
        <v>3.9641434262948368E-2</v>
      </c>
      <c r="AR247" s="42">
        <f t="shared" si="216"/>
        <v>6.19763738559675E-2</v>
      </c>
      <c r="AS247" s="241">
        <f t="shared" si="217"/>
        <v>0.1838200398235387</v>
      </c>
    </row>
    <row r="248" spans="1:45" ht="12.75">
      <c r="A248" s="184">
        <v>42775</v>
      </c>
      <c r="B248" s="182">
        <v>8.74</v>
      </c>
      <c r="C248" s="176">
        <v>8.2899999999999991</v>
      </c>
      <c r="D248" s="175">
        <v>8.1</v>
      </c>
      <c r="E248" s="175">
        <f t="shared" si="0"/>
        <v>8.0549999999999997</v>
      </c>
      <c r="F248" s="175">
        <v>8.01</v>
      </c>
      <c r="G248" s="175">
        <f t="shared" si="1"/>
        <v>8.0350000000000001</v>
      </c>
      <c r="H248" s="176">
        <v>8.06</v>
      </c>
      <c r="I248" s="176">
        <f t="shared" si="2"/>
        <v>8.1066666666666674</v>
      </c>
      <c r="J248" s="176">
        <f t="shared" si="3"/>
        <v>8.1533333333333324</v>
      </c>
      <c r="K248" s="175">
        <v>8.1999999999999993</v>
      </c>
      <c r="L248" s="175">
        <f t="shared" si="4"/>
        <v>8.24</v>
      </c>
      <c r="M248" s="175">
        <f t="shared" si="5"/>
        <v>8.2799999999999994</v>
      </c>
      <c r="N248" s="175">
        <f t="shared" si="6"/>
        <v>8.32</v>
      </c>
      <c r="O248" s="175">
        <f t="shared" si="7"/>
        <v>8.36</v>
      </c>
      <c r="P248" s="176">
        <v>8.4</v>
      </c>
      <c r="Q248" s="176">
        <f t="shared" si="8"/>
        <v>8.4239999999999995</v>
      </c>
      <c r="R248" s="176">
        <f t="shared" si="9"/>
        <v>8.4480000000000004</v>
      </c>
      <c r="S248" s="176">
        <f t="shared" si="10"/>
        <v>8.4719999999999995</v>
      </c>
      <c r="T248" s="176">
        <f t="shared" si="11"/>
        <v>8.4960000000000004</v>
      </c>
      <c r="U248" s="183">
        <v>8.52</v>
      </c>
      <c r="V248" s="178">
        <f t="shared" ref="V248:AO248" si="268">B248-B249</f>
        <v>-9.9999999999997868E-3</v>
      </c>
      <c r="W248" s="178">
        <f t="shared" si="268"/>
        <v>-3.0000000000001137E-2</v>
      </c>
      <c r="X248" s="178">
        <f t="shared" si="268"/>
        <v>-4.0000000000000924E-2</v>
      </c>
      <c r="Y248" s="178">
        <f t="shared" si="268"/>
        <v>-5.0000000000000711E-2</v>
      </c>
      <c r="Z248" s="178">
        <f t="shared" si="268"/>
        <v>-6.0000000000000497E-2</v>
      </c>
      <c r="AA248" s="178">
        <f t="shared" si="268"/>
        <v>-6.5000000000001279E-2</v>
      </c>
      <c r="AB248" s="178">
        <f t="shared" si="268"/>
        <v>-7.0000000000000284E-2</v>
      </c>
      <c r="AC248" s="178">
        <f t="shared" si="268"/>
        <v>-6.666666666666643E-2</v>
      </c>
      <c r="AD248" s="178">
        <f t="shared" si="268"/>
        <v>-6.3333333333334352E-2</v>
      </c>
      <c r="AE248" s="178">
        <f t="shared" si="268"/>
        <v>-6.0000000000000497E-2</v>
      </c>
      <c r="AF248" s="178">
        <f t="shared" si="268"/>
        <v>-4.9999999999998934E-2</v>
      </c>
      <c r="AG248" s="178">
        <f t="shared" si="268"/>
        <v>-4.0000000000000924E-2</v>
      </c>
      <c r="AH248" s="178">
        <f t="shared" si="268"/>
        <v>-2.9999999999999361E-2</v>
      </c>
      <c r="AI248" s="178">
        <f t="shared" si="268"/>
        <v>-2.000000000000135E-2</v>
      </c>
      <c r="AJ248" s="178">
        <f t="shared" si="268"/>
        <v>-9.9999999999997868E-3</v>
      </c>
      <c r="AK248" s="178">
        <f t="shared" si="268"/>
        <v>-4.0000000000013358E-3</v>
      </c>
      <c r="AL248" s="178">
        <f t="shared" si="268"/>
        <v>2.0000000000006679E-3</v>
      </c>
      <c r="AM248" s="178">
        <f t="shared" si="268"/>
        <v>7.9999999999991189E-3</v>
      </c>
      <c r="AN248" s="178">
        <f t="shared" si="268"/>
        <v>1.4000000000001123E-2</v>
      </c>
      <c r="AO248" s="178">
        <f t="shared" si="268"/>
        <v>1.9999999999999574E-2</v>
      </c>
      <c r="AP248" s="179">
        <f t="shared" si="13"/>
        <v>1.9999999999999574E-2</v>
      </c>
      <c r="AQ248" s="180">
        <f t="shared" si="215"/>
        <v>3.9760956175298963E-2</v>
      </c>
      <c r="AR248" s="42">
        <f t="shared" si="216"/>
        <v>6.200598865820995E-2</v>
      </c>
      <c r="AS248" s="241">
        <f t="shared" si="217"/>
        <v>0.18400845606812616</v>
      </c>
    </row>
    <row r="249" spans="1:45" ht="12.75">
      <c r="A249" s="184">
        <v>42774</v>
      </c>
      <c r="B249" s="182">
        <v>8.75</v>
      </c>
      <c r="C249" s="176">
        <v>8.32</v>
      </c>
      <c r="D249" s="175">
        <v>8.14</v>
      </c>
      <c r="E249" s="175">
        <f t="shared" si="0"/>
        <v>8.1050000000000004</v>
      </c>
      <c r="F249" s="175">
        <v>8.07</v>
      </c>
      <c r="G249" s="175">
        <f t="shared" si="1"/>
        <v>8.1000000000000014</v>
      </c>
      <c r="H249" s="176">
        <v>8.1300000000000008</v>
      </c>
      <c r="I249" s="176">
        <f t="shared" si="2"/>
        <v>8.1733333333333338</v>
      </c>
      <c r="J249" s="176">
        <f t="shared" si="3"/>
        <v>8.2166666666666668</v>
      </c>
      <c r="K249" s="175">
        <v>8.26</v>
      </c>
      <c r="L249" s="175">
        <f t="shared" si="4"/>
        <v>8.2899999999999991</v>
      </c>
      <c r="M249" s="175">
        <f t="shared" si="5"/>
        <v>8.32</v>
      </c>
      <c r="N249" s="175">
        <f t="shared" si="6"/>
        <v>8.35</v>
      </c>
      <c r="O249" s="175">
        <f t="shared" si="7"/>
        <v>8.3800000000000008</v>
      </c>
      <c r="P249" s="176">
        <v>8.41</v>
      </c>
      <c r="Q249" s="176">
        <f t="shared" si="8"/>
        <v>8.4280000000000008</v>
      </c>
      <c r="R249" s="176">
        <f t="shared" si="9"/>
        <v>8.4459999999999997</v>
      </c>
      <c r="S249" s="176">
        <f t="shared" si="10"/>
        <v>8.4640000000000004</v>
      </c>
      <c r="T249" s="176">
        <f t="shared" si="11"/>
        <v>8.4819999999999993</v>
      </c>
      <c r="U249" s="183">
        <v>8.5</v>
      </c>
      <c r="V249" s="178">
        <f t="shared" ref="V249:AO249" si="269">B249-B250</f>
        <v>1.9999999999999574E-2</v>
      </c>
      <c r="W249" s="178">
        <f t="shared" si="269"/>
        <v>1.9999999999999574E-2</v>
      </c>
      <c r="X249" s="178">
        <f t="shared" si="269"/>
        <v>0</v>
      </c>
      <c r="Y249" s="178">
        <f t="shared" si="269"/>
        <v>0</v>
      </c>
      <c r="Z249" s="178">
        <f t="shared" si="269"/>
        <v>0</v>
      </c>
      <c r="AA249" s="178">
        <f t="shared" si="269"/>
        <v>0</v>
      </c>
      <c r="AB249" s="178">
        <f t="shared" si="269"/>
        <v>0</v>
      </c>
      <c r="AC249" s="178">
        <f t="shared" si="269"/>
        <v>-6.6666666666659324E-3</v>
      </c>
      <c r="AD249" s="178">
        <f t="shared" si="269"/>
        <v>-1.3333333333333641E-2</v>
      </c>
      <c r="AE249" s="178">
        <f t="shared" si="269"/>
        <v>-1.9999999999999574E-2</v>
      </c>
      <c r="AF249" s="178">
        <f t="shared" si="269"/>
        <v>-2.5999999999999801E-2</v>
      </c>
      <c r="AG249" s="178">
        <f t="shared" si="269"/>
        <v>-3.2000000000000028E-2</v>
      </c>
      <c r="AH249" s="178">
        <f t="shared" si="269"/>
        <v>-3.8000000000000256E-2</v>
      </c>
      <c r="AI249" s="178">
        <f t="shared" si="269"/>
        <v>-4.4000000000000483E-2</v>
      </c>
      <c r="AJ249" s="178">
        <f t="shared" si="269"/>
        <v>-5.0000000000000711E-2</v>
      </c>
      <c r="AK249" s="178">
        <f t="shared" si="269"/>
        <v>-5.1999999999999602E-2</v>
      </c>
      <c r="AL249" s="178">
        <f t="shared" si="269"/>
        <v>-5.400000000000027E-2</v>
      </c>
      <c r="AM249" s="178">
        <f t="shared" si="269"/>
        <v>-5.6000000000000938E-2</v>
      </c>
      <c r="AN249" s="178">
        <f t="shared" si="269"/>
        <v>-5.8000000000001606E-2</v>
      </c>
      <c r="AO249" s="178">
        <f t="shared" si="269"/>
        <v>-6.0000000000000497E-2</v>
      </c>
      <c r="AP249" s="179">
        <f t="shared" si="13"/>
        <v>1.9999999999999574E-2</v>
      </c>
      <c r="AQ249" s="180">
        <f t="shared" si="215"/>
        <v>3.9681274900398557E-2</v>
      </c>
      <c r="AR249" s="42">
        <f t="shared" si="216"/>
        <v>6.2044322931015354E-2</v>
      </c>
      <c r="AS249" s="241">
        <f t="shared" si="217"/>
        <v>0.1840179536472695</v>
      </c>
    </row>
    <row r="250" spans="1:45" ht="12.75">
      <c r="A250" s="184">
        <v>42773</v>
      </c>
      <c r="B250" s="182">
        <v>8.73</v>
      </c>
      <c r="C250" s="176">
        <v>8.3000000000000007</v>
      </c>
      <c r="D250" s="175">
        <v>8.14</v>
      </c>
      <c r="E250" s="175">
        <f t="shared" si="0"/>
        <v>8.1050000000000004</v>
      </c>
      <c r="F250" s="175">
        <v>8.07</v>
      </c>
      <c r="G250" s="175">
        <f t="shared" si="1"/>
        <v>8.1000000000000014</v>
      </c>
      <c r="H250" s="176">
        <v>8.1300000000000008</v>
      </c>
      <c r="I250" s="176">
        <f t="shared" si="2"/>
        <v>8.18</v>
      </c>
      <c r="J250" s="176">
        <f t="shared" si="3"/>
        <v>8.23</v>
      </c>
      <c r="K250" s="175">
        <v>8.2799999999999994</v>
      </c>
      <c r="L250" s="175">
        <f t="shared" si="4"/>
        <v>8.3159999999999989</v>
      </c>
      <c r="M250" s="175">
        <f t="shared" si="5"/>
        <v>8.3520000000000003</v>
      </c>
      <c r="N250" s="175">
        <f t="shared" si="6"/>
        <v>8.3879999999999999</v>
      </c>
      <c r="O250" s="175">
        <f t="shared" si="7"/>
        <v>8.4240000000000013</v>
      </c>
      <c r="P250" s="176">
        <v>8.4600000000000009</v>
      </c>
      <c r="Q250" s="176">
        <f t="shared" si="8"/>
        <v>8.48</v>
      </c>
      <c r="R250" s="176">
        <f t="shared" si="9"/>
        <v>8.5</v>
      </c>
      <c r="S250" s="176">
        <f t="shared" si="10"/>
        <v>8.5200000000000014</v>
      </c>
      <c r="T250" s="176">
        <f t="shared" si="11"/>
        <v>8.5400000000000009</v>
      </c>
      <c r="U250" s="183">
        <v>8.56</v>
      </c>
      <c r="V250" s="178">
        <f t="shared" ref="V250:AO250" si="270">B250-B251</f>
        <v>9.9999999999997868E-3</v>
      </c>
      <c r="W250" s="178">
        <f t="shared" si="270"/>
        <v>3.0000000000001137E-2</v>
      </c>
      <c r="X250" s="178">
        <f t="shared" si="270"/>
        <v>8.0000000000000071E-2</v>
      </c>
      <c r="Y250" s="178">
        <f t="shared" si="270"/>
        <v>9.5000000000000639E-2</v>
      </c>
      <c r="Z250" s="178">
        <f t="shared" si="270"/>
        <v>0.11000000000000032</v>
      </c>
      <c r="AA250" s="178">
        <f t="shared" si="270"/>
        <v>0.11500000000000199</v>
      </c>
      <c r="AB250" s="178">
        <f t="shared" si="270"/>
        <v>0.12000000000000099</v>
      </c>
      <c r="AC250" s="178">
        <f t="shared" si="270"/>
        <v>0.11333333333333329</v>
      </c>
      <c r="AD250" s="178">
        <f t="shared" si="270"/>
        <v>0.10666666666666735</v>
      </c>
      <c r="AE250" s="178">
        <f t="shared" si="270"/>
        <v>9.9999999999999645E-2</v>
      </c>
      <c r="AF250" s="178">
        <f t="shared" si="270"/>
        <v>8.799999999999919E-2</v>
      </c>
      <c r="AG250" s="178">
        <f t="shared" si="270"/>
        <v>7.6000000000000512E-2</v>
      </c>
      <c r="AH250" s="178">
        <f t="shared" si="270"/>
        <v>6.4000000000000057E-2</v>
      </c>
      <c r="AI250" s="178">
        <f t="shared" si="270"/>
        <v>5.2000000000001378E-2</v>
      </c>
      <c r="AJ250" s="178">
        <f t="shared" si="270"/>
        <v>4.0000000000000924E-2</v>
      </c>
      <c r="AK250" s="178">
        <f t="shared" si="270"/>
        <v>3.0000000000001137E-2</v>
      </c>
      <c r="AL250" s="178">
        <f t="shared" si="270"/>
        <v>1.9999999999999574E-2</v>
      </c>
      <c r="AM250" s="178">
        <f t="shared" si="270"/>
        <v>1.0000000000001563E-2</v>
      </c>
      <c r="AN250" s="178">
        <f t="shared" si="270"/>
        <v>0</v>
      </c>
      <c r="AO250" s="178">
        <f t="shared" si="270"/>
        <v>-9.9999999999997868E-3</v>
      </c>
      <c r="AP250" s="179">
        <f t="shared" si="13"/>
        <v>0.12000000000000099</v>
      </c>
      <c r="AQ250" s="180">
        <f t="shared" si="215"/>
        <v>3.9800796812749152E-2</v>
      </c>
      <c r="AR250" s="42">
        <f t="shared" si="216"/>
        <v>6.2035152610133391E-2</v>
      </c>
      <c r="AS250" s="241">
        <f t="shared" si="217"/>
        <v>0.18411614220313208</v>
      </c>
    </row>
    <row r="251" spans="1:45" ht="12.75">
      <c r="A251" s="184">
        <v>42772</v>
      </c>
      <c r="B251" s="182">
        <v>8.7200000000000006</v>
      </c>
      <c r="C251" s="176">
        <v>8.27</v>
      </c>
      <c r="D251" s="175">
        <v>8.06</v>
      </c>
      <c r="E251" s="175">
        <f t="shared" si="0"/>
        <v>8.01</v>
      </c>
      <c r="F251" s="175">
        <v>7.96</v>
      </c>
      <c r="G251" s="175">
        <f t="shared" si="1"/>
        <v>7.9849999999999994</v>
      </c>
      <c r="H251" s="176">
        <v>8.01</v>
      </c>
      <c r="I251" s="176">
        <f t="shared" si="2"/>
        <v>8.0666666666666664</v>
      </c>
      <c r="J251" s="176">
        <f t="shared" si="3"/>
        <v>8.1233333333333331</v>
      </c>
      <c r="K251" s="175">
        <v>8.18</v>
      </c>
      <c r="L251" s="175">
        <f t="shared" si="4"/>
        <v>8.2279999999999998</v>
      </c>
      <c r="M251" s="175">
        <f t="shared" si="5"/>
        <v>8.2759999999999998</v>
      </c>
      <c r="N251" s="175">
        <f t="shared" si="6"/>
        <v>8.3239999999999998</v>
      </c>
      <c r="O251" s="175">
        <f t="shared" si="7"/>
        <v>8.3719999999999999</v>
      </c>
      <c r="P251" s="176">
        <v>8.42</v>
      </c>
      <c r="Q251" s="176">
        <f t="shared" si="8"/>
        <v>8.4499999999999993</v>
      </c>
      <c r="R251" s="176">
        <f t="shared" si="9"/>
        <v>8.48</v>
      </c>
      <c r="S251" s="176">
        <f t="shared" si="10"/>
        <v>8.51</v>
      </c>
      <c r="T251" s="176">
        <f t="shared" si="11"/>
        <v>8.5400000000000009</v>
      </c>
      <c r="U251" s="183">
        <v>8.57</v>
      </c>
      <c r="V251" s="178">
        <f t="shared" ref="V251:AO251" si="271">B251-B252</f>
        <v>4.0000000000000924E-2</v>
      </c>
      <c r="W251" s="178">
        <f t="shared" si="271"/>
        <v>3.9999999999999147E-2</v>
      </c>
      <c r="X251" s="178">
        <f t="shared" si="271"/>
        <v>-2.9999999999999361E-2</v>
      </c>
      <c r="Y251" s="178">
        <f t="shared" si="271"/>
        <v>-4.0000000000000924E-2</v>
      </c>
      <c r="Z251" s="178">
        <f t="shared" si="271"/>
        <v>-4.9999999999999822E-2</v>
      </c>
      <c r="AA251" s="178">
        <f t="shared" si="271"/>
        <v>-3.9999999999999147E-2</v>
      </c>
      <c r="AB251" s="178">
        <f t="shared" si="271"/>
        <v>-2.9999999999999361E-2</v>
      </c>
      <c r="AC251" s="178">
        <f t="shared" si="271"/>
        <v>-2.3333333333333428E-2</v>
      </c>
      <c r="AD251" s="178">
        <f t="shared" si="271"/>
        <v>-1.6666666666665719E-2</v>
      </c>
      <c r="AE251" s="178">
        <f t="shared" si="271"/>
        <v>-9.9999999999997868E-3</v>
      </c>
      <c r="AF251" s="178">
        <f t="shared" si="271"/>
        <v>-1.3999999999999346E-2</v>
      </c>
      <c r="AG251" s="178">
        <f t="shared" si="271"/>
        <v>-1.7999999999998906E-2</v>
      </c>
      <c r="AH251" s="178">
        <f t="shared" si="271"/>
        <v>-2.2000000000000242E-2</v>
      </c>
      <c r="AI251" s="178">
        <f t="shared" si="271"/>
        <v>-2.5999999999999801E-2</v>
      </c>
      <c r="AJ251" s="178">
        <f t="shared" si="271"/>
        <v>-2.9999999999999361E-2</v>
      </c>
      <c r="AK251" s="178">
        <f t="shared" si="271"/>
        <v>-3.5999999999999588E-2</v>
      </c>
      <c r="AL251" s="178">
        <f t="shared" si="271"/>
        <v>-4.1999999999999815E-2</v>
      </c>
      <c r="AM251" s="178">
        <f t="shared" si="271"/>
        <v>-4.8000000000000043E-2</v>
      </c>
      <c r="AN251" s="178">
        <f t="shared" si="271"/>
        <v>-5.400000000000027E-2</v>
      </c>
      <c r="AO251" s="178">
        <f t="shared" si="271"/>
        <v>-6.0000000000000497E-2</v>
      </c>
      <c r="AP251" s="179">
        <f t="shared" si="13"/>
        <v>4.0000000000000924E-2</v>
      </c>
      <c r="AQ251" s="180">
        <f t="shared" si="215"/>
        <v>3.9800796812749152E-2</v>
      </c>
      <c r="AR251" s="42">
        <f t="shared" si="216"/>
        <v>6.2035152610133378E-2</v>
      </c>
      <c r="AS251" s="241">
        <f t="shared" si="217"/>
        <v>0.18411614220313205</v>
      </c>
    </row>
    <row r="252" spans="1:45" ht="12.75">
      <c r="A252" s="184">
        <v>42769</v>
      </c>
      <c r="B252" s="182">
        <v>8.68</v>
      </c>
      <c r="C252" s="176">
        <v>8.23</v>
      </c>
      <c r="D252" s="175">
        <v>8.09</v>
      </c>
      <c r="E252" s="175">
        <f t="shared" si="0"/>
        <v>8.0500000000000007</v>
      </c>
      <c r="F252" s="175">
        <v>8.01</v>
      </c>
      <c r="G252" s="175">
        <f t="shared" si="1"/>
        <v>8.0249999999999986</v>
      </c>
      <c r="H252" s="176">
        <v>8.0399999999999991</v>
      </c>
      <c r="I252" s="176">
        <f t="shared" si="2"/>
        <v>8.09</v>
      </c>
      <c r="J252" s="176">
        <f t="shared" si="3"/>
        <v>8.1399999999999988</v>
      </c>
      <c r="K252" s="175">
        <v>8.19</v>
      </c>
      <c r="L252" s="175">
        <f t="shared" si="4"/>
        <v>8.2419999999999991</v>
      </c>
      <c r="M252" s="175">
        <f t="shared" si="5"/>
        <v>8.2939999999999987</v>
      </c>
      <c r="N252" s="175">
        <f t="shared" si="6"/>
        <v>8.3460000000000001</v>
      </c>
      <c r="O252" s="175">
        <f t="shared" si="7"/>
        <v>8.3979999999999997</v>
      </c>
      <c r="P252" s="176">
        <v>8.4499999999999993</v>
      </c>
      <c r="Q252" s="176">
        <f t="shared" si="8"/>
        <v>8.4859999999999989</v>
      </c>
      <c r="R252" s="176">
        <f t="shared" si="9"/>
        <v>8.5220000000000002</v>
      </c>
      <c r="S252" s="176">
        <f t="shared" si="10"/>
        <v>8.5579999999999998</v>
      </c>
      <c r="T252" s="176">
        <f t="shared" si="11"/>
        <v>8.5940000000000012</v>
      </c>
      <c r="U252" s="183">
        <v>8.6300000000000008</v>
      </c>
      <c r="V252" s="178">
        <f t="shared" ref="V252:AO252" si="272">B252-B253</f>
        <v>8.0000000000000071E-2</v>
      </c>
      <c r="W252" s="178">
        <f t="shared" si="272"/>
        <v>7.0000000000000284E-2</v>
      </c>
      <c r="X252" s="178">
        <f t="shared" si="272"/>
        <v>6.0000000000000497E-2</v>
      </c>
      <c r="Y252" s="178">
        <f t="shared" si="272"/>
        <v>4.5000000000001705E-2</v>
      </c>
      <c r="Z252" s="178">
        <f t="shared" si="272"/>
        <v>2.9999999999999361E-2</v>
      </c>
      <c r="AA252" s="178">
        <f t="shared" si="272"/>
        <v>2.4999999999998579E-2</v>
      </c>
      <c r="AB252" s="178">
        <f t="shared" si="272"/>
        <v>1.9999999999999574E-2</v>
      </c>
      <c r="AC252" s="178">
        <f t="shared" si="272"/>
        <v>1.9999999999999574E-2</v>
      </c>
      <c r="AD252" s="178">
        <f t="shared" si="272"/>
        <v>1.9999999999999574E-2</v>
      </c>
      <c r="AE252" s="178">
        <f t="shared" si="272"/>
        <v>1.9999999999999574E-2</v>
      </c>
      <c r="AF252" s="178">
        <f t="shared" si="272"/>
        <v>2.1999999999998465E-2</v>
      </c>
      <c r="AG252" s="178">
        <f t="shared" si="272"/>
        <v>2.3999999999999133E-2</v>
      </c>
      <c r="AH252" s="178">
        <f t="shared" si="272"/>
        <v>2.5999999999999801E-2</v>
      </c>
      <c r="AI252" s="178">
        <f t="shared" si="272"/>
        <v>2.8000000000000469E-2</v>
      </c>
      <c r="AJ252" s="178">
        <f t="shared" si="272"/>
        <v>2.9999999999999361E-2</v>
      </c>
      <c r="AK252" s="178">
        <f t="shared" si="272"/>
        <v>3.1999999999998252E-2</v>
      </c>
      <c r="AL252" s="178">
        <f t="shared" si="272"/>
        <v>3.4000000000000696E-2</v>
      </c>
      <c r="AM252" s="178">
        <f t="shared" si="272"/>
        <v>3.5999999999999588E-2</v>
      </c>
      <c r="AN252" s="178">
        <f t="shared" si="272"/>
        <v>3.8000000000002032E-2</v>
      </c>
      <c r="AO252" s="178">
        <f t="shared" si="272"/>
        <v>4.0000000000000924E-2</v>
      </c>
      <c r="AP252" s="179">
        <f t="shared" si="13"/>
        <v>8.0000000000000071E-2</v>
      </c>
      <c r="AQ252" s="180">
        <f t="shared" si="215"/>
        <v>3.9681274900398543E-2</v>
      </c>
      <c r="AR252" s="42">
        <f t="shared" si="216"/>
        <v>6.2063660929469168E-2</v>
      </c>
      <c r="AS252" s="241">
        <f t="shared" si="217"/>
        <v>0.18406294055886074</v>
      </c>
    </row>
    <row r="253" spans="1:45" ht="12.75">
      <c r="A253" s="184">
        <v>42768</v>
      </c>
      <c r="B253" s="182">
        <v>8.6</v>
      </c>
      <c r="C253" s="176">
        <v>8.16</v>
      </c>
      <c r="D253" s="175">
        <v>8.0299999999999994</v>
      </c>
      <c r="E253" s="175">
        <f t="shared" si="0"/>
        <v>8.004999999999999</v>
      </c>
      <c r="F253" s="175">
        <v>7.98</v>
      </c>
      <c r="G253" s="175">
        <f t="shared" si="1"/>
        <v>8</v>
      </c>
      <c r="H253" s="176">
        <v>8.02</v>
      </c>
      <c r="I253" s="176">
        <f t="shared" si="2"/>
        <v>8.07</v>
      </c>
      <c r="J253" s="176">
        <f t="shared" si="3"/>
        <v>8.1199999999999992</v>
      </c>
      <c r="K253" s="175">
        <v>8.17</v>
      </c>
      <c r="L253" s="175">
        <f t="shared" si="4"/>
        <v>8.2200000000000006</v>
      </c>
      <c r="M253" s="175">
        <f t="shared" si="5"/>
        <v>8.27</v>
      </c>
      <c r="N253" s="175">
        <f t="shared" si="6"/>
        <v>8.32</v>
      </c>
      <c r="O253" s="175">
        <f t="shared" si="7"/>
        <v>8.3699999999999992</v>
      </c>
      <c r="P253" s="176">
        <v>8.42</v>
      </c>
      <c r="Q253" s="176">
        <f t="shared" si="8"/>
        <v>8.4540000000000006</v>
      </c>
      <c r="R253" s="176">
        <f t="shared" si="9"/>
        <v>8.4879999999999995</v>
      </c>
      <c r="S253" s="176">
        <f t="shared" si="10"/>
        <v>8.5220000000000002</v>
      </c>
      <c r="T253" s="176">
        <f t="shared" si="11"/>
        <v>8.5559999999999992</v>
      </c>
      <c r="U253" s="183">
        <v>8.59</v>
      </c>
      <c r="V253" s="178">
        <f t="shared" ref="V253:AO253" si="273">B253-B254</f>
        <v>-0.11000000000000121</v>
      </c>
      <c r="W253" s="178">
        <f t="shared" si="273"/>
        <v>-5.0000000000000711E-2</v>
      </c>
      <c r="X253" s="178">
        <f t="shared" si="273"/>
        <v>0</v>
      </c>
      <c r="Y253" s="178">
        <f t="shared" si="273"/>
        <v>0</v>
      </c>
      <c r="Z253" s="178">
        <f t="shared" si="273"/>
        <v>0</v>
      </c>
      <c r="AA253" s="178">
        <f t="shared" si="273"/>
        <v>-2.5000000000000355E-2</v>
      </c>
      <c r="AB253" s="178">
        <f t="shared" si="273"/>
        <v>-5.0000000000000711E-2</v>
      </c>
      <c r="AC253" s="178">
        <f t="shared" si="273"/>
        <v>-6.666666666666643E-2</v>
      </c>
      <c r="AD253" s="178">
        <f t="shared" si="273"/>
        <v>-8.3333333333333925E-2</v>
      </c>
      <c r="AE253" s="178">
        <f t="shared" si="273"/>
        <v>-9.9999999999999645E-2</v>
      </c>
      <c r="AF253" s="178">
        <f t="shared" si="273"/>
        <v>-0.10999999999999943</v>
      </c>
      <c r="AG253" s="178">
        <f t="shared" si="273"/>
        <v>-0.12000000000000099</v>
      </c>
      <c r="AH253" s="178">
        <f t="shared" si="273"/>
        <v>-0.12999999999999901</v>
      </c>
      <c r="AI253" s="178">
        <f t="shared" si="273"/>
        <v>-0.14000000000000057</v>
      </c>
      <c r="AJ253" s="178">
        <f t="shared" si="273"/>
        <v>-0.15000000000000036</v>
      </c>
      <c r="AK253" s="178">
        <f t="shared" si="273"/>
        <v>-0.15599999999999881</v>
      </c>
      <c r="AL253" s="178">
        <f t="shared" si="273"/>
        <v>-0.16200000000000081</v>
      </c>
      <c r="AM253" s="178">
        <f t="shared" si="273"/>
        <v>-0.16799999999999926</v>
      </c>
      <c r="AN253" s="178">
        <f t="shared" si="273"/>
        <v>-0.17400000000000126</v>
      </c>
      <c r="AO253" s="178">
        <f t="shared" si="273"/>
        <v>-0.17999999999999972</v>
      </c>
      <c r="AP253" s="179">
        <f t="shared" si="13"/>
        <v>0</v>
      </c>
      <c r="AQ253" s="180">
        <f t="shared" si="215"/>
        <v>3.9760956175298942E-2</v>
      </c>
      <c r="AR253" s="42">
        <f t="shared" si="216"/>
        <v>6.2128436560741344E-2</v>
      </c>
      <c r="AS253" s="241">
        <f t="shared" si="217"/>
        <v>0.18429331248586084</v>
      </c>
    </row>
    <row r="254" spans="1:45" ht="12.75">
      <c r="A254" s="184">
        <v>42767</v>
      </c>
      <c r="B254" s="175">
        <v>8.7100000000000009</v>
      </c>
      <c r="C254" s="173">
        <v>8.2100000000000009</v>
      </c>
      <c r="D254" s="175">
        <v>8.0299999999999994</v>
      </c>
      <c r="E254" s="175">
        <f t="shared" si="0"/>
        <v>8.004999999999999</v>
      </c>
      <c r="F254" s="175">
        <v>7.98</v>
      </c>
      <c r="G254" s="175">
        <f t="shared" si="1"/>
        <v>8.0250000000000004</v>
      </c>
      <c r="H254" s="173">
        <v>8.07</v>
      </c>
      <c r="I254" s="176">
        <f t="shared" si="2"/>
        <v>8.1366666666666667</v>
      </c>
      <c r="J254" s="176">
        <f t="shared" si="3"/>
        <v>8.2033333333333331</v>
      </c>
      <c r="K254" s="175">
        <v>8.27</v>
      </c>
      <c r="L254" s="175">
        <f t="shared" si="4"/>
        <v>8.33</v>
      </c>
      <c r="M254" s="175">
        <f t="shared" si="5"/>
        <v>8.39</v>
      </c>
      <c r="N254" s="175">
        <f t="shared" si="6"/>
        <v>8.4499999999999993</v>
      </c>
      <c r="O254" s="175">
        <f t="shared" si="7"/>
        <v>8.51</v>
      </c>
      <c r="P254" s="173">
        <v>8.57</v>
      </c>
      <c r="Q254" s="176">
        <f t="shared" si="8"/>
        <v>8.61</v>
      </c>
      <c r="R254" s="176">
        <f t="shared" si="9"/>
        <v>8.65</v>
      </c>
      <c r="S254" s="176">
        <f t="shared" si="10"/>
        <v>8.69</v>
      </c>
      <c r="T254" s="176">
        <f t="shared" si="11"/>
        <v>8.73</v>
      </c>
      <c r="U254" s="175">
        <v>8.77</v>
      </c>
      <c r="V254" s="178">
        <f t="shared" ref="V254:AO254" si="274">B254-B255</f>
        <v>0</v>
      </c>
      <c r="W254" s="178">
        <f t="shared" si="274"/>
        <v>-6.9999999999998508E-2</v>
      </c>
      <c r="X254" s="178">
        <f t="shared" si="274"/>
        <v>-7.0000000000000284E-2</v>
      </c>
      <c r="Y254" s="178">
        <f t="shared" si="274"/>
        <v>-5.0000000000000711E-2</v>
      </c>
      <c r="Z254" s="178">
        <f t="shared" si="274"/>
        <v>-2.9999999999999361E-2</v>
      </c>
      <c r="AA254" s="178">
        <f t="shared" si="274"/>
        <v>-1.4999999999998792E-2</v>
      </c>
      <c r="AB254" s="178">
        <f t="shared" si="274"/>
        <v>0</v>
      </c>
      <c r="AC254" s="178">
        <f t="shared" si="274"/>
        <v>3.3333333333338544E-3</v>
      </c>
      <c r="AD254" s="178">
        <f t="shared" si="274"/>
        <v>6.6666666666659324E-3</v>
      </c>
      <c r="AE254" s="178">
        <f t="shared" si="274"/>
        <v>9.9999999999997868E-3</v>
      </c>
      <c r="AF254" s="178">
        <f t="shared" si="274"/>
        <v>1.4000000000001123E-2</v>
      </c>
      <c r="AG254" s="178">
        <f t="shared" si="274"/>
        <v>1.8000000000000682E-2</v>
      </c>
      <c r="AH254" s="178">
        <f t="shared" si="274"/>
        <v>2.2000000000000242E-2</v>
      </c>
      <c r="AI254" s="178">
        <f t="shared" si="274"/>
        <v>2.5999999999999801E-2</v>
      </c>
      <c r="AJ254" s="178">
        <f t="shared" si="274"/>
        <v>3.0000000000001137E-2</v>
      </c>
      <c r="AK254" s="178">
        <f t="shared" si="274"/>
        <v>2.9999999999999361E-2</v>
      </c>
      <c r="AL254" s="178">
        <f t="shared" si="274"/>
        <v>3.0000000000001137E-2</v>
      </c>
      <c r="AM254" s="178">
        <f t="shared" si="274"/>
        <v>2.9999999999999361E-2</v>
      </c>
      <c r="AN254" s="178">
        <f t="shared" si="274"/>
        <v>3.0000000000001137E-2</v>
      </c>
      <c r="AO254" s="178">
        <f t="shared" si="274"/>
        <v>2.9999999999999361E-2</v>
      </c>
      <c r="AP254" s="187">
        <f t="shared" si="13"/>
        <v>3.0000000000001137E-2</v>
      </c>
      <c r="AQ254" s="180">
        <f t="shared" si="215"/>
        <v>4.0119521912350735E-2</v>
      </c>
      <c r="AR254" s="42">
        <f t="shared" si="216"/>
        <v>6.2157748168434383E-2</v>
      </c>
      <c r="AS254" s="241">
        <f t="shared" si="217"/>
        <v>0.18472006721915404</v>
      </c>
    </row>
    <row r="255" spans="1:45" ht="12.75">
      <c r="A255" s="171">
        <v>42766</v>
      </c>
      <c r="B255" s="182">
        <v>8.7100000000000009</v>
      </c>
      <c r="C255" s="176">
        <v>8.2799999999999994</v>
      </c>
      <c r="D255" s="175">
        <v>8.1</v>
      </c>
      <c r="E255" s="175">
        <f t="shared" si="0"/>
        <v>8.0549999999999997</v>
      </c>
      <c r="F255" s="175">
        <v>8.01</v>
      </c>
      <c r="G255" s="175">
        <f t="shared" si="1"/>
        <v>8.0399999999999991</v>
      </c>
      <c r="H255" s="176">
        <v>8.07</v>
      </c>
      <c r="I255" s="176">
        <f t="shared" si="2"/>
        <v>8.1333333333333329</v>
      </c>
      <c r="J255" s="176">
        <f t="shared" si="3"/>
        <v>8.1966666666666672</v>
      </c>
      <c r="K255" s="175">
        <v>8.26</v>
      </c>
      <c r="L255" s="175">
        <f t="shared" si="4"/>
        <v>8.3159999999999989</v>
      </c>
      <c r="M255" s="175">
        <f t="shared" si="5"/>
        <v>8.3719999999999999</v>
      </c>
      <c r="N255" s="175">
        <f t="shared" si="6"/>
        <v>8.427999999999999</v>
      </c>
      <c r="O255" s="175">
        <f t="shared" si="7"/>
        <v>8.484</v>
      </c>
      <c r="P255" s="176">
        <v>8.5399999999999991</v>
      </c>
      <c r="Q255" s="176">
        <f t="shared" si="8"/>
        <v>8.58</v>
      </c>
      <c r="R255" s="176">
        <f t="shared" si="9"/>
        <v>8.6199999999999992</v>
      </c>
      <c r="S255" s="176">
        <f t="shared" si="10"/>
        <v>8.66</v>
      </c>
      <c r="T255" s="176">
        <f t="shared" si="11"/>
        <v>8.6999999999999993</v>
      </c>
      <c r="U255" s="183">
        <v>8.74</v>
      </c>
      <c r="V255" s="178">
        <f t="shared" ref="V255:AO255" si="275">B255-B256</f>
        <v>0.11000000000000121</v>
      </c>
      <c r="W255" s="178">
        <f t="shared" si="275"/>
        <v>8.0000000000000071E-2</v>
      </c>
      <c r="X255" s="178">
        <f t="shared" si="275"/>
        <v>4.9999999999998934E-2</v>
      </c>
      <c r="Y255" s="178">
        <f t="shared" si="275"/>
        <v>2.4999999999998579E-2</v>
      </c>
      <c r="Z255" s="178">
        <f t="shared" si="275"/>
        <v>0</v>
      </c>
      <c r="AA255" s="178">
        <f t="shared" si="275"/>
        <v>-2.5000000000000355E-2</v>
      </c>
      <c r="AB255" s="178">
        <f t="shared" si="275"/>
        <v>-4.9999999999998934E-2</v>
      </c>
      <c r="AC255" s="178">
        <f t="shared" si="275"/>
        <v>-6.0000000000000497E-2</v>
      </c>
      <c r="AD255" s="178">
        <f t="shared" si="275"/>
        <v>-6.9999999999998508E-2</v>
      </c>
      <c r="AE255" s="178">
        <f t="shared" si="275"/>
        <v>-8.0000000000000071E-2</v>
      </c>
      <c r="AF255" s="178">
        <f t="shared" si="275"/>
        <v>-8.6000000000000298E-2</v>
      </c>
      <c r="AG255" s="178">
        <f t="shared" si="275"/>
        <v>-9.2000000000000526E-2</v>
      </c>
      <c r="AH255" s="178">
        <f t="shared" si="275"/>
        <v>-9.8000000000000753E-2</v>
      </c>
      <c r="AI255" s="178">
        <f t="shared" si="275"/>
        <v>-0.10400000000000098</v>
      </c>
      <c r="AJ255" s="178">
        <f t="shared" si="275"/>
        <v>-0.11000000000000121</v>
      </c>
      <c r="AK255" s="178">
        <f t="shared" si="275"/>
        <v>-0.10800000000000054</v>
      </c>
      <c r="AL255" s="178">
        <f t="shared" si="275"/>
        <v>-0.10600000000000165</v>
      </c>
      <c r="AM255" s="178">
        <f t="shared" si="275"/>
        <v>-0.1039999999999992</v>
      </c>
      <c r="AN255" s="178">
        <f t="shared" si="275"/>
        <v>-0.10200000000000031</v>
      </c>
      <c r="AO255" s="178">
        <f t="shared" si="275"/>
        <v>-9.9999999999999645E-2</v>
      </c>
      <c r="AP255" s="179">
        <f t="shared" si="13"/>
        <v>0.11000000000000121</v>
      </c>
      <c r="AQ255" s="180">
        <f t="shared" si="215"/>
        <v>4.019920318725112E-2</v>
      </c>
      <c r="AR255" s="42">
        <f t="shared" si="216"/>
        <v>6.2157543060858994E-2</v>
      </c>
      <c r="AS255" s="241">
        <f t="shared" si="217"/>
        <v>0.18479927134248245</v>
      </c>
    </row>
    <row r="256" spans="1:45" ht="12.75">
      <c r="A256" s="171">
        <v>42765</v>
      </c>
      <c r="B256" s="182">
        <v>8.6</v>
      </c>
      <c r="C256" s="176">
        <v>8.1999999999999993</v>
      </c>
      <c r="D256" s="175">
        <v>8.0500000000000007</v>
      </c>
      <c r="E256" s="175">
        <f t="shared" si="0"/>
        <v>8.0300000000000011</v>
      </c>
      <c r="F256" s="175">
        <v>8.01</v>
      </c>
      <c r="G256" s="175">
        <f t="shared" si="1"/>
        <v>8.0649999999999995</v>
      </c>
      <c r="H256" s="176">
        <v>8.1199999999999992</v>
      </c>
      <c r="I256" s="176">
        <f t="shared" si="2"/>
        <v>8.1933333333333334</v>
      </c>
      <c r="J256" s="176">
        <f t="shared" si="3"/>
        <v>8.2666666666666657</v>
      </c>
      <c r="K256" s="175">
        <v>8.34</v>
      </c>
      <c r="L256" s="175">
        <f t="shared" si="4"/>
        <v>8.4019999999999992</v>
      </c>
      <c r="M256" s="175">
        <f t="shared" si="5"/>
        <v>8.4640000000000004</v>
      </c>
      <c r="N256" s="175">
        <f t="shared" si="6"/>
        <v>8.5259999999999998</v>
      </c>
      <c r="O256" s="175">
        <f t="shared" si="7"/>
        <v>8.588000000000001</v>
      </c>
      <c r="P256" s="176">
        <v>8.65</v>
      </c>
      <c r="Q256" s="176">
        <f t="shared" si="8"/>
        <v>8.6880000000000006</v>
      </c>
      <c r="R256" s="176">
        <f t="shared" si="9"/>
        <v>8.7260000000000009</v>
      </c>
      <c r="S256" s="176">
        <f t="shared" si="10"/>
        <v>8.7639999999999993</v>
      </c>
      <c r="T256" s="176">
        <f t="shared" si="11"/>
        <v>8.8019999999999996</v>
      </c>
      <c r="U256" s="183">
        <v>8.84</v>
      </c>
      <c r="V256" s="178">
        <f t="shared" ref="V256:AO256" si="276">B256-B257</f>
        <v>1.9999999999999574E-2</v>
      </c>
      <c r="W256" s="178">
        <f t="shared" si="276"/>
        <v>3.9999999999999147E-2</v>
      </c>
      <c r="X256" s="178">
        <f t="shared" si="276"/>
        <v>3.0000000000001137E-2</v>
      </c>
      <c r="Y256" s="178">
        <f t="shared" si="276"/>
        <v>4.0000000000000924E-2</v>
      </c>
      <c r="Z256" s="178">
        <f t="shared" si="276"/>
        <v>4.9999999999999822E-2</v>
      </c>
      <c r="AA256" s="178">
        <f t="shared" si="276"/>
        <v>6.4999999999999503E-2</v>
      </c>
      <c r="AB256" s="178">
        <f t="shared" si="276"/>
        <v>8.0000000000000071E-2</v>
      </c>
      <c r="AC256" s="178">
        <f t="shared" si="276"/>
        <v>8.3333333333333925E-2</v>
      </c>
      <c r="AD256" s="178">
        <f t="shared" si="276"/>
        <v>8.6666666666666003E-2</v>
      </c>
      <c r="AE256" s="178">
        <f t="shared" si="276"/>
        <v>8.9999999999999858E-2</v>
      </c>
      <c r="AF256" s="178">
        <f t="shared" si="276"/>
        <v>8.9999999999999858E-2</v>
      </c>
      <c r="AG256" s="178">
        <f t="shared" si="276"/>
        <v>8.9999999999999858E-2</v>
      </c>
      <c r="AH256" s="178">
        <f t="shared" si="276"/>
        <v>8.9999999999999858E-2</v>
      </c>
      <c r="AI256" s="178">
        <f t="shared" si="276"/>
        <v>8.9999999999999858E-2</v>
      </c>
      <c r="AJ256" s="178">
        <f t="shared" si="276"/>
        <v>8.9999999999999858E-2</v>
      </c>
      <c r="AK256" s="178">
        <f t="shared" si="276"/>
        <v>8.8000000000000966E-2</v>
      </c>
      <c r="AL256" s="178">
        <f t="shared" si="276"/>
        <v>8.6000000000000298E-2</v>
      </c>
      <c r="AM256" s="178">
        <f t="shared" si="276"/>
        <v>8.3999999999999631E-2</v>
      </c>
      <c r="AN256" s="178">
        <f t="shared" si="276"/>
        <v>8.1999999999998963E-2</v>
      </c>
      <c r="AO256" s="178">
        <f t="shared" si="276"/>
        <v>8.0000000000000071E-2</v>
      </c>
      <c r="AP256" s="179">
        <f t="shared" si="13"/>
        <v>8.9999999999999858E-2</v>
      </c>
      <c r="AQ256" s="180">
        <f t="shared" si="215"/>
        <v>3.996015936254993E-2</v>
      </c>
      <c r="AR256" s="42">
        <f t="shared" si="216"/>
        <v>6.200321287138668E-2</v>
      </c>
      <c r="AS256" s="241">
        <f t="shared" si="217"/>
        <v>0.18420120180960203</v>
      </c>
    </row>
    <row r="257" spans="1:54" ht="12.75">
      <c r="A257" s="188">
        <v>42762</v>
      </c>
      <c r="B257" s="189">
        <v>8.58</v>
      </c>
      <c r="C257" s="190">
        <v>8.16</v>
      </c>
      <c r="D257" s="191">
        <v>8.02</v>
      </c>
      <c r="E257" s="191">
        <f t="shared" si="0"/>
        <v>7.99</v>
      </c>
      <c r="F257" s="191">
        <v>7.96</v>
      </c>
      <c r="G257" s="191">
        <f t="shared" si="1"/>
        <v>8</v>
      </c>
      <c r="H257" s="190">
        <v>8.0399999999999991</v>
      </c>
      <c r="I257" s="192">
        <f t="shared" si="2"/>
        <v>8.11</v>
      </c>
      <c r="J257" s="192">
        <f t="shared" si="3"/>
        <v>8.18</v>
      </c>
      <c r="K257" s="191">
        <v>8.25</v>
      </c>
      <c r="L257" s="191">
        <f t="shared" si="4"/>
        <v>8.3119999999999994</v>
      </c>
      <c r="M257" s="191">
        <f t="shared" si="5"/>
        <v>8.3740000000000006</v>
      </c>
      <c r="N257" s="191">
        <f t="shared" si="6"/>
        <v>8.4359999999999999</v>
      </c>
      <c r="O257" s="191">
        <f t="shared" si="7"/>
        <v>8.4980000000000011</v>
      </c>
      <c r="P257" s="190">
        <v>8.56</v>
      </c>
      <c r="Q257" s="192">
        <f t="shared" si="8"/>
        <v>8.6</v>
      </c>
      <c r="R257" s="192">
        <f t="shared" si="9"/>
        <v>8.64</v>
      </c>
      <c r="S257" s="192">
        <f t="shared" si="10"/>
        <v>8.68</v>
      </c>
      <c r="T257" s="192">
        <f t="shared" si="11"/>
        <v>8.7200000000000006</v>
      </c>
      <c r="U257" s="193">
        <v>8.76</v>
      </c>
      <c r="V257" s="194">
        <f t="shared" ref="V257:AO257" si="277">B257-B258</f>
        <v>-8.0000000000000071E-2</v>
      </c>
      <c r="W257" s="194">
        <f t="shared" si="277"/>
        <v>-9.9999999999999645E-2</v>
      </c>
      <c r="X257" s="194">
        <f t="shared" si="277"/>
        <v>-0.11000000000000121</v>
      </c>
      <c r="Y257" s="194">
        <f t="shared" si="277"/>
        <v>-0.125</v>
      </c>
      <c r="Z257" s="194">
        <f t="shared" si="277"/>
        <v>-0.13999999999999968</v>
      </c>
      <c r="AA257" s="194">
        <f t="shared" si="277"/>
        <v>-0.14000000000000057</v>
      </c>
      <c r="AB257" s="194">
        <f t="shared" si="277"/>
        <v>-0.14000000000000057</v>
      </c>
      <c r="AC257" s="194">
        <f t="shared" si="277"/>
        <v>-0.13333333333333286</v>
      </c>
      <c r="AD257" s="194">
        <f t="shared" si="277"/>
        <v>-0.12666666666666693</v>
      </c>
      <c r="AE257" s="194">
        <f t="shared" si="277"/>
        <v>-0.11999999999999922</v>
      </c>
      <c r="AF257" s="194">
        <f t="shared" si="277"/>
        <v>-0.11999999999999922</v>
      </c>
      <c r="AG257" s="194">
        <f t="shared" si="277"/>
        <v>-0.11999999999999922</v>
      </c>
      <c r="AH257" s="194">
        <f t="shared" si="277"/>
        <v>-0.11999999999999922</v>
      </c>
      <c r="AI257" s="194">
        <f t="shared" si="277"/>
        <v>-0.11999999999999922</v>
      </c>
      <c r="AJ257" s="194">
        <f t="shared" si="277"/>
        <v>-0.11999999999999922</v>
      </c>
      <c r="AK257" s="194">
        <f t="shared" si="277"/>
        <v>-0.12000000000000099</v>
      </c>
      <c r="AL257" s="194">
        <f t="shared" si="277"/>
        <v>-0.11999999999999922</v>
      </c>
      <c r="AM257" s="194">
        <f t="shared" si="277"/>
        <v>-0.12000000000000099</v>
      </c>
      <c r="AN257" s="194">
        <f t="shared" si="277"/>
        <v>-0.11999999999999922</v>
      </c>
      <c r="AO257" s="194">
        <f t="shared" si="277"/>
        <v>-0.12000000000000099</v>
      </c>
      <c r="AP257" s="195">
        <f t="shared" si="13"/>
        <v>-8.0000000000000071E-2</v>
      </c>
      <c r="AQ257" s="180">
        <f t="shared" si="215"/>
        <v>3.9442231075697338E-2</v>
      </c>
      <c r="AR257" s="42">
        <f t="shared" si="216"/>
        <v>6.2126384486805443E-2</v>
      </c>
      <c r="AS257" s="241">
        <f t="shared" si="217"/>
        <v>0.18396981354842104</v>
      </c>
      <c r="AT257" s="196"/>
      <c r="AU257" s="196"/>
      <c r="AV257" s="196"/>
      <c r="AW257" s="196"/>
      <c r="AX257" s="196"/>
      <c r="AY257" s="196"/>
      <c r="AZ257" s="196"/>
      <c r="BA257" s="196"/>
      <c r="BB257" s="196"/>
    </row>
    <row r="258" spans="1:54" ht="12.75">
      <c r="A258" s="171">
        <v>42761</v>
      </c>
      <c r="B258" s="182">
        <v>8.66</v>
      </c>
      <c r="C258" s="176">
        <v>8.26</v>
      </c>
      <c r="D258" s="175">
        <v>8.1300000000000008</v>
      </c>
      <c r="E258" s="175">
        <f t="shared" si="0"/>
        <v>8.1150000000000002</v>
      </c>
      <c r="F258" s="175">
        <v>8.1</v>
      </c>
      <c r="G258" s="175">
        <f t="shared" si="1"/>
        <v>8.14</v>
      </c>
      <c r="H258" s="176">
        <v>8.18</v>
      </c>
      <c r="I258" s="176">
        <f t="shared" si="2"/>
        <v>8.2433333333333323</v>
      </c>
      <c r="J258" s="176">
        <f t="shared" si="3"/>
        <v>8.3066666666666666</v>
      </c>
      <c r="K258" s="175">
        <v>8.3699999999999992</v>
      </c>
      <c r="L258" s="175">
        <f t="shared" si="4"/>
        <v>8.4319999999999986</v>
      </c>
      <c r="M258" s="175">
        <f t="shared" si="5"/>
        <v>8.4939999999999998</v>
      </c>
      <c r="N258" s="175">
        <f t="shared" si="6"/>
        <v>8.5559999999999992</v>
      </c>
      <c r="O258" s="175">
        <f t="shared" si="7"/>
        <v>8.6180000000000003</v>
      </c>
      <c r="P258" s="176">
        <v>8.68</v>
      </c>
      <c r="Q258" s="176">
        <f t="shared" si="8"/>
        <v>8.7200000000000006</v>
      </c>
      <c r="R258" s="176">
        <f t="shared" si="9"/>
        <v>8.76</v>
      </c>
      <c r="S258" s="176">
        <f t="shared" si="10"/>
        <v>8.8000000000000007</v>
      </c>
      <c r="T258" s="176">
        <f t="shared" si="11"/>
        <v>8.84</v>
      </c>
      <c r="U258" s="183">
        <v>8.8800000000000008</v>
      </c>
      <c r="V258" s="178">
        <f t="shared" ref="V258:AO258" si="278">B258-B259</f>
        <v>0.26999999999999957</v>
      </c>
      <c r="W258" s="178">
        <f t="shared" si="278"/>
        <v>0.16000000000000014</v>
      </c>
      <c r="X258" s="178">
        <f t="shared" si="278"/>
        <v>0.11000000000000121</v>
      </c>
      <c r="Y258" s="178">
        <f t="shared" si="278"/>
        <v>8.0000000000000071E-2</v>
      </c>
      <c r="Z258" s="178">
        <f t="shared" si="278"/>
        <v>4.9999999999998934E-2</v>
      </c>
      <c r="AA258" s="178">
        <f t="shared" si="278"/>
        <v>3.5000000000000142E-2</v>
      </c>
      <c r="AB258" s="178">
        <f t="shared" si="278"/>
        <v>1.9999999999999574E-2</v>
      </c>
      <c r="AC258" s="178">
        <f t="shared" si="278"/>
        <v>9.9999999999980105E-3</v>
      </c>
      <c r="AD258" s="178">
        <f t="shared" si="278"/>
        <v>0</v>
      </c>
      <c r="AE258" s="178">
        <f t="shared" si="278"/>
        <v>-1.0000000000001563E-2</v>
      </c>
      <c r="AF258" s="178">
        <f t="shared" si="278"/>
        <v>-1.8000000000002458E-2</v>
      </c>
      <c r="AG258" s="178">
        <f t="shared" si="278"/>
        <v>-2.6000000000001577E-2</v>
      </c>
      <c r="AH258" s="178">
        <f t="shared" si="278"/>
        <v>-3.4000000000000696E-2</v>
      </c>
      <c r="AI258" s="178">
        <f t="shared" si="278"/>
        <v>-4.1999999999999815E-2</v>
      </c>
      <c r="AJ258" s="178">
        <f t="shared" si="278"/>
        <v>-5.0000000000000711E-2</v>
      </c>
      <c r="AK258" s="178">
        <f t="shared" si="278"/>
        <v>-5.7999999999999829E-2</v>
      </c>
      <c r="AL258" s="178">
        <f t="shared" si="278"/>
        <v>-6.6000000000000725E-2</v>
      </c>
      <c r="AM258" s="178">
        <f t="shared" si="278"/>
        <v>-7.3999999999999844E-2</v>
      </c>
      <c r="AN258" s="178">
        <f t="shared" si="278"/>
        <v>-8.2000000000000739E-2</v>
      </c>
      <c r="AO258" s="178">
        <f t="shared" si="278"/>
        <v>-8.9999999999999858E-2</v>
      </c>
      <c r="AP258" s="179">
        <f t="shared" si="13"/>
        <v>0.26999999999999957</v>
      </c>
      <c r="AQ258" s="180">
        <f>AVERAGE(AP258:AP508)</f>
        <v>4.0239043824701323E-2</v>
      </c>
      <c r="AR258" s="42">
        <f>STDEV(AP258:AP508)</f>
        <v>6.1870369559927953E-2</v>
      </c>
      <c r="AS258" s="241">
        <f>AQ258+AR258*$AV$7</f>
        <v>0.18417104651656085</v>
      </c>
    </row>
    <row r="259" spans="1:54" ht="12.75">
      <c r="A259" s="171">
        <v>42760</v>
      </c>
      <c r="B259" s="182">
        <v>8.39</v>
      </c>
      <c r="C259" s="176">
        <v>8.1</v>
      </c>
      <c r="D259" s="175">
        <v>8.02</v>
      </c>
      <c r="E259" s="175">
        <f t="shared" si="0"/>
        <v>8.0350000000000001</v>
      </c>
      <c r="F259" s="175">
        <v>8.0500000000000007</v>
      </c>
      <c r="G259" s="175">
        <f t="shared" si="1"/>
        <v>8.1050000000000004</v>
      </c>
      <c r="H259" s="176">
        <v>8.16</v>
      </c>
      <c r="I259" s="176">
        <f t="shared" si="2"/>
        <v>8.2333333333333343</v>
      </c>
      <c r="J259" s="176">
        <f t="shared" si="3"/>
        <v>8.3066666666666666</v>
      </c>
      <c r="K259" s="175">
        <v>8.3800000000000008</v>
      </c>
      <c r="L259" s="175">
        <f t="shared" si="4"/>
        <v>8.4500000000000011</v>
      </c>
      <c r="M259" s="175">
        <f t="shared" si="5"/>
        <v>8.5200000000000014</v>
      </c>
      <c r="N259" s="175">
        <f t="shared" si="6"/>
        <v>8.59</v>
      </c>
      <c r="O259" s="175">
        <f t="shared" si="7"/>
        <v>8.66</v>
      </c>
      <c r="P259" s="176">
        <v>8.73</v>
      </c>
      <c r="Q259" s="176">
        <f t="shared" si="8"/>
        <v>8.7780000000000005</v>
      </c>
      <c r="R259" s="176">
        <f t="shared" si="9"/>
        <v>8.8260000000000005</v>
      </c>
      <c r="S259" s="176">
        <f t="shared" si="10"/>
        <v>8.8740000000000006</v>
      </c>
      <c r="T259" s="176">
        <f t="shared" si="11"/>
        <v>8.9220000000000006</v>
      </c>
      <c r="U259" s="183">
        <v>8.9700000000000006</v>
      </c>
      <c r="V259" s="178">
        <f t="shared" ref="V259:AO259" si="279">B259-B260</f>
        <v>6.0000000000000497E-2</v>
      </c>
      <c r="W259" s="178">
        <f t="shared" si="279"/>
        <v>2.9999999999999361E-2</v>
      </c>
      <c r="X259" s="178">
        <f t="shared" si="279"/>
        <v>2.9999999999999361E-2</v>
      </c>
      <c r="Y259" s="178">
        <f t="shared" si="279"/>
        <v>6.0000000000000497E-2</v>
      </c>
      <c r="Z259" s="178">
        <f t="shared" si="279"/>
        <v>9.0000000000000746E-2</v>
      </c>
      <c r="AA259" s="178">
        <f t="shared" si="279"/>
        <v>0.11000000000000121</v>
      </c>
      <c r="AB259" s="178">
        <f t="shared" si="279"/>
        <v>0.13000000000000078</v>
      </c>
      <c r="AC259" s="178">
        <f t="shared" si="279"/>
        <v>0.13000000000000078</v>
      </c>
      <c r="AD259" s="178">
        <f t="shared" si="279"/>
        <v>0.13000000000000078</v>
      </c>
      <c r="AE259" s="178">
        <f t="shared" si="279"/>
        <v>0.13000000000000078</v>
      </c>
      <c r="AF259" s="178">
        <f t="shared" si="279"/>
        <v>0.12600000000000122</v>
      </c>
      <c r="AG259" s="178">
        <f t="shared" si="279"/>
        <v>0.12200000000000166</v>
      </c>
      <c r="AH259" s="178">
        <f t="shared" si="279"/>
        <v>0.11800000000000033</v>
      </c>
      <c r="AI259" s="178">
        <f t="shared" si="279"/>
        <v>0.11400000000000077</v>
      </c>
      <c r="AJ259" s="178">
        <f t="shared" si="279"/>
        <v>0.11000000000000121</v>
      </c>
      <c r="AK259" s="178">
        <f t="shared" si="279"/>
        <v>0.10600000000000165</v>
      </c>
      <c r="AL259" s="178">
        <f t="shared" si="279"/>
        <v>0.10200000000000031</v>
      </c>
      <c r="AM259" s="178">
        <f t="shared" si="279"/>
        <v>9.8000000000000753E-2</v>
      </c>
      <c r="AN259" s="178">
        <f t="shared" si="279"/>
        <v>9.3999999999999417E-2</v>
      </c>
      <c r="AO259" s="178">
        <f t="shared" si="279"/>
        <v>8.9999999999999858E-2</v>
      </c>
      <c r="AP259" s="179">
        <f t="shared" si="13"/>
        <v>0.13000000000000078</v>
      </c>
    </row>
    <row r="260" spans="1:54" ht="12.75">
      <c r="A260" s="171">
        <v>42759</v>
      </c>
      <c r="B260" s="182">
        <v>8.33</v>
      </c>
      <c r="C260" s="173">
        <v>8.07</v>
      </c>
      <c r="D260" s="175">
        <v>7.99</v>
      </c>
      <c r="E260" s="175">
        <f t="shared" si="0"/>
        <v>7.9749999999999996</v>
      </c>
      <c r="F260" s="175">
        <v>7.96</v>
      </c>
      <c r="G260" s="175">
        <f t="shared" si="1"/>
        <v>7.9949999999999992</v>
      </c>
      <c r="H260" s="173">
        <v>8.0299999999999994</v>
      </c>
      <c r="I260" s="176">
        <f t="shared" si="2"/>
        <v>8.1033333333333335</v>
      </c>
      <c r="J260" s="176">
        <f t="shared" si="3"/>
        <v>8.1766666666666659</v>
      </c>
      <c r="K260" s="175">
        <v>8.25</v>
      </c>
      <c r="L260" s="175">
        <f t="shared" si="4"/>
        <v>8.3239999999999998</v>
      </c>
      <c r="M260" s="175">
        <f t="shared" si="5"/>
        <v>8.3979999999999997</v>
      </c>
      <c r="N260" s="175">
        <f t="shared" si="6"/>
        <v>8.4719999999999995</v>
      </c>
      <c r="O260" s="175">
        <f t="shared" si="7"/>
        <v>8.5459999999999994</v>
      </c>
      <c r="P260" s="173">
        <v>8.6199999999999992</v>
      </c>
      <c r="Q260" s="176">
        <f t="shared" si="8"/>
        <v>8.6719999999999988</v>
      </c>
      <c r="R260" s="176">
        <f t="shared" si="9"/>
        <v>8.7240000000000002</v>
      </c>
      <c r="S260" s="176">
        <f t="shared" si="10"/>
        <v>8.7759999999999998</v>
      </c>
      <c r="T260" s="176">
        <f t="shared" si="11"/>
        <v>8.8280000000000012</v>
      </c>
      <c r="U260" s="183">
        <v>8.8800000000000008</v>
      </c>
      <c r="V260" s="178">
        <f t="shared" ref="V260:AO260" si="280">B260-B261</f>
        <v>9.9999999999997868E-3</v>
      </c>
      <c r="W260" s="178">
        <f t="shared" si="280"/>
        <v>1.9999999999999574E-2</v>
      </c>
      <c r="X260" s="178">
        <f t="shared" si="280"/>
        <v>4.0000000000000036E-2</v>
      </c>
      <c r="Y260" s="178">
        <f t="shared" si="280"/>
        <v>4.4999999999999929E-2</v>
      </c>
      <c r="Z260" s="178">
        <f t="shared" si="280"/>
        <v>4.9999999999999822E-2</v>
      </c>
      <c r="AA260" s="178">
        <f t="shared" si="280"/>
        <v>4.9999999999998934E-2</v>
      </c>
      <c r="AB260" s="178">
        <f t="shared" si="280"/>
        <v>4.9999999999998934E-2</v>
      </c>
      <c r="AC260" s="178">
        <f t="shared" si="280"/>
        <v>5.0000000000000711E-2</v>
      </c>
      <c r="AD260" s="178">
        <f t="shared" si="280"/>
        <v>4.9999999999998934E-2</v>
      </c>
      <c r="AE260" s="178">
        <f t="shared" si="280"/>
        <v>5.0000000000000711E-2</v>
      </c>
      <c r="AF260" s="178">
        <f t="shared" si="280"/>
        <v>4.8000000000000043E-2</v>
      </c>
      <c r="AG260" s="178">
        <f t="shared" si="280"/>
        <v>4.5999999999999375E-2</v>
      </c>
      <c r="AH260" s="178">
        <f t="shared" si="280"/>
        <v>4.4000000000000483E-2</v>
      </c>
      <c r="AI260" s="178">
        <f t="shared" si="280"/>
        <v>4.1999999999999815E-2</v>
      </c>
      <c r="AJ260" s="178">
        <f t="shared" si="280"/>
        <v>3.9999999999999147E-2</v>
      </c>
      <c r="AK260" s="178">
        <f t="shared" si="280"/>
        <v>3.9999999999999147E-2</v>
      </c>
      <c r="AL260" s="178">
        <f t="shared" si="280"/>
        <v>4.0000000000000924E-2</v>
      </c>
      <c r="AM260" s="178">
        <f t="shared" si="280"/>
        <v>3.9999999999999147E-2</v>
      </c>
      <c r="AN260" s="178">
        <f t="shared" si="280"/>
        <v>4.0000000000000924E-2</v>
      </c>
      <c r="AO260" s="178">
        <f t="shared" si="280"/>
        <v>4.0000000000000924E-2</v>
      </c>
      <c r="AP260" s="179">
        <f t="shared" si="13"/>
        <v>5.0000000000000711E-2</v>
      </c>
      <c r="AS260" s="240"/>
    </row>
    <row r="261" spans="1:54" ht="12.75">
      <c r="A261" s="171">
        <v>42758</v>
      </c>
      <c r="B261" s="182">
        <v>8.32</v>
      </c>
      <c r="C261" s="176">
        <v>8.0500000000000007</v>
      </c>
      <c r="D261" s="175">
        <v>7.95</v>
      </c>
      <c r="E261" s="175">
        <f t="shared" si="0"/>
        <v>7.93</v>
      </c>
      <c r="F261" s="175">
        <v>7.91</v>
      </c>
      <c r="G261" s="175">
        <f t="shared" si="1"/>
        <v>7.9450000000000003</v>
      </c>
      <c r="H261" s="176">
        <v>7.98</v>
      </c>
      <c r="I261" s="176">
        <f t="shared" si="2"/>
        <v>8.0533333333333328</v>
      </c>
      <c r="J261" s="176">
        <f t="shared" si="3"/>
        <v>8.1266666666666669</v>
      </c>
      <c r="K261" s="175">
        <v>8.1999999999999993</v>
      </c>
      <c r="L261" s="175">
        <f t="shared" si="4"/>
        <v>8.2759999999999998</v>
      </c>
      <c r="M261" s="175">
        <f t="shared" si="5"/>
        <v>8.3520000000000003</v>
      </c>
      <c r="N261" s="175">
        <f t="shared" si="6"/>
        <v>8.427999999999999</v>
      </c>
      <c r="O261" s="175">
        <f t="shared" si="7"/>
        <v>8.5039999999999996</v>
      </c>
      <c r="P261" s="176">
        <v>8.58</v>
      </c>
      <c r="Q261" s="176">
        <f t="shared" si="8"/>
        <v>8.6319999999999997</v>
      </c>
      <c r="R261" s="176">
        <f t="shared" si="9"/>
        <v>8.6839999999999993</v>
      </c>
      <c r="S261" s="176">
        <f t="shared" si="10"/>
        <v>8.7360000000000007</v>
      </c>
      <c r="T261" s="176">
        <f t="shared" si="11"/>
        <v>8.7880000000000003</v>
      </c>
      <c r="U261" s="183">
        <v>8.84</v>
      </c>
      <c r="V261" s="178">
        <f t="shared" ref="V261:AO261" si="281">B261-B262</f>
        <v>-3.9999999999999147E-2</v>
      </c>
      <c r="W261" s="178">
        <f t="shared" si="281"/>
        <v>1.0000000000001563E-2</v>
      </c>
      <c r="X261" s="178">
        <f t="shared" si="281"/>
        <v>2.0000000000000462E-2</v>
      </c>
      <c r="Y261" s="178">
        <f t="shared" si="281"/>
        <v>1.499999999999968E-2</v>
      </c>
      <c r="Z261" s="178">
        <f t="shared" si="281"/>
        <v>9.9999999999997868E-3</v>
      </c>
      <c r="AA261" s="178">
        <f t="shared" si="281"/>
        <v>4.9999999999998934E-3</v>
      </c>
      <c r="AB261" s="178">
        <f t="shared" si="281"/>
        <v>0</v>
      </c>
      <c r="AC261" s="178">
        <f t="shared" si="281"/>
        <v>3.333333333332078E-3</v>
      </c>
      <c r="AD261" s="178">
        <f t="shared" si="281"/>
        <v>6.6666666666677088E-3</v>
      </c>
      <c r="AE261" s="178">
        <f t="shared" si="281"/>
        <v>9.9999999999997868E-3</v>
      </c>
      <c r="AF261" s="178">
        <f t="shared" si="281"/>
        <v>1.9999999999999574E-2</v>
      </c>
      <c r="AG261" s="178">
        <f t="shared" si="281"/>
        <v>3.0000000000001137E-2</v>
      </c>
      <c r="AH261" s="178">
        <f t="shared" si="281"/>
        <v>3.9999999999999147E-2</v>
      </c>
      <c r="AI261" s="178">
        <f t="shared" si="281"/>
        <v>5.0000000000000711E-2</v>
      </c>
      <c r="AJ261" s="178">
        <f t="shared" si="281"/>
        <v>6.0000000000000497E-2</v>
      </c>
      <c r="AK261" s="178">
        <f t="shared" si="281"/>
        <v>6.6000000000000725E-2</v>
      </c>
      <c r="AL261" s="178">
        <f t="shared" si="281"/>
        <v>7.1999999999999176E-2</v>
      </c>
      <c r="AM261" s="178">
        <f t="shared" si="281"/>
        <v>7.800000000000118E-2</v>
      </c>
      <c r="AN261" s="178">
        <f t="shared" si="281"/>
        <v>8.3999999999999631E-2</v>
      </c>
      <c r="AO261" s="178">
        <f t="shared" si="281"/>
        <v>8.9999999999999858E-2</v>
      </c>
      <c r="AP261" s="179">
        <f t="shared" si="13"/>
        <v>8.9999999999999858E-2</v>
      </c>
      <c r="AS261" s="240"/>
    </row>
    <row r="262" spans="1:54" ht="12.75">
      <c r="A262" s="171">
        <v>42755</v>
      </c>
      <c r="B262" s="182">
        <v>8.36</v>
      </c>
      <c r="C262" s="176">
        <v>8.0399999999999991</v>
      </c>
      <c r="D262" s="175">
        <v>7.93</v>
      </c>
      <c r="E262" s="175">
        <f t="shared" si="0"/>
        <v>7.915</v>
      </c>
      <c r="F262" s="175">
        <v>7.9</v>
      </c>
      <c r="G262" s="175">
        <f t="shared" si="1"/>
        <v>7.94</v>
      </c>
      <c r="H262" s="176">
        <v>7.98</v>
      </c>
      <c r="I262" s="176">
        <f t="shared" si="2"/>
        <v>8.0500000000000007</v>
      </c>
      <c r="J262" s="176">
        <f t="shared" si="3"/>
        <v>8.1199999999999992</v>
      </c>
      <c r="K262" s="175">
        <v>8.19</v>
      </c>
      <c r="L262" s="175">
        <f t="shared" si="4"/>
        <v>8.2560000000000002</v>
      </c>
      <c r="M262" s="175">
        <f t="shared" si="5"/>
        <v>8.3219999999999992</v>
      </c>
      <c r="N262" s="175">
        <f t="shared" si="6"/>
        <v>8.3879999999999999</v>
      </c>
      <c r="O262" s="175">
        <f t="shared" si="7"/>
        <v>8.4539999999999988</v>
      </c>
      <c r="P262" s="176">
        <v>8.52</v>
      </c>
      <c r="Q262" s="176">
        <f t="shared" si="8"/>
        <v>8.5659999999999989</v>
      </c>
      <c r="R262" s="176">
        <f t="shared" si="9"/>
        <v>8.6120000000000001</v>
      </c>
      <c r="S262" s="176">
        <f t="shared" si="10"/>
        <v>8.6579999999999995</v>
      </c>
      <c r="T262" s="176">
        <f t="shared" si="11"/>
        <v>8.7040000000000006</v>
      </c>
      <c r="U262" s="183">
        <v>8.75</v>
      </c>
      <c r="V262" s="178">
        <f t="shared" ref="V262:AO262" si="282">B262-B263</f>
        <v>4.9999999999998934E-2</v>
      </c>
      <c r="W262" s="178">
        <f t="shared" si="282"/>
        <v>-1.0000000000001563E-2</v>
      </c>
      <c r="X262" s="178">
        <f t="shared" si="282"/>
        <v>-4.0000000000000036E-2</v>
      </c>
      <c r="Y262" s="178">
        <f t="shared" si="282"/>
        <v>-4.0000000000000036E-2</v>
      </c>
      <c r="Z262" s="178">
        <f t="shared" si="282"/>
        <v>-4.0000000000000036E-2</v>
      </c>
      <c r="AA262" s="178">
        <f t="shared" si="282"/>
        <v>-2.4999999999999467E-2</v>
      </c>
      <c r="AB262" s="178">
        <f t="shared" si="282"/>
        <v>-9.9999999999997868E-3</v>
      </c>
      <c r="AC262" s="178">
        <f t="shared" si="282"/>
        <v>9.9999999999997868E-3</v>
      </c>
      <c r="AD262" s="178">
        <f t="shared" si="282"/>
        <v>2.9999999999999361E-2</v>
      </c>
      <c r="AE262" s="178">
        <f t="shared" si="282"/>
        <v>4.9999999999998934E-2</v>
      </c>
      <c r="AF262" s="178">
        <f t="shared" si="282"/>
        <v>7.0000000000000284E-2</v>
      </c>
      <c r="AG262" s="178">
        <f t="shared" si="282"/>
        <v>8.9999999999999858E-2</v>
      </c>
      <c r="AH262" s="178">
        <f t="shared" si="282"/>
        <v>0.10999999999999943</v>
      </c>
      <c r="AI262" s="178">
        <f t="shared" si="282"/>
        <v>0.12999999999999901</v>
      </c>
      <c r="AJ262" s="178">
        <f t="shared" si="282"/>
        <v>0.15000000000000036</v>
      </c>
      <c r="AK262" s="178">
        <f t="shared" si="282"/>
        <v>0.16799999999999926</v>
      </c>
      <c r="AL262" s="178">
        <f t="shared" si="282"/>
        <v>0.18599999999999994</v>
      </c>
      <c r="AM262" s="178">
        <f t="shared" si="282"/>
        <v>0.20400000000000063</v>
      </c>
      <c r="AN262" s="178">
        <f t="shared" si="282"/>
        <v>0.22200000000000131</v>
      </c>
      <c r="AO262" s="178">
        <f t="shared" si="282"/>
        <v>0.24000000000000021</v>
      </c>
      <c r="AP262" s="179">
        <f t="shared" si="13"/>
        <v>0.24000000000000021</v>
      </c>
      <c r="AS262" s="240"/>
    </row>
    <row r="263" spans="1:54" ht="12.75">
      <c r="A263" s="171">
        <v>42754</v>
      </c>
      <c r="B263" s="182">
        <v>8.31</v>
      </c>
      <c r="C263" s="176">
        <v>8.0500000000000007</v>
      </c>
      <c r="D263" s="175">
        <v>7.97</v>
      </c>
      <c r="E263" s="175">
        <f t="shared" si="0"/>
        <v>7.9550000000000001</v>
      </c>
      <c r="F263" s="175">
        <v>7.94</v>
      </c>
      <c r="G263" s="175">
        <f t="shared" si="1"/>
        <v>7.9649999999999999</v>
      </c>
      <c r="H263" s="176">
        <v>7.99</v>
      </c>
      <c r="I263" s="176">
        <f t="shared" si="2"/>
        <v>8.0400000000000009</v>
      </c>
      <c r="J263" s="176">
        <f t="shared" si="3"/>
        <v>8.09</v>
      </c>
      <c r="K263" s="175">
        <v>8.14</v>
      </c>
      <c r="L263" s="175">
        <f t="shared" si="4"/>
        <v>8.1859999999999999</v>
      </c>
      <c r="M263" s="175">
        <f t="shared" si="5"/>
        <v>8.2319999999999993</v>
      </c>
      <c r="N263" s="175">
        <f t="shared" si="6"/>
        <v>8.2780000000000005</v>
      </c>
      <c r="O263" s="175">
        <f t="shared" si="7"/>
        <v>8.3239999999999998</v>
      </c>
      <c r="P263" s="176">
        <v>8.3699999999999992</v>
      </c>
      <c r="Q263" s="176">
        <f t="shared" si="8"/>
        <v>8.3979999999999997</v>
      </c>
      <c r="R263" s="176">
        <f t="shared" si="9"/>
        <v>8.4260000000000002</v>
      </c>
      <c r="S263" s="176">
        <f t="shared" si="10"/>
        <v>8.4539999999999988</v>
      </c>
      <c r="T263" s="176">
        <f t="shared" si="11"/>
        <v>8.4819999999999993</v>
      </c>
      <c r="U263" s="183">
        <v>8.51</v>
      </c>
      <c r="V263" s="178">
        <f t="shared" ref="V263:AO263" si="283">B263-B264</f>
        <v>-1.9999999999999574E-2</v>
      </c>
      <c r="W263" s="178">
        <f t="shared" si="283"/>
        <v>-3.9999999999999147E-2</v>
      </c>
      <c r="X263" s="178">
        <f t="shared" si="283"/>
        <v>0</v>
      </c>
      <c r="Y263" s="178">
        <f t="shared" si="283"/>
        <v>9.9999999999997868E-3</v>
      </c>
      <c r="Z263" s="178">
        <f t="shared" si="283"/>
        <v>2.0000000000000462E-2</v>
      </c>
      <c r="AA263" s="178">
        <f t="shared" si="283"/>
        <v>1.499999999999968E-2</v>
      </c>
      <c r="AB263" s="178">
        <f t="shared" si="283"/>
        <v>9.9999999999997868E-3</v>
      </c>
      <c r="AC263" s="178">
        <f t="shared" si="283"/>
        <v>9.9999999999997868E-3</v>
      </c>
      <c r="AD263" s="178">
        <f t="shared" si="283"/>
        <v>9.9999999999997868E-3</v>
      </c>
      <c r="AE263" s="178">
        <f t="shared" si="283"/>
        <v>9.9999999999997868E-3</v>
      </c>
      <c r="AF263" s="178">
        <f t="shared" si="283"/>
        <v>1.9999999999988916E-3</v>
      </c>
      <c r="AG263" s="178">
        <f t="shared" si="283"/>
        <v>-6.0000000000020037E-3</v>
      </c>
      <c r="AH263" s="178">
        <f t="shared" si="283"/>
        <v>-1.3999999999999346E-2</v>
      </c>
      <c r="AI263" s="178">
        <f t="shared" si="283"/>
        <v>-2.2000000000000242E-2</v>
      </c>
      <c r="AJ263" s="178">
        <f t="shared" si="283"/>
        <v>-3.0000000000001137E-2</v>
      </c>
      <c r="AK263" s="178">
        <f t="shared" si="283"/>
        <v>-3.8000000000000256E-2</v>
      </c>
      <c r="AL263" s="178">
        <f t="shared" si="283"/>
        <v>-4.5999999999999375E-2</v>
      </c>
      <c r="AM263" s="178">
        <f t="shared" si="283"/>
        <v>-5.4000000000002046E-2</v>
      </c>
      <c r="AN263" s="178">
        <f t="shared" si="283"/>
        <v>-6.2000000000001165E-2</v>
      </c>
      <c r="AO263" s="178">
        <f t="shared" si="283"/>
        <v>-7.0000000000000284E-2</v>
      </c>
      <c r="AP263" s="179">
        <f t="shared" si="13"/>
        <v>2.0000000000000462E-2</v>
      </c>
      <c r="AS263" s="240"/>
    </row>
    <row r="264" spans="1:54" ht="12.75">
      <c r="A264" s="171">
        <v>42753</v>
      </c>
      <c r="B264" s="182">
        <v>8.33</v>
      </c>
      <c r="C264" s="176">
        <v>8.09</v>
      </c>
      <c r="D264" s="175">
        <v>7.97</v>
      </c>
      <c r="E264" s="175">
        <f t="shared" si="0"/>
        <v>7.9450000000000003</v>
      </c>
      <c r="F264" s="175">
        <v>7.92</v>
      </c>
      <c r="G264" s="175">
        <f t="shared" si="1"/>
        <v>7.95</v>
      </c>
      <c r="H264" s="176">
        <v>7.98</v>
      </c>
      <c r="I264" s="176">
        <f t="shared" si="2"/>
        <v>8.0300000000000011</v>
      </c>
      <c r="J264" s="176">
        <f t="shared" si="3"/>
        <v>8.08</v>
      </c>
      <c r="K264" s="175">
        <v>8.1300000000000008</v>
      </c>
      <c r="L264" s="175">
        <f t="shared" si="4"/>
        <v>8.1840000000000011</v>
      </c>
      <c r="M264" s="175">
        <f t="shared" si="5"/>
        <v>8.2380000000000013</v>
      </c>
      <c r="N264" s="175">
        <f t="shared" si="6"/>
        <v>8.2919999999999998</v>
      </c>
      <c r="O264" s="175">
        <f t="shared" si="7"/>
        <v>8.3460000000000001</v>
      </c>
      <c r="P264" s="176">
        <v>8.4</v>
      </c>
      <c r="Q264" s="176">
        <f t="shared" si="8"/>
        <v>8.4359999999999999</v>
      </c>
      <c r="R264" s="176">
        <f t="shared" si="9"/>
        <v>8.4719999999999995</v>
      </c>
      <c r="S264" s="176">
        <f t="shared" si="10"/>
        <v>8.5080000000000009</v>
      </c>
      <c r="T264" s="176">
        <f t="shared" si="11"/>
        <v>8.5440000000000005</v>
      </c>
      <c r="U264" s="183">
        <v>8.58</v>
      </c>
      <c r="V264" s="178">
        <f t="shared" ref="V264:AO264" si="284">B264-B265</f>
        <v>9.9999999999997868E-3</v>
      </c>
      <c r="W264" s="178">
        <f t="shared" si="284"/>
        <v>0</v>
      </c>
      <c r="X264" s="178">
        <f t="shared" si="284"/>
        <v>-1.0000000000000675E-2</v>
      </c>
      <c r="Y264" s="178">
        <f t="shared" si="284"/>
        <v>0</v>
      </c>
      <c r="Z264" s="178">
        <f t="shared" si="284"/>
        <v>9.9999999999997868E-3</v>
      </c>
      <c r="AA264" s="178">
        <f t="shared" si="284"/>
        <v>2.0000000000000462E-2</v>
      </c>
      <c r="AB264" s="178">
        <f t="shared" si="284"/>
        <v>3.0000000000000249E-2</v>
      </c>
      <c r="AC264" s="178">
        <f t="shared" si="284"/>
        <v>3.0000000000001137E-2</v>
      </c>
      <c r="AD264" s="178">
        <f t="shared" si="284"/>
        <v>2.9999999999999361E-2</v>
      </c>
      <c r="AE264" s="178">
        <f t="shared" si="284"/>
        <v>3.0000000000001137E-2</v>
      </c>
      <c r="AF264" s="178">
        <f t="shared" si="284"/>
        <v>3.0000000000001137E-2</v>
      </c>
      <c r="AG264" s="178">
        <f t="shared" si="284"/>
        <v>3.0000000000001137E-2</v>
      </c>
      <c r="AH264" s="178">
        <f t="shared" si="284"/>
        <v>3.0000000000001137E-2</v>
      </c>
      <c r="AI264" s="178">
        <f t="shared" si="284"/>
        <v>3.0000000000001137E-2</v>
      </c>
      <c r="AJ264" s="178">
        <f t="shared" si="284"/>
        <v>3.0000000000001137E-2</v>
      </c>
      <c r="AK264" s="178">
        <f t="shared" si="284"/>
        <v>2.5999999999999801E-2</v>
      </c>
      <c r="AL264" s="178">
        <f t="shared" si="284"/>
        <v>2.2000000000000242E-2</v>
      </c>
      <c r="AM264" s="178">
        <f t="shared" si="284"/>
        <v>1.8000000000000682E-2</v>
      </c>
      <c r="AN264" s="178">
        <f t="shared" si="284"/>
        <v>1.4000000000001123E-2</v>
      </c>
      <c r="AO264" s="178">
        <f t="shared" si="284"/>
        <v>9.9999999999997868E-3</v>
      </c>
      <c r="AP264" s="179">
        <f t="shared" si="13"/>
        <v>3.0000000000001137E-2</v>
      </c>
      <c r="AS264" s="240"/>
    </row>
    <row r="265" spans="1:54" ht="12.75">
      <c r="A265" s="171">
        <v>42752</v>
      </c>
      <c r="B265" s="182">
        <v>8.32</v>
      </c>
      <c r="C265" s="176">
        <v>8.09</v>
      </c>
      <c r="D265" s="175">
        <v>7.98</v>
      </c>
      <c r="E265" s="175">
        <f t="shared" si="0"/>
        <v>7.9450000000000003</v>
      </c>
      <c r="F265" s="175">
        <v>7.91</v>
      </c>
      <c r="G265" s="175">
        <f t="shared" si="1"/>
        <v>7.93</v>
      </c>
      <c r="H265" s="176">
        <v>7.95</v>
      </c>
      <c r="I265" s="176">
        <f t="shared" si="2"/>
        <v>8</v>
      </c>
      <c r="J265" s="176">
        <f t="shared" si="3"/>
        <v>8.0500000000000007</v>
      </c>
      <c r="K265" s="175">
        <v>8.1</v>
      </c>
      <c r="L265" s="175">
        <f t="shared" si="4"/>
        <v>8.1539999999999999</v>
      </c>
      <c r="M265" s="175">
        <f t="shared" si="5"/>
        <v>8.2080000000000002</v>
      </c>
      <c r="N265" s="175">
        <f t="shared" si="6"/>
        <v>8.2619999999999987</v>
      </c>
      <c r="O265" s="175">
        <f t="shared" si="7"/>
        <v>8.3159999999999989</v>
      </c>
      <c r="P265" s="176">
        <v>8.3699999999999992</v>
      </c>
      <c r="Q265" s="176">
        <f t="shared" si="8"/>
        <v>8.41</v>
      </c>
      <c r="R265" s="176">
        <f t="shared" si="9"/>
        <v>8.4499999999999993</v>
      </c>
      <c r="S265" s="176">
        <f t="shared" si="10"/>
        <v>8.49</v>
      </c>
      <c r="T265" s="176">
        <f t="shared" si="11"/>
        <v>8.5299999999999994</v>
      </c>
      <c r="U265" s="183">
        <v>8.57</v>
      </c>
      <c r="V265" s="178">
        <f t="shared" ref="V265:AO265" si="285">B265-B266</f>
        <v>-9.9999999999997868E-3</v>
      </c>
      <c r="W265" s="178">
        <f t="shared" si="285"/>
        <v>-4.0000000000000924E-2</v>
      </c>
      <c r="X265" s="178">
        <f t="shared" si="285"/>
        <v>-4.9999999999998934E-2</v>
      </c>
      <c r="Y265" s="178">
        <f t="shared" si="285"/>
        <v>-4.9999999999998934E-2</v>
      </c>
      <c r="Z265" s="178">
        <f t="shared" si="285"/>
        <v>-4.9999999999999822E-2</v>
      </c>
      <c r="AA265" s="178">
        <f t="shared" si="285"/>
        <v>-4.4999999999999929E-2</v>
      </c>
      <c r="AB265" s="178">
        <f t="shared" si="285"/>
        <v>-4.0000000000000036E-2</v>
      </c>
      <c r="AC265" s="178">
        <f t="shared" si="285"/>
        <v>-3.6666666666667069E-2</v>
      </c>
      <c r="AD265" s="178">
        <f t="shared" si="285"/>
        <v>-3.3333333333333215E-2</v>
      </c>
      <c r="AE265" s="178">
        <f t="shared" si="285"/>
        <v>-3.0000000000001137E-2</v>
      </c>
      <c r="AF265" s="178">
        <f t="shared" si="285"/>
        <v>-3.0000000000001137E-2</v>
      </c>
      <c r="AG265" s="178">
        <f t="shared" si="285"/>
        <v>-3.0000000000001137E-2</v>
      </c>
      <c r="AH265" s="178">
        <f t="shared" si="285"/>
        <v>-3.0000000000001137E-2</v>
      </c>
      <c r="AI265" s="178">
        <f t="shared" si="285"/>
        <v>-3.0000000000001137E-2</v>
      </c>
      <c r="AJ265" s="178">
        <f t="shared" si="285"/>
        <v>-3.0000000000001137E-2</v>
      </c>
      <c r="AK265" s="178">
        <f t="shared" si="285"/>
        <v>-3.2000000000000028E-2</v>
      </c>
      <c r="AL265" s="178">
        <f t="shared" si="285"/>
        <v>-3.4000000000000696E-2</v>
      </c>
      <c r="AM265" s="178">
        <f t="shared" si="285"/>
        <v>-3.5999999999999588E-2</v>
      </c>
      <c r="AN265" s="178">
        <f t="shared" si="285"/>
        <v>-3.8000000000000256E-2</v>
      </c>
      <c r="AO265" s="178">
        <f t="shared" si="285"/>
        <v>-3.9999999999999147E-2</v>
      </c>
      <c r="AP265" s="179">
        <f t="shared" si="13"/>
        <v>-9.9999999999997868E-3</v>
      </c>
      <c r="AS265" s="240"/>
    </row>
    <row r="266" spans="1:54" ht="12.75">
      <c r="A266" s="171">
        <v>42751</v>
      </c>
      <c r="B266" s="182">
        <v>8.33</v>
      </c>
      <c r="C266" s="176">
        <v>8.1300000000000008</v>
      </c>
      <c r="D266" s="175">
        <v>8.0299999999999994</v>
      </c>
      <c r="E266" s="175">
        <f t="shared" si="0"/>
        <v>7.9949999999999992</v>
      </c>
      <c r="F266" s="175">
        <v>7.96</v>
      </c>
      <c r="G266" s="175">
        <f t="shared" si="1"/>
        <v>7.9749999999999996</v>
      </c>
      <c r="H266" s="176">
        <v>7.99</v>
      </c>
      <c r="I266" s="176">
        <f t="shared" si="2"/>
        <v>8.0366666666666671</v>
      </c>
      <c r="J266" s="176">
        <f t="shared" si="3"/>
        <v>8.0833333333333339</v>
      </c>
      <c r="K266" s="175">
        <v>8.1300000000000008</v>
      </c>
      <c r="L266" s="175">
        <f t="shared" si="4"/>
        <v>8.1840000000000011</v>
      </c>
      <c r="M266" s="175">
        <f t="shared" si="5"/>
        <v>8.2380000000000013</v>
      </c>
      <c r="N266" s="175">
        <f t="shared" si="6"/>
        <v>8.2919999999999998</v>
      </c>
      <c r="O266" s="175">
        <f t="shared" si="7"/>
        <v>8.3460000000000001</v>
      </c>
      <c r="P266" s="176">
        <v>8.4</v>
      </c>
      <c r="Q266" s="176">
        <f t="shared" si="8"/>
        <v>8.4420000000000002</v>
      </c>
      <c r="R266" s="176">
        <f t="shared" si="9"/>
        <v>8.484</v>
      </c>
      <c r="S266" s="176">
        <f t="shared" si="10"/>
        <v>8.5259999999999998</v>
      </c>
      <c r="T266" s="176">
        <f t="shared" si="11"/>
        <v>8.5679999999999996</v>
      </c>
      <c r="U266" s="183">
        <v>8.61</v>
      </c>
      <c r="V266" s="178">
        <f t="shared" ref="V266:AO266" si="286">B266-B267</f>
        <v>-2.9999999999999361E-2</v>
      </c>
      <c r="W266" s="178">
        <f t="shared" si="286"/>
        <v>1.0000000000001563E-2</v>
      </c>
      <c r="X266" s="178">
        <f t="shared" si="286"/>
        <v>4.9999999999998934E-2</v>
      </c>
      <c r="Y266" s="178">
        <f t="shared" si="286"/>
        <v>5.9999999999998721E-2</v>
      </c>
      <c r="Z266" s="178">
        <f t="shared" si="286"/>
        <v>7.0000000000000284E-2</v>
      </c>
      <c r="AA266" s="178">
        <f t="shared" si="286"/>
        <v>6.4999999999999503E-2</v>
      </c>
      <c r="AB266" s="178">
        <f t="shared" si="286"/>
        <v>6.0000000000000497E-2</v>
      </c>
      <c r="AC266" s="178">
        <f t="shared" si="286"/>
        <v>5.3333333333333677E-2</v>
      </c>
      <c r="AD266" s="178">
        <f t="shared" si="286"/>
        <v>4.6666666666666856E-2</v>
      </c>
      <c r="AE266" s="178">
        <f t="shared" si="286"/>
        <v>4.0000000000000924E-2</v>
      </c>
      <c r="AF266" s="178">
        <f t="shared" si="286"/>
        <v>3.8000000000002032E-2</v>
      </c>
      <c r="AG266" s="178">
        <f t="shared" si="286"/>
        <v>3.6000000000001364E-2</v>
      </c>
      <c r="AH266" s="178">
        <f t="shared" si="286"/>
        <v>3.4000000000000696E-2</v>
      </c>
      <c r="AI266" s="178">
        <f t="shared" si="286"/>
        <v>3.2000000000000028E-2</v>
      </c>
      <c r="AJ266" s="178">
        <f t="shared" si="286"/>
        <v>3.0000000000001137E-2</v>
      </c>
      <c r="AK266" s="178">
        <f t="shared" si="286"/>
        <v>3.0000000000001137E-2</v>
      </c>
      <c r="AL266" s="178">
        <f t="shared" si="286"/>
        <v>3.0000000000001137E-2</v>
      </c>
      <c r="AM266" s="178">
        <f t="shared" si="286"/>
        <v>2.9999999999999361E-2</v>
      </c>
      <c r="AN266" s="178">
        <f t="shared" si="286"/>
        <v>2.9999999999999361E-2</v>
      </c>
      <c r="AO266" s="178">
        <f t="shared" si="286"/>
        <v>2.9999999999999361E-2</v>
      </c>
      <c r="AP266" s="179">
        <f t="shared" si="13"/>
        <v>7.0000000000000284E-2</v>
      </c>
      <c r="AS266" s="240"/>
    </row>
    <row r="267" spans="1:54" ht="12.75">
      <c r="A267" s="171">
        <v>42748</v>
      </c>
      <c r="B267" s="182">
        <v>8.36</v>
      </c>
      <c r="C267" s="176">
        <v>8.1199999999999992</v>
      </c>
      <c r="D267" s="175">
        <v>7.98</v>
      </c>
      <c r="E267" s="175">
        <f t="shared" si="0"/>
        <v>7.9350000000000005</v>
      </c>
      <c r="F267" s="175">
        <v>7.89</v>
      </c>
      <c r="G267" s="175">
        <f t="shared" si="1"/>
        <v>7.91</v>
      </c>
      <c r="H267" s="176">
        <v>7.93</v>
      </c>
      <c r="I267" s="176">
        <f t="shared" si="2"/>
        <v>7.9833333333333334</v>
      </c>
      <c r="J267" s="176">
        <f t="shared" si="3"/>
        <v>8.0366666666666671</v>
      </c>
      <c r="K267" s="175">
        <v>8.09</v>
      </c>
      <c r="L267" s="175">
        <f t="shared" si="4"/>
        <v>8.145999999999999</v>
      </c>
      <c r="M267" s="175">
        <f t="shared" si="5"/>
        <v>8.202</v>
      </c>
      <c r="N267" s="175">
        <f t="shared" si="6"/>
        <v>8.2579999999999991</v>
      </c>
      <c r="O267" s="175">
        <f t="shared" si="7"/>
        <v>8.3140000000000001</v>
      </c>
      <c r="P267" s="176">
        <v>8.3699999999999992</v>
      </c>
      <c r="Q267" s="176">
        <f t="shared" si="8"/>
        <v>8.411999999999999</v>
      </c>
      <c r="R267" s="176">
        <f t="shared" si="9"/>
        <v>8.4539999999999988</v>
      </c>
      <c r="S267" s="176">
        <f t="shared" si="10"/>
        <v>8.4960000000000004</v>
      </c>
      <c r="T267" s="176">
        <f t="shared" si="11"/>
        <v>8.5380000000000003</v>
      </c>
      <c r="U267" s="183">
        <v>8.58</v>
      </c>
      <c r="V267" s="178">
        <f t="shared" ref="V267:AO267" si="287">B267-B268</f>
        <v>-2.000000000000135E-2</v>
      </c>
      <c r="W267" s="178">
        <f t="shared" si="287"/>
        <v>-1.0000000000001563E-2</v>
      </c>
      <c r="X267" s="178">
        <f t="shared" si="287"/>
        <v>-1.9999999999999574E-2</v>
      </c>
      <c r="Y267" s="178">
        <f t="shared" si="287"/>
        <v>-1.499999999999968E-2</v>
      </c>
      <c r="Z267" s="178">
        <f t="shared" si="287"/>
        <v>-1.0000000000000675E-2</v>
      </c>
      <c r="AA267" s="178">
        <f t="shared" si="287"/>
        <v>-9.9999999999997868E-3</v>
      </c>
      <c r="AB267" s="178">
        <f t="shared" si="287"/>
        <v>-1.0000000000000675E-2</v>
      </c>
      <c r="AC267" s="178">
        <f t="shared" si="287"/>
        <v>-3.3333333333338544E-3</v>
      </c>
      <c r="AD267" s="178">
        <f t="shared" si="287"/>
        <v>3.3333333333338544E-3</v>
      </c>
      <c r="AE267" s="178">
        <f t="shared" si="287"/>
        <v>9.9999999999997868E-3</v>
      </c>
      <c r="AF267" s="178">
        <f t="shared" si="287"/>
        <v>1.3999999999999346E-2</v>
      </c>
      <c r="AG267" s="178">
        <f t="shared" si="287"/>
        <v>1.8000000000000682E-2</v>
      </c>
      <c r="AH267" s="178">
        <f t="shared" si="287"/>
        <v>2.1999999999998465E-2</v>
      </c>
      <c r="AI267" s="178">
        <f t="shared" si="287"/>
        <v>2.5999999999999801E-2</v>
      </c>
      <c r="AJ267" s="178">
        <f t="shared" si="287"/>
        <v>2.9999999999999361E-2</v>
      </c>
      <c r="AK267" s="178">
        <f t="shared" si="287"/>
        <v>3.2000000000000028E-2</v>
      </c>
      <c r="AL267" s="178">
        <f t="shared" si="287"/>
        <v>3.399999999999892E-2</v>
      </c>
      <c r="AM267" s="178">
        <f t="shared" si="287"/>
        <v>3.6000000000001364E-2</v>
      </c>
      <c r="AN267" s="178">
        <f t="shared" si="287"/>
        <v>3.8000000000000256E-2</v>
      </c>
      <c r="AO267" s="178">
        <f t="shared" si="287"/>
        <v>4.0000000000000924E-2</v>
      </c>
      <c r="AP267" s="179">
        <f t="shared" si="13"/>
        <v>4.0000000000000924E-2</v>
      </c>
      <c r="AS267" s="240"/>
    </row>
    <row r="268" spans="1:54" ht="12.75">
      <c r="A268" s="171">
        <v>42747</v>
      </c>
      <c r="B268" s="182">
        <v>8.3800000000000008</v>
      </c>
      <c r="C268" s="176">
        <v>8.1300000000000008</v>
      </c>
      <c r="D268" s="175">
        <v>8</v>
      </c>
      <c r="E268" s="175">
        <f t="shared" si="0"/>
        <v>7.95</v>
      </c>
      <c r="F268" s="175">
        <v>7.9</v>
      </c>
      <c r="G268" s="175">
        <f t="shared" si="1"/>
        <v>7.92</v>
      </c>
      <c r="H268" s="176">
        <v>7.94</v>
      </c>
      <c r="I268" s="176">
        <f t="shared" si="2"/>
        <v>7.9866666666666672</v>
      </c>
      <c r="J268" s="176">
        <f t="shared" si="3"/>
        <v>8.0333333333333332</v>
      </c>
      <c r="K268" s="175">
        <v>8.08</v>
      </c>
      <c r="L268" s="175">
        <f t="shared" si="4"/>
        <v>8.1319999999999997</v>
      </c>
      <c r="M268" s="175">
        <f t="shared" si="5"/>
        <v>8.1839999999999993</v>
      </c>
      <c r="N268" s="175">
        <f t="shared" si="6"/>
        <v>8.2360000000000007</v>
      </c>
      <c r="O268" s="175">
        <f t="shared" si="7"/>
        <v>8.2880000000000003</v>
      </c>
      <c r="P268" s="176">
        <v>8.34</v>
      </c>
      <c r="Q268" s="176">
        <f t="shared" si="8"/>
        <v>8.379999999999999</v>
      </c>
      <c r="R268" s="176">
        <f t="shared" si="9"/>
        <v>8.42</v>
      </c>
      <c r="S268" s="176">
        <f t="shared" si="10"/>
        <v>8.4599999999999991</v>
      </c>
      <c r="T268" s="176">
        <f t="shared" si="11"/>
        <v>8.5</v>
      </c>
      <c r="U268" s="183">
        <v>8.5399999999999991</v>
      </c>
      <c r="V268" s="178">
        <f t="shared" ref="V268:AO268" si="288">B268-B269</f>
        <v>-1.9999999999999574E-2</v>
      </c>
      <c r="W268" s="178">
        <f t="shared" si="288"/>
        <v>-6.9999999999998508E-2</v>
      </c>
      <c r="X268" s="178">
        <f t="shared" si="288"/>
        <v>-9.9999999999999645E-2</v>
      </c>
      <c r="Y268" s="178">
        <f t="shared" si="288"/>
        <v>-0.12499999999999911</v>
      </c>
      <c r="Z268" s="178">
        <f t="shared" si="288"/>
        <v>-0.15000000000000036</v>
      </c>
      <c r="AA268" s="178">
        <f t="shared" si="288"/>
        <v>-0.14500000000000135</v>
      </c>
      <c r="AB268" s="178">
        <f t="shared" si="288"/>
        <v>-0.13999999999999968</v>
      </c>
      <c r="AC268" s="178">
        <f t="shared" si="288"/>
        <v>-0.13333333333333197</v>
      </c>
      <c r="AD268" s="178">
        <f t="shared" si="288"/>
        <v>-0.12666666666666693</v>
      </c>
      <c r="AE268" s="178">
        <f t="shared" si="288"/>
        <v>-0.11999999999999922</v>
      </c>
      <c r="AF268" s="178">
        <f t="shared" si="288"/>
        <v>-0.11399999999999899</v>
      </c>
      <c r="AG268" s="178">
        <f t="shared" si="288"/>
        <v>-0.10800000000000054</v>
      </c>
      <c r="AH268" s="178">
        <f t="shared" si="288"/>
        <v>-0.10199999999999854</v>
      </c>
      <c r="AI268" s="178">
        <f t="shared" si="288"/>
        <v>-9.6000000000000085E-2</v>
      </c>
      <c r="AJ268" s="178">
        <f t="shared" si="288"/>
        <v>-8.9999999999999858E-2</v>
      </c>
      <c r="AK268" s="178">
        <f t="shared" si="288"/>
        <v>-8.8000000000000966E-2</v>
      </c>
      <c r="AL268" s="178">
        <f t="shared" si="288"/>
        <v>-8.6000000000000298E-2</v>
      </c>
      <c r="AM268" s="178">
        <f t="shared" si="288"/>
        <v>-8.3999999999999631E-2</v>
      </c>
      <c r="AN268" s="178">
        <f t="shared" si="288"/>
        <v>-8.1999999999998963E-2</v>
      </c>
      <c r="AO268" s="178">
        <f t="shared" si="288"/>
        <v>-8.0000000000000071E-2</v>
      </c>
      <c r="AP268" s="179">
        <f t="shared" si="13"/>
        <v>-1.9999999999999574E-2</v>
      </c>
      <c r="AS268" s="240"/>
    </row>
    <row r="269" spans="1:54" ht="12.75">
      <c r="A269" s="171">
        <v>42746</v>
      </c>
      <c r="B269" s="182">
        <v>8.4</v>
      </c>
      <c r="C269" s="176">
        <v>8.1999999999999993</v>
      </c>
      <c r="D269" s="175">
        <v>8.1</v>
      </c>
      <c r="E269" s="175">
        <f t="shared" si="0"/>
        <v>8.0749999999999993</v>
      </c>
      <c r="F269" s="175">
        <v>8.0500000000000007</v>
      </c>
      <c r="G269" s="175">
        <f t="shared" si="1"/>
        <v>8.0650000000000013</v>
      </c>
      <c r="H269" s="176">
        <v>8.08</v>
      </c>
      <c r="I269" s="176">
        <f t="shared" si="2"/>
        <v>8.1199999999999992</v>
      </c>
      <c r="J269" s="176">
        <f t="shared" si="3"/>
        <v>8.16</v>
      </c>
      <c r="K269" s="175">
        <v>8.1999999999999993</v>
      </c>
      <c r="L269" s="175">
        <f t="shared" si="4"/>
        <v>8.2459999999999987</v>
      </c>
      <c r="M269" s="175">
        <f t="shared" si="5"/>
        <v>8.2919999999999998</v>
      </c>
      <c r="N269" s="175">
        <f t="shared" si="6"/>
        <v>8.3379999999999992</v>
      </c>
      <c r="O269" s="175">
        <f t="shared" si="7"/>
        <v>8.3840000000000003</v>
      </c>
      <c r="P269" s="176">
        <v>8.43</v>
      </c>
      <c r="Q269" s="176">
        <f t="shared" si="8"/>
        <v>8.468</v>
      </c>
      <c r="R269" s="176">
        <f t="shared" si="9"/>
        <v>8.5060000000000002</v>
      </c>
      <c r="S269" s="176">
        <f t="shared" si="10"/>
        <v>8.5439999999999987</v>
      </c>
      <c r="T269" s="176">
        <f t="shared" si="11"/>
        <v>8.581999999999999</v>
      </c>
      <c r="U269" s="183">
        <v>8.6199999999999992</v>
      </c>
      <c r="V269" s="178">
        <f t="shared" ref="V269:AO269" si="289">B269-B270</f>
        <v>4.0000000000000924E-2</v>
      </c>
      <c r="W269" s="178">
        <f t="shared" si="289"/>
        <v>-1.0000000000001563E-2</v>
      </c>
      <c r="X269" s="178">
        <f t="shared" si="289"/>
        <v>9.9999999999997868E-3</v>
      </c>
      <c r="Y269" s="178">
        <f t="shared" si="289"/>
        <v>2.9999999999999361E-2</v>
      </c>
      <c r="Z269" s="178">
        <f t="shared" si="289"/>
        <v>5.0000000000000711E-2</v>
      </c>
      <c r="AA269" s="178">
        <f t="shared" si="289"/>
        <v>5.0000000000000711E-2</v>
      </c>
      <c r="AB269" s="178">
        <f t="shared" si="289"/>
        <v>5.0000000000000711E-2</v>
      </c>
      <c r="AC269" s="178">
        <f t="shared" si="289"/>
        <v>5.6666666666666643E-2</v>
      </c>
      <c r="AD269" s="178">
        <f t="shared" si="289"/>
        <v>6.3333333333332575E-2</v>
      </c>
      <c r="AE269" s="178">
        <f t="shared" si="289"/>
        <v>6.9999999999998508E-2</v>
      </c>
      <c r="AF269" s="178">
        <f t="shared" si="289"/>
        <v>6.799999999999784E-2</v>
      </c>
      <c r="AG269" s="178">
        <f t="shared" si="289"/>
        <v>6.5999999999998948E-2</v>
      </c>
      <c r="AH269" s="178">
        <f t="shared" si="289"/>
        <v>6.4000000000000057E-2</v>
      </c>
      <c r="AI269" s="178">
        <f t="shared" si="289"/>
        <v>6.2000000000001165E-2</v>
      </c>
      <c r="AJ269" s="178">
        <f t="shared" si="289"/>
        <v>6.0000000000000497E-2</v>
      </c>
      <c r="AK269" s="178">
        <f t="shared" si="289"/>
        <v>5.7999999999999829E-2</v>
      </c>
      <c r="AL269" s="178">
        <f t="shared" si="289"/>
        <v>5.6000000000000938E-2</v>
      </c>
      <c r="AM269" s="178">
        <f t="shared" si="289"/>
        <v>5.3999999999998494E-2</v>
      </c>
      <c r="AN269" s="178">
        <f t="shared" si="289"/>
        <v>5.1999999999999602E-2</v>
      </c>
      <c r="AO269" s="178">
        <f t="shared" si="289"/>
        <v>4.9999999999998934E-2</v>
      </c>
      <c r="AP269" s="179">
        <f t="shared" si="13"/>
        <v>6.9999999999998508E-2</v>
      </c>
      <c r="AS269" s="240"/>
    </row>
    <row r="270" spans="1:54" ht="12.75">
      <c r="A270" s="184">
        <v>42745</v>
      </c>
      <c r="B270" s="182">
        <v>8.36</v>
      </c>
      <c r="C270" s="176">
        <v>8.2100000000000009</v>
      </c>
      <c r="D270" s="175">
        <v>8.09</v>
      </c>
      <c r="E270" s="175">
        <f t="shared" si="0"/>
        <v>8.0449999999999999</v>
      </c>
      <c r="F270" s="175">
        <v>8</v>
      </c>
      <c r="G270" s="175">
        <f t="shared" si="1"/>
        <v>8.0150000000000006</v>
      </c>
      <c r="H270" s="176">
        <v>8.0299999999999994</v>
      </c>
      <c r="I270" s="176">
        <f t="shared" si="2"/>
        <v>8.0633333333333326</v>
      </c>
      <c r="J270" s="176">
        <f t="shared" si="3"/>
        <v>8.0966666666666676</v>
      </c>
      <c r="K270" s="175">
        <v>8.1300000000000008</v>
      </c>
      <c r="L270" s="175">
        <f t="shared" si="4"/>
        <v>8.1780000000000008</v>
      </c>
      <c r="M270" s="175">
        <f t="shared" si="5"/>
        <v>8.2260000000000009</v>
      </c>
      <c r="N270" s="175">
        <f t="shared" si="6"/>
        <v>8.2739999999999991</v>
      </c>
      <c r="O270" s="175">
        <f t="shared" si="7"/>
        <v>8.3219999999999992</v>
      </c>
      <c r="P270" s="176">
        <v>8.3699999999999992</v>
      </c>
      <c r="Q270" s="176">
        <f t="shared" si="8"/>
        <v>8.41</v>
      </c>
      <c r="R270" s="176">
        <f t="shared" si="9"/>
        <v>8.4499999999999993</v>
      </c>
      <c r="S270" s="176">
        <f t="shared" si="10"/>
        <v>8.49</v>
      </c>
      <c r="T270" s="176">
        <f t="shared" si="11"/>
        <v>8.5299999999999994</v>
      </c>
      <c r="U270" s="183">
        <v>8.57</v>
      </c>
      <c r="V270" s="178">
        <f t="shared" ref="V270:AO270" si="290">B270-B271</f>
        <v>-0.13000000000000078</v>
      </c>
      <c r="W270" s="178">
        <f t="shared" si="290"/>
        <v>-1.9999999999999574E-2</v>
      </c>
      <c r="X270" s="178">
        <f t="shared" si="290"/>
        <v>-7.0000000000000284E-2</v>
      </c>
      <c r="Y270" s="178">
        <f t="shared" si="290"/>
        <v>-8.9999999999999858E-2</v>
      </c>
      <c r="Z270" s="178">
        <f t="shared" si="290"/>
        <v>-0.10999999999999943</v>
      </c>
      <c r="AA270" s="178">
        <f t="shared" si="290"/>
        <v>-9.9999999999997868E-2</v>
      </c>
      <c r="AB270" s="178">
        <f t="shared" si="290"/>
        <v>-8.9999999999999858E-2</v>
      </c>
      <c r="AC270" s="178">
        <f t="shared" si="290"/>
        <v>-8.666666666666778E-2</v>
      </c>
      <c r="AD270" s="178">
        <f t="shared" si="290"/>
        <v>-8.3333333333332149E-2</v>
      </c>
      <c r="AE270" s="178">
        <f t="shared" si="290"/>
        <v>-8.0000000000000071E-2</v>
      </c>
      <c r="AF270" s="178">
        <f t="shared" si="290"/>
        <v>-7.6000000000000512E-2</v>
      </c>
      <c r="AG270" s="178">
        <f t="shared" si="290"/>
        <v>-7.1999999999999176E-2</v>
      </c>
      <c r="AH270" s="178">
        <f t="shared" si="290"/>
        <v>-6.8000000000001393E-2</v>
      </c>
      <c r="AI270" s="178">
        <f t="shared" si="290"/>
        <v>-6.4000000000000057E-2</v>
      </c>
      <c r="AJ270" s="178">
        <f t="shared" si="290"/>
        <v>-6.0000000000000497E-2</v>
      </c>
      <c r="AK270" s="178">
        <f t="shared" si="290"/>
        <v>-6.0000000000000497E-2</v>
      </c>
      <c r="AL270" s="178">
        <f t="shared" si="290"/>
        <v>-6.0000000000000497E-2</v>
      </c>
      <c r="AM270" s="178">
        <f t="shared" si="290"/>
        <v>-6.0000000000000497E-2</v>
      </c>
      <c r="AN270" s="178">
        <f t="shared" si="290"/>
        <v>-6.0000000000000497E-2</v>
      </c>
      <c r="AO270" s="178">
        <f t="shared" si="290"/>
        <v>-6.0000000000000497E-2</v>
      </c>
      <c r="AP270" s="179">
        <f t="shared" si="13"/>
        <v>-1.9999999999999574E-2</v>
      </c>
      <c r="AS270" s="240"/>
    </row>
    <row r="271" spans="1:54" ht="12.75">
      <c r="A271" s="184">
        <v>42744</v>
      </c>
      <c r="B271" s="182">
        <v>8.49</v>
      </c>
      <c r="C271" s="176">
        <v>8.23</v>
      </c>
      <c r="D271" s="175">
        <v>8.16</v>
      </c>
      <c r="E271" s="175">
        <f t="shared" si="0"/>
        <v>8.1349999999999998</v>
      </c>
      <c r="F271" s="175">
        <v>8.11</v>
      </c>
      <c r="G271" s="175">
        <f t="shared" si="1"/>
        <v>8.1149999999999984</v>
      </c>
      <c r="H271" s="176">
        <v>8.1199999999999992</v>
      </c>
      <c r="I271" s="176">
        <f t="shared" si="2"/>
        <v>8.15</v>
      </c>
      <c r="J271" s="176">
        <f t="shared" si="3"/>
        <v>8.18</v>
      </c>
      <c r="K271" s="175">
        <v>8.2100000000000009</v>
      </c>
      <c r="L271" s="175">
        <f t="shared" si="4"/>
        <v>8.2540000000000013</v>
      </c>
      <c r="M271" s="175">
        <f t="shared" si="5"/>
        <v>8.298</v>
      </c>
      <c r="N271" s="175">
        <f t="shared" si="6"/>
        <v>8.3420000000000005</v>
      </c>
      <c r="O271" s="175">
        <f t="shared" si="7"/>
        <v>8.3859999999999992</v>
      </c>
      <c r="P271" s="176">
        <v>8.43</v>
      </c>
      <c r="Q271" s="176">
        <f t="shared" si="8"/>
        <v>8.4700000000000006</v>
      </c>
      <c r="R271" s="176">
        <f t="shared" si="9"/>
        <v>8.51</v>
      </c>
      <c r="S271" s="176">
        <f t="shared" si="10"/>
        <v>8.5500000000000007</v>
      </c>
      <c r="T271" s="176">
        <f t="shared" si="11"/>
        <v>8.59</v>
      </c>
      <c r="U271" s="183">
        <v>8.6300000000000008</v>
      </c>
      <c r="V271" s="178">
        <f t="shared" ref="V271:AO271" si="291">B271-B272</f>
        <v>0.14000000000000057</v>
      </c>
      <c r="W271" s="178">
        <f t="shared" si="291"/>
        <v>-9.9999999999997868E-3</v>
      </c>
      <c r="X271" s="178">
        <f t="shared" si="291"/>
        <v>-9.9999999999997868E-3</v>
      </c>
      <c r="Y271" s="178">
        <f t="shared" si="291"/>
        <v>-2.5000000000000355E-2</v>
      </c>
      <c r="Z271" s="178">
        <f t="shared" si="291"/>
        <v>-4.0000000000000924E-2</v>
      </c>
      <c r="AA271" s="178">
        <f t="shared" si="291"/>
        <v>-6.5000000000001279E-2</v>
      </c>
      <c r="AB271" s="178">
        <f t="shared" si="291"/>
        <v>-9.0000000000001634E-2</v>
      </c>
      <c r="AC271" s="178">
        <f t="shared" si="291"/>
        <v>-0.10666666666666735</v>
      </c>
      <c r="AD271" s="178">
        <f t="shared" si="291"/>
        <v>-0.12333333333333307</v>
      </c>
      <c r="AE271" s="178">
        <f t="shared" si="291"/>
        <v>-0.13999999999999879</v>
      </c>
      <c r="AF271" s="178">
        <f t="shared" si="291"/>
        <v>-0.14599999999999902</v>
      </c>
      <c r="AG271" s="178">
        <f t="shared" si="291"/>
        <v>-0.15199999999999925</v>
      </c>
      <c r="AH271" s="178">
        <f t="shared" si="291"/>
        <v>-0.15799999999999947</v>
      </c>
      <c r="AI271" s="178">
        <f t="shared" si="291"/>
        <v>-0.1639999999999997</v>
      </c>
      <c r="AJ271" s="178">
        <f t="shared" si="291"/>
        <v>-0.16999999999999993</v>
      </c>
      <c r="AK271" s="178">
        <f t="shared" si="291"/>
        <v>-0.16999999999999993</v>
      </c>
      <c r="AL271" s="178">
        <f t="shared" si="291"/>
        <v>-0.16999999999999993</v>
      </c>
      <c r="AM271" s="178">
        <f t="shared" si="291"/>
        <v>-0.16999999999999993</v>
      </c>
      <c r="AN271" s="178">
        <f t="shared" si="291"/>
        <v>-0.16999999999999993</v>
      </c>
      <c r="AO271" s="178">
        <f t="shared" si="291"/>
        <v>-0.16999999999999993</v>
      </c>
      <c r="AP271" s="179">
        <f t="shared" si="13"/>
        <v>0.14000000000000057</v>
      </c>
      <c r="AS271" s="240"/>
    </row>
    <row r="272" spans="1:54" ht="12.75">
      <c r="A272" s="184">
        <v>42741</v>
      </c>
      <c r="B272" s="182">
        <v>8.35</v>
      </c>
      <c r="C272" s="176">
        <v>8.24</v>
      </c>
      <c r="D272" s="175">
        <v>8.17</v>
      </c>
      <c r="E272" s="175">
        <f t="shared" si="0"/>
        <v>8.16</v>
      </c>
      <c r="F272" s="175">
        <v>8.15</v>
      </c>
      <c r="G272" s="175">
        <f t="shared" si="1"/>
        <v>8.18</v>
      </c>
      <c r="H272" s="176">
        <v>8.2100000000000009</v>
      </c>
      <c r="I272" s="176">
        <f t="shared" si="2"/>
        <v>8.2566666666666677</v>
      </c>
      <c r="J272" s="176">
        <f t="shared" si="3"/>
        <v>8.3033333333333328</v>
      </c>
      <c r="K272" s="175">
        <v>8.35</v>
      </c>
      <c r="L272" s="175">
        <f t="shared" si="4"/>
        <v>8.4</v>
      </c>
      <c r="M272" s="175">
        <f t="shared" si="5"/>
        <v>8.4499999999999993</v>
      </c>
      <c r="N272" s="175">
        <f t="shared" si="6"/>
        <v>8.5</v>
      </c>
      <c r="O272" s="175">
        <f t="shared" si="7"/>
        <v>8.5499999999999989</v>
      </c>
      <c r="P272" s="176">
        <v>8.6</v>
      </c>
      <c r="Q272" s="176">
        <f t="shared" si="8"/>
        <v>8.64</v>
      </c>
      <c r="R272" s="176">
        <f t="shared" si="9"/>
        <v>8.68</v>
      </c>
      <c r="S272" s="176">
        <f t="shared" si="10"/>
        <v>8.7200000000000006</v>
      </c>
      <c r="T272" s="176">
        <f t="shared" si="11"/>
        <v>8.76</v>
      </c>
      <c r="U272" s="183">
        <v>8.8000000000000007</v>
      </c>
      <c r="V272" s="178">
        <f t="shared" ref="V272:AO272" si="292">B272-B273</f>
        <v>-1.9999999999999574E-2</v>
      </c>
      <c r="W272" s="178">
        <f t="shared" si="292"/>
        <v>7.0000000000000284E-2</v>
      </c>
      <c r="X272" s="178">
        <f t="shared" si="292"/>
        <v>3.9999999999999147E-2</v>
      </c>
      <c r="Y272" s="178">
        <f t="shared" si="292"/>
        <v>1.5000000000000568E-2</v>
      </c>
      <c r="Z272" s="178">
        <f t="shared" si="292"/>
        <v>-9.9999999999997868E-3</v>
      </c>
      <c r="AA272" s="178">
        <f t="shared" si="292"/>
        <v>-1.9999999999999574E-2</v>
      </c>
      <c r="AB272" s="178">
        <f t="shared" si="292"/>
        <v>-2.9999999999999361E-2</v>
      </c>
      <c r="AC272" s="178">
        <f t="shared" si="292"/>
        <v>-2.6666666666665506E-2</v>
      </c>
      <c r="AD272" s="178">
        <f t="shared" si="292"/>
        <v>-2.3333333333333428E-2</v>
      </c>
      <c r="AE272" s="178">
        <f t="shared" si="292"/>
        <v>-1.9999999999999574E-2</v>
      </c>
      <c r="AF272" s="178">
        <f t="shared" si="292"/>
        <v>-2.1999999999998465E-2</v>
      </c>
      <c r="AG272" s="178">
        <f t="shared" si="292"/>
        <v>-2.4000000000000909E-2</v>
      </c>
      <c r="AH272" s="178">
        <f t="shared" si="292"/>
        <v>-2.5999999999999801E-2</v>
      </c>
      <c r="AI272" s="178">
        <f t="shared" si="292"/>
        <v>-2.8000000000002245E-2</v>
      </c>
      <c r="AJ272" s="178">
        <f t="shared" si="292"/>
        <v>-3.0000000000001137E-2</v>
      </c>
      <c r="AK272" s="178">
        <f t="shared" si="292"/>
        <v>-3.2000000000000028E-2</v>
      </c>
      <c r="AL272" s="178">
        <f t="shared" si="292"/>
        <v>-3.4000000000000696E-2</v>
      </c>
      <c r="AM272" s="178">
        <f t="shared" si="292"/>
        <v>-3.5999999999999588E-2</v>
      </c>
      <c r="AN272" s="178">
        <f t="shared" si="292"/>
        <v>-3.8000000000000256E-2</v>
      </c>
      <c r="AO272" s="178">
        <f t="shared" si="292"/>
        <v>-3.9999999999999147E-2</v>
      </c>
      <c r="AP272" s="179">
        <f t="shared" si="13"/>
        <v>7.0000000000000284E-2</v>
      </c>
      <c r="AS272" s="240"/>
    </row>
    <row r="273" spans="1:45" ht="12.75">
      <c r="A273" s="184">
        <v>42740</v>
      </c>
      <c r="B273" s="182">
        <v>8.3699999999999992</v>
      </c>
      <c r="C273" s="176">
        <v>8.17</v>
      </c>
      <c r="D273" s="175">
        <v>8.1300000000000008</v>
      </c>
      <c r="E273" s="175">
        <f t="shared" si="0"/>
        <v>8.1449999999999996</v>
      </c>
      <c r="F273" s="175">
        <v>8.16</v>
      </c>
      <c r="G273" s="175">
        <f t="shared" si="1"/>
        <v>8.1999999999999993</v>
      </c>
      <c r="H273" s="176">
        <v>8.24</v>
      </c>
      <c r="I273" s="176">
        <f t="shared" si="2"/>
        <v>8.2833333333333332</v>
      </c>
      <c r="J273" s="176">
        <f t="shared" si="3"/>
        <v>8.3266666666666662</v>
      </c>
      <c r="K273" s="175">
        <v>8.3699999999999992</v>
      </c>
      <c r="L273" s="175">
        <f t="shared" si="4"/>
        <v>8.4219999999999988</v>
      </c>
      <c r="M273" s="175">
        <f t="shared" si="5"/>
        <v>8.4740000000000002</v>
      </c>
      <c r="N273" s="175">
        <f t="shared" si="6"/>
        <v>8.5259999999999998</v>
      </c>
      <c r="O273" s="175">
        <f t="shared" si="7"/>
        <v>8.5780000000000012</v>
      </c>
      <c r="P273" s="176">
        <v>8.6300000000000008</v>
      </c>
      <c r="Q273" s="176">
        <f t="shared" si="8"/>
        <v>8.6720000000000006</v>
      </c>
      <c r="R273" s="176">
        <f t="shared" si="9"/>
        <v>8.7140000000000004</v>
      </c>
      <c r="S273" s="176">
        <f t="shared" si="10"/>
        <v>8.7560000000000002</v>
      </c>
      <c r="T273" s="176">
        <f t="shared" si="11"/>
        <v>8.798</v>
      </c>
      <c r="U273" s="183">
        <v>8.84</v>
      </c>
      <c r="V273" s="178">
        <f t="shared" ref="V273:AO273" si="293">B273-B274</f>
        <v>-2.000000000000135E-2</v>
      </c>
      <c r="W273" s="178">
        <f t="shared" si="293"/>
        <v>-9.9999999999997868E-3</v>
      </c>
      <c r="X273" s="178">
        <f t="shared" si="293"/>
        <v>-9.9999999999997868E-3</v>
      </c>
      <c r="Y273" s="178">
        <f t="shared" si="293"/>
        <v>-1.9999999999999574E-2</v>
      </c>
      <c r="Z273" s="178">
        <f t="shared" si="293"/>
        <v>-2.9999999999999361E-2</v>
      </c>
      <c r="AA273" s="178">
        <f t="shared" si="293"/>
        <v>-3.9999999999999147E-2</v>
      </c>
      <c r="AB273" s="178">
        <f t="shared" si="293"/>
        <v>-4.9999999999998934E-2</v>
      </c>
      <c r="AC273" s="178">
        <f t="shared" si="293"/>
        <v>-5.6666666666666643E-2</v>
      </c>
      <c r="AD273" s="178">
        <f t="shared" si="293"/>
        <v>-6.3333333333332575E-2</v>
      </c>
      <c r="AE273" s="178">
        <f t="shared" si="293"/>
        <v>-7.0000000000000284E-2</v>
      </c>
      <c r="AF273" s="178">
        <f t="shared" si="293"/>
        <v>-6.8000000000001393E-2</v>
      </c>
      <c r="AG273" s="178">
        <f t="shared" si="293"/>
        <v>-6.5999999999998948E-2</v>
      </c>
      <c r="AH273" s="178">
        <f t="shared" si="293"/>
        <v>-6.4000000000000057E-2</v>
      </c>
      <c r="AI273" s="178">
        <f t="shared" si="293"/>
        <v>-6.1999999999997613E-2</v>
      </c>
      <c r="AJ273" s="178">
        <f t="shared" si="293"/>
        <v>-5.9999999999998721E-2</v>
      </c>
      <c r="AK273" s="178">
        <f t="shared" si="293"/>
        <v>-5.5999999999999162E-2</v>
      </c>
      <c r="AL273" s="178">
        <f t="shared" si="293"/>
        <v>-5.1999999999999602E-2</v>
      </c>
      <c r="AM273" s="178">
        <f t="shared" si="293"/>
        <v>-4.8000000000000043E-2</v>
      </c>
      <c r="AN273" s="178">
        <f t="shared" si="293"/>
        <v>-4.4000000000000483E-2</v>
      </c>
      <c r="AO273" s="178">
        <f t="shared" si="293"/>
        <v>-4.0000000000000924E-2</v>
      </c>
      <c r="AP273" s="179">
        <f t="shared" si="13"/>
        <v>-9.9999999999997868E-3</v>
      </c>
      <c r="AS273" s="240"/>
    </row>
    <row r="274" spans="1:45" ht="12.75">
      <c r="A274" s="184">
        <v>42739</v>
      </c>
      <c r="B274" s="182">
        <v>8.39</v>
      </c>
      <c r="C274" s="176">
        <v>8.18</v>
      </c>
      <c r="D274" s="175">
        <v>8.14</v>
      </c>
      <c r="E274" s="175">
        <f t="shared" si="0"/>
        <v>8.1649999999999991</v>
      </c>
      <c r="F274" s="175">
        <v>8.19</v>
      </c>
      <c r="G274" s="175">
        <f t="shared" si="1"/>
        <v>8.2399999999999984</v>
      </c>
      <c r="H274" s="176">
        <v>8.2899999999999991</v>
      </c>
      <c r="I274" s="176">
        <f t="shared" si="2"/>
        <v>8.34</v>
      </c>
      <c r="J274" s="176">
        <f t="shared" si="3"/>
        <v>8.3899999999999988</v>
      </c>
      <c r="K274" s="175">
        <v>8.44</v>
      </c>
      <c r="L274" s="175">
        <f t="shared" si="4"/>
        <v>8.49</v>
      </c>
      <c r="M274" s="175">
        <f t="shared" si="5"/>
        <v>8.5399999999999991</v>
      </c>
      <c r="N274" s="175">
        <f t="shared" si="6"/>
        <v>8.59</v>
      </c>
      <c r="O274" s="175">
        <f t="shared" si="7"/>
        <v>8.6399999999999988</v>
      </c>
      <c r="P274" s="176">
        <v>8.69</v>
      </c>
      <c r="Q274" s="176">
        <f t="shared" si="8"/>
        <v>8.7279999999999998</v>
      </c>
      <c r="R274" s="176">
        <f t="shared" si="9"/>
        <v>8.766</v>
      </c>
      <c r="S274" s="176">
        <f t="shared" si="10"/>
        <v>8.8040000000000003</v>
      </c>
      <c r="T274" s="176">
        <f t="shared" si="11"/>
        <v>8.8420000000000005</v>
      </c>
      <c r="U274" s="183">
        <v>8.8800000000000008</v>
      </c>
      <c r="V274" s="178">
        <f t="shared" ref="V274:AO274" si="294">B274-B275</f>
        <v>-9.9999999999997868E-3</v>
      </c>
      <c r="W274" s="178">
        <f t="shared" si="294"/>
        <v>-7.0000000000000284E-2</v>
      </c>
      <c r="X274" s="178">
        <f t="shared" si="294"/>
        <v>-7.0000000000000284E-2</v>
      </c>
      <c r="Y274" s="178">
        <f t="shared" si="294"/>
        <v>-5.0000000000000711E-2</v>
      </c>
      <c r="Z274" s="178">
        <f t="shared" si="294"/>
        <v>-3.0000000000001137E-2</v>
      </c>
      <c r="AA274" s="178">
        <f t="shared" si="294"/>
        <v>-1.0000000000001563E-2</v>
      </c>
      <c r="AB274" s="178">
        <f t="shared" si="294"/>
        <v>9.9999999999997868E-3</v>
      </c>
      <c r="AC274" s="178">
        <f t="shared" si="294"/>
        <v>1.3333333333333641E-2</v>
      </c>
      <c r="AD274" s="178">
        <f t="shared" si="294"/>
        <v>1.6666666666665719E-2</v>
      </c>
      <c r="AE274" s="178">
        <f t="shared" si="294"/>
        <v>1.9999999999999574E-2</v>
      </c>
      <c r="AF274" s="178">
        <f t="shared" si="294"/>
        <v>2.2000000000000242E-2</v>
      </c>
      <c r="AG274" s="178">
        <f t="shared" si="294"/>
        <v>2.3999999999999133E-2</v>
      </c>
      <c r="AH274" s="178">
        <f t="shared" si="294"/>
        <v>2.5999999999999801E-2</v>
      </c>
      <c r="AI274" s="178">
        <f t="shared" si="294"/>
        <v>2.7999999999998693E-2</v>
      </c>
      <c r="AJ274" s="178">
        <f t="shared" si="294"/>
        <v>2.9999999999999361E-2</v>
      </c>
      <c r="AK274" s="178">
        <f t="shared" si="294"/>
        <v>2.9999999999999361E-2</v>
      </c>
      <c r="AL274" s="178">
        <f t="shared" si="294"/>
        <v>2.9999999999999361E-2</v>
      </c>
      <c r="AM274" s="178">
        <f t="shared" si="294"/>
        <v>3.0000000000001137E-2</v>
      </c>
      <c r="AN274" s="178">
        <f t="shared" si="294"/>
        <v>3.0000000000001137E-2</v>
      </c>
      <c r="AO274" s="178">
        <f t="shared" si="294"/>
        <v>3.0000000000001137E-2</v>
      </c>
      <c r="AP274" s="179">
        <f t="shared" si="13"/>
        <v>3.0000000000001137E-2</v>
      </c>
      <c r="AS274" s="240"/>
    </row>
    <row r="275" spans="1:45" ht="12.75">
      <c r="A275" s="184">
        <v>42738</v>
      </c>
      <c r="B275" s="182">
        <v>8.4</v>
      </c>
      <c r="C275" s="176">
        <v>8.25</v>
      </c>
      <c r="D275" s="175">
        <v>8.2100000000000009</v>
      </c>
      <c r="E275" s="175">
        <f t="shared" si="0"/>
        <v>8.2149999999999999</v>
      </c>
      <c r="F275" s="175">
        <v>8.2200000000000006</v>
      </c>
      <c r="G275" s="175">
        <f t="shared" si="1"/>
        <v>8.25</v>
      </c>
      <c r="H275" s="176">
        <v>8.2799999999999994</v>
      </c>
      <c r="I275" s="176">
        <f t="shared" si="2"/>
        <v>8.3266666666666662</v>
      </c>
      <c r="J275" s="176">
        <f t="shared" si="3"/>
        <v>8.3733333333333331</v>
      </c>
      <c r="K275" s="175">
        <v>8.42</v>
      </c>
      <c r="L275" s="175">
        <f t="shared" si="4"/>
        <v>8.468</v>
      </c>
      <c r="M275" s="175">
        <f t="shared" si="5"/>
        <v>8.516</v>
      </c>
      <c r="N275" s="175">
        <f t="shared" si="6"/>
        <v>8.5640000000000001</v>
      </c>
      <c r="O275" s="175">
        <f t="shared" si="7"/>
        <v>8.6120000000000001</v>
      </c>
      <c r="P275" s="176">
        <v>8.66</v>
      </c>
      <c r="Q275" s="176">
        <f t="shared" si="8"/>
        <v>8.6980000000000004</v>
      </c>
      <c r="R275" s="176">
        <f t="shared" si="9"/>
        <v>8.7360000000000007</v>
      </c>
      <c r="S275" s="176">
        <f t="shared" si="10"/>
        <v>8.7739999999999991</v>
      </c>
      <c r="T275" s="176">
        <f t="shared" si="11"/>
        <v>8.8119999999999994</v>
      </c>
      <c r="U275" s="183">
        <v>8.85</v>
      </c>
      <c r="V275" s="178">
        <f t="shared" ref="V275:AO275" si="295">B275-B276</f>
        <v>-4.9999999999998934E-2</v>
      </c>
      <c r="W275" s="178">
        <f t="shared" si="295"/>
        <v>-0.10999999999999943</v>
      </c>
      <c r="X275" s="178">
        <f t="shared" si="295"/>
        <v>-8.9999999999999858E-2</v>
      </c>
      <c r="Y275" s="178">
        <f t="shared" si="295"/>
        <v>-8.5000000000000853E-2</v>
      </c>
      <c r="Z275" s="178">
        <f t="shared" si="295"/>
        <v>-8.0000000000000071E-2</v>
      </c>
      <c r="AA275" s="178">
        <f t="shared" si="295"/>
        <v>-7.4999999999999289E-2</v>
      </c>
      <c r="AB275" s="178">
        <f t="shared" si="295"/>
        <v>-7.0000000000000284E-2</v>
      </c>
      <c r="AC275" s="178">
        <f t="shared" si="295"/>
        <v>-5.6666666666666643E-2</v>
      </c>
      <c r="AD275" s="178">
        <f t="shared" si="295"/>
        <v>-4.3333333333333002E-2</v>
      </c>
      <c r="AE275" s="178">
        <f t="shared" si="295"/>
        <v>-2.9999999999999361E-2</v>
      </c>
      <c r="AF275" s="178">
        <f t="shared" si="295"/>
        <v>-1.3999999999999346E-2</v>
      </c>
      <c r="AG275" s="178">
        <f t="shared" si="295"/>
        <v>2.0000000000006679E-3</v>
      </c>
      <c r="AH275" s="178">
        <f t="shared" si="295"/>
        <v>1.8000000000000682E-2</v>
      </c>
      <c r="AI275" s="178">
        <f t="shared" si="295"/>
        <v>3.4000000000000696E-2</v>
      </c>
      <c r="AJ275" s="178">
        <f t="shared" si="295"/>
        <v>5.0000000000000711E-2</v>
      </c>
      <c r="AK275" s="178">
        <f t="shared" si="295"/>
        <v>6.0000000000000497E-2</v>
      </c>
      <c r="AL275" s="178">
        <f t="shared" si="295"/>
        <v>7.0000000000000284E-2</v>
      </c>
      <c r="AM275" s="178">
        <f t="shared" si="295"/>
        <v>8.0000000000000071E-2</v>
      </c>
      <c r="AN275" s="178">
        <f t="shared" si="295"/>
        <v>8.9999999999999858E-2</v>
      </c>
      <c r="AO275" s="178">
        <f t="shared" si="295"/>
        <v>9.9999999999999645E-2</v>
      </c>
      <c r="AP275" s="179">
        <f t="shared" si="13"/>
        <v>9.9999999999999645E-2</v>
      </c>
      <c r="AS275" s="240"/>
    </row>
    <row r="276" spans="1:45" ht="12.75">
      <c r="A276" s="184">
        <v>42734</v>
      </c>
      <c r="B276" s="182">
        <v>8.4499999999999993</v>
      </c>
      <c r="C276" s="176">
        <v>8.36</v>
      </c>
      <c r="D276" s="175">
        <v>8.3000000000000007</v>
      </c>
      <c r="E276" s="175">
        <f t="shared" si="0"/>
        <v>8.3000000000000007</v>
      </c>
      <c r="F276" s="175">
        <v>8.3000000000000007</v>
      </c>
      <c r="G276" s="175">
        <f t="shared" si="1"/>
        <v>8.3249999999999993</v>
      </c>
      <c r="H276" s="176">
        <v>8.35</v>
      </c>
      <c r="I276" s="176">
        <f t="shared" si="2"/>
        <v>8.3833333333333329</v>
      </c>
      <c r="J276" s="176">
        <f t="shared" si="3"/>
        <v>8.4166666666666661</v>
      </c>
      <c r="K276" s="175">
        <v>8.4499999999999993</v>
      </c>
      <c r="L276" s="175">
        <f t="shared" si="4"/>
        <v>8.4819999999999993</v>
      </c>
      <c r="M276" s="175">
        <f t="shared" si="5"/>
        <v>8.5139999999999993</v>
      </c>
      <c r="N276" s="175">
        <f t="shared" si="6"/>
        <v>8.5459999999999994</v>
      </c>
      <c r="O276" s="175">
        <f t="shared" si="7"/>
        <v>8.5779999999999994</v>
      </c>
      <c r="P276" s="176">
        <v>8.61</v>
      </c>
      <c r="Q276" s="176">
        <f t="shared" si="8"/>
        <v>8.6379999999999999</v>
      </c>
      <c r="R276" s="176">
        <f t="shared" si="9"/>
        <v>8.6660000000000004</v>
      </c>
      <c r="S276" s="176">
        <f t="shared" si="10"/>
        <v>8.6939999999999991</v>
      </c>
      <c r="T276" s="176">
        <f t="shared" si="11"/>
        <v>8.7219999999999995</v>
      </c>
      <c r="U276" s="183">
        <v>8.75</v>
      </c>
      <c r="V276" s="178">
        <f t="shared" ref="V276:AO276" si="296">B276-B277</f>
        <v>-8.0000000000000071E-2</v>
      </c>
      <c r="W276" s="178">
        <f t="shared" si="296"/>
        <v>-2.000000000000135E-2</v>
      </c>
      <c r="X276" s="178">
        <f t="shared" si="296"/>
        <v>2.000000000000135E-2</v>
      </c>
      <c r="Y276" s="178">
        <f t="shared" si="296"/>
        <v>4.5000000000001705E-2</v>
      </c>
      <c r="Z276" s="178">
        <f t="shared" si="296"/>
        <v>7.0000000000000284E-2</v>
      </c>
      <c r="AA276" s="178">
        <f t="shared" si="296"/>
        <v>7.4999999999999289E-2</v>
      </c>
      <c r="AB276" s="178">
        <f t="shared" si="296"/>
        <v>8.0000000000000071E-2</v>
      </c>
      <c r="AC276" s="178">
        <f t="shared" si="296"/>
        <v>8.0000000000000071E-2</v>
      </c>
      <c r="AD276" s="178">
        <f t="shared" si="296"/>
        <v>8.0000000000000071E-2</v>
      </c>
      <c r="AE276" s="178">
        <f t="shared" si="296"/>
        <v>8.0000000000000071E-2</v>
      </c>
      <c r="AF276" s="178">
        <f t="shared" si="296"/>
        <v>7.7999999999999403E-2</v>
      </c>
      <c r="AG276" s="178">
        <f t="shared" si="296"/>
        <v>7.6000000000000512E-2</v>
      </c>
      <c r="AH276" s="178">
        <f t="shared" si="296"/>
        <v>7.3999999999999844E-2</v>
      </c>
      <c r="AI276" s="178">
        <f t="shared" si="296"/>
        <v>7.2000000000000952E-2</v>
      </c>
      <c r="AJ276" s="178">
        <f t="shared" si="296"/>
        <v>7.0000000000000284E-2</v>
      </c>
      <c r="AK276" s="178">
        <f t="shared" si="296"/>
        <v>7.2000000000000952E-2</v>
      </c>
      <c r="AL276" s="178">
        <f t="shared" si="296"/>
        <v>7.400000000000162E-2</v>
      </c>
      <c r="AM276" s="178">
        <f t="shared" si="296"/>
        <v>7.5999999999998735E-2</v>
      </c>
      <c r="AN276" s="178">
        <f t="shared" si="296"/>
        <v>7.7999999999999403E-2</v>
      </c>
      <c r="AO276" s="178">
        <f t="shared" si="296"/>
        <v>8.0000000000000071E-2</v>
      </c>
      <c r="AP276" s="179">
        <f t="shared" si="13"/>
        <v>8.0000000000000071E-2</v>
      </c>
      <c r="AS276" s="240"/>
    </row>
    <row r="277" spans="1:45" ht="12.75">
      <c r="A277" s="171">
        <v>42733</v>
      </c>
      <c r="B277" s="182">
        <v>8.5299999999999994</v>
      </c>
      <c r="C277" s="176">
        <v>8.3800000000000008</v>
      </c>
      <c r="D277" s="175">
        <v>8.2799999999999994</v>
      </c>
      <c r="E277" s="175">
        <f t="shared" si="0"/>
        <v>8.254999999999999</v>
      </c>
      <c r="F277" s="175">
        <v>8.23</v>
      </c>
      <c r="G277" s="175">
        <f t="shared" si="1"/>
        <v>8.25</v>
      </c>
      <c r="H277" s="176">
        <v>8.27</v>
      </c>
      <c r="I277" s="176">
        <f t="shared" si="2"/>
        <v>8.3033333333333328</v>
      </c>
      <c r="J277" s="176">
        <f t="shared" si="3"/>
        <v>8.336666666666666</v>
      </c>
      <c r="K277" s="175">
        <v>8.3699999999999992</v>
      </c>
      <c r="L277" s="175">
        <f t="shared" si="4"/>
        <v>8.4039999999999999</v>
      </c>
      <c r="M277" s="175">
        <f t="shared" si="5"/>
        <v>8.4379999999999988</v>
      </c>
      <c r="N277" s="175">
        <f t="shared" si="6"/>
        <v>8.4719999999999995</v>
      </c>
      <c r="O277" s="175">
        <f t="shared" si="7"/>
        <v>8.5059999999999985</v>
      </c>
      <c r="P277" s="176">
        <v>8.5399999999999991</v>
      </c>
      <c r="Q277" s="176">
        <f t="shared" si="8"/>
        <v>8.5659999999999989</v>
      </c>
      <c r="R277" s="176">
        <f t="shared" si="9"/>
        <v>8.5919999999999987</v>
      </c>
      <c r="S277" s="176">
        <f t="shared" si="10"/>
        <v>8.6180000000000003</v>
      </c>
      <c r="T277" s="176">
        <f t="shared" si="11"/>
        <v>8.6440000000000001</v>
      </c>
      <c r="U277" s="183">
        <v>8.67</v>
      </c>
      <c r="V277" s="178">
        <f t="shared" ref="V277:AO277" si="297">B277-B278</f>
        <v>-9.9999999999997868E-3</v>
      </c>
      <c r="W277" s="178">
        <f t="shared" si="297"/>
        <v>-3.9999999999999147E-2</v>
      </c>
      <c r="X277" s="178">
        <f t="shared" si="297"/>
        <v>-7.0000000000000284E-2</v>
      </c>
      <c r="Y277" s="178">
        <f t="shared" si="297"/>
        <v>-7.5000000000001066E-2</v>
      </c>
      <c r="Z277" s="178">
        <f t="shared" si="297"/>
        <v>-8.0000000000000071E-2</v>
      </c>
      <c r="AA277" s="178">
        <f t="shared" si="297"/>
        <v>-8.0000000000000071E-2</v>
      </c>
      <c r="AB277" s="178">
        <f t="shared" si="297"/>
        <v>-8.0000000000000071E-2</v>
      </c>
      <c r="AC277" s="178">
        <f t="shared" si="297"/>
        <v>-8.0000000000000071E-2</v>
      </c>
      <c r="AD277" s="178">
        <f t="shared" si="297"/>
        <v>-8.0000000000000071E-2</v>
      </c>
      <c r="AE277" s="178">
        <f t="shared" si="297"/>
        <v>-8.0000000000000071E-2</v>
      </c>
      <c r="AF277" s="178">
        <f t="shared" si="297"/>
        <v>-8.0000000000000071E-2</v>
      </c>
      <c r="AG277" s="178">
        <f t="shared" si="297"/>
        <v>-8.0000000000000071E-2</v>
      </c>
      <c r="AH277" s="178">
        <f t="shared" si="297"/>
        <v>-8.0000000000000071E-2</v>
      </c>
      <c r="AI277" s="178">
        <f t="shared" si="297"/>
        <v>-8.0000000000000071E-2</v>
      </c>
      <c r="AJ277" s="178">
        <f t="shared" si="297"/>
        <v>-8.0000000000000071E-2</v>
      </c>
      <c r="AK277" s="178">
        <f t="shared" si="297"/>
        <v>-7.800000000000118E-2</v>
      </c>
      <c r="AL277" s="178">
        <f t="shared" si="297"/>
        <v>-7.6000000000000512E-2</v>
      </c>
      <c r="AM277" s="178">
        <f t="shared" si="297"/>
        <v>-7.3999999999999844E-2</v>
      </c>
      <c r="AN277" s="178">
        <f t="shared" si="297"/>
        <v>-7.1999999999999176E-2</v>
      </c>
      <c r="AO277" s="178">
        <f t="shared" si="297"/>
        <v>-7.0000000000000284E-2</v>
      </c>
      <c r="AP277" s="179">
        <f t="shared" si="13"/>
        <v>-9.9999999999997868E-3</v>
      </c>
      <c r="AS277" s="240"/>
    </row>
    <row r="278" spans="1:45" ht="12.75">
      <c r="A278" s="171">
        <v>42732</v>
      </c>
      <c r="B278" s="182">
        <v>8.5399999999999991</v>
      </c>
      <c r="C278" s="176">
        <v>8.42</v>
      </c>
      <c r="D278" s="175">
        <v>8.35</v>
      </c>
      <c r="E278" s="175">
        <f t="shared" si="0"/>
        <v>8.33</v>
      </c>
      <c r="F278" s="175">
        <v>8.31</v>
      </c>
      <c r="G278" s="175">
        <f t="shared" si="1"/>
        <v>8.33</v>
      </c>
      <c r="H278" s="176">
        <v>8.35</v>
      </c>
      <c r="I278" s="176">
        <f t="shared" si="2"/>
        <v>8.3833333333333329</v>
      </c>
      <c r="J278" s="176">
        <f t="shared" si="3"/>
        <v>8.4166666666666661</v>
      </c>
      <c r="K278" s="175">
        <v>8.4499999999999993</v>
      </c>
      <c r="L278" s="175">
        <f t="shared" si="4"/>
        <v>8.484</v>
      </c>
      <c r="M278" s="175">
        <f t="shared" si="5"/>
        <v>8.5179999999999989</v>
      </c>
      <c r="N278" s="175">
        <f t="shared" si="6"/>
        <v>8.5519999999999996</v>
      </c>
      <c r="O278" s="175">
        <f t="shared" si="7"/>
        <v>8.5859999999999985</v>
      </c>
      <c r="P278" s="176">
        <v>8.6199999999999992</v>
      </c>
      <c r="Q278" s="176">
        <f t="shared" si="8"/>
        <v>8.6440000000000001</v>
      </c>
      <c r="R278" s="176">
        <f t="shared" si="9"/>
        <v>8.6679999999999993</v>
      </c>
      <c r="S278" s="176">
        <f t="shared" si="10"/>
        <v>8.6920000000000002</v>
      </c>
      <c r="T278" s="176">
        <f t="shared" si="11"/>
        <v>8.7159999999999993</v>
      </c>
      <c r="U278" s="183">
        <v>8.74</v>
      </c>
      <c r="V278" s="178">
        <f t="shared" ref="V278:AO278" si="298">B278-B279</f>
        <v>-5.0000000000000711E-2</v>
      </c>
      <c r="W278" s="178">
        <f t="shared" si="298"/>
        <v>1.9999999999999574E-2</v>
      </c>
      <c r="X278" s="178">
        <f t="shared" si="298"/>
        <v>0</v>
      </c>
      <c r="Y278" s="178">
        <f t="shared" si="298"/>
        <v>-2.5000000000000355E-2</v>
      </c>
      <c r="Z278" s="178">
        <f t="shared" si="298"/>
        <v>-4.9999999999998934E-2</v>
      </c>
      <c r="AA278" s="178">
        <f t="shared" si="298"/>
        <v>-6.4999999999999503E-2</v>
      </c>
      <c r="AB278" s="178">
        <f t="shared" si="298"/>
        <v>-8.0000000000000071E-2</v>
      </c>
      <c r="AC278" s="178">
        <f t="shared" si="298"/>
        <v>-8.9999999999999858E-2</v>
      </c>
      <c r="AD278" s="178">
        <f t="shared" si="298"/>
        <v>-0.10000000000000142</v>
      </c>
      <c r="AE278" s="178">
        <f t="shared" si="298"/>
        <v>-0.11000000000000121</v>
      </c>
      <c r="AF278" s="178">
        <f t="shared" si="298"/>
        <v>-0.10800000000000054</v>
      </c>
      <c r="AG278" s="178">
        <f t="shared" si="298"/>
        <v>-0.10600000000000165</v>
      </c>
      <c r="AH278" s="178">
        <f t="shared" si="298"/>
        <v>-0.10400000000000098</v>
      </c>
      <c r="AI278" s="178">
        <f t="shared" si="298"/>
        <v>-0.10200000000000209</v>
      </c>
      <c r="AJ278" s="178">
        <f t="shared" si="298"/>
        <v>-0.10000000000000142</v>
      </c>
      <c r="AK278" s="178">
        <f t="shared" si="298"/>
        <v>-9.6000000000000085E-2</v>
      </c>
      <c r="AL278" s="178">
        <f t="shared" si="298"/>
        <v>-9.2000000000000526E-2</v>
      </c>
      <c r="AM278" s="178">
        <f t="shared" si="298"/>
        <v>-8.8000000000000966E-2</v>
      </c>
      <c r="AN278" s="178">
        <f t="shared" si="298"/>
        <v>-8.4000000000001407E-2</v>
      </c>
      <c r="AO278" s="178">
        <f t="shared" si="298"/>
        <v>-8.0000000000000071E-2</v>
      </c>
      <c r="AP278" s="179">
        <f t="shared" si="13"/>
        <v>1.9999999999999574E-2</v>
      </c>
      <c r="AS278" s="240"/>
    </row>
    <row r="279" spans="1:45" ht="12.75">
      <c r="A279" s="171">
        <v>42731</v>
      </c>
      <c r="B279" s="182">
        <v>8.59</v>
      </c>
      <c r="C279" s="176">
        <v>8.4</v>
      </c>
      <c r="D279" s="175">
        <v>8.35</v>
      </c>
      <c r="E279" s="175">
        <f t="shared" si="0"/>
        <v>8.3550000000000004</v>
      </c>
      <c r="F279" s="175">
        <v>8.36</v>
      </c>
      <c r="G279" s="175">
        <f t="shared" si="1"/>
        <v>8.3949999999999996</v>
      </c>
      <c r="H279" s="176">
        <v>8.43</v>
      </c>
      <c r="I279" s="176">
        <f t="shared" si="2"/>
        <v>8.4733333333333327</v>
      </c>
      <c r="J279" s="176">
        <f t="shared" si="3"/>
        <v>8.5166666666666675</v>
      </c>
      <c r="K279" s="175">
        <v>8.56</v>
      </c>
      <c r="L279" s="175">
        <f t="shared" si="4"/>
        <v>8.5920000000000005</v>
      </c>
      <c r="M279" s="175">
        <f t="shared" si="5"/>
        <v>8.6240000000000006</v>
      </c>
      <c r="N279" s="175">
        <f t="shared" si="6"/>
        <v>8.6560000000000006</v>
      </c>
      <c r="O279" s="175">
        <f t="shared" si="7"/>
        <v>8.6880000000000006</v>
      </c>
      <c r="P279" s="176">
        <v>8.7200000000000006</v>
      </c>
      <c r="Q279" s="176">
        <f t="shared" si="8"/>
        <v>8.74</v>
      </c>
      <c r="R279" s="176">
        <f t="shared" si="9"/>
        <v>8.76</v>
      </c>
      <c r="S279" s="176">
        <f t="shared" si="10"/>
        <v>8.7800000000000011</v>
      </c>
      <c r="T279" s="176">
        <f t="shared" si="11"/>
        <v>8.8000000000000007</v>
      </c>
      <c r="U279" s="183">
        <v>8.82</v>
      </c>
      <c r="V279" s="178">
        <f t="shared" ref="V279:AO279" si="299">B279-B280</f>
        <v>3.9999999999999147E-2</v>
      </c>
      <c r="W279" s="178">
        <f t="shared" si="299"/>
        <v>5.0000000000000711E-2</v>
      </c>
      <c r="X279" s="178">
        <f t="shared" si="299"/>
        <v>3.9999999999999147E-2</v>
      </c>
      <c r="Y279" s="178">
        <f t="shared" si="299"/>
        <v>1.5000000000000568E-2</v>
      </c>
      <c r="Z279" s="178">
        <f t="shared" si="299"/>
        <v>-9.9999999999997868E-3</v>
      </c>
      <c r="AA279" s="178">
        <f t="shared" si="299"/>
        <v>-1.9999999999999574E-2</v>
      </c>
      <c r="AB279" s="178">
        <f t="shared" si="299"/>
        <v>-3.0000000000001137E-2</v>
      </c>
      <c r="AC279" s="178">
        <f t="shared" si="299"/>
        <v>-2.3333333333335204E-2</v>
      </c>
      <c r="AD279" s="178">
        <f t="shared" si="299"/>
        <v>-1.6666666666665719E-2</v>
      </c>
      <c r="AE279" s="178">
        <f t="shared" si="299"/>
        <v>-9.9999999999997868E-3</v>
      </c>
      <c r="AF279" s="178">
        <f t="shared" si="299"/>
        <v>-3.9999999999995595E-3</v>
      </c>
      <c r="AG279" s="178">
        <f t="shared" si="299"/>
        <v>2.0000000000006679E-3</v>
      </c>
      <c r="AH279" s="178">
        <f t="shared" si="299"/>
        <v>8.0000000000008953E-3</v>
      </c>
      <c r="AI279" s="178">
        <f t="shared" si="299"/>
        <v>1.4000000000001123E-2</v>
      </c>
      <c r="AJ279" s="178">
        <f t="shared" si="299"/>
        <v>2.000000000000135E-2</v>
      </c>
      <c r="AK279" s="178">
        <f t="shared" si="299"/>
        <v>2.6000000000001577E-2</v>
      </c>
      <c r="AL279" s="178">
        <f t="shared" si="299"/>
        <v>3.2000000000000028E-2</v>
      </c>
      <c r="AM279" s="178">
        <f t="shared" si="299"/>
        <v>3.8000000000002032E-2</v>
      </c>
      <c r="AN279" s="178">
        <f t="shared" si="299"/>
        <v>4.4000000000000483E-2</v>
      </c>
      <c r="AO279" s="178">
        <f t="shared" si="299"/>
        <v>5.0000000000000711E-2</v>
      </c>
      <c r="AP279" s="179">
        <f t="shared" si="13"/>
        <v>5.0000000000000711E-2</v>
      </c>
      <c r="AS279" s="240"/>
    </row>
    <row r="280" spans="1:45" ht="12.75">
      <c r="A280" s="171">
        <v>42730</v>
      </c>
      <c r="B280" s="182">
        <v>8.5500000000000007</v>
      </c>
      <c r="C280" s="176">
        <v>8.35</v>
      </c>
      <c r="D280" s="175">
        <v>8.31</v>
      </c>
      <c r="E280" s="175">
        <f t="shared" si="0"/>
        <v>8.34</v>
      </c>
      <c r="F280" s="175">
        <v>8.3699999999999992</v>
      </c>
      <c r="G280" s="175">
        <f t="shared" si="1"/>
        <v>8.4149999999999991</v>
      </c>
      <c r="H280" s="176">
        <v>8.4600000000000009</v>
      </c>
      <c r="I280" s="176">
        <f t="shared" si="2"/>
        <v>8.4966666666666679</v>
      </c>
      <c r="J280" s="176">
        <f t="shared" si="3"/>
        <v>8.5333333333333332</v>
      </c>
      <c r="K280" s="175">
        <v>8.57</v>
      </c>
      <c r="L280" s="175">
        <f t="shared" si="4"/>
        <v>8.5960000000000001</v>
      </c>
      <c r="M280" s="175">
        <f t="shared" si="5"/>
        <v>8.6219999999999999</v>
      </c>
      <c r="N280" s="175">
        <f t="shared" si="6"/>
        <v>8.6479999999999997</v>
      </c>
      <c r="O280" s="175">
        <f t="shared" si="7"/>
        <v>8.6739999999999995</v>
      </c>
      <c r="P280" s="176">
        <v>8.6999999999999993</v>
      </c>
      <c r="Q280" s="176">
        <f t="shared" si="8"/>
        <v>8.7139999999999986</v>
      </c>
      <c r="R280" s="176">
        <f t="shared" si="9"/>
        <v>8.7279999999999998</v>
      </c>
      <c r="S280" s="176">
        <f t="shared" si="10"/>
        <v>8.7419999999999991</v>
      </c>
      <c r="T280" s="176">
        <f t="shared" si="11"/>
        <v>8.7560000000000002</v>
      </c>
      <c r="U280" s="183">
        <v>8.77</v>
      </c>
      <c r="V280" s="178">
        <f t="shared" ref="V280:AO280" si="300">B280-B281</f>
        <v>-1.9999999999999574E-2</v>
      </c>
      <c r="W280" s="178">
        <f t="shared" si="300"/>
        <v>-4.0000000000000924E-2</v>
      </c>
      <c r="X280" s="178">
        <f t="shared" si="300"/>
        <v>-3.9999999999999147E-2</v>
      </c>
      <c r="Y280" s="178">
        <f t="shared" si="300"/>
        <v>-2.5000000000000355E-2</v>
      </c>
      <c r="Z280" s="178">
        <f t="shared" si="300"/>
        <v>-1.0000000000001563E-2</v>
      </c>
      <c r="AA280" s="178">
        <f t="shared" si="300"/>
        <v>0</v>
      </c>
      <c r="AB280" s="178">
        <f t="shared" si="300"/>
        <v>1.0000000000001563E-2</v>
      </c>
      <c r="AC280" s="178">
        <f t="shared" si="300"/>
        <v>1.3333333333335418E-2</v>
      </c>
      <c r="AD280" s="178">
        <f t="shared" si="300"/>
        <v>1.6666666666665719E-2</v>
      </c>
      <c r="AE280" s="178">
        <f t="shared" si="300"/>
        <v>1.9999999999999574E-2</v>
      </c>
      <c r="AF280" s="178">
        <f t="shared" si="300"/>
        <v>2.2000000000000242E-2</v>
      </c>
      <c r="AG280" s="178">
        <f t="shared" si="300"/>
        <v>2.3999999999999133E-2</v>
      </c>
      <c r="AH280" s="178">
        <f t="shared" si="300"/>
        <v>2.5999999999999801E-2</v>
      </c>
      <c r="AI280" s="178">
        <f t="shared" si="300"/>
        <v>2.7999999999998693E-2</v>
      </c>
      <c r="AJ280" s="178">
        <f t="shared" si="300"/>
        <v>2.9999999999999361E-2</v>
      </c>
      <c r="AK280" s="178">
        <f t="shared" si="300"/>
        <v>3.1999999999998252E-2</v>
      </c>
      <c r="AL280" s="178">
        <f t="shared" si="300"/>
        <v>3.399999999999892E-2</v>
      </c>
      <c r="AM280" s="178">
        <f t="shared" si="300"/>
        <v>3.5999999999999588E-2</v>
      </c>
      <c r="AN280" s="178">
        <f t="shared" si="300"/>
        <v>3.8000000000000256E-2</v>
      </c>
      <c r="AO280" s="178">
        <f t="shared" si="300"/>
        <v>3.9999999999999147E-2</v>
      </c>
      <c r="AP280" s="179">
        <f t="shared" si="13"/>
        <v>3.9999999999999147E-2</v>
      </c>
      <c r="AS280" s="240"/>
    </row>
    <row r="281" spans="1:45" ht="12.75">
      <c r="A281" s="171">
        <v>42727</v>
      </c>
      <c r="B281" s="182">
        <v>8.57</v>
      </c>
      <c r="C281" s="176">
        <v>8.39</v>
      </c>
      <c r="D281" s="175">
        <v>8.35</v>
      </c>
      <c r="E281" s="175">
        <f t="shared" si="0"/>
        <v>8.3650000000000002</v>
      </c>
      <c r="F281" s="175">
        <v>8.3800000000000008</v>
      </c>
      <c r="G281" s="175">
        <f t="shared" si="1"/>
        <v>8.4149999999999991</v>
      </c>
      <c r="H281" s="176">
        <v>8.4499999999999993</v>
      </c>
      <c r="I281" s="176">
        <f t="shared" si="2"/>
        <v>8.4833333333333325</v>
      </c>
      <c r="J281" s="176">
        <f t="shared" si="3"/>
        <v>8.5166666666666675</v>
      </c>
      <c r="K281" s="175">
        <v>8.5500000000000007</v>
      </c>
      <c r="L281" s="175">
        <f t="shared" si="4"/>
        <v>8.5739999999999998</v>
      </c>
      <c r="M281" s="175">
        <f t="shared" si="5"/>
        <v>8.5980000000000008</v>
      </c>
      <c r="N281" s="175">
        <f t="shared" si="6"/>
        <v>8.6219999999999999</v>
      </c>
      <c r="O281" s="175">
        <f t="shared" si="7"/>
        <v>8.6460000000000008</v>
      </c>
      <c r="P281" s="176">
        <v>8.67</v>
      </c>
      <c r="Q281" s="176">
        <f t="shared" si="8"/>
        <v>8.6820000000000004</v>
      </c>
      <c r="R281" s="176">
        <f t="shared" si="9"/>
        <v>8.6940000000000008</v>
      </c>
      <c r="S281" s="176">
        <f t="shared" si="10"/>
        <v>8.7059999999999995</v>
      </c>
      <c r="T281" s="176">
        <f t="shared" si="11"/>
        <v>8.718</v>
      </c>
      <c r="U281" s="183">
        <v>8.73</v>
      </c>
      <c r="V281" s="178">
        <f t="shared" ref="V281:AO281" si="301">B281-B282</f>
        <v>1.9999999999999574E-2</v>
      </c>
      <c r="W281" s="178">
        <f t="shared" si="301"/>
        <v>2.000000000000135E-2</v>
      </c>
      <c r="X281" s="178">
        <f t="shared" si="301"/>
        <v>-9.9999999999997868E-3</v>
      </c>
      <c r="Y281" s="178">
        <f t="shared" si="301"/>
        <v>-1.9999999999999574E-2</v>
      </c>
      <c r="Z281" s="178">
        <f t="shared" si="301"/>
        <v>-2.9999999999999361E-2</v>
      </c>
      <c r="AA281" s="178">
        <f t="shared" si="301"/>
        <v>-2.5000000000002132E-2</v>
      </c>
      <c r="AB281" s="178">
        <f t="shared" si="301"/>
        <v>-2.000000000000135E-2</v>
      </c>
      <c r="AC281" s="178">
        <f t="shared" si="301"/>
        <v>-1.3333333333335418E-2</v>
      </c>
      <c r="AD281" s="178">
        <f t="shared" si="301"/>
        <v>-6.6666666666659324E-3</v>
      </c>
      <c r="AE281" s="178">
        <f t="shared" si="301"/>
        <v>0</v>
      </c>
      <c r="AF281" s="178">
        <f t="shared" si="301"/>
        <v>3.9999999999995595E-3</v>
      </c>
      <c r="AG281" s="178">
        <f t="shared" si="301"/>
        <v>8.0000000000008953E-3</v>
      </c>
      <c r="AH281" s="178">
        <f t="shared" si="301"/>
        <v>1.1999999999998678E-2</v>
      </c>
      <c r="AI281" s="178">
        <f t="shared" si="301"/>
        <v>1.6000000000000014E-2</v>
      </c>
      <c r="AJ281" s="178">
        <f t="shared" si="301"/>
        <v>1.9999999999999574E-2</v>
      </c>
      <c r="AK281" s="178">
        <f t="shared" si="301"/>
        <v>1.8000000000000682E-2</v>
      </c>
      <c r="AL281" s="178">
        <f t="shared" si="301"/>
        <v>1.6000000000000014E-2</v>
      </c>
      <c r="AM281" s="178">
        <f t="shared" si="301"/>
        <v>1.3999999999999346E-2</v>
      </c>
      <c r="AN281" s="178">
        <f t="shared" si="301"/>
        <v>1.1999999999998678E-2</v>
      </c>
      <c r="AO281" s="178">
        <f t="shared" si="301"/>
        <v>9.9999999999997868E-3</v>
      </c>
      <c r="AP281" s="179">
        <f t="shared" si="13"/>
        <v>2.000000000000135E-2</v>
      </c>
      <c r="AS281" s="240"/>
    </row>
    <row r="282" spans="1:45" ht="12.75">
      <c r="A282" s="171">
        <v>42726</v>
      </c>
      <c r="B282" s="182">
        <v>8.5500000000000007</v>
      </c>
      <c r="C282" s="176">
        <v>8.3699999999999992</v>
      </c>
      <c r="D282" s="175">
        <v>8.36</v>
      </c>
      <c r="E282" s="175">
        <f t="shared" si="0"/>
        <v>8.3849999999999998</v>
      </c>
      <c r="F282" s="175">
        <v>8.41</v>
      </c>
      <c r="G282" s="175">
        <f t="shared" si="1"/>
        <v>8.4400000000000013</v>
      </c>
      <c r="H282" s="176">
        <v>8.4700000000000006</v>
      </c>
      <c r="I282" s="176">
        <f t="shared" si="2"/>
        <v>8.4966666666666679</v>
      </c>
      <c r="J282" s="176">
        <f t="shared" si="3"/>
        <v>8.5233333333333334</v>
      </c>
      <c r="K282" s="175">
        <v>8.5500000000000007</v>
      </c>
      <c r="L282" s="175">
        <f t="shared" si="4"/>
        <v>8.57</v>
      </c>
      <c r="M282" s="175">
        <f t="shared" si="5"/>
        <v>8.59</v>
      </c>
      <c r="N282" s="175">
        <f t="shared" si="6"/>
        <v>8.6100000000000012</v>
      </c>
      <c r="O282" s="175">
        <f t="shared" si="7"/>
        <v>8.6300000000000008</v>
      </c>
      <c r="P282" s="176">
        <v>8.65</v>
      </c>
      <c r="Q282" s="176">
        <f t="shared" si="8"/>
        <v>8.6639999999999997</v>
      </c>
      <c r="R282" s="176">
        <f t="shared" si="9"/>
        <v>8.6780000000000008</v>
      </c>
      <c r="S282" s="176">
        <f t="shared" si="10"/>
        <v>8.6920000000000002</v>
      </c>
      <c r="T282" s="176">
        <f t="shared" si="11"/>
        <v>8.7060000000000013</v>
      </c>
      <c r="U282" s="183">
        <v>8.7200000000000006</v>
      </c>
      <c r="V282" s="178">
        <f t="shared" ref="V282:AO282" si="302">B282-B283</f>
        <v>-2.9999999999999361E-2</v>
      </c>
      <c r="W282" s="178">
        <f t="shared" si="302"/>
        <v>-4.0000000000000924E-2</v>
      </c>
      <c r="X282" s="178">
        <f t="shared" si="302"/>
        <v>-9.9999999999997868E-3</v>
      </c>
      <c r="Y282" s="178">
        <f t="shared" si="302"/>
        <v>-9.9999999999997868E-3</v>
      </c>
      <c r="Z282" s="178">
        <f t="shared" si="302"/>
        <v>-9.9999999999997868E-3</v>
      </c>
      <c r="AA282" s="178">
        <f t="shared" si="302"/>
        <v>-1.9999999999999574E-2</v>
      </c>
      <c r="AB282" s="178">
        <f t="shared" si="302"/>
        <v>-2.9999999999999361E-2</v>
      </c>
      <c r="AC282" s="178">
        <f t="shared" si="302"/>
        <v>-3.3333333333331439E-2</v>
      </c>
      <c r="AD282" s="178">
        <f t="shared" si="302"/>
        <v>-3.6666666666667069E-2</v>
      </c>
      <c r="AE282" s="178">
        <f t="shared" si="302"/>
        <v>-3.9999999999999147E-2</v>
      </c>
      <c r="AF282" s="178">
        <f t="shared" si="302"/>
        <v>-3.9999999999999147E-2</v>
      </c>
      <c r="AG282" s="178">
        <f t="shared" si="302"/>
        <v>-3.9999999999999147E-2</v>
      </c>
      <c r="AH282" s="178">
        <f t="shared" si="302"/>
        <v>-3.9999999999999147E-2</v>
      </c>
      <c r="AI282" s="178">
        <f t="shared" si="302"/>
        <v>-3.9999999999999147E-2</v>
      </c>
      <c r="AJ282" s="178">
        <f t="shared" si="302"/>
        <v>-3.9999999999999147E-2</v>
      </c>
      <c r="AK282" s="178">
        <f t="shared" si="302"/>
        <v>-3.5999999999999588E-2</v>
      </c>
      <c r="AL282" s="178">
        <f t="shared" si="302"/>
        <v>-3.1999999999998252E-2</v>
      </c>
      <c r="AM282" s="178">
        <f t="shared" si="302"/>
        <v>-2.8000000000000469E-2</v>
      </c>
      <c r="AN282" s="178">
        <f t="shared" si="302"/>
        <v>-2.3999999999999133E-2</v>
      </c>
      <c r="AO282" s="178">
        <f t="shared" si="302"/>
        <v>-1.9999999999999574E-2</v>
      </c>
      <c r="AP282" s="179">
        <f t="shared" si="13"/>
        <v>-9.9999999999997868E-3</v>
      </c>
      <c r="AS282" s="240"/>
    </row>
    <row r="283" spans="1:45" ht="12.75">
      <c r="A283" s="171">
        <v>42725</v>
      </c>
      <c r="B283" s="182">
        <v>8.58</v>
      </c>
      <c r="C283" s="176">
        <v>8.41</v>
      </c>
      <c r="D283" s="175">
        <v>8.3699999999999992</v>
      </c>
      <c r="E283" s="175">
        <f t="shared" si="0"/>
        <v>8.3949999999999996</v>
      </c>
      <c r="F283" s="175">
        <v>8.42</v>
      </c>
      <c r="G283" s="175">
        <f t="shared" si="1"/>
        <v>8.4600000000000009</v>
      </c>
      <c r="H283" s="176">
        <v>8.5</v>
      </c>
      <c r="I283" s="176">
        <f t="shared" si="2"/>
        <v>8.5299999999999994</v>
      </c>
      <c r="J283" s="176">
        <f t="shared" si="3"/>
        <v>8.56</v>
      </c>
      <c r="K283" s="175">
        <v>8.59</v>
      </c>
      <c r="L283" s="175">
        <f t="shared" si="4"/>
        <v>8.61</v>
      </c>
      <c r="M283" s="175">
        <f t="shared" si="5"/>
        <v>8.629999999999999</v>
      </c>
      <c r="N283" s="175">
        <f t="shared" si="6"/>
        <v>8.65</v>
      </c>
      <c r="O283" s="175">
        <f t="shared" si="7"/>
        <v>8.67</v>
      </c>
      <c r="P283" s="176">
        <v>8.69</v>
      </c>
      <c r="Q283" s="176">
        <f t="shared" si="8"/>
        <v>8.6999999999999993</v>
      </c>
      <c r="R283" s="176">
        <f t="shared" si="9"/>
        <v>8.7099999999999991</v>
      </c>
      <c r="S283" s="176">
        <f t="shared" si="10"/>
        <v>8.7200000000000006</v>
      </c>
      <c r="T283" s="176">
        <f t="shared" si="11"/>
        <v>8.73</v>
      </c>
      <c r="U283" s="183">
        <v>8.74</v>
      </c>
      <c r="V283" s="178">
        <f t="shared" ref="V283:AO283" si="303">B283-B284</f>
        <v>1.9999999999999574E-2</v>
      </c>
      <c r="W283" s="178">
        <f t="shared" si="303"/>
        <v>1.9999999999999574E-2</v>
      </c>
      <c r="X283" s="178">
        <f t="shared" si="303"/>
        <v>0</v>
      </c>
      <c r="Y283" s="178">
        <f t="shared" si="303"/>
        <v>-4.9999999999990052E-3</v>
      </c>
      <c r="Z283" s="178">
        <f t="shared" si="303"/>
        <v>-9.9999999999997868E-3</v>
      </c>
      <c r="AA283" s="178">
        <f t="shared" si="303"/>
        <v>-4.9999999999990052E-3</v>
      </c>
      <c r="AB283" s="178">
        <f t="shared" si="303"/>
        <v>0</v>
      </c>
      <c r="AC283" s="178">
        <f t="shared" si="303"/>
        <v>-3.3333333333338544E-3</v>
      </c>
      <c r="AD283" s="178">
        <f t="shared" si="303"/>
        <v>-6.6666666666659324E-3</v>
      </c>
      <c r="AE283" s="178">
        <f t="shared" si="303"/>
        <v>-9.9999999999997868E-3</v>
      </c>
      <c r="AF283" s="178">
        <f t="shared" si="303"/>
        <v>-1.2000000000000455E-2</v>
      </c>
      <c r="AG283" s="178">
        <f t="shared" si="303"/>
        <v>-1.4000000000001123E-2</v>
      </c>
      <c r="AH283" s="178">
        <f t="shared" si="303"/>
        <v>-1.6000000000000014E-2</v>
      </c>
      <c r="AI283" s="178">
        <f t="shared" si="303"/>
        <v>-1.8000000000000682E-2</v>
      </c>
      <c r="AJ283" s="178">
        <f t="shared" si="303"/>
        <v>-2.000000000000135E-2</v>
      </c>
      <c r="AK283" s="178">
        <f t="shared" si="303"/>
        <v>-2.2000000000002018E-2</v>
      </c>
      <c r="AL283" s="178">
        <f t="shared" si="303"/>
        <v>-2.4000000000000909E-2</v>
      </c>
      <c r="AM283" s="178">
        <f t="shared" si="303"/>
        <v>-2.5999999999999801E-2</v>
      </c>
      <c r="AN283" s="178">
        <f t="shared" si="303"/>
        <v>-2.7999999999998693E-2</v>
      </c>
      <c r="AO283" s="178">
        <f t="shared" si="303"/>
        <v>-2.9999999999999361E-2</v>
      </c>
      <c r="AP283" s="179">
        <f t="shared" si="13"/>
        <v>1.9999999999999574E-2</v>
      </c>
      <c r="AS283" s="240"/>
    </row>
    <row r="284" spans="1:45" ht="12.75">
      <c r="A284" s="171">
        <v>42724</v>
      </c>
      <c r="B284" s="182">
        <v>8.56</v>
      </c>
      <c r="C284" s="176">
        <v>8.39</v>
      </c>
      <c r="D284" s="175">
        <v>8.3699999999999992</v>
      </c>
      <c r="E284" s="175">
        <f t="shared" si="0"/>
        <v>8.3999999999999986</v>
      </c>
      <c r="F284" s="175">
        <v>8.43</v>
      </c>
      <c r="G284" s="175">
        <f t="shared" si="1"/>
        <v>8.4649999999999999</v>
      </c>
      <c r="H284" s="176">
        <v>8.5</v>
      </c>
      <c r="I284" s="176">
        <f t="shared" si="2"/>
        <v>8.5333333333333332</v>
      </c>
      <c r="J284" s="176">
        <f t="shared" si="3"/>
        <v>8.5666666666666664</v>
      </c>
      <c r="K284" s="175">
        <v>8.6</v>
      </c>
      <c r="L284" s="175">
        <f t="shared" si="4"/>
        <v>8.6219999999999999</v>
      </c>
      <c r="M284" s="175">
        <f t="shared" si="5"/>
        <v>8.6440000000000001</v>
      </c>
      <c r="N284" s="175">
        <f t="shared" si="6"/>
        <v>8.6660000000000004</v>
      </c>
      <c r="O284" s="175">
        <f t="shared" si="7"/>
        <v>8.6880000000000006</v>
      </c>
      <c r="P284" s="176">
        <v>8.7100000000000009</v>
      </c>
      <c r="Q284" s="176">
        <f t="shared" si="8"/>
        <v>8.7220000000000013</v>
      </c>
      <c r="R284" s="176">
        <f t="shared" si="9"/>
        <v>8.734</v>
      </c>
      <c r="S284" s="176">
        <f t="shared" si="10"/>
        <v>8.7460000000000004</v>
      </c>
      <c r="T284" s="176">
        <f t="shared" si="11"/>
        <v>8.7579999999999991</v>
      </c>
      <c r="U284" s="183">
        <v>8.77</v>
      </c>
      <c r="V284" s="178">
        <f t="shared" ref="V284:AO284" si="304">B284-B285</f>
        <v>9.9999999999997868E-3</v>
      </c>
      <c r="W284" s="178">
        <f t="shared" si="304"/>
        <v>0</v>
      </c>
      <c r="X284" s="178">
        <f t="shared" si="304"/>
        <v>-1.0000000000001563E-2</v>
      </c>
      <c r="Y284" s="178">
        <f t="shared" si="304"/>
        <v>0</v>
      </c>
      <c r="Z284" s="178">
        <f t="shared" si="304"/>
        <v>9.9999999999997868E-3</v>
      </c>
      <c r="AA284" s="178">
        <f t="shared" si="304"/>
        <v>1.5000000000000568E-2</v>
      </c>
      <c r="AB284" s="178">
        <f t="shared" si="304"/>
        <v>1.9999999999999574E-2</v>
      </c>
      <c r="AC284" s="178">
        <f t="shared" si="304"/>
        <v>2.3333333333333428E-2</v>
      </c>
      <c r="AD284" s="178">
        <f t="shared" si="304"/>
        <v>2.6666666666665506E-2</v>
      </c>
      <c r="AE284" s="178">
        <f t="shared" si="304"/>
        <v>2.9999999999999361E-2</v>
      </c>
      <c r="AF284" s="178">
        <f t="shared" si="304"/>
        <v>3.2000000000000028E-2</v>
      </c>
      <c r="AG284" s="178">
        <f t="shared" si="304"/>
        <v>3.4000000000000696E-2</v>
      </c>
      <c r="AH284" s="178">
        <f t="shared" si="304"/>
        <v>3.5999999999999588E-2</v>
      </c>
      <c r="AI284" s="178">
        <f t="shared" si="304"/>
        <v>3.8000000000000256E-2</v>
      </c>
      <c r="AJ284" s="178">
        <f t="shared" si="304"/>
        <v>4.0000000000000924E-2</v>
      </c>
      <c r="AK284" s="178">
        <f t="shared" si="304"/>
        <v>4.2000000000001592E-2</v>
      </c>
      <c r="AL284" s="178">
        <f t="shared" si="304"/>
        <v>4.4000000000000483E-2</v>
      </c>
      <c r="AM284" s="178">
        <f t="shared" si="304"/>
        <v>4.5999999999999375E-2</v>
      </c>
      <c r="AN284" s="178">
        <f t="shared" si="304"/>
        <v>4.7999999999998266E-2</v>
      </c>
      <c r="AO284" s="178">
        <f t="shared" si="304"/>
        <v>4.9999999999998934E-2</v>
      </c>
      <c r="AP284" s="179">
        <f t="shared" si="13"/>
        <v>4.9999999999998934E-2</v>
      </c>
      <c r="AS284" s="240"/>
    </row>
    <row r="285" spans="1:45" ht="12.75">
      <c r="A285" s="171">
        <v>42723</v>
      </c>
      <c r="B285" s="182">
        <v>8.5500000000000007</v>
      </c>
      <c r="C285" s="176">
        <v>8.39</v>
      </c>
      <c r="D285" s="175">
        <v>8.3800000000000008</v>
      </c>
      <c r="E285" s="175">
        <f t="shared" si="0"/>
        <v>8.4</v>
      </c>
      <c r="F285" s="175">
        <v>8.42</v>
      </c>
      <c r="G285" s="175">
        <f t="shared" si="1"/>
        <v>8.4499999999999993</v>
      </c>
      <c r="H285" s="176">
        <v>8.48</v>
      </c>
      <c r="I285" s="176">
        <f t="shared" si="2"/>
        <v>8.51</v>
      </c>
      <c r="J285" s="176">
        <f t="shared" si="3"/>
        <v>8.5400000000000009</v>
      </c>
      <c r="K285" s="175">
        <v>8.57</v>
      </c>
      <c r="L285" s="175">
        <f t="shared" si="4"/>
        <v>8.59</v>
      </c>
      <c r="M285" s="175">
        <f t="shared" si="5"/>
        <v>8.61</v>
      </c>
      <c r="N285" s="175">
        <f t="shared" si="6"/>
        <v>8.6300000000000008</v>
      </c>
      <c r="O285" s="175">
        <f t="shared" si="7"/>
        <v>8.65</v>
      </c>
      <c r="P285" s="176">
        <v>8.67</v>
      </c>
      <c r="Q285" s="176">
        <f t="shared" si="8"/>
        <v>8.68</v>
      </c>
      <c r="R285" s="176">
        <f t="shared" si="9"/>
        <v>8.69</v>
      </c>
      <c r="S285" s="176">
        <f t="shared" si="10"/>
        <v>8.7000000000000011</v>
      </c>
      <c r="T285" s="176">
        <f t="shared" si="11"/>
        <v>8.7100000000000009</v>
      </c>
      <c r="U285" s="183">
        <v>8.7200000000000006</v>
      </c>
      <c r="V285" s="178">
        <f t="shared" ref="V285:AO285" si="305">B285-B286</f>
        <v>2.000000000000135E-2</v>
      </c>
      <c r="W285" s="178">
        <f t="shared" si="305"/>
        <v>-9.9999999999997868E-3</v>
      </c>
      <c r="X285" s="178">
        <f t="shared" si="305"/>
        <v>1.0000000000001563E-2</v>
      </c>
      <c r="Y285" s="178">
        <f t="shared" si="305"/>
        <v>9.9999999999997868E-3</v>
      </c>
      <c r="Z285" s="178">
        <f t="shared" si="305"/>
        <v>9.9999999999997868E-3</v>
      </c>
      <c r="AA285" s="178">
        <f t="shared" si="305"/>
        <v>4.9999999999990052E-3</v>
      </c>
      <c r="AB285" s="178">
        <f t="shared" si="305"/>
        <v>0</v>
      </c>
      <c r="AC285" s="178">
        <f t="shared" si="305"/>
        <v>-3.3333333333338544E-3</v>
      </c>
      <c r="AD285" s="178">
        <f t="shared" si="305"/>
        <v>-6.6666666666659324E-3</v>
      </c>
      <c r="AE285" s="178">
        <f t="shared" si="305"/>
        <v>-9.9999999999997868E-3</v>
      </c>
      <c r="AF285" s="178">
        <f t="shared" si="305"/>
        <v>-1.3999999999999346E-2</v>
      </c>
      <c r="AG285" s="178">
        <f t="shared" si="305"/>
        <v>-1.8000000000000682E-2</v>
      </c>
      <c r="AH285" s="178">
        <f t="shared" si="305"/>
        <v>-2.1999999999998465E-2</v>
      </c>
      <c r="AI285" s="178">
        <f t="shared" si="305"/>
        <v>-2.5999999999999801E-2</v>
      </c>
      <c r="AJ285" s="178">
        <f t="shared" si="305"/>
        <v>-2.9999999999999361E-2</v>
      </c>
      <c r="AK285" s="178">
        <f t="shared" si="305"/>
        <v>-3.2000000000000028E-2</v>
      </c>
      <c r="AL285" s="178">
        <f t="shared" si="305"/>
        <v>-3.4000000000000696E-2</v>
      </c>
      <c r="AM285" s="178">
        <f t="shared" si="305"/>
        <v>-3.5999999999997812E-2</v>
      </c>
      <c r="AN285" s="178">
        <f t="shared" si="305"/>
        <v>-3.7999999999998479E-2</v>
      </c>
      <c r="AO285" s="178">
        <f t="shared" si="305"/>
        <v>-3.9999999999999147E-2</v>
      </c>
      <c r="AP285" s="179">
        <f t="shared" si="13"/>
        <v>2.000000000000135E-2</v>
      </c>
      <c r="AS285" s="240"/>
    </row>
    <row r="286" spans="1:45" ht="12.75">
      <c r="A286" s="171">
        <v>42720</v>
      </c>
      <c r="B286" s="182">
        <v>8.5299999999999994</v>
      </c>
      <c r="C286" s="176">
        <v>8.4</v>
      </c>
      <c r="D286" s="175">
        <v>8.3699999999999992</v>
      </c>
      <c r="E286" s="175">
        <f t="shared" si="0"/>
        <v>8.39</v>
      </c>
      <c r="F286" s="175">
        <v>8.41</v>
      </c>
      <c r="G286" s="175">
        <f t="shared" si="1"/>
        <v>8.4450000000000003</v>
      </c>
      <c r="H286" s="176">
        <v>8.48</v>
      </c>
      <c r="I286" s="176">
        <f t="shared" si="2"/>
        <v>8.5133333333333336</v>
      </c>
      <c r="J286" s="176">
        <f t="shared" si="3"/>
        <v>8.5466666666666669</v>
      </c>
      <c r="K286" s="175">
        <v>8.58</v>
      </c>
      <c r="L286" s="175">
        <f t="shared" si="4"/>
        <v>8.6039999999999992</v>
      </c>
      <c r="M286" s="175">
        <f t="shared" si="5"/>
        <v>8.6280000000000001</v>
      </c>
      <c r="N286" s="175">
        <f t="shared" si="6"/>
        <v>8.6519999999999992</v>
      </c>
      <c r="O286" s="175">
        <f t="shared" si="7"/>
        <v>8.6760000000000002</v>
      </c>
      <c r="P286" s="176">
        <v>8.6999999999999993</v>
      </c>
      <c r="Q286" s="176">
        <f t="shared" si="8"/>
        <v>8.7119999999999997</v>
      </c>
      <c r="R286" s="176">
        <f t="shared" si="9"/>
        <v>8.7240000000000002</v>
      </c>
      <c r="S286" s="176">
        <f t="shared" si="10"/>
        <v>8.7359999999999989</v>
      </c>
      <c r="T286" s="176">
        <f t="shared" si="11"/>
        <v>8.7479999999999993</v>
      </c>
      <c r="U286" s="183">
        <v>8.76</v>
      </c>
      <c r="V286" s="178">
        <f t="shared" ref="V286:AO286" si="306">B286-B287</f>
        <v>-7.0000000000000284E-2</v>
      </c>
      <c r="W286" s="178">
        <f t="shared" si="306"/>
        <v>-1.9999999999999574E-2</v>
      </c>
      <c r="X286" s="178">
        <f t="shared" si="306"/>
        <v>-1.0000000000001563E-2</v>
      </c>
      <c r="Y286" s="178">
        <f t="shared" si="306"/>
        <v>-9.9999999999997868E-3</v>
      </c>
      <c r="Z286" s="178">
        <f t="shared" si="306"/>
        <v>-9.9999999999997868E-3</v>
      </c>
      <c r="AA286" s="178">
        <f t="shared" si="306"/>
        <v>-1.5000000000000568E-2</v>
      </c>
      <c r="AB286" s="178">
        <f t="shared" si="306"/>
        <v>-1.9999999999999574E-2</v>
      </c>
      <c r="AC286" s="178">
        <f t="shared" si="306"/>
        <v>-2.6666666666665506E-2</v>
      </c>
      <c r="AD286" s="178">
        <f t="shared" si="306"/>
        <v>-3.3333333333333215E-2</v>
      </c>
      <c r="AE286" s="178">
        <f t="shared" si="306"/>
        <v>-3.9999999999999147E-2</v>
      </c>
      <c r="AF286" s="178">
        <f t="shared" si="306"/>
        <v>-4.0000000000000924E-2</v>
      </c>
      <c r="AG286" s="178">
        <f t="shared" si="306"/>
        <v>-3.9999999999999147E-2</v>
      </c>
      <c r="AH286" s="178">
        <f t="shared" si="306"/>
        <v>-4.0000000000000924E-2</v>
      </c>
      <c r="AI286" s="178">
        <f t="shared" si="306"/>
        <v>-3.9999999999999147E-2</v>
      </c>
      <c r="AJ286" s="178">
        <f t="shared" si="306"/>
        <v>-4.0000000000000924E-2</v>
      </c>
      <c r="AK286" s="178">
        <f t="shared" si="306"/>
        <v>-4.1999999999999815E-2</v>
      </c>
      <c r="AL286" s="178">
        <f t="shared" si="306"/>
        <v>-4.4000000000000483E-2</v>
      </c>
      <c r="AM286" s="178">
        <f t="shared" si="306"/>
        <v>-4.6000000000001151E-2</v>
      </c>
      <c r="AN286" s="178">
        <f t="shared" si="306"/>
        <v>-4.8000000000001819E-2</v>
      </c>
      <c r="AO286" s="178">
        <f t="shared" si="306"/>
        <v>-5.0000000000000711E-2</v>
      </c>
      <c r="AP286" s="179">
        <f t="shared" si="13"/>
        <v>-9.9999999999997868E-3</v>
      </c>
      <c r="AS286" s="240"/>
    </row>
    <row r="287" spans="1:45" ht="12.75">
      <c r="A287" s="171">
        <v>42719</v>
      </c>
      <c r="B287" s="182">
        <v>8.6</v>
      </c>
      <c r="C287" s="176">
        <v>8.42</v>
      </c>
      <c r="D287" s="175">
        <v>8.3800000000000008</v>
      </c>
      <c r="E287" s="175">
        <f t="shared" si="0"/>
        <v>8.4</v>
      </c>
      <c r="F287" s="175">
        <v>8.42</v>
      </c>
      <c r="G287" s="175">
        <f t="shared" si="1"/>
        <v>8.4600000000000009</v>
      </c>
      <c r="H287" s="176">
        <v>8.5</v>
      </c>
      <c r="I287" s="176">
        <f t="shared" si="2"/>
        <v>8.5399999999999991</v>
      </c>
      <c r="J287" s="176">
        <f t="shared" si="3"/>
        <v>8.58</v>
      </c>
      <c r="K287" s="175">
        <v>8.6199999999999992</v>
      </c>
      <c r="L287" s="175">
        <f t="shared" si="4"/>
        <v>8.6440000000000001</v>
      </c>
      <c r="M287" s="175">
        <f t="shared" si="5"/>
        <v>8.6679999999999993</v>
      </c>
      <c r="N287" s="175">
        <f t="shared" si="6"/>
        <v>8.6920000000000002</v>
      </c>
      <c r="O287" s="175">
        <f t="shared" si="7"/>
        <v>8.7159999999999993</v>
      </c>
      <c r="P287" s="176">
        <v>8.74</v>
      </c>
      <c r="Q287" s="176">
        <f t="shared" si="8"/>
        <v>8.7539999999999996</v>
      </c>
      <c r="R287" s="176">
        <f t="shared" si="9"/>
        <v>8.7680000000000007</v>
      </c>
      <c r="S287" s="176">
        <f t="shared" si="10"/>
        <v>8.782</v>
      </c>
      <c r="T287" s="176">
        <f t="shared" si="11"/>
        <v>8.7960000000000012</v>
      </c>
      <c r="U287" s="183">
        <v>8.81</v>
      </c>
      <c r="V287" s="178">
        <f t="shared" ref="V287:AO287" si="307">B287-B288</f>
        <v>0</v>
      </c>
      <c r="W287" s="178">
        <f t="shared" si="307"/>
        <v>3.9999999999999147E-2</v>
      </c>
      <c r="X287" s="178">
        <f t="shared" si="307"/>
        <v>5.0000000000000711E-2</v>
      </c>
      <c r="Y287" s="178">
        <f t="shared" si="307"/>
        <v>6.0000000000000497E-2</v>
      </c>
      <c r="Z287" s="178">
        <f t="shared" si="307"/>
        <v>7.0000000000000284E-2</v>
      </c>
      <c r="AA287" s="178">
        <f t="shared" si="307"/>
        <v>8.0000000000001847E-2</v>
      </c>
      <c r="AB287" s="178">
        <f t="shared" si="307"/>
        <v>8.9999999999999858E-2</v>
      </c>
      <c r="AC287" s="178">
        <f t="shared" si="307"/>
        <v>0.10333333333333172</v>
      </c>
      <c r="AD287" s="178">
        <f t="shared" si="307"/>
        <v>0.11666666666666714</v>
      </c>
      <c r="AE287" s="178">
        <f t="shared" si="307"/>
        <v>0.12999999999999901</v>
      </c>
      <c r="AF287" s="178">
        <f t="shared" si="307"/>
        <v>0.13599999999999923</v>
      </c>
      <c r="AG287" s="178">
        <f t="shared" si="307"/>
        <v>0.14199999999999946</v>
      </c>
      <c r="AH287" s="178">
        <f t="shared" si="307"/>
        <v>0.14799999999999969</v>
      </c>
      <c r="AI287" s="178">
        <f t="shared" si="307"/>
        <v>0.15399999999999991</v>
      </c>
      <c r="AJ287" s="178">
        <f t="shared" si="307"/>
        <v>0.16000000000000014</v>
      </c>
      <c r="AK287" s="178">
        <f t="shared" si="307"/>
        <v>0.1639999999999997</v>
      </c>
      <c r="AL287" s="178">
        <f t="shared" si="307"/>
        <v>0.16800000000000104</v>
      </c>
      <c r="AM287" s="178">
        <f t="shared" si="307"/>
        <v>0.17199999999999882</v>
      </c>
      <c r="AN287" s="178">
        <f t="shared" si="307"/>
        <v>0.17600000000000016</v>
      </c>
      <c r="AO287" s="178">
        <f t="shared" si="307"/>
        <v>0.17999999999999972</v>
      </c>
      <c r="AP287" s="179">
        <f t="shared" si="13"/>
        <v>0.17999999999999972</v>
      </c>
      <c r="AS287" s="240"/>
    </row>
    <row r="288" spans="1:45" ht="12.75">
      <c r="A288" s="171">
        <v>42718</v>
      </c>
      <c r="B288" s="182">
        <v>8.6</v>
      </c>
      <c r="C288" s="176">
        <v>8.3800000000000008</v>
      </c>
      <c r="D288" s="175">
        <v>8.33</v>
      </c>
      <c r="E288" s="175">
        <f t="shared" si="0"/>
        <v>8.34</v>
      </c>
      <c r="F288" s="175">
        <v>8.35</v>
      </c>
      <c r="G288" s="175">
        <f t="shared" si="1"/>
        <v>8.379999999999999</v>
      </c>
      <c r="H288" s="176">
        <v>8.41</v>
      </c>
      <c r="I288" s="176">
        <f t="shared" si="2"/>
        <v>8.4366666666666674</v>
      </c>
      <c r="J288" s="176">
        <f t="shared" si="3"/>
        <v>8.4633333333333329</v>
      </c>
      <c r="K288" s="175">
        <v>8.49</v>
      </c>
      <c r="L288" s="175">
        <f t="shared" si="4"/>
        <v>8.5080000000000009</v>
      </c>
      <c r="M288" s="175">
        <f t="shared" si="5"/>
        <v>8.5259999999999998</v>
      </c>
      <c r="N288" s="175">
        <f t="shared" si="6"/>
        <v>8.5440000000000005</v>
      </c>
      <c r="O288" s="175">
        <f t="shared" si="7"/>
        <v>8.5619999999999994</v>
      </c>
      <c r="P288" s="176">
        <v>8.58</v>
      </c>
      <c r="Q288" s="176">
        <f t="shared" si="8"/>
        <v>8.59</v>
      </c>
      <c r="R288" s="176">
        <f t="shared" si="9"/>
        <v>8.6</v>
      </c>
      <c r="S288" s="176">
        <f t="shared" si="10"/>
        <v>8.6100000000000012</v>
      </c>
      <c r="T288" s="176">
        <f t="shared" si="11"/>
        <v>8.620000000000001</v>
      </c>
      <c r="U288" s="183">
        <v>8.6300000000000008</v>
      </c>
      <c r="V288" s="178">
        <f t="shared" ref="V288:AO288" si="308">B288-B289</f>
        <v>-8.9999999999999858E-2</v>
      </c>
      <c r="W288" s="178">
        <f t="shared" si="308"/>
        <v>-9.9999999999999645E-2</v>
      </c>
      <c r="X288" s="178">
        <f t="shared" si="308"/>
        <v>-7.0000000000000284E-2</v>
      </c>
      <c r="Y288" s="178">
        <f t="shared" si="308"/>
        <v>-5.0000000000000711E-2</v>
      </c>
      <c r="Z288" s="178">
        <f t="shared" si="308"/>
        <v>-3.0000000000001137E-2</v>
      </c>
      <c r="AA288" s="178">
        <f t="shared" si="308"/>
        <v>-2.000000000000135E-2</v>
      </c>
      <c r="AB288" s="178">
        <f t="shared" si="308"/>
        <v>-9.9999999999997868E-3</v>
      </c>
      <c r="AC288" s="178">
        <f t="shared" si="308"/>
        <v>-1.3333333333331865E-2</v>
      </c>
      <c r="AD288" s="178">
        <f t="shared" si="308"/>
        <v>-1.6666666666667496E-2</v>
      </c>
      <c r="AE288" s="178">
        <f t="shared" si="308"/>
        <v>-1.9999999999999574E-2</v>
      </c>
      <c r="AF288" s="178">
        <f t="shared" si="308"/>
        <v>-1.9999999999999574E-2</v>
      </c>
      <c r="AG288" s="178">
        <f t="shared" si="308"/>
        <v>-1.9999999999999574E-2</v>
      </c>
      <c r="AH288" s="178">
        <f t="shared" si="308"/>
        <v>-1.9999999999999574E-2</v>
      </c>
      <c r="AI288" s="178">
        <f t="shared" si="308"/>
        <v>-1.9999999999999574E-2</v>
      </c>
      <c r="AJ288" s="178">
        <f t="shared" si="308"/>
        <v>-1.9999999999999574E-2</v>
      </c>
      <c r="AK288" s="178">
        <f t="shared" si="308"/>
        <v>-1.8000000000000682E-2</v>
      </c>
      <c r="AL288" s="178">
        <f t="shared" si="308"/>
        <v>-1.6000000000000014E-2</v>
      </c>
      <c r="AM288" s="178">
        <f t="shared" si="308"/>
        <v>-1.3999999999999346E-2</v>
      </c>
      <c r="AN288" s="178">
        <f t="shared" si="308"/>
        <v>-1.1999999999998678E-2</v>
      </c>
      <c r="AO288" s="178">
        <f t="shared" si="308"/>
        <v>-9.9999999999997868E-3</v>
      </c>
      <c r="AP288" s="179">
        <f t="shared" si="13"/>
        <v>-9.9999999999997868E-3</v>
      </c>
      <c r="AS288" s="240"/>
    </row>
    <row r="289" spans="1:45" ht="12.75">
      <c r="A289" s="171">
        <v>42717</v>
      </c>
      <c r="B289" s="182">
        <v>8.69</v>
      </c>
      <c r="C289" s="176">
        <v>8.48</v>
      </c>
      <c r="D289" s="175">
        <v>8.4</v>
      </c>
      <c r="E289" s="175">
        <f t="shared" si="0"/>
        <v>8.39</v>
      </c>
      <c r="F289" s="175">
        <v>8.3800000000000008</v>
      </c>
      <c r="G289" s="175">
        <f t="shared" si="1"/>
        <v>8.4</v>
      </c>
      <c r="H289" s="176">
        <v>8.42</v>
      </c>
      <c r="I289" s="176">
        <f t="shared" si="2"/>
        <v>8.4499999999999993</v>
      </c>
      <c r="J289" s="176">
        <f t="shared" si="3"/>
        <v>8.48</v>
      </c>
      <c r="K289" s="175">
        <v>8.51</v>
      </c>
      <c r="L289" s="175">
        <f t="shared" si="4"/>
        <v>8.5280000000000005</v>
      </c>
      <c r="M289" s="175">
        <f t="shared" si="5"/>
        <v>8.5459999999999994</v>
      </c>
      <c r="N289" s="175">
        <f t="shared" si="6"/>
        <v>8.5640000000000001</v>
      </c>
      <c r="O289" s="175">
        <f t="shared" si="7"/>
        <v>8.581999999999999</v>
      </c>
      <c r="P289" s="176">
        <v>8.6</v>
      </c>
      <c r="Q289" s="176">
        <f t="shared" si="8"/>
        <v>8.6080000000000005</v>
      </c>
      <c r="R289" s="176">
        <f t="shared" si="9"/>
        <v>8.6159999999999997</v>
      </c>
      <c r="S289" s="176">
        <f t="shared" si="10"/>
        <v>8.6240000000000006</v>
      </c>
      <c r="T289" s="176">
        <f t="shared" si="11"/>
        <v>8.6319999999999997</v>
      </c>
      <c r="U289" s="183">
        <v>8.64</v>
      </c>
      <c r="V289" s="178">
        <f t="shared" ref="V289:AO289" si="309">B289-B290</f>
        <v>9.9999999999997868E-3</v>
      </c>
      <c r="W289" s="178">
        <f t="shared" si="309"/>
        <v>1.9999999999999574E-2</v>
      </c>
      <c r="X289" s="178">
        <f t="shared" si="309"/>
        <v>-9.9999999999997868E-3</v>
      </c>
      <c r="Y289" s="178">
        <f t="shared" si="309"/>
        <v>-2.4999999999998579E-2</v>
      </c>
      <c r="Z289" s="178">
        <f t="shared" si="309"/>
        <v>-3.9999999999999147E-2</v>
      </c>
      <c r="AA289" s="178">
        <f t="shared" si="309"/>
        <v>-3.4999999999998366E-2</v>
      </c>
      <c r="AB289" s="178">
        <f t="shared" si="309"/>
        <v>-2.9999999999999361E-2</v>
      </c>
      <c r="AC289" s="178">
        <f t="shared" si="309"/>
        <v>-1.3333333333333641E-2</v>
      </c>
      <c r="AD289" s="178">
        <f t="shared" si="309"/>
        <v>3.3333333333338544E-3</v>
      </c>
      <c r="AE289" s="178">
        <f t="shared" si="309"/>
        <v>1.9999999999999574E-2</v>
      </c>
      <c r="AF289" s="178">
        <f t="shared" si="309"/>
        <v>3.0000000000001137E-2</v>
      </c>
      <c r="AG289" s="178">
        <f t="shared" si="309"/>
        <v>3.9999999999999147E-2</v>
      </c>
      <c r="AH289" s="178">
        <f t="shared" si="309"/>
        <v>5.0000000000000711E-2</v>
      </c>
      <c r="AI289" s="178">
        <f t="shared" si="309"/>
        <v>5.9999999999998721E-2</v>
      </c>
      <c r="AJ289" s="178">
        <f t="shared" si="309"/>
        <v>7.0000000000000284E-2</v>
      </c>
      <c r="AK289" s="178">
        <f t="shared" si="309"/>
        <v>7.6000000000000512E-2</v>
      </c>
      <c r="AL289" s="178">
        <f t="shared" si="309"/>
        <v>8.2000000000000739E-2</v>
      </c>
      <c r="AM289" s="178">
        <f t="shared" si="309"/>
        <v>8.8000000000000966E-2</v>
      </c>
      <c r="AN289" s="178">
        <f t="shared" si="309"/>
        <v>9.4000000000001194E-2</v>
      </c>
      <c r="AO289" s="178">
        <f t="shared" si="309"/>
        <v>0.10000000000000142</v>
      </c>
      <c r="AP289" s="179">
        <f t="shared" si="13"/>
        <v>0.10000000000000142</v>
      </c>
      <c r="AS289" s="240"/>
    </row>
    <row r="290" spans="1:45" ht="12.75">
      <c r="A290" s="171">
        <v>42716</v>
      </c>
      <c r="B290" s="182">
        <v>8.68</v>
      </c>
      <c r="C290" s="176">
        <v>8.4600000000000009</v>
      </c>
      <c r="D290" s="175">
        <v>8.41</v>
      </c>
      <c r="E290" s="175">
        <f t="shared" si="0"/>
        <v>8.4149999999999991</v>
      </c>
      <c r="F290" s="175">
        <v>8.42</v>
      </c>
      <c r="G290" s="175">
        <f t="shared" si="1"/>
        <v>8.4349999999999987</v>
      </c>
      <c r="H290" s="176">
        <v>8.4499999999999993</v>
      </c>
      <c r="I290" s="176">
        <f t="shared" si="2"/>
        <v>8.4633333333333329</v>
      </c>
      <c r="J290" s="176">
        <f t="shared" si="3"/>
        <v>8.4766666666666666</v>
      </c>
      <c r="K290" s="175">
        <v>8.49</v>
      </c>
      <c r="L290" s="175">
        <f t="shared" si="4"/>
        <v>8.4979999999999993</v>
      </c>
      <c r="M290" s="175">
        <f t="shared" si="5"/>
        <v>8.5060000000000002</v>
      </c>
      <c r="N290" s="175">
        <f t="shared" si="6"/>
        <v>8.5139999999999993</v>
      </c>
      <c r="O290" s="175">
        <f t="shared" si="7"/>
        <v>8.5220000000000002</v>
      </c>
      <c r="P290" s="176">
        <v>8.5299999999999994</v>
      </c>
      <c r="Q290" s="176">
        <f t="shared" si="8"/>
        <v>8.532</v>
      </c>
      <c r="R290" s="176">
        <f t="shared" si="9"/>
        <v>8.5339999999999989</v>
      </c>
      <c r="S290" s="176">
        <f t="shared" si="10"/>
        <v>8.5359999999999996</v>
      </c>
      <c r="T290" s="176">
        <f t="shared" si="11"/>
        <v>8.5379999999999985</v>
      </c>
      <c r="U290" s="183">
        <v>8.5399999999999991</v>
      </c>
      <c r="V290" s="178">
        <f t="shared" ref="V290:AO290" si="310">B290-B291</f>
        <v>-7.0000000000000284E-2</v>
      </c>
      <c r="W290" s="178">
        <f t="shared" si="310"/>
        <v>-0.12999999999999901</v>
      </c>
      <c r="X290" s="178">
        <f t="shared" si="310"/>
        <v>-0.14000000000000057</v>
      </c>
      <c r="Y290" s="178">
        <f t="shared" si="310"/>
        <v>-0.12000000000000099</v>
      </c>
      <c r="Z290" s="178">
        <f t="shared" si="310"/>
        <v>-9.9999999999999645E-2</v>
      </c>
      <c r="AA290" s="178">
        <f t="shared" si="310"/>
        <v>-8.0000000000001847E-2</v>
      </c>
      <c r="AB290" s="178">
        <f t="shared" si="310"/>
        <v>-6.0000000000000497E-2</v>
      </c>
      <c r="AC290" s="178">
        <f t="shared" si="310"/>
        <v>-5.3333333333332789E-2</v>
      </c>
      <c r="AD290" s="178">
        <f t="shared" si="310"/>
        <v>-4.6666666666666856E-2</v>
      </c>
      <c r="AE290" s="178">
        <f t="shared" si="310"/>
        <v>-3.9999999999999147E-2</v>
      </c>
      <c r="AF290" s="178">
        <f t="shared" si="310"/>
        <v>-4.0000000000000924E-2</v>
      </c>
      <c r="AG290" s="178">
        <f t="shared" si="310"/>
        <v>-3.9999999999999147E-2</v>
      </c>
      <c r="AH290" s="178">
        <f t="shared" si="310"/>
        <v>-4.0000000000000924E-2</v>
      </c>
      <c r="AI290" s="178">
        <f t="shared" si="310"/>
        <v>-3.9999999999999147E-2</v>
      </c>
      <c r="AJ290" s="178">
        <f t="shared" si="310"/>
        <v>-4.0000000000000924E-2</v>
      </c>
      <c r="AK290" s="178">
        <f t="shared" si="310"/>
        <v>-4.1999999999999815E-2</v>
      </c>
      <c r="AL290" s="178">
        <f t="shared" si="310"/>
        <v>-4.4000000000000483E-2</v>
      </c>
      <c r="AM290" s="178">
        <f t="shared" si="310"/>
        <v>-4.6000000000001151E-2</v>
      </c>
      <c r="AN290" s="178">
        <f t="shared" si="310"/>
        <v>-4.8000000000001819E-2</v>
      </c>
      <c r="AO290" s="178">
        <f t="shared" si="310"/>
        <v>-5.0000000000000711E-2</v>
      </c>
      <c r="AP290" s="179">
        <f t="shared" si="13"/>
        <v>-3.9999999999999147E-2</v>
      </c>
      <c r="AS290" s="240"/>
    </row>
    <row r="291" spans="1:45" ht="12.75">
      <c r="A291" s="171">
        <v>42713</v>
      </c>
      <c r="B291" s="182">
        <v>8.75</v>
      </c>
      <c r="C291" s="176">
        <v>8.59</v>
      </c>
      <c r="D291" s="175">
        <v>8.5500000000000007</v>
      </c>
      <c r="E291" s="175">
        <f t="shared" si="0"/>
        <v>8.5350000000000001</v>
      </c>
      <c r="F291" s="175">
        <v>8.52</v>
      </c>
      <c r="G291" s="175">
        <f t="shared" si="1"/>
        <v>8.5150000000000006</v>
      </c>
      <c r="H291" s="176">
        <v>8.51</v>
      </c>
      <c r="I291" s="176">
        <f t="shared" si="2"/>
        <v>8.5166666666666657</v>
      </c>
      <c r="J291" s="176">
        <f t="shared" si="3"/>
        <v>8.5233333333333334</v>
      </c>
      <c r="K291" s="175">
        <v>8.5299999999999994</v>
      </c>
      <c r="L291" s="175">
        <f t="shared" si="4"/>
        <v>8.5380000000000003</v>
      </c>
      <c r="M291" s="175">
        <f t="shared" si="5"/>
        <v>8.5459999999999994</v>
      </c>
      <c r="N291" s="175">
        <f t="shared" si="6"/>
        <v>8.5540000000000003</v>
      </c>
      <c r="O291" s="175">
        <f t="shared" si="7"/>
        <v>8.5619999999999994</v>
      </c>
      <c r="P291" s="176">
        <v>8.57</v>
      </c>
      <c r="Q291" s="176">
        <f t="shared" si="8"/>
        <v>8.5739999999999998</v>
      </c>
      <c r="R291" s="176">
        <f t="shared" si="9"/>
        <v>8.5779999999999994</v>
      </c>
      <c r="S291" s="176">
        <f t="shared" si="10"/>
        <v>8.5820000000000007</v>
      </c>
      <c r="T291" s="176">
        <f t="shared" si="11"/>
        <v>8.5860000000000003</v>
      </c>
      <c r="U291" s="183">
        <v>8.59</v>
      </c>
      <c r="V291" s="178">
        <f t="shared" ref="V291:AO291" si="311">B291-B292</f>
        <v>-5.0000000000000711E-2</v>
      </c>
      <c r="W291" s="178">
        <f t="shared" si="311"/>
        <v>-7.0000000000000284E-2</v>
      </c>
      <c r="X291" s="178">
        <f t="shared" si="311"/>
        <v>-5.9999999999998721E-2</v>
      </c>
      <c r="Y291" s="178">
        <f t="shared" si="311"/>
        <v>-4.4999999999999929E-2</v>
      </c>
      <c r="Z291" s="178">
        <f t="shared" si="311"/>
        <v>-3.0000000000001137E-2</v>
      </c>
      <c r="AA291" s="178">
        <f t="shared" si="311"/>
        <v>-2.9999999999999361E-2</v>
      </c>
      <c r="AB291" s="178">
        <f t="shared" si="311"/>
        <v>-2.9999999999999361E-2</v>
      </c>
      <c r="AC291" s="178">
        <f t="shared" si="311"/>
        <v>-4.3333333333333002E-2</v>
      </c>
      <c r="AD291" s="178">
        <f t="shared" si="311"/>
        <v>-5.6666666666666643E-2</v>
      </c>
      <c r="AE291" s="178">
        <f t="shared" si="311"/>
        <v>-7.0000000000000284E-2</v>
      </c>
      <c r="AF291" s="178">
        <f t="shared" si="311"/>
        <v>-7.3999999999999844E-2</v>
      </c>
      <c r="AG291" s="178">
        <f t="shared" si="311"/>
        <v>-7.800000000000118E-2</v>
      </c>
      <c r="AH291" s="178">
        <f t="shared" si="311"/>
        <v>-8.1999999999998963E-2</v>
      </c>
      <c r="AI291" s="178">
        <f t="shared" si="311"/>
        <v>-8.6000000000000298E-2</v>
      </c>
      <c r="AJ291" s="178">
        <f t="shared" si="311"/>
        <v>-8.9999999999999858E-2</v>
      </c>
      <c r="AK291" s="178">
        <f t="shared" si="311"/>
        <v>-8.9999999999999858E-2</v>
      </c>
      <c r="AL291" s="178">
        <f t="shared" si="311"/>
        <v>-8.9999999999999858E-2</v>
      </c>
      <c r="AM291" s="178">
        <f t="shared" si="311"/>
        <v>-8.9999999999999858E-2</v>
      </c>
      <c r="AN291" s="178">
        <f t="shared" si="311"/>
        <v>-8.9999999999999858E-2</v>
      </c>
      <c r="AO291" s="178">
        <f t="shared" si="311"/>
        <v>-8.9999999999999858E-2</v>
      </c>
      <c r="AP291" s="179">
        <f t="shared" si="13"/>
        <v>-2.9999999999999361E-2</v>
      </c>
      <c r="AS291" s="240"/>
    </row>
    <row r="292" spans="1:45" ht="12.75">
      <c r="A292" s="184">
        <v>42712</v>
      </c>
      <c r="B292" s="182">
        <v>8.8000000000000007</v>
      </c>
      <c r="C292" s="176">
        <v>8.66</v>
      </c>
      <c r="D292" s="175">
        <v>8.61</v>
      </c>
      <c r="E292" s="175">
        <f t="shared" si="0"/>
        <v>8.58</v>
      </c>
      <c r="F292" s="175">
        <v>8.5500000000000007</v>
      </c>
      <c r="G292" s="175">
        <f t="shared" si="1"/>
        <v>8.5449999999999999</v>
      </c>
      <c r="H292" s="176">
        <v>8.5399999999999991</v>
      </c>
      <c r="I292" s="176">
        <f t="shared" si="2"/>
        <v>8.5599999999999987</v>
      </c>
      <c r="J292" s="176">
        <f t="shared" si="3"/>
        <v>8.58</v>
      </c>
      <c r="K292" s="175">
        <v>8.6</v>
      </c>
      <c r="L292" s="175">
        <f t="shared" si="4"/>
        <v>8.6120000000000001</v>
      </c>
      <c r="M292" s="175">
        <f t="shared" si="5"/>
        <v>8.6240000000000006</v>
      </c>
      <c r="N292" s="175">
        <f t="shared" si="6"/>
        <v>8.6359999999999992</v>
      </c>
      <c r="O292" s="175">
        <f t="shared" si="7"/>
        <v>8.6479999999999997</v>
      </c>
      <c r="P292" s="176">
        <v>8.66</v>
      </c>
      <c r="Q292" s="176">
        <f t="shared" si="8"/>
        <v>8.6639999999999997</v>
      </c>
      <c r="R292" s="176">
        <f t="shared" si="9"/>
        <v>8.6679999999999993</v>
      </c>
      <c r="S292" s="176">
        <f t="shared" si="10"/>
        <v>8.6720000000000006</v>
      </c>
      <c r="T292" s="176">
        <f t="shared" si="11"/>
        <v>8.6760000000000002</v>
      </c>
      <c r="U292" s="183">
        <v>8.68</v>
      </c>
      <c r="V292" s="178">
        <f t="shared" ref="V292:AO292" si="312">B292-B293</f>
        <v>-9.9999999999997868E-3</v>
      </c>
      <c r="W292" s="178">
        <f t="shared" si="312"/>
        <v>-3.9999999999999147E-2</v>
      </c>
      <c r="X292" s="178">
        <f t="shared" si="312"/>
        <v>-7.0000000000000284E-2</v>
      </c>
      <c r="Y292" s="178">
        <f t="shared" si="312"/>
        <v>-8.0000000000000071E-2</v>
      </c>
      <c r="Z292" s="178">
        <f t="shared" si="312"/>
        <v>-8.9999999999999858E-2</v>
      </c>
      <c r="AA292" s="178">
        <f t="shared" si="312"/>
        <v>-9.0000000000001634E-2</v>
      </c>
      <c r="AB292" s="178">
        <f t="shared" si="312"/>
        <v>-9.0000000000001634E-2</v>
      </c>
      <c r="AC292" s="178">
        <f t="shared" si="312"/>
        <v>-8.0000000000001847E-2</v>
      </c>
      <c r="AD292" s="178">
        <f t="shared" si="312"/>
        <v>-7.0000000000000284E-2</v>
      </c>
      <c r="AE292" s="178">
        <f t="shared" si="312"/>
        <v>-6.0000000000000497E-2</v>
      </c>
      <c r="AF292" s="178">
        <f t="shared" si="312"/>
        <v>-5.7999999999999829E-2</v>
      </c>
      <c r="AG292" s="178">
        <f t="shared" si="312"/>
        <v>-5.5999999999999162E-2</v>
      </c>
      <c r="AH292" s="178">
        <f t="shared" si="312"/>
        <v>-5.4000000000002046E-2</v>
      </c>
      <c r="AI292" s="178">
        <f t="shared" si="312"/>
        <v>-5.2000000000001378E-2</v>
      </c>
      <c r="AJ292" s="178">
        <f t="shared" si="312"/>
        <v>-5.0000000000000711E-2</v>
      </c>
      <c r="AK292" s="178">
        <f t="shared" si="312"/>
        <v>-5.0000000000000711E-2</v>
      </c>
      <c r="AL292" s="178">
        <f t="shared" si="312"/>
        <v>-5.0000000000000711E-2</v>
      </c>
      <c r="AM292" s="178">
        <f t="shared" si="312"/>
        <v>-5.0000000000000711E-2</v>
      </c>
      <c r="AN292" s="178">
        <f t="shared" si="312"/>
        <v>-5.0000000000000711E-2</v>
      </c>
      <c r="AO292" s="178">
        <f t="shared" si="312"/>
        <v>-5.0000000000000711E-2</v>
      </c>
      <c r="AP292" s="179">
        <f t="shared" si="13"/>
        <v>-9.9999999999997868E-3</v>
      </c>
      <c r="AS292" s="240"/>
    </row>
    <row r="293" spans="1:45" ht="12.75">
      <c r="A293" s="184">
        <v>42711</v>
      </c>
      <c r="B293" s="182">
        <v>8.81</v>
      </c>
      <c r="C293" s="176">
        <v>8.6999999999999993</v>
      </c>
      <c r="D293" s="175">
        <v>8.68</v>
      </c>
      <c r="E293" s="175">
        <f t="shared" si="0"/>
        <v>8.66</v>
      </c>
      <c r="F293" s="175">
        <v>8.64</v>
      </c>
      <c r="G293" s="175">
        <f t="shared" si="1"/>
        <v>8.6350000000000016</v>
      </c>
      <c r="H293" s="176">
        <v>8.6300000000000008</v>
      </c>
      <c r="I293" s="176">
        <f t="shared" si="2"/>
        <v>8.64</v>
      </c>
      <c r="J293" s="176">
        <f t="shared" si="3"/>
        <v>8.65</v>
      </c>
      <c r="K293" s="175">
        <v>8.66</v>
      </c>
      <c r="L293" s="175">
        <f t="shared" si="4"/>
        <v>8.67</v>
      </c>
      <c r="M293" s="175">
        <f t="shared" si="5"/>
        <v>8.68</v>
      </c>
      <c r="N293" s="175">
        <f t="shared" si="6"/>
        <v>8.6900000000000013</v>
      </c>
      <c r="O293" s="175">
        <f t="shared" si="7"/>
        <v>8.7000000000000011</v>
      </c>
      <c r="P293" s="176">
        <v>8.7100000000000009</v>
      </c>
      <c r="Q293" s="176">
        <f t="shared" si="8"/>
        <v>8.7140000000000004</v>
      </c>
      <c r="R293" s="176">
        <f t="shared" si="9"/>
        <v>8.718</v>
      </c>
      <c r="S293" s="176">
        <f t="shared" si="10"/>
        <v>8.7220000000000013</v>
      </c>
      <c r="T293" s="176">
        <f t="shared" si="11"/>
        <v>8.7260000000000009</v>
      </c>
      <c r="U293" s="183">
        <v>8.73</v>
      </c>
      <c r="V293" s="178">
        <f t="shared" ref="V293:AO293" si="313">B293-B294</f>
        <v>-4.9999999999998934E-2</v>
      </c>
      <c r="W293" s="178">
        <f t="shared" si="313"/>
        <v>-3.0000000000001137E-2</v>
      </c>
      <c r="X293" s="178">
        <f t="shared" si="313"/>
        <v>-1.9999999999999574E-2</v>
      </c>
      <c r="Y293" s="178">
        <f t="shared" si="313"/>
        <v>-4.4999999999999929E-2</v>
      </c>
      <c r="Z293" s="178">
        <f t="shared" si="313"/>
        <v>-7.0000000000000284E-2</v>
      </c>
      <c r="AA293" s="178">
        <f t="shared" si="313"/>
        <v>-7.9999999999998295E-2</v>
      </c>
      <c r="AB293" s="178">
        <f t="shared" si="313"/>
        <v>-8.9999999999999858E-2</v>
      </c>
      <c r="AC293" s="178">
        <f t="shared" si="313"/>
        <v>-8.3333333333333925E-2</v>
      </c>
      <c r="AD293" s="178">
        <f t="shared" si="313"/>
        <v>-7.6666666666666217E-2</v>
      </c>
      <c r="AE293" s="178">
        <f t="shared" si="313"/>
        <v>-7.0000000000000284E-2</v>
      </c>
      <c r="AF293" s="178">
        <f t="shared" si="313"/>
        <v>-6.6000000000000725E-2</v>
      </c>
      <c r="AG293" s="178">
        <f t="shared" si="313"/>
        <v>-6.2000000000001165E-2</v>
      </c>
      <c r="AH293" s="178">
        <f t="shared" si="313"/>
        <v>-5.7999999999998053E-2</v>
      </c>
      <c r="AI293" s="178">
        <f t="shared" si="313"/>
        <v>-5.3999999999998494E-2</v>
      </c>
      <c r="AJ293" s="178">
        <f t="shared" si="313"/>
        <v>-4.9999999999998934E-2</v>
      </c>
      <c r="AK293" s="178">
        <f t="shared" si="313"/>
        <v>-4.9999999999998934E-2</v>
      </c>
      <c r="AL293" s="178">
        <f t="shared" si="313"/>
        <v>-4.9999999999998934E-2</v>
      </c>
      <c r="AM293" s="178">
        <f t="shared" si="313"/>
        <v>-4.9999999999998934E-2</v>
      </c>
      <c r="AN293" s="178">
        <f t="shared" si="313"/>
        <v>-4.9999999999998934E-2</v>
      </c>
      <c r="AO293" s="178">
        <f t="shared" si="313"/>
        <v>-4.9999999999998934E-2</v>
      </c>
      <c r="AP293" s="179">
        <f t="shared" si="13"/>
        <v>-1.9999999999999574E-2</v>
      </c>
      <c r="AS293" s="240"/>
    </row>
    <row r="294" spans="1:45" ht="12.75">
      <c r="A294" s="184">
        <v>42710</v>
      </c>
      <c r="B294" s="182">
        <v>8.86</v>
      </c>
      <c r="C294" s="176">
        <v>8.73</v>
      </c>
      <c r="D294" s="175">
        <v>8.6999999999999993</v>
      </c>
      <c r="E294" s="175">
        <f t="shared" si="0"/>
        <v>8.7050000000000001</v>
      </c>
      <c r="F294" s="175">
        <v>8.7100000000000009</v>
      </c>
      <c r="G294" s="175">
        <f t="shared" si="1"/>
        <v>8.7149999999999999</v>
      </c>
      <c r="H294" s="176">
        <v>8.7200000000000006</v>
      </c>
      <c r="I294" s="176">
        <f t="shared" si="2"/>
        <v>8.7233333333333345</v>
      </c>
      <c r="J294" s="176">
        <f t="shared" si="3"/>
        <v>8.7266666666666666</v>
      </c>
      <c r="K294" s="175">
        <v>8.73</v>
      </c>
      <c r="L294" s="175">
        <f t="shared" si="4"/>
        <v>8.7360000000000007</v>
      </c>
      <c r="M294" s="175">
        <f t="shared" si="5"/>
        <v>8.7420000000000009</v>
      </c>
      <c r="N294" s="175">
        <f t="shared" si="6"/>
        <v>8.7479999999999993</v>
      </c>
      <c r="O294" s="175">
        <f t="shared" si="7"/>
        <v>8.7539999999999996</v>
      </c>
      <c r="P294" s="176">
        <v>8.76</v>
      </c>
      <c r="Q294" s="176">
        <f t="shared" si="8"/>
        <v>8.7639999999999993</v>
      </c>
      <c r="R294" s="176">
        <f t="shared" si="9"/>
        <v>8.7679999999999989</v>
      </c>
      <c r="S294" s="176">
        <f t="shared" si="10"/>
        <v>8.7720000000000002</v>
      </c>
      <c r="T294" s="176">
        <f t="shared" si="11"/>
        <v>8.7759999999999998</v>
      </c>
      <c r="U294" s="183">
        <v>8.7799999999999994</v>
      </c>
      <c r="V294" s="178">
        <f t="shared" ref="V294:AO294" si="314">B294-B295</f>
        <v>-6.0000000000000497E-2</v>
      </c>
      <c r="W294" s="178">
        <f t="shared" si="314"/>
        <v>-7.0000000000000284E-2</v>
      </c>
      <c r="X294" s="178">
        <f t="shared" si="314"/>
        <v>-6.0000000000000497E-2</v>
      </c>
      <c r="Y294" s="178">
        <f t="shared" si="314"/>
        <v>-4.9999999999998934E-2</v>
      </c>
      <c r="Z294" s="178">
        <f t="shared" si="314"/>
        <v>-3.9999999999999147E-2</v>
      </c>
      <c r="AA294" s="178">
        <f t="shared" si="314"/>
        <v>-3.9999999999999147E-2</v>
      </c>
      <c r="AB294" s="178">
        <f t="shared" si="314"/>
        <v>-3.9999999999999147E-2</v>
      </c>
      <c r="AC294" s="178">
        <f t="shared" si="314"/>
        <v>-4.3333333333331225E-2</v>
      </c>
      <c r="AD294" s="178">
        <f t="shared" si="314"/>
        <v>-4.6666666666666856E-2</v>
      </c>
      <c r="AE294" s="178">
        <f t="shared" si="314"/>
        <v>-4.9999999999998934E-2</v>
      </c>
      <c r="AF294" s="178">
        <f t="shared" si="314"/>
        <v>-5.1999999999999602E-2</v>
      </c>
      <c r="AG294" s="178">
        <f t="shared" si="314"/>
        <v>-5.3999999999998494E-2</v>
      </c>
      <c r="AH294" s="178">
        <f t="shared" si="314"/>
        <v>-5.6000000000000938E-2</v>
      </c>
      <c r="AI294" s="178">
        <f t="shared" si="314"/>
        <v>-5.7999999999999829E-2</v>
      </c>
      <c r="AJ294" s="178">
        <f t="shared" si="314"/>
        <v>-6.0000000000000497E-2</v>
      </c>
      <c r="AK294" s="178">
        <f t="shared" si="314"/>
        <v>-6.2000000000001165E-2</v>
      </c>
      <c r="AL294" s="178">
        <f t="shared" si="314"/>
        <v>-6.4000000000001833E-2</v>
      </c>
      <c r="AM294" s="178">
        <f t="shared" si="314"/>
        <v>-6.5999999999998948E-2</v>
      </c>
      <c r="AN294" s="178">
        <f t="shared" si="314"/>
        <v>-6.7999999999999616E-2</v>
      </c>
      <c r="AO294" s="178">
        <f t="shared" si="314"/>
        <v>-7.0000000000000284E-2</v>
      </c>
      <c r="AP294" s="179">
        <f t="shared" si="13"/>
        <v>-3.9999999999999147E-2</v>
      </c>
      <c r="AS294" s="240"/>
    </row>
    <row r="295" spans="1:45" ht="12.75">
      <c r="A295" s="184">
        <v>42709</v>
      </c>
      <c r="B295" s="182">
        <v>8.92</v>
      </c>
      <c r="C295" s="176">
        <v>8.8000000000000007</v>
      </c>
      <c r="D295" s="175">
        <v>8.76</v>
      </c>
      <c r="E295" s="175">
        <f t="shared" si="0"/>
        <v>8.754999999999999</v>
      </c>
      <c r="F295" s="175">
        <v>8.75</v>
      </c>
      <c r="G295" s="175">
        <f t="shared" si="1"/>
        <v>8.754999999999999</v>
      </c>
      <c r="H295" s="176">
        <v>8.76</v>
      </c>
      <c r="I295" s="176">
        <f t="shared" si="2"/>
        <v>8.7666666666666657</v>
      </c>
      <c r="J295" s="176">
        <f t="shared" si="3"/>
        <v>8.7733333333333334</v>
      </c>
      <c r="K295" s="175">
        <v>8.7799999999999994</v>
      </c>
      <c r="L295" s="175">
        <f t="shared" si="4"/>
        <v>8.7880000000000003</v>
      </c>
      <c r="M295" s="175">
        <f t="shared" si="5"/>
        <v>8.7959999999999994</v>
      </c>
      <c r="N295" s="175">
        <f t="shared" si="6"/>
        <v>8.8040000000000003</v>
      </c>
      <c r="O295" s="175">
        <f t="shared" si="7"/>
        <v>8.8119999999999994</v>
      </c>
      <c r="P295" s="176">
        <v>8.82</v>
      </c>
      <c r="Q295" s="176">
        <f t="shared" si="8"/>
        <v>8.8260000000000005</v>
      </c>
      <c r="R295" s="176">
        <f t="shared" si="9"/>
        <v>8.8320000000000007</v>
      </c>
      <c r="S295" s="176">
        <f t="shared" si="10"/>
        <v>8.8379999999999992</v>
      </c>
      <c r="T295" s="176">
        <f t="shared" si="11"/>
        <v>8.8439999999999994</v>
      </c>
      <c r="U295" s="183">
        <v>8.85</v>
      </c>
      <c r="V295" s="178">
        <f t="shared" ref="V295:AO295" si="315">B295-B296</f>
        <v>0</v>
      </c>
      <c r="W295" s="178">
        <f t="shared" si="315"/>
        <v>-9.9999999999997868E-3</v>
      </c>
      <c r="X295" s="178">
        <f t="shared" si="315"/>
        <v>-2.9999999999999361E-2</v>
      </c>
      <c r="Y295" s="178">
        <f t="shared" si="315"/>
        <v>-4.0000000000000924E-2</v>
      </c>
      <c r="Z295" s="178">
        <f t="shared" si="315"/>
        <v>-5.0000000000000711E-2</v>
      </c>
      <c r="AA295" s="178">
        <f t="shared" si="315"/>
        <v>-5.0000000000000711E-2</v>
      </c>
      <c r="AB295" s="178">
        <f t="shared" si="315"/>
        <v>-5.0000000000000711E-2</v>
      </c>
      <c r="AC295" s="178">
        <f t="shared" si="315"/>
        <v>-4.6666666666668633E-2</v>
      </c>
      <c r="AD295" s="178">
        <f t="shared" si="315"/>
        <v>-4.3333333333333002E-2</v>
      </c>
      <c r="AE295" s="178">
        <f t="shared" si="315"/>
        <v>-4.0000000000000924E-2</v>
      </c>
      <c r="AF295" s="178">
        <f t="shared" si="315"/>
        <v>-3.9999999999999147E-2</v>
      </c>
      <c r="AG295" s="178">
        <f t="shared" si="315"/>
        <v>-4.0000000000000924E-2</v>
      </c>
      <c r="AH295" s="178">
        <f t="shared" si="315"/>
        <v>-3.9999999999999147E-2</v>
      </c>
      <c r="AI295" s="178">
        <f t="shared" si="315"/>
        <v>-4.0000000000000924E-2</v>
      </c>
      <c r="AJ295" s="178">
        <f t="shared" si="315"/>
        <v>-3.9999999999999147E-2</v>
      </c>
      <c r="AK295" s="178">
        <f t="shared" si="315"/>
        <v>-3.9999999999999147E-2</v>
      </c>
      <c r="AL295" s="178">
        <f t="shared" si="315"/>
        <v>-3.9999999999999147E-2</v>
      </c>
      <c r="AM295" s="178">
        <f t="shared" si="315"/>
        <v>-4.0000000000000924E-2</v>
      </c>
      <c r="AN295" s="178">
        <f t="shared" si="315"/>
        <v>-4.0000000000000924E-2</v>
      </c>
      <c r="AO295" s="178">
        <f t="shared" si="315"/>
        <v>-4.0000000000000924E-2</v>
      </c>
      <c r="AP295" s="179">
        <f t="shared" si="13"/>
        <v>0</v>
      </c>
      <c r="AS295" s="240"/>
    </row>
    <row r="296" spans="1:45" ht="12.75">
      <c r="A296" s="184">
        <v>42706</v>
      </c>
      <c r="B296" s="182">
        <v>8.92</v>
      </c>
      <c r="C296" s="176">
        <v>8.81</v>
      </c>
      <c r="D296" s="175">
        <v>8.7899999999999991</v>
      </c>
      <c r="E296" s="175">
        <f t="shared" si="0"/>
        <v>8.7949999999999999</v>
      </c>
      <c r="F296" s="175">
        <v>8.8000000000000007</v>
      </c>
      <c r="G296" s="175">
        <f t="shared" si="1"/>
        <v>8.8049999999999997</v>
      </c>
      <c r="H296" s="176">
        <v>8.81</v>
      </c>
      <c r="I296" s="176">
        <f t="shared" si="2"/>
        <v>8.8133333333333344</v>
      </c>
      <c r="J296" s="176">
        <f t="shared" si="3"/>
        <v>8.8166666666666664</v>
      </c>
      <c r="K296" s="175">
        <v>8.82</v>
      </c>
      <c r="L296" s="175">
        <f t="shared" si="4"/>
        <v>8.8279999999999994</v>
      </c>
      <c r="M296" s="175">
        <f t="shared" si="5"/>
        <v>8.8360000000000003</v>
      </c>
      <c r="N296" s="175">
        <f t="shared" si="6"/>
        <v>8.8439999999999994</v>
      </c>
      <c r="O296" s="175">
        <f t="shared" si="7"/>
        <v>8.8520000000000003</v>
      </c>
      <c r="P296" s="176">
        <v>8.86</v>
      </c>
      <c r="Q296" s="176">
        <f t="shared" si="8"/>
        <v>8.8659999999999997</v>
      </c>
      <c r="R296" s="176">
        <f t="shared" si="9"/>
        <v>8.8719999999999999</v>
      </c>
      <c r="S296" s="176">
        <f t="shared" si="10"/>
        <v>8.8780000000000001</v>
      </c>
      <c r="T296" s="176">
        <f t="shared" si="11"/>
        <v>8.8840000000000003</v>
      </c>
      <c r="U296" s="183">
        <v>8.89</v>
      </c>
      <c r="V296" s="178">
        <f t="shared" ref="V296:AO296" si="316">B296-B297</f>
        <v>3.9999999999999147E-2</v>
      </c>
      <c r="W296" s="178">
        <f t="shared" si="316"/>
        <v>4.0000000000000924E-2</v>
      </c>
      <c r="X296" s="178">
        <f t="shared" si="316"/>
        <v>2.9999999999999361E-2</v>
      </c>
      <c r="Y296" s="178">
        <f t="shared" si="316"/>
        <v>2.5000000000000355E-2</v>
      </c>
      <c r="Z296" s="178">
        <f t="shared" si="316"/>
        <v>2.000000000000135E-2</v>
      </c>
      <c r="AA296" s="178">
        <f t="shared" si="316"/>
        <v>1.5000000000000568E-2</v>
      </c>
      <c r="AB296" s="178">
        <f t="shared" si="316"/>
        <v>9.9999999999997868E-3</v>
      </c>
      <c r="AC296" s="178">
        <f t="shared" si="316"/>
        <v>6.6666666666677088E-3</v>
      </c>
      <c r="AD296" s="178">
        <f t="shared" si="316"/>
        <v>3.333333333332078E-3</v>
      </c>
      <c r="AE296" s="178">
        <f t="shared" si="316"/>
        <v>0</v>
      </c>
      <c r="AF296" s="178">
        <f t="shared" si="316"/>
        <v>0</v>
      </c>
      <c r="AG296" s="178">
        <f t="shared" si="316"/>
        <v>0</v>
      </c>
      <c r="AH296" s="178">
        <f t="shared" si="316"/>
        <v>0</v>
      </c>
      <c r="AI296" s="178">
        <f t="shared" si="316"/>
        <v>0</v>
      </c>
      <c r="AJ296" s="178">
        <f t="shared" si="316"/>
        <v>0</v>
      </c>
      <c r="AK296" s="178">
        <f t="shared" si="316"/>
        <v>2.0000000000006679E-3</v>
      </c>
      <c r="AL296" s="178">
        <f t="shared" si="316"/>
        <v>3.9999999999995595E-3</v>
      </c>
      <c r="AM296" s="178">
        <f t="shared" si="316"/>
        <v>6.0000000000002274E-3</v>
      </c>
      <c r="AN296" s="178">
        <f t="shared" si="316"/>
        <v>7.9999999999991189E-3</v>
      </c>
      <c r="AO296" s="178">
        <f t="shared" si="316"/>
        <v>9.9999999999997868E-3</v>
      </c>
      <c r="AP296" s="179">
        <f t="shared" si="13"/>
        <v>4.0000000000000924E-2</v>
      </c>
      <c r="AS296" s="240"/>
    </row>
    <row r="297" spans="1:45" ht="12.75">
      <c r="A297" s="184">
        <v>42705</v>
      </c>
      <c r="B297" s="182">
        <v>8.8800000000000008</v>
      </c>
      <c r="C297" s="176">
        <v>8.77</v>
      </c>
      <c r="D297" s="175">
        <v>8.76</v>
      </c>
      <c r="E297" s="175">
        <f t="shared" si="0"/>
        <v>8.77</v>
      </c>
      <c r="F297" s="175">
        <v>8.7799999999999994</v>
      </c>
      <c r="G297" s="175">
        <f t="shared" si="1"/>
        <v>8.7899999999999991</v>
      </c>
      <c r="H297" s="176">
        <v>8.8000000000000007</v>
      </c>
      <c r="I297" s="176">
        <f t="shared" si="2"/>
        <v>8.8066666666666666</v>
      </c>
      <c r="J297" s="176">
        <f t="shared" si="3"/>
        <v>8.8133333333333344</v>
      </c>
      <c r="K297" s="175">
        <v>8.82</v>
      </c>
      <c r="L297" s="175">
        <f t="shared" si="4"/>
        <v>8.8279999999999994</v>
      </c>
      <c r="M297" s="175">
        <f t="shared" si="5"/>
        <v>8.8360000000000003</v>
      </c>
      <c r="N297" s="175">
        <f t="shared" si="6"/>
        <v>8.8439999999999994</v>
      </c>
      <c r="O297" s="175">
        <f t="shared" si="7"/>
        <v>8.8520000000000003</v>
      </c>
      <c r="P297" s="176">
        <v>8.86</v>
      </c>
      <c r="Q297" s="176">
        <f t="shared" si="8"/>
        <v>8.863999999999999</v>
      </c>
      <c r="R297" s="176">
        <f t="shared" si="9"/>
        <v>8.8680000000000003</v>
      </c>
      <c r="S297" s="176">
        <f t="shared" si="10"/>
        <v>8.8719999999999999</v>
      </c>
      <c r="T297" s="176">
        <f t="shared" si="11"/>
        <v>8.8760000000000012</v>
      </c>
      <c r="U297" s="183">
        <v>8.8800000000000008</v>
      </c>
      <c r="V297" s="178">
        <f t="shared" ref="V297:AO297" si="317">B297-B298</f>
        <v>-6.9999999999998508E-2</v>
      </c>
      <c r="W297" s="178">
        <f t="shared" si="317"/>
        <v>-8.0000000000000071E-2</v>
      </c>
      <c r="X297" s="178">
        <f t="shared" si="317"/>
        <v>-8.0000000000000071E-2</v>
      </c>
      <c r="Y297" s="178">
        <f t="shared" si="317"/>
        <v>-7.4999999999999289E-2</v>
      </c>
      <c r="Z297" s="178">
        <f t="shared" si="317"/>
        <v>-7.0000000000000284E-2</v>
      </c>
      <c r="AA297" s="178">
        <f t="shared" si="317"/>
        <v>-6.5000000000001279E-2</v>
      </c>
      <c r="AB297" s="178">
        <f t="shared" si="317"/>
        <v>-5.9999999999998721E-2</v>
      </c>
      <c r="AC297" s="178">
        <f t="shared" si="317"/>
        <v>-5.6666666666666643E-2</v>
      </c>
      <c r="AD297" s="178">
        <f t="shared" si="317"/>
        <v>-5.3333333333331012E-2</v>
      </c>
      <c r="AE297" s="178">
        <f t="shared" si="317"/>
        <v>-4.9999999999998934E-2</v>
      </c>
      <c r="AF297" s="178">
        <f t="shared" si="317"/>
        <v>-5.400000000000027E-2</v>
      </c>
      <c r="AG297" s="178">
        <f t="shared" si="317"/>
        <v>-5.7999999999999829E-2</v>
      </c>
      <c r="AH297" s="178">
        <f t="shared" si="317"/>
        <v>-6.1999999999999389E-2</v>
      </c>
      <c r="AI297" s="178">
        <f t="shared" si="317"/>
        <v>-6.5999999999998948E-2</v>
      </c>
      <c r="AJ297" s="178">
        <f t="shared" si="317"/>
        <v>-7.0000000000000284E-2</v>
      </c>
      <c r="AK297" s="178">
        <f t="shared" si="317"/>
        <v>-7.6000000000000512E-2</v>
      </c>
      <c r="AL297" s="178">
        <f t="shared" si="317"/>
        <v>-8.1999999999998963E-2</v>
      </c>
      <c r="AM297" s="178">
        <f t="shared" si="317"/>
        <v>-8.8000000000000966E-2</v>
      </c>
      <c r="AN297" s="178">
        <f t="shared" si="317"/>
        <v>-9.3999999999999417E-2</v>
      </c>
      <c r="AO297" s="178">
        <f t="shared" si="317"/>
        <v>-9.9999999999999645E-2</v>
      </c>
      <c r="AP297" s="179">
        <f t="shared" si="13"/>
        <v>-4.9999999999998934E-2</v>
      </c>
      <c r="AS297" s="240"/>
    </row>
    <row r="298" spans="1:45" ht="12.75">
      <c r="A298" s="171">
        <v>42704</v>
      </c>
      <c r="B298" s="182">
        <v>8.9499999999999993</v>
      </c>
      <c r="C298" s="176">
        <v>8.85</v>
      </c>
      <c r="D298" s="175">
        <v>8.84</v>
      </c>
      <c r="E298" s="175">
        <f t="shared" si="0"/>
        <v>8.8449999999999989</v>
      </c>
      <c r="F298" s="175">
        <v>8.85</v>
      </c>
      <c r="G298" s="175">
        <f t="shared" si="1"/>
        <v>8.8550000000000004</v>
      </c>
      <c r="H298" s="176">
        <v>8.86</v>
      </c>
      <c r="I298" s="176">
        <f t="shared" si="2"/>
        <v>8.8633333333333333</v>
      </c>
      <c r="J298" s="176">
        <f t="shared" si="3"/>
        <v>8.8666666666666654</v>
      </c>
      <c r="K298" s="175">
        <v>8.8699999999999992</v>
      </c>
      <c r="L298" s="175">
        <f t="shared" si="4"/>
        <v>8.8819999999999997</v>
      </c>
      <c r="M298" s="175">
        <f t="shared" si="5"/>
        <v>8.8940000000000001</v>
      </c>
      <c r="N298" s="175">
        <f t="shared" si="6"/>
        <v>8.9059999999999988</v>
      </c>
      <c r="O298" s="175">
        <f t="shared" si="7"/>
        <v>8.9179999999999993</v>
      </c>
      <c r="P298" s="176">
        <v>8.93</v>
      </c>
      <c r="Q298" s="176">
        <f t="shared" si="8"/>
        <v>8.94</v>
      </c>
      <c r="R298" s="176">
        <f t="shared" si="9"/>
        <v>8.9499999999999993</v>
      </c>
      <c r="S298" s="176">
        <f t="shared" si="10"/>
        <v>8.9600000000000009</v>
      </c>
      <c r="T298" s="176">
        <f t="shared" si="11"/>
        <v>8.9700000000000006</v>
      </c>
      <c r="U298" s="183">
        <v>8.98</v>
      </c>
      <c r="V298" s="178">
        <f t="shared" ref="V298:AO298" si="318">B298-B299</f>
        <v>-1.0000000000001563E-2</v>
      </c>
      <c r="W298" s="178">
        <f t="shared" si="318"/>
        <v>-9.9999999999997868E-3</v>
      </c>
      <c r="X298" s="178">
        <f t="shared" si="318"/>
        <v>-9.9999999999997868E-3</v>
      </c>
      <c r="Y298" s="178">
        <f t="shared" si="318"/>
        <v>-1.5000000000000568E-2</v>
      </c>
      <c r="Z298" s="178">
        <f t="shared" si="318"/>
        <v>-1.9999999999999574E-2</v>
      </c>
      <c r="AA298" s="178">
        <f t="shared" si="318"/>
        <v>-2.9999999999999361E-2</v>
      </c>
      <c r="AB298" s="178">
        <f t="shared" si="318"/>
        <v>-4.0000000000000924E-2</v>
      </c>
      <c r="AC298" s="178">
        <f t="shared" si="318"/>
        <v>-5.3333333333332789E-2</v>
      </c>
      <c r="AD298" s="178">
        <f t="shared" si="318"/>
        <v>-6.6666666666668206E-2</v>
      </c>
      <c r="AE298" s="178">
        <f t="shared" si="318"/>
        <v>-8.0000000000000071E-2</v>
      </c>
      <c r="AF298" s="178">
        <f t="shared" si="318"/>
        <v>-7.7999999999999403E-2</v>
      </c>
      <c r="AG298" s="178">
        <f t="shared" si="318"/>
        <v>-7.5999999999998735E-2</v>
      </c>
      <c r="AH298" s="178">
        <f t="shared" si="318"/>
        <v>-7.400000000000162E-2</v>
      </c>
      <c r="AI298" s="178">
        <f t="shared" si="318"/>
        <v>-7.2000000000000952E-2</v>
      </c>
      <c r="AJ298" s="178">
        <f t="shared" si="318"/>
        <v>-7.0000000000000284E-2</v>
      </c>
      <c r="AK298" s="178">
        <f t="shared" si="318"/>
        <v>-6.4000000000000057E-2</v>
      </c>
      <c r="AL298" s="178">
        <f t="shared" si="318"/>
        <v>-5.7999999999999829E-2</v>
      </c>
      <c r="AM298" s="178">
        <f t="shared" si="318"/>
        <v>-5.1999999999999602E-2</v>
      </c>
      <c r="AN298" s="178">
        <f t="shared" si="318"/>
        <v>-4.5999999999999375E-2</v>
      </c>
      <c r="AO298" s="178">
        <f t="shared" si="318"/>
        <v>-3.9999999999999147E-2</v>
      </c>
      <c r="AP298" s="179">
        <f t="shared" si="13"/>
        <v>-9.9999999999997868E-3</v>
      </c>
      <c r="AS298" s="240"/>
    </row>
    <row r="299" spans="1:45" ht="12.75">
      <c r="A299" s="171">
        <v>42703</v>
      </c>
      <c r="B299" s="182">
        <v>8.9600000000000009</v>
      </c>
      <c r="C299" s="176">
        <v>8.86</v>
      </c>
      <c r="D299" s="175">
        <v>8.85</v>
      </c>
      <c r="E299" s="175">
        <f t="shared" si="0"/>
        <v>8.86</v>
      </c>
      <c r="F299" s="175">
        <v>8.8699999999999992</v>
      </c>
      <c r="G299" s="175">
        <f t="shared" si="1"/>
        <v>8.8849999999999998</v>
      </c>
      <c r="H299" s="176">
        <v>8.9</v>
      </c>
      <c r="I299" s="176">
        <f t="shared" si="2"/>
        <v>8.9166666666666661</v>
      </c>
      <c r="J299" s="176">
        <f t="shared" si="3"/>
        <v>8.9333333333333336</v>
      </c>
      <c r="K299" s="175">
        <v>8.9499999999999993</v>
      </c>
      <c r="L299" s="175">
        <f t="shared" si="4"/>
        <v>8.9599999999999991</v>
      </c>
      <c r="M299" s="175">
        <f t="shared" si="5"/>
        <v>8.9699999999999989</v>
      </c>
      <c r="N299" s="175">
        <f t="shared" si="6"/>
        <v>8.98</v>
      </c>
      <c r="O299" s="175">
        <f t="shared" si="7"/>
        <v>8.99</v>
      </c>
      <c r="P299" s="176">
        <v>9</v>
      </c>
      <c r="Q299" s="176">
        <f t="shared" si="8"/>
        <v>9.0039999999999996</v>
      </c>
      <c r="R299" s="176">
        <f t="shared" si="9"/>
        <v>9.0079999999999991</v>
      </c>
      <c r="S299" s="176">
        <f t="shared" si="10"/>
        <v>9.0120000000000005</v>
      </c>
      <c r="T299" s="176">
        <f t="shared" si="11"/>
        <v>9.016</v>
      </c>
      <c r="U299" s="183">
        <v>9.02</v>
      </c>
      <c r="V299" s="178">
        <f t="shared" ref="V299:AO299" si="319">B299-B300</f>
        <v>3.0000000000001137E-2</v>
      </c>
      <c r="W299" s="178">
        <f t="shared" si="319"/>
        <v>3.9999999999999147E-2</v>
      </c>
      <c r="X299" s="178">
        <f t="shared" si="319"/>
        <v>4.9999999999998934E-2</v>
      </c>
      <c r="Y299" s="178">
        <f t="shared" si="319"/>
        <v>4.4999999999998153E-2</v>
      </c>
      <c r="Z299" s="178">
        <f t="shared" si="319"/>
        <v>3.9999999999999147E-2</v>
      </c>
      <c r="AA299" s="178">
        <f t="shared" si="319"/>
        <v>4.4999999999999929E-2</v>
      </c>
      <c r="AB299" s="178">
        <f t="shared" si="319"/>
        <v>5.0000000000000711E-2</v>
      </c>
      <c r="AC299" s="178">
        <f t="shared" si="319"/>
        <v>5.3333333333332789E-2</v>
      </c>
      <c r="AD299" s="178">
        <f t="shared" si="319"/>
        <v>5.6666666666666643E-2</v>
      </c>
      <c r="AE299" s="178">
        <f t="shared" si="319"/>
        <v>5.9999999999998721E-2</v>
      </c>
      <c r="AF299" s="178">
        <f t="shared" si="319"/>
        <v>5.7999999999998053E-2</v>
      </c>
      <c r="AG299" s="178">
        <f t="shared" si="319"/>
        <v>5.5999999999999162E-2</v>
      </c>
      <c r="AH299" s="178">
        <f t="shared" si="319"/>
        <v>5.400000000000027E-2</v>
      </c>
      <c r="AI299" s="178">
        <f t="shared" si="319"/>
        <v>5.2000000000001378E-2</v>
      </c>
      <c r="AJ299" s="178">
        <f t="shared" si="319"/>
        <v>5.0000000000000711E-2</v>
      </c>
      <c r="AK299" s="178">
        <f t="shared" si="319"/>
        <v>4.5999999999999375E-2</v>
      </c>
      <c r="AL299" s="178">
        <f t="shared" si="319"/>
        <v>4.1999999999999815E-2</v>
      </c>
      <c r="AM299" s="178">
        <f t="shared" si="319"/>
        <v>3.8000000000000256E-2</v>
      </c>
      <c r="AN299" s="178">
        <f t="shared" si="319"/>
        <v>3.4000000000000696E-2</v>
      </c>
      <c r="AO299" s="178">
        <f t="shared" si="319"/>
        <v>2.9999999999999361E-2</v>
      </c>
      <c r="AP299" s="179">
        <f t="shared" si="13"/>
        <v>5.9999999999998721E-2</v>
      </c>
      <c r="AS299" s="240"/>
    </row>
    <row r="300" spans="1:45" ht="12.75">
      <c r="A300" s="171">
        <v>42702</v>
      </c>
      <c r="B300" s="182">
        <v>8.93</v>
      </c>
      <c r="C300" s="176">
        <v>8.82</v>
      </c>
      <c r="D300" s="175">
        <v>8.8000000000000007</v>
      </c>
      <c r="E300" s="175">
        <f t="shared" si="0"/>
        <v>8.8150000000000013</v>
      </c>
      <c r="F300" s="175">
        <v>8.83</v>
      </c>
      <c r="G300" s="175">
        <f t="shared" si="1"/>
        <v>8.84</v>
      </c>
      <c r="H300" s="176">
        <v>8.85</v>
      </c>
      <c r="I300" s="176">
        <f t="shared" si="2"/>
        <v>8.8633333333333333</v>
      </c>
      <c r="J300" s="176">
        <f t="shared" si="3"/>
        <v>8.8766666666666669</v>
      </c>
      <c r="K300" s="175">
        <v>8.89</v>
      </c>
      <c r="L300" s="175">
        <f t="shared" si="4"/>
        <v>8.902000000000001</v>
      </c>
      <c r="M300" s="175">
        <f t="shared" si="5"/>
        <v>8.9139999999999997</v>
      </c>
      <c r="N300" s="175">
        <f t="shared" si="6"/>
        <v>8.9260000000000002</v>
      </c>
      <c r="O300" s="175">
        <f t="shared" si="7"/>
        <v>8.9379999999999988</v>
      </c>
      <c r="P300" s="176">
        <v>8.9499999999999993</v>
      </c>
      <c r="Q300" s="176">
        <f t="shared" si="8"/>
        <v>8.9580000000000002</v>
      </c>
      <c r="R300" s="176">
        <f t="shared" si="9"/>
        <v>8.9659999999999993</v>
      </c>
      <c r="S300" s="176">
        <f t="shared" si="10"/>
        <v>8.9740000000000002</v>
      </c>
      <c r="T300" s="176">
        <f t="shared" si="11"/>
        <v>8.9819999999999993</v>
      </c>
      <c r="U300" s="183">
        <v>8.99</v>
      </c>
      <c r="V300" s="178">
        <f t="shared" ref="V300:AO300" si="320">B300-B301</f>
        <v>-3.0000000000001137E-2</v>
      </c>
      <c r="W300" s="178">
        <f t="shared" si="320"/>
        <v>0</v>
      </c>
      <c r="X300" s="178">
        <f t="shared" si="320"/>
        <v>0</v>
      </c>
      <c r="Y300" s="178">
        <f t="shared" si="320"/>
        <v>-4.9999999999990052E-3</v>
      </c>
      <c r="Z300" s="178">
        <f t="shared" si="320"/>
        <v>-9.9999999999997868E-3</v>
      </c>
      <c r="AA300" s="178">
        <f t="shared" si="320"/>
        <v>-1.9999999999999574E-2</v>
      </c>
      <c r="AB300" s="178">
        <f t="shared" si="320"/>
        <v>-3.0000000000001137E-2</v>
      </c>
      <c r="AC300" s="178">
        <f t="shared" si="320"/>
        <v>-3.0000000000001137E-2</v>
      </c>
      <c r="AD300" s="178">
        <f t="shared" si="320"/>
        <v>-2.9999999999999361E-2</v>
      </c>
      <c r="AE300" s="178">
        <f t="shared" si="320"/>
        <v>-2.9999999999999361E-2</v>
      </c>
      <c r="AF300" s="178">
        <f t="shared" si="320"/>
        <v>-2.7999999999998693E-2</v>
      </c>
      <c r="AG300" s="178">
        <f t="shared" si="320"/>
        <v>-2.5999999999999801E-2</v>
      </c>
      <c r="AH300" s="178">
        <f t="shared" si="320"/>
        <v>-2.4000000000000909E-2</v>
      </c>
      <c r="AI300" s="178">
        <f t="shared" si="320"/>
        <v>-2.2000000000002018E-2</v>
      </c>
      <c r="AJ300" s="178">
        <f t="shared" si="320"/>
        <v>-2.000000000000135E-2</v>
      </c>
      <c r="AK300" s="178">
        <f t="shared" si="320"/>
        <v>-1.9999999999999574E-2</v>
      </c>
      <c r="AL300" s="178">
        <f t="shared" si="320"/>
        <v>-2.000000000000135E-2</v>
      </c>
      <c r="AM300" s="178">
        <f t="shared" si="320"/>
        <v>-1.9999999999999574E-2</v>
      </c>
      <c r="AN300" s="178">
        <f t="shared" si="320"/>
        <v>-2.000000000000135E-2</v>
      </c>
      <c r="AO300" s="178">
        <f t="shared" si="320"/>
        <v>-1.9999999999999574E-2</v>
      </c>
      <c r="AP300" s="179">
        <f t="shared" si="13"/>
        <v>0</v>
      </c>
      <c r="AS300" s="240"/>
    </row>
    <row r="301" spans="1:45" ht="12.75">
      <c r="A301" s="171">
        <v>42699</v>
      </c>
      <c r="B301" s="182">
        <v>8.9600000000000009</v>
      </c>
      <c r="C301" s="176">
        <v>8.82</v>
      </c>
      <c r="D301" s="175">
        <v>8.8000000000000007</v>
      </c>
      <c r="E301" s="175">
        <f t="shared" si="0"/>
        <v>8.82</v>
      </c>
      <c r="F301" s="175">
        <v>8.84</v>
      </c>
      <c r="G301" s="175">
        <f t="shared" si="1"/>
        <v>8.86</v>
      </c>
      <c r="H301" s="176">
        <v>8.8800000000000008</v>
      </c>
      <c r="I301" s="176">
        <f t="shared" si="2"/>
        <v>8.8933333333333344</v>
      </c>
      <c r="J301" s="176">
        <f t="shared" si="3"/>
        <v>8.9066666666666663</v>
      </c>
      <c r="K301" s="175">
        <v>8.92</v>
      </c>
      <c r="L301" s="175">
        <f t="shared" si="4"/>
        <v>8.93</v>
      </c>
      <c r="M301" s="175">
        <f t="shared" si="5"/>
        <v>8.94</v>
      </c>
      <c r="N301" s="175">
        <f t="shared" si="6"/>
        <v>8.9500000000000011</v>
      </c>
      <c r="O301" s="175">
        <f t="shared" si="7"/>
        <v>8.9600000000000009</v>
      </c>
      <c r="P301" s="176">
        <v>8.9700000000000006</v>
      </c>
      <c r="Q301" s="176">
        <f t="shared" si="8"/>
        <v>8.9779999999999998</v>
      </c>
      <c r="R301" s="176">
        <f t="shared" si="9"/>
        <v>8.9860000000000007</v>
      </c>
      <c r="S301" s="176">
        <f t="shared" si="10"/>
        <v>8.9939999999999998</v>
      </c>
      <c r="T301" s="176">
        <f t="shared" si="11"/>
        <v>9.0020000000000007</v>
      </c>
      <c r="U301" s="183">
        <v>9.01</v>
      </c>
      <c r="V301" s="178">
        <f t="shared" ref="V301:AO301" si="321">B301-B302</f>
        <v>8.0000000000000071E-2</v>
      </c>
      <c r="W301" s="178">
        <f t="shared" si="321"/>
        <v>7.0000000000000284E-2</v>
      </c>
      <c r="X301" s="178">
        <f t="shared" si="321"/>
        <v>3.0000000000001137E-2</v>
      </c>
      <c r="Y301" s="178">
        <f t="shared" si="321"/>
        <v>2.5000000000000355E-2</v>
      </c>
      <c r="Z301" s="178">
        <f t="shared" si="321"/>
        <v>1.9999999999999574E-2</v>
      </c>
      <c r="AA301" s="178">
        <f t="shared" si="321"/>
        <v>2.9999999999999361E-2</v>
      </c>
      <c r="AB301" s="178">
        <f t="shared" si="321"/>
        <v>4.0000000000000924E-2</v>
      </c>
      <c r="AC301" s="178">
        <f t="shared" si="321"/>
        <v>5.0000000000000711E-2</v>
      </c>
      <c r="AD301" s="178">
        <f t="shared" si="321"/>
        <v>6.0000000000000497E-2</v>
      </c>
      <c r="AE301" s="178">
        <f t="shared" si="321"/>
        <v>7.0000000000000284E-2</v>
      </c>
      <c r="AF301" s="178">
        <f t="shared" si="321"/>
        <v>7.3999999999999844E-2</v>
      </c>
      <c r="AG301" s="178">
        <f t="shared" si="321"/>
        <v>7.7999999999999403E-2</v>
      </c>
      <c r="AH301" s="178">
        <f t="shared" si="321"/>
        <v>8.2000000000000739E-2</v>
      </c>
      <c r="AI301" s="178">
        <f t="shared" si="321"/>
        <v>8.6000000000000298E-2</v>
      </c>
      <c r="AJ301" s="178">
        <f t="shared" si="321"/>
        <v>8.9999999999999858E-2</v>
      </c>
      <c r="AK301" s="178">
        <f t="shared" si="321"/>
        <v>9.3999999999999417E-2</v>
      </c>
      <c r="AL301" s="178">
        <f t="shared" si="321"/>
        <v>9.8000000000000753E-2</v>
      </c>
      <c r="AM301" s="178">
        <f t="shared" si="321"/>
        <v>0.10199999999999854</v>
      </c>
      <c r="AN301" s="178">
        <f t="shared" si="321"/>
        <v>0.10599999999999987</v>
      </c>
      <c r="AO301" s="178">
        <f t="shared" si="321"/>
        <v>0.10999999999999943</v>
      </c>
      <c r="AP301" s="179">
        <f t="shared" si="13"/>
        <v>0.10999999999999943</v>
      </c>
      <c r="AS301" s="240"/>
    </row>
    <row r="302" spans="1:45" ht="12.75">
      <c r="A302" s="171">
        <v>42698</v>
      </c>
      <c r="B302" s="182">
        <v>8.8800000000000008</v>
      </c>
      <c r="C302" s="176">
        <v>8.75</v>
      </c>
      <c r="D302" s="175">
        <v>8.77</v>
      </c>
      <c r="E302" s="175">
        <f t="shared" si="0"/>
        <v>8.7949999999999999</v>
      </c>
      <c r="F302" s="175">
        <v>8.82</v>
      </c>
      <c r="G302" s="175">
        <f t="shared" si="1"/>
        <v>8.83</v>
      </c>
      <c r="H302" s="176">
        <v>8.84</v>
      </c>
      <c r="I302" s="176">
        <f t="shared" si="2"/>
        <v>8.8433333333333337</v>
      </c>
      <c r="J302" s="176">
        <f t="shared" si="3"/>
        <v>8.8466666666666658</v>
      </c>
      <c r="K302" s="175">
        <v>8.85</v>
      </c>
      <c r="L302" s="175">
        <f t="shared" si="4"/>
        <v>8.8559999999999999</v>
      </c>
      <c r="M302" s="175">
        <f t="shared" si="5"/>
        <v>8.8620000000000001</v>
      </c>
      <c r="N302" s="175">
        <f t="shared" si="6"/>
        <v>8.8680000000000003</v>
      </c>
      <c r="O302" s="175">
        <f t="shared" si="7"/>
        <v>8.8740000000000006</v>
      </c>
      <c r="P302" s="176">
        <v>8.8800000000000008</v>
      </c>
      <c r="Q302" s="176">
        <f t="shared" si="8"/>
        <v>8.8840000000000003</v>
      </c>
      <c r="R302" s="176">
        <f t="shared" si="9"/>
        <v>8.8879999999999999</v>
      </c>
      <c r="S302" s="176">
        <f t="shared" si="10"/>
        <v>8.8920000000000012</v>
      </c>
      <c r="T302" s="176">
        <f t="shared" si="11"/>
        <v>8.8960000000000008</v>
      </c>
      <c r="U302" s="183">
        <v>8.9</v>
      </c>
      <c r="V302" s="178">
        <f t="shared" ref="V302:AO302" si="322">B302-B303</f>
        <v>2.000000000000135E-2</v>
      </c>
      <c r="W302" s="178">
        <f t="shared" si="322"/>
        <v>-9.9999999999997868E-3</v>
      </c>
      <c r="X302" s="178">
        <f t="shared" si="322"/>
        <v>-1.9999999999999574E-2</v>
      </c>
      <c r="Y302" s="178">
        <f t="shared" si="322"/>
        <v>-9.9999999999997868E-3</v>
      </c>
      <c r="Z302" s="178">
        <f t="shared" si="322"/>
        <v>0</v>
      </c>
      <c r="AA302" s="178">
        <f t="shared" si="322"/>
        <v>5.0000000000007816E-3</v>
      </c>
      <c r="AB302" s="178">
        <f t="shared" si="322"/>
        <v>9.9999999999997868E-3</v>
      </c>
      <c r="AC302" s="178">
        <f t="shared" si="322"/>
        <v>9.9999999999997868E-3</v>
      </c>
      <c r="AD302" s="178">
        <f t="shared" si="322"/>
        <v>9.9999999999997868E-3</v>
      </c>
      <c r="AE302" s="178">
        <f t="shared" si="322"/>
        <v>9.9999999999997868E-3</v>
      </c>
      <c r="AF302" s="178">
        <f t="shared" si="322"/>
        <v>6.0000000000002274E-3</v>
      </c>
      <c r="AG302" s="178">
        <f t="shared" si="322"/>
        <v>2.0000000000006679E-3</v>
      </c>
      <c r="AH302" s="178">
        <f t="shared" si="322"/>
        <v>-2.0000000000006679E-3</v>
      </c>
      <c r="AI302" s="178">
        <f t="shared" si="322"/>
        <v>-6.0000000000002274E-3</v>
      </c>
      <c r="AJ302" s="178">
        <f t="shared" si="322"/>
        <v>-9.9999999999997868E-3</v>
      </c>
      <c r="AK302" s="178">
        <f t="shared" si="322"/>
        <v>-1.2000000000000455E-2</v>
      </c>
      <c r="AL302" s="178">
        <f t="shared" si="322"/>
        <v>-1.4000000000001123E-2</v>
      </c>
      <c r="AM302" s="178">
        <f t="shared" si="322"/>
        <v>-1.5999999999998238E-2</v>
      </c>
      <c r="AN302" s="178">
        <f t="shared" si="322"/>
        <v>-1.7999999999998906E-2</v>
      </c>
      <c r="AO302" s="178">
        <f t="shared" si="322"/>
        <v>-1.9999999999999574E-2</v>
      </c>
      <c r="AP302" s="179">
        <f t="shared" si="13"/>
        <v>2.000000000000135E-2</v>
      </c>
      <c r="AS302" s="240"/>
    </row>
    <row r="303" spans="1:45" ht="12.75">
      <c r="A303" s="171">
        <v>42697</v>
      </c>
      <c r="B303" s="182">
        <v>8.86</v>
      </c>
      <c r="C303" s="176">
        <v>8.76</v>
      </c>
      <c r="D303" s="175">
        <v>8.7899999999999991</v>
      </c>
      <c r="E303" s="175">
        <f t="shared" si="0"/>
        <v>8.8049999999999997</v>
      </c>
      <c r="F303" s="175">
        <v>8.82</v>
      </c>
      <c r="G303" s="175">
        <f t="shared" si="1"/>
        <v>8.8249999999999993</v>
      </c>
      <c r="H303" s="176">
        <v>8.83</v>
      </c>
      <c r="I303" s="176">
        <f t="shared" si="2"/>
        <v>8.8333333333333339</v>
      </c>
      <c r="J303" s="176">
        <f t="shared" si="3"/>
        <v>8.836666666666666</v>
      </c>
      <c r="K303" s="175">
        <v>8.84</v>
      </c>
      <c r="L303" s="175">
        <f t="shared" si="4"/>
        <v>8.85</v>
      </c>
      <c r="M303" s="175">
        <f t="shared" si="5"/>
        <v>8.86</v>
      </c>
      <c r="N303" s="175">
        <f t="shared" si="6"/>
        <v>8.870000000000001</v>
      </c>
      <c r="O303" s="175">
        <f t="shared" si="7"/>
        <v>8.8800000000000008</v>
      </c>
      <c r="P303" s="176">
        <v>8.89</v>
      </c>
      <c r="Q303" s="176">
        <f t="shared" si="8"/>
        <v>8.8960000000000008</v>
      </c>
      <c r="R303" s="176">
        <f t="shared" si="9"/>
        <v>8.902000000000001</v>
      </c>
      <c r="S303" s="176">
        <f t="shared" si="10"/>
        <v>8.9079999999999995</v>
      </c>
      <c r="T303" s="176">
        <f t="shared" si="11"/>
        <v>8.9139999999999997</v>
      </c>
      <c r="U303" s="183">
        <v>8.92</v>
      </c>
      <c r="V303" s="178">
        <f t="shared" ref="V303:AO303" si="323">B303-B304</f>
        <v>-9.9999999999997868E-3</v>
      </c>
      <c r="W303" s="178">
        <f t="shared" si="323"/>
        <v>3.9999999999999147E-2</v>
      </c>
      <c r="X303" s="178">
        <f t="shared" si="323"/>
        <v>8.9999999999999858E-2</v>
      </c>
      <c r="Y303" s="178">
        <f t="shared" si="323"/>
        <v>9.4999999999998863E-2</v>
      </c>
      <c r="Z303" s="178">
        <f t="shared" si="323"/>
        <v>9.9999999999999645E-2</v>
      </c>
      <c r="AA303" s="178">
        <f t="shared" si="323"/>
        <v>9.4999999999998863E-2</v>
      </c>
      <c r="AB303" s="178">
        <f t="shared" si="323"/>
        <v>8.9999999999999858E-2</v>
      </c>
      <c r="AC303" s="178">
        <f t="shared" si="323"/>
        <v>8.666666666666778E-2</v>
      </c>
      <c r="AD303" s="178">
        <f t="shared" si="323"/>
        <v>8.3333333333332149E-2</v>
      </c>
      <c r="AE303" s="178">
        <f t="shared" si="323"/>
        <v>8.0000000000000071E-2</v>
      </c>
      <c r="AF303" s="178">
        <f t="shared" si="323"/>
        <v>7.7999999999999403E-2</v>
      </c>
      <c r="AG303" s="178">
        <f t="shared" si="323"/>
        <v>7.5999999999998735E-2</v>
      </c>
      <c r="AH303" s="178">
        <f t="shared" si="323"/>
        <v>7.400000000000162E-2</v>
      </c>
      <c r="AI303" s="178">
        <f t="shared" si="323"/>
        <v>7.2000000000000952E-2</v>
      </c>
      <c r="AJ303" s="178">
        <f t="shared" si="323"/>
        <v>7.0000000000000284E-2</v>
      </c>
      <c r="AK303" s="178">
        <f t="shared" si="323"/>
        <v>6.8000000000001393E-2</v>
      </c>
      <c r="AL303" s="178">
        <f t="shared" si="323"/>
        <v>6.6000000000000725E-2</v>
      </c>
      <c r="AM303" s="178">
        <f t="shared" si="323"/>
        <v>6.4000000000000057E-2</v>
      </c>
      <c r="AN303" s="178">
        <f t="shared" si="323"/>
        <v>6.1999999999999389E-2</v>
      </c>
      <c r="AO303" s="178">
        <f t="shared" si="323"/>
        <v>6.0000000000000497E-2</v>
      </c>
      <c r="AP303" s="179">
        <f t="shared" si="13"/>
        <v>9.9999999999999645E-2</v>
      </c>
      <c r="AS303" s="240"/>
    </row>
    <row r="304" spans="1:45" ht="12.75">
      <c r="A304" s="171">
        <v>42696</v>
      </c>
      <c r="B304" s="182">
        <v>8.8699999999999992</v>
      </c>
      <c r="C304" s="176">
        <v>8.7200000000000006</v>
      </c>
      <c r="D304" s="175">
        <v>8.6999999999999993</v>
      </c>
      <c r="E304" s="175">
        <f t="shared" si="0"/>
        <v>8.7100000000000009</v>
      </c>
      <c r="F304" s="175">
        <v>8.7200000000000006</v>
      </c>
      <c r="G304" s="175">
        <f t="shared" si="1"/>
        <v>8.73</v>
      </c>
      <c r="H304" s="176">
        <v>8.74</v>
      </c>
      <c r="I304" s="176">
        <f t="shared" si="2"/>
        <v>8.7466666666666661</v>
      </c>
      <c r="J304" s="176">
        <f t="shared" si="3"/>
        <v>8.7533333333333339</v>
      </c>
      <c r="K304" s="175">
        <v>8.76</v>
      </c>
      <c r="L304" s="175">
        <f t="shared" si="4"/>
        <v>8.7720000000000002</v>
      </c>
      <c r="M304" s="175">
        <f t="shared" si="5"/>
        <v>8.7840000000000007</v>
      </c>
      <c r="N304" s="175">
        <f t="shared" si="6"/>
        <v>8.7959999999999994</v>
      </c>
      <c r="O304" s="175">
        <f t="shared" si="7"/>
        <v>8.8079999999999998</v>
      </c>
      <c r="P304" s="176">
        <v>8.82</v>
      </c>
      <c r="Q304" s="176">
        <f t="shared" si="8"/>
        <v>8.8279999999999994</v>
      </c>
      <c r="R304" s="176">
        <f t="shared" si="9"/>
        <v>8.8360000000000003</v>
      </c>
      <c r="S304" s="176">
        <f t="shared" si="10"/>
        <v>8.8439999999999994</v>
      </c>
      <c r="T304" s="176">
        <f t="shared" si="11"/>
        <v>8.8520000000000003</v>
      </c>
      <c r="U304" s="183">
        <v>8.86</v>
      </c>
      <c r="V304" s="178">
        <f t="shared" ref="V304:AO304" si="324">B304-B305</f>
        <v>4.9999999999998934E-2</v>
      </c>
      <c r="W304" s="178">
        <f t="shared" si="324"/>
        <v>9.9999999999997868E-3</v>
      </c>
      <c r="X304" s="178">
        <f t="shared" si="324"/>
        <v>-2.000000000000135E-2</v>
      </c>
      <c r="Y304" s="178">
        <f t="shared" si="324"/>
        <v>-1.9999999999999574E-2</v>
      </c>
      <c r="Z304" s="178">
        <f t="shared" si="324"/>
        <v>-1.9999999999999574E-2</v>
      </c>
      <c r="AA304" s="178">
        <f t="shared" si="324"/>
        <v>-9.9999999999997868E-3</v>
      </c>
      <c r="AB304" s="178">
        <f t="shared" si="324"/>
        <v>0</v>
      </c>
      <c r="AC304" s="178">
        <f t="shared" si="324"/>
        <v>3.333333333332078E-3</v>
      </c>
      <c r="AD304" s="178">
        <f t="shared" si="324"/>
        <v>6.6666666666677088E-3</v>
      </c>
      <c r="AE304" s="178">
        <f t="shared" si="324"/>
        <v>9.9999999999997868E-3</v>
      </c>
      <c r="AF304" s="178">
        <f t="shared" si="324"/>
        <v>1.4000000000001123E-2</v>
      </c>
      <c r="AG304" s="178">
        <f t="shared" si="324"/>
        <v>1.8000000000000682E-2</v>
      </c>
      <c r="AH304" s="178">
        <f t="shared" si="324"/>
        <v>2.2000000000000242E-2</v>
      </c>
      <c r="AI304" s="178">
        <f t="shared" si="324"/>
        <v>2.5999999999999801E-2</v>
      </c>
      <c r="AJ304" s="178">
        <f t="shared" si="324"/>
        <v>3.0000000000001137E-2</v>
      </c>
      <c r="AK304" s="178">
        <f t="shared" si="324"/>
        <v>3.2000000000000028E-2</v>
      </c>
      <c r="AL304" s="178">
        <f t="shared" si="324"/>
        <v>3.4000000000000696E-2</v>
      </c>
      <c r="AM304" s="178">
        <f t="shared" si="324"/>
        <v>3.5999999999999588E-2</v>
      </c>
      <c r="AN304" s="178">
        <f t="shared" si="324"/>
        <v>3.8000000000000256E-2</v>
      </c>
      <c r="AO304" s="178">
        <f t="shared" si="324"/>
        <v>3.9999999999999147E-2</v>
      </c>
      <c r="AP304" s="179">
        <f t="shared" si="13"/>
        <v>4.9999999999998934E-2</v>
      </c>
      <c r="AS304" s="240"/>
    </row>
    <row r="305" spans="1:45" ht="12.75">
      <c r="A305" s="171">
        <v>42695</v>
      </c>
      <c r="B305" s="182">
        <v>8.82</v>
      </c>
      <c r="C305" s="176">
        <v>8.7100000000000009</v>
      </c>
      <c r="D305" s="175">
        <v>8.7200000000000006</v>
      </c>
      <c r="E305" s="175">
        <f t="shared" si="0"/>
        <v>8.73</v>
      </c>
      <c r="F305" s="175">
        <v>8.74</v>
      </c>
      <c r="G305" s="175">
        <f t="shared" si="1"/>
        <v>8.74</v>
      </c>
      <c r="H305" s="176">
        <v>8.74</v>
      </c>
      <c r="I305" s="176">
        <f t="shared" si="2"/>
        <v>8.7433333333333341</v>
      </c>
      <c r="J305" s="176">
        <f t="shared" si="3"/>
        <v>8.7466666666666661</v>
      </c>
      <c r="K305" s="175">
        <v>8.75</v>
      </c>
      <c r="L305" s="175">
        <f t="shared" si="4"/>
        <v>8.7579999999999991</v>
      </c>
      <c r="M305" s="175">
        <f t="shared" si="5"/>
        <v>8.766</v>
      </c>
      <c r="N305" s="175">
        <f t="shared" si="6"/>
        <v>8.7739999999999991</v>
      </c>
      <c r="O305" s="175">
        <f t="shared" si="7"/>
        <v>8.782</v>
      </c>
      <c r="P305" s="176">
        <v>8.7899999999999991</v>
      </c>
      <c r="Q305" s="176">
        <f t="shared" si="8"/>
        <v>8.7959999999999994</v>
      </c>
      <c r="R305" s="176">
        <f t="shared" si="9"/>
        <v>8.8019999999999996</v>
      </c>
      <c r="S305" s="176">
        <f t="shared" si="10"/>
        <v>8.8079999999999998</v>
      </c>
      <c r="T305" s="176">
        <f t="shared" si="11"/>
        <v>8.8140000000000001</v>
      </c>
      <c r="U305" s="183">
        <v>8.82</v>
      </c>
      <c r="V305" s="178">
        <f t="shared" ref="V305:AO305" si="325">B305-B306</f>
        <v>-4.9999999999998934E-2</v>
      </c>
      <c r="W305" s="178">
        <f t="shared" si="325"/>
        <v>-4.9999999999998934E-2</v>
      </c>
      <c r="X305" s="178">
        <f t="shared" si="325"/>
        <v>-4.9999999999998934E-2</v>
      </c>
      <c r="Y305" s="178">
        <f t="shared" si="325"/>
        <v>-4.4999999999998153E-2</v>
      </c>
      <c r="Z305" s="178">
        <f t="shared" si="325"/>
        <v>-3.9999999999999147E-2</v>
      </c>
      <c r="AA305" s="178">
        <f t="shared" si="325"/>
        <v>-2.9999999999999361E-2</v>
      </c>
      <c r="AB305" s="178">
        <f t="shared" si="325"/>
        <v>-1.9999999999999574E-2</v>
      </c>
      <c r="AC305" s="178">
        <f t="shared" si="325"/>
        <v>-1.9999999999999574E-2</v>
      </c>
      <c r="AD305" s="178">
        <f t="shared" si="325"/>
        <v>-1.9999999999999574E-2</v>
      </c>
      <c r="AE305" s="178">
        <f t="shared" si="325"/>
        <v>-1.9999999999999574E-2</v>
      </c>
      <c r="AF305" s="178">
        <f t="shared" si="325"/>
        <v>-2.4000000000000909E-2</v>
      </c>
      <c r="AG305" s="178">
        <f t="shared" si="325"/>
        <v>-2.8000000000000469E-2</v>
      </c>
      <c r="AH305" s="178">
        <f t="shared" si="325"/>
        <v>-3.2000000000000028E-2</v>
      </c>
      <c r="AI305" s="178">
        <f t="shared" si="325"/>
        <v>-3.5999999999999588E-2</v>
      </c>
      <c r="AJ305" s="178">
        <f t="shared" si="325"/>
        <v>-4.0000000000000924E-2</v>
      </c>
      <c r="AK305" s="178">
        <f t="shared" si="325"/>
        <v>-4.1999999999999815E-2</v>
      </c>
      <c r="AL305" s="178">
        <f t="shared" si="325"/>
        <v>-4.4000000000000483E-2</v>
      </c>
      <c r="AM305" s="178">
        <f t="shared" si="325"/>
        <v>-4.5999999999999375E-2</v>
      </c>
      <c r="AN305" s="178">
        <f t="shared" si="325"/>
        <v>-4.8000000000000043E-2</v>
      </c>
      <c r="AO305" s="178">
        <f t="shared" si="325"/>
        <v>-4.9999999999998934E-2</v>
      </c>
      <c r="AP305" s="179">
        <f t="shared" si="13"/>
        <v>-1.9999999999999574E-2</v>
      </c>
      <c r="AS305" s="240"/>
    </row>
    <row r="306" spans="1:45" ht="12.75">
      <c r="A306" s="171">
        <v>42692</v>
      </c>
      <c r="B306" s="182">
        <v>8.8699999999999992</v>
      </c>
      <c r="C306" s="176">
        <v>8.76</v>
      </c>
      <c r="D306" s="175">
        <v>8.77</v>
      </c>
      <c r="E306" s="175">
        <f t="shared" si="0"/>
        <v>8.7749999999999986</v>
      </c>
      <c r="F306" s="175">
        <v>8.7799999999999994</v>
      </c>
      <c r="G306" s="175">
        <f t="shared" si="1"/>
        <v>8.77</v>
      </c>
      <c r="H306" s="176">
        <v>8.76</v>
      </c>
      <c r="I306" s="176">
        <f t="shared" si="2"/>
        <v>8.7633333333333336</v>
      </c>
      <c r="J306" s="176">
        <f t="shared" si="3"/>
        <v>8.7666666666666657</v>
      </c>
      <c r="K306" s="175">
        <v>8.77</v>
      </c>
      <c r="L306" s="175">
        <f t="shared" si="4"/>
        <v>8.782</v>
      </c>
      <c r="M306" s="175">
        <f t="shared" si="5"/>
        <v>8.7940000000000005</v>
      </c>
      <c r="N306" s="175">
        <f t="shared" si="6"/>
        <v>8.8059999999999992</v>
      </c>
      <c r="O306" s="175">
        <f t="shared" si="7"/>
        <v>8.8179999999999996</v>
      </c>
      <c r="P306" s="176">
        <v>8.83</v>
      </c>
      <c r="Q306" s="176">
        <f t="shared" si="8"/>
        <v>8.8379999999999992</v>
      </c>
      <c r="R306" s="176">
        <f t="shared" si="9"/>
        <v>8.8460000000000001</v>
      </c>
      <c r="S306" s="176">
        <f t="shared" si="10"/>
        <v>8.8539999999999992</v>
      </c>
      <c r="T306" s="176">
        <f t="shared" si="11"/>
        <v>8.8620000000000001</v>
      </c>
      <c r="U306" s="183">
        <v>8.8699999999999992</v>
      </c>
      <c r="V306" s="178">
        <f t="shared" ref="V306:AO306" si="326">B306-B307</f>
        <v>6.9999999999998508E-2</v>
      </c>
      <c r="W306" s="178">
        <f t="shared" si="326"/>
        <v>9.9999999999997868E-3</v>
      </c>
      <c r="X306" s="178">
        <f t="shared" si="326"/>
        <v>-9.9999999999997868E-3</v>
      </c>
      <c r="Y306" s="178">
        <f t="shared" si="326"/>
        <v>-1.0000000000001563E-2</v>
      </c>
      <c r="Z306" s="178">
        <f t="shared" si="326"/>
        <v>-9.9999999999997868E-3</v>
      </c>
      <c r="AA306" s="178">
        <f t="shared" si="326"/>
        <v>-1.9999999999999574E-2</v>
      </c>
      <c r="AB306" s="178">
        <f t="shared" si="326"/>
        <v>-2.9999999999999361E-2</v>
      </c>
      <c r="AC306" s="178">
        <f t="shared" si="326"/>
        <v>-2.3333333333331652E-2</v>
      </c>
      <c r="AD306" s="178">
        <f t="shared" si="326"/>
        <v>-1.6666666666667496E-2</v>
      </c>
      <c r="AE306" s="178">
        <f t="shared" si="326"/>
        <v>-9.9999999999997868E-3</v>
      </c>
      <c r="AF306" s="178">
        <f t="shared" si="326"/>
        <v>-7.9999999999991189E-3</v>
      </c>
      <c r="AG306" s="178">
        <f t="shared" si="326"/>
        <v>-5.999999999998451E-3</v>
      </c>
      <c r="AH306" s="178">
        <f t="shared" si="326"/>
        <v>-4.0000000000013358E-3</v>
      </c>
      <c r="AI306" s="178">
        <f t="shared" si="326"/>
        <v>-2.0000000000006679E-3</v>
      </c>
      <c r="AJ306" s="178">
        <f t="shared" si="326"/>
        <v>0</v>
      </c>
      <c r="AK306" s="178">
        <f t="shared" si="326"/>
        <v>1.9999999999988916E-3</v>
      </c>
      <c r="AL306" s="178">
        <f t="shared" si="326"/>
        <v>3.9999999999995595E-3</v>
      </c>
      <c r="AM306" s="178">
        <f t="shared" si="326"/>
        <v>6.0000000000002274E-3</v>
      </c>
      <c r="AN306" s="178">
        <f t="shared" si="326"/>
        <v>8.0000000000008953E-3</v>
      </c>
      <c r="AO306" s="178">
        <f t="shared" si="326"/>
        <v>9.9999999999997868E-3</v>
      </c>
      <c r="AP306" s="179">
        <f t="shared" si="13"/>
        <v>6.9999999999998508E-2</v>
      </c>
      <c r="AS306" s="240"/>
    </row>
    <row r="307" spans="1:45" ht="12.75">
      <c r="A307" s="171">
        <v>42691</v>
      </c>
      <c r="B307" s="182">
        <v>8.8000000000000007</v>
      </c>
      <c r="C307" s="176">
        <v>8.75</v>
      </c>
      <c r="D307" s="175">
        <v>8.7799999999999994</v>
      </c>
      <c r="E307" s="175">
        <f t="shared" si="0"/>
        <v>8.7850000000000001</v>
      </c>
      <c r="F307" s="175">
        <v>8.7899999999999991</v>
      </c>
      <c r="G307" s="175">
        <f t="shared" si="1"/>
        <v>8.7899999999999991</v>
      </c>
      <c r="H307" s="176">
        <v>8.7899999999999991</v>
      </c>
      <c r="I307" s="176">
        <f t="shared" si="2"/>
        <v>8.7866666666666653</v>
      </c>
      <c r="J307" s="176">
        <f t="shared" si="3"/>
        <v>8.7833333333333332</v>
      </c>
      <c r="K307" s="175">
        <v>8.7799999999999994</v>
      </c>
      <c r="L307" s="175">
        <f t="shared" si="4"/>
        <v>8.7899999999999991</v>
      </c>
      <c r="M307" s="175">
        <f t="shared" si="5"/>
        <v>8.7999999999999989</v>
      </c>
      <c r="N307" s="175">
        <f t="shared" si="6"/>
        <v>8.81</v>
      </c>
      <c r="O307" s="175">
        <f t="shared" si="7"/>
        <v>8.82</v>
      </c>
      <c r="P307" s="176">
        <v>8.83</v>
      </c>
      <c r="Q307" s="176">
        <f t="shared" si="8"/>
        <v>8.8360000000000003</v>
      </c>
      <c r="R307" s="176">
        <f t="shared" si="9"/>
        <v>8.8420000000000005</v>
      </c>
      <c r="S307" s="176">
        <f t="shared" si="10"/>
        <v>8.847999999999999</v>
      </c>
      <c r="T307" s="176">
        <f t="shared" si="11"/>
        <v>8.8539999999999992</v>
      </c>
      <c r="U307" s="183">
        <v>8.86</v>
      </c>
      <c r="V307" s="178">
        <f t="shared" ref="V307:AO307" si="327">B307-B308</f>
        <v>-8.9999999999999858E-2</v>
      </c>
      <c r="W307" s="178">
        <f t="shared" si="327"/>
        <v>-3.9999999999999147E-2</v>
      </c>
      <c r="X307" s="178">
        <f t="shared" si="327"/>
        <v>-5.0000000000000711E-2</v>
      </c>
      <c r="Y307" s="178">
        <f t="shared" si="327"/>
        <v>-6.4999999999999503E-2</v>
      </c>
      <c r="Z307" s="178">
        <f t="shared" si="327"/>
        <v>-8.0000000000000071E-2</v>
      </c>
      <c r="AA307" s="178">
        <f t="shared" si="327"/>
        <v>-7.4999999999999289E-2</v>
      </c>
      <c r="AB307" s="178">
        <f t="shared" si="327"/>
        <v>-7.0000000000000284E-2</v>
      </c>
      <c r="AC307" s="178">
        <f t="shared" si="327"/>
        <v>-7.3333333333334139E-2</v>
      </c>
      <c r="AD307" s="178">
        <f t="shared" si="327"/>
        <v>-7.6666666666666217E-2</v>
      </c>
      <c r="AE307" s="178">
        <f t="shared" si="327"/>
        <v>-8.0000000000000071E-2</v>
      </c>
      <c r="AF307" s="178">
        <f t="shared" si="327"/>
        <v>-8.0000000000000071E-2</v>
      </c>
      <c r="AG307" s="178">
        <f t="shared" si="327"/>
        <v>-8.0000000000000071E-2</v>
      </c>
      <c r="AH307" s="178">
        <f t="shared" si="327"/>
        <v>-8.0000000000000071E-2</v>
      </c>
      <c r="AI307" s="178">
        <f t="shared" si="327"/>
        <v>-8.0000000000000071E-2</v>
      </c>
      <c r="AJ307" s="178">
        <f t="shared" si="327"/>
        <v>-8.0000000000000071E-2</v>
      </c>
      <c r="AK307" s="178">
        <f t="shared" si="327"/>
        <v>-8.0000000000000071E-2</v>
      </c>
      <c r="AL307" s="178">
        <f t="shared" si="327"/>
        <v>-8.0000000000000071E-2</v>
      </c>
      <c r="AM307" s="178">
        <f t="shared" si="327"/>
        <v>-8.0000000000000071E-2</v>
      </c>
      <c r="AN307" s="178">
        <f t="shared" si="327"/>
        <v>-8.0000000000000071E-2</v>
      </c>
      <c r="AO307" s="178">
        <f t="shared" si="327"/>
        <v>-8.0000000000000071E-2</v>
      </c>
      <c r="AP307" s="179">
        <f t="shared" si="13"/>
        <v>-3.9999999999999147E-2</v>
      </c>
      <c r="AS307" s="240"/>
    </row>
    <row r="308" spans="1:45" ht="12.75">
      <c r="A308" s="171">
        <v>42690</v>
      </c>
      <c r="B308" s="182">
        <v>8.89</v>
      </c>
      <c r="C308" s="176">
        <v>8.7899999999999991</v>
      </c>
      <c r="D308" s="175">
        <v>8.83</v>
      </c>
      <c r="E308" s="175">
        <f t="shared" si="0"/>
        <v>8.85</v>
      </c>
      <c r="F308" s="175">
        <v>8.8699999999999992</v>
      </c>
      <c r="G308" s="175">
        <f t="shared" si="1"/>
        <v>8.8649999999999984</v>
      </c>
      <c r="H308" s="176">
        <v>8.86</v>
      </c>
      <c r="I308" s="176">
        <f t="shared" si="2"/>
        <v>8.86</v>
      </c>
      <c r="J308" s="176">
        <f t="shared" si="3"/>
        <v>8.86</v>
      </c>
      <c r="K308" s="175">
        <v>8.86</v>
      </c>
      <c r="L308" s="175">
        <f t="shared" si="4"/>
        <v>8.8699999999999992</v>
      </c>
      <c r="M308" s="175">
        <f t="shared" si="5"/>
        <v>8.879999999999999</v>
      </c>
      <c r="N308" s="175">
        <f t="shared" si="6"/>
        <v>8.89</v>
      </c>
      <c r="O308" s="175">
        <f t="shared" si="7"/>
        <v>8.9</v>
      </c>
      <c r="P308" s="176">
        <v>8.91</v>
      </c>
      <c r="Q308" s="176">
        <f t="shared" si="8"/>
        <v>8.9160000000000004</v>
      </c>
      <c r="R308" s="176">
        <f t="shared" si="9"/>
        <v>8.9220000000000006</v>
      </c>
      <c r="S308" s="176">
        <f t="shared" si="10"/>
        <v>8.927999999999999</v>
      </c>
      <c r="T308" s="176">
        <f t="shared" si="11"/>
        <v>8.9339999999999993</v>
      </c>
      <c r="U308" s="183">
        <v>8.94</v>
      </c>
      <c r="V308" s="178">
        <f t="shared" ref="V308:AO308" si="328">B308-B309</f>
        <v>2.000000000000135E-2</v>
      </c>
      <c r="W308" s="178">
        <f t="shared" si="328"/>
        <v>1.9999999999999574E-2</v>
      </c>
      <c r="X308" s="178">
        <f t="shared" si="328"/>
        <v>4.0000000000000924E-2</v>
      </c>
      <c r="Y308" s="178">
        <f t="shared" si="328"/>
        <v>4.4999999999999929E-2</v>
      </c>
      <c r="Z308" s="178">
        <f t="shared" si="328"/>
        <v>4.9999999999998934E-2</v>
      </c>
      <c r="AA308" s="178">
        <f t="shared" si="328"/>
        <v>4.9999999999997158E-2</v>
      </c>
      <c r="AB308" s="178">
        <f t="shared" si="328"/>
        <v>4.9999999999998934E-2</v>
      </c>
      <c r="AC308" s="178">
        <f t="shared" si="328"/>
        <v>5.3333333333332789E-2</v>
      </c>
      <c r="AD308" s="178">
        <f t="shared" si="328"/>
        <v>5.6666666666664867E-2</v>
      </c>
      <c r="AE308" s="178">
        <f t="shared" si="328"/>
        <v>5.9999999999998721E-2</v>
      </c>
      <c r="AF308" s="178">
        <f t="shared" si="328"/>
        <v>6.799999999999784E-2</v>
      </c>
      <c r="AG308" s="178">
        <f t="shared" si="328"/>
        <v>7.5999999999998735E-2</v>
      </c>
      <c r="AH308" s="178">
        <f t="shared" si="328"/>
        <v>8.3999999999999631E-2</v>
      </c>
      <c r="AI308" s="178">
        <f t="shared" si="328"/>
        <v>9.2000000000000526E-2</v>
      </c>
      <c r="AJ308" s="178">
        <f t="shared" si="328"/>
        <v>9.9999999999999645E-2</v>
      </c>
      <c r="AK308" s="178">
        <f t="shared" si="328"/>
        <v>0.10200000000000031</v>
      </c>
      <c r="AL308" s="178">
        <f t="shared" si="328"/>
        <v>0.10400000000000098</v>
      </c>
      <c r="AM308" s="178">
        <f t="shared" si="328"/>
        <v>0.1059999999999981</v>
      </c>
      <c r="AN308" s="178">
        <f t="shared" si="328"/>
        <v>0.10799999999999876</v>
      </c>
      <c r="AO308" s="178">
        <f t="shared" si="328"/>
        <v>0.10999999999999943</v>
      </c>
      <c r="AP308" s="179">
        <f t="shared" si="13"/>
        <v>0.10999999999999943</v>
      </c>
      <c r="AS308" s="240"/>
    </row>
    <row r="309" spans="1:45" ht="12.75">
      <c r="A309" s="171">
        <v>42689</v>
      </c>
      <c r="B309" s="182">
        <v>8.8699999999999992</v>
      </c>
      <c r="C309" s="176">
        <v>8.77</v>
      </c>
      <c r="D309" s="175">
        <v>8.7899999999999991</v>
      </c>
      <c r="E309" s="175">
        <f t="shared" si="0"/>
        <v>8.8049999999999997</v>
      </c>
      <c r="F309" s="175">
        <v>8.82</v>
      </c>
      <c r="G309" s="175">
        <f t="shared" si="1"/>
        <v>8.8150000000000013</v>
      </c>
      <c r="H309" s="176">
        <v>8.81</v>
      </c>
      <c r="I309" s="176">
        <f t="shared" si="2"/>
        <v>8.8066666666666666</v>
      </c>
      <c r="J309" s="176">
        <f t="shared" si="3"/>
        <v>8.8033333333333346</v>
      </c>
      <c r="K309" s="175">
        <v>8.8000000000000007</v>
      </c>
      <c r="L309" s="175">
        <f t="shared" si="4"/>
        <v>8.8020000000000014</v>
      </c>
      <c r="M309" s="175">
        <f t="shared" si="5"/>
        <v>8.8040000000000003</v>
      </c>
      <c r="N309" s="175">
        <f t="shared" si="6"/>
        <v>8.8060000000000009</v>
      </c>
      <c r="O309" s="175">
        <f t="shared" si="7"/>
        <v>8.8079999999999998</v>
      </c>
      <c r="P309" s="176">
        <v>8.81</v>
      </c>
      <c r="Q309" s="176">
        <f t="shared" si="8"/>
        <v>8.8140000000000001</v>
      </c>
      <c r="R309" s="176">
        <f t="shared" si="9"/>
        <v>8.8179999999999996</v>
      </c>
      <c r="S309" s="176">
        <f t="shared" si="10"/>
        <v>8.822000000000001</v>
      </c>
      <c r="T309" s="176">
        <f t="shared" si="11"/>
        <v>8.8260000000000005</v>
      </c>
      <c r="U309" s="183">
        <v>8.83</v>
      </c>
      <c r="V309" s="178">
        <f t="shared" ref="V309:AO309" si="329">B309-B310</f>
        <v>-0.11000000000000121</v>
      </c>
      <c r="W309" s="178">
        <f t="shared" si="329"/>
        <v>-5.0000000000000711E-2</v>
      </c>
      <c r="X309" s="178">
        <f t="shared" si="329"/>
        <v>-5.0000000000000711E-2</v>
      </c>
      <c r="Y309" s="178">
        <f t="shared" si="329"/>
        <v>-6.0000000000000497E-2</v>
      </c>
      <c r="Z309" s="178">
        <f t="shared" si="329"/>
        <v>-7.0000000000000284E-2</v>
      </c>
      <c r="AA309" s="178">
        <f t="shared" si="329"/>
        <v>-8.9999999999999858E-2</v>
      </c>
      <c r="AB309" s="178">
        <f t="shared" si="329"/>
        <v>-0.10999999999999943</v>
      </c>
      <c r="AC309" s="178">
        <f t="shared" si="329"/>
        <v>-0.11666666666666714</v>
      </c>
      <c r="AD309" s="178">
        <f t="shared" si="329"/>
        <v>-0.1233333333333313</v>
      </c>
      <c r="AE309" s="178">
        <f t="shared" si="329"/>
        <v>-0.12999999999999901</v>
      </c>
      <c r="AF309" s="178">
        <f t="shared" si="329"/>
        <v>-0.1319999999999979</v>
      </c>
      <c r="AG309" s="178">
        <f t="shared" si="329"/>
        <v>-0.13399999999999856</v>
      </c>
      <c r="AH309" s="178">
        <f t="shared" si="329"/>
        <v>-0.13599999999999923</v>
      </c>
      <c r="AI309" s="178">
        <f t="shared" si="329"/>
        <v>-0.1379999999999999</v>
      </c>
      <c r="AJ309" s="178">
        <f t="shared" si="329"/>
        <v>-0.13999999999999879</v>
      </c>
      <c r="AK309" s="178">
        <f t="shared" si="329"/>
        <v>-0.13999999999999879</v>
      </c>
      <c r="AL309" s="178">
        <f t="shared" si="329"/>
        <v>-0.14000000000000057</v>
      </c>
      <c r="AM309" s="178">
        <f t="shared" si="329"/>
        <v>-0.13999999999999879</v>
      </c>
      <c r="AN309" s="178">
        <f t="shared" si="329"/>
        <v>-0.14000000000000057</v>
      </c>
      <c r="AO309" s="178">
        <f t="shared" si="329"/>
        <v>-0.14000000000000057</v>
      </c>
      <c r="AP309" s="179">
        <f t="shared" si="13"/>
        <v>-5.0000000000000711E-2</v>
      </c>
      <c r="AS309" s="240"/>
    </row>
    <row r="310" spans="1:45" ht="12.75">
      <c r="A310" s="171">
        <v>42688</v>
      </c>
      <c r="B310" s="182">
        <v>8.98</v>
      </c>
      <c r="C310" s="176">
        <v>8.82</v>
      </c>
      <c r="D310" s="175">
        <v>8.84</v>
      </c>
      <c r="E310" s="175">
        <f t="shared" si="0"/>
        <v>8.8650000000000002</v>
      </c>
      <c r="F310" s="175">
        <v>8.89</v>
      </c>
      <c r="G310" s="175">
        <f t="shared" si="1"/>
        <v>8.9050000000000011</v>
      </c>
      <c r="H310" s="176">
        <v>8.92</v>
      </c>
      <c r="I310" s="176">
        <f t="shared" si="2"/>
        <v>8.9233333333333338</v>
      </c>
      <c r="J310" s="176">
        <f t="shared" si="3"/>
        <v>8.9266666666666659</v>
      </c>
      <c r="K310" s="175">
        <v>8.93</v>
      </c>
      <c r="L310" s="175">
        <f t="shared" si="4"/>
        <v>8.9339999999999993</v>
      </c>
      <c r="M310" s="175">
        <f t="shared" si="5"/>
        <v>8.9379999999999988</v>
      </c>
      <c r="N310" s="175">
        <f t="shared" si="6"/>
        <v>8.9420000000000002</v>
      </c>
      <c r="O310" s="175">
        <f t="shared" si="7"/>
        <v>8.9459999999999997</v>
      </c>
      <c r="P310" s="176">
        <v>8.9499999999999993</v>
      </c>
      <c r="Q310" s="176">
        <f t="shared" si="8"/>
        <v>8.9539999999999988</v>
      </c>
      <c r="R310" s="176">
        <f t="shared" si="9"/>
        <v>8.9580000000000002</v>
      </c>
      <c r="S310" s="176">
        <f t="shared" si="10"/>
        <v>8.9619999999999997</v>
      </c>
      <c r="T310" s="176">
        <f t="shared" si="11"/>
        <v>8.9660000000000011</v>
      </c>
      <c r="U310" s="183">
        <v>8.9700000000000006</v>
      </c>
      <c r="V310" s="178">
        <f t="shared" ref="V310:AO310" si="330">B310-B311</f>
        <v>-2.9999999999999361E-2</v>
      </c>
      <c r="W310" s="178">
        <f t="shared" si="330"/>
        <v>0</v>
      </c>
      <c r="X310" s="178">
        <f t="shared" si="330"/>
        <v>9.9999999999997868E-3</v>
      </c>
      <c r="Y310" s="178">
        <f t="shared" si="330"/>
        <v>5.0000000000007816E-3</v>
      </c>
      <c r="Z310" s="178">
        <f t="shared" si="330"/>
        <v>0</v>
      </c>
      <c r="AA310" s="178">
        <f t="shared" si="330"/>
        <v>-4.9999999999990052E-3</v>
      </c>
      <c r="AB310" s="178">
        <f t="shared" si="330"/>
        <v>-9.9999999999997868E-3</v>
      </c>
      <c r="AC310" s="178">
        <f t="shared" si="330"/>
        <v>-1.6666666666665719E-2</v>
      </c>
      <c r="AD310" s="178">
        <f t="shared" si="330"/>
        <v>-2.3333333333335204E-2</v>
      </c>
      <c r="AE310" s="178">
        <f t="shared" si="330"/>
        <v>-3.0000000000001137E-2</v>
      </c>
      <c r="AF310" s="178">
        <f t="shared" si="330"/>
        <v>-3.4000000000000696E-2</v>
      </c>
      <c r="AG310" s="178">
        <f t="shared" si="330"/>
        <v>-3.8000000000002032E-2</v>
      </c>
      <c r="AH310" s="178">
        <f t="shared" si="330"/>
        <v>-4.1999999999999815E-2</v>
      </c>
      <c r="AI310" s="178">
        <f t="shared" si="330"/>
        <v>-4.6000000000001151E-2</v>
      </c>
      <c r="AJ310" s="178">
        <f t="shared" si="330"/>
        <v>-5.0000000000000711E-2</v>
      </c>
      <c r="AK310" s="178">
        <f t="shared" si="330"/>
        <v>-5.2000000000001378E-2</v>
      </c>
      <c r="AL310" s="178">
        <f t="shared" si="330"/>
        <v>-5.400000000000027E-2</v>
      </c>
      <c r="AM310" s="178">
        <f t="shared" si="330"/>
        <v>-5.5999999999999162E-2</v>
      </c>
      <c r="AN310" s="178">
        <f t="shared" si="330"/>
        <v>-5.7999999999998053E-2</v>
      </c>
      <c r="AO310" s="178">
        <f t="shared" si="330"/>
        <v>-5.9999999999998721E-2</v>
      </c>
      <c r="AP310" s="179">
        <f t="shared" si="13"/>
        <v>9.9999999999997868E-3</v>
      </c>
      <c r="AS310" s="240"/>
    </row>
    <row r="311" spans="1:45" ht="12.75">
      <c r="A311" s="171">
        <v>42685</v>
      </c>
      <c r="B311" s="182">
        <v>9.01</v>
      </c>
      <c r="C311" s="176">
        <v>8.82</v>
      </c>
      <c r="D311" s="175">
        <v>8.83</v>
      </c>
      <c r="E311" s="175">
        <f t="shared" si="0"/>
        <v>8.86</v>
      </c>
      <c r="F311" s="175">
        <v>8.89</v>
      </c>
      <c r="G311" s="175">
        <f t="shared" si="1"/>
        <v>8.91</v>
      </c>
      <c r="H311" s="176">
        <v>8.93</v>
      </c>
      <c r="I311" s="176">
        <f t="shared" si="2"/>
        <v>8.94</v>
      </c>
      <c r="J311" s="176">
        <f t="shared" si="3"/>
        <v>8.9500000000000011</v>
      </c>
      <c r="K311" s="175">
        <v>8.9600000000000009</v>
      </c>
      <c r="L311" s="175">
        <f t="shared" si="4"/>
        <v>8.968</v>
      </c>
      <c r="M311" s="175">
        <f t="shared" si="5"/>
        <v>8.9760000000000009</v>
      </c>
      <c r="N311" s="175">
        <f t="shared" si="6"/>
        <v>8.984</v>
      </c>
      <c r="O311" s="175">
        <f t="shared" si="7"/>
        <v>8.9920000000000009</v>
      </c>
      <c r="P311" s="176">
        <v>9</v>
      </c>
      <c r="Q311" s="176">
        <f t="shared" si="8"/>
        <v>9.0060000000000002</v>
      </c>
      <c r="R311" s="176">
        <f t="shared" si="9"/>
        <v>9.0120000000000005</v>
      </c>
      <c r="S311" s="176">
        <f t="shared" si="10"/>
        <v>9.0179999999999989</v>
      </c>
      <c r="T311" s="176">
        <f t="shared" si="11"/>
        <v>9.0239999999999991</v>
      </c>
      <c r="U311" s="183">
        <v>9.0299999999999994</v>
      </c>
      <c r="V311" s="178">
        <f t="shared" ref="V311:AO311" si="331">B311-B312</f>
        <v>3.9999999999999147E-2</v>
      </c>
      <c r="W311" s="178">
        <f t="shared" si="331"/>
        <v>6.0000000000000497E-2</v>
      </c>
      <c r="X311" s="178">
        <f t="shared" si="331"/>
        <v>8.9999999999999858E-2</v>
      </c>
      <c r="Y311" s="178">
        <f t="shared" si="331"/>
        <v>0.11999999999999922</v>
      </c>
      <c r="Z311" s="178">
        <f t="shared" si="331"/>
        <v>0.15000000000000036</v>
      </c>
      <c r="AA311" s="178">
        <f t="shared" si="331"/>
        <v>0.17999999999999972</v>
      </c>
      <c r="AB311" s="178">
        <f t="shared" si="331"/>
        <v>0.20999999999999908</v>
      </c>
      <c r="AC311" s="178">
        <f t="shared" si="331"/>
        <v>0.21999999999999886</v>
      </c>
      <c r="AD311" s="178">
        <f t="shared" si="331"/>
        <v>0.23000000000000043</v>
      </c>
      <c r="AE311" s="178">
        <f t="shared" si="331"/>
        <v>0.24000000000000021</v>
      </c>
      <c r="AF311" s="178">
        <f t="shared" si="331"/>
        <v>0.24399999999999977</v>
      </c>
      <c r="AG311" s="178">
        <f t="shared" si="331"/>
        <v>0.24800000000000111</v>
      </c>
      <c r="AH311" s="178">
        <f t="shared" si="331"/>
        <v>0.25199999999999889</v>
      </c>
      <c r="AI311" s="178">
        <f t="shared" si="331"/>
        <v>0.25600000000000023</v>
      </c>
      <c r="AJ311" s="178">
        <f t="shared" si="331"/>
        <v>0.25999999999999979</v>
      </c>
      <c r="AK311" s="178">
        <f t="shared" si="331"/>
        <v>0.26399999999999935</v>
      </c>
      <c r="AL311" s="178">
        <f t="shared" si="331"/>
        <v>0.26800000000000068</v>
      </c>
      <c r="AM311" s="178">
        <f t="shared" si="331"/>
        <v>0.27199999999999847</v>
      </c>
      <c r="AN311" s="178">
        <f t="shared" si="331"/>
        <v>0.2759999999999998</v>
      </c>
      <c r="AO311" s="178">
        <f t="shared" si="331"/>
        <v>0.27999999999999936</v>
      </c>
      <c r="AP311" s="179">
        <f t="shared" si="13"/>
        <v>0.27999999999999936</v>
      </c>
      <c r="AS311" s="240"/>
    </row>
    <row r="312" spans="1:45" ht="12.75">
      <c r="A312" s="171">
        <v>42684</v>
      </c>
      <c r="B312" s="182">
        <v>8.9700000000000006</v>
      </c>
      <c r="C312" s="176">
        <v>8.76</v>
      </c>
      <c r="D312" s="175">
        <v>8.74</v>
      </c>
      <c r="E312" s="175">
        <f t="shared" si="0"/>
        <v>8.74</v>
      </c>
      <c r="F312" s="175">
        <v>8.74</v>
      </c>
      <c r="G312" s="175">
        <f t="shared" si="1"/>
        <v>8.73</v>
      </c>
      <c r="H312" s="176">
        <v>8.7200000000000006</v>
      </c>
      <c r="I312" s="176">
        <f t="shared" si="2"/>
        <v>8.7200000000000006</v>
      </c>
      <c r="J312" s="176">
        <f t="shared" si="3"/>
        <v>8.7200000000000006</v>
      </c>
      <c r="K312" s="175">
        <v>8.7200000000000006</v>
      </c>
      <c r="L312" s="175">
        <f t="shared" si="4"/>
        <v>8.7240000000000002</v>
      </c>
      <c r="M312" s="175">
        <f t="shared" si="5"/>
        <v>8.7279999999999998</v>
      </c>
      <c r="N312" s="175">
        <f t="shared" si="6"/>
        <v>8.7320000000000011</v>
      </c>
      <c r="O312" s="175">
        <f t="shared" si="7"/>
        <v>8.7360000000000007</v>
      </c>
      <c r="P312" s="176">
        <v>8.74</v>
      </c>
      <c r="Q312" s="176">
        <f t="shared" si="8"/>
        <v>8.7420000000000009</v>
      </c>
      <c r="R312" s="176">
        <f t="shared" si="9"/>
        <v>8.7439999999999998</v>
      </c>
      <c r="S312" s="176">
        <f t="shared" si="10"/>
        <v>8.7460000000000004</v>
      </c>
      <c r="T312" s="176">
        <f t="shared" si="11"/>
        <v>8.7479999999999993</v>
      </c>
      <c r="U312" s="183">
        <v>8.75</v>
      </c>
      <c r="V312" s="178">
        <f t="shared" ref="V312:AO312" si="332">B312-B313</f>
        <v>-5.9999999999998721E-2</v>
      </c>
      <c r="W312" s="178">
        <f t="shared" si="332"/>
        <v>2.9999999999999361E-2</v>
      </c>
      <c r="X312" s="178">
        <f t="shared" si="332"/>
        <v>8.0000000000000071E-2</v>
      </c>
      <c r="Y312" s="178">
        <f t="shared" si="332"/>
        <v>0.10500000000000043</v>
      </c>
      <c r="Z312" s="178">
        <f t="shared" si="332"/>
        <v>0.13000000000000078</v>
      </c>
      <c r="AA312" s="178">
        <f t="shared" si="332"/>
        <v>0.13500000000000156</v>
      </c>
      <c r="AB312" s="178">
        <f t="shared" si="332"/>
        <v>0.14000000000000057</v>
      </c>
      <c r="AC312" s="178">
        <f t="shared" si="332"/>
        <v>0.15000000000000036</v>
      </c>
      <c r="AD312" s="178">
        <f t="shared" si="332"/>
        <v>0.16000000000000014</v>
      </c>
      <c r="AE312" s="178">
        <f t="shared" si="332"/>
        <v>0.16999999999999993</v>
      </c>
      <c r="AF312" s="178">
        <f t="shared" si="332"/>
        <v>0.17399999999999949</v>
      </c>
      <c r="AG312" s="178">
        <f t="shared" si="332"/>
        <v>0.17799999999999905</v>
      </c>
      <c r="AH312" s="178">
        <f t="shared" si="332"/>
        <v>0.18200000000000038</v>
      </c>
      <c r="AI312" s="178">
        <f t="shared" si="332"/>
        <v>0.18599999999999994</v>
      </c>
      <c r="AJ312" s="178">
        <f t="shared" si="332"/>
        <v>0.1899999999999995</v>
      </c>
      <c r="AK312" s="178">
        <f t="shared" si="332"/>
        <v>0.1899999999999995</v>
      </c>
      <c r="AL312" s="178">
        <f t="shared" si="332"/>
        <v>0.1899999999999995</v>
      </c>
      <c r="AM312" s="178">
        <f t="shared" si="332"/>
        <v>0.1899999999999995</v>
      </c>
      <c r="AN312" s="178">
        <f t="shared" si="332"/>
        <v>0.1899999999999995</v>
      </c>
      <c r="AO312" s="178">
        <f t="shared" si="332"/>
        <v>0.1899999999999995</v>
      </c>
      <c r="AP312" s="179">
        <f t="shared" si="13"/>
        <v>0.1899999999999995</v>
      </c>
      <c r="AS312" s="240"/>
    </row>
    <row r="313" spans="1:45" ht="12.75">
      <c r="A313" s="171">
        <v>42683</v>
      </c>
      <c r="B313" s="182">
        <v>9.0299999999999994</v>
      </c>
      <c r="C313" s="176">
        <v>8.73</v>
      </c>
      <c r="D313" s="175">
        <v>8.66</v>
      </c>
      <c r="E313" s="175">
        <f t="shared" si="0"/>
        <v>8.6349999999999998</v>
      </c>
      <c r="F313" s="175">
        <v>8.61</v>
      </c>
      <c r="G313" s="175">
        <f t="shared" si="1"/>
        <v>8.5949999999999989</v>
      </c>
      <c r="H313" s="176">
        <v>8.58</v>
      </c>
      <c r="I313" s="176">
        <f t="shared" si="2"/>
        <v>8.57</v>
      </c>
      <c r="J313" s="176">
        <f t="shared" si="3"/>
        <v>8.56</v>
      </c>
      <c r="K313" s="175">
        <v>8.5500000000000007</v>
      </c>
      <c r="L313" s="175">
        <f t="shared" si="4"/>
        <v>8.5500000000000007</v>
      </c>
      <c r="M313" s="175">
        <f t="shared" si="5"/>
        <v>8.5500000000000007</v>
      </c>
      <c r="N313" s="175">
        <f t="shared" si="6"/>
        <v>8.5500000000000007</v>
      </c>
      <c r="O313" s="175">
        <f t="shared" si="7"/>
        <v>8.5500000000000007</v>
      </c>
      <c r="P313" s="176">
        <v>8.5500000000000007</v>
      </c>
      <c r="Q313" s="176">
        <f t="shared" si="8"/>
        <v>8.5520000000000014</v>
      </c>
      <c r="R313" s="176">
        <f t="shared" si="9"/>
        <v>8.5540000000000003</v>
      </c>
      <c r="S313" s="176">
        <f t="shared" si="10"/>
        <v>8.5560000000000009</v>
      </c>
      <c r="T313" s="176">
        <f t="shared" si="11"/>
        <v>8.5579999999999998</v>
      </c>
      <c r="U313" s="183">
        <v>8.56</v>
      </c>
      <c r="V313" s="178">
        <f t="shared" ref="V313:AO313" si="333">B313-B314</f>
        <v>-2.000000000000135E-2</v>
      </c>
      <c r="W313" s="178">
        <f t="shared" si="333"/>
        <v>6.0000000000000497E-2</v>
      </c>
      <c r="X313" s="178">
        <f t="shared" si="333"/>
        <v>7.0000000000000284E-2</v>
      </c>
      <c r="Y313" s="178">
        <f t="shared" si="333"/>
        <v>5.4999999999999716E-2</v>
      </c>
      <c r="Z313" s="178">
        <f t="shared" si="333"/>
        <v>3.9999999999999147E-2</v>
      </c>
      <c r="AA313" s="178">
        <f t="shared" si="333"/>
        <v>3.4999999999998366E-2</v>
      </c>
      <c r="AB313" s="178">
        <f t="shared" si="333"/>
        <v>2.9999999999999361E-2</v>
      </c>
      <c r="AC313" s="178">
        <f t="shared" si="333"/>
        <v>2.6666666666667282E-2</v>
      </c>
      <c r="AD313" s="178">
        <f t="shared" si="333"/>
        <v>2.3333333333333428E-2</v>
      </c>
      <c r="AE313" s="178">
        <f t="shared" si="333"/>
        <v>2.000000000000135E-2</v>
      </c>
      <c r="AF313" s="178">
        <f t="shared" si="333"/>
        <v>2.2000000000002018E-2</v>
      </c>
      <c r="AG313" s="178">
        <f t="shared" si="333"/>
        <v>2.4000000000000909E-2</v>
      </c>
      <c r="AH313" s="178">
        <f t="shared" si="333"/>
        <v>2.6000000000001577E-2</v>
      </c>
      <c r="AI313" s="178">
        <f t="shared" si="333"/>
        <v>2.8000000000000469E-2</v>
      </c>
      <c r="AJ313" s="178">
        <f t="shared" si="333"/>
        <v>3.0000000000001137E-2</v>
      </c>
      <c r="AK313" s="178">
        <f t="shared" si="333"/>
        <v>3.0000000000001137E-2</v>
      </c>
      <c r="AL313" s="178">
        <f t="shared" si="333"/>
        <v>3.0000000000001137E-2</v>
      </c>
      <c r="AM313" s="178">
        <f t="shared" si="333"/>
        <v>3.0000000000001137E-2</v>
      </c>
      <c r="AN313" s="178">
        <f t="shared" si="333"/>
        <v>3.0000000000001137E-2</v>
      </c>
      <c r="AO313" s="178">
        <f t="shared" si="333"/>
        <v>3.0000000000001137E-2</v>
      </c>
      <c r="AP313" s="179">
        <f t="shared" si="13"/>
        <v>7.0000000000000284E-2</v>
      </c>
      <c r="AS313" s="240"/>
    </row>
    <row r="314" spans="1:45" ht="12.75">
      <c r="A314" s="184">
        <v>42682</v>
      </c>
      <c r="B314" s="182">
        <v>9.0500000000000007</v>
      </c>
      <c r="C314" s="176">
        <v>8.67</v>
      </c>
      <c r="D314" s="175">
        <v>8.59</v>
      </c>
      <c r="E314" s="175">
        <f t="shared" si="0"/>
        <v>8.58</v>
      </c>
      <c r="F314" s="175">
        <v>8.57</v>
      </c>
      <c r="G314" s="175">
        <f t="shared" si="1"/>
        <v>8.56</v>
      </c>
      <c r="H314" s="176">
        <v>8.5500000000000007</v>
      </c>
      <c r="I314" s="176">
        <f t="shared" si="2"/>
        <v>8.543333333333333</v>
      </c>
      <c r="J314" s="176">
        <f t="shared" si="3"/>
        <v>8.5366666666666671</v>
      </c>
      <c r="K314" s="175">
        <v>8.5299999999999994</v>
      </c>
      <c r="L314" s="175">
        <f t="shared" si="4"/>
        <v>8.5279999999999987</v>
      </c>
      <c r="M314" s="175">
        <f t="shared" si="5"/>
        <v>8.5259999999999998</v>
      </c>
      <c r="N314" s="175">
        <f t="shared" si="6"/>
        <v>8.5239999999999991</v>
      </c>
      <c r="O314" s="175">
        <f t="shared" si="7"/>
        <v>8.5220000000000002</v>
      </c>
      <c r="P314" s="176">
        <v>8.52</v>
      </c>
      <c r="Q314" s="176">
        <f t="shared" si="8"/>
        <v>8.5220000000000002</v>
      </c>
      <c r="R314" s="176">
        <f t="shared" si="9"/>
        <v>8.5239999999999991</v>
      </c>
      <c r="S314" s="176">
        <f t="shared" si="10"/>
        <v>8.5259999999999998</v>
      </c>
      <c r="T314" s="176">
        <f t="shared" si="11"/>
        <v>8.5279999999999987</v>
      </c>
      <c r="U314" s="183">
        <v>8.5299999999999994</v>
      </c>
      <c r="V314" s="178">
        <f t="shared" ref="V314:AO314" si="334">B314-B315</f>
        <v>2.000000000000135E-2</v>
      </c>
      <c r="W314" s="178">
        <f t="shared" si="334"/>
        <v>9.9999999999997868E-3</v>
      </c>
      <c r="X314" s="178">
        <f t="shared" si="334"/>
        <v>-9.9999999999997868E-3</v>
      </c>
      <c r="Y314" s="178">
        <f t="shared" si="334"/>
        <v>-9.9999999999997868E-3</v>
      </c>
      <c r="Z314" s="178">
        <f t="shared" si="334"/>
        <v>-9.9999999999997868E-3</v>
      </c>
      <c r="AA314" s="178">
        <f t="shared" si="334"/>
        <v>-9.9999999999997868E-3</v>
      </c>
      <c r="AB314" s="178">
        <f t="shared" si="334"/>
        <v>-9.9999999999997868E-3</v>
      </c>
      <c r="AC314" s="178">
        <f t="shared" si="334"/>
        <v>-1.3333333333333641E-2</v>
      </c>
      <c r="AD314" s="178">
        <f t="shared" si="334"/>
        <v>-1.6666666666667496E-2</v>
      </c>
      <c r="AE314" s="178">
        <f t="shared" si="334"/>
        <v>-2.000000000000135E-2</v>
      </c>
      <c r="AF314" s="178">
        <f t="shared" si="334"/>
        <v>-2.2000000000002018E-2</v>
      </c>
      <c r="AG314" s="178">
        <f t="shared" si="334"/>
        <v>-2.4000000000000909E-2</v>
      </c>
      <c r="AH314" s="178">
        <f t="shared" si="334"/>
        <v>-2.6000000000001577E-2</v>
      </c>
      <c r="AI314" s="178">
        <f t="shared" si="334"/>
        <v>-2.8000000000000469E-2</v>
      </c>
      <c r="AJ314" s="178">
        <f t="shared" si="334"/>
        <v>-3.0000000000001137E-2</v>
      </c>
      <c r="AK314" s="178">
        <f t="shared" si="334"/>
        <v>-3.0000000000001137E-2</v>
      </c>
      <c r="AL314" s="178">
        <f t="shared" si="334"/>
        <v>-3.0000000000001137E-2</v>
      </c>
      <c r="AM314" s="178">
        <f t="shared" si="334"/>
        <v>-3.0000000000001137E-2</v>
      </c>
      <c r="AN314" s="178">
        <f t="shared" si="334"/>
        <v>-3.0000000000001137E-2</v>
      </c>
      <c r="AO314" s="178">
        <f t="shared" si="334"/>
        <v>-3.0000000000001137E-2</v>
      </c>
      <c r="AP314" s="179">
        <f t="shared" si="13"/>
        <v>2.000000000000135E-2</v>
      </c>
      <c r="AS314" s="240"/>
    </row>
    <row r="315" spans="1:45" ht="12.75">
      <c r="A315" s="184">
        <v>42681</v>
      </c>
      <c r="B315" s="182">
        <v>9.0299999999999994</v>
      </c>
      <c r="C315" s="176">
        <v>8.66</v>
      </c>
      <c r="D315" s="175">
        <v>8.6</v>
      </c>
      <c r="E315" s="175">
        <f t="shared" si="0"/>
        <v>8.59</v>
      </c>
      <c r="F315" s="175">
        <v>8.58</v>
      </c>
      <c r="G315" s="175">
        <f t="shared" si="1"/>
        <v>8.57</v>
      </c>
      <c r="H315" s="176">
        <v>8.56</v>
      </c>
      <c r="I315" s="176">
        <f t="shared" si="2"/>
        <v>8.5566666666666666</v>
      </c>
      <c r="J315" s="176">
        <f t="shared" si="3"/>
        <v>8.5533333333333346</v>
      </c>
      <c r="K315" s="175">
        <v>8.5500000000000007</v>
      </c>
      <c r="L315" s="175">
        <f t="shared" si="4"/>
        <v>8.5500000000000007</v>
      </c>
      <c r="M315" s="175">
        <f t="shared" si="5"/>
        <v>8.5500000000000007</v>
      </c>
      <c r="N315" s="175">
        <f t="shared" si="6"/>
        <v>8.5500000000000007</v>
      </c>
      <c r="O315" s="175">
        <f t="shared" si="7"/>
        <v>8.5500000000000007</v>
      </c>
      <c r="P315" s="176">
        <v>8.5500000000000007</v>
      </c>
      <c r="Q315" s="176">
        <f t="shared" si="8"/>
        <v>8.5520000000000014</v>
      </c>
      <c r="R315" s="176">
        <f t="shared" si="9"/>
        <v>8.5540000000000003</v>
      </c>
      <c r="S315" s="176">
        <f t="shared" si="10"/>
        <v>8.5560000000000009</v>
      </c>
      <c r="T315" s="176">
        <f t="shared" si="11"/>
        <v>8.5579999999999998</v>
      </c>
      <c r="U315" s="183">
        <v>8.56</v>
      </c>
      <c r="V315" s="178">
        <f t="shared" ref="V315:AO315" si="335">B315-B316</f>
        <v>1.9999999999999574E-2</v>
      </c>
      <c r="W315" s="178">
        <f t="shared" si="335"/>
        <v>-5.0000000000000711E-2</v>
      </c>
      <c r="X315" s="178">
        <f t="shared" si="335"/>
        <v>-9.9999999999999645E-2</v>
      </c>
      <c r="Y315" s="178">
        <f t="shared" si="335"/>
        <v>-0.11500000000000021</v>
      </c>
      <c r="Z315" s="178">
        <f t="shared" si="335"/>
        <v>-0.13000000000000078</v>
      </c>
      <c r="AA315" s="178">
        <f t="shared" si="335"/>
        <v>-0.125</v>
      </c>
      <c r="AB315" s="178">
        <f t="shared" si="335"/>
        <v>-0.11999999999999922</v>
      </c>
      <c r="AC315" s="178">
        <f t="shared" si="335"/>
        <v>-0.11666666666666714</v>
      </c>
      <c r="AD315" s="178">
        <f t="shared" si="335"/>
        <v>-0.11333333333333151</v>
      </c>
      <c r="AE315" s="178">
        <f t="shared" si="335"/>
        <v>-0.10999999999999943</v>
      </c>
      <c r="AF315" s="178">
        <f t="shared" si="335"/>
        <v>-0.1120000000000001</v>
      </c>
      <c r="AG315" s="178">
        <f t="shared" si="335"/>
        <v>-0.11399999999999899</v>
      </c>
      <c r="AH315" s="178">
        <f t="shared" si="335"/>
        <v>-0.11599999999999966</v>
      </c>
      <c r="AI315" s="178">
        <f t="shared" si="335"/>
        <v>-0.11799999999999855</v>
      </c>
      <c r="AJ315" s="178">
        <f t="shared" si="335"/>
        <v>-0.11999999999999922</v>
      </c>
      <c r="AK315" s="178">
        <f t="shared" si="335"/>
        <v>-0.11999999999999922</v>
      </c>
      <c r="AL315" s="178">
        <f t="shared" si="335"/>
        <v>-0.11999999999999922</v>
      </c>
      <c r="AM315" s="178">
        <f t="shared" si="335"/>
        <v>-0.11999999999999922</v>
      </c>
      <c r="AN315" s="178">
        <f t="shared" si="335"/>
        <v>-0.11999999999999922</v>
      </c>
      <c r="AO315" s="178">
        <f t="shared" si="335"/>
        <v>-0.11999999999999922</v>
      </c>
      <c r="AP315" s="179">
        <f t="shared" si="13"/>
        <v>1.9999999999999574E-2</v>
      </c>
      <c r="AS315" s="240"/>
    </row>
    <row r="316" spans="1:45" ht="12.75">
      <c r="A316" s="184">
        <v>42677</v>
      </c>
      <c r="B316" s="182">
        <v>9.01</v>
      </c>
      <c r="C316" s="176">
        <v>8.7100000000000009</v>
      </c>
      <c r="D316" s="175">
        <v>8.6999999999999993</v>
      </c>
      <c r="E316" s="175">
        <f t="shared" si="0"/>
        <v>8.7050000000000001</v>
      </c>
      <c r="F316" s="175">
        <v>8.7100000000000009</v>
      </c>
      <c r="G316" s="175">
        <f t="shared" si="1"/>
        <v>8.6950000000000003</v>
      </c>
      <c r="H316" s="176">
        <v>8.68</v>
      </c>
      <c r="I316" s="176">
        <f t="shared" si="2"/>
        <v>8.6733333333333338</v>
      </c>
      <c r="J316" s="176">
        <f t="shared" si="3"/>
        <v>8.6666666666666661</v>
      </c>
      <c r="K316" s="175">
        <v>8.66</v>
      </c>
      <c r="L316" s="175">
        <f t="shared" si="4"/>
        <v>8.6620000000000008</v>
      </c>
      <c r="M316" s="175">
        <f t="shared" si="5"/>
        <v>8.6639999999999997</v>
      </c>
      <c r="N316" s="175">
        <f t="shared" si="6"/>
        <v>8.6660000000000004</v>
      </c>
      <c r="O316" s="175">
        <f t="shared" si="7"/>
        <v>8.6679999999999993</v>
      </c>
      <c r="P316" s="176">
        <v>8.67</v>
      </c>
      <c r="Q316" s="176">
        <f t="shared" si="8"/>
        <v>8.6720000000000006</v>
      </c>
      <c r="R316" s="176">
        <f t="shared" si="9"/>
        <v>8.6739999999999995</v>
      </c>
      <c r="S316" s="176">
        <f t="shared" si="10"/>
        <v>8.6760000000000002</v>
      </c>
      <c r="T316" s="176">
        <f t="shared" si="11"/>
        <v>8.677999999999999</v>
      </c>
      <c r="U316" s="183">
        <v>8.68</v>
      </c>
      <c r="V316" s="178">
        <f t="shared" ref="V316:AO316" si="336">B316-B317</f>
        <v>6.0000000000000497E-2</v>
      </c>
      <c r="W316" s="178">
        <f t="shared" si="336"/>
        <v>2.000000000000135E-2</v>
      </c>
      <c r="X316" s="178">
        <f t="shared" si="336"/>
        <v>-2.000000000000135E-2</v>
      </c>
      <c r="Y316" s="178">
        <f t="shared" si="336"/>
        <v>-3.5000000000000142E-2</v>
      </c>
      <c r="Z316" s="178">
        <f t="shared" si="336"/>
        <v>-4.9999999999998934E-2</v>
      </c>
      <c r="AA316" s="178">
        <f t="shared" si="336"/>
        <v>-5.4999999999999716E-2</v>
      </c>
      <c r="AB316" s="178">
        <f t="shared" si="336"/>
        <v>-6.0000000000000497E-2</v>
      </c>
      <c r="AC316" s="178">
        <f t="shared" si="336"/>
        <v>-6.0000000000000497E-2</v>
      </c>
      <c r="AD316" s="178">
        <f t="shared" si="336"/>
        <v>-6.0000000000000497E-2</v>
      </c>
      <c r="AE316" s="178">
        <f t="shared" si="336"/>
        <v>-6.0000000000000497E-2</v>
      </c>
      <c r="AF316" s="178">
        <f t="shared" si="336"/>
        <v>-6.0000000000000497E-2</v>
      </c>
      <c r="AG316" s="178">
        <f t="shared" si="336"/>
        <v>-6.0000000000000497E-2</v>
      </c>
      <c r="AH316" s="178">
        <f t="shared" si="336"/>
        <v>-6.0000000000000497E-2</v>
      </c>
      <c r="AI316" s="178">
        <f t="shared" si="336"/>
        <v>-6.0000000000000497E-2</v>
      </c>
      <c r="AJ316" s="178">
        <f t="shared" si="336"/>
        <v>-6.0000000000000497E-2</v>
      </c>
      <c r="AK316" s="178">
        <f t="shared" si="336"/>
        <v>-6.0000000000000497E-2</v>
      </c>
      <c r="AL316" s="178">
        <f t="shared" si="336"/>
        <v>-6.0000000000000497E-2</v>
      </c>
      <c r="AM316" s="178">
        <f t="shared" si="336"/>
        <v>-6.0000000000000497E-2</v>
      </c>
      <c r="AN316" s="178">
        <f t="shared" si="336"/>
        <v>-6.0000000000000497E-2</v>
      </c>
      <c r="AO316" s="178">
        <f t="shared" si="336"/>
        <v>-6.0000000000000497E-2</v>
      </c>
      <c r="AP316" s="179">
        <f t="shared" si="13"/>
        <v>6.0000000000000497E-2</v>
      </c>
      <c r="AS316" s="240"/>
    </row>
    <row r="317" spans="1:45" ht="12.75">
      <c r="A317" s="184">
        <v>42676</v>
      </c>
      <c r="B317" s="182">
        <v>8.9499999999999993</v>
      </c>
      <c r="C317" s="176">
        <v>8.69</v>
      </c>
      <c r="D317" s="175">
        <v>8.7200000000000006</v>
      </c>
      <c r="E317" s="175">
        <f t="shared" si="0"/>
        <v>8.74</v>
      </c>
      <c r="F317" s="175">
        <v>8.76</v>
      </c>
      <c r="G317" s="175">
        <f t="shared" si="1"/>
        <v>8.75</v>
      </c>
      <c r="H317" s="176">
        <v>8.74</v>
      </c>
      <c r="I317" s="176">
        <f t="shared" si="2"/>
        <v>8.7333333333333343</v>
      </c>
      <c r="J317" s="176">
        <f t="shared" si="3"/>
        <v>8.7266666666666666</v>
      </c>
      <c r="K317" s="175">
        <v>8.7200000000000006</v>
      </c>
      <c r="L317" s="175">
        <f t="shared" si="4"/>
        <v>8.7220000000000013</v>
      </c>
      <c r="M317" s="175">
        <f t="shared" si="5"/>
        <v>8.7240000000000002</v>
      </c>
      <c r="N317" s="175">
        <f t="shared" si="6"/>
        <v>8.7260000000000009</v>
      </c>
      <c r="O317" s="175">
        <f t="shared" si="7"/>
        <v>8.7279999999999998</v>
      </c>
      <c r="P317" s="176">
        <v>8.73</v>
      </c>
      <c r="Q317" s="176">
        <f t="shared" si="8"/>
        <v>8.7320000000000011</v>
      </c>
      <c r="R317" s="176">
        <f t="shared" si="9"/>
        <v>8.734</v>
      </c>
      <c r="S317" s="176">
        <f t="shared" si="10"/>
        <v>8.7360000000000007</v>
      </c>
      <c r="T317" s="176">
        <f t="shared" si="11"/>
        <v>8.7379999999999995</v>
      </c>
      <c r="U317" s="183">
        <v>8.74</v>
      </c>
      <c r="V317" s="178">
        <f t="shared" ref="V317:AO317" si="337">B317-B318</f>
        <v>-2.000000000000135E-2</v>
      </c>
      <c r="W317" s="178">
        <f t="shared" si="337"/>
        <v>1.9999999999999574E-2</v>
      </c>
      <c r="X317" s="178">
        <f t="shared" si="337"/>
        <v>4.0000000000000924E-2</v>
      </c>
      <c r="Y317" s="178">
        <f t="shared" si="337"/>
        <v>5.0000000000000711E-2</v>
      </c>
      <c r="Z317" s="178">
        <f t="shared" si="337"/>
        <v>6.0000000000000497E-2</v>
      </c>
      <c r="AA317" s="178">
        <f t="shared" si="337"/>
        <v>6.5000000000001279E-2</v>
      </c>
      <c r="AB317" s="178">
        <f t="shared" si="337"/>
        <v>7.0000000000000284E-2</v>
      </c>
      <c r="AC317" s="178">
        <f t="shared" si="337"/>
        <v>7.0000000000000284E-2</v>
      </c>
      <c r="AD317" s="178">
        <f t="shared" si="337"/>
        <v>7.0000000000000284E-2</v>
      </c>
      <c r="AE317" s="178">
        <f t="shared" si="337"/>
        <v>7.0000000000000284E-2</v>
      </c>
      <c r="AF317" s="178">
        <f t="shared" si="337"/>
        <v>7.2000000000000952E-2</v>
      </c>
      <c r="AG317" s="178">
        <f t="shared" si="337"/>
        <v>7.3999999999999844E-2</v>
      </c>
      <c r="AH317" s="178">
        <f t="shared" si="337"/>
        <v>7.6000000000000512E-2</v>
      </c>
      <c r="AI317" s="178">
        <f t="shared" si="337"/>
        <v>7.7999999999999403E-2</v>
      </c>
      <c r="AJ317" s="178">
        <f t="shared" si="337"/>
        <v>8.0000000000000071E-2</v>
      </c>
      <c r="AK317" s="178">
        <f t="shared" si="337"/>
        <v>7.800000000000118E-2</v>
      </c>
      <c r="AL317" s="178">
        <f t="shared" si="337"/>
        <v>7.6000000000000512E-2</v>
      </c>
      <c r="AM317" s="178">
        <f t="shared" si="337"/>
        <v>7.3999999999999844E-2</v>
      </c>
      <c r="AN317" s="178">
        <f t="shared" si="337"/>
        <v>7.1999999999999176E-2</v>
      </c>
      <c r="AO317" s="178">
        <f t="shared" si="337"/>
        <v>7.0000000000000284E-2</v>
      </c>
      <c r="AP317" s="179">
        <f t="shared" si="13"/>
        <v>8.0000000000000071E-2</v>
      </c>
      <c r="AS317" s="240"/>
    </row>
    <row r="318" spans="1:45" ht="12.75">
      <c r="A318" s="184">
        <v>42675</v>
      </c>
      <c r="B318" s="182">
        <v>8.9700000000000006</v>
      </c>
      <c r="C318" s="176">
        <v>8.67</v>
      </c>
      <c r="D318" s="175">
        <v>8.68</v>
      </c>
      <c r="E318" s="175">
        <f t="shared" si="0"/>
        <v>8.69</v>
      </c>
      <c r="F318" s="175">
        <v>8.6999999999999993</v>
      </c>
      <c r="G318" s="175">
        <f t="shared" si="1"/>
        <v>8.6849999999999987</v>
      </c>
      <c r="H318" s="176">
        <v>8.67</v>
      </c>
      <c r="I318" s="176">
        <f t="shared" si="2"/>
        <v>8.663333333333334</v>
      </c>
      <c r="J318" s="176">
        <f t="shared" si="3"/>
        <v>8.6566666666666663</v>
      </c>
      <c r="K318" s="175">
        <v>8.65</v>
      </c>
      <c r="L318" s="175">
        <f t="shared" si="4"/>
        <v>8.65</v>
      </c>
      <c r="M318" s="175">
        <f t="shared" si="5"/>
        <v>8.65</v>
      </c>
      <c r="N318" s="175">
        <f t="shared" si="6"/>
        <v>8.65</v>
      </c>
      <c r="O318" s="175">
        <f t="shared" si="7"/>
        <v>8.65</v>
      </c>
      <c r="P318" s="176">
        <v>8.65</v>
      </c>
      <c r="Q318" s="176">
        <f t="shared" si="8"/>
        <v>8.6539999999999999</v>
      </c>
      <c r="R318" s="176">
        <f t="shared" si="9"/>
        <v>8.6579999999999995</v>
      </c>
      <c r="S318" s="176">
        <f t="shared" si="10"/>
        <v>8.6620000000000008</v>
      </c>
      <c r="T318" s="176">
        <f t="shared" si="11"/>
        <v>8.6660000000000004</v>
      </c>
      <c r="U318" s="183">
        <v>8.67</v>
      </c>
      <c r="V318" s="178">
        <f t="shared" ref="V318:AO318" si="338">B318-B319</f>
        <v>-1.9999999999999574E-2</v>
      </c>
      <c r="W318" s="178">
        <f t="shared" si="338"/>
        <v>-2.9999999999999361E-2</v>
      </c>
      <c r="X318" s="178">
        <f t="shared" si="338"/>
        <v>-3.0000000000001137E-2</v>
      </c>
      <c r="Y318" s="178">
        <f t="shared" si="338"/>
        <v>-3.0000000000001137E-2</v>
      </c>
      <c r="Z318" s="178">
        <f t="shared" si="338"/>
        <v>-3.0000000000001137E-2</v>
      </c>
      <c r="AA318" s="178">
        <f t="shared" si="338"/>
        <v>-3.5000000000001918E-2</v>
      </c>
      <c r="AB318" s="178">
        <f t="shared" si="338"/>
        <v>-4.0000000000000924E-2</v>
      </c>
      <c r="AC318" s="178">
        <f t="shared" si="338"/>
        <v>-3.6666666666667069E-2</v>
      </c>
      <c r="AD318" s="178">
        <f t="shared" si="338"/>
        <v>-3.3333333333333215E-2</v>
      </c>
      <c r="AE318" s="178">
        <f t="shared" si="338"/>
        <v>-2.9999999999999361E-2</v>
      </c>
      <c r="AF318" s="178">
        <f t="shared" si="338"/>
        <v>-2.7999999999998693E-2</v>
      </c>
      <c r="AG318" s="178">
        <f t="shared" si="338"/>
        <v>-2.5999999999999801E-2</v>
      </c>
      <c r="AH318" s="178">
        <f t="shared" si="338"/>
        <v>-2.3999999999999133E-2</v>
      </c>
      <c r="AI318" s="178">
        <f t="shared" si="338"/>
        <v>-2.2000000000000242E-2</v>
      </c>
      <c r="AJ318" s="178">
        <f t="shared" si="338"/>
        <v>-1.9999999999999574E-2</v>
      </c>
      <c r="AK318" s="178">
        <f t="shared" si="338"/>
        <v>-1.8000000000000682E-2</v>
      </c>
      <c r="AL318" s="178">
        <f t="shared" si="338"/>
        <v>-1.6000000000000014E-2</v>
      </c>
      <c r="AM318" s="178">
        <f t="shared" si="338"/>
        <v>-1.3999999999999346E-2</v>
      </c>
      <c r="AN318" s="178">
        <f t="shared" si="338"/>
        <v>-1.1999999999998678E-2</v>
      </c>
      <c r="AO318" s="178">
        <f t="shared" si="338"/>
        <v>-9.9999999999997868E-3</v>
      </c>
      <c r="AP318" s="179">
        <f t="shared" si="13"/>
        <v>-9.9999999999997868E-3</v>
      </c>
      <c r="AS318" s="240"/>
    </row>
    <row r="319" spans="1:45" ht="12.75">
      <c r="A319" s="184">
        <v>42674</v>
      </c>
      <c r="B319" s="182">
        <v>8.99</v>
      </c>
      <c r="C319" s="176">
        <v>8.6999999999999993</v>
      </c>
      <c r="D319" s="175">
        <v>8.7100000000000009</v>
      </c>
      <c r="E319" s="175">
        <f t="shared" si="0"/>
        <v>8.7200000000000006</v>
      </c>
      <c r="F319" s="175">
        <v>8.73</v>
      </c>
      <c r="G319" s="175">
        <f t="shared" si="1"/>
        <v>8.7200000000000006</v>
      </c>
      <c r="H319" s="176">
        <v>8.7100000000000009</v>
      </c>
      <c r="I319" s="176">
        <f t="shared" si="2"/>
        <v>8.7000000000000011</v>
      </c>
      <c r="J319" s="176">
        <f t="shared" si="3"/>
        <v>8.69</v>
      </c>
      <c r="K319" s="175">
        <v>8.68</v>
      </c>
      <c r="L319" s="175">
        <f t="shared" si="4"/>
        <v>8.677999999999999</v>
      </c>
      <c r="M319" s="175">
        <f t="shared" si="5"/>
        <v>8.6760000000000002</v>
      </c>
      <c r="N319" s="175">
        <f t="shared" si="6"/>
        <v>8.6739999999999995</v>
      </c>
      <c r="O319" s="175">
        <f t="shared" si="7"/>
        <v>8.6720000000000006</v>
      </c>
      <c r="P319" s="176">
        <v>8.67</v>
      </c>
      <c r="Q319" s="176">
        <f t="shared" si="8"/>
        <v>8.6720000000000006</v>
      </c>
      <c r="R319" s="176">
        <f t="shared" si="9"/>
        <v>8.6739999999999995</v>
      </c>
      <c r="S319" s="176">
        <f t="shared" si="10"/>
        <v>8.6760000000000002</v>
      </c>
      <c r="T319" s="176">
        <f t="shared" si="11"/>
        <v>8.677999999999999</v>
      </c>
      <c r="U319" s="183">
        <v>8.68</v>
      </c>
      <c r="V319" s="178">
        <f t="shared" ref="V319:AO319" si="339">B319-B320</f>
        <v>8.0000000000000071E-2</v>
      </c>
      <c r="W319" s="178">
        <f t="shared" si="339"/>
        <v>-3.0000000000001137E-2</v>
      </c>
      <c r="X319" s="178">
        <f t="shared" si="339"/>
        <v>-9.9999999999997868E-3</v>
      </c>
      <c r="Y319" s="178">
        <f t="shared" si="339"/>
        <v>9.9999999999997868E-3</v>
      </c>
      <c r="Z319" s="178">
        <f t="shared" si="339"/>
        <v>3.0000000000001137E-2</v>
      </c>
      <c r="AA319" s="178">
        <f t="shared" si="339"/>
        <v>4.4999999999999929E-2</v>
      </c>
      <c r="AB319" s="178">
        <f t="shared" si="339"/>
        <v>6.0000000000000497E-2</v>
      </c>
      <c r="AC319" s="178">
        <f t="shared" si="339"/>
        <v>6.3333333333334352E-2</v>
      </c>
      <c r="AD319" s="178">
        <f t="shared" si="339"/>
        <v>6.666666666666643E-2</v>
      </c>
      <c r="AE319" s="178">
        <f t="shared" si="339"/>
        <v>7.0000000000000284E-2</v>
      </c>
      <c r="AF319" s="178">
        <f t="shared" si="339"/>
        <v>7.0000000000000284E-2</v>
      </c>
      <c r="AG319" s="178">
        <f t="shared" si="339"/>
        <v>7.0000000000000284E-2</v>
      </c>
      <c r="AH319" s="178">
        <f t="shared" si="339"/>
        <v>7.0000000000000284E-2</v>
      </c>
      <c r="AI319" s="178">
        <f t="shared" si="339"/>
        <v>7.0000000000000284E-2</v>
      </c>
      <c r="AJ319" s="178">
        <f t="shared" si="339"/>
        <v>7.0000000000000284E-2</v>
      </c>
      <c r="AK319" s="178">
        <f t="shared" si="339"/>
        <v>6.8000000000001393E-2</v>
      </c>
      <c r="AL319" s="178">
        <f t="shared" si="339"/>
        <v>6.6000000000000725E-2</v>
      </c>
      <c r="AM319" s="178">
        <f t="shared" si="339"/>
        <v>6.4000000000000057E-2</v>
      </c>
      <c r="AN319" s="178">
        <f t="shared" si="339"/>
        <v>6.1999999999999389E-2</v>
      </c>
      <c r="AO319" s="178">
        <f t="shared" si="339"/>
        <v>6.0000000000000497E-2</v>
      </c>
      <c r="AP319" s="179">
        <f t="shared" si="13"/>
        <v>8.0000000000000071E-2</v>
      </c>
      <c r="AS319" s="240"/>
    </row>
    <row r="320" spans="1:45" ht="12.75">
      <c r="A320" s="184">
        <v>42671</v>
      </c>
      <c r="B320" s="182">
        <v>8.91</v>
      </c>
      <c r="C320" s="176">
        <v>8.73</v>
      </c>
      <c r="D320" s="175">
        <v>8.7200000000000006</v>
      </c>
      <c r="E320" s="175">
        <f t="shared" si="0"/>
        <v>8.7100000000000009</v>
      </c>
      <c r="F320" s="175">
        <v>8.6999999999999993</v>
      </c>
      <c r="G320" s="175">
        <f t="shared" si="1"/>
        <v>8.6750000000000007</v>
      </c>
      <c r="H320" s="176">
        <v>8.65</v>
      </c>
      <c r="I320" s="176">
        <f t="shared" si="2"/>
        <v>8.6366666666666667</v>
      </c>
      <c r="J320" s="176">
        <f t="shared" si="3"/>
        <v>8.6233333333333331</v>
      </c>
      <c r="K320" s="175">
        <v>8.61</v>
      </c>
      <c r="L320" s="175">
        <f t="shared" si="4"/>
        <v>8.6079999999999988</v>
      </c>
      <c r="M320" s="175">
        <f t="shared" si="5"/>
        <v>8.6059999999999999</v>
      </c>
      <c r="N320" s="175">
        <f t="shared" si="6"/>
        <v>8.6039999999999992</v>
      </c>
      <c r="O320" s="175">
        <f t="shared" si="7"/>
        <v>8.6020000000000003</v>
      </c>
      <c r="P320" s="176">
        <v>8.6</v>
      </c>
      <c r="Q320" s="176">
        <f t="shared" si="8"/>
        <v>8.6039999999999992</v>
      </c>
      <c r="R320" s="176">
        <f t="shared" si="9"/>
        <v>8.6079999999999988</v>
      </c>
      <c r="S320" s="176">
        <f t="shared" si="10"/>
        <v>8.6120000000000001</v>
      </c>
      <c r="T320" s="176">
        <f t="shared" si="11"/>
        <v>8.6159999999999997</v>
      </c>
      <c r="U320" s="183">
        <v>8.6199999999999992</v>
      </c>
      <c r="V320" s="178">
        <f t="shared" ref="V320:AO320" si="340">B320-B321</f>
        <v>0</v>
      </c>
      <c r="W320" s="178">
        <f t="shared" si="340"/>
        <v>5.0000000000000711E-2</v>
      </c>
      <c r="X320" s="178">
        <f t="shared" si="340"/>
        <v>5.0000000000000711E-2</v>
      </c>
      <c r="Y320" s="178">
        <f t="shared" si="340"/>
        <v>5.0000000000000711E-2</v>
      </c>
      <c r="Z320" s="178">
        <f t="shared" si="340"/>
        <v>4.9999999999998934E-2</v>
      </c>
      <c r="AA320" s="178">
        <f t="shared" si="340"/>
        <v>4.0000000000000924E-2</v>
      </c>
      <c r="AB320" s="178">
        <f t="shared" si="340"/>
        <v>3.0000000000001137E-2</v>
      </c>
      <c r="AC320" s="178">
        <f t="shared" si="340"/>
        <v>3.0000000000001137E-2</v>
      </c>
      <c r="AD320" s="178">
        <f t="shared" si="340"/>
        <v>2.9999999999999361E-2</v>
      </c>
      <c r="AE320" s="178">
        <f t="shared" si="340"/>
        <v>2.9999999999999361E-2</v>
      </c>
      <c r="AF320" s="178">
        <f t="shared" si="340"/>
        <v>2.9999999999999361E-2</v>
      </c>
      <c r="AG320" s="178">
        <f t="shared" si="340"/>
        <v>2.9999999999999361E-2</v>
      </c>
      <c r="AH320" s="178">
        <f t="shared" si="340"/>
        <v>2.9999999999999361E-2</v>
      </c>
      <c r="AI320" s="178">
        <f t="shared" si="340"/>
        <v>2.9999999999999361E-2</v>
      </c>
      <c r="AJ320" s="178">
        <f t="shared" si="340"/>
        <v>2.9999999999999361E-2</v>
      </c>
      <c r="AK320" s="178">
        <f t="shared" si="340"/>
        <v>3.1999999999998252E-2</v>
      </c>
      <c r="AL320" s="178">
        <f t="shared" si="340"/>
        <v>3.399999999999892E-2</v>
      </c>
      <c r="AM320" s="178">
        <f t="shared" si="340"/>
        <v>3.5999999999999588E-2</v>
      </c>
      <c r="AN320" s="178">
        <f t="shared" si="340"/>
        <v>3.8000000000000256E-2</v>
      </c>
      <c r="AO320" s="178">
        <f t="shared" si="340"/>
        <v>3.9999999999999147E-2</v>
      </c>
      <c r="AP320" s="179">
        <f t="shared" si="13"/>
        <v>5.0000000000000711E-2</v>
      </c>
      <c r="AS320" s="240"/>
    </row>
    <row r="321" spans="1:45" ht="12.75">
      <c r="A321" s="184">
        <v>42670</v>
      </c>
      <c r="B321" s="182">
        <v>8.91</v>
      </c>
      <c r="C321" s="176">
        <v>8.68</v>
      </c>
      <c r="D321" s="175">
        <v>8.67</v>
      </c>
      <c r="E321" s="175">
        <f t="shared" si="0"/>
        <v>8.66</v>
      </c>
      <c r="F321" s="175">
        <v>8.65</v>
      </c>
      <c r="G321" s="175">
        <f t="shared" si="1"/>
        <v>8.6349999999999998</v>
      </c>
      <c r="H321" s="176">
        <v>8.6199999999999992</v>
      </c>
      <c r="I321" s="176">
        <f t="shared" si="2"/>
        <v>8.6066666666666656</v>
      </c>
      <c r="J321" s="176">
        <f t="shared" si="3"/>
        <v>8.5933333333333337</v>
      </c>
      <c r="K321" s="175">
        <v>8.58</v>
      </c>
      <c r="L321" s="175">
        <f t="shared" si="4"/>
        <v>8.5779999999999994</v>
      </c>
      <c r="M321" s="175">
        <f t="shared" si="5"/>
        <v>8.5760000000000005</v>
      </c>
      <c r="N321" s="175">
        <f t="shared" si="6"/>
        <v>8.5739999999999998</v>
      </c>
      <c r="O321" s="175">
        <f t="shared" si="7"/>
        <v>8.572000000000001</v>
      </c>
      <c r="P321" s="176">
        <v>8.57</v>
      </c>
      <c r="Q321" s="176">
        <f t="shared" si="8"/>
        <v>8.572000000000001</v>
      </c>
      <c r="R321" s="176">
        <f t="shared" si="9"/>
        <v>8.5739999999999998</v>
      </c>
      <c r="S321" s="176">
        <f t="shared" si="10"/>
        <v>8.5760000000000005</v>
      </c>
      <c r="T321" s="176">
        <f t="shared" si="11"/>
        <v>8.5779999999999994</v>
      </c>
      <c r="U321" s="183">
        <v>8.58</v>
      </c>
      <c r="V321" s="178">
        <f t="shared" ref="V321:AO321" si="341">B321-B322</f>
        <v>2.9999999999999361E-2</v>
      </c>
      <c r="W321" s="178">
        <f t="shared" si="341"/>
        <v>0</v>
      </c>
      <c r="X321" s="178">
        <f t="shared" si="341"/>
        <v>9.9999999999997868E-3</v>
      </c>
      <c r="Y321" s="178">
        <f t="shared" si="341"/>
        <v>2.5000000000000355E-2</v>
      </c>
      <c r="Z321" s="178">
        <f t="shared" si="341"/>
        <v>4.0000000000000924E-2</v>
      </c>
      <c r="AA321" s="178">
        <f t="shared" si="341"/>
        <v>5.4999999999999716E-2</v>
      </c>
      <c r="AB321" s="178">
        <f t="shared" si="341"/>
        <v>6.9999999999998508E-2</v>
      </c>
      <c r="AC321" s="178">
        <f t="shared" si="341"/>
        <v>7.3333333333332362E-2</v>
      </c>
      <c r="AD321" s="178">
        <f t="shared" si="341"/>
        <v>7.6666666666666217E-2</v>
      </c>
      <c r="AE321" s="178">
        <f t="shared" si="341"/>
        <v>8.0000000000000071E-2</v>
      </c>
      <c r="AF321" s="178">
        <f t="shared" si="341"/>
        <v>8.0000000000000071E-2</v>
      </c>
      <c r="AG321" s="178">
        <f t="shared" si="341"/>
        <v>8.0000000000000071E-2</v>
      </c>
      <c r="AH321" s="178">
        <f t="shared" si="341"/>
        <v>8.0000000000000071E-2</v>
      </c>
      <c r="AI321" s="178">
        <f t="shared" si="341"/>
        <v>8.0000000000000071E-2</v>
      </c>
      <c r="AJ321" s="178">
        <f t="shared" si="341"/>
        <v>8.0000000000000071E-2</v>
      </c>
      <c r="AK321" s="178">
        <f t="shared" si="341"/>
        <v>8.0000000000000071E-2</v>
      </c>
      <c r="AL321" s="178">
        <f t="shared" si="341"/>
        <v>8.0000000000000071E-2</v>
      </c>
      <c r="AM321" s="178">
        <f t="shared" si="341"/>
        <v>8.0000000000000071E-2</v>
      </c>
      <c r="AN321" s="178">
        <f t="shared" si="341"/>
        <v>8.0000000000000071E-2</v>
      </c>
      <c r="AO321" s="178">
        <f t="shared" si="341"/>
        <v>8.0000000000000071E-2</v>
      </c>
      <c r="AP321" s="179">
        <f t="shared" si="13"/>
        <v>8.0000000000000071E-2</v>
      </c>
      <c r="AS321" s="240"/>
    </row>
    <row r="322" spans="1:45" ht="12.75">
      <c r="A322" s="184">
        <v>42669</v>
      </c>
      <c r="B322" s="182">
        <v>8.8800000000000008</v>
      </c>
      <c r="C322" s="176">
        <v>8.68</v>
      </c>
      <c r="D322" s="175">
        <v>8.66</v>
      </c>
      <c r="E322" s="175">
        <f t="shared" si="0"/>
        <v>8.6349999999999998</v>
      </c>
      <c r="F322" s="175">
        <v>8.61</v>
      </c>
      <c r="G322" s="175">
        <f t="shared" si="1"/>
        <v>8.58</v>
      </c>
      <c r="H322" s="176">
        <v>8.5500000000000007</v>
      </c>
      <c r="I322" s="176">
        <f t="shared" si="2"/>
        <v>8.5333333333333332</v>
      </c>
      <c r="J322" s="176">
        <f t="shared" si="3"/>
        <v>8.5166666666666675</v>
      </c>
      <c r="K322" s="175">
        <v>8.5</v>
      </c>
      <c r="L322" s="175">
        <f t="shared" si="4"/>
        <v>8.4979999999999993</v>
      </c>
      <c r="M322" s="175">
        <f t="shared" si="5"/>
        <v>8.4960000000000004</v>
      </c>
      <c r="N322" s="175">
        <f t="shared" si="6"/>
        <v>8.4939999999999998</v>
      </c>
      <c r="O322" s="175">
        <f t="shared" si="7"/>
        <v>8.4920000000000009</v>
      </c>
      <c r="P322" s="176">
        <v>8.49</v>
      </c>
      <c r="Q322" s="176">
        <f t="shared" si="8"/>
        <v>8.4920000000000009</v>
      </c>
      <c r="R322" s="176">
        <f t="shared" si="9"/>
        <v>8.4939999999999998</v>
      </c>
      <c r="S322" s="176">
        <f t="shared" si="10"/>
        <v>8.4960000000000004</v>
      </c>
      <c r="T322" s="176">
        <f t="shared" si="11"/>
        <v>8.4979999999999993</v>
      </c>
      <c r="U322" s="183">
        <v>8.5</v>
      </c>
      <c r="V322" s="178">
        <f t="shared" ref="V322:AO322" si="342">B322-B323</f>
        <v>-6.9999999999998508E-2</v>
      </c>
      <c r="W322" s="178">
        <f t="shared" si="342"/>
        <v>4.9999999999998934E-2</v>
      </c>
      <c r="X322" s="178">
        <f t="shared" si="342"/>
        <v>7.0000000000000284E-2</v>
      </c>
      <c r="Y322" s="178">
        <f t="shared" si="342"/>
        <v>6.4999999999999503E-2</v>
      </c>
      <c r="Z322" s="178">
        <f t="shared" si="342"/>
        <v>5.9999999999998721E-2</v>
      </c>
      <c r="AA322" s="178">
        <f t="shared" si="342"/>
        <v>4.9999999999998934E-2</v>
      </c>
      <c r="AB322" s="178">
        <f t="shared" si="342"/>
        <v>4.0000000000000924E-2</v>
      </c>
      <c r="AC322" s="178">
        <f t="shared" si="342"/>
        <v>3.6666666666667069E-2</v>
      </c>
      <c r="AD322" s="178">
        <f t="shared" si="342"/>
        <v>3.3333333333333215E-2</v>
      </c>
      <c r="AE322" s="178">
        <f t="shared" si="342"/>
        <v>2.9999999999999361E-2</v>
      </c>
      <c r="AF322" s="178">
        <f t="shared" si="342"/>
        <v>3.1999999999998252E-2</v>
      </c>
      <c r="AG322" s="178">
        <f t="shared" si="342"/>
        <v>3.4000000000000696E-2</v>
      </c>
      <c r="AH322" s="178">
        <f t="shared" si="342"/>
        <v>3.5999999999999588E-2</v>
      </c>
      <c r="AI322" s="178">
        <f t="shared" si="342"/>
        <v>3.8000000000002032E-2</v>
      </c>
      <c r="AJ322" s="178">
        <f t="shared" si="342"/>
        <v>4.0000000000000924E-2</v>
      </c>
      <c r="AK322" s="178">
        <f t="shared" si="342"/>
        <v>4.0000000000000924E-2</v>
      </c>
      <c r="AL322" s="178">
        <f t="shared" si="342"/>
        <v>3.9999999999999147E-2</v>
      </c>
      <c r="AM322" s="178">
        <f t="shared" si="342"/>
        <v>4.0000000000000924E-2</v>
      </c>
      <c r="AN322" s="178">
        <f t="shared" si="342"/>
        <v>3.9999999999999147E-2</v>
      </c>
      <c r="AO322" s="178">
        <f t="shared" si="342"/>
        <v>3.9999999999999147E-2</v>
      </c>
      <c r="AP322" s="179">
        <f t="shared" si="13"/>
        <v>7.0000000000000284E-2</v>
      </c>
      <c r="AS322" s="240"/>
    </row>
    <row r="323" spans="1:45" ht="12.75">
      <c r="A323" s="184">
        <v>42668</v>
      </c>
      <c r="B323" s="182">
        <v>8.9499999999999993</v>
      </c>
      <c r="C323" s="176">
        <v>8.6300000000000008</v>
      </c>
      <c r="D323" s="175">
        <v>8.59</v>
      </c>
      <c r="E323" s="175">
        <f t="shared" si="0"/>
        <v>8.57</v>
      </c>
      <c r="F323" s="175">
        <v>8.5500000000000007</v>
      </c>
      <c r="G323" s="175">
        <f t="shared" si="1"/>
        <v>8.5300000000000011</v>
      </c>
      <c r="H323" s="176">
        <v>8.51</v>
      </c>
      <c r="I323" s="176">
        <f t="shared" si="2"/>
        <v>8.4966666666666661</v>
      </c>
      <c r="J323" s="176">
        <f t="shared" si="3"/>
        <v>8.4833333333333343</v>
      </c>
      <c r="K323" s="175">
        <v>8.4700000000000006</v>
      </c>
      <c r="L323" s="175">
        <f t="shared" si="4"/>
        <v>8.4660000000000011</v>
      </c>
      <c r="M323" s="175">
        <f t="shared" si="5"/>
        <v>8.4619999999999997</v>
      </c>
      <c r="N323" s="175">
        <f t="shared" si="6"/>
        <v>8.4580000000000002</v>
      </c>
      <c r="O323" s="175">
        <f t="shared" si="7"/>
        <v>8.4539999999999988</v>
      </c>
      <c r="P323" s="176">
        <v>8.4499999999999993</v>
      </c>
      <c r="Q323" s="176">
        <f t="shared" si="8"/>
        <v>8.452</v>
      </c>
      <c r="R323" s="176">
        <f t="shared" si="9"/>
        <v>8.4540000000000006</v>
      </c>
      <c r="S323" s="176">
        <f t="shared" si="10"/>
        <v>8.4559999999999995</v>
      </c>
      <c r="T323" s="176">
        <f t="shared" si="11"/>
        <v>8.4580000000000002</v>
      </c>
      <c r="U323" s="183">
        <v>8.4600000000000009</v>
      </c>
      <c r="V323" s="178">
        <f t="shared" ref="V323:AO323" si="343">B323-B324</f>
        <v>-2.000000000000135E-2</v>
      </c>
      <c r="W323" s="178">
        <f t="shared" si="343"/>
        <v>-9.9999999999997868E-3</v>
      </c>
      <c r="X323" s="178">
        <f t="shared" si="343"/>
        <v>-9.9999999999997868E-3</v>
      </c>
      <c r="Y323" s="178">
        <f t="shared" si="343"/>
        <v>-4.9999999999990052E-3</v>
      </c>
      <c r="Z323" s="178">
        <f t="shared" si="343"/>
        <v>0</v>
      </c>
      <c r="AA323" s="178">
        <f t="shared" si="343"/>
        <v>1.5000000000000568E-2</v>
      </c>
      <c r="AB323" s="178">
        <f t="shared" si="343"/>
        <v>2.9999999999999361E-2</v>
      </c>
      <c r="AC323" s="178">
        <f t="shared" si="343"/>
        <v>3.6666666666665293E-2</v>
      </c>
      <c r="AD323" s="178">
        <f t="shared" si="343"/>
        <v>4.3333333333334778E-2</v>
      </c>
      <c r="AE323" s="178">
        <f t="shared" si="343"/>
        <v>5.0000000000000711E-2</v>
      </c>
      <c r="AF323" s="178">
        <f t="shared" si="343"/>
        <v>5.0000000000000711E-2</v>
      </c>
      <c r="AG323" s="178">
        <f t="shared" si="343"/>
        <v>4.9999999999998934E-2</v>
      </c>
      <c r="AH323" s="178">
        <f t="shared" si="343"/>
        <v>5.0000000000000711E-2</v>
      </c>
      <c r="AI323" s="178">
        <f t="shared" si="343"/>
        <v>4.9999999999998934E-2</v>
      </c>
      <c r="AJ323" s="178">
        <f t="shared" si="343"/>
        <v>4.9999999999998934E-2</v>
      </c>
      <c r="AK323" s="178">
        <f t="shared" si="343"/>
        <v>4.9999999999998934E-2</v>
      </c>
      <c r="AL323" s="178">
        <f t="shared" si="343"/>
        <v>5.0000000000000711E-2</v>
      </c>
      <c r="AM323" s="178">
        <f t="shared" si="343"/>
        <v>4.9999999999998934E-2</v>
      </c>
      <c r="AN323" s="178">
        <f t="shared" si="343"/>
        <v>5.0000000000000711E-2</v>
      </c>
      <c r="AO323" s="178">
        <f t="shared" si="343"/>
        <v>5.0000000000000711E-2</v>
      </c>
      <c r="AP323" s="179">
        <f t="shared" si="13"/>
        <v>5.0000000000000711E-2</v>
      </c>
      <c r="AS323" s="240"/>
    </row>
    <row r="324" spans="1:45" ht="12.75">
      <c r="A324" s="184">
        <v>42667</v>
      </c>
      <c r="B324" s="182">
        <v>8.9700000000000006</v>
      </c>
      <c r="C324" s="176">
        <v>8.64</v>
      </c>
      <c r="D324" s="175">
        <v>8.6</v>
      </c>
      <c r="E324" s="175">
        <f t="shared" si="0"/>
        <v>8.5749999999999993</v>
      </c>
      <c r="F324" s="175">
        <v>8.5500000000000007</v>
      </c>
      <c r="G324" s="175">
        <f t="shared" si="1"/>
        <v>8.5150000000000006</v>
      </c>
      <c r="H324" s="176">
        <v>8.48</v>
      </c>
      <c r="I324" s="176">
        <f t="shared" si="2"/>
        <v>8.4600000000000009</v>
      </c>
      <c r="J324" s="176">
        <f t="shared" si="3"/>
        <v>8.44</v>
      </c>
      <c r="K324" s="175">
        <v>8.42</v>
      </c>
      <c r="L324" s="175">
        <f t="shared" si="4"/>
        <v>8.4160000000000004</v>
      </c>
      <c r="M324" s="175">
        <f t="shared" si="5"/>
        <v>8.4120000000000008</v>
      </c>
      <c r="N324" s="175">
        <f t="shared" si="6"/>
        <v>8.4079999999999995</v>
      </c>
      <c r="O324" s="175">
        <f t="shared" si="7"/>
        <v>8.4039999999999999</v>
      </c>
      <c r="P324" s="176">
        <v>8.4</v>
      </c>
      <c r="Q324" s="176">
        <f t="shared" si="8"/>
        <v>8.402000000000001</v>
      </c>
      <c r="R324" s="176">
        <f t="shared" si="9"/>
        <v>8.4039999999999999</v>
      </c>
      <c r="S324" s="176">
        <f t="shared" si="10"/>
        <v>8.4060000000000006</v>
      </c>
      <c r="T324" s="176">
        <f t="shared" si="11"/>
        <v>8.4079999999999995</v>
      </c>
      <c r="U324" s="183">
        <v>8.41</v>
      </c>
      <c r="V324" s="178">
        <f t="shared" ref="V324:AO324" si="344">B324-B325</f>
        <v>-5.9999999999998721E-2</v>
      </c>
      <c r="W324" s="178">
        <f t="shared" si="344"/>
        <v>-5.9999999999998721E-2</v>
      </c>
      <c r="X324" s="178">
        <f t="shared" si="344"/>
        <v>-1.9999999999999574E-2</v>
      </c>
      <c r="Y324" s="178">
        <f t="shared" si="344"/>
        <v>-4.9999999999990052E-3</v>
      </c>
      <c r="Z324" s="178">
        <f t="shared" si="344"/>
        <v>1.0000000000001563E-2</v>
      </c>
      <c r="AA324" s="178">
        <f t="shared" si="344"/>
        <v>1.5000000000000568E-2</v>
      </c>
      <c r="AB324" s="178">
        <f t="shared" si="344"/>
        <v>1.9999999999999574E-2</v>
      </c>
      <c r="AC324" s="178">
        <f t="shared" si="344"/>
        <v>1.9999999999999574E-2</v>
      </c>
      <c r="AD324" s="178">
        <f t="shared" si="344"/>
        <v>1.9999999999999574E-2</v>
      </c>
      <c r="AE324" s="178">
        <f t="shared" si="344"/>
        <v>1.9999999999999574E-2</v>
      </c>
      <c r="AF324" s="178">
        <f t="shared" si="344"/>
        <v>1.9999999999999574E-2</v>
      </c>
      <c r="AG324" s="178">
        <f t="shared" si="344"/>
        <v>1.9999999999999574E-2</v>
      </c>
      <c r="AH324" s="178">
        <f t="shared" si="344"/>
        <v>1.9999999999999574E-2</v>
      </c>
      <c r="AI324" s="178">
        <f t="shared" si="344"/>
        <v>1.9999999999999574E-2</v>
      </c>
      <c r="AJ324" s="178">
        <f t="shared" si="344"/>
        <v>1.9999999999999574E-2</v>
      </c>
      <c r="AK324" s="178">
        <f t="shared" si="344"/>
        <v>2.2000000000000242E-2</v>
      </c>
      <c r="AL324" s="178">
        <f t="shared" si="344"/>
        <v>2.3999999999999133E-2</v>
      </c>
      <c r="AM324" s="178">
        <f t="shared" si="344"/>
        <v>2.5999999999999801E-2</v>
      </c>
      <c r="AN324" s="178">
        <f t="shared" si="344"/>
        <v>2.7999999999998693E-2</v>
      </c>
      <c r="AO324" s="178">
        <f t="shared" si="344"/>
        <v>2.9999999999999361E-2</v>
      </c>
      <c r="AP324" s="179">
        <f t="shared" si="13"/>
        <v>2.9999999999999361E-2</v>
      </c>
      <c r="AS324" s="240"/>
    </row>
    <row r="325" spans="1:45" ht="12.75">
      <c r="A325" s="184">
        <v>42664</v>
      </c>
      <c r="B325" s="182">
        <v>9.0299999999999994</v>
      </c>
      <c r="C325" s="176">
        <v>8.6999999999999993</v>
      </c>
      <c r="D325" s="175">
        <v>8.6199999999999992</v>
      </c>
      <c r="E325" s="175">
        <f t="shared" si="0"/>
        <v>8.5799999999999983</v>
      </c>
      <c r="F325" s="175">
        <v>8.5399999999999991</v>
      </c>
      <c r="G325" s="175">
        <f t="shared" si="1"/>
        <v>8.5</v>
      </c>
      <c r="H325" s="176">
        <v>8.4600000000000009</v>
      </c>
      <c r="I325" s="176">
        <f t="shared" si="2"/>
        <v>8.4400000000000013</v>
      </c>
      <c r="J325" s="176">
        <f t="shared" si="3"/>
        <v>8.42</v>
      </c>
      <c r="K325" s="175">
        <v>8.4</v>
      </c>
      <c r="L325" s="175">
        <f t="shared" si="4"/>
        <v>8.3960000000000008</v>
      </c>
      <c r="M325" s="175">
        <f t="shared" si="5"/>
        <v>8.3920000000000012</v>
      </c>
      <c r="N325" s="175">
        <f t="shared" si="6"/>
        <v>8.3879999999999999</v>
      </c>
      <c r="O325" s="175">
        <f t="shared" si="7"/>
        <v>8.3840000000000003</v>
      </c>
      <c r="P325" s="176">
        <v>8.3800000000000008</v>
      </c>
      <c r="Q325" s="176">
        <f t="shared" si="8"/>
        <v>8.3800000000000008</v>
      </c>
      <c r="R325" s="176">
        <f t="shared" si="9"/>
        <v>8.3800000000000008</v>
      </c>
      <c r="S325" s="176">
        <f t="shared" si="10"/>
        <v>8.3800000000000008</v>
      </c>
      <c r="T325" s="176">
        <f t="shared" si="11"/>
        <v>8.3800000000000008</v>
      </c>
      <c r="U325" s="183">
        <v>8.3800000000000008</v>
      </c>
      <c r="V325" s="178">
        <f t="shared" ref="V325:AO325" si="345">B325-B326</f>
        <v>2.9999999999999361E-2</v>
      </c>
      <c r="W325" s="178">
        <f t="shared" si="345"/>
        <v>1.9999999999999574E-2</v>
      </c>
      <c r="X325" s="178">
        <f t="shared" si="345"/>
        <v>-2.000000000000135E-2</v>
      </c>
      <c r="Y325" s="178">
        <f t="shared" si="345"/>
        <v>-4.00000000000027E-2</v>
      </c>
      <c r="Z325" s="178">
        <f t="shared" si="345"/>
        <v>-6.0000000000000497E-2</v>
      </c>
      <c r="AA325" s="178">
        <f t="shared" si="345"/>
        <v>-6.4999999999999503E-2</v>
      </c>
      <c r="AB325" s="178">
        <f t="shared" si="345"/>
        <v>-6.9999999999998508E-2</v>
      </c>
      <c r="AC325" s="178">
        <f t="shared" si="345"/>
        <v>-6.9999999999998508E-2</v>
      </c>
      <c r="AD325" s="178">
        <f t="shared" si="345"/>
        <v>-7.0000000000000284E-2</v>
      </c>
      <c r="AE325" s="178">
        <f t="shared" si="345"/>
        <v>-7.0000000000000284E-2</v>
      </c>
      <c r="AF325" s="178">
        <f t="shared" si="345"/>
        <v>-7.0000000000000284E-2</v>
      </c>
      <c r="AG325" s="178">
        <f t="shared" si="345"/>
        <v>-6.9999999999998508E-2</v>
      </c>
      <c r="AH325" s="178">
        <f t="shared" si="345"/>
        <v>-7.0000000000000284E-2</v>
      </c>
      <c r="AI325" s="178">
        <f t="shared" si="345"/>
        <v>-6.9999999999998508E-2</v>
      </c>
      <c r="AJ325" s="178">
        <f t="shared" si="345"/>
        <v>-6.9999999999998508E-2</v>
      </c>
      <c r="AK325" s="178">
        <f t="shared" si="345"/>
        <v>-6.9999999999998508E-2</v>
      </c>
      <c r="AL325" s="178">
        <f t="shared" si="345"/>
        <v>-6.9999999999998508E-2</v>
      </c>
      <c r="AM325" s="178">
        <f t="shared" si="345"/>
        <v>-6.9999999999998508E-2</v>
      </c>
      <c r="AN325" s="178">
        <f t="shared" si="345"/>
        <v>-6.9999999999998508E-2</v>
      </c>
      <c r="AO325" s="178">
        <f t="shared" si="345"/>
        <v>-6.9999999999998508E-2</v>
      </c>
      <c r="AP325" s="179">
        <f t="shared" si="13"/>
        <v>2.9999999999999361E-2</v>
      </c>
      <c r="AS325" s="240"/>
    </row>
    <row r="326" spans="1:45" ht="12.75">
      <c r="A326" s="184">
        <v>42663</v>
      </c>
      <c r="B326" s="182">
        <v>9</v>
      </c>
      <c r="C326" s="176">
        <v>8.68</v>
      </c>
      <c r="D326" s="175">
        <v>8.64</v>
      </c>
      <c r="E326" s="175">
        <f t="shared" si="0"/>
        <v>8.620000000000001</v>
      </c>
      <c r="F326" s="175">
        <v>8.6</v>
      </c>
      <c r="G326" s="175">
        <f t="shared" si="1"/>
        <v>8.5649999999999995</v>
      </c>
      <c r="H326" s="176">
        <v>8.5299999999999994</v>
      </c>
      <c r="I326" s="176">
        <f t="shared" si="2"/>
        <v>8.51</v>
      </c>
      <c r="J326" s="176">
        <f t="shared" si="3"/>
        <v>8.49</v>
      </c>
      <c r="K326" s="175">
        <v>8.4700000000000006</v>
      </c>
      <c r="L326" s="175">
        <f t="shared" si="4"/>
        <v>8.4660000000000011</v>
      </c>
      <c r="M326" s="175">
        <f t="shared" si="5"/>
        <v>8.4619999999999997</v>
      </c>
      <c r="N326" s="175">
        <f t="shared" si="6"/>
        <v>8.4580000000000002</v>
      </c>
      <c r="O326" s="175">
        <f t="shared" si="7"/>
        <v>8.4539999999999988</v>
      </c>
      <c r="P326" s="176">
        <v>8.4499999999999993</v>
      </c>
      <c r="Q326" s="176">
        <f t="shared" si="8"/>
        <v>8.4499999999999993</v>
      </c>
      <c r="R326" s="176">
        <f t="shared" si="9"/>
        <v>8.4499999999999993</v>
      </c>
      <c r="S326" s="176">
        <f t="shared" si="10"/>
        <v>8.4499999999999993</v>
      </c>
      <c r="T326" s="176">
        <f t="shared" si="11"/>
        <v>8.4499999999999993</v>
      </c>
      <c r="U326" s="183">
        <v>8.4499999999999993</v>
      </c>
      <c r="V326" s="178">
        <f t="shared" ref="V326:AO326" si="346">B326-B327</f>
        <v>-9.9999999999997868E-3</v>
      </c>
      <c r="W326" s="178">
        <f t="shared" si="346"/>
        <v>-9.9999999999997868E-3</v>
      </c>
      <c r="X326" s="178">
        <f t="shared" si="346"/>
        <v>9.9999999999997868E-3</v>
      </c>
      <c r="Y326" s="178">
        <f t="shared" si="346"/>
        <v>1.5000000000000568E-2</v>
      </c>
      <c r="Z326" s="178">
        <f t="shared" si="346"/>
        <v>1.9999999999999574E-2</v>
      </c>
      <c r="AA326" s="178">
        <f t="shared" si="346"/>
        <v>1.4999999999998792E-2</v>
      </c>
      <c r="AB326" s="178">
        <f t="shared" si="346"/>
        <v>9.9999999999997868E-3</v>
      </c>
      <c r="AC326" s="178">
        <f t="shared" si="346"/>
        <v>3.3333333333338544E-3</v>
      </c>
      <c r="AD326" s="178">
        <f t="shared" si="346"/>
        <v>-3.3333333333338544E-3</v>
      </c>
      <c r="AE326" s="178">
        <f t="shared" si="346"/>
        <v>-9.9999999999997868E-3</v>
      </c>
      <c r="AF326" s="178">
        <f t="shared" si="346"/>
        <v>-1.1999999999998678E-2</v>
      </c>
      <c r="AG326" s="178">
        <f t="shared" si="346"/>
        <v>-1.4000000000001123E-2</v>
      </c>
      <c r="AH326" s="178">
        <f t="shared" si="346"/>
        <v>-1.6000000000000014E-2</v>
      </c>
      <c r="AI326" s="178">
        <f t="shared" si="346"/>
        <v>-1.8000000000002458E-2</v>
      </c>
      <c r="AJ326" s="178">
        <f t="shared" si="346"/>
        <v>-2.000000000000135E-2</v>
      </c>
      <c r="AK326" s="178">
        <f t="shared" si="346"/>
        <v>-2.000000000000135E-2</v>
      </c>
      <c r="AL326" s="178">
        <f t="shared" si="346"/>
        <v>-2.000000000000135E-2</v>
      </c>
      <c r="AM326" s="178">
        <f t="shared" si="346"/>
        <v>-2.000000000000135E-2</v>
      </c>
      <c r="AN326" s="178">
        <f t="shared" si="346"/>
        <v>-2.000000000000135E-2</v>
      </c>
      <c r="AO326" s="178">
        <f t="shared" si="346"/>
        <v>-2.000000000000135E-2</v>
      </c>
      <c r="AP326" s="179">
        <f t="shared" si="13"/>
        <v>1.9999999999999574E-2</v>
      </c>
      <c r="AS326" s="240"/>
    </row>
    <row r="327" spans="1:45" ht="12.75">
      <c r="A327" s="184">
        <v>42662</v>
      </c>
      <c r="B327" s="182">
        <v>9.01</v>
      </c>
      <c r="C327" s="176">
        <v>8.69</v>
      </c>
      <c r="D327" s="175">
        <v>8.6300000000000008</v>
      </c>
      <c r="E327" s="175">
        <f t="shared" si="0"/>
        <v>8.6050000000000004</v>
      </c>
      <c r="F327" s="175">
        <v>8.58</v>
      </c>
      <c r="G327" s="175">
        <f t="shared" si="1"/>
        <v>8.5500000000000007</v>
      </c>
      <c r="H327" s="176">
        <v>8.52</v>
      </c>
      <c r="I327" s="176">
        <f t="shared" si="2"/>
        <v>8.5066666666666659</v>
      </c>
      <c r="J327" s="176">
        <f t="shared" si="3"/>
        <v>8.4933333333333341</v>
      </c>
      <c r="K327" s="175">
        <v>8.48</v>
      </c>
      <c r="L327" s="175">
        <f t="shared" si="4"/>
        <v>8.4779999999999998</v>
      </c>
      <c r="M327" s="175">
        <f t="shared" si="5"/>
        <v>8.4760000000000009</v>
      </c>
      <c r="N327" s="175">
        <f t="shared" si="6"/>
        <v>8.4740000000000002</v>
      </c>
      <c r="O327" s="175">
        <f t="shared" si="7"/>
        <v>8.4720000000000013</v>
      </c>
      <c r="P327" s="176">
        <v>8.4700000000000006</v>
      </c>
      <c r="Q327" s="176">
        <f t="shared" si="8"/>
        <v>8.4700000000000006</v>
      </c>
      <c r="R327" s="176">
        <f t="shared" si="9"/>
        <v>8.4700000000000006</v>
      </c>
      <c r="S327" s="176">
        <f t="shared" si="10"/>
        <v>8.4700000000000006</v>
      </c>
      <c r="T327" s="176">
        <f t="shared" si="11"/>
        <v>8.4700000000000006</v>
      </c>
      <c r="U327" s="183">
        <v>8.4700000000000006</v>
      </c>
      <c r="V327" s="178">
        <f t="shared" ref="V327:AO327" si="347">B327-B328</f>
        <v>-5.0000000000000711E-2</v>
      </c>
      <c r="W327" s="178">
        <f t="shared" si="347"/>
        <v>-9.9999999999999645E-2</v>
      </c>
      <c r="X327" s="178">
        <f t="shared" si="347"/>
        <v>-0.11999999999999922</v>
      </c>
      <c r="Y327" s="178">
        <f t="shared" si="347"/>
        <v>-0.11999999999999922</v>
      </c>
      <c r="Z327" s="178">
        <f t="shared" si="347"/>
        <v>-0.11999999999999922</v>
      </c>
      <c r="AA327" s="178">
        <f t="shared" si="347"/>
        <v>-0.11999999999999922</v>
      </c>
      <c r="AB327" s="178">
        <f t="shared" si="347"/>
        <v>-0.12000000000000099</v>
      </c>
      <c r="AC327" s="178">
        <f t="shared" si="347"/>
        <v>-0.11333333333333506</v>
      </c>
      <c r="AD327" s="178">
        <f t="shared" si="347"/>
        <v>-0.10666666666666558</v>
      </c>
      <c r="AE327" s="178">
        <f t="shared" si="347"/>
        <v>-9.9999999999999645E-2</v>
      </c>
      <c r="AF327" s="178">
        <f t="shared" si="347"/>
        <v>-9.9999999999999645E-2</v>
      </c>
      <c r="AG327" s="178">
        <f t="shared" si="347"/>
        <v>-9.9999999999999645E-2</v>
      </c>
      <c r="AH327" s="178">
        <f t="shared" si="347"/>
        <v>-9.9999999999999645E-2</v>
      </c>
      <c r="AI327" s="178">
        <f t="shared" si="347"/>
        <v>-9.9999999999999645E-2</v>
      </c>
      <c r="AJ327" s="178">
        <f t="shared" si="347"/>
        <v>-9.9999999999999645E-2</v>
      </c>
      <c r="AK327" s="178">
        <f t="shared" si="347"/>
        <v>-0.10200000000000031</v>
      </c>
      <c r="AL327" s="178">
        <f t="shared" si="347"/>
        <v>-0.1039999999999992</v>
      </c>
      <c r="AM327" s="178">
        <f t="shared" si="347"/>
        <v>-0.10599999999999987</v>
      </c>
      <c r="AN327" s="178">
        <f t="shared" si="347"/>
        <v>-0.10799999999999876</v>
      </c>
      <c r="AO327" s="178">
        <f t="shared" si="347"/>
        <v>-0.10999999999999943</v>
      </c>
      <c r="AP327" s="179">
        <f t="shared" si="13"/>
        <v>-5.0000000000000711E-2</v>
      </c>
      <c r="AS327" s="240"/>
    </row>
    <row r="328" spans="1:45" ht="12.75">
      <c r="A328" s="184">
        <v>42661</v>
      </c>
      <c r="B328" s="182">
        <v>9.06</v>
      </c>
      <c r="C328" s="176">
        <v>8.7899999999999991</v>
      </c>
      <c r="D328" s="175">
        <v>8.75</v>
      </c>
      <c r="E328" s="175">
        <f t="shared" si="0"/>
        <v>8.7249999999999996</v>
      </c>
      <c r="F328" s="175">
        <v>8.6999999999999993</v>
      </c>
      <c r="G328" s="175">
        <f t="shared" si="1"/>
        <v>8.67</v>
      </c>
      <c r="H328" s="176">
        <v>8.64</v>
      </c>
      <c r="I328" s="176">
        <f t="shared" si="2"/>
        <v>8.620000000000001</v>
      </c>
      <c r="J328" s="176">
        <f t="shared" si="3"/>
        <v>8.6</v>
      </c>
      <c r="K328" s="175">
        <v>8.58</v>
      </c>
      <c r="L328" s="175">
        <f t="shared" si="4"/>
        <v>8.5779999999999994</v>
      </c>
      <c r="M328" s="175">
        <f t="shared" si="5"/>
        <v>8.5760000000000005</v>
      </c>
      <c r="N328" s="175">
        <f t="shared" si="6"/>
        <v>8.5739999999999998</v>
      </c>
      <c r="O328" s="175">
        <f t="shared" si="7"/>
        <v>8.572000000000001</v>
      </c>
      <c r="P328" s="176">
        <v>8.57</v>
      </c>
      <c r="Q328" s="176">
        <f t="shared" si="8"/>
        <v>8.572000000000001</v>
      </c>
      <c r="R328" s="176">
        <f t="shared" si="9"/>
        <v>8.5739999999999998</v>
      </c>
      <c r="S328" s="176">
        <f t="shared" si="10"/>
        <v>8.5760000000000005</v>
      </c>
      <c r="T328" s="176">
        <f t="shared" si="11"/>
        <v>8.5779999999999994</v>
      </c>
      <c r="U328" s="183">
        <v>8.58</v>
      </c>
      <c r="V328" s="178">
        <f t="shared" ref="V328:AO328" si="348">B328-B329</f>
        <v>0</v>
      </c>
      <c r="W328" s="178">
        <f t="shared" si="348"/>
        <v>2.9999999999999361E-2</v>
      </c>
      <c r="X328" s="178">
        <f t="shared" si="348"/>
        <v>1.9999999999999574E-2</v>
      </c>
      <c r="Y328" s="178">
        <f t="shared" si="348"/>
        <v>9.9999999999997868E-3</v>
      </c>
      <c r="Z328" s="178">
        <f t="shared" si="348"/>
        <v>0</v>
      </c>
      <c r="AA328" s="178">
        <f t="shared" si="348"/>
        <v>-5.0000000000007816E-3</v>
      </c>
      <c r="AB328" s="178">
        <f t="shared" si="348"/>
        <v>-9.9999999999997868E-3</v>
      </c>
      <c r="AC328" s="178">
        <f t="shared" si="348"/>
        <v>-1.3333333333331865E-2</v>
      </c>
      <c r="AD328" s="178">
        <f t="shared" si="348"/>
        <v>-1.6666666666667496E-2</v>
      </c>
      <c r="AE328" s="178">
        <f t="shared" si="348"/>
        <v>-1.9999999999999574E-2</v>
      </c>
      <c r="AF328" s="178">
        <f t="shared" si="348"/>
        <v>-1.8000000000000682E-2</v>
      </c>
      <c r="AG328" s="178">
        <f t="shared" si="348"/>
        <v>-1.6000000000000014E-2</v>
      </c>
      <c r="AH328" s="178">
        <f t="shared" si="348"/>
        <v>-1.3999999999999346E-2</v>
      </c>
      <c r="AI328" s="178">
        <f t="shared" si="348"/>
        <v>-1.1999999999998678E-2</v>
      </c>
      <c r="AJ328" s="178">
        <f t="shared" si="348"/>
        <v>-9.9999999999997868E-3</v>
      </c>
      <c r="AK328" s="178">
        <f t="shared" si="348"/>
        <v>-9.9999999999997868E-3</v>
      </c>
      <c r="AL328" s="178">
        <f t="shared" si="348"/>
        <v>-9.9999999999997868E-3</v>
      </c>
      <c r="AM328" s="178">
        <f t="shared" si="348"/>
        <v>-9.9999999999997868E-3</v>
      </c>
      <c r="AN328" s="178">
        <f t="shared" si="348"/>
        <v>-9.9999999999997868E-3</v>
      </c>
      <c r="AO328" s="178">
        <f t="shared" si="348"/>
        <v>-9.9999999999997868E-3</v>
      </c>
      <c r="AP328" s="179">
        <f t="shared" si="13"/>
        <v>2.9999999999999361E-2</v>
      </c>
      <c r="AS328" s="240"/>
    </row>
    <row r="329" spans="1:45" ht="12.75">
      <c r="A329" s="184">
        <v>42660</v>
      </c>
      <c r="B329" s="182">
        <v>9.06</v>
      </c>
      <c r="C329" s="176">
        <v>8.76</v>
      </c>
      <c r="D329" s="175">
        <v>8.73</v>
      </c>
      <c r="E329" s="175">
        <f t="shared" si="0"/>
        <v>8.7149999999999999</v>
      </c>
      <c r="F329" s="175">
        <v>8.6999999999999993</v>
      </c>
      <c r="G329" s="175">
        <f t="shared" si="1"/>
        <v>8.6750000000000007</v>
      </c>
      <c r="H329" s="176">
        <v>8.65</v>
      </c>
      <c r="I329" s="176">
        <f t="shared" si="2"/>
        <v>8.6333333333333329</v>
      </c>
      <c r="J329" s="176">
        <f t="shared" si="3"/>
        <v>8.6166666666666671</v>
      </c>
      <c r="K329" s="175">
        <v>8.6</v>
      </c>
      <c r="L329" s="175">
        <f t="shared" si="4"/>
        <v>8.5960000000000001</v>
      </c>
      <c r="M329" s="175">
        <f t="shared" si="5"/>
        <v>8.5920000000000005</v>
      </c>
      <c r="N329" s="175">
        <f t="shared" si="6"/>
        <v>8.5879999999999992</v>
      </c>
      <c r="O329" s="175">
        <f t="shared" si="7"/>
        <v>8.5839999999999996</v>
      </c>
      <c r="P329" s="176">
        <v>8.58</v>
      </c>
      <c r="Q329" s="176">
        <f t="shared" si="8"/>
        <v>8.5820000000000007</v>
      </c>
      <c r="R329" s="176">
        <f t="shared" si="9"/>
        <v>8.5839999999999996</v>
      </c>
      <c r="S329" s="176">
        <f t="shared" si="10"/>
        <v>8.5860000000000003</v>
      </c>
      <c r="T329" s="176">
        <f t="shared" si="11"/>
        <v>8.5879999999999992</v>
      </c>
      <c r="U329" s="183">
        <v>8.59</v>
      </c>
      <c r="V329" s="178">
        <f t="shared" ref="V329:AO329" si="349">B329-B330</f>
        <v>2.000000000000135E-2</v>
      </c>
      <c r="W329" s="178">
        <f t="shared" si="349"/>
        <v>8.9999999999999858E-2</v>
      </c>
      <c r="X329" s="178">
        <f t="shared" si="349"/>
        <v>0.13000000000000078</v>
      </c>
      <c r="Y329" s="178">
        <f t="shared" si="349"/>
        <v>0.14000000000000057</v>
      </c>
      <c r="Z329" s="178">
        <f t="shared" si="349"/>
        <v>0.14999999999999858</v>
      </c>
      <c r="AA329" s="178">
        <f t="shared" si="349"/>
        <v>0.15500000000000114</v>
      </c>
      <c r="AB329" s="178">
        <f t="shared" si="349"/>
        <v>0.16000000000000014</v>
      </c>
      <c r="AC329" s="178">
        <f t="shared" si="349"/>
        <v>0.17333333333333201</v>
      </c>
      <c r="AD329" s="178">
        <f t="shared" si="349"/>
        <v>0.18666666666666742</v>
      </c>
      <c r="AE329" s="178">
        <f t="shared" si="349"/>
        <v>0.19999999999999929</v>
      </c>
      <c r="AF329" s="178">
        <f t="shared" si="349"/>
        <v>0.20400000000000063</v>
      </c>
      <c r="AG329" s="178">
        <f t="shared" si="349"/>
        <v>0.20800000000000018</v>
      </c>
      <c r="AH329" s="178">
        <f t="shared" si="349"/>
        <v>0.21199999999999974</v>
      </c>
      <c r="AI329" s="178">
        <f t="shared" si="349"/>
        <v>0.2159999999999993</v>
      </c>
      <c r="AJ329" s="178">
        <f t="shared" si="349"/>
        <v>0.22000000000000064</v>
      </c>
      <c r="AK329" s="178">
        <f t="shared" si="349"/>
        <v>0.22000000000000064</v>
      </c>
      <c r="AL329" s="178">
        <f t="shared" si="349"/>
        <v>0.22000000000000064</v>
      </c>
      <c r="AM329" s="178">
        <f t="shared" si="349"/>
        <v>0.22000000000000064</v>
      </c>
      <c r="AN329" s="178">
        <f t="shared" si="349"/>
        <v>0.22000000000000064</v>
      </c>
      <c r="AO329" s="178">
        <f t="shared" si="349"/>
        <v>0.22000000000000064</v>
      </c>
      <c r="AP329" s="179">
        <f t="shared" si="13"/>
        <v>0.22000000000000064</v>
      </c>
      <c r="AS329" s="240"/>
    </row>
    <row r="330" spans="1:45" ht="12.75">
      <c r="A330" s="184">
        <v>42657</v>
      </c>
      <c r="B330" s="182">
        <v>9.0399999999999991</v>
      </c>
      <c r="C330" s="176">
        <v>8.67</v>
      </c>
      <c r="D330" s="175">
        <v>8.6</v>
      </c>
      <c r="E330" s="175">
        <f t="shared" si="0"/>
        <v>8.5749999999999993</v>
      </c>
      <c r="F330" s="175">
        <v>8.5500000000000007</v>
      </c>
      <c r="G330" s="175">
        <f t="shared" si="1"/>
        <v>8.52</v>
      </c>
      <c r="H330" s="176">
        <v>8.49</v>
      </c>
      <c r="I330" s="176">
        <f t="shared" si="2"/>
        <v>8.4600000000000009</v>
      </c>
      <c r="J330" s="176">
        <f t="shared" si="3"/>
        <v>8.43</v>
      </c>
      <c r="K330" s="175">
        <v>8.4</v>
      </c>
      <c r="L330" s="175">
        <f t="shared" si="4"/>
        <v>8.3919999999999995</v>
      </c>
      <c r="M330" s="175">
        <f t="shared" si="5"/>
        <v>8.3840000000000003</v>
      </c>
      <c r="N330" s="175">
        <f t="shared" si="6"/>
        <v>8.3759999999999994</v>
      </c>
      <c r="O330" s="175">
        <f t="shared" si="7"/>
        <v>8.3680000000000003</v>
      </c>
      <c r="P330" s="176">
        <v>8.36</v>
      </c>
      <c r="Q330" s="176">
        <f t="shared" si="8"/>
        <v>8.3620000000000001</v>
      </c>
      <c r="R330" s="176">
        <f t="shared" si="9"/>
        <v>8.363999999999999</v>
      </c>
      <c r="S330" s="176">
        <f t="shared" si="10"/>
        <v>8.3659999999999997</v>
      </c>
      <c r="T330" s="176">
        <f t="shared" si="11"/>
        <v>8.3679999999999986</v>
      </c>
      <c r="U330" s="183">
        <v>8.3699999999999992</v>
      </c>
      <c r="V330" s="178">
        <f t="shared" ref="V330:AO330" si="350">B330-B331</f>
        <v>0</v>
      </c>
      <c r="W330" s="178">
        <f t="shared" si="350"/>
        <v>-5.0000000000000711E-2</v>
      </c>
      <c r="X330" s="178">
        <f t="shared" si="350"/>
        <v>-6.0000000000000497E-2</v>
      </c>
      <c r="Y330" s="178">
        <f t="shared" si="350"/>
        <v>-5.4999999999999716E-2</v>
      </c>
      <c r="Z330" s="178">
        <f t="shared" si="350"/>
        <v>-4.9999999999998934E-2</v>
      </c>
      <c r="AA330" s="178">
        <f t="shared" si="350"/>
        <v>-3.9999999999999147E-2</v>
      </c>
      <c r="AB330" s="178">
        <f t="shared" si="350"/>
        <v>-2.9999999999999361E-2</v>
      </c>
      <c r="AC330" s="178">
        <f t="shared" si="350"/>
        <v>-1.9999999999999574E-2</v>
      </c>
      <c r="AD330" s="178">
        <f t="shared" si="350"/>
        <v>-9.9999999999997868E-3</v>
      </c>
      <c r="AE330" s="178">
        <f t="shared" si="350"/>
        <v>0</v>
      </c>
      <c r="AF330" s="178">
        <f t="shared" si="350"/>
        <v>1.9999999999988916E-3</v>
      </c>
      <c r="AG330" s="178">
        <f t="shared" si="350"/>
        <v>3.9999999999995595E-3</v>
      </c>
      <c r="AH330" s="178">
        <f t="shared" si="350"/>
        <v>6.0000000000002274E-3</v>
      </c>
      <c r="AI330" s="178">
        <f t="shared" si="350"/>
        <v>8.0000000000008953E-3</v>
      </c>
      <c r="AJ330" s="178">
        <f t="shared" si="350"/>
        <v>9.9999999999997868E-3</v>
      </c>
      <c r="AK330" s="178">
        <f t="shared" si="350"/>
        <v>9.9999999999997868E-3</v>
      </c>
      <c r="AL330" s="178">
        <f t="shared" si="350"/>
        <v>9.9999999999997868E-3</v>
      </c>
      <c r="AM330" s="178">
        <f t="shared" si="350"/>
        <v>9.9999999999997868E-3</v>
      </c>
      <c r="AN330" s="178">
        <f t="shared" si="350"/>
        <v>9.9999999999997868E-3</v>
      </c>
      <c r="AO330" s="178">
        <f t="shared" si="350"/>
        <v>9.9999999999997868E-3</v>
      </c>
      <c r="AP330" s="179">
        <f t="shared" si="13"/>
        <v>9.9999999999997868E-3</v>
      </c>
      <c r="AS330" s="240"/>
    </row>
    <row r="331" spans="1:45" ht="12.75">
      <c r="A331" s="184">
        <v>42656</v>
      </c>
      <c r="B331" s="182">
        <v>9.0399999999999991</v>
      </c>
      <c r="C331" s="176">
        <v>8.7200000000000006</v>
      </c>
      <c r="D331" s="175">
        <v>8.66</v>
      </c>
      <c r="E331" s="175">
        <f t="shared" si="0"/>
        <v>8.629999999999999</v>
      </c>
      <c r="F331" s="175">
        <v>8.6</v>
      </c>
      <c r="G331" s="175">
        <f t="shared" si="1"/>
        <v>8.5599999999999987</v>
      </c>
      <c r="H331" s="176">
        <v>8.52</v>
      </c>
      <c r="I331" s="176">
        <f t="shared" si="2"/>
        <v>8.48</v>
      </c>
      <c r="J331" s="176">
        <f t="shared" si="3"/>
        <v>8.44</v>
      </c>
      <c r="K331" s="175">
        <v>8.4</v>
      </c>
      <c r="L331" s="175">
        <f t="shared" si="4"/>
        <v>8.39</v>
      </c>
      <c r="M331" s="175">
        <f t="shared" si="5"/>
        <v>8.3800000000000008</v>
      </c>
      <c r="N331" s="175">
        <f t="shared" si="6"/>
        <v>8.3699999999999992</v>
      </c>
      <c r="O331" s="175">
        <f t="shared" si="7"/>
        <v>8.36</v>
      </c>
      <c r="P331" s="176">
        <v>8.35</v>
      </c>
      <c r="Q331" s="176">
        <f t="shared" si="8"/>
        <v>8.3520000000000003</v>
      </c>
      <c r="R331" s="176">
        <f t="shared" si="9"/>
        <v>8.3539999999999992</v>
      </c>
      <c r="S331" s="176">
        <f t="shared" si="10"/>
        <v>8.3559999999999999</v>
      </c>
      <c r="T331" s="176">
        <f t="shared" si="11"/>
        <v>8.3579999999999988</v>
      </c>
      <c r="U331" s="183">
        <v>8.36</v>
      </c>
      <c r="V331" s="178">
        <f t="shared" ref="V331:AO331" si="351">B331-B332</f>
        <v>-1.0000000000001563E-2</v>
      </c>
      <c r="W331" s="178">
        <f t="shared" si="351"/>
        <v>-9.9999999999997868E-3</v>
      </c>
      <c r="X331" s="178">
        <f t="shared" si="351"/>
        <v>2.9999999999999361E-2</v>
      </c>
      <c r="Y331" s="178">
        <f t="shared" si="351"/>
        <v>4.9999999999998934E-2</v>
      </c>
      <c r="Z331" s="178">
        <f t="shared" si="351"/>
        <v>7.0000000000000284E-2</v>
      </c>
      <c r="AA331" s="178">
        <f t="shared" si="351"/>
        <v>5.9999999999998721E-2</v>
      </c>
      <c r="AB331" s="178">
        <f t="shared" si="351"/>
        <v>4.9999999999998934E-2</v>
      </c>
      <c r="AC331" s="178">
        <f t="shared" si="351"/>
        <v>2.6666666666667282E-2</v>
      </c>
      <c r="AD331" s="178">
        <f t="shared" si="351"/>
        <v>3.333333333332078E-3</v>
      </c>
      <c r="AE331" s="178">
        <f t="shared" si="351"/>
        <v>-1.9999999999999574E-2</v>
      </c>
      <c r="AF331" s="178">
        <f t="shared" si="351"/>
        <v>-2.3999999999999133E-2</v>
      </c>
      <c r="AG331" s="178">
        <f t="shared" si="351"/>
        <v>-2.7999999999998693E-2</v>
      </c>
      <c r="AH331" s="178">
        <f t="shared" si="351"/>
        <v>-3.2000000000001805E-2</v>
      </c>
      <c r="AI331" s="178">
        <f t="shared" si="351"/>
        <v>-3.6000000000001364E-2</v>
      </c>
      <c r="AJ331" s="178">
        <f t="shared" si="351"/>
        <v>-4.0000000000000924E-2</v>
      </c>
      <c r="AK331" s="178">
        <f t="shared" si="351"/>
        <v>-3.8000000000000256E-2</v>
      </c>
      <c r="AL331" s="178">
        <f t="shared" si="351"/>
        <v>-3.6000000000001364E-2</v>
      </c>
      <c r="AM331" s="178">
        <f t="shared" si="351"/>
        <v>-3.4000000000000696E-2</v>
      </c>
      <c r="AN331" s="178">
        <f t="shared" si="351"/>
        <v>-3.2000000000001805E-2</v>
      </c>
      <c r="AO331" s="178">
        <f t="shared" si="351"/>
        <v>-3.0000000000001137E-2</v>
      </c>
      <c r="AP331" s="179">
        <f t="shared" si="13"/>
        <v>7.0000000000000284E-2</v>
      </c>
      <c r="AS331" s="240"/>
    </row>
    <row r="332" spans="1:45" ht="12.75">
      <c r="A332" s="184">
        <v>42655</v>
      </c>
      <c r="B332" s="182">
        <v>9.0500000000000007</v>
      </c>
      <c r="C332" s="176">
        <v>8.73</v>
      </c>
      <c r="D332" s="175">
        <v>8.6300000000000008</v>
      </c>
      <c r="E332" s="175">
        <f t="shared" si="0"/>
        <v>8.58</v>
      </c>
      <c r="F332" s="175">
        <v>8.5299999999999994</v>
      </c>
      <c r="G332" s="175">
        <f t="shared" si="1"/>
        <v>8.5</v>
      </c>
      <c r="H332" s="176">
        <v>8.4700000000000006</v>
      </c>
      <c r="I332" s="176">
        <f t="shared" si="2"/>
        <v>8.4533333333333331</v>
      </c>
      <c r="J332" s="176">
        <f t="shared" si="3"/>
        <v>8.4366666666666674</v>
      </c>
      <c r="K332" s="175">
        <v>8.42</v>
      </c>
      <c r="L332" s="175">
        <f t="shared" si="4"/>
        <v>8.4139999999999997</v>
      </c>
      <c r="M332" s="175">
        <f t="shared" si="5"/>
        <v>8.4079999999999995</v>
      </c>
      <c r="N332" s="175">
        <f t="shared" si="6"/>
        <v>8.402000000000001</v>
      </c>
      <c r="O332" s="175">
        <f t="shared" si="7"/>
        <v>8.3960000000000008</v>
      </c>
      <c r="P332" s="176">
        <v>8.39</v>
      </c>
      <c r="Q332" s="176">
        <f t="shared" si="8"/>
        <v>8.39</v>
      </c>
      <c r="R332" s="176">
        <f t="shared" si="9"/>
        <v>8.39</v>
      </c>
      <c r="S332" s="176">
        <f t="shared" si="10"/>
        <v>8.39</v>
      </c>
      <c r="T332" s="176">
        <f t="shared" si="11"/>
        <v>8.39</v>
      </c>
      <c r="U332" s="183">
        <v>8.39</v>
      </c>
      <c r="V332" s="178">
        <f t="shared" ref="V332:AO332" si="352">B332-B333</f>
        <v>0</v>
      </c>
      <c r="W332" s="178">
        <f t="shared" si="352"/>
        <v>9.9999999999997868E-3</v>
      </c>
      <c r="X332" s="178">
        <f t="shared" si="352"/>
        <v>-9.9999999999997868E-3</v>
      </c>
      <c r="Y332" s="178">
        <f t="shared" si="352"/>
        <v>-9.9999999999997868E-3</v>
      </c>
      <c r="Z332" s="178">
        <f t="shared" si="352"/>
        <v>-9.9999999999997868E-3</v>
      </c>
      <c r="AA332" s="178">
        <f t="shared" si="352"/>
        <v>1.0000000000001563E-2</v>
      </c>
      <c r="AB332" s="178">
        <f t="shared" si="352"/>
        <v>3.0000000000001137E-2</v>
      </c>
      <c r="AC332" s="178">
        <f t="shared" si="352"/>
        <v>5.0000000000000711E-2</v>
      </c>
      <c r="AD332" s="178">
        <f t="shared" si="352"/>
        <v>7.0000000000000284E-2</v>
      </c>
      <c r="AE332" s="178">
        <f t="shared" si="352"/>
        <v>8.9999999999999858E-2</v>
      </c>
      <c r="AF332" s="178">
        <f t="shared" si="352"/>
        <v>9.2000000000000526E-2</v>
      </c>
      <c r="AG332" s="178">
        <f t="shared" si="352"/>
        <v>9.3999999999999417E-2</v>
      </c>
      <c r="AH332" s="178">
        <f t="shared" si="352"/>
        <v>9.6000000000001862E-2</v>
      </c>
      <c r="AI332" s="178">
        <f t="shared" si="352"/>
        <v>9.8000000000000753E-2</v>
      </c>
      <c r="AJ332" s="178">
        <f t="shared" si="352"/>
        <v>0.10000000000000142</v>
      </c>
      <c r="AK332" s="178">
        <f t="shared" si="352"/>
        <v>9.8000000000000753E-2</v>
      </c>
      <c r="AL332" s="178">
        <f t="shared" si="352"/>
        <v>9.6000000000000085E-2</v>
      </c>
      <c r="AM332" s="178">
        <f t="shared" si="352"/>
        <v>9.4000000000001194E-2</v>
      </c>
      <c r="AN332" s="178">
        <f t="shared" si="352"/>
        <v>9.2000000000000526E-2</v>
      </c>
      <c r="AO332" s="178">
        <f t="shared" si="352"/>
        <v>8.9999999999999858E-2</v>
      </c>
      <c r="AP332" s="179">
        <f t="shared" si="13"/>
        <v>0.10000000000000142</v>
      </c>
      <c r="AS332" s="240"/>
    </row>
    <row r="333" spans="1:45" ht="12.75">
      <c r="A333" s="184">
        <v>42654</v>
      </c>
      <c r="B333" s="182">
        <v>9.0500000000000007</v>
      </c>
      <c r="C333" s="176">
        <v>8.7200000000000006</v>
      </c>
      <c r="D333" s="175">
        <v>8.64</v>
      </c>
      <c r="E333" s="175">
        <f t="shared" si="0"/>
        <v>8.59</v>
      </c>
      <c r="F333" s="175">
        <v>8.5399999999999991</v>
      </c>
      <c r="G333" s="175">
        <f t="shared" si="1"/>
        <v>8.4899999999999984</v>
      </c>
      <c r="H333" s="176">
        <v>8.44</v>
      </c>
      <c r="I333" s="176">
        <f t="shared" si="2"/>
        <v>8.4033333333333324</v>
      </c>
      <c r="J333" s="176">
        <f t="shared" si="3"/>
        <v>8.3666666666666671</v>
      </c>
      <c r="K333" s="175">
        <v>8.33</v>
      </c>
      <c r="L333" s="175">
        <f t="shared" si="4"/>
        <v>8.3219999999999992</v>
      </c>
      <c r="M333" s="175">
        <f t="shared" si="5"/>
        <v>8.3140000000000001</v>
      </c>
      <c r="N333" s="175">
        <f t="shared" si="6"/>
        <v>8.3059999999999992</v>
      </c>
      <c r="O333" s="175">
        <f t="shared" si="7"/>
        <v>8.298</v>
      </c>
      <c r="P333" s="176">
        <v>8.2899999999999991</v>
      </c>
      <c r="Q333" s="176">
        <f t="shared" si="8"/>
        <v>8.2919999999999998</v>
      </c>
      <c r="R333" s="176">
        <f t="shared" si="9"/>
        <v>8.2940000000000005</v>
      </c>
      <c r="S333" s="176">
        <f t="shared" si="10"/>
        <v>8.2959999999999994</v>
      </c>
      <c r="T333" s="176">
        <f t="shared" si="11"/>
        <v>8.298</v>
      </c>
      <c r="U333" s="183">
        <v>8.3000000000000007</v>
      </c>
      <c r="V333" s="178">
        <f t="shared" ref="V333:AO333" si="353">B333-B334</f>
        <v>1.0000000000001563E-2</v>
      </c>
      <c r="W333" s="178">
        <f t="shared" si="353"/>
        <v>6.0000000000000497E-2</v>
      </c>
      <c r="X333" s="178">
        <f t="shared" si="353"/>
        <v>7.0000000000000284E-2</v>
      </c>
      <c r="Y333" s="178">
        <f t="shared" si="353"/>
        <v>6.4999999999999503E-2</v>
      </c>
      <c r="Z333" s="178">
        <f t="shared" si="353"/>
        <v>5.9999999999998721E-2</v>
      </c>
      <c r="AA333" s="178">
        <f t="shared" si="353"/>
        <v>5.4999999999997939E-2</v>
      </c>
      <c r="AB333" s="178">
        <f t="shared" si="353"/>
        <v>4.9999999999998934E-2</v>
      </c>
      <c r="AC333" s="178">
        <f t="shared" si="353"/>
        <v>4.666666666666508E-2</v>
      </c>
      <c r="AD333" s="178">
        <f t="shared" si="353"/>
        <v>4.3333333333334778E-2</v>
      </c>
      <c r="AE333" s="178">
        <f t="shared" si="353"/>
        <v>4.0000000000000924E-2</v>
      </c>
      <c r="AF333" s="178">
        <f t="shared" si="353"/>
        <v>3.8000000000000256E-2</v>
      </c>
      <c r="AG333" s="178">
        <f t="shared" si="353"/>
        <v>3.6000000000001364E-2</v>
      </c>
      <c r="AH333" s="178">
        <f t="shared" si="353"/>
        <v>3.399999999999892E-2</v>
      </c>
      <c r="AI333" s="178">
        <f t="shared" si="353"/>
        <v>3.2000000000000028E-2</v>
      </c>
      <c r="AJ333" s="178">
        <f t="shared" si="353"/>
        <v>2.9999999999999361E-2</v>
      </c>
      <c r="AK333" s="178">
        <f t="shared" si="353"/>
        <v>2.9999999999999361E-2</v>
      </c>
      <c r="AL333" s="178">
        <f t="shared" si="353"/>
        <v>3.0000000000001137E-2</v>
      </c>
      <c r="AM333" s="178">
        <f t="shared" si="353"/>
        <v>2.9999999999999361E-2</v>
      </c>
      <c r="AN333" s="178">
        <f t="shared" si="353"/>
        <v>3.0000000000001137E-2</v>
      </c>
      <c r="AO333" s="178">
        <f t="shared" si="353"/>
        <v>3.0000000000001137E-2</v>
      </c>
      <c r="AP333" s="179">
        <f t="shared" si="13"/>
        <v>7.0000000000000284E-2</v>
      </c>
      <c r="AS333" s="240"/>
    </row>
    <row r="334" spans="1:45" ht="12.75">
      <c r="A334" s="184">
        <v>42653</v>
      </c>
      <c r="B334" s="182">
        <v>9.0399999999999991</v>
      </c>
      <c r="C334" s="176">
        <v>8.66</v>
      </c>
      <c r="D334" s="175">
        <v>8.57</v>
      </c>
      <c r="E334" s="175">
        <f t="shared" si="0"/>
        <v>8.5250000000000004</v>
      </c>
      <c r="F334" s="175">
        <v>8.48</v>
      </c>
      <c r="G334" s="175">
        <f t="shared" si="1"/>
        <v>8.4350000000000005</v>
      </c>
      <c r="H334" s="176">
        <v>8.39</v>
      </c>
      <c r="I334" s="176">
        <f t="shared" si="2"/>
        <v>8.3566666666666674</v>
      </c>
      <c r="J334" s="176">
        <f t="shared" si="3"/>
        <v>8.3233333333333324</v>
      </c>
      <c r="K334" s="175">
        <v>8.2899999999999991</v>
      </c>
      <c r="L334" s="175">
        <f t="shared" si="4"/>
        <v>8.2839999999999989</v>
      </c>
      <c r="M334" s="175">
        <f t="shared" si="5"/>
        <v>8.2779999999999987</v>
      </c>
      <c r="N334" s="175">
        <f t="shared" si="6"/>
        <v>8.2720000000000002</v>
      </c>
      <c r="O334" s="175">
        <f t="shared" si="7"/>
        <v>8.266</v>
      </c>
      <c r="P334" s="176">
        <v>8.26</v>
      </c>
      <c r="Q334" s="176">
        <f t="shared" si="8"/>
        <v>8.2620000000000005</v>
      </c>
      <c r="R334" s="176">
        <f t="shared" si="9"/>
        <v>8.2639999999999993</v>
      </c>
      <c r="S334" s="176">
        <f t="shared" si="10"/>
        <v>8.266</v>
      </c>
      <c r="T334" s="176">
        <f t="shared" si="11"/>
        <v>8.2679999999999989</v>
      </c>
      <c r="U334" s="183">
        <v>8.27</v>
      </c>
      <c r="V334" s="178">
        <f t="shared" ref="V334:AO334" si="354">B334-B335</f>
        <v>0</v>
      </c>
      <c r="W334" s="178">
        <f t="shared" si="354"/>
        <v>2.9999999999999361E-2</v>
      </c>
      <c r="X334" s="178">
        <f t="shared" si="354"/>
        <v>4.0000000000000924E-2</v>
      </c>
      <c r="Y334" s="178">
        <f t="shared" si="354"/>
        <v>4.0000000000000924E-2</v>
      </c>
      <c r="Z334" s="178">
        <f t="shared" si="354"/>
        <v>4.0000000000000924E-2</v>
      </c>
      <c r="AA334" s="178">
        <f t="shared" si="354"/>
        <v>4.0000000000000924E-2</v>
      </c>
      <c r="AB334" s="178">
        <f t="shared" si="354"/>
        <v>4.0000000000000924E-2</v>
      </c>
      <c r="AC334" s="178">
        <f t="shared" si="354"/>
        <v>4.0000000000000924E-2</v>
      </c>
      <c r="AD334" s="178">
        <f t="shared" si="354"/>
        <v>3.9999999999999147E-2</v>
      </c>
      <c r="AE334" s="178">
        <f t="shared" si="354"/>
        <v>3.9999999999999147E-2</v>
      </c>
      <c r="AF334" s="178">
        <f t="shared" si="354"/>
        <v>4.1999999999998039E-2</v>
      </c>
      <c r="AG334" s="178">
        <f t="shared" si="354"/>
        <v>4.3999999999998707E-2</v>
      </c>
      <c r="AH334" s="178">
        <f t="shared" si="354"/>
        <v>4.5999999999999375E-2</v>
      </c>
      <c r="AI334" s="178">
        <f t="shared" si="354"/>
        <v>4.8000000000000043E-2</v>
      </c>
      <c r="AJ334" s="178">
        <f t="shared" si="354"/>
        <v>4.9999999999998934E-2</v>
      </c>
      <c r="AK334" s="178">
        <f t="shared" si="354"/>
        <v>4.9999999999998934E-2</v>
      </c>
      <c r="AL334" s="178">
        <f t="shared" si="354"/>
        <v>4.9999999999998934E-2</v>
      </c>
      <c r="AM334" s="178">
        <f t="shared" si="354"/>
        <v>4.9999999999998934E-2</v>
      </c>
      <c r="AN334" s="178">
        <f t="shared" si="354"/>
        <v>4.9999999999998934E-2</v>
      </c>
      <c r="AO334" s="178">
        <f t="shared" si="354"/>
        <v>4.9999999999998934E-2</v>
      </c>
      <c r="AP334" s="179">
        <f t="shared" si="13"/>
        <v>4.9999999999998934E-2</v>
      </c>
      <c r="AS334" s="240"/>
    </row>
    <row r="335" spans="1:45" ht="12.75">
      <c r="A335" s="184">
        <v>42650</v>
      </c>
      <c r="B335" s="182">
        <v>9.0399999999999991</v>
      </c>
      <c r="C335" s="176">
        <v>8.6300000000000008</v>
      </c>
      <c r="D335" s="175">
        <v>8.5299999999999994</v>
      </c>
      <c r="E335" s="175">
        <f t="shared" si="0"/>
        <v>8.4849999999999994</v>
      </c>
      <c r="F335" s="175">
        <v>8.44</v>
      </c>
      <c r="G335" s="175">
        <f t="shared" si="1"/>
        <v>8.3949999999999996</v>
      </c>
      <c r="H335" s="176">
        <v>8.35</v>
      </c>
      <c r="I335" s="176">
        <f t="shared" si="2"/>
        <v>8.3166666666666664</v>
      </c>
      <c r="J335" s="176">
        <f t="shared" si="3"/>
        <v>8.2833333333333332</v>
      </c>
      <c r="K335" s="175">
        <v>8.25</v>
      </c>
      <c r="L335" s="175">
        <f t="shared" si="4"/>
        <v>8.2420000000000009</v>
      </c>
      <c r="M335" s="175">
        <f t="shared" si="5"/>
        <v>8.234</v>
      </c>
      <c r="N335" s="175">
        <f t="shared" si="6"/>
        <v>8.2260000000000009</v>
      </c>
      <c r="O335" s="175">
        <f t="shared" si="7"/>
        <v>8.218</v>
      </c>
      <c r="P335" s="176">
        <v>8.2100000000000009</v>
      </c>
      <c r="Q335" s="176">
        <f t="shared" si="8"/>
        <v>8.2120000000000015</v>
      </c>
      <c r="R335" s="176">
        <f t="shared" si="9"/>
        <v>8.2140000000000004</v>
      </c>
      <c r="S335" s="176">
        <f t="shared" si="10"/>
        <v>8.2160000000000011</v>
      </c>
      <c r="T335" s="176">
        <f t="shared" si="11"/>
        <v>8.218</v>
      </c>
      <c r="U335" s="183">
        <v>8.2200000000000006</v>
      </c>
      <c r="V335" s="178">
        <f t="shared" ref="V335:AO335" si="355">B335-B336</f>
        <v>-4.0000000000000924E-2</v>
      </c>
      <c r="W335" s="178">
        <f t="shared" si="355"/>
        <v>-3.9999999999999147E-2</v>
      </c>
      <c r="X335" s="178">
        <f t="shared" si="355"/>
        <v>0</v>
      </c>
      <c r="Y335" s="178">
        <f t="shared" si="355"/>
        <v>1.9999999999999574E-2</v>
      </c>
      <c r="Z335" s="178">
        <f t="shared" si="355"/>
        <v>3.9999999999999147E-2</v>
      </c>
      <c r="AA335" s="178">
        <f t="shared" si="355"/>
        <v>3.9999999999999147E-2</v>
      </c>
      <c r="AB335" s="178">
        <f t="shared" si="355"/>
        <v>3.9999999999999147E-2</v>
      </c>
      <c r="AC335" s="178">
        <f t="shared" si="355"/>
        <v>3.3333333333333215E-2</v>
      </c>
      <c r="AD335" s="178">
        <f t="shared" si="355"/>
        <v>2.6666666666665506E-2</v>
      </c>
      <c r="AE335" s="178">
        <f t="shared" si="355"/>
        <v>1.9999999999999574E-2</v>
      </c>
      <c r="AF335" s="178">
        <f t="shared" si="355"/>
        <v>1.8000000000000682E-2</v>
      </c>
      <c r="AG335" s="178">
        <f t="shared" si="355"/>
        <v>1.6000000000000014E-2</v>
      </c>
      <c r="AH335" s="178">
        <f t="shared" si="355"/>
        <v>1.4000000000001123E-2</v>
      </c>
      <c r="AI335" s="178">
        <f t="shared" si="355"/>
        <v>1.2000000000000455E-2</v>
      </c>
      <c r="AJ335" s="178">
        <f t="shared" si="355"/>
        <v>1.0000000000001563E-2</v>
      </c>
      <c r="AK335" s="178">
        <f t="shared" si="355"/>
        <v>1.2000000000002231E-2</v>
      </c>
      <c r="AL335" s="178">
        <f t="shared" si="355"/>
        <v>1.4000000000001123E-2</v>
      </c>
      <c r="AM335" s="178">
        <f t="shared" si="355"/>
        <v>1.6000000000001791E-2</v>
      </c>
      <c r="AN335" s="178">
        <f t="shared" si="355"/>
        <v>1.8000000000000682E-2</v>
      </c>
      <c r="AO335" s="178">
        <f t="shared" si="355"/>
        <v>2.000000000000135E-2</v>
      </c>
      <c r="AP335" s="179">
        <f t="shared" si="13"/>
        <v>3.9999999999999147E-2</v>
      </c>
      <c r="AS335" s="240"/>
    </row>
    <row r="336" spans="1:45" ht="12.75">
      <c r="A336" s="184">
        <v>42649</v>
      </c>
      <c r="B336" s="182">
        <v>9.08</v>
      </c>
      <c r="C336" s="176">
        <v>8.67</v>
      </c>
      <c r="D336" s="175">
        <v>8.5299999999999994</v>
      </c>
      <c r="E336" s="175">
        <f t="shared" si="0"/>
        <v>8.4649999999999999</v>
      </c>
      <c r="F336" s="175">
        <v>8.4</v>
      </c>
      <c r="G336" s="175">
        <f t="shared" si="1"/>
        <v>8.3550000000000004</v>
      </c>
      <c r="H336" s="176">
        <v>8.31</v>
      </c>
      <c r="I336" s="176">
        <f t="shared" si="2"/>
        <v>8.2833333333333332</v>
      </c>
      <c r="J336" s="176">
        <f t="shared" si="3"/>
        <v>8.2566666666666677</v>
      </c>
      <c r="K336" s="175">
        <v>8.23</v>
      </c>
      <c r="L336" s="175">
        <f t="shared" si="4"/>
        <v>8.2240000000000002</v>
      </c>
      <c r="M336" s="175">
        <f t="shared" si="5"/>
        <v>8.218</v>
      </c>
      <c r="N336" s="175">
        <f t="shared" si="6"/>
        <v>8.2119999999999997</v>
      </c>
      <c r="O336" s="175">
        <f t="shared" si="7"/>
        <v>8.2059999999999995</v>
      </c>
      <c r="P336" s="176">
        <v>8.1999999999999993</v>
      </c>
      <c r="Q336" s="176">
        <f t="shared" si="8"/>
        <v>8.1999999999999993</v>
      </c>
      <c r="R336" s="176">
        <f t="shared" si="9"/>
        <v>8.1999999999999993</v>
      </c>
      <c r="S336" s="176">
        <f t="shared" si="10"/>
        <v>8.1999999999999993</v>
      </c>
      <c r="T336" s="176">
        <f t="shared" si="11"/>
        <v>8.1999999999999993</v>
      </c>
      <c r="U336" s="183">
        <v>8.1999999999999993</v>
      </c>
      <c r="V336" s="178">
        <f t="shared" ref="V336:AO336" si="356">B336-B337</f>
        <v>7.0000000000000284E-2</v>
      </c>
      <c r="W336" s="178">
        <f t="shared" si="356"/>
        <v>5.0000000000000711E-2</v>
      </c>
      <c r="X336" s="178">
        <f t="shared" si="356"/>
        <v>4.9999999999998934E-2</v>
      </c>
      <c r="Y336" s="178">
        <f t="shared" si="356"/>
        <v>5.0000000000000711E-2</v>
      </c>
      <c r="Z336" s="178">
        <f t="shared" si="356"/>
        <v>5.0000000000000711E-2</v>
      </c>
      <c r="AA336" s="178">
        <f t="shared" si="356"/>
        <v>5.0000000000000711E-2</v>
      </c>
      <c r="AB336" s="178">
        <f t="shared" si="356"/>
        <v>5.0000000000000711E-2</v>
      </c>
      <c r="AC336" s="178">
        <f t="shared" si="356"/>
        <v>4.3333333333333002E-2</v>
      </c>
      <c r="AD336" s="178">
        <f t="shared" si="356"/>
        <v>3.6666666666668846E-2</v>
      </c>
      <c r="AE336" s="178">
        <f t="shared" si="356"/>
        <v>3.0000000000001137E-2</v>
      </c>
      <c r="AF336" s="178">
        <f t="shared" si="356"/>
        <v>3.0000000000001137E-2</v>
      </c>
      <c r="AG336" s="178">
        <f t="shared" si="356"/>
        <v>3.0000000000001137E-2</v>
      </c>
      <c r="AH336" s="178">
        <f t="shared" si="356"/>
        <v>2.9999999999999361E-2</v>
      </c>
      <c r="AI336" s="178">
        <f t="shared" si="356"/>
        <v>2.9999999999999361E-2</v>
      </c>
      <c r="AJ336" s="178">
        <f t="shared" si="356"/>
        <v>2.9999999999999361E-2</v>
      </c>
      <c r="AK336" s="178">
        <f t="shared" si="356"/>
        <v>2.9999999999999361E-2</v>
      </c>
      <c r="AL336" s="178">
        <f t="shared" si="356"/>
        <v>2.9999999999999361E-2</v>
      </c>
      <c r="AM336" s="178">
        <f t="shared" si="356"/>
        <v>2.9999999999999361E-2</v>
      </c>
      <c r="AN336" s="178">
        <f t="shared" si="356"/>
        <v>2.9999999999999361E-2</v>
      </c>
      <c r="AO336" s="178">
        <f t="shared" si="356"/>
        <v>2.9999999999999361E-2</v>
      </c>
      <c r="AP336" s="179">
        <f t="shared" si="13"/>
        <v>7.0000000000000284E-2</v>
      </c>
      <c r="AS336" s="240"/>
    </row>
    <row r="337" spans="1:45" ht="12.75">
      <c r="A337" s="184">
        <v>42648</v>
      </c>
      <c r="B337" s="182">
        <v>9.01</v>
      </c>
      <c r="C337" s="176">
        <v>8.6199999999999992</v>
      </c>
      <c r="D337" s="175">
        <v>8.48</v>
      </c>
      <c r="E337" s="175">
        <f t="shared" si="0"/>
        <v>8.4149999999999991</v>
      </c>
      <c r="F337" s="175">
        <v>8.35</v>
      </c>
      <c r="G337" s="175">
        <f t="shared" si="1"/>
        <v>8.3049999999999997</v>
      </c>
      <c r="H337" s="176">
        <v>8.26</v>
      </c>
      <c r="I337" s="176">
        <f t="shared" si="2"/>
        <v>8.24</v>
      </c>
      <c r="J337" s="176">
        <f t="shared" si="3"/>
        <v>8.2199999999999989</v>
      </c>
      <c r="K337" s="175">
        <v>8.1999999999999993</v>
      </c>
      <c r="L337" s="175">
        <f t="shared" si="4"/>
        <v>8.1939999999999991</v>
      </c>
      <c r="M337" s="175">
        <f t="shared" si="5"/>
        <v>8.1879999999999988</v>
      </c>
      <c r="N337" s="175">
        <f t="shared" si="6"/>
        <v>8.1820000000000004</v>
      </c>
      <c r="O337" s="175">
        <f t="shared" si="7"/>
        <v>8.1760000000000002</v>
      </c>
      <c r="P337" s="176">
        <v>8.17</v>
      </c>
      <c r="Q337" s="176">
        <f t="shared" si="8"/>
        <v>8.17</v>
      </c>
      <c r="R337" s="176">
        <f t="shared" si="9"/>
        <v>8.17</v>
      </c>
      <c r="S337" s="176">
        <f t="shared" si="10"/>
        <v>8.17</v>
      </c>
      <c r="T337" s="176">
        <f t="shared" si="11"/>
        <v>8.17</v>
      </c>
      <c r="U337" s="183">
        <v>8.17</v>
      </c>
      <c r="V337" s="178">
        <f t="shared" ref="V337:AO337" si="357">B337-B338</f>
        <v>2.9999999999999361E-2</v>
      </c>
      <c r="W337" s="178">
        <f t="shared" si="357"/>
        <v>8.9999999999999858E-2</v>
      </c>
      <c r="X337" s="178">
        <f t="shared" si="357"/>
        <v>9.9999999999999645E-2</v>
      </c>
      <c r="Y337" s="178">
        <f t="shared" si="357"/>
        <v>9.4999999999998863E-2</v>
      </c>
      <c r="Z337" s="178">
        <f t="shared" si="357"/>
        <v>8.9999999999999858E-2</v>
      </c>
      <c r="AA337" s="178">
        <f t="shared" si="357"/>
        <v>8.0000000000000071E-2</v>
      </c>
      <c r="AB337" s="178">
        <f t="shared" si="357"/>
        <v>7.0000000000000284E-2</v>
      </c>
      <c r="AC337" s="178">
        <f t="shared" si="357"/>
        <v>7.0000000000000284E-2</v>
      </c>
      <c r="AD337" s="178">
        <f t="shared" si="357"/>
        <v>6.9999999999998508E-2</v>
      </c>
      <c r="AE337" s="178">
        <f t="shared" si="357"/>
        <v>6.9999999999998508E-2</v>
      </c>
      <c r="AF337" s="178">
        <f t="shared" si="357"/>
        <v>6.799999999999784E-2</v>
      </c>
      <c r="AG337" s="178">
        <f t="shared" si="357"/>
        <v>6.5999999999998948E-2</v>
      </c>
      <c r="AH337" s="178">
        <f t="shared" si="357"/>
        <v>6.4000000000000057E-2</v>
      </c>
      <c r="AI337" s="178">
        <f t="shared" si="357"/>
        <v>6.2000000000001165E-2</v>
      </c>
      <c r="AJ337" s="178">
        <f t="shared" si="357"/>
        <v>6.0000000000000497E-2</v>
      </c>
      <c r="AK337" s="178">
        <f t="shared" si="357"/>
        <v>6.0000000000000497E-2</v>
      </c>
      <c r="AL337" s="178">
        <f t="shared" si="357"/>
        <v>6.0000000000000497E-2</v>
      </c>
      <c r="AM337" s="178">
        <f t="shared" si="357"/>
        <v>6.0000000000000497E-2</v>
      </c>
      <c r="AN337" s="178">
        <f t="shared" si="357"/>
        <v>6.0000000000000497E-2</v>
      </c>
      <c r="AO337" s="178">
        <f t="shared" si="357"/>
        <v>6.0000000000000497E-2</v>
      </c>
      <c r="AP337" s="179">
        <f t="shared" si="13"/>
        <v>9.9999999999999645E-2</v>
      </c>
      <c r="AS337" s="240"/>
    </row>
    <row r="338" spans="1:45" ht="12.75">
      <c r="A338" s="184">
        <v>42647</v>
      </c>
      <c r="B338" s="182">
        <v>8.98</v>
      </c>
      <c r="C338" s="176">
        <v>8.5299999999999994</v>
      </c>
      <c r="D338" s="175">
        <v>8.3800000000000008</v>
      </c>
      <c r="E338" s="175">
        <f t="shared" si="0"/>
        <v>8.32</v>
      </c>
      <c r="F338" s="175">
        <v>8.26</v>
      </c>
      <c r="G338" s="175">
        <f t="shared" si="1"/>
        <v>8.2249999999999996</v>
      </c>
      <c r="H338" s="176">
        <v>8.19</v>
      </c>
      <c r="I338" s="176">
        <f t="shared" si="2"/>
        <v>8.17</v>
      </c>
      <c r="J338" s="176">
        <f t="shared" si="3"/>
        <v>8.15</v>
      </c>
      <c r="K338" s="175">
        <v>8.1300000000000008</v>
      </c>
      <c r="L338" s="175">
        <f t="shared" si="4"/>
        <v>8.1260000000000012</v>
      </c>
      <c r="M338" s="175">
        <f t="shared" si="5"/>
        <v>8.1219999999999999</v>
      </c>
      <c r="N338" s="175">
        <f t="shared" si="6"/>
        <v>8.1180000000000003</v>
      </c>
      <c r="O338" s="175">
        <f t="shared" si="7"/>
        <v>8.113999999999999</v>
      </c>
      <c r="P338" s="176">
        <v>8.11</v>
      </c>
      <c r="Q338" s="176">
        <f t="shared" si="8"/>
        <v>8.11</v>
      </c>
      <c r="R338" s="176">
        <f t="shared" si="9"/>
        <v>8.11</v>
      </c>
      <c r="S338" s="176">
        <f t="shared" si="10"/>
        <v>8.11</v>
      </c>
      <c r="T338" s="176">
        <f t="shared" si="11"/>
        <v>8.11</v>
      </c>
      <c r="U338" s="183">
        <v>8.11</v>
      </c>
      <c r="V338" s="178">
        <f t="shared" ref="V338:AO338" si="358">B338-B339</f>
        <v>3.0000000000001137E-2</v>
      </c>
      <c r="W338" s="178">
        <f t="shared" si="358"/>
        <v>1.9999999999999574E-2</v>
      </c>
      <c r="X338" s="178">
        <f t="shared" si="358"/>
        <v>2.000000000000135E-2</v>
      </c>
      <c r="Y338" s="178">
        <f t="shared" si="358"/>
        <v>1.9999999999999574E-2</v>
      </c>
      <c r="Z338" s="178">
        <f t="shared" si="358"/>
        <v>1.9999999999999574E-2</v>
      </c>
      <c r="AA338" s="178">
        <f t="shared" si="358"/>
        <v>1.9999999999999574E-2</v>
      </c>
      <c r="AB338" s="178">
        <f t="shared" si="358"/>
        <v>1.9999999999999574E-2</v>
      </c>
      <c r="AC338" s="178">
        <f t="shared" si="358"/>
        <v>1.9999999999999574E-2</v>
      </c>
      <c r="AD338" s="178">
        <f t="shared" si="358"/>
        <v>2.000000000000135E-2</v>
      </c>
      <c r="AE338" s="178">
        <f t="shared" si="358"/>
        <v>2.000000000000135E-2</v>
      </c>
      <c r="AF338" s="178">
        <f t="shared" si="358"/>
        <v>2.000000000000135E-2</v>
      </c>
      <c r="AG338" s="178">
        <f t="shared" si="358"/>
        <v>1.9999999999999574E-2</v>
      </c>
      <c r="AH338" s="178">
        <f t="shared" si="358"/>
        <v>2.000000000000135E-2</v>
      </c>
      <c r="AI338" s="178">
        <f t="shared" si="358"/>
        <v>1.9999999999999574E-2</v>
      </c>
      <c r="AJ338" s="178">
        <f t="shared" si="358"/>
        <v>1.9999999999999574E-2</v>
      </c>
      <c r="AK338" s="178">
        <f t="shared" si="358"/>
        <v>1.7999999999998906E-2</v>
      </c>
      <c r="AL338" s="178">
        <f t="shared" si="358"/>
        <v>1.6000000000000014E-2</v>
      </c>
      <c r="AM338" s="178">
        <f t="shared" si="358"/>
        <v>1.3999999999999346E-2</v>
      </c>
      <c r="AN338" s="178">
        <f t="shared" si="358"/>
        <v>1.2000000000000455E-2</v>
      </c>
      <c r="AO338" s="178">
        <f t="shared" si="358"/>
        <v>9.9999999999997868E-3</v>
      </c>
      <c r="AP338" s="179">
        <f t="shared" si="13"/>
        <v>3.0000000000001137E-2</v>
      </c>
      <c r="AS338" s="240"/>
    </row>
    <row r="339" spans="1:45" ht="12.75">
      <c r="A339" s="184">
        <v>42646</v>
      </c>
      <c r="B339" s="182">
        <v>8.9499999999999993</v>
      </c>
      <c r="C339" s="176">
        <v>8.51</v>
      </c>
      <c r="D339" s="175">
        <v>8.36</v>
      </c>
      <c r="E339" s="175">
        <f t="shared" si="0"/>
        <v>8.3000000000000007</v>
      </c>
      <c r="F339" s="175">
        <v>8.24</v>
      </c>
      <c r="G339" s="175">
        <f t="shared" si="1"/>
        <v>8.2050000000000001</v>
      </c>
      <c r="H339" s="176">
        <v>8.17</v>
      </c>
      <c r="I339" s="176">
        <f t="shared" si="2"/>
        <v>8.15</v>
      </c>
      <c r="J339" s="176">
        <f t="shared" si="3"/>
        <v>8.129999999999999</v>
      </c>
      <c r="K339" s="175">
        <v>8.11</v>
      </c>
      <c r="L339" s="175">
        <f t="shared" si="4"/>
        <v>8.1059999999999999</v>
      </c>
      <c r="M339" s="175">
        <f t="shared" si="5"/>
        <v>8.1020000000000003</v>
      </c>
      <c r="N339" s="175">
        <f t="shared" si="6"/>
        <v>8.097999999999999</v>
      </c>
      <c r="O339" s="175">
        <f t="shared" si="7"/>
        <v>8.0939999999999994</v>
      </c>
      <c r="P339" s="176">
        <v>8.09</v>
      </c>
      <c r="Q339" s="176">
        <f t="shared" si="8"/>
        <v>8.0920000000000005</v>
      </c>
      <c r="R339" s="176">
        <f t="shared" si="9"/>
        <v>8.0939999999999994</v>
      </c>
      <c r="S339" s="176">
        <f t="shared" si="10"/>
        <v>8.0960000000000001</v>
      </c>
      <c r="T339" s="176">
        <f t="shared" si="11"/>
        <v>8.097999999999999</v>
      </c>
      <c r="U339" s="183">
        <v>8.1</v>
      </c>
      <c r="V339" s="178">
        <f t="shared" ref="V339:AO339" si="359">B339-B340</f>
        <v>-1.0000000000001563E-2</v>
      </c>
      <c r="W339" s="178">
        <f t="shared" si="359"/>
        <v>-7.0000000000000284E-2</v>
      </c>
      <c r="X339" s="178">
        <f t="shared" si="359"/>
        <v>-0.10000000000000142</v>
      </c>
      <c r="Y339" s="178">
        <f t="shared" si="359"/>
        <v>-9.9999999999999645E-2</v>
      </c>
      <c r="Z339" s="178">
        <f t="shared" si="359"/>
        <v>-9.9999999999999645E-2</v>
      </c>
      <c r="AA339" s="178">
        <f t="shared" si="359"/>
        <v>-8.9999999999999858E-2</v>
      </c>
      <c r="AB339" s="178">
        <f t="shared" si="359"/>
        <v>-8.0000000000000071E-2</v>
      </c>
      <c r="AC339" s="178">
        <f t="shared" si="359"/>
        <v>-7.6666666666666217E-2</v>
      </c>
      <c r="AD339" s="178">
        <f t="shared" si="359"/>
        <v>-7.3333333333334139E-2</v>
      </c>
      <c r="AE339" s="178">
        <f t="shared" si="359"/>
        <v>-7.0000000000000284E-2</v>
      </c>
      <c r="AF339" s="178">
        <f t="shared" si="359"/>
        <v>-6.7999999999999616E-2</v>
      </c>
      <c r="AG339" s="178">
        <f t="shared" si="359"/>
        <v>-6.5999999999998948E-2</v>
      </c>
      <c r="AH339" s="178">
        <f t="shared" si="359"/>
        <v>-6.4000000000001833E-2</v>
      </c>
      <c r="AI339" s="178">
        <f t="shared" si="359"/>
        <v>-6.2000000000001165E-2</v>
      </c>
      <c r="AJ339" s="178">
        <f t="shared" si="359"/>
        <v>-6.0000000000000497E-2</v>
      </c>
      <c r="AK339" s="178">
        <f t="shared" si="359"/>
        <v>-5.7999999999999829E-2</v>
      </c>
      <c r="AL339" s="178">
        <f t="shared" si="359"/>
        <v>-5.6000000000000938E-2</v>
      </c>
      <c r="AM339" s="178">
        <f t="shared" si="359"/>
        <v>-5.400000000000027E-2</v>
      </c>
      <c r="AN339" s="178">
        <f t="shared" si="359"/>
        <v>-5.2000000000001378E-2</v>
      </c>
      <c r="AO339" s="178">
        <f t="shared" si="359"/>
        <v>-5.0000000000000711E-2</v>
      </c>
      <c r="AP339" s="179">
        <f t="shared" si="13"/>
        <v>-1.0000000000001563E-2</v>
      </c>
      <c r="AS339" s="240"/>
    </row>
    <row r="340" spans="1:45" ht="12.75">
      <c r="A340" s="184">
        <v>42643</v>
      </c>
      <c r="B340" s="182">
        <v>8.9600000000000009</v>
      </c>
      <c r="C340" s="176">
        <v>8.58</v>
      </c>
      <c r="D340" s="175">
        <v>8.4600000000000009</v>
      </c>
      <c r="E340" s="175">
        <f t="shared" si="0"/>
        <v>8.4</v>
      </c>
      <c r="F340" s="175">
        <v>8.34</v>
      </c>
      <c r="G340" s="175">
        <f t="shared" si="1"/>
        <v>8.2949999999999999</v>
      </c>
      <c r="H340" s="176">
        <v>8.25</v>
      </c>
      <c r="I340" s="176">
        <f t="shared" si="2"/>
        <v>8.2266666666666666</v>
      </c>
      <c r="J340" s="176">
        <f t="shared" si="3"/>
        <v>8.2033333333333331</v>
      </c>
      <c r="K340" s="175">
        <v>8.18</v>
      </c>
      <c r="L340" s="175">
        <f t="shared" si="4"/>
        <v>8.1739999999999995</v>
      </c>
      <c r="M340" s="175">
        <f t="shared" si="5"/>
        <v>8.1679999999999993</v>
      </c>
      <c r="N340" s="175">
        <f t="shared" si="6"/>
        <v>8.1620000000000008</v>
      </c>
      <c r="O340" s="175">
        <f t="shared" si="7"/>
        <v>8.1560000000000006</v>
      </c>
      <c r="P340" s="176">
        <v>8.15</v>
      </c>
      <c r="Q340" s="176">
        <f t="shared" si="8"/>
        <v>8.15</v>
      </c>
      <c r="R340" s="176">
        <f t="shared" si="9"/>
        <v>8.15</v>
      </c>
      <c r="S340" s="176">
        <f t="shared" si="10"/>
        <v>8.15</v>
      </c>
      <c r="T340" s="176">
        <f t="shared" si="11"/>
        <v>8.15</v>
      </c>
      <c r="U340" s="183">
        <v>8.15</v>
      </c>
      <c r="V340" s="178">
        <f t="shared" ref="V340:AO340" si="360">B340-B341</f>
        <v>-2.9999999999999361E-2</v>
      </c>
      <c r="W340" s="178">
        <f t="shared" si="360"/>
        <v>-1.9999999999999574E-2</v>
      </c>
      <c r="X340" s="178">
        <f t="shared" si="360"/>
        <v>0</v>
      </c>
      <c r="Y340" s="178">
        <f t="shared" si="360"/>
        <v>5.0000000000007816E-3</v>
      </c>
      <c r="Z340" s="178">
        <f t="shared" si="360"/>
        <v>9.9999999999997868E-3</v>
      </c>
      <c r="AA340" s="178">
        <f t="shared" si="360"/>
        <v>9.9999999999997868E-3</v>
      </c>
      <c r="AB340" s="178">
        <f t="shared" si="360"/>
        <v>9.9999999999997868E-3</v>
      </c>
      <c r="AC340" s="178">
        <f t="shared" si="360"/>
        <v>1.3333333333333641E-2</v>
      </c>
      <c r="AD340" s="178">
        <f t="shared" si="360"/>
        <v>1.6666666666665719E-2</v>
      </c>
      <c r="AE340" s="178">
        <f t="shared" si="360"/>
        <v>1.9999999999999574E-2</v>
      </c>
      <c r="AF340" s="178">
        <f t="shared" si="360"/>
        <v>1.7999999999998906E-2</v>
      </c>
      <c r="AG340" s="178">
        <f t="shared" si="360"/>
        <v>1.5999999999998238E-2</v>
      </c>
      <c r="AH340" s="178">
        <f t="shared" si="360"/>
        <v>1.4000000000001123E-2</v>
      </c>
      <c r="AI340" s="178">
        <f t="shared" si="360"/>
        <v>1.2000000000000455E-2</v>
      </c>
      <c r="AJ340" s="178">
        <f t="shared" si="360"/>
        <v>9.9999999999997868E-3</v>
      </c>
      <c r="AK340" s="178">
        <f t="shared" si="360"/>
        <v>7.9999999999991189E-3</v>
      </c>
      <c r="AL340" s="178">
        <f t="shared" si="360"/>
        <v>6.0000000000002274E-3</v>
      </c>
      <c r="AM340" s="178">
        <f t="shared" si="360"/>
        <v>3.9999999999995595E-3</v>
      </c>
      <c r="AN340" s="178">
        <f t="shared" si="360"/>
        <v>2.0000000000006679E-3</v>
      </c>
      <c r="AO340" s="178">
        <f t="shared" si="360"/>
        <v>0</v>
      </c>
      <c r="AP340" s="179">
        <f t="shared" si="13"/>
        <v>1.9999999999999574E-2</v>
      </c>
      <c r="AS340" s="240"/>
    </row>
    <row r="341" spans="1:45" ht="12.75">
      <c r="A341" s="184">
        <v>42642</v>
      </c>
      <c r="B341" s="182">
        <v>8.99</v>
      </c>
      <c r="C341" s="176">
        <v>8.6</v>
      </c>
      <c r="D341" s="175">
        <v>8.4600000000000009</v>
      </c>
      <c r="E341" s="175">
        <f t="shared" si="0"/>
        <v>8.3949999999999996</v>
      </c>
      <c r="F341" s="175">
        <v>8.33</v>
      </c>
      <c r="G341" s="175">
        <f t="shared" si="1"/>
        <v>8.2850000000000001</v>
      </c>
      <c r="H341" s="176">
        <v>8.24</v>
      </c>
      <c r="I341" s="176">
        <f t="shared" si="2"/>
        <v>8.2133333333333329</v>
      </c>
      <c r="J341" s="176">
        <f t="shared" si="3"/>
        <v>8.1866666666666674</v>
      </c>
      <c r="K341" s="175">
        <v>8.16</v>
      </c>
      <c r="L341" s="175">
        <f t="shared" si="4"/>
        <v>8.1560000000000006</v>
      </c>
      <c r="M341" s="175">
        <f t="shared" si="5"/>
        <v>8.152000000000001</v>
      </c>
      <c r="N341" s="175">
        <f t="shared" si="6"/>
        <v>8.1479999999999997</v>
      </c>
      <c r="O341" s="175">
        <f t="shared" si="7"/>
        <v>8.1440000000000001</v>
      </c>
      <c r="P341" s="176">
        <v>8.14</v>
      </c>
      <c r="Q341" s="176">
        <f t="shared" si="8"/>
        <v>8.1420000000000012</v>
      </c>
      <c r="R341" s="176">
        <f t="shared" si="9"/>
        <v>8.1440000000000001</v>
      </c>
      <c r="S341" s="176">
        <f t="shared" si="10"/>
        <v>8.1460000000000008</v>
      </c>
      <c r="T341" s="176">
        <f t="shared" si="11"/>
        <v>8.1479999999999997</v>
      </c>
      <c r="U341" s="183">
        <v>8.15</v>
      </c>
      <c r="V341" s="178">
        <f t="shared" ref="V341:AO341" si="361">B341-B342</f>
        <v>-8.0000000000000071E-2</v>
      </c>
      <c r="W341" s="178">
        <f t="shared" si="361"/>
        <v>-7.0000000000000284E-2</v>
      </c>
      <c r="X341" s="178">
        <f t="shared" si="361"/>
        <v>-5.9999999999998721E-2</v>
      </c>
      <c r="Y341" s="178">
        <f t="shared" si="361"/>
        <v>-5.0000000000000711E-2</v>
      </c>
      <c r="Z341" s="178">
        <f t="shared" si="361"/>
        <v>-3.9999999999999147E-2</v>
      </c>
      <c r="AA341" s="178">
        <f t="shared" si="361"/>
        <v>-5.0000000000000711E-2</v>
      </c>
      <c r="AB341" s="178">
        <f t="shared" si="361"/>
        <v>-6.0000000000000497E-2</v>
      </c>
      <c r="AC341" s="178">
        <f t="shared" si="361"/>
        <v>-6.6666666666668206E-2</v>
      </c>
      <c r="AD341" s="178">
        <f t="shared" si="361"/>
        <v>-7.3333333333332362E-2</v>
      </c>
      <c r="AE341" s="178">
        <f t="shared" si="361"/>
        <v>-8.0000000000000071E-2</v>
      </c>
      <c r="AF341" s="178">
        <f t="shared" si="361"/>
        <v>-7.7999999999999403E-2</v>
      </c>
      <c r="AG341" s="178">
        <f t="shared" si="361"/>
        <v>-7.5999999999998735E-2</v>
      </c>
      <c r="AH341" s="178">
        <f t="shared" si="361"/>
        <v>-7.400000000000162E-2</v>
      </c>
      <c r="AI341" s="178">
        <f t="shared" si="361"/>
        <v>-7.2000000000000952E-2</v>
      </c>
      <c r="AJ341" s="178">
        <f t="shared" si="361"/>
        <v>-7.0000000000000284E-2</v>
      </c>
      <c r="AK341" s="178">
        <f t="shared" si="361"/>
        <v>-6.7999999999999616E-2</v>
      </c>
      <c r="AL341" s="178">
        <f t="shared" si="361"/>
        <v>-6.6000000000000725E-2</v>
      </c>
      <c r="AM341" s="178">
        <f t="shared" si="361"/>
        <v>-6.4000000000000057E-2</v>
      </c>
      <c r="AN341" s="178">
        <f t="shared" si="361"/>
        <v>-6.2000000000001165E-2</v>
      </c>
      <c r="AO341" s="178">
        <f t="shared" si="361"/>
        <v>-6.0000000000000497E-2</v>
      </c>
      <c r="AP341" s="179">
        <f t="shared" si="13"/>
        <v>-3.9999999999999147E-2</v>
      </c>
      <c r="AS341" s="240"/>
    </row>
    <row r="342" spans="1:45" ht="12.75">
      <c r="A342" s="184">
        <v>42641</v>
      </c>
      <c r="B342" s="182">
        <v>9.07</v>
      </c>
      <c r="C342" s="176">
        <v>8.67</v>
      </c>
      <c r="D342" s="175">
        <v>8.52</v>
      </c>
      <c r="E342" s="175">
        <f t="shared" si="0"/>
        <v>8.4450000000000003</v>
      </c>
      <c r="F342" s="175">
        <v>8.3699999999999992</v>
      </c>
      <c r="G342" s="175">
        <f t="shared" si="1"/>
        <v>8.3350000000000009</v>
      </c>
      <c r="H342" s="176">
        <v>8.3000000000000007</v>
      </c>
      <c r="I342" s="176">
        <f t="shared" si="2"/>
        <v>8.2800000000000011</v>
      </c>
      <c r="J342" s="176">
        <f t="shared" si="3"/>
        <v>8.26</v>
      </c>
      <c r="K342" s="175">
        <v>8.24</v>
      </c>
      <c r="L342" s="175">
        <f t="shared" si="4"/>
        <v>8.234</v>
      </c>
      <c r="M342" s="175">
        <f t="shared" si="5"/>
        <v>8.2279999999999998</v>
      </c>
      <c r="N342" s="175">
        <f t="shared" si="6"/>
        <v>8.2220000000000013</v>
      </c>
      <c r="O342" s="175">
        <f t="shared" si="7"/>
        <v>8.2160000000000011</v>
      </c>
      <c r="P342" s="176">
        <v>8.2100000000000009</v>
      </c>
      <c r="Q342" s="176">
        <f t="shared" si="8"/>
        <v>8.2100000000000009</v>
      </c>
      <c r="R342" s="176">
        <f t="shared" si="9"/>
        <v>8.2100000000000009</v>
      </c>
      <c r="S342" s="176">
        <f t="shared" si="10"/>
        <v>8.2100000000000009</v>
      </c>
      <c r="T342" s="176">
        <f t="shared" si="11"/>
        <v>8.2100000000000009</v>
      </c>
      <c r="U342" s="183">
        <v>8.2100000000000009</v>
      </c>
      <c r="V342" s="178">
        <f t="shared" ref="V342:AO342" si="362">B342-B343</f>
        <v>-4.9999999999998934E-2</v>
      </c>
      <c r="W342" s="178">
        <f t="shared" si="362"/>
        <v>-4.0000000000000924E-2</v>
      </c>
      <c r="X342" s="178">
        <f t="shared" si="362"/>
        <v>-3.0000000000001137E-2</v>
      </c>
      <c r="Y342" s="178">
        <f t="shared" si="362"/>
        <v>-3.5000000000000142E-2</v>
      </c>
      <c r="Z342" s="178">
        <f t="shared" si="362"/>
        <v>-4.0000000000000924E-2</v>
      </c>
      <c r="AA342" s="178">
        <f t="shared" si="362"/>
        <v>-3.5000000000000142E-2</v>
      </c>
      <c r="AB342" s="178">
        <f t="shared" si="362"/>
        <v>-2.9999999999999361E-2</v>
      </c>
      <c r="AC342" s="178">
        <f t="shared" si="362"/>
        <v>-2.9999999999999361E-2</v>
      </c>
      <c r="AD342" s="178">
        <f t="shared" si="362"/>
        <v>-2.9999999999999361E-2</v>
      </c>
      <c r="AE342" s="178">
        <f t="shared" si="362"/>
        <v>-2.9999999999999361E-2</v>
      </c>
      <c r="AF342" s="178">
        <f t="shared" si="362"/>
        <v>-3.2000000000000028E-2</v>
      </c>
      <c r="AG342" s="178">
        <f t="shared" si="362"/>
        <v>-3.4000000000000696E-2</v>
      </c>
      <c r="AH342" s="178">
        <f t="shared" si="362"/>
        <v>-3.5999999999997812E-2</v>
      </c>
      <c r="AI342" s="178">
        <f t="shared" si="362"/>
        <v>-3.7999999999998479E-2</v>
      </c>
      <c r="AJ342" s="178">
        <f t="shared" si="362"/>
        <v>-3.9999999999999147E-2</v>
      </c>
      <c r="AK342" s="178">
        <f t="shared" si="362"/>
        <v>-3.9999999999999147E-2</v>
      </c>
      <c r="AL342" s="178">
        <f t="shared" si="362"/>
        <v>-3.9999999999999147E-2</v>
      </c>
      <c r="AM342" s="178">
        <f t="shared" si="362"/>
        <v>-3.9999999999999147E-2</v>
      </c>
      <c r="AN342" s="178">
        <f t="shared" si="362"/>
        <v>-3.9999999999999147E-2</v>
      </c>
      <c r="AO342" s="178">
        <f t="shared" si="362"/>
        <v>-3.9999999999999147E-2</v>
      </c>
      <c r="AP342" s="179">
        <f t="shared" si="13"/>
        <v>-2.9999999999999361E-2</v>
      </c>
      <c r="AS342" s="240"/>
    </row>
    <row r="343" spans="1:45" ht="12.75">
      <c r="A343" s="184">
        <v>42640</v>
      </c>
      <c r="B343" s="182">
        <v>9.1199999999999992</v>
      </c>
      <c r="C343" s="176">
        <v>8.7100000000000009</v>
      </c>
      <c r="D343" s="175">
        <v>8.5500000000000007</v>
      </c>
      <c r="E343" s="175">
        <f t="shared" si="0"/>
        <v>8.48</v>
      </c>
      <c r="F343" s="175">
        <v>8.41</v>
      </c>
      <c r="G343" s="175">
        <f t="shared" si="1"/>
        <v>8.370000000000001</v>
      </c>
      <c r="H343" s="176">
        <v>8.33</v>
      </c>
      <c r="I343" s="176">
        <f t="shared" si="2"/>
        <v>8.31</v>
      </c>
      <c r="J343" s="176">
        <f t="shared" si="3"/>
        <v>8.2899999999999991</v>
      </c>
      <c r="K343" s="175">
        <v>8.27</v>
      </c>
      <c r="L343" s="175">
        <f t="shared" si="4"/>
        <v>8.266</v>
      </c>
      <c r="M343" s="175">
        <f t="shared" si="5"/>
        <v>8.2620000000000005</v>
      </c>
      <c r="N343" s="175">
        <f t="shared" si="6"/>
        <v>8.2579999999999991</v>
      </c>
      <c r="O343" s="175">
        <f t="shared" si="7"/>
        <v>8.2539999999999996</v>
      </c>
      <c r="P343" s="176">
        <v>8.25</v>
      </c>
      <c r="Q343" s="176">
        <f t="shared" si="8"/>
        <v>8.25</v>
      </c>
      <c r="R343" s="176">
        <f t="shared" si="9"/>
        <v>8.25</v>
      </c>
      <c r="S343" s="176">
        <f t="shared" si="10"/>
        <v>8.25</v>
      </c>
      <c r="T343" s="176">
        <f t="shared" si="11"/>
        <v>8.25</v>
      </c>
      <c r="U343" s="183">
        <v>8.25</v>
      </c>
      <c r="V343" s="178">
        <f t="shared" ref="V343:AO343" si="363">B343-B344</f>
        <v>1.9999999999999574E-2</v>
      </c>
      <c r="W343" s="178">
        <f t="shared" si="363"/>
        <v>2.000000000000135E-2</v>
      </c>
      <c r="X343" s="178">
        <f t="shared" si="363"/>
        <v>1.0000000000001563E-2</v>
      </c>
      <c r="Y343" s="178">
        <f t="shared" si="363"/>
        <v>1.9999999999999574E-2</v>
      </c>
      <c r="Z343" s="178">
        <f t="shared" si="363"/>
        <v>2.9999999999999361E-2</v>
      </c>
      <c r="AA343" s="178">
        <f t="shared" si="363"/>
        <v>3.5000000000000142E-2</v>
      </c>
      <c r="AB343" s="178">
        <f t="shared" si="363"/>
        <v>4.0000000000000924E-2</v>
      </c>
      <c r="AC343" s="178">
        <f t="shared" si="363"/>
        <v>4.0000000000000924E-2</v>
      </c>
      <c r="AD343" s="178">
        <f t="shared" si="363"/>
        <v>3.9999999999999147E-2</v>
      </c>
      <c r="AE343" s="178">
        <f t="shared" si="363"/>
        <v>3.9999999999999147E-2</v>
      </c>
      <c r="AF343" s="178">
        <f t="shared" si="363"/>
        <v>3.8000000000000256E-2</v>
      </c>
      <c r="AG343" s="178">
        <f t="shared" si="363"/>
        <v>3.5999999999999588E-2</v>
      </c>
      <c r="AH343" s="178">
        <f t="shared" si="363"/>
        <v>3.399999999999892E-2</v>
      </c>
      <c r="AI343" s="178">
        <f t="shared" si="363"/>
        <v>3.1999999999998252E-2</v>
      </c>
      <c r="AJ343" s="178">
        <f t="shared" si="363"/>
        <v>2.9999999999999361E-2</v>
      </c>
      <c r="AK343" s="178">
        <f t="shared" si="363"/>
        <v>2.7999999999998693E-2</v>
      </c>
      <c r="AL343" s="178">
        <f t="shared" si="363"/>
        <v>2.5999999999999801E-2</v>
      </c>
      <c r="AM343" s="178">
        <f t="shared" si="363"/>
        <v>2.3999999999999133E-2</v>
      </c>
      <c r="AN343" s="178">
        <f t="shared" si="363"/>
        <v>2.2000000000000242E-2</v>
      </c>
      <c r="AO343" s="178">
        <f t="shared" si="363"/>
        <v>1.9999999999999574E-2</v>
      </c>
      <c r="AP343" s="179">
        <f t="shared" si="13"/>
        <v>4.0000000000000924E-2</v>
      </c>
      <c r="AS343" s="240"/>
    </row>
    <row r="344" spans="1:45" ht="12.75">
      <c r="A344" s="184">
        <v>42639</v>
      </c>
      <c r="B344" s="182">
        <v>9.1</v>
      </c>
      <c r="C344" s="176">
        <v>8.69</v>
      </c>
      <c r="D344" s="175">
        <v>8.5399999999999991</v>
      </c>
      <c r="E344" s="175">
        <f t="shared" si="0"/>
        <v>8.4600000000000009</v>
      </c>
      <c r="F344" s="175">
        <v>8.3800000000000008</v>
      </c>
      <c r="G344" s="175">
        <f t="shared" si="1"/>
        <v>8.3350000000000009</v>
      </c>
      <c r="H344" s="176">
        <v>8.2899999999999991</v>
      </c>
      <c r="I344" s="176">
        <f t="shared" si="2"/>
        <v>8.27</v>
      </c>
      <c r="J344" s="176">
        <f t="shared" si="3"/>
        <v>8.25</v>
      </c>
      <c r="K344" s="175">
        <v>8.23</v>
      </c>
      <c r="L344" s="175">
        <f t="shared" si="4"/>
        <v>8.2279999999999998</v>
      </c>
      <c r="M344" s="175">
        <f t="shared" si="5"/>
        <v>8.2260000000000009</v>
      </c>
      <c r="N344" s="175">
        <f t="shared" si="6"/>
        <v>8.2240000000000002</v>
      </c>
      <c r="O344" s="175">
        <f t="shared" si="7"/>
        <v>8.2220000000000013</v>
      </c>
      <c r="P344" s="176">
        <v>8.2200000000000006</v>
      </c>
      <c r="Q344" s="176">
        <f t="shared" si="8"/>
        <v>8.2220000000000013</v>
      </c>
      <c r="R344" s="176">
        <f t="shared" si="9"/>
        <v>8.2240000000000002</v>
      </c>
      <c r="S344" s="176">
        <f t="shared" si="10"/>
        <v>8.2260000000000009</v>
      </c>
      <c r="T344" s="176">
        <f t="shared" si="11"/>
        <v>8.2279999999999998</v>
      </c>
      <c r="U344" s="183">
        <v>8.23</v>
      </c>
      <c r="V344" s="178">
        <f t="shared" ref="V344:AO344" si="364">B344-B345</f>
        <v>9.9999999999997868E-3</v>
      </c>
      <c r="W344" s="178">
        <f t="shared" si="364"/>
        <v>4.9999999999998934E-2</v>
      </c>
      <c r="X344" s="178">
        <f t="shared" si="364"/>
        <v>6.9999999999998508E-2</v>
      </c>
      <c r="Y344" s="178">
        <f t="shared" si="364"/>
        <v>5.0000000000000711E-2</v>
      </c>
      <c r="Z344" s="178">
        <f t="shared" si="364"/>
        <v>3.0000000000001137E-2</v>
      </c>
      <c r="AA344" s="178">
        <f t="shared" si="364"/>
        <v>2.000000000000135E-2</v>
      </c>
      <c r="AB344" s="178">
        <f t="shared" si="364"/>
        <v>9.9999999999997868E-3</v>
      </c>
      <c r="AC344" s="178">
        <f t="shared" si="364"/>
        <v>9.9999999999997868E-3</v>
      </c>
      <c r="AD344" s="178">
        <f t="shared" si="364"/>
        <v>9.9999999999997868E-3</v>
      </c>
      <c r="AE344" s="178">
        <f t="shared" si="364"/>
        <v>9.9999999999997868E-3</v>
      </c>
      <c r="AF344" s="178">
        <f t="shared" si="364"/>
        <v>5.999999999998451E-3</v>
      </c>
      <c r="AG344" s="178">
        <f t="shared" si="364"/>
        <v>2.0000000000006679E-3</v>
      </c>
      <c r="AH344" s="178">
        <f t="shared" si="364"/>
        <v>-2.0000000000006679E-3</v>
      </c>
      <c r="AI344" s="178">
        <f t="shared" si="364"/>
        <v>-5.999999999998451E-3</v>
      </c>
      <c r="AJ344" s="178">
        <f t="shared" si="364"/>
        <v>-9.9999999999997868E-3</v>
      </c>
      <c r="AK344" s="178">
        <f t="shared" si="364"/>
        <v>-1.5999999999998238E-2</v>
      </c>
      <c r="AL344" s="178">
        <f t="shared" si="364"/>
        <v>-2.2000000000000242E-2</v>
      </c>
      <c r="AM344" s="178">
        <f t="shared" si="364"/>
        <v>-2.7999999999998693E-2</v>
      </c>
      <c r="AN344" s="178">
        <f t="shared" si="364"/>
        <v>-3.4000000000000696E-2</v>
      </c>
      <c r="AO344" s="178">
        <f t="shared" si="364"/>
        <v>-3.9999999999999147E-2</v>
      </c>
      <c r="AP344" s="179">
        <f t="shared" si="13"/>
        <v>6.9999999999998508E-2</v>
      </c>
      <c r="AS344" s="240"/>
    </row>
    <row r="345" spans="1:45" ht="12.75">
      <c r="A345" s="184">
        <v>42636</v>
      </c>
      <c r="B345" s="182">
        <v>9.09</v>
      </c>
      <c r="C345" s="176">
        <v>8.64</v>
      </c>
      <c r="D345" s="175">
        <v>8.4700000000000006</v>
      </c>
      <c r="E345" s="175">
        <f t="shared" si="0"/>
        <v>8.41</v>
      </c>
      <c r="F345" s="175">
        <v>8.35</v>
      </c>
      <c r="G345" s="175">
        <f t="shared" si="1"/>
        <v>8.3149999999999995</v>
      </c>
      <c r="H345" s="176">
        <v>8.2799999999999994</v>
      </c>
      <c r="I345" s="176">
        <f t="shared" si="2"/>
        <v>8.26</v>
      </c>
      <c r="J345" s="176">
        <f t="shared" si="3"/>
        <v>8.24</v>
      </c>
      <c r="K345" s="175">
        <v>8.2200000000000006</v>
      </c>
      <c r="L345" s="175">
        <f t="shared" si="4"/>
        <v>8.2220000000000013</v>
      </c>
      <c r="M345" s="175">
        <f t="shared" si="5"/>
        <v>8.2240000000000002</v>
      </c>
      <c r="N345" s="175">
        <f t="shared" si="6"/>
        <v>8.2260000000000009</v>
      </c>
      <c r="O345" s="175">
        <f t="shared" si="7"/>
        <v>8.2279999999999998</v>
      </c>
      <c r="P345" s="176">
        <v>8.23</v>
      </c>
      <c r="Q345" s="176">
        <f t="shared" si="8"/>
        <v>8.2379999999999995</v>
      </c>
      <c r="R345" s="176">
        <f t="shared" si="9"/>
        <v>8.2460000000000004</v>
      </c>
      <c r="S345" s="176">
        <f t="shared" si="10"/>
        <v>8.2539999999999996</v>
      </c>
      <c r="T345" s="176">
        <f t="shared" si="11"/>
        <v>8.2620000000000005</v>
      </c>
      <c r="U345" s="183">
        <v>8.27</v>
      </c>
      <c r="V345" s="178">
        <f t="shared" ref="V345:AO345" si="365">B345-B346</f>
        <v>9.9999999999997868E-3</v>
      </c>
      <c r="W345" s="178">
        <f t="shared" si="365"/>
        <v>9.9999999999997868E-3</v>
      </c>
      <c r="X345" s="178">
        <f t="shared" si="365"/>
        <v>9.9999999999997868E-3</v>
      </c>
      <c r="Y345" s="178">
        <f t="shared" si="365"/>
        <v>4.4999999999999929E-2</v>
      </c>
      <c r="Z345" s="178">
        <f t="shared" si="365"/>
        <v>8.0000000000000071E-2</v>
      </c>
      <c r="AA345" s="178">
        <f t="shared" si="365"/>
        <v>9.5000000000000639E-2</v>
      </c>
      <c r="AB345" s="178">
        <f t="shared" si="365"/>
        <v>0.10999999999999943</v>
      </c>
      <c r="AC345" s="178">
        <f t="shared" si="365"/>
        <v>9.3333333333333712E-2</v>
      </c>
      <c r="AD345" s="178">
        <f t="shared" si="365"/>
        <v>7.6666666666666217E-2</v>
      </c>
      <c r="AE345" s="178">
        <f t="shared" si="365"/>
        <v>6.0000000000000497E-2</v>
      </c>
      <c r="AF345" s="178">
        <f t="shared" si="365"/>
        <v>4.2000000000001592E-2</v>
      </c>
      <c r="AG345" s="178">
        <f t="shared" si="365"/>
        <v>2.4000000000000909E-2</v>
      </c>
      <c r="AH345" s="178">
        <f t="shared" si="365"/>
        <v>6.0000000000002274E-3</v>
      </c>
      <c r="AI345" s="178">
        <f t="shared" si="365"/>
        <v>-1.2000000000000455E-2</v>
      </c>
      <c r="AJ345" s="178">
        <f t="shared" si="365"/>
        <v>-2.9999999999999361E-2</v>
      </c>
      <c r="AK345" s="178">
        <f t="shared" si="365"/>
        <v>-4.1999999999999815E-2</v>
      </c>
      <c r="AL345" s="178">
        <f t="shared" si="365"/>
        <v>-5.3999999999998494E-2</v>
      </c>
      <c r="AM345" s="178">
        <f t="shared" si="365"/>
        <v>-6.6000000000000725E-2</v>
      </c>
      <c r="AN345" s="178">
        <f t="shared" si="365"/>
        <v>-7.7999999999999403E-2</v>
      </c>
      <c r="AO345" s="178">
        <f t="shared" si="365"/>
        <v>-8.9999999999999858E-2</v>
      </c>
      <c r="AP345" s="179">
        <f t="shared" si="13"/>
        <v>0.10999999999999943</v>
      </c>
      <c r="AS345" s="240"/>
    </row>
    <row r="346" spans="1:45" ht="12.75">
      <c r="A346" s="184">
        <v>42635</v>
      </c>
      <c r="B346" s="182">
        <v>9.08</v>
      </c>
      <c r="C346" s="176">
        <v>8.6300000000000008</v>
      </c>
      <c r="D346" s="175">
        <v>8.4600000000000009</v>
      </c>
      <c r="E346" s="175">
        <f t="shared" si="0"/>
        <v>8.3650000000000002</v>
      </c>
      <c r="F346" s="175">
        <v>8.27</v>
      </c>
      <c r="G346" s="175">
        <f t="shared" si="1"/>
        <v>8.2199999999999989</v>
      </c>
      <c r="H346" s="176">
        <v>8.17</v>
      </c>
      <c r="I346" s="176">
        <f t="shared" si="2"/>
        <v>8.1666666666666661</v>
      </c>
      <c r="J346" s="176">
        <f t="shared" si="3"/>
        <v>8.163333333333334</v>
      </c>
      <c r="K346" s="175">
        <v>8.16</v>
      </c>
      <c r="L346" s="175">
        <f t="shared" si="4"/>
        <v>8.18</v>
      </c>
      <c r="M346" s="175">
        <f t="shared" si="5"/>
        <v>8.1999999999999993</v>
      </c>
      <c r="N346" s="175">
        <f t="shared" si="6"/>
        <v>8.2200000000000006</v>
      </c>
      <c r="O346" s="175">
        <f t="shared" si="7"/>
        <v>8.24</v>
      </c>
      <c r="P346" s="176">
        <v>8.26</v>
      </c>
      <c r="Q346" s="176">
        <f t="shared" si="8"/>
        <v>8.2799999999999994</v>
      </c>
      <c r="R346" s="176">
        <f t="shared" si="9"/>
        <v>8.2999999999999989</v>
      </c>
      <c r="S346" s="176">
        <f t="shared" si="10"/>
        <v>8.32</v>
      </c>
      <c r="T346" s="176">
        <f t="shared" si="11"/>
        <v>8.34</v>
      </c>
      <c r="U346" s="183">
        <v>8.36</v>
      </c>
      <c r="V346" s="178">
        <f t="shared" ref="V346:AO346" si="366">B346-B347</f>
        <v>1.9999999999999574E-2</v>
      </c>
      <c r="W346" s="178">
        <f t="shared" si="366"/>
        <v>-2.9999999999999361E-2</v>
      </c>
      <c r="X346" s="178">
        <f t="shared" si="366"/>
        <v>-5.9999999999998721E-2</v>
      </c>
      <c r="Y346" s="178">
        <f t="shared" si="366"/>
        <v>-6.0000000000000497E-2</v>
      </c>
      <c r="Z346" s="178">
        <f t="shared" si="366"/>
        <v>-6.0000000000000497E-2</v>
      </c>
      <c r="AA346" s="178">
        <f t="shared" si="366"/>
        <v>-5.5000000000001492E-2</v>
      </c>
      <c r="AB346" s="178">
        <f t="shared" si="366"/>
        <v>-5.0000000000000711E-2</v>
      </c>
      <c r="AC346" s="178">
        <f t="shared" si="366"/>
        <v>-4.6666666666666856E-2</v>
      </c>
      <c r="AD346" s="178">
        <f t="shared" si="366"/>
        <v>-4.3333333333333002E-2</v>
      </c>
      <c r="AE346" s="178">
        <f t="shared" si="366"/>
        <v>-3.9999999999999147E-2</v>
      </c>
      <c r="AF346" s="178">
        <f t="shared" si="366"/>
        <v>-4.1999999999999815E-2</v>
      </c>
      <c r="AG346" s="178">
        <f t="shared" si="366"/>
        <v>-4.4000000000000483E-2</v>
      </c>
      <c r="AH346" s="178">
        <f t="shared" si="366"/>
        <v>-4.5999999999999375E-2</v>
      </c>
      <c r="AI346" s="178">
        <f t="shared" si="366"/>
        <v>-4.8000000000000043E-2</v>
      </c>
      <c r="AJ346" s="178">
        <f t="shared" si="366"/>
        <v>-5.0000000000000711E-2</v>
      </c>
      <c r="AK346" s="178">
        <f t="shared" si="366"/>
        <v>-5.400000000000027E-2</v>
      </c>
      <c r="AL346" s="178">
        <f t="shared" si="366"/>
        <v>-5.8000000000001606E-2</v>
      </c>
      <c r="AM346" s="178">
        <f t="shared" si="366"/>
        <v>-6.1999999999999389E-2</v>
      </c>
      <c r="AN346" s="178">
        <f t="shared" si="366"/>
        <v>-6.6000000000000725E-2</v>
      </c>
      <c r="AO346" s="178">
        <f t="shared" si="366"/>
        <v>-7.0000000000000284E-2</v>
      </c>
      <c r="AP346" s="179">
        <f t="shared" si="13"/>
        <v>1.9999999999999574E-2</v>
      </c>
      <c r="AS346" s="240"/>
    </row>
    <row r="347" spans="1:45" ht="12.75">
      <c r="A347" s="184">
        <v>42634</v>
      </c>
      <c r="B347" s="182">
        <v>9.06</v>
      </c>
      <c r="C347" s="176">
        <v>8.66</v>
      </c>
      <c r="D347" s="175">
        <v>8.52</v>
      </c>
      <c r="E347" s="175">
        <f t="shared" si="0"/>
        <v>8.4250000000000007</v>
      </c>
      <c r="F347" s="175">
        <v>8.33</v>
      </c>
      <c r="G347" s="175">
        <f t="shared" si="1"/>
        <v>8.2750000000000004</v>
      </c>
      <c r="H347" s="176">
        <v>8.2200000000000006</v>
      </c>
      <c r="I347" s="176">
        <f t="shared" si="2"/>
        <v>8.2133333333333329</v>
      </c>
      <c r="J347" s="176">
        <f t="shared" si="3"/>
        <v>8.206666666666667</v>
      </c>
      <c r="K347" s="175">
        <v>8.1999999999999993</v>
      </c>
      <c r="L347" s="175">
        <f t="shared" si="4"/>
        <v>8.2219999999999995</v>
      </c>
      <c r="M347" s="175">
        <f t="shared" si="5"/>
        <v>8.2439999999999998</v>
      </c>
      <c r="N347" s="175">
        <f t="shared" si="6"/>
        <v>8.266</v>
      </c>
      <c r="O347" s="175">
        <f t="shared" si="7"/>
        <v>8.2880000000000003</v>
      </c>
      <c r="P347" s="176">
        <v>8.31</v>
      </c>
      <c r="Q347" s="176">
        <f t="shared" si="8"/>
        <v>8.3339999999999996</v>
      </c>
      <c r="R347" s="176">
        <f t="shared" si="9"/>
        <v>8.3580000000000005</v>
      </c>
      <c r="S347" s="176">
        <f t="shared" si="10"/>
        <v>8.3819999999999997</v>
      </c>
      <c r="T347" s="176">
        <f t="shared" si="11"/>
        <v>8.4060000000000006</v>
      </c>
      <c r="U347" s="183">
        <v>8.43</v>
      </c>
      <c r="V347" s="178">
        <f t="shared" ref="V347:AO347" si="367">B347-B348</f>
        <v>-0.10999999999999943</v>
      </c>
      <c r="W347" s="178">
        <f t="shared" si="367"/>
        <v>-0.16000000000000014</v>
      </c>
      <c r="X347" s="178">
        <f t="shared" si="367"/>
        <v>-0.14000000000000057</v>
      </c>
      <c r="Y347" s="178">
        <f t="shared" si="367"/>
        <v>-0.125</v>
      </c>
      <c r="Z347" s="178">
        <f t="shared" si="367"/>
        <v>-0.10999999999999943</v>
      </c>
      <c r="AA347" s="178">
        <f t="shared" si="367"/>
        <v>-0.10499999999999865</v>
      </c>
      <c r="AB347" s="178">
        <f t="shared" si="367"/>
        <v>-9.9999999999999645E-2</v>
      </c>
      <c r="AC347" s="178">
        <f t="shared" si="367"/>
        <v>-8.9999999999999858E-2</v>
      </c>
      <c r="AD347" s="178">
        <f t="shared" si="367"/>
        <v>-8.0000000000000071E-2</v>
      </c>
      <c r="AE347" s="178">
        <f t="shared" si="367"/>
        <v>-7.0000000000000284E-2</v>
      </c>
      <c r="AF347" s="178">
        <f t="shared" si="367"/>
        <v>-6.6000000000000725E-2</v>
      </c>
      <c r="AG347" s="178">
        <f t="shared" si="367"/>
        <v>-6.1999999999999389E-2</v>
      </c>
      <c r="AH347" s="178">
        <f t="shared" si="367"/>
        <v>-5.7999999999999829E-2</v>
      </c>
      <c r="AI347" s="178">
        <f t="shared" si="367"/>
        <v>-5.3999999999998494E-2</v>
      </c>
      <c r="AJ347" s="178">
        <f t="shared" si="367"/>
        <v>-4.9999999999998934E-2</v>
      </c>
      <c r="AK347" s="178">
        <f t="shared" si="367"/>
        <v>-5.0000000000000711E-2</v>
      </c>
      <c r="AL347" s="178">
        <f t="shared" si="367"/>
        <v>-4.9999999999998934E-2</v>
      </c>
      <c r="AM347" s="178">
        <f t="shared" si="367"/>
        <v>-5.0000000000000711E-2</v>
      </c>
      <c r="AN347" s="178">
        <f t="shared" si="367"/>
        <v>-4.9999999999998934E-2</v>
      </c>
      <c r="AO347" s="178">
        <f t="shared" si="367"/>
        <v>-5.0000000000000711E-2</v>
      </c>
      <c r="AP347" s="179">
        <f t="shared" si="13"/>
        <v>-4.9999999999998934E-2</v>
      </c>
      <c r="AS347" s="240"/>
    </row>
    <row r="348" spans="1:45" ht="12.75">
      <c r="A348" s="184">
        <v>42633</v>
      </c>
      <c r="B348" s="182">
        <v>9.17</v>
      </c>
      <c r="C348" s="176">
        <v>8.82</v>
      </c>
      <c r="D348" s="175">
        <v>8.66</v>
      </c>
      <c r="E348" s="175">
        <f t="shared" si="0"/>
        <v>8.5500000000000007</v>
      </c>
      <c r="F348" s="175">
        <v>8.44</v>
      </c>
      <c r="G348" s="175">
        <f t="shared" si="1"/>
        <v>8.379999999999999</v>
      </c>
      <c r="H348" s="176">
        <v>8.32</v>
      </c>
      <c r="I348" s="176">
        <f t="shared" si="2"/>
        <v>8.3033333333333328</v>
      </c>
      <c r="J348" s="176">
        <f t="shared" si="3"/>
        <v>8.2866666666666671</v>
      </c>
      <c r="K348" s="175">
        <v>8.27</v>
      </c>
      <c r="L348" s="175">
        <f t="shared" si="4"/>
        <v>8.2880000000000003</v>
      </c>
      <c r="M348" s="175">
        <f t="shared" si="5"/>
        <v>8.3059999999999992</v>
      </c>
      <c r="N348" s="175">
        <f t="shared" si="6"/>
        <v>8.3239999999999998</v>
      </c>
      <c r="O348" s="175">
        <f t="shared" si="7"/>
        <v>8.3419999999999987</v>
      </c>
      <c r="P348" s="176">
        <v>8.36</v>
      </c>
      <c r="Q348" s="176">
        <f t="shared" si="8"/>
        <v>8.3840000000000003</v>
      </c>
      <c r="R348" s="176">
        <f t="shared" si="9"/>
        <v>8.4079999999999995</v>
      </c>
      <c r="S348" s="176">
        <f t="shared" si="10"/>
        <v>8.4320000000000004</v>
      </c>
      <c r="T348" s="176">
        <f t="shared" si="11"/>
        <v>8.4559999999999995</v>
      </c>
      <c r="U348" s="183">
        <v>8.48</v>
      </c>
      <c r="V348" s="178">
        <f t="shared" ref="V348:AO348" si="368">B348-B349</f>
        <v>8.9999999999999858E-2</v>
      </c>
      <c r="W348" s="178">
        <f t="shared" si="368"/>
        <v>6.0000000000000497E-2</v>
      </c>
      <c r="X348" s="178">
        <f t="shared" si="368"/>
        <v>6.0000000000000497E-2</v>
      </c>
      <c r="Y348" s="178">
        <f t="shared" si="368"/>
        <v>5.0000000000000711E-2</v>
      </c>
      <c r="Z348" s="178">
        <f t="shared" si="368"/>
        <v>3.9999999999999147E-2</v>
      </c>
      <c r="AA348" s="178">
        <f t="shared" si="368"/>
        <v>3.5000000000000142E-2</v>
      </c>
      <c r="AB348" s="178">
        <f t="shared" si="368"/>
        <v>3.0000000000001137E-2</v>
      </c>
      <c r="AC348" s="178">
        <f t="shared" si="368"/>
        <v>2.6666666666667282E-2</v>
      </c>
      <c r="AD348" s="178">
        <f t="shared" si="368"/>
        <v>2.3333333333333428E-2</v>
      </c>
      <c r="AE348" s="178">
        <f t="shared" si="368"/>
        <v>1.9999999999999574E-2</v>
      </c>
      <c r="AF348" s="178">
        <f t="shared" si="368"/>
        <v>1.8000000000000682E-2</v>
      </c>
      <c r="AG348" s="178">
        <f t="shared" si="368"/>
        <v>1.6000000000000014E-2</v>
      </c>
      <c r="AH348" s="178">
        <f t="shared" si="368"/>
        <v>1.3999999999999346E-2</v>
      </c>
      <c r="AI348" s="178">
        <f t="shared" si="368"/>
        <v>1.1999999999998678E-2</v>
      </c>
      <c r="AJ348" s="178">
        <f t="shared" si="368"/>
        <v>9.9999999999997868E-3</v>
      </c>
      <c r="AK348" s="178">
        <f t="shared" si="368"/>
        <v>6.0000000000002274E-3</v>
      </c>
      <c r="AL348" s="178">
        <f t="shared" si="368"/>
        <v>1.9999999999988916E-3</v>
      </c>
      <c r="AM348" s="178">
        <f t="shared" si="368"/>
        <v>-1.9999999999988916E-3</v>
      </c>
      <c r="AN348" s="178">
        <f t="shared" si="368"/>
        <v>-6.0000000000002274E-3</v>
      </c>
      <c r="AO348" s="178">
        <f t="shared" si="368"/>
        <v>-9.9999999999997868E-3</v>
      </c>
      <c r="AP348" s="179">
        <f t="shared" si="13"/>
        <v>8.9999999999999858E-2</v>
      </c>
      <c r="AS348" s="240"/>
    </row>
    <row r="349" spans="1:45" ht="12.75">
      <c r="A349" s="184">
        <v>42632</v>
      </c>
      <c r="B349" s="182">
        <v>9.08</v>
      </c>
      <c r="C349" s="176">
        <v>8.76</v>
      </c>
      <c r="D349" s="175">
        <v>8.6</v>
      </c>
      <c r="E349" s="175">
        <f t="shared" si="0"/>
        <v>8.5</v>
      </c>
      <c r="F349" s="175">
        <v>8.4</v>
      </c>
      <c r="G349" s="175">
        <f t="shared" si="1"/>
        <v>8.3449999999999989</v>
      </c>
      <c r="H349" s="176">
        <v>8.2899999999999991</v>
      </c>
      <c r="I349" s="176">
        <f t="shared" si="2"/>
        <v>8.2766666666666655</v>
      </c>
      <c r="J349" s="176">
        <f t="shared" si="3"/>
        <v>8.2633333333333336</v>
      </c>
      <c r="K349" s="175">
        <v>8.25</v>
      </c>
      <c r="L349" s="175">
        <f t="shared" si="4"/>
        <v>8.27</v>
      </c>
      <c r="M349" s="175">
        <f t="shared" si="5"/>
        <v>8.2899999999999991</v>
      </c>
      <c r="N349" s="175">
        <f t="shared" si="6"/>
        <v>8.31</v>
      </c>
      <c r="O349" s="175">
        <f t="shared" si="7"/>
        <v>8.33</v>
      </c>
      <c r="P349" s="176">
        <v>8.35</v>
      </c>
      <c r="Q349" s="176">
        <f t="shared" si="8"/>
        <v>8.3780000000000001</v>
      </c>
      <c r="R349" s="176">
        <f t="shared" si="9"/>
        <v>8.4060000000000006</v>
      </c>
      <c r="S349" s="176">
        <f t="shared" si="10"/>
        <v>8.4339999999999993</v>
      </c>
      <c r="T349" s="176">
        <f t="shared" si="11"/>
        <v>8.4619999999999997</v>
      </c>
      <c r="U349" s="183">
        <v>8.49</v>
      </c>
      <c r="V349" s="178">
        <f t="shared" ref="V349:AO349" si="369">B349-B350</f>
        <v>1.9999999999999574E-2</v>
      </c>
      <c r="W349" s="178">
        <f t="shared" si="369"/>
        <v>7.0000000000000284E-2</v>
      </c>
      <c r="X349" s="178">
        <f t="shared" si="369"/>
        <v>8.0000000000000071E-2</v>
      </c>
      <c r="Y349" s="178">
        <f t="shared" si="369"/>
        <v>6.5000000000001279E-2</v>
      </c>
      <c r="Z349" s="178">
        <f t="shared" si="369"/>
        <v>5.0000000000000711E-2</v>
      </c>
      <c r="AA349" s="178">
        <f t="shared" si="369"/>
        <v>3.5000000000000142E-2</v>
      </c>
      <c r="AB349" s="178">
        <f t="shared" si="369"/>
        <v>1.9999999999999574E-2</v>
      </c>
      <c r="AC349" s="178">
        <f t="shared" si="369"/>
        <v>1.3333333333331865E-2</v>
      </c>
      <c r="AD349" s="178">
        <f t="shared" si="369"/>
        <v>6.6666666666677088E-3</v>
      </c>
      <c r="AE349" s="178">
        <f t="shared" si="369"/>
        <v>0</v>
      </c>
      <c r="AF349" s="178">
        <f t="shared" si="369"/>
        <v>-8.0000000000008953E-3</v>
      </c>
      <c r="AG349" s="178">
        <f t="shared" si="369"/>
        <v>-1.6000000000001791E-2</v>
      </c>
      <c r="AH349" s="178">
        <f t="shared" si="369"/>
        <v>-2.3999999999999133E-2</v>
      </c>
      <c r="AI349" s="178">
        <f t="shared" si="369"/>
        <v>-3.2000000000000028E-2</v>
      </c>
      <c r="AJ349" s="178">
        <f t="shared" si="369"/>
        <v>-4.0000000000000924E-2</v>
      </c>
      <c r="AK349" s="178">
        <f t="shared" si="369"/>
        <v>-4.0000000000000924E-2</v>
      </c>
      <c r="AL349" s="178">
        <f t="shared" si="369"/>
        <v>-3.9999999999999147E-2</v>
      </c>
      <c r="AM349" s="178">
        <f t="shared" si="369"/>
        <v>-4.0000000000000924E-2</v>
      </c>
      <c r="AN349" s="178">
        <f t="shared" si="369"/>
        <v>-3.9999999999999147E-2</v>
      </c>
      <c r="AO349" s="178">
        <f t="shared" si="369"/>
        <v>-3.9999999999999147E-2</v>
      </c>
      <c r="AP349" s="179">
        <f t="shared" si="13"/>
        <v>8.0000000000000071E-2</v>
      </c>
      <c r="AS349" s="240"/>
    </row>
    <row r="350" spans="1:45" ht="12.75">
      <c r="A350" s="184">
        <v>42629</v>
      </c>
      <c r="B350" s="182">
        <v>9.06</v>
      </c>
      <c r="C350" s="176">
        <v>8.69</v>
      </c>
      <c r="D350" s="175">
        <v>8.52</v>
      </c>
      <c r="E350" s="175">
        <f t="shared" si="0"/>
        <v>8.4349999999999987</v>
      </c>
      <c r="F350" s="175">
        <v>8.35</v>
      </c>
      <c r="G350" s="175">
        <f t="shared" si="1"/>
        <v>8.3099999999999987</v>
      </c>
      <c r="H350" s="176">
        <v>8.27</v>
      </c>
      <c r="I350" s="176">
        <f t="shared" si="2"/>
        <v>8.2633333333333336</v>
      </c>
      <c r="J350" s="176">
        <f t="shared" si="3"/>
        <v>8.2566666666666659</v>
      </c>
      <c r="K350" s="175">
        <v>8.25</v>
      </c>
      <c r="L350" s="175">
        <f t="shared" si="4"/>
        <v>8.2780000000000005</v>
      </c>
      <c r="M350" s="175">
        <f t="shared" si="5"/>
        <v>8.3060000000000009</v>
      </c>
      <c r="N350" s="175">
        <f t="shared" si="6"/>
        <v>8.3339999999999996</v>
      </c>
      <c r="O350" s="175">
        <f t="shared" si="7"/>
        <v>8.3620000000000001</v>
      </c>
      <c r="P350" s="176">
        <v>8.39</v>
      </c>
      <c r="Q350" s="176">
        <f t="shared" si="8"/>
        <v>8.418000000000001</v>
      </c>
      <c r="R350" s="176">
        <f t="shared" si="9"/>
        <v>8.4459999999999997</v>
      </c>
      <c r="S350" s="176">
        <f t="shared" si="10"/>
        <v>8.4740000000000002</v>
      </c>
      <c r="T350" s="176">
        <f t="shared" si="11"/>
        <v>8.5019999999999989</v>
      </c>
      <c r="U350" s="183">
        <v>8.5299999999999994</v>
      </c>
      <c r="V350" s="178">
        <f t="shared" ref="V350:AO350" si="370">B350-B351</f>
        <v>0.17999999999999972</v>
      </c>
      <c r="W350" s="178">
        <f t="shared" si="370"/>
        <v>0.15000000000000036</v>
      </c>
      <c r="X350" s="178">
        <f t="shared" si="370"/>
        <v>0.13999999999999879</v>
      </c>
      <c r="Y350" s="178">
        <f t="shared" si="370"/>
        <v>0.14499999999999957</v>
      </c>
      <c r="Z350" s="178">
        <f t="shared" si="370"/>
        <v>0.15000000000000036</v>
      </c>
      <c r="AA350" s="178">
        <f t="shared" si="370"/>
        <v>0.14499999999999957</v>
      </c>
      <c r="AB350" s="178">
        <f t="shared" si="370"/>
        <v>0.13999999999999879</v>
      </c>
      <c r="AC350" s="178">
        <f t="shared" si="370"/>
        <v>0.12999999999999901</v>
      </c>
      <c r="AD350" s="178">
        <f t="shared" si="370"/>
        <v>0.11999999999999922</v>
      </c>
      <c r="AE350" s="178">
        <f t="shared" si="370"/>
        <v>0.10999999999999943</v>
      </c>
      <c r="AF350" s="178">
        <f t="shared" si="370"/>
        <v>0.10800000000000054</v>
      </c>
      <c r="AG350" s="178">
        <f t="shared" si="370"/>
        <v>0.10600000000000165</v>
      </c>
      <c r="AH350" s="178">
        <f t="shared" si="370"/>
        <v>0.1039999999999992</v>
      </c>
      <c r="AI350" s="178">
        <f t="shared" si="370"/>
        <v>0.10200000000000031</v>
      </c>
      <c r="AJ350" s="178">
        <f t="shared" si="370"/>
        <v>0.10000000000000142</v>
      </c>
      <c r="AK350" s="178">
        <f t="shared" si="370"/>
        <v>9.6000000000001862E-2</v>
      </c>
      <c r="AL350" s="178">
        <f t="shared" si="370"/>
        <v>9.2000000000000526E-2</v>
      </c>
      <c r="AM350" s="178">
        <f t="shared" si="370"/>
        <v>8.8000000000000966E-2</v>
      </c>
      <c r="AN350" s="178">
        <f t="shared" si="370"/>
        <v>8.3999999999999631E-2</v>
      </c>
      <c r="AO350" s="178">
        <f t="shared" si="370"/>
        <v>8.0000000000000071E-2</v>
      </c>
      <c r="AP350" s="179">
        <f t="shared" si="13"/>
        <v>0.17999999999999972</v>
      </c>
      <c r="AS350" s="240"/>
    </row>
    <row r="351" spans="1:45" ht="12.75">
      <c r="A351" s="184">
        <v>42628</v>
      </c>
      <c r="B351" s="182">
        <v>8.8800000000000008</v>
      </c>
      <c r="C351" s="176">
        <v>8.5399999999999991</v>
      </c>
      <c r="D351" s="175">
        <v>8.3800000000000008</v>
      </c>
      <c r="E351" s="175">
        <f t="shared" si="0"/>
        <v>8.2899999999999991</v>
      </c>
      <c r="F351" s="175">
        <v>8.1999999999999993</v>
      </c>
      <c r="G351" s="175">
        <f t="shared" si="1"/>
        <v>8.1649999999999991</v>
      </c>
      <c r="H351" s="176">
        <v>8.1300000000000008</v>
      </c>
      <c r="I351" s="176">
        <f t="shared" si="2"/>
        <v>8.1333333333333346</v>
      </c>
      <c r="J351" s="176">
        <f t="shared" si="3"/>
        <v>8.1366666666666667</v>
      </c>
      <c r="K351" s="175">
        <v>8.14</v>
      </c>
      <c r="L351" s="175">
        <f t="shared" si="4"/>
        <v>8.17</v>
      </c>
      <c r="M351" s="175">
        <f t="shared" si="5"/>
        <v>8.1999999999999993</v>
      </c>
      <c r="N351" s="175">
        <f t="shared" si="6"/>
        <v>8.23</v>
      </c>
      <c r="O351" s="175">
        <f t="shared" si="7"/>
        <v>8.26</v>
      </c>
      <c r="P351" s="176">
        <v>8.2899999999999991</v>
      </c>
      <c r="Q351" s="176">
        <f t="shared" si="8"/>
        <v>8.3219999999999992</v>
      </c>
      <c r="R351" s="176">
        <f t="shared" si="9"/>
        <v>8.3539999999999992</v>
      </c>
      <c r="S351" s="176">
        <f t="shared" si="10"/>
        <v>8.3859999999999992</v>
      </c>
      <c r="T351" s="176">
        <f t="shared" si="11"/>
        <v>8.4179999999999993</v>
      </c>
      <c r="U351" s="183">
        <v>8.4499999999999993</v>
      </c>
      <c r="V351" s="178">
        <f t="shared" ref="V351:AO351" si="371">B351-B352</f>
        <v>2.000000000000135E-2</v>
      </c>
      <c r="W351" s="178">
        <f t="shared" si="371"/>
        <v>1.9999999999999574E-2</v>
      </c>
      <c r="X351" s="178">
        <f t="shared" si="371"/>
        <v>2.000000000000135E-2</v>
      </c>
      <c r="Y351" s="178">
        <f t="shared" si="371"/>
        <v>4.9999999999990052E-3</v>
      </c>
      <c r="Z351" s="178">
        <f t="shared" si="371"/>
        <v>-1.0000000000001563E-2</v>
      </c>
      <c r="AA351" s="178">
        <f t="shared" si="371"/>
        <v>-1.5000000000000568E-2</v>
      </c>
      <c r="AB351" s="178">
        <f t="shared" si="371"/>
        <v>-1.9999999999999574E-2</v>
      </c>
      <c r="AC351" s="178">
        <f t="shared" si="371"/>
        <v>-1.3333333333331865E-2</v>
      </c>
      <c r="AD351" s="178">
        <f t="shared" si="371"/>
        <v>-6.6666666666677088E-3</v>
      </c>
      <c r="AE351" s="178">
        <f t="shared" si="371"/>
        <v>0</v>
      </c>
      <c r="AF351" s="178">
        <f t="shared" si="371"/>
        <v>0</v>
      </c>
      <c r="AG351" s="178">
        <f t="shared" si="371"/>
        <v>0</v>
      </c>
      <c r="AH351" s="178">
        <f t="shared" si="371"/>
        <v>0</v>
      </c>
      <c r="AI351" s="178">
        <f t="shared" si="371"/>
        <v>0</v>
      </c>
      <c r="AJ351" s="178">
        <f t="shared" si="371"/>
        <v>0</v>
      </c>
      <c r="AK351" s="178">
        <f t="shared" si="371"/>
        <v>-2.0000000000006679E-3</v>
      </c>
      <c r="AL351" s="178">
        <f t="shared" si="371"/>
        <v>-4.0000000000013358E-3</v>
      </c>
      <c r="AM351" s="178">
        <f t="shared" si="371"/>
        <v>-6.0000000000002274E-3</v>
      </c>
      <c r="AN351" s="178">
        <f t="shared" si="371"/>
        <v>-8.0000000000008953E-3</v>
      </c>
      <c r="AO351" s="178">
        <f t="shared" si="371"/>
        <v>-1.0000000000001563E-2</v>
      </c>
      <c r="AP351" s="179">
        <f t="shared" si="13"/>
        <v>2.000000000000135E-2</v>
      </c>
      <c r="AS351" s="240"/>
    </row>
    <row r="352" spans="1:45" ht="12.75">
      <c r="A352" s="184">
        <v>42627</v>
      </c>
      <c r="B352" s="182">
        <v>8.86</v>
      </c>
      <c r="C352" s="176">
        <v>8.52</v>
      </c>
      <c r="D352" s="175">
        <v>8.36</v>
      </c>
      <c r="E352" s="175">
        <f t="shared" si="0"/>
        <v>8.2850000000000001</v>
      </c>
      <c r="F352" s="175">
        <v>8.2100000000000009</v>
      </c>
      <c r="G352" s="175">
        <f t="shared" si="1"/>
        <v>8.18</v>
      </c>
      <c r="H352" s="176">
        <v>8.15</v>
      </c>
      <c r="I352" s="176">
        <f t="shared" si="2"/>
        <v>8.1466666666666665</v>
      </c>
      <c r="J352" s="176">
        <f t="shared" si="3"/>
        <v>8.1433333333333344</v>
      </c>
      <c r="K352" s="175">
        <v>8.14</v>
      </c>
      <c r="L352" s="175">
        <f t="shared" si="4"/>
        <v>8.17</v>
      </c>
      <c r="M352" s="175">
        <f t="shared" si="5"/>
        <v>8.1999999999999993</v>
      </c>
      <c r="N352" s="175">
        <f t="shared" si="6"/>
        <v>8.23</v>
      </c>
      <c r="O352" s="175">
        <f t="shared" si="7"/>
        <v>8.26</v>
      </c>
      <c r="P352" s="176">
        <v>8.2899999999999991</v>
      </c>
      <c r="Q352" s="176">
        <f t="shared" si="8"/>
        <v>8.3239999999999998</v>
      </c>
      <c r="R352" s="176">
        <f t="shared" si="9"/>
        <v>8.3580000000000005</v>
      </c>
      <c r="S352" s="176">
        <f t="shared" si="10"/>
        <v>8.3919999999999995</v>
      </c>
      <c r="T352" s="176">
        <f t="shared" si="11"/>
        <v>8.4260000000000002</v>
      </c>
      <c r="U352" s="183">
        <v>8.4600000000000009</v>
      </c>
      <c r="V352" s="178">
        <f t="shared" ref="V352:AO352" si="372">B352-B353</f>
        <v>-4.0000000000000924E-2</v>
      </c>
      <c r="W352" s="178">
        <f t="shared" si="372"/>
        <v>-5.0000000000000711E-2</v>
      </c>
      <c r="X352" s="178">
        <f t="shared" si="372"/>
        <v>-6.0000000000000497E-2</v>
      </c>
      <c r="Y352" s="178">
        <f t="shared" si="372"/>
        <v>-3.9999999999999147E-2</v>
      </c>
      <c r="Z352" s="178">
        <f t="shared" si="372"/>
        <v>-1.9999999999999574E-2</v>
      </c>
      <c r="AA352" s="178">
        <f t="shared" si="372"/>
        <v>0</v>
      </c>
      <c r="AB352" s="178">
        <f t="shared" si="372"/>
        <v>1.9999999999999574E-2</v>
      </c>
      <c r="AC352" s="178">
        <f t="shared" si="372"/>
        <v>2.3333333333333428E-2</v>
      </c>
      <c r="AD352" s="178">
        <f t="shared" si="372"/>
        <v>2.6666666666667282E-2</v>
      </c>
      <c r="AE352" s="178">
        <f t="shared" si="372"/>
        <v>3.0000000000001137E-2</v>
      </c>
      <c r="AF352" s="178">
        <f t="shared" si="372"/>
        <v>3.0000000000001137E-2</v>
      </c>
      <c r="AG352" s="178">
        <f t="shared" si="372"/>
        <v>2.9999999999999361E-2</v>
      </c>
      <c r="AH352" s="178">
        <f t="shared" si="372"/>
        <v>3.0000000000001137E-2</v>
      </c>
      <c r="AI352" s="178">
        <f t="shared" si="372"/>
        <v>2.9999999999999361E-2</v>
      </c>
      <c r="AJ352" s="178">
        <f t="shared" si="372"/>
        <v>2.9999999999999361E-2</v>
      </c>
      <c r="AK352" s="178">
        <f t="shared" si="372"/>
        <v>2.8000000000000469E-2</v>
      </c>
      <c r="AL352" s="178">
        <f t="shared" si="372"/>
        <v>2.6000000000001577E-2</v>
      </c>
      <c r="AM352" s="178">
        <f t="shared" si="372"/>
        <v>2.3999999999999133E-2</v>
      </c>
      <c r="AN352" s="178">
        <f t="shared" si="372"/>
        <v>2.2000000000000242E-2</v>
      </c>
      <c r="AO352" s="178">
        <f t="shared" si="372"/>
        <v>2.000000000000135E-2</v>
      </c>
      <c r="AP352" s="179">
        <f t="shared" si="13"/>
        <v>3.0000000000001137E-2</v>
      </c>
      <c r="AS352" s="240"/>
    </row>
    <row r="353" spans="1:45" ht="12.75">
      <c r="A353" s="184">
        <v>42626</v>
      </c>
      <c r="B353" s="182">
        <v>8.9</v>
      </c>
      <c r="C353" s="176">
        <v>8.57</v>
      </c>
      <c r="D353" s="175">
        <v>8.42</v>
      </c>
      <c r="E353" s="175">
        <f t="shared" si="0"/>
        <v>8.3249999999999993</v>
      </c>
      <c r="F353" s="175">
        <v>8.23</v>
      </c>
      <c r="G353" s="175">
        <f t="shared" si="1"/>
        <v>8.18</v>
      </c>
      <c r="H353" s="176">
        <v>8.1300000000000008</v>
      </c>
      <c r="I353" s="176">
        <f t="shared" si="2"/>
        <v>8.1233333333333331</v>
      </c>
      <c r="J353" s="176">
        <f t="shared" si="3"/>
        <v>8.1166666666666671</v>
      </c>
      <c r="K353" s="175">
        <v>8.11</v>
      </c>
      <c r="L353" s="175">
        <f t="shared" si="4"/>
        <v>8.1399999999999988</v>
      </c>
      <c r="M353" s="175">
        <f t="shared" si="5"/>
        <v>8.17</v>
      </c>
      <c r="N353" s="175">
        <f t="shared" si="6"/>
        <v>8.1999999999999993</v>
      </c>
      <c r="O353" s="175">
        <f t="shared" si="7"/>
        <v>8.23</v>
      </c>
      <c r="P353" s="176">
        <v>8.26</v>
      </c>
      <c r="Q353" s="176">
        <f t="shared" si="8"/>
        <v>8.2959999999999994</v>
      </c>
      <c r="R353" s="176">
        <f t="shared" si="9"/>
        <v>8.331999999999999</v>
      </c>
      <c r="S353" s="176">
        <f t="shared" si="10"/>
        <v>8.3680000000000003</v>
      </c>
      <c r="T353" s="176">
        <f t="shared" si="11"/>
        <v>8.4039999999999999</v>
      </c>
      <c r="U353" s="183">
        <v>8.44</v>
      </c>
      <c r="V353" s="178">
        <f t="shared" ref="V353:AO353" si="373">B353-B354</f>
        <v>-7.0000000000000284E-2</v>
      </c>
      <c r="W353" s="178">
        <f t="shared" si="373"/>
        <v>-6.0000000000000497E-2</v>
      </c>
      <c r="X353" s="178">
        <f t="shared" si="373"/>
        <v>-4.0000000000000924E-2</v>
      </c>
      <c r="Y353" s="178">
        <f t="shared" si="373"/>
        <v>-2.000000000000135E-2</v>
      </c>
      <c r="Z353" s="178">
        <f t="shared" si="373"/>
        <v>0</v>
      </c>
      <c r="AA353" s="178">
        <f t="shared" si="373"/>
        <v>1.5000000000000568E-2</v>
      </c>
      <c r="AB353" s="178">
        <f t="shared" si="373"/>
        <v>3.0000000000001137E-2</v>
      </c>
      <c r="AC353" s="178">
        <f t="shared" si="373"/>
        <v>2.9999999999999361E-2</v>
      </c>
      <c r="AD353" s="178">
        <f t="shared" si="373"/>
        <v>3.0000000000001137E-2</v>
      </c>
      <c r="AE353" s="178">
        <f t="shared" si="373"/>
        <v>2.9999999999999361E-2</v>
      </c>
      <c r="AF353" s="178">
        <f t="shared" si="373"/>
        <v>2.7999999999998693E-2</v>
      </c>
      <c r="AG353" s="178">
        <f t="shared" si="373"/>
        <v>2.5999999999999801E-2</v>
      </c>
      <c r="AH353" s="178">
        <f t="shared" si="373"/>
        <v>2.3999999999999133E-2</v>
      </c>
      <c r="AI353" s="178">
        <f t="shared" si="373"/>
        <v>2.2000000000000242E-2</v>
      </c>
      <c r="AJ353" s="178">
        <f t="shared" si="373"/>
        <v>1.9999999999999574E-2</v>
      </c>
      <c r="AK353" s="178">
        <f t="shared" si="373"/>
        <v>1.7999999999998906E-2</v>
      </c>
      <c r="AL353" s="178">
        <f t="shared" si="373"/>
        <v>1.5999999999998238E-2</v>
      </c>
      <c r="AM353" s="178">
        <f t="shared" si="373"/>
        <v>1.4000000000001123E-2</v>
      </c>
      <c r="AN353" s="178">
        <f t="shared" si="373"/>
        <v>1.2000000000000455E-2</v>
      </c>
      <c r="AO353" s="178">
        <f t="shared" si="373"/>
        <v>9.9999999999997868E-3</v>
      </c>
      <c r="AP353" s="179">
        <f t="shared" si="13"/>
        <v>3.0000000000001137E-2</v>
      </c>
      <c r="AS353" s="240"/>
    </row>
    <row r="354" spans="1:45" ht="12.75">
      <c r="A354" s="184">
        <v>42625</v>
      </c>
      <c r="B354" s="182">
        <v>8.9700000000000006</v>
      </c>
      <c r="C354" s="176">
        <v>8.6300000000000008</v>
      </c>
      <c r="D354" s="175">
        <v>8.4600000000000009</v>
      </c>
      <c r="E354" s="175">
        <f t="shared" si="0"/>
        <v>8.3450000000000006</v>
      </c>
      <c r="F354" s="175">
        <v>8.23</v>
      </c>
      <c r="G354" s="175">
        <f t="shared" si="1"/>
        <v>8.1649999999999991</v>
      </c>
      <c r="H354" s="176">
        <v>8.1</v>
      </c>
      <c r="I354" s="176">
        <f t="shared" si="2"/>
        <v>8.0933333333333337</v>
      </c>
      <c r="J354" s="176">
        <f t="shared" si="3"/>
        <v>8.086666666666666</v>
      </c>
      <c r="K354" s="175">
        <v>8.08</v>
      </c>
      <c r="L354" s="175">
        <f t="shared" si="4"/>
        <v>8.1120000000000001</v>
      </c>
      <c r="M354" s="175">
        <f t="shared" si="5"/>
        <v>8.1440000000000001</v>
      </c>
      <c r="N354" s="175">
        <f t="shared" si="6"/>
        <v>8.1760000000000002</v>
      </c>
      <c r="O354" s="175">
        <f t="shared" si="7"/>
        <v>8.2080000000000002</v>
      </c>
      <c r="P354" s="176">
        <v>8.24</v>
      </c>
      <c r="Q354" s="176">
        <f t="shared" si="8"/>
        <v>8.2780000000000005</v>
      </c>
      <c r="R354" s="176">
        <f t="shared" si="9"/>
        <v>8.3160000000000007</v>
      </c>
      <c r="S354" s="176">
        <f t="shared" si="10"/>
        <v>8.3539999999999992</v>
      </c>
      <c r="T354" s="176">
        <f t="shared" si="11"/>
        <v>8.3919999999999995</v>
      </c>
      <c r="U354" s="183">
        <v>8.43</v>
      </c>
      <c r="V354" s="178">
        <f t="shared" ref="V354:AO354" si="374">B354-B355</f>
        <v>-1.9999999999999574E-2</v>
      </c>
      <c r="W354" s="178">
        <f t="shared" si="374"/>
        <v>-1.9999999999999574E-2</v>
      </c>
      <c r="X354" s="178">
        <f t="shared" si="374"/>
        <v>-1.9999999999999574E-2</v>
      </c>
      <c r="Y354" s="178">
        <f t="shared" si="374"/>
        <v>-1.9999999999999574E-2</v>
      </c>
      <c r="Z354" s="178">
        <f t="shared" si="374"/>
        <v>-1.9999999999999574E-2</v>
      </c>
      <c r="AA354" s="178">
        <f t="shared" si="374"/>
        <v>-1.5000000000000568E-2</v>
      </c>
      <c r="AB354" s="178">
        <f t="shared" si="374"/>
        <v>-9.9999999999997868E-3</v>
      </c>
      <c r="AC354" s="178">
        <f t="shared" si="374"/>
        <v>-9.9999999999997868E-3</v>
      </c>
      <c r="AD354" s="178">
        <f t="shared" si="374"/>
        <v>-9.9999999999997868E-3</v>
      </c>
      <c r="AE354" s="178">
        <f t="shared" si="374"/>
        <v>-9.9999999999997868E-3</v>
      </c>
      <c r="AF354" s="178">
        <f t="shared" si="374"/>
        <v>-9.9999999999997868E-3</v>
      </c>
      <c r="AG354" s="178">
        <f t="shared" si="374"/>
        <v>-9.9999999999997868E-3</v>
      </c>
      <c r="AH354" s="178">
        <f t="shared" si="374"/>
        <v>-9.9999999999997868E-3</v>
      </c>
      <c r="AI354" s="178">
        <f t="shared" si="374"/>
        <v>-9.9999999999997868E-3</v>
      </c>
      <c r="AJ354" s="178">
        <f t="shared" si="374"/>
        <v>-9.9999999999997868E-3</v>
      </c>
      <c r="AK354" s="178">
        <f t="shared" si="374"/>
        <v>-1.1999999999998678E-2</v>
      </c>
      <c r="AL354" s="178">
        <f t="shared" si="374"/>
        <v>-1.3999999999999346E-2</v>
      </c>
      <c r="AM354" s="178">
        <f t="shared" si="374"/>
        <v>-1.6000000000000014E-2</v>
      </c>
      <c r="AN354" s="178">
        <f t="shared" si="374"/>
        <v>-1.8000000000000682E-2</v>
      </c>
      <c r="AO354" s="178">
        <f t="shared" si="374"/>
        <v>-1.9999999999999574E-2</v>
      </c>
      <c r="AP354" s="179">
        <f t="shared" si="13"/>
        <v>-9.9999999999997868E-3</v>
      </c>
      <c r="AS354" s="240"/>
    </row>
    <row r="355" spans="1:45" ht="12.75">
      <c r="A355" s="184">
        <v>42622</v>
      </c>
      <c r="B355" s="182">
        <v>8.99</v>
      </c>
      <c r="C355" s="176">
        <v>8.65</v>
      </c>
      <c r="D355" s="175">
        <v>8.48</v>
      </c>
      <c r="E355" s="175">
        <f t="shared" si="0"/>
        <v>8.3650000000000002</v>
      </c>
      <c r="F355" s="175">
        <v>8.25</v>
      </c>
      <c r="G355" s="175">
        <f t="shared" si="1"/>
        <v>8.18</v>
      </c>
      <c r="H355" s="176">
        <v>8.11</v>
      </c>
      <c r="I355" s="176">
        <f t="shared" si="2"/>
        <v>8.1033333333333335</v>
      </c>
      <c r="J355" s="176">
        <f t="shared" si="3"/>
        <v>8.0966666666666658</v>
      </c>
      <c r="K355" s="175">
        <v>8.09</v>
      </c>
      <c r="L355" s="175">
        <f t="shared" si="4"/>
        <v>8.1219999999999999</v>
      </c>
      <c r="M355" s="175">
        <f t="shared" si="5"/>
        <v>8.1539999999999999</v>
      </c>
      <c r="N355" s="175">
        <f t="shared" si="6"/>
        <v>8.1859999999999999</v>
      </c>
      <c r="O355" s="175">
        <f t="shared" si="7"/>
        <v>8.218</v>
      </c>
      <c r="P355" s="176">
        <v>8.25</v>
      </c>
      <c r="Q355" s="176">
        <f t="shared" si="8"/>
        <v>8.2899999999999991</v>
      </c>
      <c r="R355" s="176">
        <f t="shared" si="9"/>
        <v>8.33</v>
      </c>
      <c r="S355" s="176">
        <f t="shared" si="10"/>
        <v>8.3699999999999992</v>
      </c>
      <c r="T355" s="176">
        <f t="shared" si="11"/>
        <v>8.41</v>
      </c>
      <c r="U355" s="183">
        <v>8.4499999999999993</v>
      </c>
      <c r="V355" s="178">
        <f t="shared" ref="V355:AO355" si="375">B355-B356</f>
        <v>9.9999999999997868E-3</v>
      </c>
      <c r="W355" s="178">
        <f t="shared" si="375"/>
        <v>8.9999999999999858E-2</v>
      </c>
      <c r="X355" s="178">
        <f t="shared" si="375"/>
        <v>0.12000000000000099</v>
      </c>
      <c r="Y355" s="178">
        <f t="shared" si="375"/>
        <v>0.13499999999999979</v>
      </c>
      <c r="Z355" s="178">
        <f t="shared" si="375"/>
        <v>0.15000000000000036</v>
      </c>
      <c r="AA355" s="178">
        <f t="shared" si="375"/>
        <v>0.14499999999999957</v>
      </c>
      <c r="AB355" s="178">
        <f t="shared" si="375"/>
        <v>0.13999999999999968</v>
      </c>
      <c r="AC355" s="178">
        <f t="shared" si="375"/>
        <v>0.14333333333333353</v>
      </c>
      <c r="AD355" s="178">
        <f t="shared" si="375"/>
        <v>0.14666666666666561</v>
      </c>
      <c r="AE355" s="178">
        <f t="shared" si="375"/>
        <v>0.14999999999999947</v>
      </c>
      <c r="AF355" s="178">
        <f t="shared" si="375"/>
        <v>0.14799999999999969</v>
      </c>
      <c r="AG355" s="178">
        <f t="shared" si="375"/>
        <v>0.1460000000000008</v>
      </c>
      <c r="AH355" s="178">
        <f t="shared" si="375"/>
        <v>0.14400000000000013</v>
      </c>
      <c r="AI355" s="178">
        <f t="shared" si="375"/>
        <v>0.14199999999999946</v>
      </c>
      <c r="AJ355" s="178">
        <f t="shared" si="375"/>
        <v>0.14000000000000057</v>
      </c>
      <c r="AK355" s="178">
        <f t="shared" si="375"/>
        <v>0.1379999999999999</v>
      </c>
      <c r="AL355" s="178">
        <f t="shared" si="375"/>
        <v>0.13600000000000101</v>
      </c>
      <c r="AM355" s="178">
        <f t="shared" si="375"/>
        <v>0.13399999999999856</v>
      </c>
      <c r="AN355" s="178">
        <f t="shared" si="375"/>
        <v>0.13199999999999967</v>
      </c>
      <c r="AO355" s="178">
        <f t="shared" si="375"/>
        <v>0.12999999999999901</v>
      </c>
      <c r="AP355" s="179">
        <f t="shared" si="13"/>
        <v>0.15000000000000036</v>
      </c>
      <c r="AS355" s="240"/>
    </row>
    <row r="356" spans="1:45" ht="12.75">
      <c r="A356" s="184">
        <v>42621</v>
      </c>
      <c r="B356" s="182">
        <v>8.98</v>
      </c>
      <c r="C356" s="176">
        <v>8.56</v>
      </c>
      <c r="D356" s="175">
        <v>8.36</v>
      </c>
      <c r="E356" s="175">
        <f t="shared" si="0"/>
        <v>8.23</v>
      </c>
      <c r="F356" s="175">
        <v>8.1</v>
      </c>
      <c r="G356" s="175">
        <f t="shared" si="1"/>
        <v>8.0350000000000001</v>
      </c>
      <c r="H356" s="176">
        <v>7.97</v>
      </c>
      <c r="I356" s="176">
        <f t="shared" si="2"/>
        <v>7.96</v>
      </c>
      <c r="J356" s="176">
        <f t="shared" si="3"/>
        <v>7.95</v>
      </c>
      <c r="K356" s="175">
        <v>7.94</v>
      </c>
      <c r="L356" s="175">
        <f t="shared" si="4"/>
        <v>7.9740000000000002</v>
      </c>
      <c r="M356" s="175">
        <f t="shared" si="5"/>
        <v>8.0079999999999991</v>
      </c>
      <c r="N356" s="175">
        <f t="shared" si="6"/>
        <v>8.0419999999999998</v>
      </c>
      <c r="O356" s="175">
        <f t="shared" si="7"/>
        <v>8.0760000000000005</v>
      </c>
      <c r="P356" s="176">
        <v>8.11</v>
      </c>
      <c r="Q356" s="176">
        <f t="shared" si="8"/>
        <v>8.1519999999999992</v>
      </c>
      <c r="R356" s="176">
        <f t="shared" si="9"/>
        <v>8.1939999999999991</v>
      </c>
      <c r="S356" s="176">
        <f t="shared" si="10"/>
        <v>8.2360000000000007</v>
      </c>
      <c r="T356" s="176">
        <f t="shared" si="11"/>
        <v>8.2780000000000005</v>
      </c>
      <c r="U356" s="183">
        <v>8.32</v>
      </c>
      <c r="V356" s="178">
        <f t="shared" ref="V356:AO356" si="376">B356-B357</f>
        <v>9.9999999999997868E-3</v>
      </c>
      <c r="W356" s="178">
        <f t="shared" si="376"/>
        <v>-3.9999999999999147E-2</v>
      </c>
      <c r="X356" s="178">
        <f t="shared" si="376"/>
        <v>-6.0000000000000497E-2</v>
      </c>
      <c r="Y356" s="178">
        <f t="shared" si="376"/>
        <v>-7.4999999999999289E-2</v>
      </c>
      <c r="Z356" s="178">
        <f t="shared" si="376"/>
        <v>-8.9999999999999858E-2</v>
      </c>
      <c r="AA356" s="178">
        <f t="shared" si="376"/>
        <v>-8.9999999999999858E-2</v>
      </c>
      <c r="AB356" s="178">
        <f t="shared" si="376"/>
        <v>-9.0000000000000746E-2</v>
      </c>
      <c r="AC356" s="178">
        <f t="shared" si="376"/>
        <v>-8.3333333333333037E-2</v>
      </c>
      <c r="AD356" s="178">
        <f t="shared" si="376"/>
        <v>-7.6666666666667105E-2</v>
      </c>
      <c r="AE356" s="178">
        <f t="shared" si="376"/>
        <v>-6.9999999999999396E-2</v>
      </c>
      <c r="AF356" s="178">
        <f t="shared" si="376"/>
        <v>-6.4000000000000057E-2</v>
      </c>
      <c r="AG356" s="178">
        <f t="shared" si="376"/>
        <v>-5.8000000000001606E-2</v>
      </c>
      <c r="AH356" s="178">
        <f t="shared" si="376"/>
        <v>-5.1999999999999602E-2</v>
      </c>
      <c r="AI356" s="178">
        <f t="shared" si="376"/>
        <v>-4.5999999999999375E-2</v>
      </c>
      <c r="AJ356" s="178">
        <f t="shared" si="376"/>
        <v>-4.0000000000000924E-2</v>
      </c>
      <c r="AK356" s="178">
        <f t="shared" si="376"/>
        <v>-3.8000000000000256E-2</v>
      </c>
      <c r="AL356" s="178">
        <f t="shared" si="376"/>
        <v>-3.6000000000001364E-2</v>
      </c>
      <c r="AM356" s="178">
        <f t="shared" si="376"/>
        <v>-3.399999999999892E-2</v>
      </c>
      <c r="AN356" s="178">
        <f t="shared" si="376"/>
        <v>-3.2000000000000028E-2</v>
      </c>
      <c r="AO356" s="178">
        <f t="shared" si="376"/>
        <v>-2.9999999999999361E-2</v>
      </c>
      <c r="AP356" s="179">
        <f t="shared" si="13"/>
        <v>9.9999999999997868E-3</v>
      </c>
      <c r="AS356" s="240"/>
    </row>
    <row r="357" spans="1:45" ht="12.75">
      <c r="A357" s="184">
        <v>42620</v>
      </c>
      <c r="B357" s="182">
        <v>8.9700000000000006</v>
      </c>
      <c r="C357" s="176">
        <v>8.6</v>
      </c>
      <c r="D357" s="175">
        <v>8.42</v>
      </c>
      <c r="E357" s="175">
        <f t="shared" si="0"/>
        <v>8.3049999999999997</v>
      </c>
      <c r="F357" s="175">
        <v>8.19</v>
      </c>
      <c r="G357" s="175">
        <f t="shared" si="1"/>
        <v>8.125</v>
      </c>
      <c r="H357" s="176">
        <v>8.06</v>
      </c>
      <c r="I357" s="176">
        <f t="shared" si="2"/>
        <v>8.043333333333333</v>
      </c>
      <c r="J357" s="176">
        <f t="shared" si="3"/>
        <v>8.0266666666666673</v>
      </c>
      <c r="K357" s="175">
        <v>8.01</v>
      </c>
      <c r="L357" s="175">
        <f t="shared" si="4"/>
        <v>8.0380000000000003</v>
      </c>
      <c r="M357" s="175">
        <f t="shared" si="5"/>
        <v>8.0660000000000007</v>
      </c>
      <c r="N357" s="175">
        <f t="shared" si="6"/>
        <v>8.0939999999999994</v>
      </c>
      <c r="O357" s="175">
        <f t="shared" si="7"/>
        <v>8.1219999999999999</v>
      </c>
      <c r="P357" s="176">
        <v>8.15</v>
      </c>
      <c r="Q357" s="176">
        <f t="shared" si="8"/>
        <v>8.19</v>
      </c>
      <c r="R357" s="176">
        <f t="shared" si="9"/>
        <v>8.23</v>
      </c>
      <c r="S357" s="176">
        <f t="shared" si="10"/>
        <v>8.27</v>
      </c>
      <c r="T357" s="176">
        <f t="shared" si="11"/>
        <v>8.31</v>
      </c>
      <c r="U357" s="183">
        <v>8.35</v>
      </c>
      <c r="V357" s="178">
        <f t="shared" ref="V357:AO357" si="377">B357-B358</f>
        <v>-3.9999999999999147E-2</v>
      </c>
      <c r="W357" s="178">
        <f t="shared" si="377"/>
        <v>-3.0000000000001137E-2</v>
      </c>
      <c r="X357" s="178">
        <f t="shared" si="377"/>
        <v>-5.0000000000000711E-2</v>
      </c>
      <c r="Y357" s="178">
        <f t="shared" si="377"/>
        <v>-5.0000000000000711E-2</v>
      </c>
      <c r="Z357" s="178">
        <f t="shared" si="377"/>
        <v>-5.0000000000000711E-2</v>
      </c>
      <c r="AA357" s="178">
        <f t="shared" si="377"/>
        <v>-4.4999999999999929E-2</v>
      </c>
      <c r="AB357" s="178">
        <f t="shared" si="377"/>
        <v>-3.9999999999999147E-2</v>
      </c>
      <c r="AC357" s="178">
        <f t="shared" si="377"/>
        <v>-3.6666666666667069E-2</v>
      </c>
      <c r="AD357" s="178">
        <f t="shared" si="377"/>
        <v>-3.3333333333331439E-2</v>
      </c>
      <c r="AE357" s="178">
        <f t="shared" si="377"/>
        <v>-2.9999999999999361E-2</v>
      </c>
      <c r="AF357" s="178">
        <f t="shared" si="377"/>
        <v>-2.7999999999998693E-2</v>
      </c>
      <c r="AG357" s="178">
        <f t="shared" si="377"/>
        <v>-2.5999999999998025E-2</v>
      </c>
      <c r="AH357" s="178">
        <f t="shared" si="377"/>
        <v>-2.4000000000000909E-2</v>
      </c>
      <c r="AI357" s="178">
        <f t="shared" si="377"/>
        <v>-2.2000000000000242E-2</v>
      </c>
      <c r="AJ357" s="178">
        <f t="shared" si="377"/>
        <v>-1.9999999999999574E-2</v>
      </c>
      <c r="AK357" s="178">
        <f t="shared" si="377"/>
        <v>-1.9999999999999574E-2</v>
      </c>
      <c r="AL357" s="178">
        <f t="shared" si="377"/>
        <v>-1.9999999999999574E-2</v>
      </c>
      <c r="AM357" s="178">
        <f t="shared" si="377"/>
        <v>-1.9999999999999574E-2</v>
      </c>
      <c r="AN357" s="178">
        <f t="shared" si="377"/>
        <v>-1.9999999999999574E-2</v>
      </c>
      <c r="AO357" s="178">
        <f t="shared" si="377"/>
        <v>-1.9999999999999574E-2</v>
      </c>
      <c r="AP357" s="179">
        <f t="shared" si="13"/>
        <v>-1.9999999999999574E-2</v>
      </c>
      <c r="AS357" s="240"/>
    </row>
    <row r="358" spans="1:45" ht="12.75">
      <c r="A358" s="184">
        <v>42619</v>
      </c>
      <c r="B358" s="182">
        <v>9.01</v>
      </c>
      <c r="C358" s="176">
        <v>8.6300000000000008</v>
      </c>
      <c r="D358" s="175">
        <v>8.4700000000000006</v>
      </c>
      <c r="E358" s="175">
        <f t="shared" si="0"/>
        <v>8.3550000000000004</v>
      </c>
      <c r="F358" s="175">
        <v>8.24</v>
      </c>
      <c r="G358" s="175">
        <f t="shared" si="1"/>
        <v>8.17</v>
      </c>
      <c r="H358" s="176">
        <v>8.1</v>
      </c>
      <c r="I358" s="176">
        <f t="shared" si="2"/>
        <v>8.08</v>
      </c>
      <c r="J358" s="176">
        <f t="shared" si="3"/>
        <v>8.0599999999999987</v>
      </c>
      <c r="K358" s="175">
        <v>8.0399999999999991</v>
      </c>
      <c r="L358" s="175">
        <f t="shared" si="4"/>
        <v>8.0659999999999989</v>
      </c>
      <c r="M358" s="175">
        <f t="shared" si="5"/>
        <v>8.0919999999999987</v>
      </c>
      <c r="N358" s="175">
        <f t="shared" si="6"/>
        <v>8.1180000000000003</v>
      </c>
      <c r="O358" s="175">
        <f t="shared" si="7"/>
        <v>8.1440000000000001</v>
      </c>
      <c r="P358" s="176">
        <v>8.17</v>
      </c>
      <c r="Q358" s="176">
        <f t="shared" si="8"/>
        <v>8.2099999999999991</v>
      </c>
      <c r="R358" s="176">
        <f t="shared" si="9"/>
        <v>8.25</v>
      </c>
      <c r="S358" s="176">
        <f t="shared" si="10"/>
        <v>8.2899999999999991</v>
      </c>
      <c r="T358" s="176">
        <f t="shared" si="11"/>
        <v>8.33</v>
      </c>
      <c r="U358" s="183">
        <v>8.3699999999999992</v>
      </c>
      <c r="V358" s="178">
        <f t="shared" ref="V358:AO358" si="378">B358-B359</f>
        <v>-9.9999999999997868E-3</v>
      </c>
      <c r="W358" s="178">
        <f t="shared" si="378"/>
        <v>-8.9999999999999858E-2</v>
      </c>
      <c r="X358" s="178">
        <f t="shared" si="378"/>
        <v>-6.9999999999998508E-2</v>
      </c>
      <c r="Y358" s="178">
        <f t="shared" si="378"/>
        <v>-7.0000000000000284E-2</v>
      </c>
      <c r="Z358" s="178">
        <f t="shared" si="378"/>
        <v>-7.0000000000000284E-2</v>
      </c>
      <c r="AA358" s="178">
        <f t="shared" si="378"/>
        <v>-7.0000000000000284E-2</v>
      </c>
      <c r="AB358" s="178">
        <f t="shared" si="378"/>
        <v>-7.0000000000000284E-2</v>
      </c>
      <c r="AC358" s="178">
        <f t="shared" si="378"/>
        <v>-6.666666666666643E-2</v>
      </c>
      <c r="AD358" s="178">
        <f t="shared" si="378"/>
        <v>-6.3333333333334352E-2</v>
      </c>
      <c r="AE358" s="178">
        <f t="shared" si="378"/>
        <v>-6.0000000000000497E-2</v>
      </c>
      <c r="AF358" s="178">
        <f t="shared" si="378"/>
        <v>-5.400000000000027E-2</v>
      </c>
      <c r="AG358" s="178">
        <f t="shared" si="378"/>
        <v>-4.8000000000000043E-2</v>
      </c>
      <c r="AH358" s="178">
        <f t="shared" si="378"/>
        <v>-4.1999999999999815E-2</v>
      </c>
      <c r="AI358" s="178">
        <f t="shared" si="378"/>
        <v>-3.5999999999999588E-2</v>
      </c>
      <c r="AJ358" s="178">
        <f t="shared" si="378"/>
        <v>-2.9999999999999361E-2</v>
      </c>
      <c r="AK358" s="178">
        <f t="shared" si="378"/>
        <v>-2.8000000000000469E-2</v>
      </c>
      <c r="AL358" s="178">
        <f t="shared" si="378"/>
        <v>-2.5999999999999801E-2</v>
      </c>
      <c r="AM358" s="178">
        <f t="shared" si="378"/>
        <v>-2.4000000000000909E-2</v>
      </c>
      <c r="AN358" s="178">
        <f t="shared" si="378"/>
        <v>-2.2000000000000242E-2</v>
      </c>
      <c r="AO358" s="178">
        <f t="shared" si="378"/>
        <v>-2.000000000000135E-2</v>
      </c>
      <c r="AP358" s="179">
        <f t="shared" si="13"/>
        <v>-9.9999999999997868E-3</v>
      </c>
      <c r="AS358" s="240"/>
    </row>
    <row r="359" spans="1:45" ht="12.75">
      <c r="A359" s="184">
        <v>42618</v>
      </c>
      <c r="B359" s="182">
        <v>9.02</v>
      </c>
      <c r="C359" s="176">
        <v>8.7200000000000006</v>
      </c>
      <c r="D359" s="175">
        <v>8.5399999999999991</v>
      </c>
      <c r="E359" s="175">
        <f t="shared" si="0"/>
        <v>8.4250000000000007</v>
      </c>
      <c r="F359" s="175">
        <v>8.31</v>
      </c>
      <c r="G359" s="175">
        <f t="shared" si="1"/>
        <v>8.24</v>
      </c>
      <c r="H359" s="176">
        <v>8.17</v>
      </c>
      <c r="I359" s="176">
        <f t="shared" si="2"/>
        <v>8.1466666666666665</v>
      </c>
      <c r="J359" s="176">
        <f t="shared" si="3"/>
        <v>8.1233333333333331</v>
      </c>
      <c r="K359" s="175">
        <v>8.1</v>
      </c>
      <c r="L359" s="175">
        <f t="shared" si="4"/>
        <v>8.1199999999999992</v>
      </c>
      <c r="M359" s="175">
        <f t="shared" si="5"/>
        <v>8.1399999999999988</v>
      </c>
      <c r="N359" s="175">
        <f t="shared" si="6"/>
        <v>8.16</v>
      </c>
      <c r="O359" s="175">
        <f t="shared" si="7"/>
        <v>8.18</v>
      </c>
      <c r="P359" s="176">
        <v>8.1999999999999993</v>
      </c>
      <c r="Q359" s="176">
        <f t="shared" si="8"/>
        <v>8.2379999999999995</v>
      </c>
      <c r="R359" s="176">
        <f t="shared" si="9"/>
        <v>8.2759999999999998</v>
      </c>
      <c r="S359" s="176">
        <f t="shared" si="10"/>
        <v>8.3140000000000001</v>
      </c>
      <c r="T359" s="176">
        <f t="shared" si="11"/>
        <v>8.3520000000000003</v>
      </c>
      <c r="U359" s="183">
        <v>8.39</v>
      </c>
      <c r="V359" s="178">
        <f t="shared" ref="V359:AO359" si="379">B359-B360</f>
        <v>2.9999999999999361E-2</v>
      </c>
      <c r="W359" s="178">
        <f t="shared" si="379"/>
        <v>-4.9999999999998934E-2</v>
      </c>
      <c r="X359" s="178">
        <f t="shared" si="379"/>
        <v>-7.0000000000000284E-2</v>
      </c>
      <c r="Y359" s="178">
        <f t="shared" si="379"/>
        <v>-6.4999999999997726E-2</v>
      </c>
      <c r="Z359" s="178">
        <f t="shared" si="379"/>
        <v>-5.9999999999998721E-2</v>
      </c>
      <c r="AA359" s="178">
        <f t="shared" si="379"/>
        <v>-5.4999999999999716E-2</v>
      </c>
      <c r="AB359" s="178">
        <f t="shared" si="379"/>
        <v>-5.0000000000000711E-2</v>
      </c>
      <c r="AC359" s="178">
        <f t="shared" si="379"/>
        <v>-4.0000000000000924E-2</v>
      </c>
      <c r="AD359" s="178">
        <f t="shared" si="379"/>
        <v>-2.9999999999999361E-2</v>
      </c>
      <c r="AE359" s="178">
        <f t="shared" si="379"/>
        <v>-1.9999999999999574E-2</v>
      </c>
      <c r="AF359" s="178">
        <f t="shared" si="379"/>
        <v>-1.8000000000000682E-2</v>
      </c>
      <c r="AG359" s="178">
        <f t="shared" si="379"/>
        <v>-1.6000000000001791E-2</v>
      </c>
      <c r="AH359" s="178">
        <f t="shared" si="379"/>
        <v>-1.3999999999999346E-2</v>
      </c>
      <c r="AI359" s="178">
        <f t="shared" si="379"/>
        <v>-1.2000000000000455E-2</v>
      </c>
      <c r="AJ359" s="178">
        <f t="shared" si="379"/>
        <v>-1.0000000000001563E-2</v>
      </c>
      <c r="AK359" s="178">
        <f t="shared" si="379"/>
        <v>-6.0000000000020037E-3</v>
      </c>
      <c r="AL359" s="178">
        <f t="shared" si="379"/>
        <v>-2.0000000000006679E-3</v>
      </c>
      <c r="AM359" s="178">
        <f t="shared" si="379"/>
        <v>1.9999999999988916E-3</v>
      </c>
      <c r="AN359" s="178">
        <f t="shared" si="379"/>
        <v>6.0000000000002274E-3</v>
      </c>
      <c r="AO359" s="178">
        <f t="shared" si="379"/>
        <v>9.9999999999997868E-3</v>
      </c>
      <c r="AP359" s="179">
        <f t="shared" si="13"/>
        <v>2.9999999999999361E-2</v>
      </c>
      <c r="AS359" s="240"/>
    </row>
    <row r="360" spans="1:45" ht="12.75">
      <c r="A360" s="184">
        <v>42615</v>
      </c>
      <c r="B360" s="182">
        <v>8.99</v>
      </c>
      <c r="C360" s="176">
        <v>8.77</v>
      </c>
      <c r="D360" s="175">
        <v>8.61</v>
      </c>
      <c r="E360" s="175">
        <f t="shared" si="0"/>
        <v>8.4899999999999984</v>
      </c>
      <c r="F360" s="175">
        <v>8.3699999999999992</v>
      </c>
      <c r="G360" s="175">
        <f t="shared" si="1"/>
        <v>8.2949999999999999</v>
      </c>
      <c r="H360" s="176">
        <v>8.2200000000000006</v>
      </c>
      <c r="I360" s="176">
        <f t="shared" si="2"/>
        <v>8.1866666666666674</v>
      </c>
      <c r="J360" s="176">
        <f t="shared" si="3"/>
        <v>8.1533333333333324</v>
      </c>
      <c r="K360" s="175">
        <v>8.1199999999999992</v>
      </c>
      <c r="L360" s="175">
        <f t="shared" si="4"/>
        <v>8.1379999999999999</v>
      </c>
      <c r="M360" s="175">
        <f t="shared" si="5"/>
        <v>8.1560000000000006</v>
      </c>
      <c r="N360" s="175">
        <f t="shared" si="6"/>
        <v>8.1739999999999995</v>
      </c>
      <c r="O360" s="175">
        <f t="shared" si="7"/>
        <v>8.1920000000000002</v>
      </c>
      <c r="P360" s="176">
        <v>8.2100000000000009</v>
      </c>
      <c r="Q360" s="176">
        <f t="shared" si="8"/>
        <v>8.2440000000000015</v>
      </c>
      <c r="R360" s="176">
        <f t="shared" si="9"/>
        <v>8.2780000000000005</v>
      </c>
      <c r="S360" s="176">
        <f t="shared" si="10"/>
        <v>8.3120000000000012</v>
      </c>
      <c r="T360" s="176">
        <f t="shared" si="11"/>
        <v>8.3460000000000001</v>
      </c>
      <c r="U360" s="183">
        <v>8.3800000000000008</v>
      </c>
      <c r="V360" s="178">
        <f t="shared" ref="V360:AO360" si="380">B360-B361</f>
        <v>9.9999999999997868E-3</v>
      </c>
      <c r="W360" s="178">
        <f t="shared" si="380"/>
        <v>-5.0000000000000711E-2</v>
      </c>
      <c r="X360" s="178">
        <f t="shared" si="380"/>
        <v>-6.0000000000000497E-2</v>
      </c>
      <c r="Y360" s="178">
        <f t="shared" si="380"/>
        <v>-5.5000000000001492E-2</v>
      </c>
      <c r="Z360" s="178">
        <f t="shared" si="380"/>
        <v>-5.0000000000000711E-2</v>
      </c>
      <c r="AA360" s="178">
        <f t="shared" si="380"/>
        <v>-4.4999999999999929E-2</v>
      </c>
      <c r="AB360" s="178">
        <f t="shared" si="380"/>
        <v>-3.9999999999999147E-2</v>
      </c>
      <c r="AC360" s="178">
        <f t="shared" si="380"/>
        <v>-3.9999999999999147E-2</v>
      </c>
      <c r="AD360" s="178">
        <f t="shared" si="380"/>
        <v>-4.0000000000000924E-2</v>
      </c>
      <c r="AE360" s="178">
        <f t="shared" si="380"/>
        <v>-4.0000000000000924E-2</v>
      </c>
      <c r="AF360" s="178">
        <f t="shared" si="380"/>
        <v>-3.5999999999999588E-2</v>
      </c>
      <c r="AG360" s="178">
        <f t="shared" si="380"/>
        <v>-3.2000000000000028E-2</v>
      </c>
      <c r="AH360" s="178">
        <f t="shared" si="380"/>
        <v>-2.8000000000000469E-2</v>
      </c>
      <c r="AI360" s="178">
        <f t="shared" si="380"/>
        <v>-2.4000000000000909E-2</v>
      </c>
      <c r="AJ360" s="178">
        <f t="shared" si="380"/>
        <v>-1.9999999999999574E-2</v>
      </c>
      <c r="AK360" s="178">
        <f t="shared" si="380"/>
        <v>-1.3999999999999346E-2</v>
      </c>
      <c r="AL360" s="178">
        <f t="shared" si="380"/>
        <v>-7.9999999999991189E-3</v>
      </c>
      <c r="AM360" s="178">
        <f t="shared" si="380"/>
        <v>-1.9999999999988916E-3</v>
      </c>
      <c r="AN360" s="178">
        <f t="shared" si="380"/>
        <v>4.0000000000013358E-3</v>
      </c>
      <c r="AO360" s="178">
        <f t="shared" si="380"/>
        <v>1.0000000000001563E-2</v>
      </c>
      <c r="AP360" s="179">
        <f t="shared" si="13"/>
        <v>1.0000000000001563E-2</v>
      </c>
      <c r="AS360" s="240"/>
    </row>
    <row r="361" spans="1:45" ht="12.75">
      <c r="A361" s="184">
        <v>42614</v>
      </c>
      <c r="B361" s="182">
        <v>8.98</v>
      </c>
      <c r="C361" s="176">
        <v>8.82</v>
      </c>
      <c r="D361" s="175">
        <v>8.67</v>
      </c>
      <c r="E361" s="175">
        <f t="shared" si="0"/>
        <v>8.5449999999999999</v>
      </c>
      <c r="F361" s="175">
        <v>8.42</v>
      </c>
      <c r="G361" s="175">
        <f t="shared" si="1"/>
        <v>8.34</v>
      </c>
      <c r="H361" s="176">
        <v>8.26</v>
      </c>
      <c r="I361" s="176">
        <f t="shared" si="2"/>
        <v>8.2266666666666666</v>
      </c>
      <c r="J361" s="176">
        <f t="shared" si="3"/>
        <v>8.1933333333333334</v>
      </c>
      <c r="K361" s="175">
        <v>8.16</v>
      </c>
      <c r="L361" s="175">
        <f t="shared" si="4"/>
        <v>8.1739999999999995</v>
      </c>
      <c r="M361" s="175">
        <f t="shared" si="5"/>
        <v>8.1880000000000006</v>
      </c>
      <c r="N361" s="175">
        <f t="shared" si="6"/>
        <v>8.202</v>
      </c>
      <c r="O361" s="175">
        <f t="shared" si="7"/>
        <v>8.2160000000000011</v>
      </c>
      <c r="P361" s="176">
        <v>8.23</v>
      </c>
      <c r="Q361" s="176">
        <f t="shared" si="8"/>
        <v>8.2580000000000009</v>
      </c>
      <c r="R361" s="176">
        <f t="shared" si="9"/>
        <v>8.2859999999999996</v>
      </c>
      <c r="S361" s="176">
        <f t="shared" si="10"/>
        <v>8.3140000000000001</v>
      </c>
      <c r="T361" s="176">
        <f t="shared" si="11"/>
        <v>8.3419999999999987</v>
      </c>
      <c r="U361" s="183">
        <v>8.3699999999999992</v>
      </c>
      <c r="V361" s="178">
        <f t="shared" ref="V361:AO361" si="381">B361-B362</f>
        <v>-2.9999999999999361E-2</v>
      </c>
      <c r="W361" s="178">
        <f t="shared" si="381"/>
        <v>-9.9999999999997868E-3</v>
      </c>
      <c r="X361" s="178">
        <f t="shared" si="381"/>
        <v>-9.9999999999997868E-3</v>
      </c>
      <c r="Y361" s="178">
        <f t="shared" si="381"/>
        <v>-9.9999999999997868E-3</v>
      </c>
      <c r="Z361" s="178">
        <f t="shared" si="381"/>
        <v>-9.9999999999997868E-3</v>
      </c>
      <c r="AA361" s="178">
        <f t="shared" si="381"/>
        <v>-9.9999999999997868E-3</v>
      </c>
      <c r="AB361" s="178">
        <f t="shared" si="381"/>
        <v>-9.9999999999997868E-3</v>
      </c>
      <c r="AC361" s="178">
        <f t="shared" si="381"/>
        <v>-9.9999999999997868E-3</v>
      </c>
      <c r="AD361" s="178">
        <f t="shared" si="381"/>
        <v>-9.9999999999997868E-3</v>
      </c>
      <c r="AE361" s="178">
        <f t="shared" si="381"/>
        <v>-9.9999999999997868E-3</v>
      </c>
      <c r="AF361" s="178">
        <f t="shared" si="381"/>
        <v>-6.0000000000002274E-3</v>
      </c>
      <c r="AG361" s="178">
        <f t="shared" si="381"/>
        <v>-1.9999999999988916E-3</v>
      </c>
      <c r="AH361" s="178">
        <f t="shared" si="381"/>
        <v>1.9999999999988916E-3</v>
      </c>
      <c r="AI361" s="178">
        <f t="shared" si="381"/>
        <v>6.0000000000002274E-3</v>
      </c>
      <c r="AJ361" s="178">
        <f t="shared" si="381"/>
        <v>9.9999999999997868E-3</v>
      </c>
      <c r="AK361" s="178">
        <f t="shared" si="381"/>
        <v>1.4000000000001123E-2</v>
      </c>
      <c r="AL361" s="178">
        <f t="shared" si="381"/>
        <v>1.7999999999998906E-2</v>
      </c>
      <c r="AM361" s="178">
        <f t="shared" si="381"/>
        <v>2.2000000000000242E-2</v>
      </c>
      <c r="AN361" s="178">
        <f t="shared" si="381"/>
        <v>2.5999999999998025E-2</v>
      </c>
      <c r="AO361" s="178">
        <f t="shared" si="381"/>
        <v>2.9999999999999361E-2</v>
      </c>
      <c r="AP361" s="179">
        <f t="shared" si="13"/>
        <v>2.9999999999999361E-2</v>
      </c>
      <c r="AS361" s="240"/>
    </row>
    <row r="362" spans="1:45" ht="12.75">
      <c r="A362" s="184">
        <v>42613</v>
      </c>
      <c r="B362" s="182">
        <v>9.01</v>
      </c>
      <c r="C362" s="176">
        <v>8.83</v>
      </c>
      <c r="D362" s="175">
        <v>8.68</v>
      </c>
      <c r="E362" s="175">
        <f t="shared" si="0"/>
        <v>8.5549999999999997</v>
      </c>
      <c r="F362" s="175">
        <v>8.43</v>
      </c>
      <c r="G362" s="175">
        <f t="shared" si="1"/>
        <v>8.35</v>
      </c>
      <c r="H362" s="176">
        <v>8.27</v>
      </c>
      <c r="I362" s="176">
        <f t="shared" si="2"/>
        <v>8.2366666666666664</v>
      </c>
      <c r="J362" s="176">
        <f t="shared" si="3"/>
        <v>8.2033333333333331</v>
      </c>
      <c r="K362" s="175">
        <v>8.17</v>
      </c>
      <c r="L362" s="175">
        <f t="shared" si="4"/>
        <v>8.18</v>
      </c>
      <c r="M362" s="175">
        <f t="shared" si="5"/>
        <v>8.19</v>
      </c>
      <c r="N362" s="175">
        <f t="shared" si="6"/>
        <v>8.2000000000000011</v>
      </c>
      <c r="O362" s="175">
        <f t="shared" si="7"/>
        <v>8.2100000000000009</v>
      </c>
      <c r="P362" s="176">
        <v>8.2200000000000006</v>
      </c>
      <c r="Q362" s="176">
        <f t="shared" si="8"/>
        <v>8.2439999999999998</v>
      </c>
      <c r="R362" s="176">
        <f t="shared" si="9"/>
        <v>8.2680000000000007</v>
      </c>
      <c r="S362" s="176">
        <f t="shared" si="10"/>
        <v>8.2919999999999998</v>
      </c>
      <c r="T362" s="176">
        <f t="shared" si="11"/>
        <v>8.3160000000000007</v>
      </c>
      <c r="U362" s="183">
        <v>8.34</v>
      </c>
      <c r="V362" s="178">
        <f t="shared" ref="V362:AO362" si="382">B362-B363</f>
        <v>-6.0000000000000497E-2</v>
      </c>
      <c r="W362" s="178">
        <f t="shared" si="382"/>
        <v>-8.0000000000000071E-2</v>
      </c>
      <c r="X362" s="178">
        <f t="shared" si="382"/>
        <v>-8.9999999999999858E-2</v>
      </c>
      <c r="Y362" s="178">
        <f t="shared" si="382"/>
        <v>-8.5000000000000853E-2</v>
      </c>
      <c r="Z362" s="178">
        <f t="shared" si="382"/>
        <v>-8.0000000000000071E-2</v>
      </c>
      <c r="AA362" s="178">
        <f t="shared" si="382"/>
        <v>-7.0000000000000284E-2</v>
      </c>
      <c r="AB362" s="178">
        <f t="shared" si="382"/>
        <v>-6.0000000000000497E-2</v>
      </c>
      <c r="AC362" s="178">
        <f t="shared" si="382"/>
        <v>-5.6666666666666643E-2</v>
      </c>
      <c r="AD362" s="178">
        <f t="shared" si="382"/>
        <v>-5.3333333333334565E-2</v>
      </c>
      <c r="AE362" s="178">
        <f t="shared" si="382"/>
        <v>-5.0000000000000711E-2</v>
      </c>
      <c r="AF362" s="178">
        <f t="shared" si="382"/>
        <v>-4.4000000000000483E-2</v>
      </c>
      <c r="AG362" s="178">
        <f t="shared" si="382"/>
        <v>-3.8000000000000256E-2</v>
      </c>
      <c r="AH362" s="178">
        <f t="shared" si="382"/>
        <v>-3.2000000000000028E-2</v>
      </c>
      <c r="AI362" s="178">
        <f t="shared" si="382"/>
        <v>-2.5999999999999801E-2</v>
      </c>
      <c r="AJ362" s="178">
        <f t="shared" si="382"/>
        <v>-1.9999999999999574E-2</v>
      </c>
      <c r="AK362" s="178">
        <f t="shared" si="382"/>
        <v>-1.9999999999999574E-2</v>
      </c>
      <c r="AL362" s="178">
        <f t="shared" si="382"/>
        <v>-1.9999999999999574E-2</v>
      </c>
      <c r="AM362" s="178">
        <f t="shared" si="382"/>
        <v>-1.9999999999999574E-2</v>
      </c>
      <c r="AN362" s="178">
        <f t="shared" si="382"/>
        <v>-1.9999999999999574E-2</v>
      </c>
      <c r="AO362" s="178">
        <f t="shared" si="382"/>
        <v>-1.9999999999999574E-2</v>
      </c>
      <c r="AP362" s="179">
        <f t="shared" si="13"/>
        <v>-1.9999999999999574E-2</v>
      </c>
      <c r="AS362" s="240"/>
    </row>
    <row r="363" spans="1:45" ht="12.75">
      <c r="A363" s="184">
        <v>42612</v>
      </c>
      <c r="B363" s="182">
        <v>9.07</v>
      </c>
      <c r="C363" s="176">
        <v>8.91</v>
      </c>
      <c r="D363" s="175">
        <v>8.77</v>
      </c>
      <c r="E363" s="175">
        <f t="shared" si="0"/>
        <v>8.64</v>
      </c>
      <c r="F363" s="175">
        <v>8.51</v>
      </c>
      <c r="G363" s="175">
        <f t="shared" si="1"/>
        <v>8.42</v>
      </c>
      <c r="H363" s="176">
        <v>8.33</v>
      </c>
      <c r="I363" s="176">
        <f t="shared" si="2"/>
        <v>8.293333333333333</v>
      </c>
      <c r="J363" s="176">
        <f t="shared" si="3"/>
        <v>8.2566666666666677</v>
      </c>
      <c r="K363" s="175">
        <v>8.2200000000000006</v>
      </c>
      <c r="L363" s="175">
        <f t="shared" si="4"/>
        <v>8.2240000000000002</v>
      </c>
      <c r="M363" s="175">
        <f t="shared" si="5"/>
        <v>8.2279999999999998</v>
      </c>
      <c r="N363" s="175">
        <f t="shared" si="6"/>
        <v>8.2320000000000011</v>
      </c>
      <c r="O363" s="175">
        <f t="shared" si="7"/>
        <v>8.2360000000000007</v>
      </c>
      <c r="P363" s="176">
        <v>8.24</v>
      </c>
      <c r="Q363" s="176">
        <f t="shared" si="8"/>
        <v>8.2639999999999993</v>
      </c>
      <c r="R363" s="176">
        <f t="shared" si="9"/>
        <v>8.2880000000000003</v>
      </c>
      <c r="S363" s="176">
        <f t="shared" si="10"/>
        <v>8.3119999999999994</v>
      </c>
      <c r="T363" s="176">
        <f t="shared" si="11"/>
        <v>8.3360000000000003</v>
      </c>
      <c r="U363" s="183">
        <v>8.36</v>
      </c>
      <c r="V363" s="178">
        <f t="shared" ref="V363:AO363" si="383">B363-B364</f>
        <v>-2.9999999999999361E-2</v>
      </c>
      <c r="W363" s="178">
        <f t="shared" si="383"/>
        <v>-1.9999999999999574E-2</v>
      </c>
      <c r="X363" s="178">
        <f t="shared" si="383"/>
        <v>-1.9999999999999574E-2</v>
      </c>
      <c r="Y363" s="178">
        <f t="shared" si="383"/>
        <v>-2.4999999999998579E-2</v>
      </c>
      <c r="Z363" s="178">
        <f t="shared" si="383"/>
        <v>-2.9999999999999361E-2</v>
      </c>
      <c r="AA363" s="178">
        <f t="shared" si="383"/>
        <v>-3.4999999999998366E-2</v>
      </c>
      <c r="AB363" s="178">
        <f t="shared" si="383"/>
        <v>-3.9999999999999147E-2</v>
      </c>
      <c r="AC363" s="178">
        <f t="shared" si="383"/>
        <v>-3.3333333333333215E-2</v>
      </c>
      <c r="AD363" s="178">
        <f t="shared" si="383"/>
        <v>-2.6666666666665506E-2</v>
      </c>
      <c r="AE363" s="178">
        <f t="shared" si="383"/>
        <v>-1.9999999999999574E-2</v>
      </c>
      <c r="AF363" s="178">
        <f t="shared" si="383"/>
        <v>-1.8000000000000682E-2</v>
      </c>
      <c r="AG363" s="178">
        <f t="shared" si="383"/>
        <v>-1.6000000000000014E-2</v>
      </c>
      <c r="AH363" s="178">
        <f t="shared" si="383"/>
        <v>-1.3999999999999346E-2</v>
      </c>
      <c r="AI363" s="178">
        <f t="shared" si="383"/>
        <v>-1.1999999999998678E-2</v>
      </c>
      <c r="AJ363" s="178">
        <f t="shared" si="383"/>
        <v>-9.9999999999997868E-3</v>
      </c>
      <c r="AK363" s="178">
        <f t="shared" si="383"/>
        <v>-6.0000000000002274E-3</v>
      </c>
      <c r="AL363" s="178">
        <f t="shared" si="383"/>
        <v>-1.9999999999988916E-3</v>
      </c>
      <c r="AM363" s="178">
        <f t="shared" si="383"/>
        <v>1.9999999999988916E-3</v>
      </c>
      <c r="AN363" s="178">
        <f t="shared" si="383"/>
        <v>6.0000000000002274E-3</v>
      </c>
      <c r="AO363" s="178">
        <f t="shared" si="383"/>
        <v>9.9999999999997868E-3</v>
      </c>
      <c r="AP363" s="179">
        <f t="shared" si="13"/>
        <v>9.9999999999997868E-3</v>
      </c>
      <c r="AS363" s="240"/>
    </row>
    <row r="364" spans="1:45" ht="12.75">
      <c r="A364" s="184">
        <v>42611</v>
      </c>
      <c r="B364" s="182">
        <v>9.1</v>
      </c>
      <c r="C364" s="176">
        <v>8.93</v>
      </c>
      <c r="D364" s="175">
        <v>8.7899999999999991</v>
      </c>
      <c r="E364" s="175">
        <f t="shared" si="0"/>
        <v>8.6649999999999991</v>
      </c>
      <c r="F364" s="175">
        <v>8.5399999999999991</v>
      </c>
      <c r="G364" s="175">
        <f t="shared" si="1"/>
        <v>8.4549999999999983</v>
      </c>
      <c r="H364" s="176">
        <v>8.3699999999999992</v>
      </c>
      <c r="I364" s="176">
        <f t="shared" si="2"/>
        <v>8.3266666666666662</v>
      </c>
      <c r="J364" s="176">
        <f t="shared" si="3"/>
        <v>8.2833333333333332</v>
      </c>
      <c r="K364" s="175">
        <v>8.24</v>
      </c>
      <c r="L364" s="175">
        <f t="shared" si="4"/>
        <v>8.2420000000000009</v>
      </c>
      <c r="M364" s="175">
        <f t="shared" si="5"/>
        <v>8.2439999999999998</v>
      </c>
      <c r="N364" s="175">
        <f t="shared" si="6"/>
        <v>8.2460000000000004</v>
      </c>
      <c r="O364" s="175">
        <f t="shared" si="7"/>
        <v>8.2479999999999993</v>
      </c>
      <c r="P364" s="176">
        <v>8.25</v>
      </c>
      <c r="Q364" s="176">
        <f t="shared" si="8"/>
        <v>8.27</v>
      </c>
      <c r="R364" s="176">
        <f t="shared" si="9"/>
        <v>8.2899999999999991</v>
      </c>
      <c r="S364" s="176">
        <f t="shared" si="10"/>
        <v>8.31</v>
      </c>
      <c r="T364" s="176">
        <f t="shared" si="11"/>
        <v>8.33</v>
      </c>
      <c r="U364" s="183">
        <v>8.35</v>
      </c>
      <c r="V364" s="178">
        <f t="shared" ref="V364:AO364" si="384">B364-B365</f>
        <v>-9.9999999999997868E-3</v>
      </c>
      <c r="W364" s="178">
        <f t="shared" si="384"/>
        <v>-9.9999999999997868E-3</v>
      </c>
      <c r="X364" s="178">
        <f t="shared" si="384"/>
        <v>0</v>
      </c>
      <c r="Y364" s="178">
        <f t="shared" si="384"/>
        <v>4.9999999999990052E-3</v>
      </c>
      <c r="Z364" s="178">
        <f t="shared" si="384"/>
        <v>9.9999999999997868E-3</v>
      </c>
      <c r="AA364" s="178">
        <f t="shared" si="384"/>
        <v>1.4999999999998792E-2</v>
      </c>
      <c r="AB364" s="178">
        <f t="shared" si="384"/>
        <v>1.9999999999999574E-2</v>
      </c>
      <c r="AC364" s="178">
        <f t="shared" si="384"/>
        <v>1.6666666666665719E-2</v>
      </c>
      <c r="AD364" s="178">
        <f t="shared" si="384"/>
        <v>1.3333333333333641E-2</v>
      </c>
      <c r="AE364" s="178">
        <f t="shared" si="384"/>
        <v>9.9999999999997868E-3</v>
      </c>
      <c r="AF364" s="178">
        <f t="shared" si="384"/>
        <v>8.0000000000008953E-3</v>
      </c>
      <c r="AG364" s="178">
        <f t="shared" si="384"/>
        <v>6.0000000000002274E-3</v>
      </c>
      <c r="AH364" s="178">
        <f t="shared" si="384"/>
        <v>3.9999999999995595E-3</v>
      </c>
      <c r="AI364" s="178">
        <f t="shared" si="384"/>
        <v>1.9999999999988916E-3</v>
      </c>
      <c r="AJ364" s="178">
        <f t="shared" si="384"/>
        <v>0</v>
      </c>
      <c r="AK364" s="178">
        <f t="shared" si="384"/>
        <v>-2.0000000000006679E-3</v>
      </c>
      <c r="AL364" s="178">
        <f t="shared" si="384"/>
        <v>-4.0000000000013358E-3</v>
      </c>
      <c r="AM364" s="178">
        <f t="shared" si="384"/>
        <v>-5.999999999998451E-3</v>
      </c>
      <c r="AN364" s="178">
        <f t="shared" si="384"/>
        <v>-7.9999999999991189E-3</v>
      </c>
      <c r="AO364" s="178">
        <f t="shared" si="384"/>
        <v>-9.9999999999997868E-3</v>
      </c>
      <c r="AP364" s="179">
        <f t="shared" si="13"/>
        <v>1.9999999999999574E-2</v>
      </c>
      <c r="AS364" s="240"/>
    </row>
    <row r="365" spans="1:45" ht="12.75">
      <c r="A365" s="184">
        <v>42608</v>
      </c>
      <c r="B365" s="182">
        <v>9.11</v>
      </c>
      <c r="C365" s="176">
        <v>8.94</v>
      </c>
      <c r="D365" s="175">
        <v>8.7899999999999991</v>
      </c>
      <c r="E365" s="175">
        <f t="shared" si="0"/>
        <v>8.66</v>
      </c>
      <c r="F365" s="175">
        <v>8.5299999999999994</v>
      </c>
      <c r="G365" s="175">
        <f t="shared" si="1"/>
        <v>8.44</v>
      </c>
      <c r="H365" s="176">
        <v>8.35</v>
      </c>
      <c r="I365" s="176">
        <f t="shared" si="2"/>
        <v>8.31</v>
      </c>
      <c r="J365" s="176">
        <f t="shared" si="3"/>
        <v>8.27</v>
      </c>
      <c r="K365" s="175">
        <v>8.23</v>
      </c>
      <c r="L365" s="175">
        <f t="shared" si="4"/>
        <v>8.234</v>
      </c>
      <c r="M365" s="175">
        <f t="shared" si="5"/>
        <v>8.2379999999999995</v>
      </c>
      <c r="N365" s="175">
        <f t="shared" si="6"/>
        <v>8.2420000000000009</v>
      </c>
      <c r="O365" s="175">
        <f t="shared" si="7"/>
        <v>8.2460000000000004</v>
      </c>
      <c r="P365" s="176">
        <v>8.25</v>
      </c>
      <c r="Q365" s="176">
        <f t="shared" si="8"/>
        <v>8.2720000000000002</v>
      </c>
      <c r="R365" s="176">
        <f t="shared" si="9"/>
        <v>8.2940000000000005</v>
      </c>
      <c r="S365" s="176">
        <f t="shared" si="10"/>
        <v>8.3159999999999989</v>
      </c>
      <c r="T365" s="176">
        <f t="shared" si="11"/>
        <v>8.3379999999999992</v>
      </c>
      <c r="U365" s="183">
        <v>8.36</v>
      </c>
      <c r="V365" s="178">
        <f t="shared" ref="V365:AO365" si="385">B365-B366</f>
        <v>-8.0000000000000071E-2</v>
      </c>
      <c r="W365" s="178">
        <f t="shared" si="385"/>
        <v>-3.0000000000001137E-2</v>
      </c>
      <c r="X365" s="178">
        <f t="shared" si="385"/>
        <v>-3.0000000000001137E-2</v>
      </c>
      <c r="Y365" s="178">
        <f t="shared" si="385"/>
        <v>-3.5000000000000142E-2</v>
      </c>
      <c r="Z365" s="178">
        <f t="shared" si="385"/>
        <v>-4.0000000000000924E-2</v>
      </c>
      <c r="AA365" s="178">
        <f t="shared" si="385"/>
        <v>-4.0000000000000924E-2</v>
      </c>
      <c r="AB365" s="178">
        <f t="shared" si="385"/>
        <v>-4.0000000000000924E-2</v>
      </c>
      <c r="AC365" s="178">
        <f t="shared" si="385"/>
        <v>-3.6666666666667069E-2</v>
      </c>
      <c r="AD365" s="178">
        <f t="shared" si="385"/>
        <v>-3.3333333333333215E-2</v>
      </c>
      <c r="AE365" s="178">
        <f t="shared" si="385"/>
        <v>-2.9999999999999361E-2</v>
      </c>
      <c r="AF365" s="178">
        <f t="shared" si="385"/>
        <v>-2.3999999999999133E-2</v>
      </c>
      <c r="AG365" s="178">
        <f t="shared" si="385"/>
        <v>-1.8000000000000682E-2</v>
      </c>
      <c r="AH365" s="178">
        <f t="shared" si="385"/>
        <v>-1.1999999999998678E-2</v>
      </c>
      <c r="AI365" s="178">
        <f t="shared" si="385"/>
        <v>-6.0000000000002274E-3</v>
      </c>
      <c r="AJ365" s="178">
        <f t="shared" si="385"/>
        <v>0</v>
      </c>
      <c r="AK365" s="178">
        <f t="shared" si="385"/>
        <v>0</v>
      </c>
      <c r="AL365" s="178">
        <f t="shared" si="385"/>
        <v>0</v>
      </c>
      <c r="AM365" s="178">
        <f t="shared" si="385"/>
        <v>0</v>
      </c>
      <c r="AN365" s="178">
        <f t="shared" si="385"/>
        <v>0</v>
      </c>
      <c r="AO365" s="178">
        <f t="shared" si="385"/>
        <v>0</v>
      </c>
      <c r="AP365" s="179">
        <f t="shared" si="13"/>
        <v>0</v>
      </c>
      <c r="AS365" s="240"/>
    </row>
    <row r="366" spans="1:45" ht="12.75">
      <c r="A366" s="184">
        <v>42607</v>
      </c>
      <c r="B366" s="182">
        <v>9.19</v>
      </c>
      <c r="C366" s="176">
        <v>8.9700000000000006</v>
      </c>
      <c r="D366" s="175">
        <v>8.82</v>
      </c>
      <c r="E366" s="175">
        <f t="shared" si="0"/>
        <v>8.6950000000000003</v>
      </c>
      <c r="F366" s="175">
        <v>8.57</v>
      </c>
      <c r="G366" s="175">
        <f t="shared" si="1"/>
        <v>8.48</v>
      </c>
      <c r="H366" s="176">
        <v>8.39</v>
      </c>
      <c r="I366" s="176">
        <f t="shared" si="2"/>
        <v>8.3466666666666676</v>
      </c>
      <c r="J366" s="176">
        <f t="shared" si="3"/>
        <v>8.3033333333333328</v>
      </c>
      <c r="K366" s="175">
        <v>8.26</v>
      </c>
      <c r="L366" s="175">
        <f t="shared" si="4"/>
        <v>8.2579999999999991</v>
      </c>
      <c r="M366" s="175">
        <f t="shared" si="5"/>
        <v>8.2560000000000002</v>
      </c>
      <c r="N366" s="175">
        <f t="shared" si="6"/>
        <v>8.2539999999999996</v>
      </c>
      <c r="O366" s="175">
        <f t="shared" si="7"/>
        <v>8.2520000000000007</v>
      </c>
      <c r="P366" s="176">
        <v>8.25</v>
      </c>
      <c r="Q366" s="176">
        <f t="shared" si="8"/>
        <v>8.2720000000000002</v>
      </c>
      <c r="R366" s="176">
        <f t="shared" si="9"/>
        <v>8.2940000000000005</v>
      </c>
      <c r="S366" s="176">
        <f t="shared" si="10"/>
        <v>8.3159999999999989</v>
      </c>
      <c r="T366" s="176">
        <f t="shared" si="11"/>
        <v>8.3379999999999992</v>
      </c>
      <c r="U366" s="183">
        <v>8.36</v>
      </c>
      <c r="V366" s="178">
        <f t="shared" ref="V366:AO366" si="386">B366-B367</f>
        <v>-6.0000000000000497E-2</v>
      </c>
      <c r="W366" s="178">
        <f t="shared" si="386"/>
        <v>-1.9999999999999574E-2</v>
      </c>
      <c r="X366" s="178">
        <f t="shared" si="386"/>
        <v>-1.9999999999999574E-2</v>
      </c>
      <c r="Y366" s="178">
        <f t="shared" si="386"/>
        <v>-2.4999999999998579E-2</v>
      </c>
      <c r="Z366" s="178">
        <f t="shared" si="386"/>
        <v>-2.9999999999999361E-2</v>
      </c>
      <c r="AA366" s="178">
        <f t="shared" si="386"/>
        <v>-2.9999999999999361E-2</v>
      </c>
      <c r="AB366" s="178">
        <f t="shared" si="386"/>
        <v>-2.9999999999999361E-2</v>
      </c>
      <c r="AC366" s="178">
        <f t="shared" si="386"/>
        <v>-3.3333333333333215E-2</v>
      </c>
      <c r="AD366" s="178">
        <f t="shared" si="386"/>
        <v>-3.6666666666667069E-2</v>
      </c>
      <c r="AE366" s="178">
        <f t="shared" si="386"/>
        <v>-4.0000000000000924E-2</v>
      </c>
      <c r="AF366" s="178">
        <f t="shared" si="386"/>
        <v>-4.6000000000001151E-2</v>
      </c>
      <c r="AG366" s="178">
        <f t="shared" si="386"/>
        <v>-5.1999999999999602E-2</v>
      </c>
      <c r="AH366" s="178">
        <f t="shared" si="386"/>
        <v>-5.8000000000001606E-2</v>
      </c>
      <c r="AI366" s="178">
        <f t="shared" si="386"/>
        <v>-6.4000000000000057E-2</v>
      </c>
      <c r="AJ366" s="178">
        <f t="shared" si="386"/>
        <v>-7.0000000000000284E-2</v>
      </c>
      <c r="AK366" s="178">
        <f t="shared" si="386"/>
        <v>-7.0000000000000284E-2</v>
      </c>
      <c r="AL366" s="178">
        <f t="shared" si="386"/>
        <v>-7.0000000000000284E-2</v>
      </c>
      <c r="AM366" s="178">
        <f t="shared" si="386"/>
        <v>-7.0000000000000284E-2</v>
      </c>
      <c r="AN366" s="178">
        <f t="shared" si="386"/>
        <v>-7.0000000000000284E-2</v>
      </c>
      <c r="AO366" s="178">
        <f t="shared" si="386"/>
        <v>-7.0000000000000284E-2</v>
      </c>
      <c r="AP366" s="179">
        <f t="shared" si="13"/>
        <v>-1.9999999999999574E-2</v>
      </c>
      <c r="AS366" s="240"/>
    </row>
    <row r="367" spans="1:45" ht="12.75">
      <c r="A367" s="184">
        <v>42606</v>
      </c>
      <c r="B367" s="182">
        <v>9.25</v>
      </c>
      <c r="C367" s="176">
        <v>8.99</v>
      </c>
      <c r="D367" s="175">
        <v>8.84</v>
      </c>
      <c r="E367" s="175">
        <f t="shared" si="0"/>
        <v>8.7199999999999989</v>
      </c>
      <c r="F367" s="175">
        <v>8.6</v>
      </c>
      <c r="G367" s="175">
        <f t="shared" si="1"/>
        <v>8.51</v>
      </c>
      <c r="H367" s="176">
        <v>8.42</v>
      </c>
      <c r="I367" s="176">
        <f t="shared" si="2"/>
        <v>8.3800000000000008</v>
      </c>
      <c r="J367" s="176">
        <f t="shared" si="3"/>
        <v>8.34</v>
      </c>
      <c r="K367" s="175">
        <v>8.3000000000000007</v>
      </c>
      <c r="L367" s="175">
        <f t="shared" si="4"/>
        <v>8.3040000000000003</v>
      </c>
      <c r="M367" s="175">
        <f t="shared" si="5"/>
        <v>8.3079999999999998</v>
      </c>
      <c r="N367" s="175">
        <f t="shared" si="6"/>
        <v>8.3120000000000012</v>
      </c>
      <c r="O367" s="175">
        <f t="shared" si="7"/>
        <v>8.3160000000000007</v>
      </c>
      <c r="P367" s="176">
        <v>8.32</v>
      </c>
      <c r="Q367" s="176">
        <f t="shared" si="8"/>
        <v>8.3420000000000005</v>
      </c>
      <c r="R367" s="176">
        <f t="shared" si="9"/>
        <v>8.3640000000000008</v>
      </c>
      <c r="S367" s="176">
        <f t="shared" si="10"/>
        <v>8.3859999999999992</v>
      </c>
      <c r="T367" s="176">
        <f t="shared" si="11"/>
        <v>8.4079999999999995</v>
      </c>
      <c r="U367" s="183">
        <v>8.43</v>
      </c>
      <c r="V367" s="178">
        <f t="shared" ref="V367:AO367" si="387">B367-B368</f>
        <v>-2.9999999999999361E-2</v>
      </c>
      <c r="W367" s="178">
        <f t="shared" si="387"/>
        <v>-3.9999999999999147E-2</v>
      </c>
      <c r="X367" s="178">
        <f t="shared" si="387"/>
        <v>-1.9999999999999574E-2</v>
      </c>
      <c r="Y367" s="178">
        <f t="shared" si="387"/>
        <v>4.9999999999990052E-3</v>
      </c>
      <c r="Z367" s="178">
        <f t="shared" si="387"/>
        <v>2.9999999999999361E-2</v>
      </c>
      <c r="AA367" s="178">
        <f t="shared" si="387"/>
        <v>3.4999999999998366E-2</v>
      </c>
      <c r="AB367" s="178">
        <f t="shared" si="387"/>
        <v>3.9999999999999147E-2</v>
      </c>
      <c r="AC367" s="178">
        <f t="shared" si="387"/>
        <v>4.3333333333333002E-2</v>
      </c>
      <c r="AD367" s="178">
        <f t="shared" si="387"/>
        <v>4.6666666666666856E-2</v>
      </c>
      <c r="AE367" s="178">
        <f t="shared" si="387"/>
        <v>5.0000000000000711E-2</v>
      </c>
      <c r="AF367" s="178">
        <f t="shared" si="387"/>
        <v>5.1999999999999602E-2</v>
      </c>
      <c r="AG367" s="178">
        <f t="shared" si="387"/>
        <v>5.400000000000027E-2</v>
      </c>
      <c r="AH367" s="178">
        <f t="shared" si="387"/>
        <v>5.6000000000000938E-2</v>
      </c>
      <c r="AI367" s="178">
        <f t="shared" si="387"/>
        <v>5.8000000000001606E-2</v>
      </c>
      <c r="AJ367" s="178">
        <f t="shared" si="387"/>
        <v>6.0000000000000497E-2</v>
      </c>
      <c r="AK367" s="178">
        <f t="shared" si="387"/>
        <v>6.0000000000000497E-2</v>
      </c>
      <c r="AL367" s="178">
        <f t="shared" si="387"/>
        <v>6.0000000000000497E-2</v>
      </c>
      <c r="AM367" s="178">
        <f t="shared" si="387"/>
        <v>6.0000000000000497E-2</v>
      </c>
      <c r="AN367" s="178">
        <f t="shared" si="387"/>
        <v>6.0000000000000497E-2</v>
      </c>
      <c r="AO367" s="178">
        <f t="shared" si="387"/>
        <v>6.0000000000000497E-2</v>
      </c>
      <c r="AP367" s="179">
        <f t="shared" si="13"/>
        <v>6.0000000000000497E-2</v>
      </c>
      <c r="AS367" s="240"/>
    </row>
    <row r="368" spans="1:45" ht="12.75">
      <c r="A368" s="184">
        <v>42605</v>
      </c>
      <c r="B368" s="182">
        <v>9.2799999999999994</v>
      </c>
      <c r="C368" s="176">
        <v>9.0299999999999994</v>
      </c>
      <c r="D368" s="175">
        <v>8.86</v>
      </c>
      <c r="E368" s="175">
        <f t="shared" si="0"/>
        <v>8.7149999999999999</v>
      </c>
      <c r="F368" s="175">
        <v>8.57</v>
      </c>
      <c r="G368" s="175">
        <f t="shared" si="1"/>
        <v>8.4750000000000014</v>
      </c>
      <c r="H368" s="176">
        <v>8.3800000000000008</v>
      </c>
      <c r="I368" s="176">
        <f t="shared" si="2"/>
        <v>8.3366666666666678</v>
      </c>
      <c r="J368" s="176">
        <f t="shared" si="3"/>
        <v>8.293333333333333</v>
      </c>
      <c r="K368" s="175">
        <v>8.25</v>
      </c>
      <c r="L368" s="175">
        <f t="shared" si="4"/>
        <v>8.2520000000000007</v>
      </c>
      <c r="M368" s="175">
        <f t="shared" si="5"/>
        <v>8.2539999999999996</v>
      </c>
      <c r="N368" s="175">
        <f t="shared" si="6"/>
        <v>8.2560000000000002</v>
      </c>
      <c r="O368" s="175">
        <f t="shared" si="7"/>
        <v>8.2579999999999991</v>
      </c>
      <c r="P368" s="176">
        <v>8.26</v>
      </c>
      <c r="Q368" s="176">
        <f t="shared" si="8"/>
        <v>8.282</v>
      </c>
      <c r="R368" s="176">
        <f t="shared" si="9"/>
        <v>8.3040000000000003</v>
      </c>
      <c r="S368" s="176">
        <f t="shared" si="10"/>
        <v>8.3259999999999987</v>
      </c>
      <c r="T368" s="176">
        <f t="shared" si="11"/>
        <v>8.347999999999999</v>
      </c>
      <c r="U368" s="183">
        <v>8.3699999999999992</v>
      </c>
      <c r="V368" s="178">
        <f t="shared" ref="V368:AO368" si="388">B368-B369</f>
        <v>9.9999999999997868E-3</v>
      </c>
      <c r="W368" s="178">
        <f t="shared" si="388"/>
        <v>-2.000000000000135E-2</v>
      </c>
      <c r="X368" s="178">
        <f t="shared" si="388"/>
        <v>-2.000000000000135E-2</v>
      </c>
      <c r="Y368" s="178">
        <f t="shared" si="388"/>
        <v>-3.0000000000001137E-2</v>
      </c>
      <c r="Z368" s="178">
        <f t="shared" si="388"/>
        <v>-3.9999999999999147E-2</v>
      </c>
      <c r="AA368" s="178">
        <f t="shared" si="388"/>
        <v>-3.9999999999999147E-2</v>
      </c>
      <c r="AB368" s="178">
        <f t="shared" si="388"/>
        <v>-3.9999999999999147E-2</v>
      </c>
      <c r="AC368" s="178">
        <f t="shared" si="388"/>
        <v>-4.3333333333333002E-2</v>
      </c>
      <c r="AD368" s="178">
        <f t="shared" si="388"/>
        <v>-4.6666666666666856E-2</v>
      </c>
      <c r="AE368" s="178">
        <f t="shared" si="388"/>
        <v>-5.0000000000000711E-2</v>
      </c>
      <c r="AF368" s="178">
        <f t="shared" si="388"/>
        <v>-5.0000000000000711E-2</v>
      </c>
      <c r="AG368" s="178">
        <f t="shared" si="388"/>
        <v>-5.0000000000000711E-2</v>
      </c>
      <c r="AH368" s="178">
        <f t="shared" si="388"/>
        <v>-5.0000000000000711E-2</v>
      </c>
      <c r="AI368" s="178">
        <f t="shared" si="388"/>
        <v>-5.0000000000000711E-2</v>
      </c>
      <c r="AJ368" s="178">
        <f t="shared" si="388"/>
        <v>-5.0000000000000711E-2</v>
      </c>
      <c r="AK368" s="178">
        <f t="shared" si="388"/>
        <v>-5.1999999999999602E-2</v>
      </c>
      <c r="AL368" s="178">
        <f t="shared" si="388"/>
        <v>-5.400000000000027E-2</v>
      </c>
      <c r="AM368" s="178">
        <f t="shared" si="388"/>
        <v>-5.6000000000000938E-2</v>
      </c>
      <c r="AN368" s="178">
        <f t="shared" si="388"/>
        <v>-5.8000000000001606E-2</v>
      </c>
      <c r="AO368" s="178">
        <f t="shared" si="388"/>
        <v>-6.0000000000000497E-2</v>
      </c>
      <c r="AP368" s="179">
        <f t="shared" si="13"/>
        <v>9.9999999999997868E-3</v>
      </c>
      <c r="AS368" s="240"/>
    </row>
    <row r="369" spans="1:45" ht="12.75">
      <c r="A369" s="184">
        <v>42604</v>
      </c>
      <c r="B369" s="182">
        <v>9.27</v>
      </c>
      <c r="C369" s="176">
        <v>9.0500000000000007</v>
      </c>
      <c r="D369" s="175">
        <v>8.8800000000000008</v>
      </c>
      <c r="E369" s="175">
        <f t="shared" si="0"/>
        <v>8.745000000000001</v>
      </c>
      <c r="F369" s="175">
        <v>8.61</v>
      </c>
      <c r="G369" s="175">
        <f t="shared" si="1"/>
        <v>8.5150000000000006</v>
      </c>
      <c r="H369" s="176">
        <v>8.42</v>
      </c>
      <c r="I369" s="176">
        <f t="shared" si="2"/>
        <v>8.3800000000000008</v>
      </c>
      <c r="J369" s="176">
        <f t="shared" si="3"/>
        <v>8.34</v>
      </c>
      <c r="K369" s="175">
        <v>8.3000000000000007</v>
      </c>
      <c r="L369" s="175">
        <f t="shared" si="4"/>
        <v>8.3020000000000014</v>
      </c>
      <c r="M369" s="175">
        <f t="shared" si="5"/>
        <v>8.3040000000000003</v>
      </c>
      <c r="N369" s="175">
        <f t="shared" si="6"/>
        <v>8.3060000000000009</v>
      </c>
      <c r="O369" s="175">
        <f t="shared" si="7"/>
        <v>8.3079999999999998</v>
      </c>
      <c r="P369" s="176">
        <v>8.31</v>
      </c>
      <c r="Q369" s="176">
        <f t="shared" si="8"/>
        <v>8.3339999999999996</v>
      </c>
      <c r="R369" s="176">
        <f t="shared" si="9"/>
        <v>8.3580000000000005</v>
      </c>
      <c r="S369" s="176">
        <f t="shared" si="10"/>
        <v>8.3819999999999997</v>
      </c>
      <c r="T369" s="176">
        <f t="shared" si="11"/>
        <v>8.4060000000000006</v>
      </c>
      <c r="U369" s="183">
        <v>8.43</v>
      </c>
      <c r="V369" s="178">
        <f t="shared" ref="V369:AO369" si="389">B369-B370</f>
        <v>0</v>
      </c>
      <c r="W369" s="178">
        <f t="shared" si="389"/>
        <v>1.0000000000001563E-2</v>
      </c>
      <c r="X369" s="178">
        <f t="shared" si="389"/>
        <v>1.0000000000001563E-2</v>
      </c>
      <c r="Y369" s="178">
        <f t="shared" si="389"/>
        <v>2.000000000000135E-2</v>
      </c>
      <c r="Z369" s="178">
        <f t="shared" si="389"/>
        <v>2.9999999999999361E-2</v>
      </c>
      <c r="AA369" s="178">
        <f t="shared" si="389"/>
        <v>3.0000000000001137E-2</v>
      </c>
      <c r="AB369" s="178">
        <f t="shared" si="389"/>
        <v>2.9999999999999361E-2</v>
      </c>
      <c r="AC369" s="178">
        <f t="shared" si="389"/>
        <v>3.0000000000001137E-2</v>
      </c>
      <c r="AD369" s="178">
        <f t="shared" si="389"/>
        <v>2.9999999999999361E-2</v>
      </c>
      <c r="AE369" s="178">
        <f t="shared" si="389"/>
        <v>3.0000000000001137E-2</v>
      </c>
      <c r="AF369" s="178">
        <f t="shared" si="389"/>
        <v>2.6000000000001577E-2</v>
      </c>
      <c r="AG369" s="178">
        <f t="shared" si="389"/>
        <v>2.2000000000000242E-2</v>
      </c>
      <c r="AH369" s="178">
        <f t="shared" si="389"/>
        <v>1.8000000000000682E-2</v>
      </c>
      <c r="AI369" s="178">
        <f t="shared" si="389"/>
        <v>1.3999999999999346E-2</v>
      </c>
      <c r="AJ369" s="178">
        <f t="shared" si="389"/>
        <v>9.9999999999997868E-3</v>
      </c>
      <c r="AK369" s="178">
        <f t="shared" si="389"/>
        <v>9.9999999999997868E-3</v>
      </c>
      <c r="AL369" s="178">
        <f t="shared" si="389"/>
        <v>9.9999999999997868E-3</v>
      </c>
      <c r="AM369" s="178">
        <f t="shared" si="389"/>
        <v>9.9999999999997868E-3</v>
      </c>
      <c r="AN369" s="178">
        <f t="shared" si="389"/>
        <v>9.9999999999997868E-3</v>
      </c>
      <c r="AO369" s="178">
        <f t="shared" si="389"/>
        <v>9.9999999999997868E-3</v>
      </c>
      <c r="AP369" s="179">
        <f t="shared" si="13"/>
        <v>3.0000000000001137E-2</v>
      </c>
      <c r="AS369" s="240"/>
    </row>
    <row r="370" spans="1:45" ht="12.75">
      <c r="A370" s="184">
        <v>42601</v>
      </c>
      <c r="B370" s="182">
        <v>9.27</v>
      </c>
      <c r="C370" s="176">
        <v>9.0399999999999991</v>
      </c>
      <c r="D370" s="175">
        <v>8.8699999999999992</v>
      </c>
      <c r="E370" s="175">
        <f t="shared" si="0"/>
        <v>8.7249999999999996</v>
      </c>
      <c r="F370" s="175">
        <v>8.58</v>
      </c>
      <c r="G370" s="175">
        <f t="shared" si="1"/>
        <v>8.4849999999999994</v>
      </c>
      <c r="H370" s="176">
        <v>8.39</v>
      </c>
      <c r="I370" s="176">
        <f t="shared" si="2"/>
        <v>8.35</v>
      </c>
      <c r="J370" s="176">
        <f t="shared" si="3"/>
        <v>8.31</v>
      </c>
      <c r="K370" s="175">
        <v>8.27</v>
      </c>
      <c r="L370" s="175">
        <f t="shared" si="4"/>
        <v>8.2759999999999998</v>
      </c>
      <c r="M370" s="175">
        <f t="shared" si="5"/>
        <v>8.282</v>
      </c>
      <c r="N370" s="175">
        <f t="shared" si="6"/>
        <v>8.2880000000000003</v>
      </c>
      <c r="O370" s="175">
        <f t="shared" si="7"/>
        <v>8.2940000000000005</v>
      </c>
      <c r="P370" s="176">
        <v>8.3000000000000007</v>
      </c>
      <c r="Q370" s="176">
        <f t="shared" si="8"/>
        <v>8.3239999999999998</v>
      </c>
      <c r="R370" s="176">
        <f t="shared" si="9"/>
        <v>8.3480000000000008</v>
      </c>
      <c r="S370" s="176">
        <f t="shared" si="10"/>
        <v>8.3719999999999999</v>
      </c>
      <c r="T370" s="176">
        <f t="shared" si="11"/>
        <v>8.3960000000000008</v>
      </c>
      <c r="U370" s="183">
        <v>8.42</v>
      </c>
      <c r="V370" s="178">
        <f t="shared" ref="V370:AO370" si="390">B370-B371</f>
        <v>-4.0000000000000924E-2</v>
      </c>
      <c r="W370" s="178">
        <f t="shared" si="390"/>
        <v>-1.0000000000001563E-2</v>
      </c>
      <c r="X370" s="178">
        <f t="shared" si="390"/>
        <v>-2.000000000000135E-2</v>
      </c>
      <c r="Y370" s="178">
        <f t="shared" si="390"/>
        <v>-2.5000000000000355E-2</v>
      </c>
      <c r="Z370" s="178">
        <f t="shared" si="390"/>
        <v>-2.9999999999999361E-2</v>
      </c>
      <c r="AA370" s="178">
        <f t="shared" si="390"/>
        <v>-1.9999999999999574E-2</v>
      </c>
      <c r="AB370" s="178">
        <f t="shared" si="390"/>
        <v>-9.9999999999997868E-3</v>
      </c>
      <c r="AC370" s="178">
        <f t="shared" si="390"/>
        <v>-3.3333333333338544E-3</v>
      </c>
      <c r="AD370" s="178">
        <f t="shared" si="390"/>
        <v>3.3333333333338544E-3</v>
      </c>
      <c r="AE370" s="178">
        <f t="shared" si="390"/>
        <v>9.9999999999997868E-3</v>
      </c>
      <c r="AF370" s="178">
        <f t="shared" si="390"/>
        <v>1.2000000000000455E-2</v>
      </c>
      <c r="AG370" s="178">
        <f t="shared" si="390"/>
        <v>1.4000000000001123E-2</v>
      </c>
      <c r="AH370" s="178">
        <f t="shared" si="390"/>
        <v>1.6000000000000014E-2</v>
      </c>
      <c r="AI370" s="178">
        <f t="shared" si="390"/>
        <v>1.8000000000000682E-2</v>
      </c>
      <c r="AJ370" s="178">
        <f t="shared" si="390"/>
        <v>2.000000000000135E-2</v>
      </c>
      <c r="AK370" s="178">
        <f t="shared" si="390"/>
        <v>2.2000000000000242E-2</v>
      </c>
      <c r="AL370" s="178">
        <f t="shared" si="390"/>
        <v>2.4000000000000909E-2</v>
      </c>
      <c r="AM370" s="178">
        <f t="shared" si="390"/>
        <v>2.5999999999999801E-2</v>
      </c>
      <c r="AN370" s="178">
        <f t="shared" si="390"/>
        <v>2.8000000000000469E-2</v>
      </c>
      <c r="AO370" s="178">
        <f t="shared" si="390"/>
        <v>2.9999999999999361E-2</v>
      </c>
      <c r="AP370" s="179">
        <f t="shared" si="13"/>
        <v>2.9999999999999361E-2</v>
      </c>
      <c r="AS370" s="240"/>
    </row>
    <row r="371" spans="1:45" ht="12.75">
      <c r="A371" s="184">
        <v>42600</v>
      </c>
      <c r="B371" s="182">
        <v>9.31</v>
      </c>
      <c r="C371" s="176">
        <v>9.0500000000000007</v>
      </c>
      <c r="D371" s="175">
        <v>8.89</v>
      </c>
      <c r="E371" s="175">
        <f t="shared" si="0"/>
        <v>8.75</v>
      </c>
      <c r="F371" s="175">
        <v>8.61</v>
      </c>
      <c r="G371" s="175">
        <f t="shared" si="1"/>
        <v>8.504999999999999</v>
      </c>
      <c r="H371" s="176">
        <v>8.4</v>
      </c>
      <c r="I371" s="176">
        <f t="shared" si="2"/>
        <v>8.3533333333333335</v>
      </c>
      <c r="J371" s="176">
        <f t="shared" si="3"/>
        <v>8.3066666666666666</v>
      </c>
      <c r="K371" s="175">
        <v>8.26</v>
      </c>
      <c r="L371" s="175">
        <f t="shared" si="4"/>
        <v>8.2639999999999993</v>
      </c>
      <c r="M371" s="175">
        <f t="shared" si="5"/>
        <v>8.2679999999999989</v>
      </c>
      <c r="N371" s="175">
        <f t="shared" si="6"/>
        <v>8.2720000000000002</v>
      </c>
      <c r="O371" s="175">
        <f t="shared" si="7"/>
        <v>8.2759999999999998</v>
      </c>
      <c r="P371" s="176">
        <v>8.2799999999999994</v>
      </c>
      <c r="Q371" s="176">
        <f t="shared" si="8"/>
        <v>8.3019999999999996</v>
      </c>
      <c r="R371" s="176">
        <f t="shared" si="9"/>
        <v>8.3239999999999998</v>
      </c>
      <c r="S371" s="176">
        <f t="shared" si="10"/>
        <v>8.3460000000000001</v>
      </c>
      <c r="T371" s="176">
        <f t="shared" si="11"/>
        <v>8.3680000000000003</v>
      </c>
      <c r="U371" s="183">
        <v>8.39</v>
      </c>
      <c r="V371" s="178">
        <f t="shared" ref="V371:AO371" si="391">B371-B372</f>
        <v>9.9999999999997868E-3</v>
      </c>
      <c r="W371" s="178">
        <f t="shared" si="391"/>
        <v>-2.9999999999999361E-2</v>
      </c>
      <c r="X371" s="178">
        <f t="shared" si="391"/>
        <v>-5.9999999999998721E-2</v>
      </c>
      <c r="Y371" s="178">
        <f t="shared" si="391"/>
        <v>-5.9999999999998721E-2</v>
      </c>
      <c r="Z371" s="178">
        <f t="shared" si="391"/>
        <v>-6.0000000000000497E-2</v>
      </c>
      <c r="AA371" s="178">
        <f t="shared" si="391"/>
        <v>-5.4999999999999716E-2</v>
      </c>
      <c r="AB371" s="178">
        <f t="shared" si="391"/>
        <v>-4.9999999999998934E-2</v>
      </c>
      <c r="AC371" s="178">
        <f t="shared" si="391"/>
        <v>-4.6666666666666856E-2</v>
      </c>
      <c r="AD371" s="178">
        <f t="shared" si="391"/>
        <v>-4.3333333333333002E-2</v>
      </c>
      <c r="AE371" s="178">
        <f t="shared" si="391"/>
        <v>-4.0000000000000924E-2</v>
      </c>
      <c r="AF371" s="178">
        <f t="shared" si="391"/>
        <v>-3.4000000000000696E-2</v>
      </c>
      <c r="AG371" s="178">
        <f t="shared" si="391"/>
        <v>-2.8000000000000469E-2</v>
      </c>
      <c r="AH371" s="178">
        <f t="shared" si="391"/>
        <v>-2.2000000000000242E-2</v>
      </c>
      <c r="AI371" s="178">
        <f t="shared" si="391"/>
        <v>-1.6000000000000014E-2</v>
      </c>
      <c r="AJ371" s="178">
        <f t="shared" si="391"/>
        <v>-9.9999999999997868E-3</v>
      </c>
      <c r="AK371" s="178">
        <f t="shared" si="391"/>
        <v>-3.9999999999995595E-3</v>
      </c>
      <c r="AL371" s="178">
        <f t="shared" si="391"/>
        <v>2.0000000000006679E-3</v>
      </c>
      <c r="AM371" s="178">
        <f t="shared" si="391"/>
        <v>8.0000000000008953E-3</v>
      </c>
      <c r="AN371" s="178">
        <f t="shared" si="391"/>
        <v>1.4000000000001123E-2</v>
      </c>
      <c r="AO371" s="178">
        <f t="shared" si="391"/>
        <v>2.000000000000135E-2</v>
      </c>
      <c r="AP371" s="179">
        <f t="shared" si="13"/>
        <v>2.000000000000135E-2</v>
      </c>
      <c r="AS371" s="240"/>
    </row>
    <row r="372" spans="1:45" ht="12.75">
      <c r="A372" s="184">
        <v>42599</v>
      </c>
      <c r="B372" s="182">
        <v>9.3000000000000007</v>
      </c>
      <c r="C372" s="176">
        <v>9.08</v>
      </c>
      <c r="D372" s="175">
        <v>8.9499999999999993</v>
      </c>
      <c r="E372" s="175">
        <f t="shared" si="0"/>
        <v>8.8099999999999987</v>
      </c>
      <c r="F372" s="175">
        <v>8.67</v>
      </c>
      <c r="G372" s="175">
        <f t="shared" si="1"/>
        <v>8.5599999999999987</v>
      </c>
      <c r="H372" s="176">
        <v>8.4499999999999993</v>
      </c>
      <c r="I372" s="176">
        <f t="shared" si="2"/>
        <v>8.4</v>
      </c>
      <c r="J372" s="176">
        <f t="shared" si="3"/>
        <v>8.35</v>
      </c>
      <c r="K372" s="175">
        <v>8.3000000000000007</v>
      </c>
      <c r="L372" s="175">
        <f t="shared" si="4"/>
        <v>8.298</v>
      </c>
      <c r="M372" s="175">
        <f t="shared" si="5"/>
        <v>8.2959999999999994</v>
      </c>
      <c r="N372" s="175">
        <f t="shared" si="6"/>
        <v>8.2940000000000005</v>
      </c>
      <c r="O372" s="175">
        <f t="shared" si="7"/>
        <v>8.2919999999999998</v>
      </c>
      <c r="P372" s="176">
        <v>8.2899999999999991</v>
      </c>
      <c r="Q372" s="176">
        <f t="shared" si="8"/>
        <v>8.3059999999999992</v>
      </c>
      <c r="R372" s="176">
        <f t="shared" si="9"/>
        <v>8.3219999999999992</v>
      </c>
      <c r="S372" s="176">
        <f t="shared" si="10"/>
        <v>8.3379999999999992</v>
      </c>
      <c r="T372" s="176">
        <f t="shared" si="11"/>
        <v>8.3539999999999992</v>
      </c>
      <c r="U372" s="183">
        <v>8.3699999999999992</v>
      </c>
      <c r="V372" s="178">
        <f t="shared" ref="V372:AO372" si="392">B372-B373</f>
        <v>0</v>
      </c>
      <c r="W372" s="178">
        <f t="shared" si="392"/>
        <v>-9.9999999999997868E-3</v>
      </c>
      <c r="X372" s="178">
        <f t="shared" si="392"/>
        <v>0</v>
      </c>
      <c r="Y372" s="178">
        <f t="shared" si="392"/>
        <v>2.4999999999998579E-2</v>
      </c>
      <c r="Z372" s="178">
        <f t="shared" si="392"/>
        <v>5.0000000000000711E-2</v>
      </c>
      <c r="AA372" s="178">
        <f t="shared" si="392"/>
        <v>5.4999999999999716E-2</v>
      </c>
      <c r="AB372" s="178">
        <f t="shared" si="392"/>
        <v>5.9999999999998721E-2</v>
      </c>
      <c r="AC372" s="178">
        <f t="shared" si="392"/>
        <v>5.3333333333332789E-2</v>
      </c>
      <c r="AD372" s="178">
        <f t="shared" si="392"/>
        <v>4.6666666666666856E-2</v>
      </c>
      <c r="AE372" s="178">
        <f t="shared" si="392"/>
        <v>4.0000000000000924E-2</v>
      </c>
      <c r="AF372" s="178">
        <f t="shared" si="392"/>
        <v>3.5999999999999588E-2</v>
      </c>
      <c r="AG372" s="178">
        <f t="shared" si="392"/>
        <v>3.2000000000000028E-2</v>
      </c>
      <c r="AH372" s="178">
        <f t="shared" si="392"/>
        <v>2.8000000000000469E-2</v>
      </c>
      <c r="AI372" s="178">
        <f t="shared" si="392"/>
        <v>2.4000000000000909E-2</v>
      </c>
      <c r="AJ372" s="178">
        <f t="shared" si="392"/>
        <v>1.9999999999999574E-2</v>
      </c>
      <c r="AK372" s="178">
        <f t="shared" si="392"/>
        <v>1.7999999999998906E-2</v>
      </c>
      <c r="AL372" s="178">
        <f t="shared" si="392"/>
        <v>1.6000000000000014E-2</v>
      </c>
      <c r="AM372" s="178">
        <f t="shared" si="392"/>
        <v>1.3999999999999346E-2</v>
      </c>
      <c r="AN372" s="178">
        <f t="shared" si="392"/>
        <v>1.2000000000000455E-2</v>
      </c>
      <c r="AO372" s="178">
        <f t="shared" si="392"/>
        <v>9.9999999999997868E-3</v>
      </c>
      <c r="AP372" s="179">
        <f t="shared" si="13"/>
        <v>5.9999999999998721E-2</v>
      </c>
      <c r="AS372" s="240"/>
    </row>
    <row r="373" spans="1:45" ht="12.75">
      <c r="A373" s="184">
        <v>42598</v>
      </c>
      <c r="B373" s="182">
        <v>9.3000000000000007</v>
      </c>
      <c r="C373" s="176">
        <v>9.09</v>
      </c>
      <c r="D373" s="175">
        <v>8.9499999999999993</v>
      </c>
      <c r="E373" s="175">
        <f t="shared" si="0"/>
        <v>8.7850000000000001</v>
      </c>
      <c r="F373" s="175">
        <v>8.6199999999999992</v>
      </c>
      <c r="G373" s="175">
        <f t="shared" si="1"/>
        <v>8.504999999999999</v>
      </c>
      <c r="H373" s="176">
        <v>8.39</v>
      </c>
      <c r="I373" s="176">
        <f t="shared" si="2"/>
        <v>8.3466666666666676</v>
      </c>
      <c r="J373" s="176">
        <f t="shared" si="3"/>
        <v>8.3033333333333328</v>
      </c>
      <c r="K373" s="175">
        <v>8.26</v>
      </c>
      <c r="L373" s="175">
        <f t="shared" si="4"/>
        <v>8.2620000000000005</v>
      </c>
      <c r="M373" s="175">
        <f t="shared" si="5"/>
        <v>8.2639999999999993</v>
      </c>
      <c r="N373" s="175">
        <f t="shared" si="6"/>
        <v>8.266</v>
      </c>
      <c r="O373" s="175">
        <f t="shared" si="7"/>
        <v>8.2679999999999989</v>
      </c>
      <c r="P373" s="176">
        <v>8.27</v>
      </c>
      <c r="Q373" s="176">
        <f t="shared" si="8"/>
        <v>8.2880000000000003</v>
      </c>
      <c r="R373" s="176">
        <f t="shared" si="9"/>
        <v>8.3059999999999992</v>
      </c>
      <c r="S373" s="176">
        <f t="shared" si="10"/>
        <v>8.3239999999999998</v>
      </c>
      <c r="T373" s="176">
        <f t="shared" si="11"/>
        <v>8.3419999999999987</v>
      </c>
      <c r="U373" s="183">
        <v>8.36</v>
      </c>
      <c r="V373" s="178">
        <f t="shared" ref="V373:AO373" si="393">B373-B374</f>
        <v>0</v>
      </c>
      <c r="W373" s="178">
        <f t="shared" si="393"/>
        <v>2.9999999999999361E-2</v>
      </c>
      <c r="X373" s="178">
        <f t="shared" si="393"/>
        <v>2.9999999999999361E-2</v>
      </c>
      <c r="Y373" s="178">
        <f t="shared" si="393"/>
        <v>1.5000000000000568E-2</v>
      </c>
      <c r="Z373" s="178">
        <f t="shared" si="393"/>
        <v>0</v>
      </c>
      <c r="AA373" s="178">
        <f t="shared" si="393"/>
        <v>-5.0000000000007816E-3</v>
      </c>
      <c r="AB373" s="178">
        <f t="shared" si="393"/>
        <v>-9.9999999999997868E-3</v>
      </c>
      <c r="AC373" s="178">
        <f t="shared" si="393"/>
        <v>-9.9999999999997868E-3</v>
      </c>
      <c r="AD373" s="178">
        <f t="shared" si="393"/>
        <v>-9.9999999999997868E-3</v>
      </c>
      <c r="AE373" s="178">
        <f t="shared" si="393"/>
        <v>-9.9999999999997868E-3</v>
      </c>
      <c r="AF373" s="178">
        <f t="shared" si="393"/>
        <v>-1.1999999999998678E-2</v>
      </c>
      <c r="AG373" s="178">
        <f t="shared" si="393"/>
        <v>-1.3999999999999346E-2</v>
      </c>
      <c r="AH373" s="178">
        <f t="shared" si="393"/>
        <v>-1.6000000000000014E-2</v>
      </c>
      <c r="AI373" s="178">
        <f t="shared" si="393"/>
        <v>-1.8000000000000682E-2</v>
      </c>
      <c r="AJ373" s="178">
        <f t="shared" si="393"/>
        <v>-1.9999999999999574E-2</v>
      </c>
      <c r="AK373" s="178">
        <f t="shared" si="393"/>
        <v>-1.9999999999999574E-2</v>
      </c>
      <c r="AL373" s="178">
        <f t="shared" si="393"/>
        <v>-2.000000000000135E-2</v>
      </c>
      <c r="AM373" s="178">
        <f t="shared" si="393"/>
        <v>-1.9999999999999574E-2</v>
      </c>
      <c r="AN373" s="178">
        <f t="shared" si="393"/>
        <v>-2.000000000000135E-2</v>
      </c>
      <c r="AO373" s="178">
        <f t="shared" si="393"/>
        <v>-2.000000000000135E-2</v>
      </c>
      <c r="AP373" s="179">
        <f t="shared" si="13"/>
        <v>2.9999999999999361E-2</v>
      </c>
      <c r="AS373" s="240"/>
    </row>
    <row r="374" spans="1:45" ht="12.75">
      <c r="A374" s="184">
        <v>42597</v>
      </c>
      <c r="B374" s="182">
        <v>9.3000000000000007</v>
      </c>
      <c r="C374" s="176">
        <v>9.06</v>
      </c>
      <c r="D374" s="175">
        <v>8.92</v>
      </c>
      <c r="E374" s="175">
        <f t="shared" si="0"/>
        <v>8.77</v>
      </c>
      <c r="F374" s="175">
        <v>8.6199999999999992</v>
      </c>
      <c r="G374" s="175">
        <f t="shared" si="1"/>
        <v>8.51</v>
      </c>
      <c r="H374" s="176">
        <v>8.4</v>
      </c>
      <c r="I374" s="176">
        <f t="shared" si="2"/>
        <v>8.3566666666666674</v>
      </c>
      <c r="J374" s="176">
        <f t="shared" si="3"/>
        <v>8.3133333333333326</v>
      </c>
      <c r="K374" s="175">
        <v>8.27</v>
      </c>
      <c r="L374" s="175">
        <f t="shared" si="4"/>
        <v>8.2739999999999991</v>
      </c>
      <c r="M374" s="175">
        <f t="shared" si="5"/>
        <v>8.2779999999999987</v>
      </c>
      <c r="N374" s="175">
        <f t="shared" si="6"/>
        <v>8.282</v>
      </c>
      <c r="O374" s="175">
        <f t="shared" si="7"/>
        <v>8.2859999999999996</v>
      </c>
      <c r="P374" s="176">
        <v>8.2899999999999991</v>
      </c>
      <c r="Q374" s="176">
        <f t="shared" si="8"/>
        <v>8.3079999999999998</v>
      </c>
      <c r="R374" s="176">
        <f t="shared" si="9"/>
        <v>8.3260000000000005</v>
      </c>
      <c r="S374" s="176">
        <f t="shared" si="10"/>
        <v>8.3439999999999994</v>
      </c>
      <c r="T374" s="176">
        <f t="shared" si="11"/>
        <v>8.3620000000000001</v>
      </c>
      <c r="U374" s="183">
        <v>8.3800000000000008</v>
      </c>
      <c r="V374" s="178">
        <f t="shared" ref="V374:AO374" si="394">B374-B375</f>
        <v>-2.9999999999999361E-2</v>
      </c>
      <c r="W374" s="178">
        <f t="shared" si="394"/>
        <v>-3.9999999999999147E-2</v>
      </c>
      <c r="X374" s="178">
        <f t="shared" si="394"/>
        <v>-9.9999999999997868E-3</v>
      </c>
      <c r="Y374" s="178">
        <f t="shared" si="394"/>
        <v>-1.0000000000001563E-2</v>
      </c>
      <c r="Z374" s="178">
        <f t="shared" si="394"/>
        <v>-1.0000000000001563E-2</v>
      </c>
      <c r="AA374" s="178">
        <f t="shared" si="394"/>
        <v>-1.5000000000000568E-2</v>
      </c>
      <c r="AB374" s="178">
        <f t="shared" si="394"/>
        <v>-1.9999999999999574E-2</v>
      </c>
      <c r="AC374" s="178">
        <f t="shared" si="394"/>
        <v>-2.6666666666665506E-2</v>
      </c>
      <c r="AD374" s="178">
        <f t="shared" si="394"/>
        <v>-3.3333333333334991E-2</v>
      </c>
      <c r="AE374" s="178">
        <f t="shared" si="394"/>
        <v>-4.0000000000000924E-2</v>
      </c>
      <c r="AF374" s="178">
        <f t="shared" si="394"/>
        <v>-4.4000000000000483E-2</v>
      </c>
      <c r="AG374" s="178">
        <f t="shared" si="394"/>
        <v>-4.8000000000001819E-2</v>
      </c>
      <c r="AH374" s="178">
        <f t="shared" si="394"/>
        <v>-5.1999999999999602E-2</v>
      </c>
      <c r="AI374" s="178">
        <f t="shared" si="394"/>
        <v>-5.6000000000000938E-2</v>
      </c>
      <c r="AJ374" s="178">
        <f t="shared" si="394"/>
        <v>-6.0000000000000497E-2</v>
      </c>
      <c r="AK374" s="178">
        <f t="shared" si="394"/>
        <v>-6.4000000000000057E-2</v>
      </c>
      <c r="AL374" s="178">
        <f t="shared" si="394"/>
        <v>-6.7999999999999616E-2</v>
      </c>
      <c r="AM374" s="178">
        <f t="shared" si="394"/>
        <v>-7.2000000000000952E-2</v>
      </c>
      <c r="AN374" s="178">
        <f t="shared" si="394"/>
        <v>-7.6000000000000512E-2</v>
      </c>
      <c r="AO374" s="178">
        <f t="shared" si="394"/>
        <v>-8.0000000000000071E-2</v>
      </c>
      <c r="AP374" s="179">
        <f t="shared" si="13"/>
        <v>-9.9999999999997868E-3</v>
      </c>
      <c r="AS374" s="240"/>
    </row>
    <row r="375" spans="1:45" ht="12.75">
      <c r="A375" s="184">
        <v>42594</v>
      </c>
      <c r="B375" s="182">
        <v>9.33</v>
      </c>
      <c r="C375" s="176">
        <v>9.1</v>
      </c>
      <c r="D375" s="175">
        <v>8.93</v>
      </c>
      <c r="E375" s="175">
        <f t="shared" si="0"/>
        <v>8.7800000000000011</v>
      </c>
      <c r="F375" s="175">
        <v>8.6300000000000008</v>
      </c>
      <c r="G375" s="175">
        <f t="shared" si="1"/>
        <v>8.5250000000000004</v>
      </c>
      <c r="H375" s="176">
        <v>8.42</v>
      </c>
      <c r="I375" s="176">
        <f t="shared" si="2"/>
        <v>8.3833333333333329</v>
      </c>
      <c r="J375" s="176">
        <f t="shared" si="3"/>
        <v>8.3466666666666676</v>
      </c>
      <c r="K375" s="175">
        <v>8.31</v>
      </c>
      <c r="L375" s="175">
        <f t="shared" si="4"/>
        <v>8.3179999999999996</v>
      </c>
      <c r="M375" s="175">
        <f t="shared" si="5"/>
        <v>8.3260000000000005</v>
      </c>
      <c r="N375" s="175">
        <f t="shared" si="6"/>
        <v>8.3339999999999996</v>
      </c>
      <c r="O375" s="175">
        <f t="shared" si="7"/>
        <v>8.3420000000000005</v>
      </c>
      <c r="P375" s="176">
        <v>8.35</v>
      </c>
      <c r="Q375" s="176">
        <f t="shared" si="8"/>
        <v>8.3719999999999999</v>
      </c>
      <c r="R375" s="176">
        <f t="shared" si="9"/>
        <v>8.3940000000000001</v>
      </c>
      <c r="S375" s="176">
        <f t="shared" si="10"/>
        <v>8.4160000000000004</v>
      </c>
      <c r="T375" s="176">
        <f t="shared" si="11"/>
        <v>8.4380000000000006</v>
      </c>
      <c r="U375" s="183">
        <v>8.4600000000000009</v>
      </c>
      <c r="V375" s="178">
        <f t="shared" ref="V375:AO375" si="395">B375-B376</f>
        <v>9.9999999999997868E-3</v>
      </c>
      <c r="W375" s="178">
        <f t="shared" si="395"/>
        <v>2.9999999999999361E-2</v>
      </c>
      <c r="X375" s="178">
        <f t="shared" si="395"/>
        <v>7.0000000000000284E-2</v>
      </c>
      <c r="Y375" s="178">
        <f t="shared" si="395"/>
        <v>8.0000000000001847E-2</v>
      </c>
      <c r="Z375" s="178">
        <f t="shared" si="395"/>
        <v>9.0000000000001634E-2</v>
      </c>
      <c r="AA375" s="178">
        <f t="shared" si="395"/>
        <v>8.0000000000000071E-2</v>
      </c>
      <c r="AB375" s="178">
        <f t="shared" si="395"/>
        <v>7.0000000000000284E-2</v>
      </c>
      <c r="AC375" s="178">
        <f t="shared" si="395"/>
        <v>7.3333333333332362E-2</v>
      </c>
      <c r="AD375" s="178">
        <f t="shared" si="395"/>
        <v>7.6666666666667993E-2</v>
      </c>
      <c r="AE375" s="178">
        <f t="shared" si="395"/>
        <v>8.0000000000000071E-2</v>
      </c>
      <c r="AF375" s="178">
        <f t="shared" si="395"/>
        <v>8.3999999999999631E-2</v>
      </c>
      <c r="AG375" s="178">
        <f t="shared" si="395"/>
        <v>8.8000000000000966E-2</v>
      </c>
      <c r="AH375" s="178">
        <f t="shared" si="395"/>
        <v>9.1999999999998749E-2</v>
      </c>
      <c r="AI375" s="178">
        <f t="shared" si="395"/>
        <v>9.6000000000000085E-2</v>
      </c>
      <c r="AJ375" s="178">
        <f t="shared" si="395"/>
        <v>9.9999999999999645E-2</v>
      </c>
      <c r="AK375" s="178">
        <f t="shared" si="395"/>
        <v>9.9999999999999645E-2</v>
      </c>
      <c r="AL375" s="178">
        <f t="shared" si="395"/>
        <v>9.9999999999999645E-2</v>
      </c>
      <c r="AM375" s="178">
        <f t="shared" si="395"/>
        <v>0.10000000000000142</v>
      </c>
      <c r="AN375" s="178">
        <f t="shared" si="395"/>
        <v>0.10000000000000142</v>
      </c>
      <c r="AO375" s="178">
        <f t="shared" si="395"/>
        <v>0.10000000000000142</v>
      </c>
      <c r="AP375" s="179">
        <f t="shared" si="13"/>
        <v>0.10000000000000142</v>
      </c>
      <c r="AS375" s="240"/>
    </row>
    <row r="376" spans="1:45" ht="12.75">
      <c r="A376" s="184">
        <v>42593</v>
      </c>
      <c r="B376" s="182">
        <v>9.32</v>
      </c>
      <c r="C376" s="176">
        <v>9.07</v>
      </c>
      <c r="D376" s="175">
        <v>8.86</v>
      </c>
      <c r="E376" s="175">
        <f t="shared" si="0"/>
        <v>8.6999999999999993</v>
      </c>
      <c r="F376" s="175">
        <v>8.5399999999999991</v>
      </c>
      <c r="G376" s="175">
        <f t="shared" si="1"/>
        <v>8.4450000000000003</v>
      </c>
      <c r="H376" s="176">
        <v>8.35</v>
      </c>
      <c r="I376" s="176">
        <f t="shared" si="2"/>
        <v>8.31</v>
      </c>
      <c r="J376" s="176">
        <f t="shared" si="3"/>
        <v>8.27</v>
      </c>
      <c r="K376" s="175">
        <v>8.23</v>
      </c>
      <c r="L376" s="175">
        <f t="shared" si="4"/>
        <v>8.234</v>
      </c>
      <c r="M376" s="175">
        <f t="shared" si="5"/>
        <v>8.2379999999999995</v>
      </c>
      <c r="N376" s="175">
        <f t="shared" si="6"/>
        <v>8.2420000000000009</v>
      </c>
      <c r="O376" s="175">
        <f t="shared" si="7"/>
        <v>8.2460000000000004</v>
      </c>
      <c r="P376" s="176">
        <v>8.25</v>
      </c>
      <c r="Q376" s="176">
        <f t="shared" si="8"/>
        <v>8.2720000000000002</v>
      </c>
      <c r="R376" s="176">
        <f t="shared" si="9"/>
        <v>8.2940000000000005</v>
      </c>
      <c r="S376" s="176">
        <f t="shared" si="10"/>
        <v>8.3159999999999989</v>
      </c>
      <c r="T376" s="176">
        <f t="shared" si="11"/>
        <v>8.3379999999999992</v>
      </c>
      <c r="U376" s="183">
        <v>8.36</v>
      </c>
      <c r="V376" s="178">
        <f t="shared" ref="V376:AO376" si="396">B376-B377</f>
        <v>1.9999999999999574E-2</v>
      </c>
      <c r="W376" s="178">
        <f t="shared" si="396"/>
        <v>9.9999999999997868E-3</v>
      </c>
      <c r="X376" s="178">
        <f t="shared" si="396"/>
        <v>0</v>
      </c>
      <c r="Y376" s="178">
        <f t="shared" si="396"/>
        <v>0</v>
      </c>
      <c r="Z376" s="178">
        <f t="shared" si="396"/>
        <v>0</v>
      </c>
      <c r="AA376" s="178">
        <f t="shared" si="396"/>
        <v>5.0000000000007816E-3</v>
      </c>
      <c r="AB376" s="178">
        <f t="shared" si="396"/>
        <v>9.9999999999997868E-3</v>
      </c>
      <c r="AC376" s="178">
        <f t="shared" si="396"/>
        <v>6.6666666666677088E-3</v>
      </c>
      <c r="AD376" s="178">
        <f t="shared" si="396"/>
        <v>3.333333333332078E-3</v>
      </c>
      <c r="AE376" s="178">
        <f t="shared" si="396"/>
        <v>0</v>
      </c>
      <c r="AF376" s="178">
        <f t="shared" si="396"/>
        <v>-2.0000000000006679E-3</v>
      </c>
      <c r="AG376" s="178">
        <f t="shared" si="396"/>
        <v>-4.0000000000013358E-3</v>
      </c>
      <c r="AH376" s="178">
        <f t="shared" si="396"/>
        <v>-5.999999999998451E-3</v>
      </c>
      <c r="AI376" s="178">
        <f t="shared" si="396"/>
        <v>-7.9999999999991189E-3</v>
      </c>
      <c r="AJ376" s="178">
        <f t="shared" si="396"/>
        <v>-9.9999999999997868E-3</v>
      </c>
      <c r="AK376" s="178">
        <f t="shared" si="396"/>
        <v>-7.9999999999991189E-3</v>
      </c>
      <c r="AL376" s="178">
        <f t="shared" si="396"/>
        <v>-5.999999999998451E-3</v>
      </c>
      <c r="AM376" s="178">
        <f t="shared" si="396"/>
        <v>-4.0000000000013358E-3</v>
      </c>
      <c r="AN376" s="178">
        <f t="shared" si="396"/>
        <v>-2.0000000000006679E-3</v>
      </c>
      <c r="AO376" s="178">
        <f t="shared" si="396"/>
        <v>0</v>
      </c>
      <c r="AP376" s="179">
        <f t="shared" si="13"/>
        <v>1.9999999999999574E-2</v>
      </c>
      <c r="AS376" s="240"/>
    </row>
    <row r="377" spans="1:45" ht="12.75">
      <c r="A377" s="184">
        <v>42592</v>
      </c>
      <c r="B377" s="182">
        <v>9.3000000000000007</v>
      </c>
      <c r="C377" s="176">
        <v>9.06</v>
      </c>
      <c r="D377" s="175">
        <v>8.86</v>
      </c>
      <c r="E377" s="175">
        <f t="shared" si="0"/>
        <v>8.6999999999999993</v>
      </c>
      <c r="F377" s="175">
        <v>8.5399999999999991</v>
      </c>
      <c r="G377" s="175">
        <f t="shared" si="1"/>
        <v>8.44</v>
      </c>
      <c r="H377" s="176">
        <v>8.34</v>
      </c>
      <c r="I377" s="176">
        <f t="shared" si="2"/>
        <v>8.3033333333333328</v>
      </c>
      <c r="J377" s="176">
        <f t="shared" si="3"/>
        <v>8.2666666666666675</v>
      </c>
      <c r="K377" s="175">
        <v>8.23</v>
      </c>
      <c r="L377" s="175">
        <f t="shared" si="4"/>
        <v>8.2360000000000007</v>
      </c>
      <c r="M377" s="175">
        <f t="shared" si="5"/>
        <v>8.2420000000000009</v>
      </c>
      <c r="N377" s="175">
        <f t="shared" si="6"/>
        <v>8.2479999999999993</v>
      </c>
      <c r="O377" s="175">
        <f t="shared" si="7"/>
        <v>8.2539999999999996</v>
      </c>
      <c r="P377" s="176">
        <v>8.26</v>
      </c>
      <c r="Q377" s="176">
        <f t="shared" si="8"/>
        <v>8.2799999999999994</v>
      </c>
      <c r="R377" s="176">
        <f t="shared" si="9"/>
        <v>8.2999999999999989</v>
      </c>
      <c r="S377" s="176">
        <f t="shared" si="10"/>
        <v>8.32</v>
      </c>
      <c r="T377" s="176">
        <f t="shared" si="11"/>
        <v>8.34</v>
      </c>
      <c r="U377" s="183">
        <v>8.36</v>
      </c>
      <c r="V377" s="178">
        <f t="shared" ref="V377:AO377" si="397">B377-B378</f>
        <v>-9.9999999999997868E-3</v>
      </c>
      <c r="W377" s="178">
        <f t="shared" si="397"/>
        <v>-2.9999999999999361E-2</v>
      </c>
      <c r="X377" s="178">
        <f t="shared" si="397"/>
        <v>-4.0000000000000924E-2</v>
      </c>
      <c r="Y377" s="178">
        <f t="shared" si="397"/>
        <v>-2.5000000000002132E-2</v>
      </c>
      <c r="Z377" s="178">
        <f t="shared" si="397"/>
        <v>-1.0000000000001563E-2</v>
      </c>
      <c r="AA377" s="178">
        <f t="shared" si="397"/>
        <v>-5.0000000000007816E-3</v>
      </c>
      <c r="AB377" s="178">
        <f t="shared" si="397"/>
        <v>0</v>
      </c>
      <c r="AC377" s="178">
        <f t="shared" si="397"/>
        <v>0</v>
      </c>
      <c r="AD377" s="178">
        <f t="shared" si="397"/>
        <v>0</v>
      </c>
      <c r="AE377" s="178">
        <f t="shared" si="397"/>
        <v>0</v>
      </c>
      <c r="AF377" s="178">
        <f t="shared" si="397"/>
        <v>2.0000000000006679E-3</v>
      </c>
      <c r="AG377" s="178">
        <f t="shared" si="397"/>
        <v>4.0000000000013358E-3</v>
      </c>
      <c r="AH377" s="178">
        <f t="shared" si="397"/>
        <v>5.999999999998451E-3</v>
      </c>
      <c r="AI377" s="178">
        <f t="shared" si="397"/>
        <v>7.9999999999991189E-3</v>
      </c>
      <c r="AJ377" s="178">
        <f t="shared" si="397"/>
        <v>9.9999999999997868E-3</v>
      </c>
      <c r="AK377" s="178">
        <f t="shared" si="397"/>
        <v>1.3999999999999346E-2</v>
      </c>
      <c r="AL377" s="178">
        <f t="shared" si="397"/>
        <v>1.7999999999998906E-2</v>
      </c>
      <c r="AM377" s="178">
        <f t="shared" si="397"/>
        <v>2.2000000000000242E-2</v>
      </c>
      <c r="AN377" s="178">
        <f t="shared" si="397"/>
        <v>2.5999999999999801E-2</v>
      </c>
      <c r="AO377" s="178">
        <f t="shared" si="397"/>
        <v>2.9999999999999361E-2</v>
      </c>
      <c r="AP377" s="179">
        <f t="shared" si="13"/>
        <v>2.9999999999999361E-2</v>
      </c>
      <c r="AS377" s="240"/>
    </row>
    <row r="378" spans="1:45" ht="12.75">
      <c r="A378" s="184">
        <v>42591</v>
      </c>
      <c r="B378" s="182">
        <v>9.31</v>
      </c>
      <c r="C378" s="176">
        <v>9.09</v>
      </c>
      <c r="D378" s="175">
        <v>8.9</v>
      </c>
      <c r="E378" s="175">
        <f t="shared" si="0"/>
        <v>8.7250000000000014</v>
      </c>
      <c r="F378" s="175">
        <v>8.5500000000000007</v>
      </c>
      <c r="G378" s="175">
        <f t="shared" si="1"/>
        <v>8.4450000000000003</v>
      </c>
      <c r="H378" s="176">
        <v>8.34</v>
      </c>
      <c r="I378" s="176">
        <f t="shared" si="2"/>
        <v>8.3033333333333328</v>
      </c>
      <c r="J378" s="176">
        <f t="shared" si="3"/>
        <v>8.2666666666666675</v>
      </c>
      <c r="K378" s="175">
        <v>8.23</v>
      </c>
      <c r="L378" s="175">
        <f t="shared" si="4"/>
        <v>8.234</v>
      </c>
      <c r="M378" s="175">
        <f t="shared" si="5"/>
        <v>8.2379999999999995</v>
      </c>
      <c r="N378" s="175">
        <f t="shared" si="6"/>
        <v>8.2420000000000009</v>
      </c>
      <c r="O378" s="175">
        <f t="shared" si="7"/>
        <v>8.2460000000000004</v>
      </c>
      <c r="P378" s="176">
        <v>8.25</v>
      </c>
      <c r="Q378" s="176">
        <f t="shared" si="8"/>
        <v>8.266</v>
      </c>
      <c r="R378" s="176">
        <f t="shared" si="9"/>
        <v>8.282</v>
      </c>
      <c r="S378" s="176">
        <f t="shared" si="10"/>
        <v>8.298</v>
      </c>
      <c r="T378" s="176">
        <f t="shared" si="11"/>
        <v>8.3140000000000001</v>
      </c>
      <c r="U378" s="183">
        <v>8.33</v>
      </c>
      <c r="V378" s="178">
        <f t="shared" ref="V378:AO378" si="398">B378-B379</f>
        <v>2.000000000000135E-2</v>
      </c>
      <c r="W378" s="178">
        <f t="shared" si="398"/>
        <v>-9.9999999999997868E-3</v>
      </c>
      <c r="X378" s="178">
        <f t="shared" si="398"/>
        <v>-2.9999999999999361E-2</v>
      </c>
      <c r="Y378" s="178">
        <f t="shared" si="398"/>
        <v>-4.4999999999998153E-2</v>
      </c>
      <c r="Z378" s="178">
        <f t="shared" si="398"/>
        <v>-5.9999999999998721E-2</v>
      </c>
      <c r="AA378" s="178">
        <f t="shared" si="398"/>
        <v>-5.9999999999998721E-2</v>
      </c>
      <c r="AB378" s="178">
        <f t="shared" si="398"/>
        <v>-6.0000000000000497E-2</v>
      </c>
      <c r="AC378" s="178">
        <f t="shared" si="398"/>
        <v>-6.0000000000000497E-2</v>
      </c>
      <c r="AD378" s="178">
        <f t="shared" si="398"/>
        <v>-5.9999999999998721E-2</v>
      </c>
      <c r="AE378" s="178">
        <f t="shared" si="398"/>
        <v>-5.9999999999998721E-2</v>
      </c>
      <c r="AF378" s="178">
        <f t="shared" si="398"/>
        <v>-5.3999999999998494E-2</v>
      </c>
      <c r="AG378" s="178">
        <f t="shared" si="398"/>
        <v>-4.8000000000000043E-2</v>
      </c>
      <c r="AH378" s="178">
        <f t="shared" si="398"/>
        <v>-4.1999999999998039E-2</v>
      </c>
      <c r="AI378" s="178">
        <f t="shared" si="398"/>
        <v>-3.5999999999999588E-2</v>
      </c>
      <c r="AJ378" s="178">
        <f t="shared" si="398"/>
        <v>-2.9999999999999361E-2</v>
      </c>
      <c r="AK378" s="178">
        <f t="shared" si="398"/>
        <v>-2.7999999999998693E-2</v>
      </c>
      <c r="AL378" s="178">
        <f t="shared" si="398"/>
        <v>-2.5999999999999801E-2</v>
      </c>
      <c r="AM378" s="178">
        <f t="shared" si="398"/>
        <v>-2.3999999999999133E-2</v>
      </c>
      <c r="AN378" s="178">
        <f t="shared" si="398"/>
        <v>-2.2000000000000242E-2</v>
      </c>
      <c r="AO378" s="178">
        <f t="shared" si="398"/>
        <v>-1.9999999999999574E-2</v>
      </c>
      <c r="AP378" s="179">
        <f t="shared" si="13"/>
        <v>2.000000000000135E-2</v>
      </c>
      <c r="AS378" s="240"/>
    </row>
    <row r="379" spans="1:45" ht="12.75">
      <c r="A379" s="184">
        <v>42590</v>
      </c>
      <c r="B379" s="182">
        <v>9.2899999999999991</v>
      </c>
      <c r="C379" s="176">
        <v>9.1</v>
      </c>
      <c r="D379" s="175">
        <v>8.93</v>
      </c>
      <c r="E379" s="175">
        <f t="shared" si="0"/>
        <v>8.77</v>
      </c>
      <c r="F379" s="175">
        <v>8.61</v>
      </c>
      <c r="G379" s="175">
        <f t="shared" si="1"/>
        <v>8.504999999999999</v>
      </c>
      <c r="H379" s="176">
        <v>8.4</v>
      </c>
      <c r="I379" s="176">
        <f t="shared" si="2"/>
        <v>8.3633333333333333</v>
      </c>
      <c r="J379" s="176">
        <f t="shared" si="3"/>
        <v>8.3266666666666662</v>
      </c>
      <c r="K379" s="175">
        <v>8.2899999999999991</v>
      </c>
      <c r="L379" s="175">
        <f t="shared" si="4"/>
        <v>8.2879999999999985</v>
      </c>
      <c r="M379" s="175">
        <f t="shared" si="5"/>
        <v>8.2859999999999996</v>
      </c>
      <c r="N379" s="175">
        <f t="shared" si="6"/>
        <v>8.2839999999999989</v>
      </c>
      <c r="O379" s="175">
        <f t="shared" si="7"/>
        <v>8.282</v>
      </c>
      <c r="P379" s="176">
        <v>8.2799999999999994</v>
      </c>
      <c r="Q379" s="176">
        <f t="shared" si="8"/>
        <v>8.2939999999999987</v>
      </c>
      <c r="R379" s="176">
        <f t="shared" si="9"/>
        <v>8.3079999999999998</v>
      </c>
      <c r="S379" s="176">
        <f t="shared" si="10"/>
        <v>8.3219999999999992</v>
      </c>
      <c r="T379" s="176">
        <f t="shared" si="11"/>
        <v>8.3360000000000003</v>
      </c>
      <c r="U379" s="183">
        <v>8.35</v>
      </c>
      <c r="V379" s="178">
        <f t="shared" ref="V379:AO379" si="399">B379-B380</f>
        <v>9.9999999999997868E-3</v>
      </c>
      <c r="W379" s="178">
        <f t="shared" si="399"/>
        <v>-3.0000000000001137E-2</v>
      </c>
      <c r="X379" s="178">
        <f t="shared" si="399"/>
        <v>-4.0000000000000924E-2</v>
      </c>
      <c r="Y379" s="178">
        <f t="shared" si="399"/>
        <v>-4.5000000000001705E-2</v>
      </c>
      <c r="Z379" s="178">
        <f t="shared" si="399"/>
        <v>-5.0000000000000711E-2</v>
      </c>
      <c r="AA379" s="178">
        <f t="shared" si="399"/>
        <v>-5.0000000000000711E-2</v>
      </c>
      <c r="AB379" s="178">
        <f t="shared" si="399"/>
        <v>-4.9999999999998934E-2</v>
      </c>
      <c r="AC379" s="178">
        <f t="shared" si="399"/>
        <v>-5.6666666666666643E-2</v>
      </c>
      <c r="AD379" s="178">
        <f t="shared" si="399"/>
        <v>-6.3333333333332575E-2</v>
      </c>
      <c r="AE379" s="178">
        <f t="shared" si="399"/>
        <v>-7.0000000000000284E-2</v>
      </c>
      <c r="AF379" s="178">
        <f t="shared" si="399"/>
        <v>-7.6000000000000512E-2</v>
      </c>
      <c r="AG379" s="178">
        <f t="shared" si="399"/>
        <v>-8.2000000000000739E-2</v>
      </c>
      <c r="AH379" s="178">
        <f t="shared" si="399"/>
        <v>-8.8000000000000966E-2</v>
      </c>
      <c r="AI379" s="178">
        <f t="shared" si="399"/>
        <v>-9.4000000000001194E-2</v>
      </c>
      <c r="AJ379" s="178">
        <f t="shared" si="399"/>
        <v>-0.10000000000000142</v>
      </c>
      <c r="AK379" s="178">
        <f t="shared" si="399"/>
        <v>-0.10000000000000142</v>
      </c>
      <c r="AL379" s="178">
        <f t="shared" si="399"/>
        <v>-9.9999999999999645E-2</v>
      </c>
      <c r="AM379" s="178">
        <f t="shared" si="399"/>
        <v>-0.10000000000000142</v>
      </c>
      <c r="AN379" s="178">
        <f t="shared" si="399"/>
        <v>-9.9999999999999645E-2</v>
      </c>
      <c r="AO379" s="178">
        <f t="shared" si="399"/>
        <v>-9.9999999999999645E-2</v>
      </c>
      <c r="AP379" s="179">
        <f t="shared" si="13"/>
        <v>9.9999999999997868E-3</v>
      </c>
      <c r="AS379" s="240"/>
    </row>
    <row r="380" spans="1:45" ht="12.75">
      <c r="A380" s="184">
        <v>42587</v>
      </c>
      <c r="B380" s="182">
        <v>9.2799999999999994</v>
      </c>
      <c r="C380" s="176">
        <v>9.1300000000000008</v>
      </c>
      <c r="D380" s="175">
        <v>8.9700000000000006</v>
      </c>
      <c r="E380" s="175">
        <f t="shared" si="0"/>
        <v>8.8150000000000013</v>
      </c>
      <c r="F380" s="175">
        <v>8.66</v>
      </c>
      <c r="G380" s="175">
        <f t="shared" si="1"/>
        <v>8.5549999999999997</v>
      </c>
      <c r="H380" s="176">
        <v>8.4499999999999993</v>
      </c>
      <c r="I380" s="176">
        <f t="shared" si="2"/>
        <v>8.42</v>
      </c>
      <c r="J380" s="176">
        <f t="shared" si="3"/>
        <v>8.3899999999999988</v>
      </c>
      <c r="K380" s="175">
        <v>8.36</v>
      </c>
      <c r="L380" s="175">
        <f t="shared" si="4"/>
        <v>8.363999999999999</v>
      </c>
      <c r="M380" s="175">
        <f t="shared" si="5"/>
        <v>8.3680000000000003</v>
      </c>
      <c r="N380" s="175">
        <f t="shared" si="6"/>
        <v>8.3719999999999999</v>
      </c>
      <c r="O380" s="175">
        <f t="shared" si="7"/>
        <v>8.3760000000000012</v>
      </c>
      <c r="P380" s="176">
        <v>8.3800000000000008</v>
      </c>
      <c r="Q380" s="176">
        <f t="shared" si="8"/>
        <v>8.3940000000000001</v>
      </c>
      <c r="R380" s="176">
        <f t="shared" si="9"/>
        <v>8.4079999999999995</v>
      </c>
      <c r="S380" s="176">
        <f t="shared" si="10"/>
        <v>8.4220000000000006</v>
      </c>
      <c r="T380" s="176">
        <f t="shared" si="11"/>
        <v>8.4359999999999999</v>
      </c>
      <c r="U380" s="183">
        <v>8.4499999999999993</v>
      </c>
      <c r="V380" s="178">
        <f t="shared" ref="V380:AO380" si="400">B380-B381</f>
        <v>-6.0000000000000497E-2</v>
      </c>
      <c r="W380" s="178">
        <f t="shared" si="400"/>
        <v>-4.9999999999998934E-2</v>
      </c>
      <c r="X380" s="178">
        <f t="shared" si="400"/>
        <v>-4.9999999999998934E-2</v>
      </c>
      <c r="Y380" s="178">
        <f t="shared" si="400"/>
        <v>-4.9999999999998934E-2</v>
      </c>
      <c r="Z380" s="178">
        <f t="shared" si="400"/>
        <v>-5.0000000000000711E-2</v>
      </c>
      <c r="AA380" s="178">
        <f t="shared" si="400"/>
        <v>-6.0000000000000497E-2</v>
      </c>
      <c r="AB380" s="178">
        <f t="shared" si="400"/>
        <v>-7.0000000000000284E-2</v>
      </c>
      <c r="AC380" s="178">
        <f t="shared" si="400"/>
        <v>-7.0000000000000284E-2</v>
      </c>
      <c r="AD380" s="178">
        <f t="shared" si="400"/>
        <v>-7.0000000000000284E-2</v>
      </c>
      <c r="AE380" s="178">
        <f t="shared" si="400"/>
        <v>-7.0000000000000284E-2</v>
      </c>
      <c r="AF380" s="178">
        <f t="shared" si="400"/>
        <v>-7.2000000000000952E-2</v>
      </c>
      <c r="AG380" s="178">
        <f t="shared" si="400"/>
        <v>-7.3999999999999844E-2</v>
      </c>
      <c r="AH380" s="178">
        <f t="shared" si="400"/>
        <v>-7.6000000000000512E-2</v>
      </c>
      <c r="AI380" s="178">
        <f t="shared" si="400"/>
        <v>-7.7999999999999403E-2</v>
      </c>
      <c r="AJ380" s="178">
        <f t="shared" si="400"/>
        <v>-8.0000000000000071E-2</v>
      </c>
      <c r="AK380" s="178">
        <f t="shared" si="400"/>
        <v>-8.2000000000000739E-2</v>
      </c>
      <c r="AL380" s="178">
        <f t="shared" si="400"/>
        <v>-8.4000000000001407E-2</v>
      </c>
      <c r="AM380" s="178">
        <f t="shared" si="400"/>
        <v>-8.5999999999998522E-2</v>
      </c>
      <c r="AN380" s="178">
        <f t="shared" si="400"/>
        <v>-8.799999999999919E-2</v>
      </c>
      <c r="AO380" s="178">
        <f t="shared" si="400"/>
        <v>-8.9999999999999858E-2</v>
      </c>
      <c r="AP380" s="179">
        <f t="shared" si="13"/>
        <v>-4.9999999999998934E-2</v>
      </c>
      <c r="AS380" s="240"/>
    </row>
    <row r="381" spans="1:45" ht="12.75">
      <c r="A381" s="184">
        <v>42586</v>
      </c>
      <c r="B381" s="182">
        <v>9.34</v>
      </c>
      <c r="C381" s="176">
        <v>9.18</v>
      </c>
      <c r="D381" s="175">
        <v>9.02</v>
      </c>
      <c r="E381" s="175">
        <f t="shared" si="0"/>
        <v>8.8650000000000002</v>
      </c>
      <c r="F381" s="175">
        <v>8.7100000000000009</v>
      </c>
      <c r="G381" s="175">
        <f t="shared" si="1"/>
        <v>8.6150000000000002</v>
      </c>
      <c r="H381" s="176">
        <v>8.52</v>
      </c>
      <c r="I381" s="176">
        <f t="shared" si="2"/>
        <v>8.49</v>
      </c>
      <c r="J381" s="176">
        <f t="shared" si="3"/>
        <v>8.4599999999999991</v>
      </c>
      <c r="K381" s="175">
        <v>8.43</v>
      </c>
      <c r="L381" s="175">
        <f t="shared" si="4"/>
        <v>8.4359999999999999</v>
      </c>
      <c r="M381" s="175">
        <f t="shared" si="5"/>
        <v>8.4420000000000002</v>
      </c>
      <c r="N381" s="175">
        <f t="shared" si="6"/>
        <v>8.4480000000000004</v>
      </c>
      <c r="O381" s="175">
        <f t="shared" si="7"/>
        <v>8.4540000000000006</v>
      </c>
      <c r="P381" s="176">
        <v>8.4600000000000009</v>
      </c>
      <c r="Q381" s="176">
        <f t="shared" si="8"/>
        <v>8.4760000000000009</v>
      </c>
      <c r="R381" s="176">
        <f t="shared" si="9"/>
        <v>8.4920000000000009</v>
      </c>
      <c r="S381" s="176">
        <f t="shared" si="10"/>
        <v>8.5079999999999991</v>
      </c>
      <c r="T381" s="176">
        <f t="shared" si="11"/>
        <v>8.5239999999999991</v>
      </c>
      <c r="U381" s="183">
        <v>8.5399999999999991</v>
      </c>
      <c r="V381" s="178">
        <f t="shared" ref="V381:AO381" si="401">B381-B382</f>
        <v>-7.0000000000000284E-2</v>
      </c>
      <c r="W381" s="178">
        <f t="shared" si="401"/>
        <v>-3.0000000000001137E-2</v>
      </c>
      <c r="X381" s="178">
        <f t="shared" si="401"/>
        <v>-1.9999999999999574E-2</v>
      </c>
      <c r="Y381" s="178">
        <f t="shared" si="401"/>
        <v>-3.4999999999998366E-2</v>
      </c>
      <c r="Z381" s="178">
        <f t="shared" si="401"/>
        <v>-4.9999999999998934E-2</v>
      </c>
      <c r="AA381" s="178">
        <f t="shared" si="401"/>
        <v>-5.4999999999999716E-2</v>
      </c>
      <c r="AB381" s="178">
        <f t="shared" si="401"/>
        <v>-6.0000000000000497E-2</v>
      </c>
      <c r="AC381" s="178">
        <f t="shared" si="401"/>
        <v>-5.6666666666666643E-2</v>
      </c>
      <c r="AD381" s="178">
        <f t="shared" si="401"/>
        <v>-5.3333333333334565E-2</v>
      </c>
      <c r="AE381" s="178">
        <f t="shared" si="401"/>
        <v>-5.0000000000000711E-2</v>
      </c>
      <c r="AF381" s="178">
        <f t="shared" si="401"/>
        <v>-4.6000000000001151E-2</v>
      </c>
      <c r="AG381" s="178">
        <f t="shared" si="401"/>
        <v>-4.1999999999999815E-2</v>
      </c>
      <c r="AH381" s="178">
        <f t="shared" si="401"/>
        <v>-3.8000000000000256E-2</v>
      </c>
      <c r="AI381" s="178">
        <f t="shared" si="401"/>
        <v>-3.399999999999892E-2</v>
      </c>
      <c r="AJ381" s="178">
        <f t="shared" si="401"/>
        <v>-2.9999999999999361E-2</v>
      </c>
      <c r="AK381" s="178">
        <f t="shared" si="401"/>
        <v>-2.3999999999999133E-2</v>
      </c>
      <c r="AL381" s="178">
        <f t="shared" si="401"/>
        <v>-1.7999999999998906E-2</v>
      </c>
      <c r="AM381" s="178">
        <f t="shared" si="401"/>
        <v>-1.2000000000000455E-2</v>
      </c>
      <c r="AN381" s="178">
        <f t="shared" si="401"/>
        <v>-6.0000000000002274E-3</v>
      </c>
      <c r="AO381" s="178">
        <f t="shared" si="401"/>
        <v>0</v>
      </c>
      <c r="AP381" s="179">
        <f t="shared" si="13"/>
        <v>0</v>
      </c>
      <c r="AS381" s="240"/>
    </row>
    <row r="382" spans="1:45" ht="12.75">
      <c r="A382" s="184">
        <v>42585</v>
      </c>
      <c r="B382" s="182">
        <v>9.41</v>
      </c>
      <c r="C382" s="176">
        <v>9.2100000000000009</v>
      </c>
      <c r="D382" s="175">
        <v>9.0399999999999991</v>
      </c>
      <c r="E382" s="175">
        <f t="shared" si="0"/>
        <v>8.8999999999999986</v>
      </c>
      <c r="F382" s="175">
        <v>8.76</v>
      </c>
      <c r="G382" s="175">
        <f t="shared" si="1"/>
        <v>8.67</v>
      </c>
      <c r="H382" s="176">
        <v>8.58</v>
      </c>
      <c r="I382" s="176">
        <f t="shared" si="2"/>
        <v>8.5466666666666669</v>
      </c>
      <c r="J382" s="176">
        <f t="shared" si="3"/>
        <v>8.5133333333333336</v>
      </c>
      <c r="K382" s="175">
        <v>8.48</v>
      </c>
      <c r="L382" s="175">
        <f t="shared" si="4"/>
        <v>8.4820000000000011</v>
      </c>
      <c r="M382" s="175">
        <f t="shared" si="5"/>
        <v>8.484</v>
      </c>
      <c r="N382" s="175">
        <f t="shared" si="6"/>
        <v>8.4860000000000007</v>
      </c>
      <c r="O382" s="175">
        <f t="shared" si="7"/>
        <v>8.4879999999999995</v>
      </c>
      <c r="P382" s="176">
        <v>8.49</v>
      </c>
      <c r="Q382" s="176">
        <f t="shared" si="8"/>
        <v>8.5</v>
      </c>
      <c r="R382" s="176">
        <f t="shared" si="9"/>
        <v>8.51</v>
      </c>
      <c r="S382" s="176">
        <f t="shared" si="10"/>
        <v>8.52</v>
      </c>
      <c r="T382" s="176">
        <f t="shared" si="11"/>
        <v>8.5299999999999994</v>
      </c>
      <c r="U382" s="183">
        <v>8.5399999999999991</v>
      </c>
      <c r="V382" s="178">
        <f t="shared" ref="V382:AO382" si="402">B382-B383</f>
        <v>-8.0000000000000071E-2</v>
      </c>
      <c r="W382" s="178">
        <f t="shared" si="402"/>
        <v>4.0000000000000924E-2</v>
      </c>
      <c r="X382" s="178">
        <f t="shared" si="402"/>
        <v>4.9999999999998934E-2</v>
      </c>
      <c r="Y382" s="178">
        <f t="shared" si="402"/>
        <v>4.9999999999997158E-2</v>
      </c>
      <c r="Z382" s="178">
        <f t="shared" si="402"/>
        <v>4.9999999999998934E-2</v>
      </c>
      <c r="AA382" s="178">
        <f t="shared" si="402"/>
        <v>4.4999999999999929E-2</v>
      </c>
      <c r="AB382" s="178">
        <f t="shared" si="402"/>
        <v>4.0000000000000924E-2</v>
      </c>
      <c r="AC382" s="178">
        <f t="shared" si="402"/>
        <v>3.6666666666667069E-2</v>
      </c>
      <c r="AD382" s="178">
        <f t="shared" si="402"/>
        <v>3.3333333333334991E-2</v>
      </c>
      <c r="AE382" s="178">
        <f t="shared" si="402"/>
        <v>3.0000000000001137E-2</v>
      </c>
      <c r="AF382" s="178">
        <f t="shared" si="402"/>
        <v>2.8000000000002245E-2</v>
      </c>
      <c r="AG382" s="178">
        <f t="shared" si="402"/>
        <v>2.5999999999999801E-2</v>
      </c>
      <c r="AH382" s="178">
        <f t="shared" si="402"/>
        <v>2.4000000000000909E-2</v>
      </c>
      <c r="AI382" s="178">
        <f t="shared" si="402"/>
        <v>2.1999999999998465E-2</v>
      </c>
      <c r="AJ382" s="178">
        <f t="shared" si="402"/>
        <v>1.9999999999999574E-2</v>
      </c>
      <c r="AK382" s="178">
        <f t="shared" si="402"/>
        <v>1.6000000000000014E-2</v>
      </c>
      <c r="AL382" s="178">
        <f t="shared" si="402"/>
        <v>1.2000000000000455E-2</v>
      </c>
      <c r="AM382" s="178">
        <f t="shared" si="402"/>
        <v>7.9999999999991189E-3</v>
      </c>
      <c r="AN382" s="178">
        <f t="shared" si="402"/>
        <v>3.9999999999995595E-3</v>
      </c>
      <c r="AO382" s="178">
        <f t="shared" si="402"/>
        <v>0</v>
      </c>
      <c r="AP382" s="179">
        <f t="shared" si="13"/>
        <v>4.9999999999998934E-2</v>
      </c>
      <c r="AS382" s="240"/>
    </row>
    <row r="383" spans="1:45" ht="12.75">
      <c r="A383" s="184">
        <v>42584</v>
      </c>
      <c r="B383" s="182">
        <v>9.49</v>
      </c>
      <c r="C383" s="176">
        <v>9.17</v>
      </c>
      <c r="D383" s="175">
        <v>8.99</v>
      </c>
      <c r="E383" s="175">
        <f t="shared" si="0"/>
        <v>8.8500000000000014</v>
      </c>
      <c r="F383" s="175">
        <v>8.7100000000000009</v>
      </c>
      <c r="G383" s="175">
        <f t="shared" si="1"/>
        <v>8.625</v>
      </c>
      <c r="H383" s="176">
        <v>8.5399999999999991</v>
      </c>
      <c r="I383" s="176">
        <f t="shared" si="2"/>
        <v>8.51</v>
      </c>
      <c r="J383" s="176">
        <f t="shared" si="3"/>
        <v>8.4799999999999986</v>
      </c>
      <c r="K383" s="175">
        <v>8.4499999999999993</v>
      </c>
      <c r="L383" s="175">
        <f t="shared" si="4"/>
        <v>8.4539999999999988</v>
      </c>
      <c r="M383" s="175">
        <f t="shared" si="5"/>
        <v>8.4580000000000002</v>
      </c>
      <c r="N383" s="175">
        <f t="shared" si="6"/>
        <v>8.4619999999999997</v>
      </c>
      <c r="O383" s="175">
        <f t="shared" si="7"/>
        <v>8.4660000000000011</v>
      </c>
      <c r="P383" s="176">
        <v>8.4700000000000006</v>
      </c>
      <c r="Q383" s="176">
        <f t="shared" si="8"/>
        <v>8.484</v>
      </c>
      <c r="R383" s="176">
        <f t="shared" si="9"/>
        <v>8.4979999999999993</v>
      </c>
      <c r="S383" s="176">
        <f t="shared" si="10"/>
        <v>8.5120000000000005</v>
      </c>
      <c r="T383" s="176">
        <f t="shared" si="11"/>
        <v>8.5259999999999998</v>
      </c>
      <c r="U383" s="183">
        <v>8.5399999999999991</v>
      </c>
      <c r="V383" s="178">
        <f t="shared" ref="V383:AO383" si="403">B383-B384</f>
        <v>9.9999999999997868E-3</v>
      </c>
      <c r="W383" s="178">
        <f t="shared" si="403"/>
        <v>0</v>
      </c>
      <c r="X383" s="178">
        <f t="shared" si="403"/>
        <v>2.9999999999999361E-2</v>
      </c>
      <c r="Y383" s="178">
        <f t="shared" si="403"/>
        <v>3.5000000000000142E-2</v>
      </c>
      <c r="Z383" s="178">
        <f t="shared" si="403"/>
        <v>4.0000000000000924E-2</v>
      </c>
      <c r="AA383" s="178">
        <f t="shared" si="403"/>
        <v>4.4999999999999929E-2</v>
      </c>
      <c r="AB383" s="178">
        <f t="shared" si="403"/>
        <v>4.9999999999998934E-2</v>
      </c>
      <c r="AC383" s="178">
        <f t="shared" si="403"/>
        <v>4.6666666666666856E-2</v>
      </c>
      <c r="AD383" s="178">
        <f t="shared" si="403"/>
        <v>4.3333333333331225E-2</v>
      </c>
      <c r="AE383" s="178">
        <f t="shared" si="403"/>
        <v>3.9999999999999147E-2</v>
      </c>
      <c r="AF383" s="178">
        <f t="shared" si="403"/>
        <v>3.5999999999999588E-2</v>
      </c>
      <c r="AG383" s="178">
        <f t="shared" si="403"/>
        <v>3.2000000000000028E-2</v>
      </c>
      <c r="AH383" s="178">
        <f t="shared" si="403"/>
        <v>2.8000000000000469E-2</v>
      </c>
      <c r="AI383" s="178">
        <f t="shared" si="403"/>
        <v>2.4000000000000909E-2</v>
      </c>
      <c r="AJ383" s="178">
        <f t="shared" si="403"/>
        <v>2.000000000000135E-2</v>
      </c>
      <c r="AK383" s="178">
        <f t="shared" si="403"/>
        <v>1.6000000000000014E-2</v>
      </c>
      <c r="AL383" s="178">
        <f t="shared" si="403"/>
        <v>1.2000000000000455E-2</v>
      </c>
      <c r="AM383" s="178">
        <f t="shared" si="403"/>
        <v>8.0000000000008953E-3</v>
      </c>
      <c r="AN383" s="178">
        <f t="shared" si="403"/>
        <v>4.0000000000013358E-3</v>
      </c>
      <c r="AO383" s="178">
        <f t="shared" si="403"/>
        <v>0</v>
      </c>
      <c r="AP383" s="179">
        <f t="shared" si="13"/>
        <v>4.9999999999998934E-2</v>
      </c>
      <c r="AS383" s="240"/>
    </row>
    <row r="384" spans="1:45" ht="12.75">
      <c r="A384" s="184">
        <v>42583</v>
      </c>
      <c r="B384" s="182">
        <v>9.48</v>
      </c>
      <c r="C384" s="176">
        <v>9.17</v>
      </c>
      <c r="D384" s="175">
        <v>8.9600000000000009</v>
      </c>
      <c r="E384" s="175">
        <f t="shared" si="0"/>
        <v>8.8150000000000013</v>
      </c>
      <c r="F384" s="175">
        <v>8.67</v>
      </c>
      <c r="G384" s="175">
        <f t="shared" si="1"/>
        <v>8.58</v>
      </c>
      <c r="H384" s="176">
        <v>8.49</v>
      </c>
      <c r="I384" s="176">
        <f t="shared" si="2"/>
        <v>8.4633333333333329</v>
      </c>
      <c r="J384" s="176">
        <f t="shared" si="3"/>
        <v>8.4366666666666674</v>
      </c>
      <c r="K384" s="175">
        <v>8.41</v>
      </c>
      <c r="L384" s="175">
        <f t="shared" si="4"/>
        <v>8.4179999999999993</v>
      </c>
      <c r="M384" s="175">
        <f t="shared" si="5"/>
        <v>8.4260000000000002</v>
      </c>
      <c r="N384" s="175">
        <f t="shared" si="6"/>
        <v>8.4339999999999993</v>
      </c>
      <c r="O384" s="175">
        <f t="shared" si="7"/>
        <v>8.4420000000000002</v>
      </c>
      <c r="P384" s="176">
        <v>8.4499999999999993</v>
      </c>
      <c r="Q384" s="176">
        <f t="shared" si="8"/>
        <v>8.468</v>
      </c>
      <c r="R384" s="176">
        <f t="shared" si="9"/>
        <v>8.4859999999999989</v>
      </c>
      <c r="S384" s="176">
        <f t="shared" si="10"/>
        <v>8.5039999999999996</v>
      </c>
      <c r="T384" s="176">
        <f t="shared" si="11"/>
        <v>8.5219999999999985</v>
      </c>
      <c r="U384" s="183">
        <v>8.5399999999999991</v>
      </c>
      <c r="V384" s="178">
        <f t="shared" ref="V384:AO384" si="404">B384-B385</f>
        <v>1.9999999999999574E-2</v>
      </c>
      <c r="W384" s="178">
        <f t="shared" si="404"/>
        <v>6.0000000000000497E-2</v>
      </c>
      <c r="X384" s="178">
        <f t="shared" si="404"/>
        <v>5.0000000000000711E-2</v>
      </c>
      <c r="Y384" s="178">
        <f t="shared" si="404"/>
        <v>3.5000000000000142E-2</v>
      </c>
      <c r="Z384" s="178">
        <f t="shared" si="404"/>
        <v>1.9999999999999574E-2</v>
      </c>
      <c r="AA384" s="178">
        <f t="shared" si="404"/>
        <v>0</v>
      </c>
      <c r="AB384" s="178">
        <f t="shared" si="404"/>
        <v>-1.9999999999999574E-2</v>
      </c>
      <c r="AC384" s="178">
        <f t="shared" si="404"/>
        <v>-3.0000000000001137E-2</v>
      </c>
      <c r="AD384" s="178">
        <f t="shared" si="404"/>
        <v>-3.9999999999999147E-2</v>
      </c>
      <c r="AE384" s="178">
        <f t="shared" si="404"/>
        <v>-5.0000000000000711E-2</v>
      </c>
      <c r="AF384" s="178">
        <f t="shared" si="404"/>
        <v>-5.6000000000000938E-2</v>
      </c>
      <c r="AG384" s="178">
        <f t="shared" si="404"/>
        <v>-6.1999999999999389E-2</v>
      </c>
      <c r="AH384" s="178">
        <f t="shared" si="404"/>
        <v>-6.8000000000001393E-2</v>
      </c>
      <c r="AI384" s="178">
        <f t="shared" si="404"/>
        <v>-7.3999999999999844E-2</v>
      </c>
      <c r="AJ384" s="178">
        <f t="shared" si="404"/>
        <v>-8.0000000000000071E-2</v>
      </c>
      <c r="AK384" s="178">
        <f t="shared" si="404"/>
        <v>-8.1999999999998963E-2</v>
      </c>
      <c r="AL384" s="178">
        <f t="shared" si="404"/>
        <v>-8.4000000000001407E-2</v>
      </c>
      <c r="AM384" s="178">
        <f t="shared" si="404"/>
        <v>-8.6000000000000298E-2</v>
      </c>
      <c r="AN384" s="178">
        <f t="shared" si="404"/>
        <v>-8.8000000000002743E-2</v>
      </c>
      <c r="AO384" s="178">
        <f t="shared" si="404"/>
        <v>-9.0000000000001634E-2</v>
      </c>
      <c r="AP384" s="179">
        <f t="shared" si="13"/>
        <v>6.0000000000000497E-2</v>
      </c>
      <c r="AS384" s="240"/>
    </row>
    <row r="385" spans="1:45" ht="12.75">
      <c r="A385" s="184">
        <v>42580</v>
      </c>
      <c r="B385" s="182">
        <v>9.4600000000000009</v>
      </c>
      <c r="C385" s="176">
        <v>9.11</v>
      </c>
      <c r="D385" s="175">
        <v>8.91</v>
      </c>
      <c r="E385" s="175">
        <f t="shared" si="0"/>
        <v>8.7800000000000011</v>
      </c>
      <c r="F385" s="175">
        <v>8.65</v>
      </c>
      <c r="G385" s="175">
        <f t="shared" si="1"/>
        <v>8.58</v>
      </c>
      <c r="H385" s="176">
        <v>8.51</v>
      </c>
      <c r="I385" s="176">
        <f t="shared" si="2"/>
        <v>8.4933333333333341</v>
      </c>
      <c r="J385" s="176">
        <f t="shared" si="3"/>
        <v>8.4766666666666666</v>
      </c>
      <c r="K385" s="175">
        <v>8.4600000000000009</v>
      </c>
      <c r="L385" s="175">
        <f t="shared" si="4"/>
        <v>8.4740000000000002</v>
      </c>
      <c r="M385" s="175">
        <f t="shared" si="5"/>
        <v>8.4879999999999995</v>
      </c>
      <c r="N385" s="175">
        <f t="shared" si="6"/>
        <v>8.5020000000000007</v>
      </c>
      <c r="O385" s="175">
        <f t="shared" si="7"/>
        <v>8.516</v>
      </c>
      <c r="P385" s="176">
        <v>8.5299999999999994</v>
      </c>
      <c r="Q385" s="176">
        <f t="shared" si="8"/>
        <v>8.5499999999999989</v>
      </c>
      <c r="R385" s="176">
        <f t="shared" si="9"/>
        <v>8.57</v>
      </c>
      <c r="S385" s="176">
        <f t="shared" si="10"/>
        <v>8.59</v>
      </c>
      <c r="T385" s="176">
        <f t="shared" si="11"/>
        <v>8.6100000000000012</v>
      </c>
      <c r="U385" s="183">
        <v>8.6300000000000008</v>
      </c>
      <c r="V385" s="178">
        <f t="shared" ref="V385:AO385" si="405">B385-B386</f>
        <v>-6.9999999999998508E-2</v>
      </c>
      <c r="W385" s="178">
        <f t="shared" si="405"/>
        <v>-4.0000000000000924E-2</v>
      </c>
      <c r="X385" s="178">
        <f t="shared" si="405"/>
        <v>-3.9999999999999147E-2</v>
      </c>
      <c r="Y385" s="178">
        <f t="shared" si="405"/>
        <v>-4.4999999999998153E-2</v>
      </c>
      <c r="Z385" s="178">
        <f t="shared" si="405"/>
        <v>-4.9999999999998934E-2</v>
      </c>
      <c r="AA385" s="178">
        <f t="shared" si="405"/>
        <v>-6.0000000000000497E-2</v>
      </c>
      <c r="AB385" s="178">
        <f t="shared" si="405"/>
        <v>-7.0000000000000284E-2</v>
      </c>
      <c r="AC385" s="178">
        <f t="shared" si="405"/>
        <v>-8.0000000000000071E-2</v>
      </c>
      <c r="AD385" s="178">
        <f t="shared" si="405"/>
        <v>-8.9999999999999858E-2</v>
      </c>
      <c r="AE385" s="178">
        <f t="shared" si="405"/>
        <v>-9.9999999999999645E-2</v>
      </c>
      <c r="AF385" s="178">
        <f t="shared" si="405"/>
        <v>-0.10400000000000098</v>
      </c>
      <c r="AG385" s="178">
        <f t="shared" si="405"/>
        <v>-0.10800000000000054</v>
      </c>
      <c r="AH385" s="178">
        <f t="shared" si="405"/>
        <v>-0.1120000000000001</v>
      </c>
      <c r="AI385" s="178">
        <f t="shared" si="405"/>
        <v>-0.11599999999999966</v>
      </c>
      <c r="AJ385" s="178">
        <f t="shared" si="405"/>
        <v>-0.12000000000000099</v>
      </c>
      <c r="AK385" s="178">
        <f t="shared" si="405"/>
        <v>-0.12000000000000099</v>
      </c>
      <c r="AL385" s="178">
        <f t="shared" si="405"/>
        <v>-0.11999999999999922</v>
      </c>
      <c r="AM385" s="178">
        <f t="shared" si="405"/>
        <v>-0.12000000000000099</v>
      </c>
      <c r="AN385" s="178">
        <f t="shared" si="405"/>
        <v>-0.11999999999999922</v>
      </c>
      <c r="AO385" s="178">
        <f t="shared" si="405"/>
        <v>-0.11999999999999922</v>
      </c>
      <c r="AP385" s="179">
        <f t="shared" si="13"/>
        <v>-3.9999999999999147E-2</v>
      </c>
      <c r="AS385" s="240"/>
    </row>
    <row r="386" spans="1:45" ht="12.75">
      <c r="A386" s="184">
        <v>42579</v>
      </c>
      <c r="B386" s="182">
        <v>9.5299999999999994</v>
      </c>
      <c r="C386" s="176">
        <v>9.15</v>
      </c>
      <c r="D386" s="175">
        <v>8.9499999999999993</v>
      </c>
      <c r="E386" s="175">
        <f t="shared" si="0"/>
        <v>8.8249999999999993</v>
      </c>
      <c r="F386" s="175">
        <v>8.6999999999999993</v>
      </c>
      <c r="G386" s="175">
        <f t="shared" si="1"/>
        <v>8.64</v>
      </c>
      <c r="H386" s="176">
        <v>8.58</v>
      </c>
      <c r="I386" s="176">
        <f t="shared" si="2"/>
        <v>8.5733333333333341</v>
      </c>
      <c r="J386" s="176">
        <f t="shared" si="3"/>
        <v>8.5666666666666664</v>
      </c>
      <c r="K386" s="175">
        <v>8.56</v>
      </c>
      <c r="L386" s="175">
        <f t="shared" si="4"/>
        <v>8.5780000000000012</v>
      </c>
      <c r="M386" s="175">
        <f t="shared" si="5"/>
        <v>8.5960000000000001</v>
      </c>
      <c r="N386" s="175">
        <f t="shared" si="6"/>
        <v>8.6140000000000008</v>
      </c>
      <c r="O386" s="175">
        <f t="shared" si="7"/>
        <v>8.6319999999999997</v>
      </c>
      <c r="P386" s="176">
        <v>8.65</v>
      </c>
      <c r="Q386" s="176">
        <f t="shared" si="8"/>
        <v>8.67</v>
      </c>
      <c r="R386" s="176">
        <f t="shared" si="9"/>
        <v>8.69</v>
      </c>
      <c r="S386" s="176">
        <f t="shared" si="10"/>
        <v>8.7100000000000009</v>
      </c>
      <c r="T386" s="176">
        <f t="shared" si="11"/>
        <v>8.73</v>
      </c>
      <c r="U386" s="183">
        <v>8.75</v>
      </c>
      <c r="V386" s="178">
        <f t="shared" ref="V386:AO386" si="406">B386-B387</f>
        <v>-5.0000000000000711E-2</v>
      </c>
      <c r="W386" s="178">
        <f t="shared" si="406"/>
        <v>-8.0000000000000071E-2</v>
      </c>
      <c r="X386" s="178">
        <f t="shared" si="406"/>
        <v>-0.10000000000000142</v>
      </c>
      <c r="Y386" s="178">
        <f t="shared" si="406"/>
        <v>-8.9999999999999858E-2</v>
      </c>
      <c r="Z386" s="178">
        <f t="shared" si="406"/>
        <v>-8.0000000000000071E-2</v>
      </c>
      <c r="AA386" s="178">
        <f t="shared" si="406"/>
        <v>-7.0000000000000284E-2</v>
      </c>
      <c r="AB386" s="178">
        <f t="shared" si="406"/>
        <v>-6.0000000000000497E-2</v>
      </c>
      <c r="AC386" s="178">
        <f t="shared" si="406"/>
        <v>-4.9999999999998934E-2</v>
      </c>
      <c r="AD386" s="178">
        <f t="shared" si="406"/>
        <v>-4.0000000000000924E-2</v>
      </c>
      <c r="AE386" s="178">
        <f t="shared" si="406"/>
        <v>-2.9999999999999361E-2</v>
      </c>
      <c r="AF386" s="178">
        <f t="shared" si="406"/>
        <v>-2.5999999999998025E-2</v>
      </c>
      <c r="AG386" s="178">
        <f t="shared" si="406"/>
        <v>-2.2000000000000242E-2</v>
      </c>
      <c r="AH386" s="178">
        <f t="shared" si="406"/>
        <v>-1.7999999999998906E-2</v>
      </c>
      <c r="AI386" s="178">
        <f t="shared" si="406"/>
        <v>-1.4000000000001123E-2</v>
      </c>
      <c r="AJ386" s="178">
        <f t="shared" si="406"/>
        <v>-9.9999999999997868E-3</v>
      </c>
      <c r="AK386" s="178">
        <f t="shared" si="406"/>
        <v>-9.9999999999997868E-3</v>
      </c>
      <c r="AL386" s="178">
        <f t="shared" si="406"/>
        <v>-9.9999999999997868E-3</v>
      </c>
      <c r="AM386" s="178">
        <f t="shared" si="406"/>
        <v>-9.9999999999997868E-3</v>
      </c>
      <c r="AN386" s="178">
        <f t="shared" si="406"/>
        <v>-9.9999999999997868E-3</v>
      </c>
      <c r="AO386" s="178">
        <f t="shared" si="406"/>
        <v>-9.9999999999997868E-3</v>
      </c>
      <c r="AP386" s="179">
        <f t="shared" si="13"/>
        <v>-9.9999999999997868E-3</v>
      </c>
      <c r="AS386" s="240"/>
    </row>
    <row r="387" spans="1:45" ht="12.75">
      <c r="A387" s="184">
        <v>42578</v>
      </c>
      <c r="B387" s="182">
        <v>9.58</v>
      </c>
      <c r="C387" s="176">
        <v>9.23</v>
      </c>
      <c r="D387" s="175">
        <v>9.0500000000000007</v>
      </c>
      <c r="E387" s="175">
        <f t="shared" si="0"/>
        <v>8.9149999999999991</v>
      </c>
      <c r="F387" s="175">
        <v>8.7799999999999994</v>
      </c>
      <c r="G387" s="175">
        <f t="shared" si="1"/>
        <v>8.7100000000000009</v>
      </c>
      <c r="H387" s="176">
        <v>8.64</v>
      </c>
      <c r="I387" s="176">
        <f t="shared" si="2"/>
        <v>8.6233333333333331</v>
      </c>
      <c r="J387" s="176">
        <f t="shared" si="3"/>
        <v>8.6066666666666674</v>
      </c>
      <c r="K387" s="175">
        <v>8.59</v>
      </c>
      <c r="L387" s="175">
        <f t="shared" si="4"/>
        <v>8.6039999999999992</v>
      </c>
      <c r="M387" s="175">
        <f t="shared" si="5"/>
        <v>8.6180000000000003</v>
      </c>
      <c r="N387" s="175">
        <f t="shared" si="6"/>
        <v>8.6319999999999997</v>
      </c>
      <c r="O387" s="175">
        <f t="shared" si="7"/>
        <v>8.6460000000000008</v>
      </c>
      <c r="P387" s="176">
        <v>8.66</v>
      </c>
      <c r="Q387" s="176">
        <f t="shared" si="8"/>
        <v>8.68</v>
      </c>
      <c r="R387" s="176">
        <f t="shared" si="9"/>
        <v>8.6999999999999993</v>
      </c>
      <c r="S387" s="176">
        <f t="shared" si="10"/>
        <v>8.7200000000000006</v>
      </c>
      <c r="T387" s="176">
        <f t="shared" si="11"/>
        <v>8.74</v>
      </c>
      <c r="U387" s="183">
        <v>8.76</v>
      </c>
      <c r="V387" s="178">
        <f t="shared" ref="V387:AO387" si="407">B387-B388</f>
        <v>-1.9999999999999574E-2</v>
      </c>
      <c r="W387" s="178">
        <f t="shared" si="407"/>
        <v>-2.9999999999999361E-2</v>
      </c>
      <c r="X387" s="178">
        <f t="shared" si="407"/>
        <v>-1.9999999999999574E-2</v>
      </c>
      <c r="Y387" s="178">
        <f t="shared" si="407"/>
        <v>-2.5000000000002132E-2</v>
      </c>
      <c r="Z387" s="178">
        <f t="shared" si="407"/>
        <v>-3.0000000000001137E-2</v>
      </c>
      <c r="AA387" s="178">
        <f t="shared" si="407"/>
        <v>-3.5000000000000142E-2</v>
      </c>
      <c r="AB387" s="178">
        <f t="shared" si="407"/>
        <v>-3.9999999999999147E-2</v>
      </c>
      <c r="AC387" s="178">
        <f t="shared" si="407"/>
        <v>-5.0000000000000711E-2</v>
      </c>
      <c r="AD387" s="178">
        <f t="shared" si="407"/>
        <v>-5.9999999999998721E-2</v>
      </c>
      <c r="AE387" s="178">
        <f t="shared" si="407"/>
        <v>-7.0000000000000284E-2</v>
      </c>
      <c r="AF387" s="178">
        <f t="shared" si="407"/>
        <v>-7.2000000000000952E-2</v>
      </c>
      <c r="AG387" s="178">
        <f t="shared" si="407"/>
        <v>-7.3999999999999844E-2</v>
      </c>
      <c r="AH387" s="178">
        <f t="shared" si="407"/>
        <v>-7.6000000000000512E-2</v>
      </c>
      <c r="AI387" s="178">
        <f t="shared" si="407"/>
        <v>-7.7999999999999403E-2</v>
      </c>
      <c r="AJ387" s="178">
        <f t="shared" si="407"/>
        <v>-8.0000000000000071E-2</v>
      </c>
      <c r="AK387" s="178">
        <f t="shared" si="407"/>
        <v>-8.2000000000000739E-2</v>
      </c>
      <c r="AL387" s="178">
        <f t="shared" si="407"/>
        <v>-8.4000000000001407E-2</v>
      </c>
      <c r="AM387" s="178">
        <f t="shared" si="407"/>
        <v>-8.5999999999998522E-2</v>
      </c>
      <c r="AN387" s="178">
        <f t="shared" si="407"/>
        <v>-8.799999999999919E-2</v>
      </c>
      <c r="AO387" s="178">
        <f t="shared" si="407"/>
        <v>-8.9999999999999858E-2</v>
      </c>
      <c r="AP387" s="179">
        <f t="shared" si="13"/>
        <v>-1.9999999999999574E-2</v>
      </c>
      <c r="AS387" s="240"/>
    </row>
    <row r="388" spans="1:45" ht="12.75">
      <c r="A388" s="184">
        <v>42577</v>
      </c>
      <c r="B388" s="182">
        <v>9.6</v>
      </c>
      <c r="C388" s="176">
        <v>9.26</v>
      </c>
      <c r="D388" s="175">
        <v>9.07</v>
      </c>
      <c r="E388" s="175">
        <f t="shared" si="0"/>
        <v>8.9400000000000013</v>
      </c>
      <c r="F388" s="175">
        <v>8.81</v>
      </c>
      <c r="G388" s="175">
        <f t="shared" si="1"/>
        <v>8.745000000000001</v>
      </c>
      <c r="H388" s="176">
        <v>8.68</v>
      </c>
      <c r="I388" s="176">
        <f t="shared" si="2"/>
        <v>8.6733333333333338</v>
      </c>
      <c r="J388" s="176">
        <f t="shared" si="3"/>
        <v>8.6666666666666661</v>
      </c>
      <c r="K388" s="175">
        <v>8.66</v>
      </c>
      <c r="L388" s="175">
        <f t="shared" si="4"/>
        <v>8.6760000000000002</v>
      </c>
      <c r="M388" s="175">
        <f t="shared" si="5"/>
        <v>8.6920000000000002</v>
      </c>
      <c r="N388" s="175">
        <f t="shared" si="6"/>
        <v>8.7080000000000002</v>
      </c>
      <c r="O388" s="175">
        <f t="shared" si="7"/>
        <v>8.7240000000000002</v>
      </c>
      <c r="P388" s="176">
        <v>8.74</v>
      </c>
      <c r="Q388" s="176">
        <f t="shared" si="8"/>
        <v>8.7620000000000005</v>
      </c>
      <c r="R388" s="176">
        <f t="shared" si="9"/>
        <v>8.7840000000000007</v>
      </c>
      <c r="S388" s="176">
        <f t="shared" si="10"/>
        <v>8.8059999999999992</v>
      </c>
      <c r="T388" s="176">
        <f t="shared" si="11"/>
        <v>8.8279999999999994</v>
      </c>
      <c r="U388" s="183">
        <v>8.85</v>
      </c>
      <c r="V388" s="178">
        <f t="shared" ref="V388:AO388" si="408">B388-B389</f>
        <v>-1.9999999999999574E-2</v>
      </c>
      <c r="W388" s="178">
        <f t="shared" si="408"/>
        <v>0</v>
      </c>
      <c r="X388" s="178">
        <f t="shared" si="408"/>
        <v>5.0000000000000711E-2</v>
      </c>
      <c r="Y388" s="178">
        <f t="shared" si="408"/>
        <v>5.0000000000000711E-2</v>
      </c>
      <c r="Z388" s="178">
        <f t="shared" si="408"/>
        <v>5.0000000000000711E-2</v>
      </c>
      <c r="AA388" s="178">
        <f t="shared" si="408"/>
        <v>4.5000000000001705E-2</v>
      </c>
      <c r="AB388" s="178">
        <f t="shared" si="408"/>
        <v>3.9999999999999147E-2</v>
      </c>
      <c r="AC388" s="178">
        <f t="shared" si="408"/>
        <v>4.3333333333333002E-2</v>
      </c>
      <c r="AD388" s="178">
        <f t="shared" si="408"/>
        <v>4.6666666666666856E-2</v>
      </c>
      <c r="AE388" s="178">
        <f t="shared" si="408"/>
        <v>5.0000000000000711E-2</v>
      </c>
      <c r="AF388" s="178">
        <f t="shared" si="408"/>
        <v>4.8000000000000043E-2</v>
      </c>
      <c r="AG388" s="178">
        <f t="shared" si="408"/>
        <v>4.6000000000001151E-2</v>
      </c>
      <c r="AH388" s="178">
        <f t="shared" si="408"/>
        <v>4.4000000000000483E-2</v>
      </c>
      <c r="AI388" s="178">
        <f t="shared" si="408"/>
        <v>4.2000000000001592E-2</v>
      </c>
      <c r="AJ388" s="178">
        <f t="shared" si="408"/>
        <v>4.0000000000000924E-2</v>
      </c>
      <c r="AK388" s="178">
        <f t="shared" si="408"/>
        <v>4.2000000000001592E-2</v>
      </c>
      <c r="AL388" s="178">
        <f t="shared" si="408"/>
        <v>4.4000000000000483E-2</v>
      </c>
      <c r="AM388" s="178">
        <f t="shared" si="408"/>
        <v>4.5999999999999375E-2</v>
      </c>
      <c r="AN388" s="178">
        <f t="shared" si="408"/>
        <v>4.7999999999998266E-2</v>
      </c>
      <c r="AO388" s="178">
        <f t="shared" si="408"/>
        <v>4.9999999999998934E-2</v>
      </c>
      <c r="AP388" s="179">
        <f t="shared" si="13"/>
        <v>5.0000000000000711E-2</v>
      </c>
      <c r="AS388" s="240"/>
    </row>
    <row r="389" spans="1:45" ht="12.75">
      <c r="A389" s="184">
        <v>42576</v>
      </c>
      <c r="B389" s="182">
        <v>9.6199999999999992</v>
      </c>
      <c r="C389" s="176">
        <v>9.26</v>
      </c>
      <c r="D389" s="175">
        <v>9.02</v>
      </c>
      <c r="E389" s="175">
        <f t="shared" si="0"/>
        <v>8.89</v>
      </c>
      <c r="F389" s="175">
        <v>8.76</v>
      </c>
      <c r="G389" s="175">
        <f t="shared" si="1"/>
        <v>8.6999999999999993</v>
      </c>
      <c r="H389" s="176">
        <v>8.64</v>
      </c>
      <c r="I389" s="176">
        <f t="shared" si="2"/>
        <v>8.6300000000000008</v>
      </c>
      <c r="J389" s="176">
        <f t="shared" si="3"/>
        <v>8.6199999999999992</v>
      </c>
      <c r="K389" s="175">
        <v>8.61</v>
      </c>
      <c r="L389" s="175">
        <f t="shared" si="4"/>
        <v>8.6280000000000001</v>
      </c>
      <c r="M389" s="175">
        <f t="shared" si="5"/>
        <v>8.645999999999999</v>
      </c>
      <c r="N389" s="175">
        <f t="shared" si="6"/>
        <v>8.6639999999999997</v>
      </c>
      <c r="O389" s="175">
        <f t="shared" si="7"/>
        <v>8.6819999999999986</v>
      </c>
      <c r="P389" s="176">
        <v>8.6999999999999993</v>
      </c>
      <c r="Q389" s="176">
        <f t="shared" si="8"/>
        <v>8.7199999999999989</v>
      </c>
      <c r="R389" s="176">
        <f t="shared" si="9"/>
        <v>8.74</v>
      </c>
      <c r="S389" s="176">
        <f t="shared" si="10"/>
        <v>8.76</v>
      </c>
      <c r="T389" s="176">
        <f t="shared" si="11"/>
        <v>8.7800000000000011</v>
      </c>
      <c r="U389" s="183">
        <v>8.8000000000000007</v>
      </c>
      <c r="V389" s="178">
        <f t="shared" ref="V389:AO389" si="409">B389-B390</f>
        <v>0</v>
      </c>
      <c r="W389" s="178">
        <f t="shared" si="409"/>
        <v>0</v>
      </c>
      <c r="X389" s="178">
        <f t="shared" si="409"/>
        <v>-5.0000000000000711E-2</v>
      </c>
      <c r="Y389" s="178">
        <f t="shared" si="409"/>
        <v>-4.4999999999999929E-2</v>
      </c>
      <c r="Z389" s="178">
        <f t="shared" si="409"/>
        <v>-4.0000000000000924E-2</v>
      </c>
      <c r="AA389" s="178">
        <f t="shared" si="409"/>
        <v>-3.0000000000001137E-2</v>
      </c>
      <c r="AB389" s="178">
        <f t="shared" si="409"/>
        <v>-1.9999999999999574E-2</v>
      </c>
      <c r="AC389" s="178">
        <f t="shared" si="409"/>
        <v>-9.9999999999997868E-3</v>
      </c>
      <c r="AD389" s="178">
        <f t="shared" si="409"/>
        <v>0</v>
      </c>
      <c r="AE389" s="178">
        <f t="shared" si="409"/>
        <v>9.9999999999997868E-3</v>
      </c>
      <c r="AF389" s="178">
        <f t="shared" si="409"/>
        <v>1.2000000000000455E-2</v>
      </c>
      <c r="AG389" s="178">
        <f t="shared" si="409"/>
        <v>1.3999999999999346E-2</v>
      </c>
      <c r="AH389" s="178">
        <f t="shared" si="409"/>
        <v>1.6000000000000014E-2</v>
      </c>
      <c r="AI389" s="178">
        <f t="shared" si="409"/>
        <v>1.7999999999998906E-2</v>
      </c>
      <c r="AJ389" s="178">
        <f t="shared" si="409"/>
        <v>1.9999999999999574E-2</v>
      </c>
      <c r="AK389" s="178">
        <f t="shared" si="409"/>
        <v>1.9999999999999574E-2</v>
      </c>
      <c r="AL389" s="178">
        <f t="shared" si="409"/>
        <v>2.000000000000135E-2</v>
      </c>
      <c r="AM389" s="178">
        <f t="shared" si="409"/>
        <v>1.9999999999999574E-2</v>
      </c>
      <c r="AN389" s="178">
        <f t="shared" si="409"/>
        <v>2.000000000000135E-2</v>
      </c>
      <c r="AO389" s="178">
        <f t="shared" si="409"/>
        <v>2.000000000000135E-2</v>
      </c>
      <c r="AP389" s="179">
        <f t="shared" si="13"/>
        <v>2.000000000000135E-2</v>
      </c>
      <c r="AS389" s="240"/>
    </row>
    <row r="390" spans="1:45" ht="12.75">
      <c r="A390" s="184">
        <v>42573</v>
      </c>
      <c r="B390" s="182">
        <v>9.6199999999999992</v>
      </c>
      <c r="C390" s="176">
        <v>9.26</v>
      </c>
      <c r="D390" s="175">
        <v>9.07</v>
      </c>
      <c r="E390" s="175">
        <f t="shared" si="0"/>
        <v>8.9350000000000005</v>
      </c>
      <c r="F390" s="175">
        <v>8.8000000000000007</v>
      </c>
      <c r="G390" s="175">
        <f t="shared" si="1"/>
        <v>8.73</v>
      </c>
      <c r="H390" s="176">
        <v>8.66</v>
      </c>
      <c r="I390" s="176">
        <f t="shared" si="2"/>
        <v>8.64</v>
      </c>
      <c r="J390" s="176">
        <f t="shared" si="3"/>
        <v>8.6199999999999992</v>
      </c>
      <c r="K390" s="175">
        <v>8.6</v>
      </c>
      <c r="L390" s="175">
        <f t="shared" si="4"/>
        <v>8.6159999999999997</v>
      </c>
      <c r="M390" s="175">
        <f t="shared" si="5"/>
        <v>8.6319999999999997</v>
      </c>
      <c r="N390" s="175">
        <f t="shared" si="6"/>
        <v>8.6479999999999997</v>
      </c>
      <c r="O390" s="175">
        <f t="shared" si="7"/>
        <v>8.6639999999999997</v>
      </c>
      <c r="P390" s="176">
        <v>8.68</v>
      </c>
      <c r="Q390" s="176">
        <f t="shared" si="8"/>
        <v>8.6999999999999993</v>
      </c>
      <c r="R390" s="176">
        <f t="shared" si="9"/>
        <v>8.7199999999999989</v>
      </c>
      <c r="S390" s="176">
        <f t="shared" si="10"/>
        <v>8.74</v>
      </c>
      <c r="T390" s="176">
        <f t="shared" si="11"/>
        <v>8.76</v>
      </c>
      <c r="U390" s="183">
        <v>8.7799999999999994</v>
      </c>
      <c r="V390" s="178">
        <f t="shared" ref="V390:AO390" si="410">B390-B391</f>
        <v>2.9999999999999361E-2</v>
      </c>
      <c r="W390" s="178">
        <f t="shared" si="410"/>
        <v>2.9999999999999361E-2</v>
      </c>
      <c r="X390" s="178">
        <f t="shared" si="410"/>
        <v>5.0000000000000711E-2</v>
      </c>
      <c r="Y390" s="178">
        <f t="shared" si="410"/>
        <v>5.0000000000000711E-2</v>
      </c>
      <c r="Z390" s="178">
        <f t="shared" si="410"/>
        <v>5.0000000000000711E-2</v>
      </c>
      <c r="AA390" s="178">
        <f t="shared" si="410"/>
        <v>5.4999999999999716E-2</v>
      </c>
      <c r="AB390" s="178">
        <f t="shared" si="410"/>
        <v>6.0000000000000497E-2</v>
      </c>
      <c r="AC390" s="178">
        <f t="shared" si="410"/>
        <v>5.6666666666666643E-2</v>
      </c>
      <c r="AD390" s="178">
        <f t="shared" si="410"/>
        <v>5.3333333333332789E-2</v>
      </c>
      <c r="AE390" s="178">
        <f t="shared" si="410"/>
        <v>4.9999999999998934E-2</v>
      </c>
      <c r="AF390" s="178">
        <f t="shared" si="410"/>
        <v>4.9999999999998934E-2</v>
      </c>
      <c r="AG390" s="178">
        <f t="shared" si="410"/>
        <v>4.9999999999998934E-2</v>
      </c>
      <c r="AH390" s="178">
        <f t="shared" si="410"/>
        <v>4.9999999999998934E-2</v>
      </c>
      <c r="AI390" s="178">
        <f t="shared" si="410"/>
        <v>4.9999999999998934E-2</v>
      </c>
      <c r="AJ390" s="178">
        <f t="shared" si="410"/>
        <v>4.9999999999998934E-2</v>
      </c>
      <c r="AK390" s="178">
        <f t="shared" si="410"/>
        <v>4.7999999999998266E-2</v>
      </c>
      <c r="AL390" s="178">
        <f t="shared" si="410"/>
        <v>4.5999999999997598E-2</v>
      </c>
      <c r="AM390" s="178">
        <f t="shared" si="410"/>
        <v>4.4000000000000483E-2</v>
      </c>
      <c r="AN390" s="178">
        <f t="shared" si="410"/>
        <v>4.1999999999999815E-2</v>
      </c>
      <c r="AO390" s="178">
        <f t="shared" si="410"/>
        <v>3.9999999999999147E-2</v>
      </c>
      <c r="AP390" s="179">
        <f t="shared" si="13"/>
        <v>6.0000000000000497E-2</v>
      </c>
      <c r="AS390" s="240"/>
    </row>
    <row r="391" spans="1:45" ht="12.75">
      <c r="A391" s="184">
        <v>42572</v>
      </c>
      <c r="B391" s="182">
        <v>9.59</v>
      </c>
      <c r="C391" s="176">
        <v>9.23</v>
      </c>
      <c r="D391" s="175">
        <v>9.02</v>
      </c>
      <c r="E391" s="175">
        <f t="shared" si="0"/>
        <v>8.8849999999999998</v>
      </c>
      <c r="F391" s="175">
        <v>8.75</v>
      </c>
      <c r="G391" s="175">
        <f t="shared" si="1"/>
        <v>8.6750000000000007</v>
      </c>
      <c r="H391" s="176">
        <v>8.6</v>
      </c>
      <c r="I391" s="176">
        <f t="shared" si="2"/>
        <v>8.5833333333333339</v>
      </c>
      <c r="J391" s="176">
        <f t="shared" si="3"/>
        <v>8.5666666666666664</v>
      </c>
      <c r="K391" s="175">
        <v>8.5500000000000007</v>
      </c>
      <c r="L391" s="175">
        <f t="shared" si="4"/>
        <v>8.5660000000000007</v>
      </c>
      <c r="M391" s="175">
        <f t="shared" si="5"/>
        <v>8.5820000000000007</v>
      </c>
      <c r="N391" s="175">
        <f t="shared" si="6"/>
        <v>8.5980000000000008</v>
      </c>
      <c r="O391" s="175">
        <f t="shared" si="7"/>
        <v>8.6140000000000008</v>
      </c>
      <c r="P391" s="176">
        <v>8.6300000000000008</v>
      </c>
      <c r="Q391" s="176">
        <f t="shared" si="8"/>
        <v>8.652000000000001</v>
      </c>
      <c r="R391" s="176">
        <f t="shared" si="9"/>
        <v>8.6740000000000013</v>
      </c>
      <c r="S391" s="176">
        <f t="shared" si="10"/>
        <v>8.6959999999999997</v>
      </c>
      <c r="T391" s="176">
        <f t="shared" si="11"/>
        <v>8.718</v>
      </c>
      <c r="U391" s="183">
        <v>8.74</v>
      </c>
      <c r="V391" s="178">
        <f t="shared" ref="V391:AO391" si="411">B391-B392</f>
        <v>0</v>
      </c>
      <c r="W391" s="178">
        <f t="shared" si="411"/>
        <v>3.0000000000001137E-2</v>
      </c>
      <c r="X391" s="178">
        <f t="shared" si="411"/>
        <v>4.9999999999998934E-2</v>
      </c>
      <c r="Y391" s="178">
        <f t="shared" si="411"/>
        <v>4.9999999999998934E-2</v>
      </c>
      <c r="Z391" s="178">
        <f t="shared" si="411"/>
        <v>5.0000000000000711E-2</v>
      </c>
      <c r="AA391" s="178">
        <f t="shared" si="411"/>
        <v>4.5000000000001705E-2</v>
      </c>
      <c r="AB391" s="178">
        <f t="shared" si="411"/>
        <v>3.9999999999999147E-2</v>
      </c>
      <c r="AC391" s="178">
        <f t="shared" si="411"/>
        <v>3.6666666666667069E-2</v>
      </c>
      <c r="AD391" s="178">
        <f t="shared" si="411"/>
        <v>3.3333333333333215E-2</v>
      </c>
      <c r="AE391" s="178">
        <f t="shared" si="411"/>
        <v>3.0000000000001137E-2</v>
      </c>
      <c r="AF391" s="178">
        <f t="shared" si="411"/>
        <v>2.8000000000000469E-2</v>
      </c>
      <c r="AG391" s="178">
        <f t="shared" si="411"/>
        <v>2.6000000000001577E-2</v>
      </c>
      <c r="AH391" s="178">
        <f t="shared" si="411"/>
        <v>2.4000000000000909E-2</v>
      </c>
      <c r="AI391" s="178">
        <f t="shared" si="411"/>
        <v>2.2000000000002018E-2</v>
      </c>
      <c r="AJ391" s="178">
        <f t="shared" si="411"/>
        <v>2.000000000000135E-2</v>
      </c>
      <c r="AK391" s="178">
        <f t="shared" si="411"/>
        <v>2.000000000000135E-2</v>
      </c>
      <c r="AL391" s="178">
        <f t="shared" si="411"/>
        <v>2.000000000000135E-2</v>
      </c>
      <c r="AM391" s="178">
        <f t="shared" si="411"/>
        <v>1.9999999999999574E-2</v>
      </c>
      <c r="AN391" s="178">
        <f t="shared" si="411"/>
        <v>1.9999999999999574E-2</v>
      </c>
      <c r="AO391" s="178">
        <f t="shared" si="411"/>
        <v>1.9999999999999574E-2</v>
      </c>
      <c r="AP391" s="179">
        <f t="shared" si="13"/>
        <v>5.0000000000000711E-2</v>
      </c>
      <c r="AS391" s="240"/>
    </row>
    <row r="392" spans="1:45" ht="12.75">
      <c r="A392" s="184">
        <v>42571</v>
      </c>
      <c r="B392" s="182">
        <v>9.59</v>
      </c>
      <c r="C392" s="176">
        <v>9.1999999999999993</v>
      </c>
      <c r="D392" s="175">
        <v>8.9700000000000006</v>
      </c>
      <c r="E392" s="175">
        <f t="shared" si="0"/>
        <v>8.8350000000000009</v>
      </c>
      <c r="F392" s="175">
        <v>8.6999999999999993</v>
      </c>
      <c r="G392" s="175">
        <f t="shared" si="1"/>
        <v>8.629999999999999</v>
      </c>
      <c r="H392" s="176">
        <v>8.56</v>
      </c>
      <c r="I392" s="176">
        <f t="shared" si="2"/>
        <v>8.5466666666666669</v>
      </c>
      <c r="J392" s="176">
        <f t="shared" si="3"/>
        <v>8.5333333333333332</v>
      </c>
      <c r="K392" s="175">
        <v>8.52</v>
      </c>
      <c r="L392" s="175">
        <f t="shared" si="4"/>
        <v>8.5380000000000003</v>
      </c>
      <c r="M392" s="175">
        <f t="shared" si="5"/>
        <v>8.5559999999999992</v>
      </c>
      <c r="N392" s="175">
        <f t="shared" si="6"/>
        <v>8.5739999999999998</v>
      </c>
      <c r="O392" s="175">
        <f t="shared" si="7"/>
        <v>8.5919999999999987</v>
      </c>
      <c r="P392" s="176">
        <v>8.61</v>
      </c>
      <c r="Q392" s="176">
        <f t="shared" si="8"/>
        <v>8.6319999999999997</v>
      </c>
      <c r="R392" s="176">
        <f t="shared" si="9"/>
        <v>8.6539999999999999</v>
      </c>
      <c r="S392" s="176">
        <f t="shared" si="10"/>
        <v>8.6760000000000002</v>
      </c>
      <c r="T392" s="176">
        <f t="shared" si="11"/>
        <v>8.6980000000000004</v>
      </c>
      <c r="U392" s="183">
        <v>8.7200000000000006</v>
      </c>
      <c r="V392" s="178">
        <f t="shared" ref="V392:AO392" si="412">B392-B393</f>
        <v>-9.9999999999997868E-3</v>
      </c>
      <c r="W392" s="178">
        <f t="shared" si="412"/>
        <v>-3.0000000000001137E-2</v>
      </c>
      <c r="X392" s="178">
        <f t="shared" si="412"/>
        <v>-1.9999999999999574E-2</v>
      </c>
      <c r="Y392" s="178">
        <f t="shared" si="412"/>
        <v>-4.9999999999990052E-3</v>
      </c>
      <c r="Z392" s="178">
        <f t="shared" si="412"/>
        <v>9.9999999999997868E-3</v>
      </c>
      <c r="AA392" s="178">
        <f t="shared" si="412"/>
        <v>1.5000000000000568E-2</v>
      </c>
      <c r="AB392" s="178">
        <f t="shared" si="412"/>
        <v>2.000000000000135E-2</v>
      </c>
      <c r="AC392" s="178">
        <f t="shared" si="412"/>
        <v>2.3333333333333428E-2</v>
      </c>
      <c r="AD392" s="178">
        <f t="shared" si="412"/>
        <v>2.6666666666667282E-2</v>
      </c>
      <c r="AE392" s="178">
        <f t="shared" si="412"/>
        <v>2.9999999999999361E-2</v>
      </c>
      <c r="AF392" s="178">
        <f t="shared" si="412"/>
        <v>2.9999999999999361E-2</v>
      </c>
      <c r="AG392" s="178">
        <f t="shared" si="412"/>
        <v>2.9999999999999361E-2</v>
      </c>
      <c r="AH392" s="178">
        <f t="shared" si="412"/>
        <v>2.9999999999999361E-2</v>
      </c>
      <c r="AI392" s="178">
        <f t="shared" si="412"/>
        <v>2.9999999999999361E-2</v>
      </c>
      <c r="AJ392" s="178">
        <f t="shared" si="412"/>
        <v>2.9999999999999361E-2</v>
      </c>
      <c r="AK392" s="178">
        <f t="shared" si="412"/>
        <v>2.9999999999999361E-2</v>
      </c>
      <c r="AL392" s="178">
        <f t="shared" si="412"/>
        <v>2.9999999999999361E-2</v>
      </c>
      <c r="AM392" s="178">
        <f t="shared" si="412"/>
        <v>3.0000000000001137E-2</v>
      </c>
      <c r="AN392" s="178">
        <f t="shared" si="412"/>
        <v>3.0000000000001137E-2</v>
      </c>
      <c r="AO392" s="178">
        <f t="shared" si="412"/>
        <v>3.0000000000001137E-2</v>
      </c>
      <c r="AP392" s="179">
        <f t="shared" si="13"/>
        <v>3.0000000000001137E-2</v>
      </c>
      <c r="AS392" s="240"/>
    </row>
    <row r="393" spans="1:45" ht="12.75">
      <c r="A393" s="184">
        <v>42570</v>
      </c>
      <c r="B393" s="182">
        <v>9.6</v>
      </c>
      <c r="C393" s="176">
        <v>9.23</v>
      </c>
      <c r="D393" s="175">
        <v>8.99</v>
      </c>
      <c r="E393" s="175">
        <f t="shared" si="0"/>
        <v>8.84</v>
      </c>
      <c r="F393" s="175">
        <v>8.69</v>
      </c>
      <c r="G393" s="175">
        <f t="shared" si="1"/>
        <v>8.6149999999999984</v>
      </c>
      <c r="H393" s="176">
        <v>8.5399999999999991</v>
      </c>
      <c r="I393" s="176">
        <f t="shared" si="2"/>
        <v>8.5233333333333334</v>
      </c>
      <c r="J393" s="176">
        <f t="shared" si="3"/>
        <v>8.5066666666666659</v>
      </c>
      <c r="K393" s="175">
        <v>8.49</v>
      </c>
      <c r="L393" s="175">
        <f t="shared" si="4"/>
        <v>8.5080000000000009</v>
      </c>
      <c r="M393" s="175">
        <f t="shared" si="5"/>
        <v>8.5259999999999998</v>
      </c>
      <c r="N393" s="175">
        <f t="shared" si="6"/>
        <v>8.5440000000000005</v>
      </c>
      <c r="O393" s="175">
        <f t="shared" si="7"/>
        <v>8.5619999999999994</v>
      </c>
      <c r="P393" s="176">
        <v>8.58</v>
      </c>
      <c r="Q393" s="176">
        <f t="shared" si="8"/>
        <v>8.6020000000000003</v>
      </c>
      <c r="R393" s="176">
        <f t="shared" si="9"/>
        <v>8.6240000000000006</v>
      </c>
      <c r="S393" s="176">
        <f t="shared" si="10"/>
        <v>8.645999999999999</v>
      </c>
      <c r="T393" s="176">
        <f t="shared" si="11"/>
        <v>8.6679999999999993</v>
      </c>
      <c r="U393" s="183">
        <v>8.69</v>
      </c>
      <c r="V393" s="178">
        <f t="shared" ref="V393:AO393" si="413">B393-B394</f>
        <v>-9.9999999999997868E-3</v>
      </c>
      <c r="W393" s="178">
        <f t="shared" si="413"/>
        <v>7.0000000000000284E-2</v>
      </c>
      <c r="X393" s="178">
        <f t="shared" si="413"/>
        <v>8.0000000000000071E-2</v>
      </c>
      <c r="Y393" s="178">
        <f t="shared" si="413"/>
        <v>5.9999999999998721E-2</v>
      </c>
      <c r="Z393" s="178">
        <f t="shared" si="413"/>
        <v>3.9999999999999147E-2</v>
      </c>
      <c r="AA393" s="178">
        <f t="shared" si="413"/>
        <v>1.9999999999999574E-2</v>
      </c>
      <c r="AB393" s="178">
        <f t="shared" si="413"/>
        <v>0</v>
      </c>
      <c r="AC393" s="178">
        <f t="shared" si="413"/>
        <v>-6.6666666666659324E-3</v>
      </c>
      <c r="AD393" s="178">
        <f t="shared" si="413"/>
        <v>-1.3333333333333641E-2</v>
      </c>
      <c r="AE393" s="178">
        <f t="shared" si="413"/>
        <v>-1.9999999999999574E-2</v>
      </c>
      <c r="AF393" s="178">
        <f t="shared" si="413"/>
        <v>-2.3999999999999133E-2</v>
      </c>
      <c r="AG393" s="178">
        <f t="shared" si="413"/>
        <v>-2.8000000000000469E-2</v>
      </c>
      <c r="AH393" s="178">
        <f t="shared" si="413"/>
        <v>-3.1999999999998252E-2</v>
      </c>
      <c r="AI393" s="178">
        <f t="shared" si="413"/>
        <v>-3.5999999999999588E-2</v>
      </c>
      <c r="AJ393" s="178">
        <f t="shared" si="413"/>
        <v>-3.9999999999999147E-2</v>
      </c>
      <c r="AK393" s="178">
        <f t="shared" si="413"/>
        <v>-4.1999999999999815E-2</v>
      </c>
      <c r="AL393" s="178">
        <f t="shared" si="413"/>
        <v>-4.3999999999998707E-2</v>
      </c>
      <c r="AM393" s="178">
        <f t="shared" si="413"/>
        <v>-4.6000000000001151E-2</v>
      </c>
      <c r="AN393" s="178">
        <f t="shared" si="413"/>
        <v>-4.8000000000000043E-2</v>
      </c>
      <c r="AO393" s="178">
        <f t="shared" si="413"/>
        <v>-5.0000000000000711E-2</v>
      </c>
      <c r="AP393" s="179">
        <f t="shared" si="13"/>
        <v>8.0000000000000071E-2</v>
      </c>
      <c r="AS393" s="240"/>
    </row>
    <row r="394" spans="1:45" ht="12.75">
      <c r="A394" s="184">
        <v>42569</v>
      </c>
      <c r="B394" s="182">
        <v>9.61</v>
      </c>
      <c r="C394" s="176">
        <v>9.16</v>
      </c>
      <c r="D394" s="175">
        <v>8.91</v>
      </c>
      <c r="E394" s="175">
        <f t="shared" si="0"/>
        <v>8.7800000000000011</v>
      </c>
      <c r="F394" s="175">
        <v>8.65</v>
      </c>
      <c r="G394" s="175">
        <f t="shared" si="1"/>
        <v>8.5949999999999989</v>
      </c>
      <c r="H394" s="176">
        <v>8.5399999999999991</v>
      </c>
      <c r="I394" s="176">
        <f t="shared" si="2"/>
        <v>8.5299999999999994</v>
      </c>
      <c r="J394" s="176">
        <f t="shared" si="3"/>
        <v>8.52</v>
      </c>
      <c r="K394" s="175">
        <v>8.51</v>
      </c>
      <c r="L394" s="175">
        <f t="shared" si="4"/>
        <v>8.532</v>
      </c>
      <c r="M394" s="175">
        <f t="shared" si="5"/>
        <v>8.5540000000000003</v>
      </c>
      <c r="N394" s="175">
        <f t="shared" si="6"/>
        <v>8.5759999999999987</v>
      </c>
      <c r="O394" s="175">
        <f t="shared" si="7"/>
        <v>8.597999999999999</v>
      </c>
      <c r="P394" s="176">
        <v>8.6199999999999992</v>
      </c>
      <c r="Q394" s="176">
        <f t="shared" si="8"/>
        <v>8.6440000000000001</v>
      </c>
      <c r="R394" s="176">
        <f t="shared" si="9"/>
        <v>8.6679999999999993</v>
      </c>
      <c r="S394" s="176">
        <f t="shared" si="10"/>
        <v>8.6920000000000002</v>
      </c>
      <c r="T394" s="176">
        <f t="shared" si="11"/>
        <v>8.7159999999999993</v>
      </c>
      <c r="U394" s="183">
        <v>8.74</v>
      </c>
      <c r="V394" s="178">
        <f t="shared" ref="V394:AO394" si="414">B394-B395</f>
        <v>0</v>
      </c>
      <c r="W394" s="178">
        <f t="shared" si="414"/>
        <v>0</v>
      </c>
      <c r="X394" s="178">
        <f t="shared" si="414"/>
        <v>0</v>
      </c>
      <c r="Y394" s="178">
        <f t="shared" si="414"/>
        <v>1.0000000000001563E-2</v>
      </c>
      <c r="Z394" s="178">
        <f t="shared" si="414"/>
        <v>1.9999999999999574E-2</v>
      </c>
      <c r="AA394" s="178">
        <f t="shared" si="414"/>
        <v>3.9999999999999147E-2</v>
      </c>
      <c r="AB394" s="178">
        <f t="shared" si="414"/>
        <v>5.9999999999998721E-2</v>
      </c>
      <c r="AC394" s="178">
        <f t="shared" si="414"/>
        <v>6.666666666666643E-2</v>
      </c>
      <c r="AD394" s="178">
        <f t="shared" si="414"/>
        <v>7.3333333333332362E-2</v>
      </c>
      <c r="AE394" s="178">
        <f t="shared" si="414"/>
        <v>8.0000000000000071E-2</v>
      </c>
      <c r="AF394" s="178">
        <f t="shared" si="414"/>
        <v>8.3999999999999631E-2</v>
      </c>
      <c r="AG394" s="178">
        <f t="shared" si="414"/>
        <v>8.8000000000000966E-2</v>
      </c>
      <c r="AH394" s="178">
        <f t="shared" si="414"/>
        <v>9.1999999999998749E-2</v>
      </c>
      <c r="AI394" s="178">
        <f t="shared" si="414"/>
        <v>9.6000000000000085E-2</v>
      </c>
      <c r="AJ394" s="178">
        <f t="shared" si="414"/>
        <v>9.9999999999999645E-2</v>
      </c>
      <c r="AK394" s="178">
        <f t="shared" si="414"/>
        <v>9.9999999999999645E-2</v>
      </c>
      <c r="AL394" s="178">
        <f t="shared" si="414"/>
        <v>9.9999999999999645E-2</v>
      </c>
      <c r="AM394" s="178">
        <f t="shared" si="414"/>
        <v>9.9999999999999645E-2</v>
      </c>
      <c r="AN394" s="178">
        <f t="shared" si="414"/>
        <v>9.9999999999999645E-2</v>
      </c>
      <c r="AO394" s="178">
        <f t="shared" si="414"/>
        <v>9.9999999999999645E-2</v>
      </c>
      <c r="AP394" s="179">
        <f t="shared" si="13"/>
        <v>9.9999999999999645E-2</v>
      </c>
      <c r="AS394" s="240"/>
    </row>
    <row r="395" spans="1:45" ht="12.75">
      <c r="A395" s="184">
        <v>42566</v>
      </c>
      <c r="B395" s="182">
        <v>9.61</v>
      </c>
      <c r="C395" s="176">
        <v>9.16</v>
      </c>
      <c r="D395" s="175">
        <v>8.91</v>
      </c>
      <c r="E395" s="175">
        <f t="shared" si="0"/>
        <v>8.77</v>
      </c>
      <c r="F395" s="175">
        <v>8.6300000000000008</v>
      </c>
      <c r="G395" s="175">
        <f t="shared" si="1"/>
        <v>8.5549999999999997</v>
      </c>
      <c r="H395" s="176">
        <v>8.48</v>
      </c>
      <c r="I395" s="176">
        <f t="shared" si="2"/>
        <v>8.4633333333333329</v>
      </c>
      <c r="J395" s="176">
        <f t="shared" si="3"/>
        <v>8.4466666666666672</v>
      </c>
      <c r="K395" s="175">
        <v>8.43</v>
      </c>
      <c r="L395" s="175">
        <f t="shared" si="4"/>
        <v>8.4480000000000004</v>
      </c>
      <c r="M395" s="175">
        <f t="shared" si="5"/>
        <v>8.4659999999999993</v>
      </c>
      <c r="N395" s="175">
        <f t="shared" si="6"/>
        <v>8.484</v>
      </c>
      <c r="O395" s="175">
        <f t="shared" si="7"/>
        <v>8.5019999999999989</v>
      </c>
      <c r="P395" s="176">
        <v>8.52</v>
      </c>
      <c r="Q395" s="176">
        <f t="shared" si="8"/>
        <v>8.5440000000000005</v>
      </c>
      <c r="R395" s="176">
        <f t="shared" si="9"/>
        <v>8.5679999999999996</v>
      </c>
      <c r="S395" s="176">
        <f t="shared" si="10"/>
        <v>8.5920000000000005</v>
      </c>
      <c r="T395" s="176">
        <f t="shared" si="11"/>
        <v>8.6159999999999997</v>
      </c>
      <c r="U395" s="183">
        <v>8.64</v>
      </c>
      <c r="V395" s="178">
        <f t="shared" ref="V395:AO395" si="415">B395-B396</f>
        <v>0</v>
      </c>
      <c r="W395" s="178">
        <f t="shared" si="415"/>
        <v>9.9999999999997868E-3</v>
      </c>
      <c r="X395" s="178">
        <f t="shared" si="415"/>
        <v>9.9999999999997868E-3</v>
      </c>
      <c r="Y395" s="178">
        <f t="shared" si="415"/>
        <v>2.4999999999998579E-2</v>
      </c>
      <c r="Z395" s="178">
        <f t="shared" si="415"/>
        <v>4.0000000000000924E-2</v>
      </c>
      <c r="AA395" s="178">
        <f t="shared" si="415"/>
        <v>3.9999999999999147E-2</v>
      </c>
      <c r="AB395" s="178">
        <f t="shared" si="415"/>
        <v>4.0000000000000924E-2</v>
      </c>
      <c r="AC395" s="178">
        <f t="shared" si="415"/>
        <v>3.9999999999999147E-2</v>
      </c>
      <c r="AD395" s="178">
        <f t="shared" si="415"/>
        <v>4.0000000000000924E-2</v>
      </c>
      <c r="AE395" s="178">
        <f t="shared" si="415"/>
        <v>3.9999999999999147E-2</v>
      </c>
      <c r="AF395" s="178">
        <f t="shared" si="415"/>
        <v>3.9999999999999147E-2</v>
      </c>
      <c r="AG395" s="178">
        <f t="shared" si="415"/>
        <v>3.9999999999999147E-2</v>
      </c>
      <c r="AH395" s="178">
        <f t="shared" si="415"/>
        <v>3.9999999999999147E-2</v>
      </c>
      <c r="AI395" s="178">
        <f t="shared" si="415"/>
        <v>3.9999999999999147E-2</v>
      </c>
      <c r="AJ395" s="178">
        <f t="shared" si="415"/>
        <v>3.9999999999999147E-2</v>
      </c>
      <c r="AK395" s="178">
        <f t="shared" si="415"/>
        <v>3.8000000000000256E-2</v>
      </c>
      <c r="AL395" s="178">
        <f t="shared" si="415"/>
        <v>3.5999999999999588E-2</v>
      </c>
      <c r="AM395" s="178">
        <f t="shared" si="415"/>
        <v>3.4000000000000696E-2</v>
      </c>
      <c r="AN395" s="178">
        <f t="shared" si="415"/>
        <v>3.2000000000000028E-2</v>
      </c>
      <c r="AO395" s="178">
        <f t="shared" si="415"/>
        <v>3.0000000000001137E-2</v>
      </c>
      <c r="AP395" s="179">
        <f t="shared" si="13"/>
        <v>4.0000000000000924E-2</v>
      </c>
      <c r="AS395" s="240"/>
    </row>
    <row r="396" spans="1:45" ht="12.75">
      <c r="A396" s="184">
        <v>42565</v>
      </c>
      <c r="B396" s="182">
        <v>9.61</v>
      </c>
      <c r="C396" s="176">
        <v>9.15</v>
      </c>
      <c r="D396" s="175">
        <v>8.9</v>
      </c>
      <c r="E396" s="175">
        <f t="shared" si="0"/>
        <v>8.745000000000001</v>
      </c>
      <c r="F396" s="175">
        <v>8.59</v>
      </c>
      <c r="G396" s="175">
        <f t="shared" si="1"/>
        <v>8.5150000000000006</v>
      </c>
      <c r="H396" s="176">
        <v>8.44</v>
      </c>
      <c r="I396" s="176">
        <f t="shared" si="2"/>
        <v>8.4233333333333338</v>
      </c>
      <c r="J396" s="176">
        <f t="shared" si="3"/>
        <v>8.4066666666666663</v>
      </c>
      <c r="K396" s="175">
        <v>8.39</v>
      </c>
      <c r="L396" s="175">
        <f t="shared" si="4"/>
        <v>8.4080000000000013</v>
      </c>
      <c r="M396" s="175">
        <f t="shared" si="5"/>
        <v>8.4260000000000002</v>
      </c>
      <c r="N396" s="175">
        <f t="shared" si="6"/>
        <v>8.4440000000000008</v>
      </c>
      <c r="O396" s="175">
        <f t="shared" si="7"/>
        <v>8.4619999999999997</v>
      </c>
      <c r="P396" s="176">
        <v>8.48</v>
      </c>
      <c r="Q396" s="176">
        <f t="shared" si="8"/>
        <v>8.5060000000000002</v>
      </c>
      <c r="R396" s="176">
        <f t="shared" si="9"/>
        <v>8.532</v>
      </c>
      <c r="S396" s="176">
        <f t="shared" si="10"/>
        <v>8.5579999999999998</v>
      </c>
      <c r="T396" s="176">
        <f t="shared" si="11"/>
        <v>8.5839999999999996</v>
      </c>
      <c r="U396" s="183">
        <v>8.61</v>
      </c>
      <c r="V396" s="178">
        <f t="shared" ref="V396:AO396" si="416">B396-B397</f>
        <v>9.9999999999997868E-3</v>
      </c>
      <c r="W396" s="178">
        <f t="shared" si="416"/>
        <v>-8.0000000000000071E-2</v>
      </c>
      <c r="X396" s="178">
        <f t="shared" si="416"/>
        <v>-9.9999999999999645E-2</v>
      </c>
      <c r="Y396" s="178">
        <f t="shared" si="416"/>
        <v>-8.9999999999999858E-2</v>
      </c>
      <c r="Z396" s="178">
        <f t="shared" si="416"/>
        <v>-8.0000000000000071E-2</v>
      </c>
      <c r="AA396" s="178">
        <f t="shared" si="416"/>
        <v>-5.9999999999998721E-2</v>
      </c>
      <c r="AB396" s="178">
        <f t="shared" si="416"/>
        <v>-4.0000000000000924E-2</v>
      </c>
      <c r="AC396" s="178">
        <f t="shared" si="416"/>
        <v>-1.9999999999999574E-2</v>
      </c>
      <c r="AD396" s="178">
        <f t="shared" si="416"/>
        <v>0</v>
      </c>
      <c r="AE396" s="178">
        <f t="shared" si="416"/>
        <v>2.000000000000135E-2</v>
      </c>
      <c r="AF396" s="178">
        <f t="shared" si="416"/>
        <v>2.6000000000001577E-2</v>
      </c>
      <c r="AG396" s="178">
        <f t="shared" si="416"/>
        <v>3.2000000000000028E-2</v>
      </c>
      <c r="AH396" s="178">
        <f t="shared" si="416"/>
        <v>3.8000000000002032E-2</v>
      </c>
      <c r="AI396" s="178">
        <f t="shared" si="416"/>
        <v>4.4000000000000483E-2</v>
      </c>
      <c r="AJ396" s="178">
        <f t="shared" si="416"/>
        <v>5.0000000000000711E-2</v>
      </c>
      <c r="AK396" s="178">
        <f t="shared" si="416"/>
        <v>5.400000000000027E-2</v>
      </c>
      <c r="AL396" s="178">
        <f t="shared" si="416"/>
        <v>5.7999999999999829E-2</v>
      </c>
      <c r="AM396" s="178">
        <f t="shared" si="416"/>
        <v>6.2000000000001165E-2</v>
      </c>
      <c r="AN396" s="178">
        <f t="shared" si="416"/>
        <v>6.6000000000000725E-2</v>
      </c>
      <c r="AO396" s="178">
        <f t="shared" si="416"/>
        <v>7.0000000000000284E-2</v>
      </c>
      <c r="AP396" s="179">
        <f t="shared" si="13"/>
        <v>7.0000000000000284E-2</v>
      </c>
      <c r="AS396" s="240"/>
    </row>
    <row r="397" spans="1:45" ht="12.75">
      <c r="A397" s="184">
        <v>42564</v>
      </c>
      <c r="B397" s="182">
        <v>9.6</v>
      </c>
      <c r="C397" s="176">
        <v>9.23</v>
      </c>
      <c r="D397" s="175">
        <v>9</v>
      </c>
      <c r="E397" s="175">
        <f t="shared" si="0"/>
        <v>8.8350000000000009</v>
      </c>
      <c r="F397" s="175">
        <v>8.67</v>
      </c>
      <c r="G397" s="175">
        <f t="shared" si="1"/>
        <v>8.5749999999999993</v>
      </c>
      <c r="H397" s="176">
        <v>8.48</v>
      </c>
      <c r="I397" s="176">
        <f t="shared" si="2"/>
        <v>8.4433333333333334</v>
      </c>
      <c r="J397" s="176">
        <f t="shared" si="3"/>
        <v>8.4066666666666663</v>
      </c>
      <c r="K397" s="175">
        <v>8.3699999999999992</v>
      </c>
      <c r="L397" s="175">
        <f t="shared" si="4"/>
        <v>8.3819999999999997</v>
      </c>
      <c r="M397" s="175">
        <f t="shared" si="5"/>
        <v>8.3940000000000001</v>
      </c>
      <c r="N397" s="175">
        <f t="shared" si="6"/>
        <v>8.4059999999999988</v>
      </c>
      <c r="O397" s="175">
        <f t="shared" si="7"/>
        <v>8.4179999999999993</v>
      </c>
      <c r="P397" s="176">
        <v>8.43</v>
      </c>
      <c r="Q397" s="176">
        <f t="shared" si="8"/>
        <v>8.452</v>
      </c>
      <c r="R397" s="176">
        <f t="shared" si="9"/>
        <v>8.4740000000000002</v>
      </c>
      <c r="S397" s="176">
        <f t="shared" si="10"/>
        <v>8.4959999999999987</v>
      </c>
      <c r="T397" s="176">
        <f t="shared" si="11"/>
        <v>8.5179999999999989</v>
      </c>
      <c r="U397" s="183">
        <v>8.5399999999999991</v>
      </c>
      <c r="V397" s="178">
        <f t="shared" ref="V397:AO397" si="417">B397-B398</f>
        <v>9.9999999999997868E-3</v>
      </c>
      <c r="W397" s="178">
        <f t="shared" si="417"/>
        <v>0</v>
      </c>
      <c r="X397" s="178">
        <f t="shared" si="417"/>
        <v>5.0000000000000711E-2</v>
      </c>
      <c r="Y397" s="178">
        <f t="shared" si="417"/>
        <v>6.0000000000002274E-2</v>
      </c>
      <c r="Z397" s="178">
        <f t="shared" si="417"/>
        <v>7.0000000000000284E-2</v>
      </c>
      <c r="AA397" s="178">
        <f t="shared" si="417"/>
        <v>7.0000000000000284E-2</v>
      </c>
      <c r="AB397" s="178">
        <f t="shared" si="417"/>
        <v>7.0000000000000284E-2</v>
      </c>
      <c r="AC397" s="178">
        <f t="shared" si="417"/>
        <v>7.0000000000000284E-2</v>
      </c>
      <c r="AD397" s="178">
        <f t="shared" si="417"/>
        <v>6.9999999999998508E-2</v>
      </c>
      <c r="AE397" s="178">
        <f t="shared" si="417"/>
        <v>6.9999999999998508E-2</v>
      </c>
      <c r="AF397" s="178">
        <f t="shared" si="417"/>
        <v>6.9999999999998508E-2</v>
      </c>
      <c r="AG397" s="178">
        <f t="shared" si="417"/>
        <v>7.0000000000000284E-2</v>
      </c>
      <c r="AH397" s="178">
        <f t="shared" si="417"/>
        <v>6.9999999999998508E-2</v>
      </c>
      <c r="AI397" s="178">
        <f t="shared" si="417"/>
        <v>7.0000000000000284E-2</v>
      </c>
      <c r="AJ397" s="178">
        <f t="shared" si="417"/>
        <v>7.0000000000000284E-2</v>
      </c>
      <c r="AK397" s="178">
        <f t="shared" si="417"/>
        <v>6.7999999999999616E-2</v>
      </c>
      <c r="AL397" s="178">
        <f t="shared" si="417"/>
        <v>6.6000000000000725E-2</v>
      </c>
      <c r="AM397" s="178">
        <f t="shared" si="417"/>
        <v>6.399999999999828E-2</v>
      </c>
      <c r="AN397" s="178">
        <f t="shared" si="417"/>
        <v>6.1999999999999389E-2</v>
      </c>
      <c r="AO397" s="178">
        <f t="shared" si="417"/>
        <v>5.9999999999998721E-2</v>
      </c>
      <c r="AP397" s="179">
        <f t="shared" si="13"/>
        <v>7.0000000000000284E-2</v>
      </c>
      <c r="AS397" s="240"/>
    </row>
    <row r="398" spans="1:45" ht="12.75">
      <c r="A398" s="184">
        <v>42563</v>
      </c>
      <c r="B398" s="182">
        <v>9.59</v>
      </c>
      <c r="C398" s="176">
        <v>9.23</v>
      </c>
      <c r="D398" s="175">
        <v>8.9499999999999993</v>
      </c>
      <c r="E398" s="175">
        <f t="shared" si="0"/>
        <v>8.7749999999999986</v>
      </c>
      <c r="F398" s="175">
        <v>8.6</v>
      </c>
      <c r="G398" s="175">
        <f t="shared" si="1"/>
        <v>8.504999999999999</v>
      </c>
      <c r="H398" s="176">
        <v>8.41</v>
      </c>
      <c r="I398" s="176">
        <f t="shared" si="2"/>
        <v>8.3733333333333331</v>
      </c>
      <c r="J398" s="176">
        <f t="shared" si="3"/>
        <v>8.3366666666666678</v>
      </c>
      <c r="K398" s="175">
        <v>8.3000000000000007</v>
      </c>
      <c r="L398" s="175">
        <f t="shared" si="4"/>
        <v>8.3120000000000012</v>
      </c>
      <c r="M398" s="175">
        <f t="shared" si="5"/>
        <v>8.3239999999999998</v>
      </c>
      <c r="N398" s="175">
        <f t="shared" si="6"/>
        <v>8.3360000000000003</v>
      </c>
      <c r="O398" s="175">
        <f t="shared" si="7"/>
        <v>8.347999999999999</v>
      </c>
      <c r="P398" s="176">
        <v>8.36</v>
      </c>
      <c r="Q398" s="176">
        <f t="shared" si="8"/>
        <v>8.3840000000000003</v>
      </c>
      <c r="R398" s="176">
        <f t="shared" si="9"/>
        <v>8.4079999999999995</v>
      </c>
      <c r="S398" s="176">
        <f t="shared" si="10"/>
        <v>8.4320000000000004</v>
      </c>
      <c r="T398" s="176">
        <f t="shared" si="11"/>
        <v>8.4559999999999995</v>
      </c>
      <c r="U398" s="183">
        <v>8.48</v>
      </c>
      <c r="V398" s="178">
        <f t="shared" ref="V398:AO398" si="418">B398-B399</f>
        <v>-9.9999999999997868E-3</v>
      </c>
      <c r="W398" s="178">
        <f t="shared" si="418"/>
        <v>-5.9999999999998721E-2</v>
      </c>
      <c r="X398" s="178">
        <f t="shared" si="418"/>
        <v>-8.9999999999999858E-2</v>
      </c>
      <c r="Y398" s="178">
        <f t="shared" si="418"/>
        <v>-8.9999999999999858E-2</v>
      </c>
      <c r="Z398" s="178">
        <f t="shared" si="418"/>
        <v>-8.9999999999999858E-2</v>
      </c>
      <c r="AA398" s="178">
        <f t="shared" si="418"/>
        <v>-7.5000000000001066E-2</v>
      </c>
      <c r="AB398" s="178">
        <f t="shared" si="418"/>
        <v>-6.0000000000000497E-2</v>
      </c>
      <c r="AC398" s="178">
        <f t="shared" si="418"/>
        <v>-4.6666666666666856E-2</v>
      </c>
      <c r="AD398" s="178">
        <f t="shared" si="418"/>
        <v>-3.3333333333333215E-2</v>
      </c>
      <c r="AE398" s="178">
        <f t="shared" si="418"/>
        <v>-1.9999999999999574E-2</v>
      </c>
      <c r="AF398" s="178">
        <f t="shared" si="418"/>
        <v>-9.9999999999997868E-3</v>
      </c>
      <c r="AG398" s="178">
        <f t="shared" si="418"/>
        <v>0</v>
      </c>
      <c r="AH398" s="178">
        <f t="shared" si="418"/>
        <v>9.9999999999997868E-3</v>
      </c>
      <c r="AI398" s="178">
        <f t="shared" si="418"/>
        <v>1.9999999999999574E-2</v>
      </c>
      <c r="AJ398" s="178">
        <f t="shared" si="418"/>
        <v>2.9999999999999361E-2</v>
      </c>
      <c r="AK398" s="178">
        <f t="shared" si="418"/>
        <v>3.8000000000000256E-2</v>
      </c>
      <c r="AL398" s="178">
        <f t="shared" si="418"/>
        <v>4.5999999999999375E-2</v>
      </c>
      <c r="AM398" s="178">
        <f t="shared" si="418"/>
        <v>5.400000000000027E-2</v>
      </c>
      <c r="AN398" s="178">
        <f t="shared" si="418"/>
        <v>6.1999999999999389E-2</v>
      </c>
      <c r="AO398" s="178">
        <f t="shared" si="418"/>
        <v>7.0000000000000284E-2</v>
      </c>
      <c r="AP398" s="179">
        <f t="shared" si="13"/>
        <v>7.0000000000000284E-2</v>
      </c>
      <c r="AS398" s="240"/>
    </row>
    <row r="399" spans="1:45" ht="12.75">
      <c r="A399" s="184">
        <v>42562</v>
      </c>
      <c r="B399" s="182">
        <v>9.6</v>
      </c>
      <c r="C399" s="176">
        <v>9.2899999999999991</v>
      </c>
      <c r="D399" s="175">
        <v>9.0399999999999991</v>
      </c>
      <c r="E399" s="175">
        <f t="shared" si="0"/>
        <v>8.8649999999999984</v>
      </c>
      <c r="F399" s="175">
        <v>8.69</v>
      </c>
      <c r="G399" s="175">
        <f t="shared" si="1"/>
        <v>8.58</v>
      </c>
      <c r="H399" s="176">
        <v>8.4700000000000006</v>
      </c>
      <c r="I399" s="176">
        <f t="shared" si="2"/>
        <v>8.42</v>
      </c>
      <c r="J399" s="176">
        <f t="shared" si="3"/>
        <v>8.370000000000001</v>
      </c>
      <c r="K399" s="175">
        <v>8.32</v>
      </c>
      <c r="L399" s="175">
        <f t="shared" si="4"/>
        <v>8.322000000000001</v>
      </c>
      <c r="M399" s="175">
        <f t="shared" si="5"/>
        <v>8.3239999999999998</v>
      </c>
      <c r="N399" s="175">
        <f t="shared" si="6"/>
        <v>8.3260000000000005</v>
      </c>
      <c r="O399" s="175">
        <f t="shared" si="7"/>
        <v>8.3279999999999994</v>
      </c>
      <c r="P399" s="176">
        <v>8.33</v>
      </c>
      <c r="Q399" s="176">
        <f t="shared" si="8"/>
        <v>8.3460000000000001</v>
      </c>
      <c r="R399" s="176">
        <f t="shared" si="9"/>
        <v>8.3620000000000001</v>
      </c>
      <c r="S399" s="176">
        <f t="shared" si="10"/>
        <v>8.3780000000000001</v>
      </c>
      <c r="T399" s="176">
        <f t="shared" si="11"/>
        <v>8.3940000000000001</v>
      </c>
      <c r="U399" s="183">
        <v>8.41</v>
      </c>
      <c r="V399" s="178">
        <f t="shared" ref="V399:AO399" si="419">B399-B400</f>
        <v>-9.9999999999997868E-3</v>
      </c>
      <c r="W399" s="178">
        <f t="shared" si="419"/>
        <v>-4.0000000000000924E-2</v>
      </c>
      <c r="X399" s="178">
        <f t="shared" si="419"/>
        <v>-8.0000000000000071E-2</v>
      </c>
      <c r="Y399" s="178">
        <f t="shared" si="419"/>
        <v>-8.0000000000001847E-2</v>
      </c>
      <c r="Z399" s="178">
        <f t="shared" si="419"/>
        <v>-8.0000000000000071E-2</v>
      </c>
      <c r="AA399" s="178">
        <f t="shared" si="419"/>
        <v>-7.4999999999999289E-2</v>
      </c>
      <c r="AB399" s="178">
        <f t="shared" si="419"/>
        <v>-6.9999999999998508E-2</v>
      </c>
      <c r="AC399" s="178">
        <f t="shared" si="419"/>
        <v>-5.9999999999998721E-2</v>
      </c>
      <c r="AD399" s="178">
        <f t="shared" si="419"/>
        <v>-4.9999999999998934E-2</v>
      </c>
      <c r="AE399" s="178">
        <f t="shared" si="419"/>
        <v>-3.9999999999999147E-2</v>
      </c>
      <c r="AF399" s="178">
        <f t="shared" si="419"/>
        <v>-3.399999999999892E-2</v>
      </c>
      <c r="AG399" s="178">
        <f t="shared" si="419"/>
        <v>-2.8000000000000469E-2</v>
      </c>
      <c r="AH399" s="178">
        <f t="shared" si="419"/>
        <v>-2.1999999999998465E-2</v>
      </c>
      <c r="AI399" s="178">
        <f t="shared" si="419"/>
        <v>-1.6000000000000014E-2</v>
      </c>
      <c r="AJ399" s="178">
        <f t="shared" si="419"/>
        <v>-9.9999999999997868E-3</v>
      </c>
      <c r="AK399" s="178">
        <f t="shared" si="419"/>
        <v>-7.9999999999991189E-3</v>
      </c>
      <c r="AL399" s="178">
        <f t="shared" si="419"/>
        <v>-6.0000000000002274E-3</v>
      </c>
      <c r="AM399" s="178">
        <f t="shared" si="419"/>
        <v>-3.9999999999995595E-3</v>
      </c>
      <c r="AN399" s="178">
        <f t="shared" si="419"/>
        <v>-2.0000000000006679E-3</v>
      </c>
      <c r="AO399" s="178">
        <f t="shared" si="419"/>
        <v>0</v>
      </c>
      <c r="AP399" s="179">
        <f t="shared" si="13"/>
        <v>0</v>
      </c>
      <c r="AS399" s="240"/>
    </row>
    <row r="400" spans="1:45" ht="12.75">
      <c r="A400" s="184">
        <v>42559</v>
      </c>
      <c r="B400" s="182">
        <v>9.61</v>
      </c>
      <c r="C400" s="176">
        <v>9.33</v>
      </c>
      <c r="D400" s="175">
        <v>9.1199999999999992</v>
      </c>
      <c r="E400" s="175">
        <f t="shared" si="0"/>
        <v>8.9450000000000003</v>
      </c>
      <c r="F400" s="175">
        <v>8.77</v>
      </c>
      <c r="G400" s="175">
        <f t="shared" si="1"/>
        <v>8.6549999999999994</v>
      </c>
      <c r="H400" s="176">
        <v>8.5399999999999991</v>
      </c>
      <c r="I400" s="176">
        <f t="shared" si="2"/>
        <v>8.4799999999999986</v>
      </c>
      <c r="J400" s="176">
        <f t="shared" si="3"/>
        <v>8.42</v>
      </c>
      <c r="K400" s="175">
        <v>8.36</v>
      </c>
      <c r="L400" s="175">
        <f t="shared" si="4"/>
        <v>8.3559999999999999</v>
      </c>
      <c r="M400" s="175">
        <f t="shared" si="5"/>
        <v>8.3520000000000003</v>
      </c>
      <c r="N400" s="175">
        <f t="shared" si="6"/>
        <v>8.347999999999999</v>
      </c>
      <c r="O400" s="175">
        <f t="shared" si="7"/>
        <v>8.3439999999999994</v>
      </c>
      <c r="P400" s="176">
        <v>8.34</v>
      </c>
      <c r="Q400" s="176">
        <f t="shared" si="8"/>
        <v>8.3539999999999992</v>
      </c>
      <c r="R400" s="176">
        <f t="shared" si="9"/>
        <v>8.3680000000000003</v>
      </c>
      <c r="S400" s="176">
        <f t="shared" si="10"/>
        <v>8.3819999999999997</v>
      </c>
      <c r="T400" s="176">
        <f t="shared" si="11"/>
        <v>8.3960000000000008</v>
      </c>
      <c r="U400" s="183">
        <v>8.41</v>
      </c>
      <c r="V400" s="178">
        <f t="shared" ref="V400:AO400" si="420">B400-B401</f>
        <v>0</v>
      </c>
      <c r="W400" s="178">
        <f t="shared" si="420"/>
        <v>2.9999999999999361E-2</v>
      </c>
      <c r="X400" s="178">
        <f t="shared" si="420"/>
        <v>0</v>
      </c>
      <c r="Y400" s="178">
        <f t="shared" si="420"/>
        <v>-4.9999999999990052E-3</v>
      </c>
      <c r="Z400" s="178">
        <f t="shared" si="420"/>
        <v>-9.9999999999997868E-3</v>
      </c>
      <c r="AA400" s="178">
        <f t="shared" si="420"/>
        <v>0</v>
      </c>
      <c r="AB400" s="178">
        <f t="shared" si="420"/>
        <v>9.9999999999997868E-3</v>
      </c>
      <c r="AC400" s="178">
        <f t="shared" si="420"/>
        <v>1.6666666666665719E-2</v>
      </c>
      <c r="AD400" s="178">
        <f t="shared" si="420"/>
        <v>2.3333333333333428E-2</v>
      </c>
      <c r="AE400" s="178">
        <f t="shared" si="420"/>
        <v>2.9999999999999361E-2</v>
      </c>
      <c r="AF400" s="178">
        <f t="shared" si="420"/>
        <v>3.9999999999999147E-2</v>
      </c>
      <c r="AG400" s="178">
        <f t="shared" si="420"/>
        <v>5.0000000000000711E-2</v>
      </c>
      <c r="AH400" s="178">
        <f t="shared" si="420"/>
        <v>5.9999999999998721E-2</v>
      </c>
      <c r="AI400" s="178">
        <f t="shared" si="420"/>
        <v>7.0000000000000284E-2</v>
      </c>
      <c r="AJ400" s="178">
        <f t="shared" si="420"/>
        <v>8.0000000000000071E-2</v>
      </c>
      <c r="AK400" s="178">
        <f t="shared" si="420"/>
        <v>8.799999999999919E-2</v>
      </c>
      <c r="AL400" s="178">
        <f t="shared" si="420"/>
        <v>9.6000000000000085E-2</v>
      </c>
      <c r="AM400" s="178">
        <f t="shared" si="420"/>
        <v>0.10400000000000098</v>
      </c>
      <c r="AN400" s="178">
        <f t="shared" si="420"/>
        <v>0.11200000000000188</v>
      </c>
      <c r="AO400" s="178">
        <f t="shared" si="420"/>
        <v>0.12000000000000099</v>
      </c>
      <c r="AP400" s="179">
        <f t="shared" si="13"/>
        <v>0.12000000000000099</v>
      </c>
      <c r="AS400" s="240"/>
    </row>
    <row r="401" spans="1:45" ht="12.75">
      <c r="A401" s="184">
        <v>42558</v>
      </c>
      <c r="B401" s="182">
        <v>9.61</v>
      </c>
      <c r="C401" s="176">
        <v>9.3000000000000007</v>
      </c>
      <c r="D401" s="175">
        <v>9.1199999999999992</v>
      </c>
      <c r="E401" s="175">
        <f t="shared" si="0"/>
        <v>8.9499999999999993</v>
      </c>
      <c r="F401" s="175">
        <v>8.7799999999999994</v>
      </c>
      <c r="G401" s="175">
        <f t="shared" si="1"/>
        <v>8.6549999999999994</v>
      </c>
      <c r="H401" s="176">
        <v>8.5299999999999994</v>
      </c>
      <c r="I401" s="176">
        <f t="shared" si="2"/>
        <v>8.4633333333333329</v>
      </c>
      <c r="J401" s="176">
        <f t="shared" si="3"/>
        <v>8.3966666666666665</v>
      </c>
      <c r="K401" s="175">
        <v>8.33</v>
      </c>
      <c r="L401" s="175">
        <f t="shared" si="4"/>
        <v>8.3160000000000007</v>
      </c>
      <c r="M401" s="175">
        <f t="shared" si="5"/>
        <v>8.3019999999999996</v>
      </c>
      <c r="N401" s="175">
        <f t="shared" si="6"/>
        <v>8.2880000000000003</v>
      </c>
      <c r="O401" s="175">
        <f t="shared" si="7"/>
        <v>8.2739999999999991</v>
      </c>
      <c r="P401" s="176">
        <v>8.26</v>
      </c>
      <c r="Q401" s="176">
        <f t="shared" si="8"/>
        <v>8.266</v>
      </c>
      <c r="R401" s="176">
        <f t="shared" si="9"/>
        <v>8.2720000000000002</v>
      </c>
      <c r="S401" s="176">
        <f t="shared" si="10"/>
        <v>8.2779999999999987</v>
      </c>
      <c r="T401" s="176">
        <f t="shared" si="11"/>
        <v>8.2839999999999989</v>
      </c>
      <c r="U401" s="183">
        <v>8.2899999999999991</v>
      </c>
      <c r="V401" s="178">
        <f t="shared" ref="V401:AO401" si="421">B401-B402</f>
        <v>-7.0000000000000284E-2</v>
      </c>
      <c r="W401" s="178">
        <f t="shared" si="421"/>
        <v>1.0000000000001563E-2</v>
      </c>
      <c r="X401" s="178">
        <f t="shared" si="421"/>
        <v>6.9999999999998508E-2</v>
      </c>
      <c r="Y401" s="178">
        <f t="shared" si="421"/>
        <v>6.9999999999998508E-2</v>
      </c>
      <c r="Z401" s="178">
        <f t="shared" si="421"/>
        <v>6.9999999999998508E-2</v>
      </c>
      <c r="AA401" s="178">
        <f t="shared" si="421"/>
        <v>4.9999999999998934E-2</v>
      </c>
      <c r="AB401" s="178">
        <f t="shared" si="421"/>
        <v>2.9999999999999361E-2</v>
      </c>
      <c r="AC401" s="178">
        <f t="shared" si="421"/>
        <v>1.3333333333333641E-2</v>
      </c>
      <c r="AD401" s="178">
        <f t="shared" si="421"/>
        <v>-3.3333333333338544E-3</v>
      </c>
      <c r="AE401" s="178">
        <f t="shared" si="421"/>
        <v>-1.9999999999999574E-2</v>
      </c>
      <c r="AF401" s="178">
        <f t="shared" si="421"/>
        <v>-3.1999999999998252E-2</v>
      </c>
      <c r="AG401" s="178">
        <f t="shared" si="421"/>
        <v>-4.4000000000000483E-2</v>
      </c>
      <c r="AH401" s="178">
        <f t="shared" si="421"/>
        <v>-5.5999999999999162E-2</v>
      </c>
      <c r="AI401" s="178">
        <f t="shared" si="421"/>
        <v>-6.8000000000001393E-2</v>
      </c>
      <c r="AJ401" s="178">
        <f t="shared" si="421"/>
        <v>-8.0000000000000071E-2</v>
      </c>
      <c r="AK401" s="178">
        <f t="shared" si="421"/>
        <v>-8.6000000000000298E-2</v>
      </c>
      <c r="AL401" s="178">
        <f t="shared" si="421"/>
        <v>-9.2000000000000526E-2</v>
      </c>
      <c r="AM401" s="178">
        <f t="shared" si="421"/>
        <v>-9.8000000000000753E-2</v>
      </c>
      <c r="AN401" s="178">
        <f t="shared" si="421"/>
        <v>-0.10400000000000098</v>
      </c>
      <c r="AO401" s="178">
        <f t="shared" si="421"/>
        <v>-0.11000000000000121</v>
      </c>
      <c r="AP401" s="179">
        <f t="shared" si="13"/>
        <v>6.9999999999998508E-2</v>
      </c>
      <c r="AS401" s="240"/>
    </row>
    <row r="402" spans="1:45" ht="12.75">
      <c r="A402" s="184">
        <v>42557</v>
      </c>
      <c r="B402" s="182">
        <v>9.68</v>
      </c>
      <c r="C402" s="176">
        <v>9.2899999999999991</v>
      </c>
      <c r="D402" s="175">
        <v>9.0500000000000007</v>
      </c>
      <c r="E402" s="175">
        <f t="shared" si="0"/>
        <v>8.8800000000000008</v>
      </c>
      <c r="F402" s="175">
        <v>8.7100000000000009</v>
      </c>
      <c r="G402" s="175">
        <f t="shared" si="1"/>
        <v>8.6050000000000004</v>
      </c>
      <c r="H402" s="176">
        <v>8.5</v>
      </c>
      <c r="I402" s="176">
        <f t="shared" si="2"/>
        <v>8.4499999999999993</v>
      </c>
      <c r="J402" s="176">
        <f t="shared" si="3"/>
        <v>8.4</v>
      </c>
      <c r="K402" s="175">
        <v>8.35</v>
      </c>
      <c r="L402" s="175">
        <f t="shared" si="4"/>
        <v>8.347999999999999</v>
      </c>
      <c r="M402" s="175">
        <f t="shared" si="5"/>
        <v>8.3460000000000001</v>
      </c>
      <c r="N402" s="175">
        <f t="shared" si="6"/>
        <v>8.3439999999999994</v>
      </c>
      <c r="O402" s="175">
        <f t="shared" si="7"/>
        <v>8.3420000000000005</v>
      </c>
      <c r="P402" s="176">
        <v>8.34</v>
      </c>
      <c r="Q402" s="176">
        <f t="shared" si="8"/>
        <v>8.3520000000000003</v>
      </c>
      <c r="R402" s="176">
        <f t="shared" si="9"/>
        <v>8.3640000000000008</v>
      </c>
      <c r="S402" s="176">
        <f t="shared" si="10"/>
        <v>8.3759999999999994</v>
      </c>
      <c r="T402" s="176">
        <f t="shared" si="11"/>
        <v>8.3879999999999999</v>
      </c>
      <c r="U402" s="183">
        <v>8.4</v>
      </c>
      <c r="V402" s="178">
        <f t="shared" ref="V402:AO402" si="422">B402-B403</f>
        <v>-1.9999999999999574E-2</v>
      </c>
      <c r="W402" s="178">
        <f t="shared" si="422"/>
        <v>2.9999999999999361E-2</v>
      </c>
      <c r="X402" s="178">
        <f t="shared" si="422"/>
        <v>7.0000000000000284E-2</v>
      </c>
      <c r="Y402" s="178">
        <f t="shared" si="422"/>
        <v>7.0000000000000284E-2</v>
      </c>
      <c r="Z402" s="178">
        <f t="shared" si="422"/>
        <v>7.0000000000000284E-2</v>
      </c>
      <c r="AA402" s="178">
        <f t="shared" si="422"/>
        <v>5.4999999999999716E-2</v>
      </c>
      <c r="AB402" s="178">
        <f t="shared" si="422"/>
        <v>3.9999999999999147E-2</v>
      </c>
      <c r="AC402" s="178">
        <f t="shared" si="422"/>
        <v>2.6666666666665506E-2</v>
      </c>
      <c r="AD402" s="178">
        <f t="shared" si="422"/>
        <v>1.3333333333333641E-2</v>
      </c>
      <c r="AE402" s="178">
        <f t="shared" si="422"/>
        <v>0</v>
      </c>
      <c r="AF402" s="178">
        <f t="shared" si="422"/>
        <v>-8.0000000000008953E-3</v>
      </c>
      <c r="AG402" s="178">
        <f t="shared" si="422"/>
        <v>-1.6000000000000014E-2</v>
      </c>
      <c r="AH402" s="178">
        <f t="shared" si="422"/>
        <v>-2.4000000000000909E-2</v>
      </c>
      <c r="AI402" s="178">
        <f t="shared" si="422"/>
        <v>-3.2000000000000028E-2</v>
      </c>
      <c r="AJ402" s="178">
        <f t="shared" si="422"/>
        <v>-4.0000000000000924E-2</v>
      </c>
      <c r="AK402" s="178">
        <f t="shared" si="422"/>
        <v>-4.1999999999999815E-2</v>
      </c>
      <c r="AL402" s="178">
        <f t="shared" si="422"/>
        <v>-4.3999999999998707E-2</v>
      </c>
      <c r="AM402" s="178">
        <f t="shared" si="422"/>
        <v>-4.6000000000001151E-2</v>
      </c>
      <c r="AN402" s="178">
        <f t="shared" si="422"/>
        <v>-4.8000000000000043E-2</v>
      </c>
      <c r="AO402" s="178">
        <f t="shared" si="422"/>
        <v>-4.9999999999998934E-2</v>
      </c>
      <c r="AP402" s="179">
        <f t="shared" si="13"/>
        <v>7.0000000000000284E-2</v>
      </c>
      <c r="AS402" s="240"/>
    </row>
    <row r="403" spans="1:45" ht="12.75">
      <c r="A403" s="184">
        <v>42556</v>
      </c>
      <c r="B403" s="182">
        <v>9.6999999999999993</v>
      </c>
      <c r="C403" s="176">
        <v>9.26</v>
      </c>
      <c r="D403" s="175">
        <v>8.98</v>
      </c>
      <c r="E403" s="175">
        <f t="shared" si="0"/>
        <v>8.81</v>
      </c>
      <c r="F403" s="175">
        <v>8.64</v>
      </c>
      <c r="G403" s="175">
        <f t="shared" si="1"/>
        <v>8.5500000000000007</v>
      </c>
      <c r="H403" s="176">
        <v>8.4600000000000009</v>
      </c>
      <c r="I403" s="176">
        <f t="shared" si="2"/>
        <v>8.4233333333333338</v>
      </c>
      <c r="J403" s="176">
        <f t="shared" si="3"/>
        <v>8.3866666666666667</v>
      </c>
      <c r="K403" s="175">
        <v>8.35</v>
      </c>
      <c r="L403" s="175">
        <f t="shared" si="4"/>
        <v>8.3559999999999999</v>
      </c>
      <c r="M403" s="175">
        <f t="shared" si="5"/>
        <v>8.3620000000000001</v>
      </c>
      <c r="N403" s="175">
        <f t="shared" si="6"/>
        <v>8.3680000000000003</v>
      </c>
      <c r="O403" s="175">
        <f t="shared" si="7"/>
        <v>8.3740000000000006</v>
      </c>
      <c r="P403" s="176">
        <v>8.3800000000000008</v>
      </c>
      <c r="Q403" s="176">
        <f t="shared" si="8"/>
        <v>8.3940000000000001</v>
      </c>
      <c r="R403" s="176">
        <f t="shared" si="9"/>
        <v>8.4079999999999995</v>
      </c>
      <c r="S403" s="176">
        <f t="shared" si="10"/>
        <v>8.4220000000000006</v>
      </c>
      <c r="T403" s="176">
        <f t="shared" si="11"/>
        <v>8.4359999999999999</v>
      </c>
      <c r="U403" s="183">
        <v>8.4499999999999993</v>
      </c>
      <c r="V403" s="178">
        <f t="shared" ref="V403:AO403" si="423">B403-B404</f>
        <v>2.9999999999999361E-2</v>
      </c>
      <c r="W403" s="178">
        <f t="shared" si="423"/>
        <v>3.9999999999999147E-2</v>
      </c>
      <c r="X403" s="178">
        <f t="shared" si="423"/>
        <v>5.0000000000000711E-2</v>
      </c>
      <c r="Y403" s="178">
        <f t="shared" si="423"/>
        <v>7.5000000000001066E-2</v>
      </c>
      <c r="Z403" s="178">
        <f t="shared" si="423"/>
        <v>0.10000000000000142</v>
      </c>
      <c r="AA403" s="178">
        <f t="shared" si="423"/>
        <v>0.11500000000000199</v>
      </c>
      <c r="AB403" s="178">
        <f t="shared" si="423"/>
        <v>0.13000000000000078</v>
      </c>
      <c r="AC403" s="178">
        <f t="shared" si="423"/>
        <v>0.13000000000000078</v>
      </c>
      <c r="AD403" s="178">
        <f t="shared" si="423"/>
        <v>0.12999999999999901</v>
      </c>
      <c r="AE403" s="178">
        <f t="shared" si="423"/>
        <v>0.12999999999999901</v>
      </c>
      <c r="AF403" s="178">
        <f t="shared" si="423"/>
        <v>0.13199999999999967</v>
      </c>
      <c r="AG403" s="178">
        <f t="shared" si="423"/>
        <v>0.13400000000000034</v>
      </c>
      <c r="AH403" s="178">
        <f t="shared" si="423"/>
        <v>0.13599999999999923</v>
      </c>
      <c r="AI403" s="178">
        <f t="shared" si="423"/>
        <v>0.1379999999999999</v>
      </c>
      <c r="AJ403" s="178">
        <f t="shared" si="423"/>
        <v>0.14000000000000057</v>
      </c>
      <c r="AK403" s="178">
        <f t="shared" si="423"/>
        <v>0.14199999999999946</v>
      </c>
      <c r="AL403" s="178">
        <f t="shared" si="423"/>
        <v>0.14399999999999835</v>
      </c>
      <c r="AM403" s="178">
        <f t="shared" si="423"/>
        <v>0.1460000000000008</v>
      </c>
      <c r="AN403" s="178">
        <f t="shared" si="423"/>
        <v>0.14799999999999969</v>
      </c>
      <c r="AO403" s="178">
        <f t="shared" si="423"/>
        <v>0.14999999999999858</v>
      </c>
      <c r="AP403" s="179">
        <f t="shared" si="13"/>
        <v>0.14999999999999858</v>
      </c>
      <c r="AS403" s="240"/>
    </row>
    <row r="404" spans="1:45" ht="12.75">
      <c r="A404" s="184">
        <v>42555</v>
      </c>
      <c r="B404" s="182">
        <v>9.67</v>
      </c>
      <c r="C404" s="176">
        <v>9.2200000000000006</v>
      </c>
      <c r="D404" s="175">
        <v>8.93</v>
      </c>
      <c r="E404" s="175">
        <f t="shared" si="0"/>
        <v>8.7349999999999994</v>
      </c>
      <c r="F404" s="175">
        <v>8.5399999999999991</v>
      </c>
      <c r="G404" s="175">
        <f t="shared" si="1"/>
        <v>8.4349999999999987</v>
      </c>
      <c r="H404" s="176">
        <v>8.33</v>
      </c>
      <c r="I404" s="176">
        <f t="shared" si="2"/>
        <v>8.293333333333333</v>
      </c>
      <c r="J404" s="176">
        <f t="shared" si="3"/>
        <v>8.2566666666666677</v>
      </c>
      <c r="K404" s="175">
        <v>8.2200000000000006</v>
      </c>
      <c r="L404" s="175">
        <f t="shared" si="4"/>
        <v>8.2240000000000002</v>
      </c>
      <c r="M404" s="175">
        <f t="shared" si="5"/>
        <v>8.2279999999999998</v>
      </c>
      <c r="N404" s="175">
        <f t="shared" si="6"/>
        <v>8.2320000000000011</v>
      </c>
      <c r="O404" s="175">
        <f t="shared" si="7"/>
        <v>8.2360000000000007</v>
      </c>
      <c r="P404" s="176">
        <v>8.24</v>
      </c>
      <c r="Q404" s="176">
        <f t="shared" si="8"/>
        <v>8.2520000000000007</v>
      </c>
      <c r="R404" s="176">
        <f t="shared" si="9"/>
        <v>8.2640000000000011</v>
      </c>
      <c r="S404" s="176">
        <f t="shared" si="10"/>
        <v>8.2759999999999998</v>
      </c>
      <c r="T404" s="176">
        <f t="shared" si="11"/>
        <v>8.2880000000000003</v>
      </c>
      <c r="U404" s="183">
        <v>8.3000000000000007</v>
      </c>
      <c r="V404" s="178">
        <f t="shared" ref="V404:AO404" si="424">B404-B405</f>
        <v>9.9999999999997868E-3</v>
      </c>
      <c r="W404" s="178">
        <f t="shared" si="424"/>
        <v>9.9999999999997868E-3</v>
      </c>
      <c r="X404" s="178">
        <f t="shared" si="424"/>
        <v>1.9999999999999574E-2</v>
      </c>
      <c r="Y404" s="178">
        <f t="shared" si="424"/>
        <v>2.9999999999999361E-2</v>
      </c>
      <c r="Z404" s="178">
        <f t="shared" si="424"/>
        <v>3.9999999999999147E-2</v>
      </c>
      <c r="AA404" s="178">
        <f t="shared" si="424"/>
        <v>3.9999999999999147E-2</v>
      </c>
      <c r="AB404" s="178">
        <f t="shared" si="424"/>
        <v>4.0000000000000924E-2</v>
      </c>
      <c r="AC404" s="178">
        <f t="shared" si="424"/>
        <v>3.3333333333333215E-2</v>
      </c>
      <c r="AD404" s="178">
        <f t="shared" si="424"/>
        <v>2.6666666666669059E-2</v>
      </c>
      <c r="AE404" s="178">
        <f t="shared" si="424"/>
        <v>2.000000000000135E-2</v>
      </c>
      <c r="AF404" s="178">
        <f t="shared" si="424"/>
        <v>1.6000000000000014E-2</v>
      </c>
      <c r="AG404" s="178">
        <f t="shared" si="424"/>
        <v>1.2000000000000455E-2</v>
      </c>
      <c r="AH404" s="178">
        <f t="shared" si="424"/>
        <v>8.0000000000008953E-3</v>
      </c>
      <c r="AI404" s="178">
        <f t="shared" si="424"/>
        <v>4.0000000000013358E-3</v>
      </c>
      <c r="AJ404" s="178">
        <f t="shared" si="424"/>
        <v>0</v>
      </c>
      <c r="AK404" s="178">
        <f t="shared" si="424"/>
        <v>0</v>
      </c>
      <c r="AL404" s="178">
        <f t="shared" si="424"/>
        <v>0</v>
      </c>
      <c r="AM404" s="178">
        <f t="shared" si="424"/>
        <v>0</v>
      </c>
      <c r="AN404" s="178">
        <f t="shared" si="424"/>
        <v>0</v>
      </c>
      <c r="AO404" s="178">
        <f t="shared" si="424"/>
        <v>0</v>
      </c>
      <c r="AP404" s="179">
        <f t="shared" si="13"/>
        <v>4.0000000000000924E-2</v>
      </c>
      <c r="AS404" s="240"/>
    </row>
    <row r="405" spans="1:45" ht="12.75">
      <c r="A405" s="184">
        <v>42552</v>
      </c>
      <c r="B405" s="182">
        <v>9.66</v>
      </c>
      <c r="C405" s="176">
        <v>9.2100000000000009</v>
      </c>
      <c r="D405" s="175">
        <v>8.91</v>
      </c>
      <c r="E405" s="175">
        <f t="shared" si="0"/>
        <v>8.7050000000000001</v>
      </c>
      <c r="F405" s="175">
        <v>8.5</v>
      </c>
      <c r="G405" s="175">
        <f t="shared" si="1"/>
        <v>8.3949999999999996</v>
      </c>
      <c r="H405" s="176">
        <v>8.2899999999999991</v>
      </c>
      <c r="I405" s="176">
        <f t="shared" si="2"/>
        <v>8.26</v>
      </c>
      <c r="J405" s="176">
        <f t="shared" si="3"/>
        <v>8.2299999999999986</v>
      </c>
      <c r="K405" s="175">
        <v>8.1999999999999993</v>
      </c>
      <c r="L405" s="175">
        <f t="shared" si="4"/>
        <v>8.2080000000000002</v>
      </c>
      <c r="M405" s="175">
        <f t="shared" si="5"/>
        <v>8.2159999999999993</v>
      </c>
      <c r="N405" s="175">
        <f t="shared" si="6"/>
        <v>8.2240000000000002</v>
      </c>
      <c r="O405" s="175">
        <f t="shared" si="7"/>
        <v>8.2319999999999993</v>
      </c>
      <c r="P405" s="176">
        <v>8.24</v>
      </c>
      <c r="Q405" s="176">
        <f t="shared" si="8"/>
        <v>8.2520000000000007</v>
      </c>
      <c r="R405" s="176">
        <f t="shared" si="9"/>
        <v>8.2640000000000011</v>
      </c>
      <c r="S405" s="176">
        <f t="shared" si="10"/>
        <v>8.2759999999999998</v>
      </c>
      <c r="T405" s="176">
        <f t="shared" si="11"/>
        <v>8.2880000000000003</v>
      </c>
      <c r="U405" s="183">
        <v>8.3000000000000007</v>
      </c>
      <c r="V405" s="178">
        <f t="shared" ref="V405:AO405" si="425">B405-B406</f>
        <v>0</v>
      </c>
      <c r="W405" s="178">
        <f t="shared" si="425"/>
        <v>-4.9999999999998934E-2</v>
      </c>
      <c r="X405" s="178">
        <f t="shared" si="425"/>
        <v>-3.9999999999999147E-2</v>
      </c>
      <c r="Y405" s="178">
        <f t="shared" si="425"/>
        <v>-3.9999999999999147E-2</v>
      </c>
      <c r="Z405" s="178">
        <f t="shared" si="425"/>
        <v>-3.9999999999999147E-2</v>
      </c>
      <c r="AA405" s="178">
        <f t="shared" si="425"/>
        <v>-3.9999999999999147E-2</v>
      </c>
      <c r="AB405" s="178">
        <f t="shared" si="425"/>
        <v>-4.0000000000000924E-2</v>
      </c>
      <c r="AC405" s="178">
        <f t="shared" si="425"/>
        <v>-4.3333333333333002E-2</v>
      </c>
      <c r="AD405" s="178">
        <f t="shared" si="425"/>
        <v>-4.6666666666668633E-2</v>
      </c>
      <c r="AE405" s="178">
        <f t="shared" si="425"/>
        <v>-5.0000000000000711E-2</v>
      </c>
      <c r="AF405" s="178">
        <f t="shared" si="425"/>
        <v>-4.1999999999999815E-2</v>
      </c>
      <c r="AG405" s="178">
        <f t="shared" si="425"/>
        <v>-3.4000000000000696E-2</v>
      </c>
      <c r="AH405" s="178">
        <f t="shared" si="425"/>
        <v>-2.5999999999999801E-2</v>
      </c>
      <c r="AI405" s="178">
        <f t="shared" si="425"/>
        <v>-1.8000000000000682E-2</v>
      </c>
      <c r="AJ405" s="178">
        <f t="shared" si="425"/>
        <v>-9.9999999999997868E-3</v>
      </c>
      <c r="AK405" s="178">
        <f t="shared" si="425"/>
        <v>-1.9999999999988916E-3</v>
      </c>
      <c r="AL405" s="178">
        <f t="shared" si="425"/>
        <v>6.0000000000020037E-3</v>
      </c>
      <c r="AM405" s="178">
        <f t="shared" si="425"/>
        <v>1.3999999999999346E-2</v>
      </c>
      <c r="AN405" s="178">
        <f t="shared" si="425"/>
        <v>2.2000000000000242E-2</v>
      </c>
      <c r="AO405" s="178">
        <f t="shared" si="425"/>
        <v>3.0000000000001137E-2</v>
      </c>
      <c r="AP405" s="179">
        <f t="shared" si="13"/>
        <v>3.0000000000001137E-2</v>
      </c>
      <c r="AS405" s="240"/>
    </row>
    <row r="406" spans="1:45" ht="12.75">
      <c r="A406" s="184">
        <v>42551</v>
      </c>
      <c r="B406" s="182">
        <v>9.66</v>
      </c>
      <c r="C406" s="176">
        <v>9.26</v>
      </c>
      <c r="D406" s="175">
        <v>8.9499999999999993</v>
      </c>
      <c r="E406" s="175">
        <f t="shared" si="0"/>
        <v>8.7449999999999992</v>
      </c>
      <c r="F406" s="175">
        <v>8.5399999999999991</v>
      </c>
      <c r="G406" s="175">
        <f t="shared" si="1"/>
        <v>8.4349999999999987</v>
      </c>
      <c r="H406" s="176">
        <v>8.33</v>
      </c>
      <c r="I406" s="176">
        <f t="shared" si="2"/>
        <v>8.3033333333333328</v>
      </c>
      <c r="J406" s="176">
        <f t="shared" si="3"/>
        <v>8.2766666666666673</v>
      </c>
      <c r="K406" s="175">
        <v>8.25</v>
      </c>
      <c r="L406" s="175">
        <f t="shared" si="4"/>
        <v>8.25</v>
      </c>
      <c r="M406" s="175">
        <f t="shared" si="5"/>
        <v>8.25</v>
      </c>
      <c r="N406" s="175">
        <f t="shared" si="6"/>
        <v>8.25</v>
      </c>
      <c r="O406" s="175">
        <f t="shared" si="7"/>
        <v>8.25</v>
      </c>
      <c r="P406" s="176">
        <v>8.25</v>
      </c>
      <c r="Q406" s="176">
        <f t="shared" si="8"/>
        <v>8.2539999999999996</v>
      </c>
      <c r="R406" s="176">
        <f t="shared" si="9"/>
        <v>8.2579999999999991</v>
      </c>
      <c r="S406" s="176">
        <f t="shared" si="10"/>
        <v>8.2620000000000005</v>
      </c>
      <c r="T406" s="176">
        <f t="shared" si="11"/>
        <v>8.266</v>
      </c>
      <c r="U406" s="183">
        <v>8.27</v>
      </c>
      <c r="V406" s="178">
        <f t="shared" ref="V406:AO406" si="426">B406-B407</f>
        <v>-9.9999999999997868E-3</v>
      </c>
      <c r="W406" s="178">
        <f t="shared" si="426"/>
        <v>-2.9999999999999361E-2</v>
      </c>
      <c r="X406" s="178">
        <f t="shared" si="426"/>
        <v>-5.0000000000000711E-2</v>
      </c>
      <c r="Y406" s="178">
        <f t="shared" si="426"/>
        <v>-6.4999999999999503E-2</v>
      </c>
      <c r="Z406" s="178">
        <f t="shared" si="426"/>
        <v>-8.0000000000000071E-2</v>
      </c>
      <c r="AA406" s="178">
        <f t="shared" si="426"/>
        <v>-0.10000000000000142</v>
      </c>
      <c r="AB406" s="178">
        <f t="shared" si="426"/>
        <v>-0.11999999999999922</v>
      </c>
      <c r="AC406" s="178">
        <f t="shared" si="426"/>
        <v>-0.12666666666666693</v>
      </c>
      <c r="AD406" s="178">
        <f t="shared" si="426"/>
        <v>-0.13333333333333286</v>
      </c>
      <c r="AE406" s="178">
        <f t="shared" si="426"/>
        <v>-0.14000000000000057</v>
      </c>
      <c r="AF406" s="178">
        <f t="shared" si="426"/>
        <v>-0.1379999999999999</v>
      </c>
      <c r="AG406" s="178">
        <f t="shared" si="426"/>
        <v>-0.13600000000000101</v>
      </c>
      <c r="AH406" s="178">
        <f t="shared" si="426"/>
        <v>-0.13400000000000034</v>
      </c>
      <c r="AI406" s="178">
        <f t="shared" si="426"/>
        <v>-0.13200000000000145</v>
      </c>
      <c r="AJ406" s="178">
        <f t="shared" si="426"/>
        <v>-0.13000000000000078</v>
      </c>
      <c r="AK406" s="178">
        <f t="shared" si="426"/>
        <v>-0.12800000000000189</v>
      </c>
      <c r="AL406" s="178">
        <f t="shared" si="426"/>
        <v>-0.12600000000000122</v>
      </c>
      <c r="AM406" s="178">
        <f t="shared" si="426"/>
        <v>-0.12400000000000055</v>
      </c>
      <c r="AN406" s="178">
        <f t="shared" si="426"/>
        <v>-0.12199999999999989</v>
      </c>
      <c r="AO406" s="178">
        <f t="shared" si="426"/>
        <v>-0.12000000000000099</v>
      </c>
      <c r="AP406" s="179">
        <f t="shared" si="13"/>
        <v>-9.9999999999997868E-3</v>
      </c>
      <c r="AS406" s="240"/>
    </row>
    <row r="407" spans="1:45" ht="12.75">
      <c r="A407" s="184">
        <v>42550</v>
      </c>
      <c r="B407" s="182">
        <v>9.67</v>
      </c>
      <c r="C407" s="176">
        <v>9.2899999999999991</v>
      </c>
      <c r="D407" s="175">
        <v>9</v>
      </c>
      <c r="E407" s="175">
        <f t="shared" si="0"/>
        <v>8.8099999999999987</v>
      </c>
      <c r="F407" s="175">
        <v>8.6199999999999992</v>
      </c>
      <c r="G407" s="175">
        <f t="shared" si="1"/>
        <v>8.5350000000000001</v>
      </c>
      <c r="H407" s="176">
        <v>8.4499999999999993</v>
      </c>
      <c r="I407" s="176">
        <f t="shared" si="2"/>
        <v>8.43</v>
      </c>
      <c r="J407" s="176">
        <f t="shared" si="3"/>
        <v>8.41</v>
      </c>
      <c r="K407" s="175">
        <v>8.39</v>
      </c>
      <c r="L407" s="175">
        <f t="shared" si="4"/>
        <v>8.3879999999999999</v>
      </c>
      <c r="M407" s="175">
        <f t="shared" si="5"/>
        <v>8.386000000000001</v>
      </c>
      <c r="N407" s="175">
        <f t="shared" si="6"/>
        <v>8.3840000000000003</v>
      </c>
      <c r="O407" s="175">
        <f t="shared" si="7"/>
        <v>8.3820000000000014</v>
      </c>
      <c r="P407" s="176">
        <v>8.3800000000000008</v>
      </c>
      <c r="Q407" s="176">
        <f t="shared" si="8"/>
        <v>8.3820000000000014</v>
      </c>
      <c r="R407" s="176">
        <f t="shared" si="9"/>
        <v>8.3840000000000003</v>
      </c>
      <c r="S407" s="176">
        <f t="shared" si="10"/>
        <v>8.386000000000001</v>
      </c>
      <c r="T407" s="176">
        <f t="shared" si="11"/>
        <v>8.3879999999999999</v>
      </c>
      <c r="U407" s="183">
        <v>8.39</v>
      </c>
      <c r="V407" s="178">
        <f t="shared" ref="V407:AO407" si="427">B407-B408</f>
        <v>0</v>
      </c>
      <c r="W407" s="178">
        <f t="shared" si="427"/>
        <v>3.9999999999999147E-2</v>
      </c>
      <c r="X407" s="178">
        <f t="shared" si="427"/>
        <v>3.9999999999999147E-2</v>
      </c>
      <c r="Y407" s="178">
        <f t="shared" si="427"/>
        <v>9.9999999999980105E-3</v>
      </c>
      <c r="Z407" s="178">
        <f t="shared" si="427"/>
        <v>-2.000000000000135E-2</v>
      </c>
      <c r="AA407" s="178">
        <f t="shared" si="427"/>
        <v>-3.0000000000001137E-2</v>
      </c>
      <c r="AB407" s="178">
        <f t="shared" si="427"/>
        <v>-4.0000000000000924E-2</v>
      </c>
      <c r="AC407" s="178">
        <f t="shared" si="427"/>
        <v>-3.3333333333333215E-2</v>
      </c>
      <c r="AD407" s="178">
        <f t="shared" si="427"/>
        <v>-2.6666666666667282E-2</v>
      </c>
      <c r="AE407" s="178">
        <f t="shared" si="427"/>
        <v>-1.9999999999999574E-2</v>
      </c>
      <c r="AF407" s="178">
        <f t="shared" si="427"/>
        <v>-1.8000000000000682E-2</v>
      </c>
      <c r="AG407" s="178">
        <f t="shared" si="427"/>
        <v>-1.6000000000000014E-2</v>
      </c>
      <c r="AH407" s="178">
        <f t="shared" si="427"/>
        <v>-1.3999999999999346E-2</v>
      </c>
      <c r="AI407" s="178">
        <f t="shared" si="427"/>
        <v>-1.1999999999998678E-2</v>
      </c>
      <c r="AJ407" s="178">
        <f t="shared" si="427"/>
        <v>-9.9999999999997868E-3</v>
      </c>
      <c r="AK407" s="178">
        <f t="shared" si="427"/>
        <v>-7.9999999999991189E-3</v>
      </c>
      <c r="AL407" s="178">
        <f t="shared" si="427"/>
        <v>-6.0000000000002274E-3</v>
      </c>
      <c r="AM407" s="178">
        <f t="shared" si="427"/>
        <v>-3.9999999999995595E-3</v>
      </c>
      <c r="AN407" s="178">
        <f t="shared" si="427"/>
        <v>-2.0000000000006679E-3</v>
      </c>
      <c r="AO407" s="178">
        <f t="shared" si="427"/>
        <v>0</v>
      </c>
      <c r="AP407" s="179">
        <f t="shared" si="13"/>
        <v>3.9999999999999147E-2</v>
      </c>
      <c r="AS407" s="240"/>
    </row>
    <row r="408" spans="1:45" ht="12.75">
      <c r="A408" s="184">
        <v>42549</v>
      </c>
      <c r="B408" s="182">
        <v>9.67</v>
      </c>
      <c r="C408" s="176">
        <v>9.25</v>
      </c>
      <c r="D408" s="175">
        <v>8.9600000000000009</v>
      </c>
      <c r="E408" s="175">
        <f t="shared" si="0"/>
        <v>8.8000000000000007</v>
      </c>
      <c r="F408" s="175">
        <v>8.64</v>
      </c>
      <c r="G408" s="175">
        <f t="shared" si="1"/>
        <v>8.5650000000000013</v>
      </c>
      <c r="H408" s="176">
        <v>8.49</v>
      </c>
      <c r="I408" s="176">
        <f t="shared" si="2"/>
        <v>8.4633333333333329</v>
      </c>
      <c r="J408" s="176">
        <f t="shared" si="3"/>
        <v>8.4366666666666674</v>
      </c>
      <c r="K408" s="175">
        <v>8.41</v>
      </c>
      <c r="L408" s="175">
        <f t="shared" si="4"/>
        <v>8.4060000000000006</v>
      </c>
      <c r="M408" s="175">
        <f t="shared" si="5"/>
        <v>8.402000000000001</v>
      </c>
      <c r="N408" s="175">
        <f t="shared" si="6"/>
        <v>8.3979999999999997</v>
      </c>
      <c r="O408" s="175">
        <f t="shared" si="7"/>
        <v>8.3940000000000001</v>
      </c>
      <c r="P408" s="176">
        <v>8.39</v>
      </c>
      <c r="Q408" s="176">
        <f t="shared" si="8"/>
        <v>8.39</v>
      </c>
      <c r="R408" s="176">
        <f t="shared" si="9"/>
        <v>8.39</v>
      </c>
      <c r="S408" s="176">
        <f t="shared" si="10"/>
        <v>8.39</v>
      </c>
      <c r="T408" s="176">
        <f t="shared" si="11"/>
        <v>8.39</v>
      </c>
      <c r="U408" s="183">
        <v>8.39</v>
      </c>
      <c r="V408" s="178">
        <f t="shared" ref="V408:AO408" si="428">B408-B409</f>
        <v>-6.0000000000000497E-2</v>
      </c>
      <c r="W408" s="178">
        <f t="shared" si="428"/>
        <v>-7.0000000000000284E-2</v>
      </c>
      <c r="X408" s="178">
        <f t="shared" si="428"/>
        <v>-6.9999999999998508E-2</v>
      </c>
      <c r="Y408" s="178">
        <f t="shared" si="428"/>
        <v>-7.4999999999999289E-2</v>
      </c>
      <c r="Z408" s="178">
        <f t="shared" si="428"/>
        <v>-8.0000000000000071E-2</v>
      </c>
      <c r="AA408" s="178">
        <f t="shared" si="428"/>
        <v>-8.4999999999999076E-2</v>
      </c>
      <c r="AB408" s="178">
        <f t="shared" si="428"/>
        <v>-8.9999999999999858E-2</v>
      </c>
      <c r="AC408" s="178">
        <f t="shared" si="428"/>
        <v>-9.3333333333333712E-2</v>
      </c>
      <c r="AD408" s="178">
        <f t="shared" si="428"/>
        <v>-9.666666666666579E-2</v>
      </c>
      <c r="AE408" s="178">
        <f t="shared" si="428"/>
        <v>-9.9999999999999645E-2</v>
      </c>
      <c r="AF408" s="178">
        <f t="shared" si="428"/>
        <v>-9.9999999999999645E-2</v>
      </c>
      <c r="AG408" s="178">
        <f t="shared" si="428"/>
        <v>-9.9999999999999645E-2</v>
      </c>
      <c r="AH408" s="178">
        <f t="shared" si="428"/>
        <v>-9.9999999999999645E-2</v>
      </c>
      <c r="AI408" s="178">
        <f t="shared" si="428"/>
        <v>-9.9999999999999645E-2</v>
      </c>
      <c r="AJ408" s="178">
        <f t="shared" si="428"/>
        <v>-9.9999999999999645E-2</v>
      </c>
      <c r="AK408" s="178">
        <f t="shared" si="428"/>
        <v>-9.6000000000000085E-2</v>
      </c>
      <c r="AL408" s="178">
        <f t="shared" si="428"/>
        <v>-9.2000000000000526E-2</v>
      </c>
      <c r="AM408" s="178">
        <f t="shared" si="428"/>
        <v>-8.799999999999919E-2</v>
      </c>
      <c r="AN408" s="178">
        <f t="shared" si="428"/>
        <v>-8.3999999999999631E-2</v>
      </c>
      <c r="AO408" s="178">
        <f t="shared" si="428"/>
        <v>-8.0000000000000071E-2</v>
      </c>
      <c r="AP408" s="179">
        <f t="shared" si="13"/>
        <v>-6.0000000000000497E-2</v>
      </c>
      <c r="AS408" s="240"/>
    </row>
    <row r="409" spans="1:45" ht="12.75">
      <c r="A409" s="184">
        <v>42548</v>
      </c>
      <c r="B409" s="182">
        <v>9.73</v>
      </c>
      <c r="C409" s="176">
        <v>9.32</v>
      </c>
      <c r="D409" s="175">
        <v>9.0299999999999994</v>
      </c>
      <c r="E409" s="175">
        <f t="shared" si="0"/>
        <v>8.875</v>
      </c>
      <c r="F409" s="175">
        <v>8.7200000000000006</v>
      </c>
      <c r="G409" s="175">
        <f t="shared" si="1"/>
        <v>8.65</v>
      </c>
      <c r="H409" s="176">
        <v>8.58</v>
      </c>
      <c r="I409" s="176">
        <f t="shared" si="2"/>
        <v>8.5566666666666666</v>
      </c>
      <c r="J409" s="176">
        <f t="shared" si="3"/>
        <v>8.5333333333333332</v>
      </c>
      <c r="K409" s="175">
        <v>8.51</v>
      </c>
      <c r="L409" s="175">
        <f t="shared" si="4"/>
        <v>8.5060000000000002</v>
      </c>
      <c r="M409" s="175">
        <f t="shared" si="5"/>
        <v>8.5020000000000007</v>
      </c>
      <c r="N409" s="175">
        <f t="shared" si="6"/>
        <v>8.4979999999999993</v>
      </c>
      <c r="O409" s="175">
        <f t="shared" si="7"/>
        <v>8.4939999999999998</v>
      </c>
      <c r="P409" s="176">
        <v>8.49</v>
      </c>
      <c r="Q409" s="176">
        <f t="shared" si="8"/>
        <v>8.4860000000000007</v>
      </c>
      <c r="R409" s="176">
        <f t="shared" si="9"/>
        <v>8.4820000000000011</v>
      </c>
      <c r="S409" s="176">
        <f t="shared" si="10"/>
        <v>8.4779999999999998</v>
      </c>
      <c r="T409" s="176">
        <f t="shared" si="11"/>
        <v>8.4740000000000002</v>
      </c>
      <c r="U409" s="183">
        <v>8.4700000000000006</v>
      </c>
      <c r="V409" s="178">
        <f t="shared" ref="V409:AO409" si="429">B409-B410</f>
        <v>-9.9999999999999645E-2</v>
      </c>
      <c r="W409" s="178">
        <f t="shared" si="429"/>
        <v>0</v>
      </c>
      <c r="X409" s="178">
        <f t="shared" si="429"/>
        <v>-2.000000000000135E-2</v>
      </c>
      <c r="Y409" s="178">
        <f t="shared" si="429"/>
        <v>-4.4999999999999929E-2</v>
      </c>
      <c r="Z409" s="178">
        <f t="shared" si="429"/>
        <v>-6.9999999999998508E-2</v>
      </c>
      <c r="AA409" s="178">
        <f t="shared" si="429"/>
        <v>-8.9999999999998082E-2</v>
      </c>
      <c r="AB409" s="178">
        <f t="shared" si="429"/>
        <v>-0.10999999999999943</v>
      </c>
      <c r="AC409" s="178">
        <f t="shared" si="429"/>
        <v>-0.10999999999999943</v>
      </c>
      <c r="AD409" s="178">
        <f t="shared" si="429"/>
        <v>-0.10999999999999943</v>
      </c>
      <c r="AE409" s="178">
        <f t="shared" si="429"/>
        <v>-0.10999999999999943</v>
      </c>
      <c r="AF409" s="178">
        <f t="shared" si="429"/>
        <v>-0.10599999999999987</v>
      </c>
      <c r="AG409" s="178">
        <f t="shared" si="429"/>
        <v>-0.10199999999999854</v>
      </c>
      <c r="AH409" s="178">
        <f t="shared" si="429"/>
        <v>-9.8000000000000753E-2</v>
      </c>
      <c r="AI409" s="178">
        <f t="shared" si="429"/>
        <v>-9.3999999999999417E-2</v>
      </c>
      <c r="AJ409" s="178">
        <f t="shared" si="429"/>
        <v>-8.9999999999999858E-2</v>
      </c>
      <c r="AK409" s="178">
        <f t="shared" si="429"/>
        <v>-8.799999999999919E-2</v>
      </c>
      <c r="AL409" s="178">
        <f t="shared" si="429"/>
        <v>-8.5999999999998522E-2</v>
      </c>
      <c r="AM409" s="178">
        <f t="shared" si="429"/>
        <v>-8.4000000000001407E-2</v>
      </c>
      <c r="AN409" s="178">
        <f t="shared" si="429"/>
        <v>-8.2000000000000739E-2</v>
      </c>
      <c r="AO409" s="178">
        <f t="shared" si="429"/>
        <v>-8.0000000000000071E-2</v>
      </c>
      <c r="AP409" s="179">
        <f t="shared" si="13"/>
        <v>0</v>
      </c>
      <c r="AS409" s="240"/>
    </row>
    <row r="410" spans="1:45" ht="12.75">
      <c r="A410" s="184">
        <v>42545</v>
      </c>
      <c r="B410" s="182">
        <v>9.83</v>
      </c>
      <c r="C410" s="176">
        <v>9.32</v>
      </c>
      <c r="D410" s="175">
        <v>9.0500000000000007</v>
      </c>
      <c r="E410" s="175">
        <f t="shared" si="0"/>
        <v>8.92</v>
      </c>
      <c r="F410" s="175">
        <v>8.7899999999999991</v>
      </c>
      <c r="G410" s="175">
        <f t="shared" si="1"/>
        <v>8.7399999999999984</v>
      </c>
      <c r="H410" s="176">
        <v>8.69</v>
      </c>
      <c r="I410" s="176">
        <f t="shared" si="2"/>
        <v>8.6666666666666661</v>
      </c>
      <c r="J410" s="176">
        <f t="shared" si="3"/>
        <v>8.6433333333333326</v>
      </c>
      <c r="K410" s="175">
        <v>8.6199999999999992</v>
      </c>
      <c r="L410" s="175">
        <f t="shared" si="4"/>
        <v>8.6120000000000001</v>
      </c>
      <c r="M410" s="175">
        <f t="shared" si="5"/>
        <v>8.6039999999999992</v>
      </c>
      <c r="N410" s="175">
        <f t="shared" si="6"/>
        <v>8.5960000000000001</v>
      </c>
      <c r="O410" s="175">
        <f t="shared" si="7"/>
        <v>8.5879999999999992</v>
      </c>
      <c r="P410" s="176">
        <v>8.58</v>
      </c>
      <c r="Q410" s="176">
        <f t="shared" si="8"/>
        <v>8.5739999999999998</v>
      </c>
      <c r="R410" s="176">
        <f t="shared" si="9"/>
        <v>8.5679999999999996</v>
      </c>
      <c r="S410" s="176">
        <f t="shared" si="10"/>
        <v>8.5620000000000012</v>
      </c>
      <c r="T410" s="176">
        <f t="shared" si="11"/>
        <v>8.5560000000000009</v>
      </c>
      <c r="U410" s="183">
        <v>8.5500000000000007</v>
      </c>
      <c r="V410" s="178">
        <f t="shared" ref="V410:AO410" si="430">B410-B411</f>
        <v>6.0000000000000497E-2</v>
      </c>
      <c r="W410" s="178">
        <f t="shared" si="430"/>
        <v>7.0000000000000284E-2</v>
      </c>
      <c r="X410" s="178">
        <f t="shared" si="430"/>
        <v>7.0000000000000284E-2</v>
      </c>
      <c r="Y410" s="178">
        <f t="shared" si="430"/>
        <v>6.9999999999998508E-2</v>
      </c>
      <c r="Z410" s="178">
        <f t="shared" si="430"/>
        <v>6.9999999999998508E-2</v>
      </c>
      <c r="AA410" s="178">
        <f t="shared" si="430"/>
        <v>7.4999999999999289E-2</v>
      </c>
      <c r="AB410" s="178">
        <f t="shared" si="430"/>
        <v>8.0000000000000071E-2</v>
      </c>
      <c r="AC410" s="178">
        <f t="shared" si="430"/>
        <v>8.0000000000000071E-2</v>
      </c>
      <c r="AD410" s="178">
        <f t="shared" si="430"/>
        <v>8.0000000000000071E-2</v>
      </c>
      <c r="AE410" s="178">
        <f t="shared" si="430"/>
        <v>8.0000000000000071E-2</v>
      </c>
      <c r="AF410" s="178">
        <f t="shared" si="430"/>
        <v>8.0000000000000071E-2</v>
      </c>
      <c r="AG410" s="178">
        <f t="shared" si="430"/>
        <v>8.0000000000000071E-2</v>
      </c>
      <c r="AH410" s="178">
        <f t="shared" si="430"/>
        <v>8.0000000000000071E-2</v>
      </c>
      <c r="AI410" s="178">
        <f t="shared" si="430"/>
        <v>8.0000000000000071E-2</v>
      </c>
      <c r="AJ410" s="178">
        <f t="shared" si="430"/>
        <v>8.0000000000000071E-2</v>
      </c>
      <c r="AK410" s="178">
        <f t="shared" si="430"/>
        <v>8.0000000000000071E-2</v>
      </c>
      <c r="AL410" s="178">
        <f t="shared" si="430"/>
        <v>8.0000000000000071E-2</v>
      </c>
      <c r="AM410" s="178">
        <f t="shared" si="430"/>
        <v>8.0000000000000071E-2</v>
      </c>
      <c r="AN410" s="178">
        <f t="shared" si="430"/>
        <v>8.0000000000000071E-2</v>
      </c>
      <c r="AO410" s="178">
        <f t="shared" si="430"/>
        <v>8.0000000000000071E-2</v>
      </c>
      <c r="AP410" s="179">
        <f t="shared" si="13"/>
        <v>8.0000000000000071E-2</v>
      </c>
      <c r="AS410" s="240"/>
    </row>
    <row r="411" spans="1:45" ht="12.75">
      <c r="A411" s="184">
        <v>42544</v>
      </c>
      <c r="B411" s="182">
        <v>9.77</v>
      </c>
      <c r="C411" s="176">
        <v>9.25</v>
      </c>
      <c r="D411" s="175">
        <v>8.98</v>
      </c>
      <c r="E411" s="175">
        <f t="shared" si="0"/>
        <v>8.8500000000000014</v>
      </c>
      <c r="F411" s="175">
        <v>8.7200000000000006</v>
      </c>
      <c r="G411" s="175">
        <f t="shared" si="1"/>
        <v>8.6649999999999991</v>
      </c>
      <c r="H411" s="176">
        <v>8.61</v>
      </c>
      <c r="I411" s="176">
        <f t="shared" si="2"/>
        <v>8.586666666666666</v>
      </c>
      <c r="J411" s="176">
        <f t="shared" si="3"/>
        <v>8.5633333333333326</v>
      </c>
      <c r="K411" s="175">
        <v>8.5399999999999991</v>
      </c>
      <c r="L411" s="175">
        <f t="shared" si="4"/>
        <v>8.532</v>
      </c>
      <c r="M411" s="175">
        <f t="shared" si="5"/>
        <v>8.5239999999999991</v>
      </c>
      <c r="N411" s="175">
        <f t="shared" si="6"/>
        <v>8.516</v>
      </c>
      <c r="O411" s="175">
        <f t="shared" si="7"/>
        <v>8.5079999999999991</v>
      </c>
      <c r="P411" s="176">
        <v>8.5</v>
      </c>
      <c r="Q411" s="176">
        <f t="shared" si="8"/>
        <v>8.4939999999999998</v>
      </c>
      <c r="R411" s="176">
        <f t="shared" si="9"/>
        <v>8.4879999999999995</v>
      </c>
      <c r="S411" s="176">
        <f t="shared" si="10"/>
        <v>8.4820000000000011</v>
      </c>
      <c r="T411" s="176">
        <f t="shared" si="11"/>
        <v>8.4760000000000009</v>
      </c>
      <c r="U411" s="183">
        <v>8.4700000000000006</v>
      </c>
      <c r="V411" s="178">
        <f t="shared" ref="V411:AO411" si="431">B411-B412</f>
        <v>2.9999999999999361E-2</v>
      </c>
      <c r="W411" s="178">
        <f t="shared" si="431"/>
        <v>-0.11999999999999922</v>
      </c>
      <c r="X411" s="178">
        <f t="shared" si="431"/>
        <v>-0.12999999999999901</v>
      </c>
      <c r="Y411" s="178">
        <f t="shared" si="431"/>
        <v>-0.10499999999999865</v>
      </c>
      <c r="Z411" s="178">
        <f t="shared" si="431"/>
        <v>-8.0000000000000071E-2</v>
      </c>
      <c r="AA411" s="178">
        <f t="shared" si="431"/>
        <v>-6.0000000000002274E-2</v>
      </c>
      <c r="AB411" s="178">
        <f t="shared" si="431"/>
        <v>-4.0000000000000924E-2</v>
      </c>
      <c r="AC411" s="178">
        <f t="shared" si="431"/>
        <v>-2.6666666666667282E-2</v>
      </c>
      <c r="AD411" s="178">
        <f t="shared" si="431"/>
        <v>-1.3333333333333641E-2</v>
      </c>
      <c r="AE411" s="178">
        <f t="shared" si="431"/>
        <v>0</v>
      </c>
      <c r="AF411" s="178">
        <f t="shared" si="431"/>
        <v>1.0000000000001563E-2</v>
      </c>
      <c r="AG411" s="178">
        <f t="shared" si="431"/>
        <v>1.9999999999999574E-2</v>
      </c>
      <c r="AH411" s="178">
        <f t="shared" si="431"/>
        <v>3.0000000000001137E-2</v>
      </c>
      <c r="AI411" s="178">
        <f t="shared" si="431"/>
        <v>3.9999999999999147E-2</v>
      </c>
      <c r="AJ411" s="178">
        <f t="shared" si="431"/>
        <v>5.0000000000000711E-2</v>
      </c>
      <c r="AK411" s="178">
        <f t="shared" si="431"/>
        <v>5.1999999999999602E-2</v>
      </c>
      <c r="AL411" s="178">
        <f t="shared" si="431"/>
        <v>5.400000000000027E-2</v>
      </c>
      <c r="AM411" s="178">
        <f t="shared" si="431"/>
        <v>5.6000000000000938E-2</v>
      </c>
      <c r="AN411" s="178">
        <f t="shared" si="431"/>
        <v>5.8000000000001606E-2</v>
      </c>
      <c r="AO411" s="178">
        <f t="shared" si="431"/>
        <v>6.0000000000000497E-2</v>
      </c>
      <c r="AP411" s="179">
        <f t="shared" si="13"/>
        <v>6.0000000000000497E-2</v>
      </c>
      <c r="AS411" s="240"/>
    </row>
    <row r="412" spans="1:45" ht="12.75">
      <c r="A412" s="184">
        <v>42543</v>
      </c>
      <c r="B412" s="182">
        <v>9.74</v>
      </c>
      <c r="C412" s="176">
        <v>9.3699999999999992</v>
      </c>
      <c r="D412" s="175">
        <v>9.11</v>
      </c>
      <c r="E412" s="175">
        <f t="shared" si="0"/>
        <v>8.9550000000000001</v>
      </c>
      <c r="F412" s="175">
        <v>8.8000000000000007</v>
      </c>
      <c r="G412" s="175">
        <f t="shared" si="1"/>
        <v>8.7250000000000014</v>
      </c>
      <c r="H412" s="176">
        <v>8.65</v>
      </c>
      <c r="I412" s="176">
        <f t="shared" si="2"/>
        <v>8.6133333333333333</v>
      </c>
      <c r="J412" s="176">
        <f t="shared" si="3"/>
        <v>8.5766666666666662</v>
      </c>
      <c r="K412" s="175">
        <v>8.5399999999999991</v>
      </c>
      <c r="L412" s="175">
        <f t="shared" si="4"/>
        <v>8.5219999999999985</v>
      </c>
      <c r="M412" s="175">
        <f t="shared" si="5"/>
        <v>8.5039999999999996</v>
      </c>
      <c r="N412" s="175">
        <f t="shared" si="6"/>
        <v>8.4859999999999989</v>
      </c>
      <c r="O412" s="175">
        <f t="shared" si="7"/>
        <v>8.468</v>
      </c>
      <c r="P412" s="176">
        <v>8.4499999999999993</v>
      </c>
      <c r="Q412" s="176">
        <f t="shared" si="8"/>
        <v>8.4420000000000002</v>
      </c>
      <c r="R412" s="176">
        <f t="shared" si="9"/>
        <v>8.4339999999999993</v>
      </c>
      <c r="S412" s="176">
        <f t="shared" si="10"/>
        <v>8.4260000000000002</v>
      </c>
      <c r="T412" s="176">
        <f t="shared" si="11"/>
        <v>8.4179999999999993</v>
      </c>
      <c r="U412" s="183">
        <v>8.41</v>
      </c>
      <c r="V412" s="178">
        <f t="shared" ref="V412:AO412" si="432">B412-B413</f>
        <v>-2.9999999999999361E-2</v>
      </c>
      <c r="W412" s="178">
        <f t="shared" si="432"/>
        <v>0</v>
      </c>
      <c r="X412" s="178">
        <f t="shared" si="432"/>
        <v>-9.9999999999997868E-3</v>
      </c>
      <c r="Y412" s="178">
        <f t="shared" si="432"/>
        <v>-1.9999999999999574E-2</v>
      </c>
      <c r="Z412" s="178">
        <f t="shared" si="432"/>
        <v>-2.9999999999999361E-2</v>
      </c>
      <c r="AA412" s="178">
        <f t="shared" si="432"/>
        <v>-2.9999999999997584E-2</v>
      </c>
      <c r="AB412" s="178">
        <f t="shared" si="432"/>
        <v>-2.9999999999999361E-2</v>
      </c>
      <c r="AC412" s="178">
        <f t="shared" si="432"/>
        <v>-2.6666666666667282E-2</v>
      </c>
      <c r="AD412" s="178">
        <f t="shared" si="432"/>
        <v>-2.3333333333333428E-2</v>
      </c>
      <c r="AE412" s="178">
        <f t="shared" si="432"/>
        <v>-2.000000000000135E-2</v>
      </c>
      <c r="AF412" s="178">
        <f t="shared" si="432"/>
        <v>-2.2000000000002018E-2</v>
      </c>
      <c r="AG412" s="178">
        <f t="shared" si="432"/>
        <v>-2.4000000000000909E-2</v>
      </c>
      <c r="AH412" s="178">
        <f t="shared" si="432"/>
        <v>-2.6000000000001577E-2</v>
      </c>
      <c r="AI412" s="178">
        <f t="shared" si="432"/>
        <v>-2.8000000000000469E-2</v>
      </c>
      <c r="AJ412" s="178">
        <f t="shared" si="432"/>
        <v>-3.0000000000001137E-2</v>
      </c>
      <c r="AK412" s="178">
        <f t="shared" si="432"/>
        <v>-2.9999999999999361E-2</v>
      </c>
      <c r="AL412" s="178">
        <f t="shared" si="432"/>
        <v>-3.0000000000001137E-2</v>
      </c>
      <c r="AM412" s="178">
        <f t="shared" si="432"/>
        <v>-2.9999999999999361E-2</v>
      </c>
      <c r="AN412" s="178">
        <f t="shared" si="432"/>
        <v>-3.0000000000001137E-2</v>
      </c>
      <c r="AO412" s="178">
        <f t="shared" si="432"/>
        <v>-2.9999999999999361E-2</v>
      </c>
      <c r="AP412" s="179">
        <f t="shared" si="13"/>
        <v>0</v>
      </c>
      <c r="AS412" s="240"/>
    </row>
    <row r="413" spans="1:45" ht="12.75">
      <c r="A413" s="184">
        <v>42542</v>
      </c>
      <c r="B413" s="182">
        <v>9.77</v>
      </c>
      <c r="C413" s="176">
        <v>9.3699999999999992</v>
      </c>
      <c r="D413" s="175">
        <v>9.1199999999999992</v>
      </c>
      <c r="E413" s="175">
        <f t="shared" si="0"/>
        <v>8.9749999999999996</v>
      </c>
      <c r="F413" s="175">
        <v>8.83</v>
      </c>
      <c r="G413" s="175">
        <f t="shared" si="1"/>
        <v>8.754999999999999</v>
      </c>
      <c r="H413" s="176">
        <v>8.68</v>
      </c>
      <c r="I413" s="176">
        <f t="shared" si="2"/>
        <v>8.64</v>
      </c>
      <c r="J413" s="176">
        <f t="shared" si="3"/>
        <v>8.6</v>
      </c>
      <c r="K413" s="175">
        <v>8.56</v>
      </c>
      <c r="L413" s="175">
        <f t="shared" si="4"/>
        <v>8.5440000000000005</v>
      </c>
      <c r="M413" s="175">
        <f t="shared" si="5"/>
        <v>8.5280000000000005</v>
      </c>
      <c r="N413" s="175">
        <f t="shared" si="6"/>
        <v>8.5120000000000005</v>
      </c>
      <c r="O413" s="175">
        <f t="shared" si="7"/>
        <v>8.4960000000000004</v>
      </c>
      <c r="P413" s="176">
        <v>8.48</v>
      </c>
      <c r="Q413" s="176">
        <f t="shared" si="8"/>
        <v>8.4719999999999995</v>
      </c>
      <c r="R413" s="176">
        <f t="shared" si="9"/>
        <v>8.4640000000000004</v>
      </c>
      <c r="S413" s="176">
        <f t="shared" si="10"/>
        <v>8.4559999999999995</v>
      </c>
      <c r="T413" s="176">
        <f t="shared" si="11"/>
        <v>8.4480000000000004</v>
      </c>
      <c r="U413" s="183">
        <v>8.44</v>
      </c>
      <c r="V413" s="178">
        <f t="shared" ref="V413:AO413" si="433">B413-B414</f>
        <v>-9.9999999999997868E-3</v>
      </c>
      <c r="W413" s="178">
        <f t="shared" si="433"/>
        <v>3.9999999999999147E-2</v>
      </c>
      <c r="X413" s="178">
        <f t="shared" si="433"/>
        <v>3.9999999999999147E-2</v>
      </c>
      <c r="Y413" s="178">
        <f t="shared" si="433"/>
        <v>2.5000000000000355E-2</v>
      </c>
      <c r="Z413" s="178">
        <f t="shared" si="433"/>
        <v>9.9999999999997868E-3</v>
      </c>
      <c r="AA413" s="178">
        <f t="shared" si="433"/>
        <v>4.9999999999990052E-3</v>
      </c>
      <c r="AB413" s="178">
        <f t="shared" si="433"/>
        <v>0</v>
      </c>
      <c r="AC413" s="178">
        <f t="shared" si="433"/>
        <v>0</v>
      </c>
      <c r="AD413" s="178">
        <f t="shared" si="433"/>
        <v>0</v>
      </c>
      <c r="AE413" s="178">
        <f t="shared" si="433"/>
        <v>0</v>
      </c>
      <c r="AF413" s="178">
        <f t="shared" si="433"/>
        <v>0</v>
      </c>
      <c r="AG413" s="178">
        <f t="shared" si="433"/>
        <v>0</v>
      </c>
      <c r="AH413" s="178">
        <f t="shared" si="433"/>
        <v>0</v>
      </c>
      <c r="AI413" s="178">
        <f t="shared" si="433"/>
        <v>0</v>
      </c>
      <c r="AJ413" s="178">
        <f t="shared" si="433"/>
        <v>0</v>
      </c>
      <c r="AK413" s="178">
        <f t="shared" si="433"/>
        <v>-2.0000000000006679E-3</v>
      </c>
      <c r="AL413" s="178">
        <f t="shared" si="433"/>
        <v>-3.9999999999995595E-3</v>
      </c>
      <c r="AM413" s="178">
        <f t="shared" si="433"/>
        <v>-6.0000000000002274E-3</v>
      </c>
      <c r="AN413" s="178">
        <f t="shared" si="433"/>
        <v>-7.9999999999991189E-3</v>
      </c>
      <c r="AO413" s="178">
        <f t="shared" si="433"/>
        <v>-9.9999999999997868E-3</v>
      </c>
      <c r="AP413" s="179">
        <f t="shared" si="13"/>
        <v>3.9999999999999147E-2</v>
      </c>
      <c r="AS413" s="240"/>
    </row>
    <row r="414" spans="1:45" ht="12.75">
      <c r="A414" s="184">
        <v>42541</v>
      </c>
      <c r="B414" s="182">
        <v>9.7799999999999994</v>
      </c>
      <c r="C414" s="176">
        <v>9.33</v>
      </c>
      <c r="D414" s="175">
        <v>9.08</v>
      </c>
      <c r="E414" s="175">
        <f t="shared" si="0"/>
        <v>8.9499999999999993</v>
      </c>
      <c r="F414" s="175">
        <v>8.82</v>
      </c>
      <c r="G414" s="175">
        <f t="shared" si="1"/>
        <v>8.75</v>
      </c>
      <c r="H414" s="176">
        <v>8.68</v>
      </c>
      <c r="I414" s="176">
        <f t="shared" si="2"/>
        <v>8.64</v>
      </c>
      <c r="J414" s="176">
        <f t="shared" si="3"/>
        <v>8.6</v>
      </c>
      <c r="K414" s="175">
        <v>8.56</v>
      </c>
      <c r="L414" s="175">
        <f t="shared" si="4"/>
        <v>8.5440000000000005</v>
      </c>
      <c r="M414" s="175">
        <f t="shared" si="5"/>
        <v>8.5280000000000005</v>
      </c>
      <c r="N414" s="175">
        <f t="shared" si="6"/>
        <v>8.5120000000000005</v>
      </c>
      <c r="O414" s="175">
        <f t="shared" si="7"/>
        <v>8.4960000000000004</v>
      </c>
      <c r="P414" s="176">
        <v>8.48</v>
      </c>
      <c r="Q414" s="176">
        <f t="shared" si="8"/>
        <v>8.4740000000000002</v>
      </c>
      <c r="R414" s="176">
        <f t="shared" si="9"/>
        <v>8.468</v>
      </c>
      <c r="S414" s="176">
        <f t="shared" si="10"/>
        <v>8.4619999999999997</v>
      </c>
      <c r="T414" s="176">
        <f t="shared" si="11"/>
        <v>8.4559999999999995</v>
      </c>
      <c r="U414" s="183">
        <v>8.4499999999999993</v>
      </c>
      <c r="V414" s="178">
        <f t="shared" ref="V414:AO414" si="434">B414-B415</f>
        <v>-7.0000000000000284E-2</v>
      </c>
      <c r="W414" s="178">
        <f t="shared" si="434"/>
        <v>-8.9999999999999858E-2</v>
      </c>
      <c r="X414" s="178">
        <f t="shared" si="434"/>
        <v>-9.9999999999999645E-2</v>
      </c>
      <c r="Y414" s="178">
        <f t="shared" si="434"/>
        <v>-0.10999999999999943</v>
      </c>
      <c r="Z414" s="178">
        <f t="shared" si="434"/>
        <v>-0.11999999999999922</v>
      </c>
      <c r="AA414" s="178">
        <f t="shared" si="434"/>
        <v>-0.11499999999999844</v>
      </c>
      <c r="AB414" s="178">
        <f t="shared" si="434"/>
        <v>-0.10999999999999943</v>
      </c>
      <c r="AC414" s="178">
        <f t="shared" si="434"/>
        <v>-9.9999999999999645E-2</v>
      </c>
      <c r="AD414" s="178">
        <f t="shared" si="434"/>
        <v>-8.9999999999999858E-2</v>
      </c>
      <c r="AE414" s="178">
        <f t="shared" si="434"/>
        <v>-8.0000000000000071E-2</v>
      </c>
      <c r="AF414" s="178">
        <f t="shared" si="434"/>
        <v>-8.2000000000000739E-2</v>
      </c>
      <c r="AG414" s="178">
        <f t="shared" si="434"/>
        <v>-8.3999999999999631E-2</v>
      </c>
      <c r="AH414" s="178">
        <f t="shared" si="434"/>
        <v>-8.6000000000000298E-2</v>
      </c>
      <c r="AI414" s="178">
        <f t="shared" si="434"/>
        <v>-8.799999999999919E-2</v>
      </c>
      <c r="AJ414" s="178">
        <f t="shared" si="434"/>
        <v>-8.9999999999999858E-2</v>
      </c>
      <c r="AK414" s="178">
        <f t="shared" si="434"/>
        <v>-8.9999999999999858E-2</v>
      </c>
      <c r="AL414" s="178">
        <f t="shared" si="434"/>
        <v>-8.9999999999999858E-2</v>
      </c>
      <c r="AM414" s="178">
        <f t="shared" si="434"/>
        <v>-8.9999999999999858E-2</v>
      </c>
      <c r="AN414" s="178">
        <f t="shared" si="434"/>
        <v>-8.9999999999999858E-2</v>
      </c>
      <c r="AO414" s="178">
        <f t="shared" si="434"/>
        <v>-8.9999999999999858E-2</v>
      </c>
      <c r="AP414" s="179">
        <f t="shared" si="13"/>
        <v>-7.0000000000000284E-2</v>
      </c>
      <c r="AS414" s="240"/>
    </row>
    <row r="415" spans="1:45" ht="12.75">
      <c r="A415" s="184">
        <v>42538</v>
      </c>
      <c r="B415" s="182">
        <v>9.85</v>
      </c>
      <c r="C415" s="176">
        <v>9.42</v>
      </c>
      <c r="D415" s="175">
        <v>9.18</v>
      </c>
      <c r="E415" s="175">
        <f t="shared" si="0"/>
        <v>9.0599999999999987</v>
      </c>
      <c r="F415" s="175">
        <v>8.94</v>
      </c>
      <c r="G415" s="175">
        <f t="shared" si="1"/>
        <v>8.8649999999999984</v>
      </c>
      <c r="H415" s="176">
        <v>8.7899999999999991</v>
      </c>
      <c r="I415" s="176">
        <f t="shared" si="2"/>
        <v>8.74</v>
      </c>
      <c r="J415" s="176">
        <f t="shared" si="3"/>
        <v>8.69</v>
      </c>
      <c r="K415" s="175">
        <v>8.64</v>
      </c>
      <c r="L415" s="175">
        <f t="shared" si="4"/>
        <v>8.6260000000000012</v>
      </c>
      <c r="M415" s="175">
        <f t="shared" si="5"/>
        <v>8.6120000000000001</v>
      </c>
      <c r="N415" s="175">
        <f t="shared" si="6"/>
        <v>8.5980000000000008</v>
      </c>
      <c r="O415" s="175">
        <f t="shared" si="7"/>
        <v>8.5839999999999996</v>
      </c>
      <c r="P415" s="176">
        <v>8.57</v>
      </c>
      <c r="Q415" s="176">
        <f t="shared" si="8"/>
        <v>8.5640000000000001</v>
      </c>
      <c r="R415" s="176">
        <f t="shared" si="9"/>
        <v>8.5579999999999998</v>
      </c>
      <c r="S415" s="176">
        <f t="shared" si="10"/>
        <v>8.5519999999999996</v>
      </c>
      <c r="T415" s="176">
        <f t="shared" si="11"/>
        <v>8.5459999999999994</v>
      </c>
      <c r="U415" s="183">
        <v>8.5399999999999991</v>
      </c>
      <c r="V415" s="178">
        <f t="shared" ref="V415:AO415" si="435">B415-B416</f>
        <v>7.0000000000000284E-2</v>
      </c>
      <c r="W415" s="178">
        <f t="shared" si="435"/>
        <v>-9.9999999999997868E-3</v>
      </c>
      <c r="X415" s="178">
        <f t="shared" si="435"/>
        <v>-4.0000000000000924E-2</v>
      </c>
      <c r="Y415" s="178">
        <f t="shared" si="435"/>
        <v>-4.5000000000001705E-2</v>
      </c>
      <c r="Z415" s="178">
        <f t="shared" si="435"/>
        <v>-5.0000000000000711E-2</v>
      </c>
      <c r="AA415" s="178">
        <f t="shared" si="435"/>
        <v>-5.5000000000001492E-2</v>
      </c>
      <c r="AB415" s="178">
        <f t="shared" si="435"/>
        <v>-6.0000000000000497E-2</v>
      </c>
      <c r="AC415" s="178">
        <f t="shared" si="435"/>
        <v>-6.3333333333332575E-2</v>
      </c>
      <c r="AD415" s="178">
        <f t="shared" si="435"/>
        <v>-6.6666666666668206E-2</v>
      </c>
      <c r="AE415" s="178">
        <f t="shared" si="435"/>
        <v>-7.0000000000000284E-2</v>
      </c>
      <c r="AF415" s="178">
        <f t="shared" si="435"/>
        <v>-7.0000000000000284E-2</v>
      </c>
      <c r="AG415" s="178">
        <f t="shared" si="435"/>
        <v>-7.0000000000000284E-2</v>
      </c>
      <c r="AH415" s="178">
        <f t="shared" si="435"/>
        <v>-7.0000000000000284E-2</v>
      </c>
      <c r="AI415" s="178">
        <f t="shared" si="435"/>
        <v>-7.0000000000000284E-2</v>
      </c>
      <c r="AJ415" s="178">
        <f t="shared" si="435"/>
        <v>-7.0000000000000284E-2</v>
      </c>
      <c r="AK415" s="178">
        <f t="shared" si="435"/>
        <v>-7.3999999999999844E-2</v>
      </c>
      <c r="AL415" s="178">
        <f t="shared" si="435"/>
        <v>-7.800000000000118E-2</v>
      </c>
      <c r="AM415" s="178">
        <f t="shared" si="435"/>
        <v>-8.2000000000000739E-2</v>
      </c>
      <c r="AN415" s="178">
        <f t="shared" si="435"/>
        <v>-8.6000000000002075E-2</v>
      </c>
      <c r="AO415" s="178">
        <f t="shared" si="435"/>
        <v>-9.0000000000001634E-2</v>
      </c>
      <c r="AP415" s="179">
        <f t="shared" si="13"/>
        <v>7.0000000000000284E-2</v>
      </c>
      <c r="AS415" s="240"/>
    </row>
    <row r="416" spans="1:45" ht="12.75">
      <c r="A416" s="184">
        <v>42537</v>
      </c>
      <c r="B416" s="182">
        <v>9.7799999999999994</v>
      </c>
      <c r="C416" s="176">
        <v>9.43</v>
      </c>
      <c r="D416" s="175">
        <v>9.2200000000000006</v>
      </c>
      <c r="E416" s="175">
        <f t="shared" si="0"/>
        <v>9.1050000000000004</v>
      </c>
      <c r="F416" s="175">
        <v>8.99</v>
      </c>
      <c r="G416" s="175">
        <f t="shared" si="1"/>
        <v>8.92</v>
      </c>
      <c r="H416" s="176">
        <v>8.85</v>
      </c>
      <c r="I416" s="176">
        <f t="shared" si="2"/>
        <v>8.8033333333333328</v>
      </c>
      <c r="J416" s="176">
        <f t="shared" si="3"/>
        <v>8.7566666666666677</v>
      </c>
      <c r="K416" s="175">
        <v>8.7100000000000009</v>
      </c>
      <c r="L416" s="175">
        <f t="shared" si="4"/>
        <v>8.6960000000000015</v>
      </c>
      <c r="M416" s="175">
        <f t="shared" si="5"/>
        <v>8.6820000000000004</v>
      </c>
      <c r="N416" s="175">
        <f t="shared" si="6"/>
        <v>8.668000000000001</v>
      </c>
      <c r="O416" s="175">
        <f t="shared" si="7"/>
        <v>8.6539999999999999</v>
      </c>
      <c r="P416" s="176">
        <v>8.64</v>
      </c>
      <c r="Q416" s="176">
        <f t="shared" si="8"/>
        <v>8.6379999999999999</v>
      </c>
      <c r="R416" s="176">
        <f t="shared" si="9"/>
        <v>8.636000000000001</v>
      </c>
      <c r="S416" s="176">
        <f t="shared" si="10"/>
        <v>8.6340000000000003</v>
      </c>
      <c r="T416" s="176">
        <f t="shared" si="11"/>
        <v>8.6320000000000014</v>
      </c>
      <c r="U416" s="183">
        <v>8.6300000000000008</v>
      </c>
      <c r="V416" s="178">
        <f t="shared" ref="V416:AO416" si="436">B416-B417</f>
        <v>-3.0000000000001137E-2</v>
      </c>
      <c r="W416" s="178">
        <f t="shared" si="436"/>
        <v>1.9999999999999574E-2</v>
      </c>
      <c r="X416" s="178">
        <f t="shared" si="436"/>
        <v>3.0000000000001137E-2</v>
      </c>
      <c r="Y416" s="178">
        <f t="shared" si="436"/>
        <v>5.0000000000000711E-2</v>
      </c>
      <c r="Z416" s="178">
        <f t="shared" si="436"/>
        <v>7.0000000000000284E-2</v>
      </c>
      <c r="AA416" s="178">
        <f t="shared" si="436"/>
        <v>7.5000000000001066E-2</v>
      </c>
      <c r="AB416" s="178">
        <f t="shared" si="436"/>
        <v>8.0000000000000071E-2</v>
      </c>
      <c r="AC416" s="178">
        <f t="shared" si="436"/>
        <v>7.3333333333332362E-2</v>
      </c>
      <c r="AD416" s="178">
        <f t="shared" si="436"/>
        <v>6.6666666666668206E-2</v>
      </c>
      <c r="AE416" s="178">
        <f t="shared" si="436"/>
        <v>6.0000000000000497E-2</v>
      </c>
      <c r="AF416" s="178">
        <f t="shared" si="436"/>
        <v>6.2000000000001165E-2</v>
      </c>
      <c r="AG416" s="178">
        <f t="shared" si="436"/>
        <v>6.4000000000000057E-2</v>
      </c>
      <c r="AH416" s="178">
        <f t="shared" si="436"/>
        <v>6.6000000000000725E-2</v>
      </c>
      <c r="AI416" s="178">
        <f t="shared" si="436"/>
        <v>6.7999999999999616E-2</v>
      </c>
      <c r="AJ416" s="178">
        <f t="shared" si="436"/>
        <v>7.0000000000000284E-2</v>
      </c>
      <c r="AK416" s="178">
        <f t="shared" si="436"/>
        <v>7.1999999999999176E-2</v>
      </c>
      <c r="AL416" s="178">
        <f t="shared" si="436"/>
        <v>7.3999999999999844E-2</v>
      </c>
      <c r="AM416" s="178">
        <f t="shared" si="436"/>
        <v>7.6000000000000512E-2</v>
      </c>
      <c r="AN416" s="178">
        <f t="shared" si="436"/>
        <v>7.800000000000118E-2</v>
      </c>
      <c r="AO416" s="178">
        <f t="shared" si="436"/>
        <v>8.0000000000000071E-2</v>
      </c>
      <c r="AP416" s="179">
        <f t="shared" si="13"/>
        <v>8.0000000000000071E-2</v>
      </c>
      <c r="AS416" s="240"/>
    </row>
    <row r="417" spans="1:45" ht="12.75">
      <c r="A417" s="184">
        <v>42536</v>
      </c>
      <c r="B417" s="182">
        <v>9.81</v>
      </c>
      <c r="C417" s="176">
        <v>9.41</v>
      </c>
      <c r="D417" s="175">
        <v>9.19</v>
      </c>
      <c r="E417" s="175">
        <f t="shared" si="0"/>
        <v>9.0549999999999997</v>
      </c>
      <c r="F417" s="175">
        <v>8.92</v>
      </c>
      <c r="G417" s="175">
        <f t="shared" si="1"/>
        <v>8.8449999999999989</v>
      </c>
      <c r="H417" s="176">
        <v>8.77</v>
      </c>
      <c r="I417" s="176">
        <f t="shared" si="2"/>
        <v>8.73</v>
      </c>
      <c r="J417" s="176">
        <f t="shared" si="3"/>
        <v>8.69</v>
      </c>
      <c r="K417" s="175">
        <v>8.65</v>
      </c>
      <c r="L417" s="175">
        <f t="shared" si="4"/>
        <v>8.6340000000000003</v>
      </c>
      <c r="M417" s="175">
        <f t="shared" si="5"/>
        <v>8.6180000000000003</v>
      </c>
      <c r="N417" s="175">
        <f t="shared" si="6"/>
        <v>8.6020000000000003</v>
      </c>
      <c r="O417" s="175">
        <f t="shared" si="7"/>
        <v>8.5860000000000003</v>
      </c>
      <c r="P417" s="176">
        <v>8.57</v>
      </c>
      <c r="Q417" s="176">
        <f t="shared" si="8"/>
        <v>8.5660000000000007</v>
      </c>
      <c r="R417" s="176">
        <f t="shared" si="9"/>
        <v>8.5620000000000012</v>
      </c>
      <c r="S417" s="176">
        <f t="shared" si="10"/>
        <v>8.5579999999999998</v>
      </c>
      <c r="T417" s="176">
        <f t="shared" si="11"/>
        <v>8.5540000000000003</v>
      </c>
      <c r="U417" s="183">
        <v>8.5500000000000007</v>
      </c>
      <c r="V417" s="178">
        <f t="shared" ref="V417:AO417" si="437">B417-B418</f>
        <v>0.12000000000000099</v>
      </c>
      <c r="W417" s="178">
        <f t="shared" si="437"/>
        <v>1.9999999999999574E-2</v>
      </c>
      <c r="X417" s="178">
        <f t="shared" si="437"/>
        <v>9.9999999999997868E-3</v>
      </c>
      <c r="Y417" s="178">
        <f t="shared" si="437"/>
        <v>-1.5000000000000568E-2</v>
      </c>
      <c r="Z417" s="178">
        <f t="shared" si="437"/>
        <v>-4.0000000000000924E-2</v>
      </c>
      <c r="AA417" s="178">
        <f t="shared" si="437"/>
        <v>-5.0000000000000711E-2</v>
      </c>
      <c r="AB417" s="178">
        <f t="shared" si="437"/>
        <v>-6.0000000000000497E-2</v>
      </c>
      <c r="AC417" s="178">
        <f t="shared" si="437"/>
        <v>-4.6666666666666856E-2</v>
      </c>
      <c r="AD417" s="178">
        <f t="shared" si="437"/>
        <v>-3.3333333333333215E-2</v>
      </c>
      <c r="AE417" s="178">
        <f t="shared" si="437"/>
        <v>-1.9999999999999574E-2</v>
      </c>
      <c r="AF417" s="178">
        <f t="shared" si="437"/>
        <v>-9.9999999999997868E-3</v>
      </c>
      <c r="AG417" s="178">
        <f t="shared" si="437"/>
        <v>0</v>
      </c>
      <c r="AH417" s="178">
        <f t="shared" si="437"/>
        <v>1.0000000000001563E-2</v>
      </c>
      <c r="AI417" s="178">
        <f t="shared" si="437"/>
        <v>2.000000000000135E-2</v>
      </c>
      <c r="AJ417" s="178">
        <f t="shared" si="437"/>
        <v>3.0000000000001137E-2</v>
      </c>
      <c r="AK417" s="178">
        <f t="shared" si="437"/>
        <v>4.0000000000000924E-2</v>
      </c>
      <c r="AL417" s="178">
        <f t="shared" si="437"/>
        <v>5.0000000000000711E-2</v>
      </c>
      <c r="AM417" s="178">
        <f t="shared" si="437"/>
        <v>6.0000000000000497E-2</v>
      </c>
      <c r="AN417" s="178">
        <f t="shared" si="437"/>
        <v>7.0000000000000284E-2</v>
      </c>
      <c r="AO417" s="178">
        <f t="shared" si="437"/>
        <v>8.0000000000000071E-2</v>
      </c>
      <c r="AP417" s="179">
        <f t="shared" si="13"/>
        <v>0.12000000000000099</v>
      </c>
      <c r="AS417" s="240"/>
    </row>
    <row r="418" spans="1:45" ht="12.75">
      <c r="A418" s="184">
        <v>42535</v>
      </c>
      <c r="B418" s="182">
        <v>9.69</v>
      </c>
      <c r="C418" s="176">
        <v>9.39</v>
      </c>
      <c r="D418" s="175">
        <v>9.18</v>
      </c>
      <c r="E418" s="175">
        <f t="shared" si="0"/>
        <v>9.07</v>
      </c>
      <c r="F418" s="175">
        <v>8.9600000000000009</v>
      </c>
      <c r="G418" s="175">
        <f t="shared" si="1"/>
        <v>8.8949999999999996</v>
      </c>
      <c r="H418" s="176">
        <v>8.83</v>
      </c>
      <c r="I418" s="176">
        <f t="shared" si="2"/>
        <v>8.7766666666666673</v>
      </c>
      <c r="J418" s="176">
        <f t="shared" si="3"/>
        <v>8.7233333333333327</v>
      </c>
      <c r="K418" s="175">
        <v>8.67</v>
      </c>
      <c r="L418" s="175">
        <f t="shared" si="4"/>
        <v>8.6440000000000001</v>
      </c>
      <c r="M418" s="175">
        <f t="shared" si="5"/>
        <v>8.6180000000000003</v>
      </c>
      <c r="N418" s="175">
        <f t="shared" si="6"/>
        <v>8.5919999999999987</v>
      </c>
      <c r="O418" s="175">
        <f t="shared" si="7"/>
        <v>8.5659999999999989</v>
      </c>
      <c r="P418" s="176">
        <v>8.5399999999999991</v>
      </c>
      <c r="Q418" s="176">
        <f t="shared" si="8"/>
        <v>8.5259999999999998</v>
      </c>
      <c r="R418" s="176">
        <f t="shared" si="9"/>
        <v>8.5120000000000005</v>
      </c>
      <c r="S418" s="176">
        <f t="shared" si="10"/>
        <v>8.4979999999999993</v>
      </c>
      <c r="T418" s="176">
        <f t="shared" si="11"/>
        <v>8.484</v>
      </c>
      <c r="U418" s="183">
        <v>8.4700000000000006</v>
      </c>
      <c r="V418" s="178">
        <f t="shared" ref="V418:AO418" si="438">B418-B419</f>
        <v>2.9999999999999361E-2</v>
      </c>
      <c r="W418" s="178">
        <f t="shared" si="438"/>
        <v>2.000000000000135E-2</v>
      </c>
      <c r="X418" s="178">
        <f t="shared" si="438"/>
        <v>2.9999999999999361E-2</v>
      </c>
      <c r="Y418" s="178">
        <f t="shared" si="438"/>
        <v>5.0000000000000711E-2</v>
      </c>
      <c r="Z418" s="178">
        <f t="shared" si="438"/>
        <v>7.0000000000000284E-2</v>
      </c>
      <c r="AA418" s="178">
        <f t="shared" si="438"/>
        <v>8.9999999999999858E-2</v>
      </c>
      <c r="AB418" s="178">
        <f t="shared" si="438"/>
        <v>0.10999999999999943</v>
      </c>
      <c r="AC418" s="178">
        <f t="shared" si="438"/>
        <v>0.11333333333333329</v>
      </c>
      <c r="AD418" s="178">
        <f t="shared" si="438"/>
        <v>0.11666666666666536</v>
      </c>
      <c r="AE418" s="178">
        <f t="shared" si="438"/>
        <v>0.11999999999999922</v>
      </c>
      <c r="AF418" s="178">
        <f t="shared" si="438"/>
        <v>0.12199999999999989</v>
      </c>
      <c r="AG418" s="178">
        <f t="shared" si="438"/>
        <v>0.12400000000000055</v>
      </c>
      <c r="AH418" s="178">
        <f t="shared" si="438"/>
        <v>0.12599999999999767</v>
      </c>
      <c r="AI418" s="178">
        <f t="shared" si="438"/>
        <v>0.12799999999999834</v>
      </c>
      <c r="AJ418" s="178">
        <f t="shared" si="438"/>
        <v>0.12999999999999901</v>
      </c>
      <c r="AK418" s="178">
        <f t="shared" si="438"/>
        <v>0.12800000000000011</v>
      </c>
      <c r="AL418" s="178">
        <f t="shared" si="438"/>
        <v>0.12600000000000122</v>
      </c>
      <c r="AM418" s="178">
        <f t="shared" si="438"/>
        <v>0.12399999999999878</v>
      </c>
      <c r="AN418" s="178">
        <f t="shared" si="438"/>
        <v>0.12199999999999989</v>
      </c>
      <c r="AO418" s="178">
        <f t="shared" si="438"/>
        <v>0.12000000000000099</v>
      </c>
      <c r="AP418" s="179">
        <f t="shared" si="13"/>
        <v>0.12999999999999901</v>
      </c>
      <c r="AS418" s="240"/>
    </row>
    <row r="419" spans="1:45" ht="12.75">
      <c r="A419" s="184">
        <v>42531</v>
      </c>
      <c r="B419" s="182">
        <v>9.66</v>
      </c>
      <c r="C419" s="176">
        <v>9.3699999999999992</v>
      </c>
      <c r="D419" s="175">
        <v>9.15</v>
      </c>
      <c r="E419" s="175">
        <f t="shared" si="0"/>
        <v>9.02</v>
      </c>
      <c r="F419" s="175">
        <v>8.89</v>
      </c>
      <c r="G419" s="175">
        <f t="shared" si="1"/>
        <v>8.8049999999999997</v>
      </c>
      <c r="H419" s="176">
        <v>8.7200000000000006</v>
      </c>
      <c r="I419" s="176">
        <f t="shared" si="2"/>
        <v>8.663333333333334</v>
      </c>
      <c r="J419" s="176">
        <f t="shared" si="3"/>
        <v>8.6066666666666674</v>
      </c>
      <c r="K419" s="175">
        <v>8.5500000000000007</v>
      </c>
      <c r="L419" s="175">
        <f t="shared" si="4"/>
        <v>8.5220000000000002</v>
      </c>
      <c r="M419" s="175">
        <f t="shared" si="5"/>
        <v>8.4939999999999998</v>
      </c>
      <c r="N419" s="175">
        <f t="shared" si="6"/>
        <v>8.4660000000000011</v>
      </c>
      <c r="O419" s="175">
        <f t="shared" si="7"/>
        <v>8.4380000000000006</v>
      </c>
      <c r="P419" s="176">
        <v>8.41</v>
      </c>
      <c r="Q419" s="176">
        <f t="shared" si="8"/>
        <v>8.3979999999999997</v>
      </c>
      <c r="R419" s="176">
        <f t="shared" si="9"/>
        <v>8.3859999999999992</v>
      </c>
      <c r="S419" s="176">
        <f t="shared" si="10"/>
        <v>8.3740000000000006</v>
      </c>
      <c r="T419" s="176">
        <f t="shared" si="11"/>
        <v>8.3620000000000001</v>
      </c>
      <c r="U419" s="183">
        <v>8.35</v>
      </c>
      <c r="V419" s="178">
        <f t="shared" ref="V419:AO419" si="439">B419-B420</f>
        <v>-9.9999999999999645E-2</v>
      </c>
      <c r="W419" s="178">
        <f t="shared" si="439"/>
        <v>-6.0000000000000497E-2</v>
      </c>
      <c r="X419" s="178">
        <f t="shared" si="439"/>
        <v>-7.0000000000000284E-2</v>
      </c>
      <c r="Y419" s="178">
        <f t="shared" si="439"/>
        <v>-6.0000000000000497E-2</v>
      </c>
      <c r="Z419" s="178">
        <f t="shared" si="439"/>
        <v>-4.9999999999998934E-2</v>
      </c>
      <c r="AA419" s="178">
        <f t="shared" si="439"/>
        <v>-5.4999999999999716E-2</v>
      </c>
      <c r="AB419" s="178">
        <f t="shared" si="439"/>
        <v>-5.9999999999998721E-2</v>
      </c>
      <c r="AC419" s="178">
        <f t="shared" si="439"/>
        <v>-6.3333333333332575E-2</v>
      </c>
      <c r="AD419" s="178">
        <f t="shared" si="439"/>
        <v>-6.6666666666664653E-2</v>
      </c>
      <c r="AE419" s="178">
        <f t="shared" si="439"/>
        <v>-6.9999999999998508E-2</v>
      </c>
      <c r="AF419" s="178">
        <f t="shared" si="439"/>
        <v>-7.5999999999998735E-2</v>
      </c>
      <c r="AG419" s="178">
        <f t="shared" si="439"/>
        <v>-8.1999999999998963E-2</v>
      </c>
      <c r="AH419" s="178">
        <f t="shared" si="439"/>
        <v>-8.799999999999919E-2</v>
      </c>
      <c r="AI419" s="178">
        <f t="shared" si="439"/>
        <v>-9.3999999999999417E-2</v>
      </c>
      <c r="AJ419" s="178">
        <f t="shared" si="439"/>
        <v>-9.9999999999999645E-2</v>
      </c>
      <c r="AK419" s="178">
        <f t="shared" si="439"/>
        <v>-0.10200000000000031</v>
      </c>
      <c r="AL419" s="178">
        <f t="shared" si="439"/>
        <v>-0.10400000000000098</v>
      </c>
      <c r="AM419" s="178">
        <f t="shared" si="439"/>
        <v>-0.10599999999999987</v>
      </c>
      <c r="AN419" s="178">
        <f t="shared" si="439"/>
        <v>-0.10800000000000054</v>
      </c>
      <c r="AO419" s="178">
        <f t="shared" si="439"/>
        <v>-0.11000000000000121</v>
      </c>
      <c r="AP419" s="179">
        <f t="shared" si="13"/>
        <v>-4.9999999999998934E-2</v>
      </c>
      <c r="AS419" s="240"/>
    </row>
    <row r="420" spans="1:45" ht="12.75">
      <c r="A420" s="184">
        <v>42530</v>
      </c>
      <c r="B420" s="182">
        <v>9.76</v>
      </c>
      <c r="C420" s="176">
        <v>9.43</v>
      </c>
      <c r="D420" s="175">
        <v>9.2200000000000006</v>
      </c>
      <c r="E420" s="175">
        <f t="shared" si="0"/>
        <v>9.08</v>
      </c>
      <c r="F420" s="175">
        <v>8.94</v>
      </c>
      <c r="G420" s="175">
        <f t="shared" si="1"/>
        <v>8.86</v>
      </c>
      <c r="H420" s="176">
        <v>8.7799999999999994</v>
      </c>
      <c r="I420" s="176">
        <f t="shared" si="2"/>
        <v>8.7266666666666666</v>
      </c>
      <c r="J420" s="176">
        <f t="shared" si="3"/>
        <v>8.673333333333332</v>
      </c>
      <c r="K420" s="175">
        <v>8.6199999999999992</v>
      </c>
      <c r="L420" s="175">
        <f t="shared" si="4"/>
        <v>8.597999999999999</v>
      </c>
      <c r="M420" s="175">
        <f t="shared" si="5"/>
        <v>8.5759999999999987</v>
      </c>
      <c r="N420" s="175">
        <f t="shared" si="6"/>
        <v>8.5540000000000003</v>
      </c>
      <c r="O420" s="175">
        <f t="shared" si="7"/>
        <v>8.532</v>
      </c>
      <c r="P420" s="176">
        <v>8.51</v>
      </c>
      <c r="Q420" s="176">
        <f t="shared" si="8"/>
        <v>8.5</v>
      </c>
      <c r="R420" s="176">
        <f t="shared" si="9"/>
        <v>8.49</v>
      </c>
      <c r="S420" s="176">
        <f t="shared" si="10"/>
        <v>8.48</v>
      </c>
      <c r="T420" s="176">
        <f t="shared" si="11"/>
        <v>8.4700000000000006</v>
      </c>
      <c r="U420" s="183">
        <v>8.4600000000000009</v>
      </c>
      <c r="V420" s="178">
        <f t="shared" ref="V420:AO420" si="440">B420-B421</f>
        <v>0</v>
      </c>
      <c r="W420" s="178">
        <f t="shared" si="440"/>
        <v>0</v>
      </c>
      <c r="X420" s="178">
        <f t="shared" si="440"/>
        <v>-1.9999999999999574E-2</v>
      </c>
      <c r="Y420" s="178">
        <f t="shared" si="440"/>
        <v>-9.9999999999997868E-3</v>
      </c>
      <c r="Z420" s="178">
        <f t="shared" si="440"/>
        <v>0</v>
      </c>
      <c r="AA420" s="178">
        <f t="shared" si="440"/>
        <v>1.9999999999999574E-2</v>
      </c>
      <c r="AB420" s="178">
        <f t="shared" si="440"/>
        <v>3.9999999999999147E-2</v>
      </c>
      <c r="AC420" s="178">
        <f t="shared" si="440"/>
        <v>4.3333333333333002E-2</v>
      </c>
      <c r="AD420" s="178">
        <f t="shared" si="440"/>
        <v>4.666666666666508E-2</v>
      </c>
      <c r="AE420" s="178">
        <f t="shared" si="440"/>
        <v>4.9999999999998934E-2</v>
      </c>
      <c r="AF420" s="178">
        <f t="shared" si="440"/>
        <v>5.3999999999998494E-2</v>
      </c>
      <c r="AG420" s="178">
        <f t="shared" si="440"/>
        <v>5.7999999999998053E-2</v>
      </c>
      <c r="AH420" s="178">
        <f t="shared" si="440"/>
        <v>6.2000000000001165E-2</v>
      </c>
      <c r="AI420" s="178">
        <f t="shared" si="440"/>
        <v>6.6000000000000725E-2</v>
      </c>
      <c r="AJ420" s="178">
        <f t="shared" si="440"/>
        <v>7.0000000000000284E-2</v>
      </c>
      <c r="AK420" s="178">
        <f t="shared" si="440"/>
        <v>7.0000000000000284E-2</v>
      </c>
      <c r="AL420" s="178">
        <f t="shared" si="440"/>
        <v>7.0000000000000284E-2</v>
      </c>
      <c r="AM420" s="178">
        <f t="shared" si="440"/>
        <v>7.0000000000000284E-2</v>
      </c>
      <c r="AN420" s="178">
        <f t="shared" si="440"/>
        <v>7.0000000000000284E-2</v>
      </c>
      <c r="AO420" s="178">
        <f t="shared" si="440"/>
        <v>7.0000000000000284E-2</v>
      </c>
      <c r="AP420" s="179">
        <f t="shared" si="13"/>
        <v>7.0000000000000284E-2</v>
      </c>
      <c r="AS420" s="240"/>
    </row>
    <row r="421" spans="1:45" ht="12.75">
      <c r="A421" s="184">
        <v>42529</v>
      </c>
      <c r="B421" s="182">
        <v>9.76</v>
      </c>
      <c r="C421" s="176">
        <v>9.43</v>
      </c>
      <c r="D421" s="175">
        <v>9.24</v>
      </c>
      <c r="E421" s="175">
        <f t="shared" si="0"/>
        <v>9.09</v>
      </c>
      <c r="F421" s="175">
        <v>8.94</v>
      </c>
      <c r="G421" s="175">
        <f t="shared" si="1"/>
        <v>8.84</v>
      </c>
      <c r="H421" s="176">
        <v>8.74</v>
      </c>
      <c r="I421" s="176">
        <f t="shared" si="2"/>
        <v>8.6833333333333336</v>
      </c>
      <c r="J421" s="176">
        <f t="shared" si="3"/>
        <v>8.6266666666666669</v>
      </c>
      <c r="K421" s="175">
        <v>8.57</v>
      </c>
      <c r="L421" s="175">
        <f t="shared" si="4"/>
        <v>8.5440000000000005</v>
      </c>
      <c r="M421" s="175">
        <f t="shared" si="5"/>
        <v>8.5180000000000007</v>
      </c>
      <c r="N421" s="175">
        <f t="shared" si="6"/>
        <v>8.4919999999999991</v>
      </c>
      <c r="O421" s="175">
        <f t="shared" si="7"/>
        <v>8.4659999999999993</v>
      </c>
      <c r="P421" s="176">
        <v>8.44</v>
      </c>
      <c r="Q421" s="176">
        <f t="shared" si="8"/>
        <v>8.43</v>
      </c>
      <c r="R421" s="176">
        <f t="shared" si="9"/>
        <v>8.42</v>
      </c>
      <c r="S421" s="176">
        <f t="shared" si="10"/>
        <v>8.41</v>
      </c>
      <c r="T421" s="176">
        <f t="shared" si="11"/>
        <v>8.4</v>
      </c>
      <c r="U421" s="183">
        <v>8.39</v>
      </c>
      <c r="V421" s="178">
        <f t="shared" ref="V421:AO421" si="441">B421-B422</f>
        <v>-9.9999999999997868E-3</v>
      </c>
      <c r="W421" s="178">
        <f t="shared" si="441"/>
        <v>-4.0000000000000924E-2</v>
      </c>
      <c r="X421" s="178">
        <f t="shared" si="441"/>
        <v>-3.9999999999999147E-2</v>
      </c>
      <c r="Y421" s="178">
        <f t="shared" si="441"/>
        <v>-5.0000000000000711E-2</v>
      </c>
      <c r="Z421" s="178">
        <f t="shared" si="441"/>
        <v>-6.0000000000000497E-2</v>
      </c>
      <c r="AA421" s="178">
        <f t="shared" si="441"/>
        <v>-6.0000000000000497E-2</v>
      </c>
      <c r="AB421" s="178">
        <f t="shared" si="441"/>
        <v>-6.0000000000000497E-2</v>
      </c>
      <c r="AC421" s="178">
        <f t="shared" si="441"/>
        <v>-5.0000000000000711E-2</v>
      </c>
      <c r="AD421" s="178">
        <f t="shared" si="441"/>
        <v>-3.9999999999999147E-2</v>
      </c>
      <c r="AE421" s="178">
        <f t="shared" si="441"/>
        <v>-2.9999999999999361E-2</v>
      </c>
      <c r="AF421" s="178">
        <f t="shared" si="441"/>
        <v>-2.5999999999999801E-2</v>
      </c>
      <c r="AG421" s="178">
        <f t="shared" si="441"/>
        <v>-2.1999999999998465E-2</v>
      </c>
      <c r="AH421" s="178">
        <f t="shared" si="441"/>
        <v>-1.8000000000000682E-2</v>
      </c>
      <c r="AI421" s="178">
        <f t="shared" si="441"/>
        <v>-1.3999999999999346E-2</v>
      </c>
      <c r="AJ421" s="178">
        <f t="shared" si="441"/>
        <v>-9.9999999999997868E-3</v>
      </c>
      <c r="AK421" s="178">
        <f t="shared" si="441"/>
        <v>-3.9999999999995595E-3</v>
      </c>
      <c r="AL421" s="178">
        <f t="shared" si="441"/>
        <v>2.0000000000006679E-3</v>
      </c>
      <c r="AM421" s="178">
        <f t="shared" si="441"/>
        <v>8.0000000000008953E-3</v>
      </c>
      <c r="AN421" s="178">
        <f t="shared" si="441"/>
        <v>1.4000000000001123E-2</v>
      </c>
      <c r="AO421" s="178">
        <f t="shared" si="441"/>
        <v>2.000000000000135E-2</v>
      </c>
      <c r="AP421" s="179">
        <f t="shared" si="13"/>
        <v>2.000000000000135E-2</v>
      </c>
      <c r="AS421" s="240"/>
    </row>
    <row r="422" spans="1:45" ht="12.75">
      <c r="A422" s="184">
        <v>42528</v>
      </c>
      <c r="B422" s="182">
        <v>9.77</v>
      </c>
      <c r="C422" s="176">
        <v>9.4700000000000006</v>
      </c>
      <c r="D422" s="175">
        <v>9.2799999999999994</v>
      </c>
      <c r="E422" s="175">
        <f t="shared" si="0"/>
        <v>9.14</v>
      </c>
      <c r="F422" s="175">
        <v>9</v>
      </c>
      <c r="G422" s="175">
        <f t="shared" si="1"/>
        <v>8.9</v>
      </c>
      <c r="H422" s="176">
        <v>8.8000000000000007</v>
      </c>
      <c r="I422" s="176">
        <f t="shared" si="2"/>
        <v>8.7333333333333343</v>
      </c>
      <c r="J422" s="176">
        <f t="shared" si="3"/>
        <v>8.6666666666666661</v>
      </c>
      <c r="K422" s="175">
        <v>8.6</v>
      </c>
      <c r="L422" s="175">
        <f t="shared" si="4"/>
        <v>8.57</v>
      </c>
      <c r="M422" s="175">
        <f t="shared" si="5"/>
        <v>8.5399999999999991</v>
      </c>
      <c r="N422" s="175">
        <f t="shared" si="6"/>
        <v>8.51</v>
      </c>
      <c r="O422" s="175">
        <f t="shared" si="7"/>
        <v>8.4799999999999986</v>
      </c>
      <c r="P422" s="176">
        <v>8.4499999999999993</v>
      </c>
      <c r="Q422" s="176">
        <f t="shared" si="8"/>
        <v>8.4339999999999993</v>
      </c>
      <c r="R422" s="176">
        <f t="shared" si="9"/>
        <v>8.4179999999999993</v>
      </c>
      <c r="S422" s="176">
        <f t="shared" si="10"/>
        <v>8.4019999999999992</v>
      </c>
      <c r="T422" s="176">
        <f t="shared" si="11"/>
        <v>8.3859999999999992</v>
      </c>
      <c r="U422" s="183">
        <v>8.3699999999999992</v>
      </c>
      <c r="V422" s="178">
        <f t="shared" ref="V422:AO422" si="442">B422-B423</f>
        <v>1.9999999999999574E-2</v>
      </c>
      <c r="W422" s="178">
        <f t="shared" si="442"/>
        <v>-1.9999999999999574E-2</v>
      </c>
      <c r="X422" s="178">
        <f t="shared" si="442"/>
        <v>-2.000000000000135E-2</v>
      </c>
      <c r="Y422" s="178">
        <f t="shared" si="442"/>
        <v>-2.4999999999998579E-2</v>
      </c>
      <c r="Z422" s="178">
        <f t="shared" si="442"/>
        <v>-2.9999999999999361E-2</v>
      </c>
      <c r="AA422" s="178">
        <f t="shared" si="442"/>
        <v>-2.9999999999999361E-2</v>
      </c>
      <c r="AB422" s="178">
        <f t="shared" si="442"/>
        <v>-2.9999999999999361E-2</v>
      </c>
      <c r="AC422" s="178">
        <f t="shared" si="442"/>
        <v>-3.9999999999999147E-2</v>
      </c>
      <c r="AD422" s="178">
        <f t="shared" si="442"/>
        <v>-5.0000000000000711E-2</v>
      </c>
      <c r="AE422" s="178">
        <f t="shared" si="442"/>
        <v>-6.0000000000000497E-2</v>
      </c>
      <c r="AF422" s="178">
        <f t="shared" si="442"/>
        <v>-6.7999999999999616E-2</v>
      </c>
      <c r="AG422" s="178">
        <f t="shared" si="442"/>
        <v>-7.6000000000000512E-2</v>
      </c>
      <c r="AH422" s="178">
        <f t="shared" si="442"/>
        <v>-8.4000000000001407E-2</v>
      </c>
      <c r="AI422" s="178">
        <f t="shared" si="442"/>
        <v>-9.2000000000002302E-2</v>
      </c>
      <c r="AJ422" s="178">
        <f t="shared" si="442"/>
        <v>-0.10000000000000142</v>
      </c>
      <c r="AK422" s="178">
        <f t="shared" si="442"/>
        <v>-0.10800000000000054</v>
      </c>
      <c r="AL422" s="178">
        <f t="shared" si="442"/>
        <v>-0.11600000000000144</v>
      </c>
      <c r="AM422" s="178">
        <f t="shared" si="442"/>
        <v>-0.12400000000000055</v>
      </c>
      <c r="AN422" s="178">
        <f t="shared" si="442"/>
        <v>-0.13200000000000145</v>
      </c>
      <c r="AO422" s="178">
        <f t="shared" si="442"/>
        <v>-0.14000000000000057</v>
      </c>
      <c r="AP422" s="179">
        <f t="shared" si="13"/>
        <v>1.9999999999999574E-2</v>
      </c>
      <c r="AS422" s="240"/>
    </row>
    <row r="423" spans="1:45" ht="12.75">
      <c r="A423" s="184">
        <v>42527</v>
      </c>
      <c r="B423" s="182">
        <v>9.75</v>
      </c>
      <c r="C423" s="176">
        <v>9.49</v>
      </c>
      <c r="D423" s="175">
        <v>9.3000000000000007</v>
      </c>
      <c r="E423" s="175">
        <f t="shared" si="0"/>
        <v>9.1649999999999991</v>
      </c>
      <c r="F423" s="175">
        <v>9.0299999999999994</v>
      </c>
      <c r="G423" s="175">
        <f t="shared" si="1"/>
        <v>8.93</v>
      </c>
      <c r="H423" s="176">
        <v>8.83</v>
      </c>
      <c r="I423" s="176">
        <f t="shared" si="2"/>
        <v>8.7733333333333334</v>
      </c>
      <c r="J423" s="176">
        <f t="shared" si="3"/>
        <v>8.7166666666666668</v>
      </c>
      <c r="K423" s="175">
        <v>8.66</v>
      </c>
      <c r="L423" s="175">
        <f t="shared" si="4"/>
        <v>8.6379999999999999</v>
      </c>
      <c r="M423" s="175">
        <f t="shared" si="5"/>
        <v>8.6159999999999997</v>
      </c>
      <c r="N423" s="175">
        <f t="shared" si="6"/>
        <v>8.5940000000000012</v>
      </c>
      <c r="O423" s="175">
        <f t="shared" si="7"/>
        <v>8.572000000000001</v>
      </c>
      <c r="P423" s="176">
        <v>8.5500000000000007</v>
      </c>
      <c r="Q423" s="176">
        <f t="shared" si="8"/>
        <v>8.5419999999999998</v>
      </c>
      <c r="R423" s="176">
        <f t="shared" si="9"/>
        <v>8.5340000000000007</v>
      </c>
      <c r="S423" s="176">
        <f t="shared" si="10"/>
        <v>8.5259999999999998</v>
      </c>
      <c r="T423" s="176">
        <f t="shared" si="11"/>
        <v>8.5180000000000007</v>
      </c>
      <c r="U423" s="183">
        <v>8.51</v>
      </c>
      <c r="V423" s="178">
        <f t="shared" ref="V423:AO423" si="443">B423-B424</f>
        <v>-3.9999999999999147E-2</v>
      </c>
      <c r="W423" s="178">
        <f t="shared" si="443"/>
        <v>0</v>
      </c>
      <c r="X423" s="178">
        <f t="shared" si="443"/>
        <v>-5.9999999999998721E-2</v>
      </c>
      <c r="Y423" s="178">
        <f t="shared" si="443"/>
        <v>-8.9999999999999858E-2</v>
      </c>
      <c r="Z423" s="178">
        <f t="shared" si="443"/>
        <v>-0.12000000000000099</v>
      </c>
      <c r="AA423" s="178">
        <f t="shared" si="443"/>
        <v>-0.13500000000000156</v>
      </c>
      <c r="AB423" s="178">
        <f t="shared" si="443"/>
        <v>-0.15000000000000036</v>
      </c>
      <c r="AC423" s="178">
        <f t="shared" si="443"/>
        <v>-0.15333333333333421</v>
      </c>
      <c r="AD423" s="178">
        <f t="shared" si="443"/>
        <v>-0.15666666666666629</v>
      </c>
      <c r="AE423" s="178">
        <f t="shared" si="443"/>
        <v>-0.16000000000000014</v>
      </c>
      <c r="AF423" s="178">
        <f t="shared" si="443"/>
        <v>-0.1639999999999997</v>
      </c>
      <c r="AG423" s="178">
        <f t="shared" si="443"/>
        <v>-0.16800000000000104</v>
      </c>
      <c r="AH423" s="178">
        <f t="shared" si="443"/>
        <v>-0.17199999999999882</v>
      </c>
      <c r="AI423" s="178">
        <f t="shared" si="443"/>
        <v>-0.17600000000000016</v>
      </c>
      <c r="AJ423" s="178">
        <f t="shared" si="443"/>
        <v>-0.17999999999999972</v>
      </c>
      <c r="AK423" s="178">
        <f t="shared" si="443"/>
        <v>-0.18400000000000105</v>
      </c>
      <c r="AL423" s="178">
        <f t="shared" si="443"/>
        <v>-0.18800000000000061</v>
      </c>
      <c r="AM423" s="178">
        <f t="shared" si="443"/>
        <v>-0.19200000000000017</v>
      </c>
      <c r="AN423" s="178">
        <f t="shared" si="443"/>
        <v>-0.19599999999999973</v>
      </c>
      <c r="AO423" s="178">
        <f t="shared" si="443"/>
        <v>-0.20000000000000107</v>
      </c>
      <c r="AP423" s="179">
        <f t="shared" si="13"/>
        <v>0</v>
      </c>
      <c r="AS423" s="240"/>
    </row>
    <row r="424" spans="1:45" ht="12.75">
      <c r="A424" s="184">
        <v>42524</v>
      </c>
      <c r="B424" s="182">
        <v>9.7899999999999991</v>
      </c>
      <c r="C424" s="176">
        <v>9.49</v>
      </c>
      <c r="D424" s="175">
        <v>9.36</v>
      </c>
      <c r="E424" s="175">
        <f t="shared" si="0"/>
        <v>9.254999999999999</v>
      </c>
      <c r="F424" s="175">
        <v>9.15</v>
      </c>
      <c r="G424" s="175">
        <f t="shared" si="1"/>
        <v>9.0650000000000013</v>
      </c>
      <c r="H424" s="176">
        <v>8.98</v>
      </c>
      <c r="I424" s="176">
        <f t="shared" si="2"/>
        <v>8.9266666666666676</v>
      </c>
      <c r="J424" s="176">
        <f t="shared" si="3"/>
        <v>8.8733333333333331</v>
      </c>
      <c r="K424" s="175">
        <v>8.82</v>
      </c>
      <c r="L424" s="175">
        <f t="shared" si="4"/>
        <v>8.8019999999999996</v>
      </c>
      <c r="M424" s="175">
        <f t="shared" si="5"/>
        <v>8.7840000000000007</v>
      </c>
      <c r="N424" s="175">
        <f t="shared" si="6"/>
        <v>8.766</v>
      </c>
      <c r="O424" s="175">
        <f t="shared" si="7"/>
        <v>8.7480000000000011</v>
      </c>
      <c r="P424" s="176">
        <v>8.73</v>
      </c>
      <c r="Q424" s="176">
        <f t="shared" si="8"/>
        <v>8.7260000000000009</v>
      </c>
      <c r="R424" s="176">
        <f t="shared" si="9"/>
        <v>8.7220000000000013</v>
      </c>
      <c r="S424" s="176">
        <f t="shared" si="10"/>
        <v>8.718</v>
      </c>
      <c r="T424" s="176">
        <f t="shared" si="11"/>
        <v>8.7140000000000004</v>
      </c>
      <c r="U424" s="183">
        <v>8.7100000000000009</v>
      </c>
      <c r="V424" s="178">
        <f t="shared" ref="V424:AO424" si="444">B424-B425</f>
        <v>1.9999999999999574E-2</v>
      </c>
      <c r="W424" s="178">
        <f t="shared" si="444"/>
        <v>-6.0000000000000497E-2</v>
      </c>
      <c r="X424" s="178">
        <f t="shared" si="444"/>
        <v>-7.0000000000000284E-2</v>
      </c>
      <c r="Y424" s="178">
        <f t="shared" si="444"/>
        <v>-6.5000000000001279E-2</v>
      </c>
      <c r="Z424" s="178">
        <f t="shared" si="444"/>
        <v>-6.0000000000000497E-2</v>
      </c>
      <c r="AA424" s="178">
        <f t="shared" si="444"/>
        <v>-6.4999999999999503E-2</v>
      </c>
      <c r="AB424" s="178">
        <f t="shared" si="444"/>
        <v>-7.0000000000000284E-2</v>
      </c>
      <c r="AC424" s="178">
        <f t="shared" si="444"/>
        <v>-8.3333333333332149E-2</v>
      </c>
      <c r="AD424" s="178">
        <f t="shared" si="444"/>
        <v>-9.6666666666667567E-2</v>
      </c>
      <c r="AE424" s="178">
        <f t="shared" si="444"/>
        <v>-0.10999999999999943</v>
      </c>
      <c r="AF424" s="178">
        <f t="shared" si="444"/>
        <v>-0.11599999999999966</v>
      </c>
      <c r="AG424" s="178">
        <f t="shared" si="444"/>
        <v>-0.12199999999999811</v>
      </c>
      <c r="AH424" s="178">
        <f t="shared" si="444"/>
        <v>-0.12800000000000011</v>
      </c>
      <c r="AI424" s="178">
        <f t="shared" si="444"/>
        <v>-0.13399999999999856</v>
      </c>
      <c r="AJ424" s="178">
        <f t="shared" si="444"/>
        <v>-0.13999999999999879</v>
      </c>
      <c r="AK424" s="178">
        <f t="shared" si="444"/>
        <v>-0.14199999999999768</v>
      </c>
      <c r="AL424" s="178">
        <f t="shared" si="444"/>
        <v>-0.14399999999999835</v>
      </c>
      <c r="AM424" s="178">
        <f t="shared" si="444"/>
        <v>-0.14599999999999902</v>
      </c>
      <c r="AN424" s="178">
        <f t="shared" si="444"/>
        <v>-0.14799999999999969</v>
      </c>
      <c r="AO424" s="178">
        <f t="shared" si="444"/>
        <v>-0.14999999999999858</v>
      </c>
      <c r="AP424" s="179">
        <f t="shared" si="13"/>
        <v>1.9999999999999574E-2</v>
      </c>
      <c r="AS424" s="240"/>
    </row>
    <row r="425" spans="1:45" ht="12.75">
      <c r="A425" s="184">
        <v>42523</v>
      </c>
      <c r="B425" s="182">
        <v>9.77</v>
      </c>
      <c r="C425" s="176">
        <v>9.5500000000000007</v>
      </c>
      <c r="D425" s="175">
        <v>9.43</v>
      </c>
      <c r="E425" s="175">
        <f t="shared" si="0"/>
        <v>9.32</v>
      </c>
      <c r="F425" s="175">
        <v>9.2100000000000009</v>
      </c>
      <c r="G425" s="175">
        <f t="shared" si="1"/>
        <v>9.1300000000000008</v>
      </c>
      <c r="H425" s="176">
        <v>9.0500000000000007</v>
      </c>
      <c r="I425" s="176">
        <f t="shared" si="2"/>
        <v>9.01</v>
      </c>
      <c r="J425" s="176">
        <f t="shared" si="3"/>
        <v>8.9700000000000006</v>
      </c>
      <c r="K425" s="175">
        <v>8.93</v>
      </c>
      <c r="L425" s="175">
        <f t="shared" si="4"/>
        <v>8.9179999999999993</v>
      </c>
      <c r="M425" s="175">
        <f t="shared" si="5"/>
        <v>8.9059999999999988</v>
      </c>
      <c r="N425" s="175">
        <f t="shared" si="6"/>
        <v>8.8940000000000001</v>
      </c>
      <c r="O425" s="175">
        <f t="shared" si="7"/>
        <v>8.8819999999999997</v>
      </c>
      <c r="P425" s="176">
        <v>8.8699999999999992</v>
      </c>
      <c r="Q425" s="176">
        <f t="shared" si="8"/>
        <v>8.8679999999999986</v>
      </c>
      <c r="R425" s="176">
        <f t="shared" si="9"/>
        <v>8.8659999999999997</v>
      </c>
      <c r="S425" s="176">
        <f t="shared" si="10"/>
        <v>8.863999999999999</v>
      </c>
      <c r="T425" s="176">
        <f t="shared" si="11"/>
        <v>8.8620000000000001</v>
      </c>
      <c r="U425" s="183">
        <v>8.86</v>
      </c>
      <c r="V425" s="178">
        <f t="shared" ref="V425:AO425" si="445">B425-B426</f>
        <v>-3.0000000000001137E-2</v>
      </c>
      <c r="W425" s="178">
        <f t="shared" si="445"/>
        <v>0</v>
      </c>
      <c r="X425" s="178">
        <f t="shared" si="445"/>
        <v>0</v>
      </c>
      <c r="Y425" s="178">
        <f t="shared" si="445"/>
        <v>-9.9999999999997868E-3</v>
      </c>
      <c r="Z425" s="178">
        <f t="shared" si="445"/>
        <v>-1.9999999999999574E-2</v>
      </c>
      <c r="AA425" s="178">
        <f t="shared" si="445"/>
        <v>-1.9999999999999574E-2</v>
      </c>
      <c r="AB425" s="178">
        <f t="shared" si="445"/>
        <v>-1.9999999999999574E-2</v>
      </c>
      <c r="AC425" s="178">
        <f t="shared" si="445"/>
        <v>-9.9999999999997868E-3</v>
      </c>
      <c r="AD425" s="178">
        <f t="shared" si="445"/>
        <v>0</v>
      </c>
      <c r="AE425" s="178">
        <f t="shared" si="445"/>
        <v>9.9999999999997868E-3</v>
      </c>
      <c r="AF425" s="178">
        <f t="shared" si="445"/>
        <v>1.6000000000000014E-2</v>
      </c>
      <c r="AG425" s="178">
        <f t="shared" si="445"/>
        <v>2.1999999999998465E-2</v>
      </c>
      <c r="AH425" s="178">
        <f t="shared" si="445"/>
        <v>2.8000000000000469E-2</v>
      </c>
      <c r="AI425" s="178">
        <f t="shared" si="445"/>
        <v>3.399999999999892E-2</v>
      </c>
      <c r="AJ425" s="178">
        <f t="shared" si="445"/>
        <v>3.9999999999999147E-2</v>
      </c>
      <c r="AK425" s="178">
        <f t="shared" si="445"/>
        <v>4.1999999999998039E-2</v>
      </c>
      <c r="AL425" s="178">
        <f t="shared" si="445"/>
        <v>4.3999999999998707E-2</v>
      </c>
      <c r="AM425" s="178">
        <f t="shared" si="445"/>
        <v>4.5999999999999375E-2</v>
      </c>
      <c r="AN425" s="178">
        <f t="shared" si="445"/>
        <v>4.8000000000000043E-2</v>
      </c>
      <c r="AO425" s="178">
        <f t="shared" si="445"/>
        <v>4.9999999999998934E-2</v>
      </c>
      <c r="AP425" s="179">
        <f t="shared" si="13"/>
        <v>4.9999999999998934E-2</v>
      </c>
      <c r="AS425" s="240"/>
    </row>
    <row r="426" spans="1:45" ht="12.75">
      <c r="A426" s="184">
        <v>42522</v>
      </c>
      <c r="B426" s="182">
        <v>9.8000000000000007</v>
      </c>
      <c r="C426" s="176">
        <v>9.5500000000000007</v>
      </c>
      <c r="D426" s="175">
        <v>9.43</v>
      </c>
      <c r="E426" s="175">
        <f t="shared" si="0"/>
        <v>9.33</v>
      </c>
      <c r="F426" s="175">
        <v>9.23</v>
      </c>
      <c r="G426" s="175">
        <f t="shared" si="1"/>
        <v>9.15</v>
      </c>
      <c r="H426" s="176">
        <v>9.07</v>
      </c>
      <c r="I426" s="176">
        <f t="shared" si="2"/>
        <v>9.02</v>
      </c>
      <c r="J426" s="176">
        <f t="shared" si="3"/>
        <v>8.9700000000000006</v>
      </c>
      <c r="K426" s="175">
        <v>8.92</v>
      </c>
      <c r="L426" s="175">
        <f t="shared" si="4"/>
        <v>8.9019999999999992</v>
      </c>
      <c r="M426" s="175">
        <f t="shared" si="5"/>
        <v>8.8840000000000003</v>
      </c>
      <c r="N426" s="175">
        <f t="shared" si="6"/>
        <v>8.8659999999999997</v>
      </c>
      <c r="O426" s="175">
        <f t="shared" si="7"/>
        <v>8.8480000000000008</v>
      </c>
      <c r="P426" s="176">
        <v>8.83</v>
      </c>
      <c r="Q426" s="176">
        <f t="shared" si="8"/>
        <v>8.8260000000000005</v>
      </c>
      <c r="R426" s="176">
        <f t="shared" si="9"/>
        <v>8.822000000000001</v>
      </c>
      <c r="S426" s="176">
        <f t="shared" si="10"/>
        <v>8.8179999999999996</v>
      </c>
      <c r="T426" s="176">
        <f t="shared" si="11"/>
        <v>8.8140000000000001</v>
      </c>
      <c r="U426" s="183">
        <v>8.81</v>
      </c>
      <c r="V426" s="178">
        <f t="shared" ref="V426:AO426" si="446">B426-B427</f>
        <v>8.9999999999999858E-2</v>
      </c>
      <c r="W426" s="178">
        <f t="shared" si="446"/>
        <v>8.0000000000000071E-2</v>
      </c>
      <c r="X426" s="178">
        <f t="shared" si="446"/>
        <v>9.9999999999999645E-2</v>
      </c>
      <c r="Y426" s="178">
        <f t="shared" si="446"/>
        <v>9.9999999999999645E-2</v>
      </c>
      <c r="Z426" s="178">
        <f t="shared" si="446"/>
        <v>9.9999999999999645E-2</v>
      </c>
      <c r="AA426" s="178">
        <f t="shared" si="446"/>
        <v>9.5000000000000639E-2</v>
      </c>
      <c r="AB426" s="178">
        <f t="shared" si="446"/>
        <v>8.9999999999999858E-2</v>
      </c>
      <c r="AC426" s="178">
        <f t="shared" si="446"/>
        <v>9.666666666666579E-2</v>
      </c>
      <c r="AD426" s="178">
        <f t="shared" si="446"/>
        <v>0.1033333333333335</v>
      </c>
      <c r="AE426" s="178">
        <f t="shared" si="446"/>
        <v>0.10999999999999943</v>
      </c>
      <c r="AF426" s="178">
        <f t="shared" si="446"/>
        <v>0.11399999999999899</v>
      </c>
      <c r="AG426" s="178">
        <f t="shared" si="446"/>
        <v>0.11800000000000033</v>
      </c>
      <c r="AH426" s="178">
        <f t="shared" si="446"/>
        <v>0.12199999999999989</v>
      </c>
      <c r="AI426" s="178">
        <f t="shared" si="446"/>
        <v>0.12600000000000122</v>
      </c>
      <c r="AJ426" s="178">
        <f t="shared" si="446"/>
        <v>0.13000000000000078</v>
      </c>
      <c r="AK426" s="178">
        <f t="shared" si="446"/>
        <v>0.13600000000000101</v>
      </c>
      <c r="AL426" s="178">
        <f t="shared" si="446"/>
        <v>0.14200000000000124</v>
      </c>
      <c r="AM426" s="178">
        <f t="shared" si="446"/>
        <v>0.14799999999999969</v>
      </c>
      <c r="AN426" s="178">
        <f t="shared" si="446"/>
        <v>0.15399999999999991</v>
      </c>
      <c r="AO426" s="178">
        <f t="shared" si="446"/>
        <v>0.16000000000000014</v>
      </c>
      <c r="AP426" s="179">
        <f t="shared" si="13"/>
        <v>0.16000000000000014</v>
      </c>
      <c r="AS426" s="240"/>
    </row>
    <row r="427" spans="1:45" ht="12.75">
      <c r="A427" s="184">
        <v>42521</v>
      </c>
      <c r="B427" s="182">
        <v>9.7100000000000009</v>
      </c>
      <c r="C427" s="176">
        <v>9.4700000000000006</v>
      </c>
      <c r="D427" s="175">
        <v>9.33</v>
      </c>
      <c r="E427" s="175">
        <f t="shared" si="0"/>
        <v>9.23</v>
      </c>
      <c r="F427" s="175">
        <v>9.1300000000000008</v>
      </c>
      <c r="G427" s="175">
        <f t="shared" si="1"/>
        <v>9.0549999999999997</v>
      </c>
      <c r="H427" s="176">
        <v>8.98</v>
      </c>
      <c r="I427" s="176">
        <f t="shared" si="2"/>
        <v>8.9233333333333338</v>
      </c>
      <c r="J427" s="176">
        <f t="shared" si="3"/>
        <v>8.8666666666666671</v>
      </c>
      <c r="K427" s="175">
        <v>8.81</v>
      </c>
      <c r="L427" s="175">
        <f t="shared" si="4"/>
        <v>8.7880000000000003</v>
      </c>
      <c r="M427" s="175">
        <f t="shared" si="5"/>
        <v>8.766</v>
      </c>
      <c r="N427" s="175">
        <f t="shared" si="6"/>
        <v>8.7439999999999998</v>
      </c>
      <c r="O427" s="175">
        <f t="shared" si="7"/>
        <v>8.7219999999999995</v>
      </c>
      <c r="P427" s="176">
        <v>8.6999999999999993</v>
      </c>
      <c r="Q427" s="176">
        <f t="shared" si="8"/>
        <v>8.69</v>
      </c>
      <c r="R427" s="176">
        <f t="shared" si="9"/>
        <v>8.68</v>
      </c>
      <c r="S427" s="176">
        <f t="shared" si="10"/>
        <v>8.67</v>
      </c>
      <c r="T427" s="176">
        <f t="shared" si="11"/>
        <v>8.66</v>
      </c>
      <c r="U427" s="183">
        <v>8.65</v>
      </c>
      <c r="V427" s="178">
        <f t="shared" ref="V427:AO427" si="447">B427-B428</f>
        <v>0.11000000000000121</v>
      </c>
      <c r="W427" s="178">
        <f t="shared" si="447"/>
        <v>-9.9999999999997868E-3</v>
      </c>
      <c r="X427" s="178">
        <f t="shared" si="447"/>
        <v>-2.9999999999999361E-2</v>
      </c>
      <c r="Y427" s="178">
        <f t="shared" si="447"/>
        <v>-1.5000000000000568E-2</v>
      </c>
      <c r="Z427" s="178">
        <f t="shared" si="447"/>
        <v>0</v>
      </c>
      <c r="AA427" s="178">
        <f t="shared" si="447"/>
        <v>4.9999999999990052E-3</v>
      </c>
      <c r="AB427" s="178">
        <f t="shared" si="447"/>
        <v>9.9999999999997868E-3</v>
      </c>
      <c r="AC427" s="178">
        <f t="shared" si="447"/>
        <v>0</v>
      </c>
      <c r="AD427" s="178">
        <f t="shared" si="447"/>
        <v>-9.9999999999997868E-3</v>
      </c>
      <c r="AE427" s="178">
        <f t="shared" si="447"/>
        <v>-1.9999999999999574E-2</v>
      </c>
      <c r="AF427" s="178">
        <f t="shared" si="447"/>
        <v>-2.2000000000000242E-2</v>
      </c>
      <c r="AG427" s="178">
        <f t="shared" si="447"/>
        <v>-2.4000000000000909E-2</v>
      </c>
      <c r="AH427" s="178">
        <f t="shared" si="447"/>
        <v>-2.5999999999999801E-2</v>
      </c>
      <c r="AI427" s="178">
        <f t="shared" si="447"/>
        <v>-2.8000000000000469E-2</v>
      </c>
      <c r="AJ427" s="178">
        <f t="shared" si="447"/>
        <v>-3.0000000000001137E-2</v>
      </c>
      <c r="AK427" s="178">
        <f t="shared" si="447"/>
        <v>-3.2000000000000028E-2</v>
      </c>
      <c r="AL427" s="178">
        <f t="shared" si="447"/>
        <v>-3.4000000000000696E-2</v>
      </c>
      <c r="AM427" s="178">
        <f t="shared" si="447"/>
        <v>-3.5999999999999588E-2</v>
      </c>
      <c r="AN427" s="178">
        <f t="shared" si="447"/>
        <v>-3.8000000000000256E-2</v>
      </c>
      <c r="AO427" s="178">
        <f t="shared" si="447"/>
        <v>-3.9999999999999147E-2</v>
      </c>
      <c r="AP427" s="179">
        <f t="shared" si="13"/>
        <v>0.11000000000000121</v>
      </c>
      <c r="AS427" s="240"/>
    </row>
    <row r="428" spans="1:45" ht="12.75">
      <c r="A428" s="184">
        <v>42520</v>
      </c>
      <c r="B428" s="182">
        <v>9.6</v>
      </c>
      <c r="C428" s="176">
        <v>9.48</v>
      </c>
      <c r="D428" s="175">
        <v>9.36</v>
      </c>
      <c r="E428" s="175">
        <f t="shared" si="0"/>
        <v>9.245000000000001</v>
      </c>
      <c r="F428" s="175">
        <v>9.1300000000000008</v>
      </c>
      <c r="G428" s="175">
        <f t="shared" si="1"/>
        <v>9.0500000000000007</v>
      </c>
      <c r="H428" s="176">
        <v>8.9700000000000006</v>
      </c>
      <c r="I428" s="176">
        <f t="shared" si="2"/>
        <v>8.9233333333333338</v>
      </c>
      <c r="J428" s="176">
        <f t="shared" si="3"/>
        <v>8.8766666666666669</v>
      </c>
      <c r="K428" s="175">
        <v>8.83</v>
      </c>
      <c r="L428" s="175">
        <f t="shared" si="4"/>
        <v>8.81</v>
      </c>
      <c r="M428" s="175">
        <f t="shared" si="5"/>
        <v>8.7900000000000009</v>
      </c>
      <c r="N428" s="175">
        <f t="shared" si="6"/>
        <v>8.77</v>
      </c>
      <c r="O428" s="175">
        <f t="shared" si="7"/>
        <v>8.75</v>
      </c>
      <c r="P428" s="176">
        <v>8.73</v>
      </c>
      <c r="Q428" s="176">
        <f t="shared" si="8"/>
        <v>8.7219999999999995</v>
      </c>
      <c r="R428" s="176">
        <f t="shared" si="9"/>
        <v>8.7140000000000004</v>
      </c>
      <c r="S428" s="176">
        <f t="shared" si="10"/>
        <v>8.7059999999999995</v>
      </c>
      <c r="T428" s="176">
        <f t="shared" si="11"/>
        <v>8.6980000000000004</v>
      </c>
      <c r="U428" s="183">
        <v>8.69</v>
      </c>
      <c r="V428" s="178">
        <f t="shared" ref="V428:AO428" si="448">B428-B429</f>
        <v>0</v>
      </c>
      <c r="W428" s="178">
        <f t="shared" si="448"/>
        <v>3.0000000000001137E-2</v>
      </c>
      <c r="X428" s="178">
        <f t="shared" si="448"/>
        <v>3.9999999999999147E-2</v>
      </c>
      <c r="Y428" s="178">
        <f t="shared" si="448"/>
        <v>2.5000000000002132E-2</v>
      </c>
      <c r="Z428" s="178">
        <f t="shared" si="448"/>
        <v>1.0000000000001563E-2</v>
      </c>
      <c r="AA428" s="178">
        <f t="shared" si="448"/>
        <v>5.0000000000007816E-3</v>
      </c>
      <c r="AB428" s="178">
        <f t="shared" si="448"/>
        <v>0</v>
      </c>
      <c r="AC428" s="178">
        <f t="shared" si="448"/>
        <v>0</v>
      </c>
      <c r="AD428" s="178">
        <f t="shared" si="448"/>
        <v>0</v>
      </c>
      <c r="AE428" s="178">
        <f t="shared" si="448"/>
        <v>0</v>
      </c>
      <c r="AF428" s="178">
        <f t="shared" si="448"/>
        <v>6.0000000000002274E-3</v>
      </c>
      <c r="AG428" s="178">
        <f t="shared" si="448"/>
        <v>1.2000000000000455E-2</v>
      </c>
      <c r="AH428" s="178">
        <f t="shared" si="448"/>
        <v>1.8000000000000682E-2</v>
      </c>
      <c r="AI428" s="178">
        <f t="shared" si="448"/>
        <v>2.4000000000000909E-2</v>
      </c>
      <c r="AJ428" s="178">
        <f t="shared" si="448"/>
        <v>3.0000000000001137E-2</v>
      </c>
      <c r="AK428" s="178">
        <f t="shared" si="448"/>
        <v>3.5999999999999588E-2</v>
      </c>
      <c r="AL428" s="178">
        <f t="shared" si="448"/>
        <v>4.1999999999999815E-2</v>
      </c>
      <c r="AM428" s="178">
        <f t="shared" si="448"/>
        <v>4.8000000000000043E-2</v>
      </c>
      <c r="AN428" s="178">
        <f t="shared" si="448"/>
        <v>5.400000000000027E-2</v>
      </c>
      <c r="AO428" s="178">
        <f t="shared" si="448"/>
        <v>5.9999999999998721E-2</v>
      </c>
      <c r="AP428" s="179">
        <f t="shared" si="13"/>
        <v>5.9999999999998721E-2</v>
      </c>
      <c r="AS428" s="240"/>
    </row>
    <row r="429" spans="1:45" ht="12.75">
      <c r="A429" s="184">
        <v>42517</v>
      </c>
      <c r="B429" s="182">
        <v>9.6</v>
      </c>
      <c r="C429" s="176">
        <v>9.4499999999999993</v>
      </c>
      <c r="D429" s="175">
        <v>9.32</v>
      </c>
      <c r="E429" s="175">
        <f t="shared" si="0"/>
        <v>9.2199999999999989</v>
      </c>
      <c r="F429" s="175">
        <v>9.1199999999999992</v>
      </c>
      <c r="G429" s="175">
        <f t="shared" si="1"/>
        <v>9.0449999999999999</v>
      </c>
      <c r="H429" s="176">
        <v>8.9700000000000006</v>
      </c>
      <c r="I429" s="176">
        <f t="shared" si="2"/>
        <v>8.9233333333333338</v>
      </c>
      <c r="J429" s="176">
        <f t="shared" si="3"/>
        <v>8.8766666666666669</v>
      </c>
      <c r="K429" s="175">
        <v>8.83</v>
      </c>
      <c r="L429" s="175">
        <f t="shared" si="4"/>
        <v>8.8040000000000003</v>
      </c>
      <c r="M429" s="175">
        <f t="shared" si="5"/>
        <v>8.7780000000000005</v>
      </c>
      <c r="N429" s="175">
        <f t="shared" si="6"/>
        <v>8.7519999999999989</v>
      </c>
      <c r="O429" s="175">
        <f t="shared" si="7"/>
        <v>8.7259999999999991</v>
      </c>
      <c r="P429" s="176">
        <v>8.6999999999999993</v>
      </c>
      <c r="Q429" s="176">
        <f t="shared" si="8"/>
        <v>8.6859999999999999</v>
      </c>
      <c r="R429" s="176">
        <f t="shared" si="9"/>
        <v>8.6720000000000006</v>
      </c>
      <c r="S429" s="176">
        <f t="shared" si="10"/>
        <v>8.6579999999999995</v>
      </c>
      <c r="T429" s="176">
        <f t="shared" si="11"/>
        <v>8.6440000000000001</v>
      </c>
      <c r="U429" s="183">
        <v>8.6300000000000008</v>
      </c>
      <c r="V429" s="178">
        <f t="shared" ref="V429:AO429" si="449">B429-B430</f>
        <v>7.0000000000000284E-2</v>
      </c>
      <c r="W429" s="178">
        <f t="shared" si="449"/>
        <v>9.9999999999997868E-3</v>
      </c>
      <c r="X429" s="178">
        <f t="shared" si="449"/>
        <v>0</v>
      </c>
      <c r="Y429" s="178">
        <f t="shared" si="449"/>
        <v>4.9999999999990052E-3</v>
      </c>
      <c r="Z429" s="178">
        <f t="shared" si="449"/>
        <v>9.9999999999997868E-3</v>
      </c>
      <c r="AA429" s="178">
        <f t="shared" si="449"/>
        <v>1.5000000000000568E-2</v>
      </c>
      <c r="AB429" s="178">
        <f t="shared" si="449"/>
        <v>2.000000000000135E-2</v>
      </c>
      <c r="AC429" s="178">
        <f t="shared" si="449"/>
        <v>2.3333333333333428E-2</v>
      </c>
      <c r="AD429" s="178">
        <f t="shared" si="449"/>
        <v>2.6666666666667282E-2</v>
      </c>
      <c r="AE429" s="178">
        <f t="shared" si="449"/>
        <v>2.9999999999999361E-2</v>
      </c>
      <c r="AF429" s="178">
        <f t="shared" si="449"/>
        <v>3.2000000000000028E-2</v>
      </c>
      <c r="AG429" s="178">
        <f t="shared" si="449"/>
        <v>3.4000000000000696E-2</v>
      </c>
      <c r="AH429" s="178">
        <f t="shared" si="449"/>
        <v>3.5999999999997812E-2</v>
      </c>
      <c r="AI429" s="178">
        <f t="shared" si="449"/>
        <v>3.7999999999998479E-2</v>
      </c>
      <c r="AJ429" s="178">
        <f t="shared" si="449"/>
        <v>3.9999999999999147E-2</v>
      </c>
      <c r="AK429" s="178">
        <f t="shared" si="449"/>
        <v>3.9999999999999147E-2</v>
      </c>
      <c r="AL429" s="178">
        <f t="shared" si="449"/>
        <v>4.0000000000000924E-2</v>
      </c>
      <c r="AM429" s="178">
        <f t="shared" si="449"/>
        <v>3.9999999999999147E-2</v>
      </c>
      <c r="AN429" s="178">
        <f t="shared" si="449"/>
        <v>4.0000000000000924E-2</v>
      </c>
      <c r="AO429" s="178">
        <f t="shared" si="449"/>
        <v>4.0000000000000924E-2</v>
      </c>
      <c r="AP429" s="179">
        <f t="shared" si="13"/>
        <v>7.0000000000000284E-2</v>
      </c>
      <c r="AS429" s="240"/>
    </row>
    <row r="430" spans="1:45" ht="12.75">
      <c r="A430" s="184">
        <v>42516</v>
      </c>
      <c r="B430" s="182">
        <v>9.5299999999999994</v>
      </c>
      <c r="C430" s="176">
        <v>9.44</v>
      </c>
      <c r="D430" s="175">
        <v>9.32</v>
      </c>
      <c r="E430" s="175">
        <f t="shared" si="0"/>
        <v>9.2149999999999999</v>
      </c>
      <c r="F430" s="175">
        <v>9.11</v>
      </c>
      <c r="G430" s="175">
        <f t="shared" si="1"/>
        <v>9.0299999999999994</v>
      </c>
      <c r="H430" s="176">
        <v>8.9499999999999993</v>
      </c>
      <c r="I430" s="176">
        <f t="shared" si="2"/>
        <v>8.9</v>
      </c>
      <c r="J430" s="176">
        <f t="shared" si="3"/>
        <v>8.85</v>
      </c>
      <c r="K430" s="175">
        <v>8.8000000000000007</v>
      </c>
      <c r="L430" s="175">
        <f t="shared" si="4"/>
        <v>8.7720000000000002</v>
      </c>
      <c r="M430" s="175">
        <f t="shared" si="5"/>
        <v>8.7439999999999998</v>
      </c>
      <c r="N430" s="175">
        <f t="shared" si="6"/>
        <v>8.7160000000000011</v>
      </c>
      <c r="O430" s="175">
        <f t="shared" si="7"/>
        <v>8.6880000000000006</v>
      </c>
      <c r="P430" s="176">
        <v>8.66</v>
      </c>
      <c r="Q430" s="176">
        <f t="shared" si="8"/>
        <v>8.6460000000000008</v>
      </c>
      <c r="R430" s="176">
        <f t="shared" si="9"/>
        <v>8.6319999999999997</v>
      </c>
      <c r="S430" s="176">
        <f t="shared" si="10"/>
        <v>8.6180000000000003</v>
      </c>
      <c r="T430" s="176">
        <f t="shared" si="11"/>
        <v>8.6039999999999992</v>
      </c>
      <c r="U430" s="183">
        <v>8.59</v>
      </c>
      <c r="V430" s="178">
        <f t="shared" ref="V430:AO430" si="450">B430-B431</f>
        <v>-9.9999999999997868E-3</v>
      </c>
      <c r="W430" s="178">
        <f t="shared" si="450"/>
        <v>-9.9999999999997868E-3</v>
      </c>
      <c r="X430" s="178">
        <f t="shared" si="450"/>
        <v>-9.9999999999997868E-3</v>
      </c>
      <c r="Y430" s="178">
        <f t="shared" si="450"/>
        <v>9.9999999999997868E-3</v>
      </c>
      <c r="Z430" s="178">
        <f t="shared" si="450"/>
        <v>2.9999999999999361E-2</v>
      </c>
      <c r="AA430" s="178">
        <f t="shared" si="450"/>
        <v>3.4999999999998366E-2</v>
      </c>
      <c r="AB430" s="178">
        <f t="shared" si="450"/>
        <v>3.9999999999999147E-2</v>
      </c>
      <c r="AC430" s="178">
        <f t="shared" si="450"/>
        <v>3.6666666666667069E-2</v>
      </c>
      <c r="AD430" s="178">
        <f t="shared" si="450"/>
        <v>3.3333333333333215E-2</v>
      </c>
      <c r="AE430" s="178">
        <f t="shared" si="450"/>
        <v>3.0000000000001137E-2</v>
      </c>
      <c r="AF430" s="178">
        <f t="shared" si="450"/>
        <v>2.5999999999999801E-2</v>
      </c>
      <c r="AG430" s="178">
        <f t="shared" si="450"/>
        <v>2.2000000000000242E-2</v>
      </c>
      <c r="AH430" s="178">
        <f t="shared" si="450"/>
        <v>1.8000000000000682E-2</v>
      </c>
      <c r="AI430" s="178">
        <f t="shared" si="450"/>
        <v>1.4000000000001123E-2</v>
      </c>
      <c r="AJ430" s="178">
        <f t="shared" si="450"/>
        <v>9.9999999999997868E-3</v>
      </c>
      <c r="AK430" s="178">
        <f t="shared" si="450"/>
        <v>9.9999999999997868E-3</v>
      </c>
      <c r="AL430" s="178">
        <f t="shared" si="450"/>
        <v>9.9999999999997868E-3</v>
      </c>
      <c r="AM430" s="178">
        <f t="shared" si="450"/>
        <v>9.9999999999997868E-3</v>
      </c>
      <c r="AN430" s="178">
        <f t="shared" si="450"/>
        <v>9.9999999999997868E-3</v>
      </c>
      <c r="AO430" s="178">
        <f t="shared" si="450"/>
        <v>9.9999999999997868E-3</v>
      </c>
      <c r="AP430" s="179">
        <f t="shared" si="13"/>
        <v>3.9999999999999147E-2</v>
      </c>
      <c r="AS430" s="240"/>
    </row>
    <row r="431" spans="1:45" ht="12.75">
      <c r="A431" s="184">
        <v>42515</v>
      </c>
      <c r="B431" s="182">
        <v>9.5399999999999991</v>
      </c>
      <c r="C431" s="176">
        <v>9.4499999999999993</v>
      </c>
      <c r="D431" s="175">
        <v>9.33</v>
      </c>
      <c r="E431" s="175">
        <f t="shared" si="0"/>
        <v>9.2050000000000001</v>
      </c>
      <c r="F431" s="175">
        <v>9.08</v>
      </c>
      <c r="G431" s="175">
        <f t="shared" si="1"/>
        <v>8.995000000000001</v>
      </c>
      <c r="H431" s="176">
        <v>8.91</v>
      </c>
      <c r="I431" s="176">
        <f t="shared" si="2"/>
        <v>8.8633333333333333</v>
      </c>
      <c r="J431" s="176">
        <f t="shared" si="3"/>
        <v>8.8166666666666664</v>
      </c>
      <c r="K431" s="175">
        <v>8.77</v>
      </c>
      <c r="L431" s="175">
        <f t="shared" si="4"/>
        <v>8.7460000000000004</v>
      </c>
      <c r="M431" s="175">
        <f t="shared" si="5"/>
        <v>8.7219999999999995</v>
      </c>
      <c r="N431" s="175">
        <f t="shared" si="6"/>
        <v>8.6980000000000004</v>
      </c>
      <c r="O431" s="175">
        <f t="shared" si="7"/>
        <v>8.6739999999999995</v>
      </c>
      <c r="P431" s="176">
        <v>8.65</v>
      </c>
      <c r="Q431" s="176">
        <f t="shared" si="8"/>
        <v>8.636000000000001</v>
      </c>
      <c r="R431" s="176">
        <f t="shared" si="9"/>
        <v>8.6219999999999999</v>
      </c>
      <c r="S431" s="176">
        <f t="shared" si="10"/>
        <v>8.6080000000000005</v>
      </c>
      <c r="T431" s="176">
        <f t="shared" si="11"/>
        <v>8.5939999999999994</v>
      </c>
      <c r="U431" s="183">
        <v>8.58</v>
      </c>
      <c r="V431" s="178">
        <f t="shared" ref="V431:AO431" si="451">B431-B432</f>
        <v>3.9999999999999147E-2</v>
      </c>
      <c r="W431" s="178">
        <f t="shared" si="451"/>
        <v>3.9999999999999147E-2</v>
      </c>
      <c r="X431" s="178">
        <f t="shared" si="451"/>
        <v>1.9999999999999574E-2</v>
      </c>
      <c r="Y431" s="178">
        <f t="shared" si="451"/>
        <v>-5.0000000000007816E-3</v>
      </c>
      <c r="Z431" s="178">
        <f t="shared" si="451"/>
        <v>-2.9999999999999361E-2</v>
      </c>
      <c r="AA431" s="178">
        <f t="shared" si="451"/>
        <v>-4.4999999999998153E-2</v>
      </c>
      <c r="AB431" s="178">
        <f t="shared" si="451"/>
        <v>-6.0000000000000497E-2</v>
      </c>
      <c r="AC431" s="178">
        <f t="shared" si="451"/>
        <v>-6.0000000000000497E-2</v>
      </c>
      <c r="AD431" s="178">
        <f t="shared" si="451"/>
        <v>-6.0000000000000497E-2</v>
      </c>
      <c r="AE431" s="178">
        <f t="shared" si="451"/>
        <v>-6.0000000000000497E-2</v>
      </c>
      <c r="AF431" s="178">
        <f t="shared" si="451"/>
        <v>-6.0000000000000497E-2</v>
      </c>
      <c r="AG431" s="178">
        <f t="shared" si="451"/>
        <v>-6.0000000000000497E-2</v>
      </c>
      <c r="AH431" s="178">
        <f t="shared" si="451"/>
        <v>-6.0000000000000497E-2</v>
      </c>
      <c r="AI431" s="178">
        <f t="shared" si="451"/>
        <v>-6.0000000000000497E-2</v>
      </c>
      <c r="AJ431" s="178">
        <f t="shared" si="451"/>
        <v>-6.0000000000000497E-2</v>
      </c>
      <c r="AK431" s="178">
        <f t="shared" si="451"/>
        <v>-6.4000000000000057E-2</v>
      </c>
      <c r="AL431" s="178">
        <f t="shared" si="451"/>
        <v>-6.8000000000001393E-2</v>
      </c>
      <c r="AM431" s="178">
        <f t="shared" si="451"/>
        <v>-7.1999999999999176E-2</v>
      </c>
      <c r="AN431" s="178">
        <f t="shared" si="451"/>
        <v>-7.6000000000000512E-2</v>
      </c>
      <c r="AO431" s="178">
        <f t="shared" si="451"/>
        <v>-8.0000000000000071E-2</v>
      </c>
      <c r="AP431" s="179">
        <f t="shared" si="13"/>
        <v>3.9999999999999147E-2</v>
      </c>
      <c r="AS431" s="240"/>
    </row>
    <row r="432" spans="1:45" ht="12.75">
      <c r="A432" s="184">
        <v>42514</v>
      </c>
      <c r="B432" s="182">
        <v>9.5</v>
      </c>
      <c r="C432" s="176">
        <v>9.41</v>
      </c>
      <c r="D432" s="175">
        <v>9.31</v>
      </c>
      <c r="E432" s="175">
        <f t="shared" si="0"/>
        <v>9.2100000000000009</v>
      </c>
      <c r="F432" s="175">
        <v>9.11</v>
      </c>
      <c r="G432" s="175">
        <f t="shared" si="1"/>
        <v>9.0399999999999991</v>
      </c>
      <c r="H432" s="176">
        <v>8.9700000000000006</v>
      </c>
      <c r="I432" s="176">
        <f t="shared" si="2"/>
        <v>8.9233333333333338</v>
      </c>
      <c r="J432" s="176">
        <f t="shared" si="3"/>
        <v>8.8766666666666669</v>
      </c>
      <c r="K432" s="175">
        <v>8.83</v>
      </c>
      <c r="L432" s="175">
        <f t="shared" si="4"/>
        <v>8.8060000000000009</v>
      </c>
      <c r="M432" s="175">
        <f t="shared" si="5"/>
        <v>8.782</v>
      </c>
      <c r="N432" s="175">
        <f t="shared" si="6"/>
        <v>8.7580000000000009</v>
      </c>
      <c r="O432" s="175">
        <f t="shared" si="7"/>
        <v>8.734</v>
      </c>
      <c r="P432" s="176">
        <v>8.7100000000000009</v>
      </c>
      <c r="Q432" s="176">
        <f t="shared" si="8"/>
        <v>8.7000000000000011</v>
      </c>
      <c r="R432" s="176">
        <f t="shared" si="9"/>
        <v>8.6900000000000013</v>
      </c>
      <c r="S432" s="176">
        <f t="shared" si="10"/>
        <v>8.68</v>
      </c>
      <c r="T432" s="176">
        <f t="shared" si="11"/>
        <v>8.67</v>
      </c>
      <c r="U432" s="183">
        <v>8.66</v>
      </c>
      <c r="V432" s="178">
        <f t="shared" ref="V432:AO432" si="452">B432-B433</f>
        <v>0</v>
      </c>
      <c r="W432" s="178">
        <f t="shared" si="452"/>
        <v>-2.9999999999999361E-2</v>
      </c>
      <c r="X432" s="178">
        <f t="shared" si="452"/>
        <v>-2.9999999999999361E-2</v>
      </c>
      <c r="Y432" s="178">
        <f t="shared" si="452"/>
        <v>-2.4999999999998579E-2</v>
      </c>
      <c r="Z432" s="178">
        <f t="shared" si="452"/>
        <v>-2.000000000000135E-2</v>
      </c>
      <c r="AA432" s="178">
        <f t="shared" si="452"/>
        <v>-1.5000000000000568E-2</v>
      </c>
      <c r="AB432" s="178">
        <f t="shared" si="452"/>
        <v>-9.9999999999997868E-3</v>
      </c>
      <c r="AC432" s="178">
        <f t="shared" si="452"/>
        <v>-1.3333333333333641E-2</v>
      </c>
      <c r="AD432" s="178">
        <f t="shared" si="452"/>
        <v>-1.6666666666665719E-2</v>
      </c>
      <c r="AE432" s="178">
        <f t="shared" si="452"/>
        <v>-1.9999999999999574E-2</v>
      </c>
      <c r="AF432" s="178">
        <f t="shared" si="452"/>
        <v>-1.9999999999999574E-2</v>
      </c>
      <c r="AG432" s="178">
        <f t="shared" si="452"/>
        <v>-1.9999999999999574E-2</v>
      </c>
      <c r="AH432" s="178">
        <f t="shared" si="452"/>
        <v>-1.9999999999999574E-2</v>
      </c>
      <c r="AI432" s="178">
        <f t="shared" si="452"/>
        <v>-1.9999999999999574E-2</v>
      </c>
      <c r="AJ432" s="178">
        <f t="shared" si="452"/>
        <v>-1.9999999999999574E-2</v>
      </c>
      <c r="AK432" s="178">
        <f t="shared" si="452"/>
        <v>-1.7999999999998906E-2</v>
      </c>
      <c r="AL432" s="178">
        <f t="shared" si="452"/>
        <v>-1.5999999999998238E-2</v>
      </c>
      <c r="AM432" s="178">
        <f t="shared" si="452"/>
        <v>-1.4000000000001123E-2</v>
      </c>
      <c r="AN432" s="178">
        <f t="shared" si="452"/>
        <v>-1.2000000000000455E-2</v>
      </c>
      <c r="AO432" s="178">
        <f t="shared" si="452"/>
        <v>-9.9999999999997868E-3</v>
      </c>
      <c r="AP432" s="179">
        <f t="shared" si="13"/>
        <v>0</v>
      </c>
      <c r="AS432" s="240"/>
    </row>
    <row r="433" spans="1:45" ht="12.75">
      <c r="A433" s="184">
        <v>42513</v>
      </c>
      <c r="B433" s="182">
        <v>9.5</v>
      </c>
      <c r="C433" s="176">
        <v>9.44</v>
      </c>
      <c r="D433" s="175">
        <v>9.34</v>
      </c>
      <c r="E433" s="175">
        <f t="shared" si="0"/>
        <v>9.2349999999999994</v>
      </c>
      <c r="F433" s="175">
        <v>9.1300000000000008</v>
      </c>
      <c r="G433" s="175">
        <f t="shared" si="1"/>
        <v>9.0549999999999997</v>
      </c>
      <c r="H433" s="176">
        <v>8.98</v>
      </c>
      <c r="I433" s="176">
        <f t="shared" si="2"/>
        <v>8.9366666666666674</v>
      </c>
      <c r="J433" s="176">
        <f t="shared" si="3"/>
        <v>8.8933333333333326</v>
      </c>
      <c r="K433" s="175">
        <v>8.85</v>
      </c>
      <c r="L433" s="175">
        <f t="shared" si="4"/>
        <v>8.8260000000000005</v>
      </c>
      <c r="M433" s="175">
        <f t="shared" si="5"/>
        <v>8.8019999999999996</v>
      </c>
      <c r="N433" s="175">
        <f t="shared" si="6"/>
        <v>8.7780000000000005</v>
      </c>
      <c r="O433" s="175">
        <f t="shared" si="7"/>
        <v>8.7539999999999996</v>
      </c>
      <c r="P433" s="176">
        <v>8.73</v>
      </c>
      <c r="Q433" s="176">
        <f t="shared" si="8"/>
        <v>8.718</v>
      </c>
      <c r="R433" s="176">
        <f t="shared" si="9"/>
        <v>8.7059999999999995</v>
      </c>
      <c r="S433" s="176">
        <f t="shared" si="10"/>
        <v>8.6940000000000008</v>
      </c>
      <c r="T433" s="176">
        <f t="shared" si="11"/>
        <v>8.6820000000000004</v>
      </c>
      <c r="U433" s="183">
        <v>8.67</v>
      </c>
      <c r="V433" s="178">
        <f t="shared" ref="V433:AO433" si="453">B433-B434</f>
        <v>-1.9999999999999574E-2</v>
      </c>
      <c r="W433" s="178">
        <f t="shared" si="453"/>
        <v>1.9999999999999574E-2</v>
      </c>
      <c r="X433" s="178">
        <f t="shared" si="453"/>
        <v>3.9999999999999147E-2</v>
      </c>
      <c r="Y433" s="178">
        <f t="shared" si="453"/>
        <v>3.9999999999999147E-2</v>
      </c>
      <c r="Z433" s="178">
        <f t="shared" si="453"/>
        <v>4.0000000000000924E-2</v>
      </c>
      <c r="AA433" s="178">
        <f t="shared" si="453"/>
        <v>3.5000000000000142E-2</v>
      </c>
      <c r="AB433" s="178">
        <f t="shared" si="453"/>
        <v>3.0000000000001137E-2</v>
      </c>
      <c r="AC433" s="178">
        <f t="shared" si="453"/>
        <v>3.0000000000001137E-2</v>
      </c>
      <c r="AD433" s="178">
        <f t="shared" si="453"/>
        <v>2.9999999999999361E-2</v>
      </c>
      <c r="AE433" s="178">
        <f t="shared" si="453"/>
        <v>2.9999999999999361E-2</v>
      </c>
      <c r="AF433" s="178">
        <f t="shared" si="453"/>
        <v>2.8000000000000469E-2</v>
      </c>
      <c r="AG433" s="178">
        <f t="shared" si="453"/>
        <v>2.5999999999999801E-2</v>
      </c>
      <c r="AH433" s="178">
        <f t="shared" si="453"/>
        <v>2.3999999999999133E-2</v>
      </c>
      <c r="AI433" s="178">
        <f t="shared" si="453"/>
        <v>2.1999999999998465E-2</v>
      </c>
      <c r="AJ433" s="178">
        <f t="shared" si="453"/>
        <v>1.9999999999999574E-2</v>
      </c>
      <c r="AK433" s="178">
        <f t="shared" si="453"/>
        <v>1.9999999999999574E-2</v>
      </c>
      <c r="AL433" s="178">
        <f t="shared" si="453"/>
        <v>1.9999999999999574E-2</v>
      </c>
      <c r="AM433" s="178">
        <f t="shared" si="453"/>
        <v>1.9999999999999574E-2</v>
      </c>
      <c r="AN433" s="178">
        <f t="shared" si="453"/>
        <v>1.9999999999999574E-2</v>
      </c>
      <c r="AO433" s="178">
        <f t="shared" si="453"/>
        <v>1.9999999999999574E-2</v>
      </c>
      <c r="AP433" s="179">
        <f t="shared" si="13"/>
        <v>4.0000000000000924E-2</v>
      </c>
      <c r="AS433" s="240"/>
    </row>
    <row r="434" spans="1:45" ht="12.75">
      <c r="A434" s="184">
        <v>42510</v>
      </c>
      <c r="B434" s="182">
        <v>9.52</v>
      </c>
      <c r="C434" s="176">
        <v>9.42</v>
      </c>
      <c r="D434" s="175">
        <v>9.3000000000000007</v>
      </c>
      <c r="E434" s="175">
        <f t="shared" si="0"/>
        <v>9.1950000000000003</v>
      </c>
      <c r="F434" s="175">
        <v>9.09</v>
      </c>
      <c r="G434" s="175">
        <f t="shared" si="1"/>
        <v>9.02</v>
      </c>
      <c r="H434" s="176">
        <v>8.9499999999999993</v>
      </c>
      <c r="I434" s="176">
        <f t="shared" si="2"/>
        <v>8.9066666666666663</v>
      </c>
      <c r="J434" s="176">
        <f t="shared" si="3"/>
        <v>8.8633333333333333</v>
      </c>
      <c r="K434" s="175">
        <v>8.82</v>
      </c>
      <c r="L434" s="175">
        <f t="shared" si="4"/>
        <v>8.798</v>
      </c>
      <c r="M434" s="175">
        <f t="shared" si="5"/>
        <v>8.7759999999999998</v>
      </c>
      <c r="N434" s="175">
        <f t="shared" si="6"/>
        <v>8.7540000000000013</v>
      </c>
      <c r="O434" s="175">
        <f t="shared" si="7"/>
        <v>8.7320000000000011</v>
      </c>
      <c r="P434" s="176">
        <v>8.7100000000000009</v>
      </c>
      <c r="Q434" s="176">
        <f t="shared" si="8"/>
        <v>8.6980000000000004</v>
      </c>
      <c r="R434" s="176">
        <f t="shared" si="9"/>
        <v>8.6859999999999999</v>
      </c>
      <c r="S434" s="176">
        <f t="shared" si="10"/>
        <v>8.6740000000000013</v>
      </c>
      <c r="T434" s="176">
        <f t="shared" si="11"/>
        <v>8.6620000000000008</v>
      </c>
      <c r="U434" s="183">
        <v>8.65</v>
      </c>
      <c r="V434" s="178">
        <f t="shared" ref="V434:AO434" si="454">B434-B435</f>
        <v>0</v>
      </c>
      <c r="W434" s="178">
        <f t="shared" si="454"/>
        <v>0</v>
      </c>
      <c r="X434" s="178">
        <f t="shared" si="454"/>
        <v>-9.9999999999997868E-3</v>
      </c>
      <c r="Y434" s="178">
        <f t="shared" si="454"/>
        <v>-2.5000000000000355E-2</v>
      </c>
      <c r="Z434" s="178">
        <f t="shared" si="454"/>
        <v>-4.0000000000000924E-2</v>
      </c>
      <c r="AA434" s="178">
        <f t="shared" si="454"/>
        <v>-4.5000000000001705E-2</v>
      </c>
      <c r="AB434" s="178">
        <f t="shared" si="454"/>
        <v>-5.0000000000000711E-2</v>
      </c>
      <c r="AC434" s="178">
        <f t="shared" si="454"/>
        <v>-5.6666666666666643E-2</v>
      </c>
      <c r="AD434" s="178">
        <f t="shared" si="454"/>
        <v>-6.3333333333334352E-2</v>
      </c>
      <c r="AE434" s="178">
        <f t="shared" si="454"/>
        <v>-7.0000000000000284E-2</v>
      </c>
      <c r="AF434" s="178">
        <f t="shared" si="454"/>
        <v>-7.0000000000000284E-2</v>
      </c>
      <c r="AG434" s="178">
        <f t="shared" si="454"/>
        <v>-7.0000000000000284E-2</v>
      </c>
      <c r="AH434" s="178">
        <f t="shared" si="454"/>
        <v>-6.9999999999998508E-2</v>
      </c>
      <c r="AI434" s="178">
        <f t="shared" si="454"/>
        <v>-6.9999999999998508E-2</v>
      </c>
      <c r="AJ434" s="178">
        <f t="shared" si="454"/>
        <v>-6.9999999999998508E-2</v>
      </c>
      <c r="AK434" s="178">
        <f t="shared" si="454"/>
        <v>-6.9999999999998508E-2</v>
      </c>
      <c r="AL434" s="178">
        <f t="shared" si="454"/>
        <v>-7.0000000000000284E-2</v>
      </c>
      <c r="AM434" s="178">
        <f t="shared" si="454"/>
        <v>-6.9999999999998508E-2</v>
      </c>
      <c r="AN434" s="178">
        <f t="shared" si="454"/>
        <v>-7.0000000000000284E-2</v>
      </c>
      <c r="AO434" s="178">
        <f t="shared" si="454"/>
        <v>-7.0000000000000284E-2</v>
      </c>
      <c r="AP434" s="179">
        <f t="shared" si="13"/>
        <v>0</v>
      </c>
      <c r="AS434" s="240"/>
    </row>
    <row r="435" spans="1:45" ht="12.75">
      <c r="A435" s="184">
        <v>42509</v>
      </c>
      <c r="B435" s="182">
        <v>9.52</v>
      </c>
      <c r="C435" s="176">
        <v>9.42</v>
      </c>
      <c r="D435" s="175">
        <v>9.31</v>
      </c>
      <c r="E435" s="175">
        <f t="shared" si="0"/>
        <v>9.2200000000000006</v>
      </c>
      <c r="F435" s="175">
        <v>9.1300000000000008</v>
      </c>
      <c r="G435" s="175">
        <f t="shared" si="1"/>
        <v>9.0650000000000013</v>
      </c>
      <c r="H435" s="176">
        <v>9</v>
      </c>
      <c r="I435" s="176">
        <f t="shared" si="2"/>
        <v>8.9633333333333329</v>
      </c>
      <c r="J435" s="176">
        <f t="shared" si="3"/>
        <v>8.9266666666666676</v>
      </c>
      <c r="K435" s="175">
        <v>8.89</v>
      </c>
      <c r="L435" s="175">
        <f t="shared" si="4"/>
        <v>8.8680000000000003</v>
      </c>
      <c r="M435" s="175">
        <f t="shared" si="5"/>
        <v>8.8460000000000001</v>
      </c>
      <c r="N435" s="175">
        <f t="shared" si="6"/>
        <v>8.8239999999999998</v>
      </c>
      <c r="O435" s="175">
        <f t="shared" si="7"/>
        <v>8.8019999999999996</v>
      </c>
      <c r="P435" s="176">
        <v>8.7799999999999994</v>
      </c>
      <c r="Q435" s="176">
        <f t="shared" si="8"/>
        <v>8.7679999999999989</v>
      </c>
      <c r="R435" s="176">
        <f t="shared" si="9"/>
        <v>8.7560000000000002</v>
      </c>
      <c r="S435" s="176">
        <f t="shared" si="10"/>
        <v>8.7439999999999998</v>
      </c>
      <c r="T435" s="176">
        <f t="shared" si="11"/>
        <v>8.7320000000000011</v>
      </c>
      <c r="U435" s="183">
        <v>8.7200000000000006</v>
      </c>
      <c r="V435" s="178">
        <f t="shared" ref="V435:AO435" si="455">B435-B436</f>
        <v>1.9999999999999574E-2</v>
      </c>
      <c r="W435" s="178">
        <f t="shared" si="455"/>
        <v>2.9999999999999361E-2</v>
      </c>
      <c r="X435" s="178">
        <f t="shared" si="455"/>
        <v>6.0000000000000497E-2</v>
      </c>
      <c r="Y435" s="178">
        <f t="shared" si="455"/>
        <v>7.5000000000001066E-2</v>
      </c>
      <c r="Z435" s="178">
        <f t="shared" si="455"/>
        <v>9.0000000000001634E-2</v>
      </c>
      <c r="AA435" s="178">
        <f t="shared" si="455"/>
        <v>9.0000000000001634E-2</v>
      </c>
      <c r="AB435" s="178">
        <f t="shared" si="455"/>
        <v>8.9999999999999858E-2</v>
      </c>
      <c r="AC435" s="178">
        <f t="shared" si="455"/>
        <v>9.3333333333333712E-2</v>
      </c>
      <c r="AD435" s="178">
        <f t="shared" si="455"/>
        <v>9.6666666666667567E-2</v>
      </c>
      <c r="AE435" s="178">
        <f t="shared" si="455"/>
        <v>0.10000000000000142</v>
      </c>
      <c r="AF435" s="178">
        <f t="shared" si="455"/>
        <v>9.6000000000001862E-2</v>
      </c>
      <c r="AG435" s="178">
        <f t="shared" si="455"/>
        <v>9.2000000000000526E-2</v>
      </c>
      <c r="AH435" s="178">
        <f t="shared" si="455"/>
        <v>8.8000000000000966E-2</v>
      </c>
      <c r="AI435" s="178">
        <f t="shared" si="455"/>
        <v>8.3999999999999631E-2</v>
      </c>
      <c r="AJ435" s="178">
        <f t="shared" si="455"/>
        <v>8.0000000000000071E-2</v>
      </c>
      <c r="AK435" s="178">
        <f t="shared" si="455"/>
        <v>7.7999999999999403E-2</v>
      </c>
      <c r="AL435" s="178">
        <f t="shared" si="455"/>
        <v>7.6000000000000512E-2</v>
      </c>
      <c r="AM435" s="178">
        <f t="shared" si="455"/>
        <v>7.3999999999999844E-2</v>
      </c>
      <c r="AN435" s="178">
        <f t="shared" si="455"/>
        <v>7.2000000000000952E-2</v>
      </c>
      <c r="AO435" s="178">
        <f t="shared" si="455"/>
        <v>7.0000000000000284E-2</v>
      </c>
      <c r="AP435" s="179">
        <f t="shared" si="13"/>
        <v>0.10000000000000142</v>
      </c>
      <c r="AS435" s="240"/>
    </row>
    <row r="436" spans="1:45" ht="12.75">
      <c r="A436" s="184">
        <v>42508</v>
      </c>
      <c r="B436" s="182">
        <v>9.5</v>
      </c>
      <c r="C436" s="176">
        <v>9.39</v>
      </c>
      <c r="D436" s="175">
        <v>9.25</v>
      </c>
      <c r="E436" s="175">
        <f t="shared" si="0"/>
        <v>9.1449999999999996</v>
      </c>
      <c r="F436" s="175">
        <v>9.0399999999999991</v>
      </c>
      <c r="G436" s="175">
        <f t="shared" si="1"/>
        <v>8.9749999999999996</v>
      </c>
      <c r="H436" s="176">
        <v>8.91</v>
      </c>
      <c r="I436" s="176">
        <f t="shared" si="2"/>
        <v>8.8699999999999992</v>
      </c>
      <c r="J436" s="176">
        <f t="shared" si="3"/>
        <v>8.83</v>
      </c>
      <c r="K436" s="175">
        <v>8.7899999999999991</v>
      </c>
      <c r="L436" s="175">
        <f t="shared" si="4"/>
        <v>8.7719999999999985</v>
      </c>
      <c r="M436" s="175">
        <f t="shared" si="5"/>
        <v>8.7539999999999996</v>
      </c>
      <c r="N436" s="175">
        <f t="shared" si="6"/>
        <v>8.7359999999999989</v>
      </c>
      <c r="O436" s="175">
        <f t="shared" si="7"/>
        <v>8.718</v>
      </c>
      <c r="P436" s="176">
        <v>8.6999999999999993</v>
      </c>
      <c r="Q436" s="176">
        <f t="shared" si="8"/>
        <v>8.69</v>
      </c>
      <c r="R436" s="176">
        <f t="shared" si="9"/>
        <v>8.68</v>
      </c>
      <c r="S436" s="176">
        <f t="shared" si="10"/>
        <v>8.67</v>
      </c>
      <c r="T436" s="176">
        <f t="shared" si="11"/>
        <v>8.66</v>
      </c>
      <c r="U436" s="183">
        <v>8.65</v>
      </c>
      <c r="V436" s="178">
        <f t="shared" ref="V436:AO436" si="456">B436-B437</f>
        <v>2.9999999999999361E-2</v>
      </c>
      <c r="W436" s="178">
        <f t="shared" si="456"/>
        <v>3.0000000000001137E-2</v>
      </c>
      <c r="X436" s="178">
        <f t="shared" si="456"/>
        <v>3.9999999999999147E-2</v>
      </c>
      <c r="Y436" s="178">
        <f t="shared" si="456"/>
        <v>4.4999999999998153E-2</v>
      </c>
      <c r="Z436" s="178">
        <f t="shared" si="456"/>
        <v>4.9999999999998934E-2</v>
      </c>
      <c r="AA436" s="178">
        <f t="shared" si="456"/>
        <v>4.9999999999998934E-2</v>
      </c>
      <c r="AB436" s="178">
        <f t="shared" si="456"/>
        <v>5.0000000000000711E-2</v>
      </c>
      <c r="AC436" s="178">
        <f t="shared" si="456"/>
        <v>4.6666666666666856E-2</v>
      </c>
      <c r="AD436" s="178">
        <f t="shared" si="456"/>
        <v>4.3333333333333002E-2</v>
      </c>
      <c r="AE436" s="178">
        <f t="shared" si="456"/>
        <v>3.9999999999999147E-2</v>
      </c>
      <c r="AF436" s="178">
        <f t="shared" si="456"/>
        <v>3.7999999999998479E-2</v>
      </c>
      <c r="AG436" s="178">
        <f t="shared" si="456"/>
        <v>3.5999999999999588E-2</v>
      </c>
      <c r="AH436" s="178">
        <f t="shared" si="456"/>
        <v>3.399999999999892E-2</v>
      </c>
      <c r="AI436" s="178">
        <f t="shared" si="456"/>
        <v>3.2000000000000028E-2</v>
      </c>
      <c r="AJ436" s="178">
        <f t="shared" si="456"/>
        <v>2.9999999999999361E-2</v>
      </c>
      <c r="AK436" s="178">
        <f t="shared" si="456"/>
        <v>2.7999999999998693E-2</v>
      </c>
      <c r="AL436" s="178">
        <f t="shared" si="456"/>
        <v>2.5999999999999801E-2</v>
      </c>
      <c r="AM436" s="178">
        <f t="shared" si="456"/>
        <v>2.3999999999999133E-2</v>
      </c>
      <c r="AN436" s="178">
        <f t="shared" si="456"/>
        <v>2.2000000000000242E-2</v>
      </c>
      <c r="AO436" s="178">
        <f t="shared" si="456"/>
        <v>1.9999999999999574E-2</v>
      </c>
      <c r="AP436" s="179">
        <f t="shared" si="13"/>
        <v>5.0000000000000711E-2</v>
      </c>
      <c r="AS436" s="240"/>
    </row>
    <row r="437" spans="1:45" ht="12.75">
      <c r="A437" s="184">
        <v>42507</v>
      </c>
      <c r="B437" s="182">
        <v>9.4700000000000006</v>
      </c>
      <c r="C437" s="176">
        <v>9.36</v>
      </c>
      <c r="D437" s="175">
        <v>9.2100000000000009</v>
      </c>
      <c r="E437" s="175">
        <f t="shared" si="0"/>
        <v>9.1000000000000014</v>
      </c>
      <c r="F437" s="175">
        <v>8.99</v>
      </c>
      <c r="G437" s="175">
        <f t="shared" si="1"/>
        <v>8.9250000000000007</v>
      </c>
      <c r="H437" s="176">
        <v>8.86</v>
      </c>
      <c r="I437" s="176">
        <f t="shared" si="2"/>
        <v>8.8233333333333324</v>
      </c>
      <c r="J437" s="176">
        <f t="shared" si="3"/>
        <v>8.7866666666666671</v>
      </c>
      <c r="K437" s="175">
        <v>8.75</v>
      </c>
      <c r="L437" s="175">
        <f t="shared" si="4"/>
        <v>8.734</v>
      </c>
      <c r="M437" s="175">
        <f t="shared" si="5"/>
        <v>8.718</v>
      </c>
      <c r="N437" s="175">
        <f t="shared" si="6"/>
        <v>8.702</v>
      </c>
      <c r="O437" s="175">
        <f t="shared" si="7"/>
        <v>8.6859999999999999</v>
      </c>
      <c r="P437" s="176">
        <v>8.67</v>
      </c>
      <c r="Q437" s="176">
        <f t="shared" si="8"/>
        <v>8.6620000000000008</v>
      </c>
      <c r="R437" s="176">
        <f t="shared" si="9"/>
        <v>8.6539999999999999</v>
      </c>
      <c r="S437" s="176">
        <f t="shared" si="10"/>
        <v>8.6460000000000008</v>
      </c>
      <c r="T437" s="176">
        <f t="shared" si="11"/>
        <v>8.6379999999999999</v>
      </c>
      <c r="U437" s="183">
        <v>8.6300000000000008</v>
      </c>
      <c r="V437" s="178">
        <f t="shared" ref="V437:AO437" si="457">B437-B438</f>
        <v>9.9999999999997868E-3</v>
      </c>
      <c r="W437" s="178">
        <f t="shared" si="457"/>
        <v>9.9999999999997868E-3</v>
      </c>
      <c r="X437" s="178">
        <f t="shared" si="457"/>
        <v>2.000000000000135E-2</v>
      </c>
      <c r="Y437" s="178">
        <f t="shared" si="457"/>
        <v>2.000000000000135E-2</v>
      </c>
      <c r="Z437" s="178">
        <f t="shared" si="457"/>
        <v>1.9999999999999574E-2</v>
      </c>
      <c r="AA437" s="178">
        <f t="shared" si="457"/>
        <v>1.5000000000000568E-2</v>
      </c>
      <c r="AB437" s="178">
        <f t="shared" si="457"/>
        <v>9.9999999999997868E-3</v>
      </c>
      <c r="AC437" s="178">
        <f t="shared" si="457"/>
        <v>9.9999999999997868E-3</v>
      </c>
      <c r="AD437" s="178">
        <f t="shared" si="457"/>
        <v>9.9999999999997868E-3</v>
      </c>
      <c r="AE437" s="178">
        <f t="shared" si="457"/>
        <v>9.9999999999997868E-3</v>
      </c>
      <c r="AF437" s="178">
        <f t="shared" si="457"/>
        <v>1.2000000000000455E-2</v>
      </c>
      <c r="AG437" s="178">
        <f t="shared" si="457"/>
        <v>1.3999999999999346E-2</v>
      </c>
      <c r="AH437" s="178">
        <f t="shared" si="457"/>
        <v>1.6000000000000014E-2</v>
      </c>
      <c r="AI437" s="178">
        <f t="shared" si="457"/>
        <v>1.7999999999998906E-2</v>
      </c>
      <c r="AJ437" s="178">
        <f t="shared" si="457"/>
        <v>1.9999999999999574E-2</v>
      </c>
      <c r="AK437" s="178">
        <f t="shared" si="457"/>
        <v>2.000000000000135E-2</v>
      </c>
      <c r="AL437" s="178">
        <f t="shared" si="457"/>
        <v>1.9999999999999574E-2</v>
      </c>
      <c r="AM437" s="178">
        <f t="shared" si="457"/>
        <v>2.000000000000135E-2</v>
      </c>
      <c r="AN437" s="178">
        <f t="shared" si="457"/>
        <v>1.9999999999999574E-2</v>
      </c>
      <c r="AO437" s="178">
        <f t="shared" si="457"/>
        <v>2.000000000000135E-2</v>
      </c>
      <c r="AP437" s="179">
        <f t="shared" si="13"/>
        <v>2.000000000000135E-2</v>
      </c>
      <c r="AS437" s="240"/>
    </row>
    <row r="438" spans="1:45" ht="12.75">
      <c r="A438" s="184">
        <v>42506</v>
      </c>
      <c r="B438" s="182">
        <v>9.4600000000000009</v>
      </c>
      <c r="C438" s="176">
        <v>9.35</v>
      </c>
      <c r="D438" s="175">
        <v>9.19</v>
      </c>
      <c r="E438" s="175">
        <f t="shared" si="0"/>
        <v>9.08</v>
      </c>
      <c r="F438" s="175">
        <v>8.9700000000000006</v>
      </c>
      <c r="G438" s="175">
        <f t="shared" si="1"/>
        <v>8.91</v>
      </c>
      <c r="H438" s="176">
        <v>8.85</v>
      </c>
      <c r="I438" s="176">
        <f t="shared" si="2"/>
        <v>8.8133333333333326</v>
      </c>
      <c r="J438" s="176">
        <f t="shared" si="3"/>
        <v>8.7766666666666673</v>
      </c>
      <c r="K438" s="175">
        <v>8.74</v>
      </c>
      <c r="L438" s="175">
        <f t="shared" si="4"/>
        <v>8.7219999999999995</v>
      </c>
      <c r="M438" s="175">
        <f t="shared" si="5"/>
        <v>8.7040000000000006</v>
      </c>
      <c r="N438" s="175">
        <f t="shared" si="6"/>
        <v>8.6859999999999999</v>
      </c>
      <c r="O438" s="175">
        <f t="shared" si="7"/>
        <v>8.668000000000001</v>
      </c>
      <c r="P438" s="176">
        <v>8.65</v>
      </c>
      <c r="Q438" s="176">
        <f t="shared" si="8"/>
        <v>8.6419999999999995</v>
      </c>
      <c r="R438" s="176">
        <f t="shared" si="9"/>
        <v>8.6340000000000003</v>
      </c>
      <c r="S438" s="176">
        <f t="shared" si="10"/>
        <v>8.6259999999999994</v>
      </c>
      <c r="T438" s="176">
        <f t="shared" si="11"/>
        <v>8.6180000000000003</v>
      </c>
      <c r="U438" s="183">
        <v>8.61</v>
      </c>
      <c r="V438" s="178">
        <f t="shared" ref="V438:AO438" si="458">B438-B439</f>
        <v>-2.9999999999999361E-2</v>
      </c>
      <c r="W438" s="178">
        <f t="shared" si="458"/>
        <v>-1.9999999999999574E-2</v>
      </c>
      <c r="X438" s="178">
        <f t="shared" si="458"/>
        <v>-9.9999999999997868E-3</v>
      </c>
      <c r="Y438" s="178">
        <f t="shared" si="458"/>
        <v>0</v>
      </c>
      <c r="Z438" s="178">
        <f t="shared" si="458"/>
        <v>9.9999999999997868E-3</v>
      </c>
      <c r="AA438" s="178">
        <f t="shared" si="458"/>
        <v>1.5000000000000568E-2</v>
      </c>
      <c r="AB438" s="178">
        <f t="shared" si="458"/>
        <v>1.9999999999999574E-2</v>
      </c>
      <c r="AC438" s="178">
        <f t="shared" si="458"/>
        <v>1.3333333333331865E-2</v>
      </c>
      <c r="AD438" s="178">
        <f t="shared" si="458"/>
        <v>6.6666666666677088E-3</v>
      </c>
      <c r="AE438" s="178">
        <f t="shared" si="458"/>
        <v>0</v>
      </c>
      <c r="AF438" s="178">
        <f t="shared" si="458"/>
        <v>-4.0000000000013358E-3</v>
      </c>
      <c r="AG438" s="178">
        <f t="shared" si="458"/>
        <v>-7.9999999999991189E-3</v>
      </c>
      <c r="AH438" s="178">
        <f t="shared" si="458"/>
        <v>-1.2000000000000455E-2</v>
      </c>
      <c r="AI438" s="178">
        <f t="shared" si="458"/>
        <v>-1.5999999999998238E-2</v>
      </c>
      <c r="AJ438" s="178">
        <f t="shared" si="458"/>
        <v>-1.9999999999999574E-2</v>
      </c>
      <c r="AK438" s="178">
        <f t="shared" si="458"/>
        <v>-2.2000000000000242E-2</v>
      </c>
      <c r="AL438" s="178">
        <f t="shared" si="458"/>
        <v>-2.3999999999999133E-2</v>
      </c>
      <c r="AM438" s="178">
        <f t="shared" si="458"/>
        <v>-2.6000000000001577E-2</v>
      </c>
      <c r="AN438" s="178">
        <f t="shared" si="458"/>
        <v>-2.8000000000000469E-2</v>
      </c>
      <c r="AO438" s="178">
        <f t="shared" si="458"/>
        <v>-3.0000000000001137E-2</v>
      </c>
      <c r="AP438" s="179">
        <f t="shared" si="13"/>
        <v>1.9999999999999574E-2</v>
      </c>
      <c r="AS438" s="240"/>
    </row>
    <row r="439" spans="1:45" ht="12.75">
      <c r="A439" s="184">
        <v>42503</v>
      </c>
      <c r="B439" s="182">
        <v>9.49</v>
      </c>
      <c r="C439" s="176">
        <v>9.3699999999999992</v>
      </c>
      <c r="D439" s="175">
        <v>9.1999999999999993</v>
      </c>
      <c r="E439" s="175">
        <f t="shared" si="0"/>
        <v>9.08</v>
      </c>
      <c r="F439" s="175">
        <v>8.9600000000000009</v>
      </c>
      <c r="G439" s="175">
        <f t="shared" si="1"/>
        <v>8.8949999999999996</v>
      </c>
      <c r="H439" s="176">
        <v>8.83</v>
      </c>
      <c r="I439" s="176">
        <f t="shared" si="2"/>
        <v>8.8000000000000007</v>
      </c>
      <c r="J439" s="176">
        <f t="shared" si="3"/>
        <v>8.77</v>
      </c>
      <c r="K439" s="175">
        <v>8.74</v>
      </c>
      <c r="L439" s="175">
        <f t="shared" si="4"/>
        <v>8.7260000000000009</v>
      </c>
      <c r="M439" s="175">
        <f t="shared" si="5"/>
        <v>8.7119999999999997</v>
      </c>
      <c r="N439" s="175">
        <f t="shared" si="6"/>
        <v>8.6980000000000004</v>
      </c>
      <c r="O439" s="175">
        <f t="shared" si="7"/>
        <v>8.6839999999999993</v>
      </c>
      <c r="P439" s="176">
        <v>8.67</v>
      </c>
      <c r="Q439" s="176">
        <f t="shared" si="8"/>
        <v>8.6639999999999997</v>
      </c>
      <c r="R439" s="176">
        <f t="shared" si="9"/>
        <v>8.6579999999999995</v>
      </c>
      <c r="S439" s="176">
        <f t="shared" si="10"/>
        <v>8.652000000000001</v>
      </c>
      <c r="T439" s="176">
        <f t="shared" si="11"/>
        <v>8.6460000000000008</v>
      </c>
      <c r="U439" s="183">
        <v>8.64</v>
      </c>
      <c r="V439" s="178">
        <f t="shared" ref="V439:AO439" si="459">B439-B440</f>
        <v>9.9999999999997868E-3</v>
      </c>
      <c r="W439" s="178">
        <f t="shared" si="459"/>
        <v>9.9999999999997868E-3</v>
      </c>
      <c r="X439" s="178">
        <f t="shared" si="459"/>
        <v>0</v>
      </c>
      <c r="Y439" s="178">
        <f t="shared" si="459"/>
        <v>-9.9999999999997868E-3</v>
      </c>
      <c r="Z439" s="178">
        <f t="shared" si="459"/>
        <v>-1.9999999999999574E-2</v>
      </c>
      <c r="AA439" s="178">
        <f t="shared" si="459"/>
        <v>-2.5000000000000355E-2</v>
      </c>
      <c r="AB439" s="178">
        <f t="shared" si="459"/>
        <v>-2.9999999999999361E-2</v>
      </c>
      <c r="AC439" s="178">
        <f t="shared" si="459"/>
        <v>-2.9999999999999361E-2</v>
      </c>
      <c r="AD439" s="178">
        <f t="shared" si="459"/>
        <v>-2.9999999999999361E-2</v>
      </c>
      <c r="AE439" s="178">
        <f t="shared" si="459"/>
        <v>-2.9999999999999361E-2</v>
      </c>
      <c r="AF439" s="178">
        <f t="shared" si="459"/>
        <v>-2.7999999999998693E-2</v>
      </c>
      <c r="AG439" s="178">
        <f t="shared" si="459"/>
        <v>-2.5999999999999801E-2</v>
      </c>
      <c r="AH439" s="178">
        <f t="shared" si="459"/>
        <v>-2.3999999999999133E-2</v>
      </c>
      <c r="AI439" s="178">
        <f t="shared" si="459"/>
        <v>-2.2000000000000242E-2</v>
      </c>
      <c r="AJ439" s="178">
        <f t="shared" si="459"/>
        <v>-1.9999999999999574E-2</v>
      </c>
      <c r="AK439" s="178">
        <f t="shared" si="459"/>
        <v>-1.6000000000000014E-2</v>
      </c>
      <c r="AL439" s="178">
        <f t="shared" si="459"/>
        <v>-1.2000000000000455E-2</v>
      </c>
      <c r="AM439" s="178">
        <f t="shared" si="459"/>
        <v>-7.9999999999991189E-3</v>
      </c>
      <c r="AN439" s="178">
        <f t="shared" si="459"/>
        <v>-3.9999999999995595E-3</v>
      </c>
      <c r="AO439" s="178">
        <f t="shared" si="459"/>
        <v>0</v>
      </c>
      <c r="AP439" s="179">
        <f t="shared" si="13"/>
        <v>9.9999999999997868E-3</v>
      </c>
      <c r="AS439" s="240"/>
    </row>
    <row r="440" spans="1:45" ht="12.75">
      <c r="A440" s="184">
        <v>42502</v>
      </c>
      <c r="B440" s="182">
        <v>9.48</v>
      </c>
      <c r="C440" s="176">
        <v>9.36</v>
      </c>
      <c r="D440" s="175">
        <v>9.1999999999999993</v>
      </c>
      <c r="E440" s="175">
        <f t="shared" si="0"/>
        <v>9.09</v>
      </c>
      <c r="F440" s="175">
        <v>8.98</v>
      </c>
      <c r="G440" s="175">
        <f t="shared" si="1"/>
        <v>8.92</v>
      </c>
      <c r="H440" s="176">
        <v>8.86</v>
      </c>
      <c r="I440" s="176">
        <f t="shared" si="2"/>
        <v>8.83</v>
      </c>
      <c r="J440" s="176">
        <f t="shared" si="3"/>
        <v>8.7999999999999989</v>
      </c>
      <c r="K440" s="175">
        <v>8.77</v>
      </c>
      <c r="L440" s="175">
        <f t="shared" si="4"/>
        <v>8.7539999999999996</v>
      </c>
      <c r="M440" s="175">
        <f t="shared" si="5"/>
        <v>8.7379999999999995</v>
      </c>
      <c r="N440" s="175">
        <f t="shared" si="6"/>
        <v>8.7219999999999995</v>
      </c>
      <c r="O440" s="175">
        <f t="shared" si="7"/>
        <v>8.7059999999999995</v>
      </c>
      <c r="P440" s="176">
        <v>8.69</v>
      </c>
      <c r="Q440" s="176">
        <f t="shared" si="8"/>
        <v>8.68</v>
      </c>
      <c r="R440" s="176">
        <f t="shared" si="9"/>
        <v>8.67</v>
      </c>
      <c r="S440" s="176">
        <f t="shared" si="10"/>
        <v>8.66</v>
      </c>
      <c r="T440" s="176">
        <f t="shared" si="11"/>
        <v>8.65</v>
      </c>
      <c r="U440" s="183">
        <v>8.64</v>
      </c>
      <c r="V440" s="178">
        <f t="shared" ref="V440:AO440" si="460">B440-B441</f>
        <v>-3.9999999999999147E-2</v>
      </c>
      <c r="W440" s="178">
        <f t="shared" si="460"/>
        <v>-9.9999999999997868E-3</v>
      </c>
      <c r="X440" s="178">
        <f t="shared" si="460"/>
        <v>0</v>
      </c>
      <c r="Y440" s="178">
        <f t="shared" si="460"/>
        <v>4.9999999999990052E-3</v>
      </c>
      <c r="Z440" s="178">
        <f t="shared" si="460"/>
        <v>9.9999999999997868E-3</v>
      </c>
      <c r="AA440" s="178">
        <f t="shared" si="460"/>
        <v>5.0000000000007816E-3</v>
      </c>
      <c r="AB440" s="178">
        <f t="shared" si="460"/>
        <v>0</v>
      </c>
      <c r="AC440" s="178">
        <f t="shared" si="460"/>
        <v>-6.6666666666659324E-3</v>
      </c>
      <c r="AD440" s="178">
        <f t="shared" si="460"/>
        <v>-1.3333333333333641E-2</v>
      </c>
      <c r="AE440" s="178">
        <f t="shared" si="460"/>
        <v>-1.9999999999999574E-2</v>
      </c>
      <c r="AF440" s="178">
        <f t="shared" si="460"/>
        <v>-2.5999999999999801E-2</v>
      </c>
      <c r="AG440" s="178">
        <f t="shared" si="460"/>
        <v>-3.2000000000000028E-2</v>
      </c>
      <c r="AH440" s="178">
        <f t="shared" si="460"/>
        <v>-3.8000000000000256E-2</v>
      </c>
      <c r="AI440" s="178">
        <f t="shared" si="460"/>
        <v>-4.4000000000000483E-2</v>
      </c>
      <c r="AJ440" s="178">
        <f t="shared" si="460"/>
        <v>-5.0000000000000711E-2</v>
      </c>
      <c r="AK440" s="178">
        <f t="shared" si="460"/>
        <v>-5.1999999999999602E-2</v>
      </c>
      <c r="AL440" s="178">
        <f t="shared" si="460"/>
        <v>-5.400000000000027E-2</v>
      </c>
      <c r="AM440" s="178">
        <f t="shared" si="460"/>
        <v>-5.5999999999999162E-2</v>
      </c>
      <c r="AN440" s="178">
        <f t="shared" si="460"/>
        <v>-5.7999999999999829E-2</v>
      </c>
      <c r="AO440" s="178">
        <f t="shared" si="460"/>
        <v>-5.9999999999998721E-2</v>
      </c>
      <c r="AP440" s="179">
        <f t="shared" si="13"/>
        <v>9.9999999999997868E-3</v>
      </c>
      <c r="AS440" s="240"/>
    </row>
    <row r="441" spans="1:45" ht="12.75">
      <c r="A441" s="184">
        <v>42501</v>
      </c>
      <c r="B441" s="182">
        <v>9.52</v>
      </c>
      <c r="C441" s="176">
        <v>9.3699999999999992</v>
      </c>
      <c r="D441" s="175">
        <v>9.1999999999999993</v>
      </c>
      <c r="E441" s="175">
        <f t="shared" si="0"/>
        <v>9.0850000000000009</v>
      </c>
      <c r="F441" s="175">
        <v>8.9700000000000006</v>
      </c>
      <c r="G441" s="175">
        <f t="shared" si="1"/>
        <v>8.9149999999999991</v>
      </c>
      <c r="H441" s="176">
        <v>8.86</v>
      </c>
      <c r="I441" s="176">
        <f t="shared" si="2"/>
        <v>8.836666666666666</v>
      </c>
      <c r="J441" s="176">
        <f t="shared" si="3"/>
        <v>8.8133333333333326</v>
      </c>
      <c r="K441" s="175">
        <v>8.7899999999999991</v>
      </c>
      <c r="L441" s="175">
        <f t="shared" si="4"/>
        <v>8.7799999999999994</v>
      </c>
      <c r="M441" s="175">
        <f t="shared" si="5"/>
        <v>8.77</v>
      </c>
      <c r="N441" s="175">
        <f t="shared" si="6"/>
        <v>8.76</v>
      </c>
      <c r="O441" s="175">
        <f t="shared" si="7"/>
        <v>8.75</v>
      </c>
      <c r="P441" s="176">
        <v>8.74</v>
      </c>
      <c r="Q441" s="176">
        <f t="shared" si="8"/>
        <v>8.7319999999999993</v>
      </c>
      <c r="R441" s="176">
        <f t="shared" si="9"/>
        <v>8.7240000000000002</v>
      </c>
      <c r="S441" s="176">
        <f t="shared" si="10"/>
        <v>8.7159999999999993</v>
      </c>
      <c r="T441" s="176">
        <f t="shared" si="11"/>
        <v>8.7080000000000002</v>
      </c>
      <c r="U441" s="183">
        <v>8.6999999999999993</v>
      </c>
      <c r="V441" s="178">
        <f t="shared" ref="V441:AO441" si="461">B441-B442</f>
        <v>-4.0000000000000924E-2</v>
      </c>
      <c r="W441" s="178">
        <f t="shared" si="461"/>
        <v>-5.0000000000000711E-2</v>
      </c>
      <c r="X441" s="178">
        <f t="shared" si="461"/>
        <v>-8.0000000000000071E-2</v>
      </c>
      <c r="Y441" s="178">
        <f t="shared" si="461"/>
        <v>-9.9999999999997868E-2</v>
      </c>
      <c r="Z441" s="178">
        <f t="shared" si="461"/>
        <v>-0.11999999999999922</v>
      </c>
      <c r="AA441" s="178">
        <f t="shared" si="461"/>
        <v>-0.125</v>
      </c>
      <c r="AB441" s="178">
        <f t="shared" si="461"/>
        <v>-0.13000000000000078</v>
      </c>
      <c r="AC441" s="178">
        <f t="shared" si="461"/>
        <v>-0.13000000000000078</v>
      </c>
      <c r="AD441" s="178">
        <f t="shared" si="461"/>
        <v>-0.13000000000000078</v>
      </c>
      <c r="AE441" s="178">
        <f t="shared" si="461"/>
        <v>-0.13000000000000078</v>
      </c>
      <c r="AF441" s="178">
        <f t="shared" si="461"/>
        <v>-0.12600000000000122</v>
      </c>
      <c r="AG441" s="178">
        <f t="shared" si="461"/>
        <v>-0.12199999999999989</v>
      </c>
      <c r="AH441" s="178">
        <f t="shared" si="461"/>
        <v>-0.11800000000000033</v>
      </c>
      <c r="AI441" s="178">
        <f t="shared" si="461"/>
        <v>-0.11399999999999899</v>
      </c>
      <c r="AJ441" s="178">
        <f t="shared" si="461"/>
        <v>-0.10999999999999943</v>
      </c>
      <c r="AK441" s="178">
        <f t="shared" si="461"/>
        <v>-0.10800000000000054</v>
      </c>
      <c r="AL441" s="178">
        <f t="shared" si="461"/>
        <v>-0.10599999999999987</v>
      </c>
      <c r="AM441" s="178">
        <f t="shared" si="461"/>
        <v>-0.10400000000000098</v>
      </c>
      <c r="AN441" s="178">
        <f t="shared" si="461"/>
        <v>-0.10200000000000031</v>
      </c>
      <c r="AO441" s="178">
        <f t="shared" si="461"/>
        <v>-0.10000000000000142</v>
      </c>
      <c r="AP441" s="179">
        <f t="shared" si="13"/>
        <v>-4.0000000000000924E-2</v>
      </c>
      <c r="AS441" s="240"/>
    </row>
    <row r="442" spans="1:45" ht="12.75">
      <c r="A442" s="184">
        <v>42500</v>
      </c>
      <c r="B442" s="182">
        <v>9.56</v>
      </c>
      <c r="C442" s="176">
        <v>9.42</v>
      </c>
      <c r="D442" s="175">
        <v>9.2799999999999994</v>
      </c>
      <c r="E442" s="175">
        <f t="shared" si="0"/>
        <v>9.1849999999999987</v>
      </c>
      <c r="F442" s="175">
        <v>9.09</v>
      </c>
      <c r="G442" s="175">
        <f t="shared" si="1"/>
        <v>9.0399999999999991</v>
      </c>
      <c r="H442" s="176">
        <v>8.99</v>
      </c>
      <c r="I442" s="176">
        <f t="shared" si="2"/>
        <v>8.9666666666666668</v>
      </c>
      <c r="J442" s="176">
        <f t="shared" si="3"/>
        <v>8.9433333333333334</v>
      </c>
      <c r="K442" s="175">
        <v>8.92</v>
      </c>
      <c r="L442" s="175">
        <f t="shared" si="4"/>
        <v>8.9060000000000006</v>
      </c>
      <c r="M442" s="175">
        <f t="shared" si="5"/>
        <v>8.8919999999999995</v>
      </c>
      <c r="N442" s="175">
        <f t="shared" si="6"/>
        <v>8.8780000000000001</v>
      </c>
      <c r="O442" s="175">
        <f t="shared" si="7"/>
        <v>8.863999999999999</v>
      </c>
      <c r="P442" s="176">
        <v>8.85</v>
      </c>
      <c r="Q442" s="176">
        <f t="shared" si="8"/>
        <v>8.84</v>
      </c>
      <c r="R442" s="176">
        <f t="shared" si="9"/>
        <v>8.83</v>
      </c>
      <c r="S442" s="176">
        <f t="shared" si="10"/>
        <v>8.82</v>
      </c>
      <c r="T442" s="176">
        <f t="shared" si="11"/>
        <v>8.81</v>
      </c>
      <c r="U442" s="183">
        <v>8.8000000000000007</v>
      </c>
      <c r="V442" s="178">
        <f t="shared" ref="V442:AO442" si="462">B442-B443</f>
        <v>5.0000000000000711E-2</v>
      </c>
      <c r="W442" s="178">
        <f t="shared" si="462"/>
        <v>5.0000000000000711E-2</v>
      </c>
      <c r="X442" s="178">
        <f t="shared" si="462"/>
        <v>1.9999999999999574E-2</v>
      </c>
      <c r="Y442" s="178">
        <f t="shared" si="462"/>
        <v>1.4999999999998792E-2</v>
      </c>
      <c r="Z442" s="178">
        <f t="shared" si="462"/>
        <v>9.9999999999997868E-3</v>
      </c>
      <c r="AA442" s="178">
        <f t="shared" si="462"/>
        <v>1.4999999999998792E-2</v>
      </c>
      <c r="AB442" s="178">
        <f t="shared" si="462"/>
        <v>1.9999999999999574E-2</v>
      </c>
      <c r="AC442" s="178">
        <f t="shared" si="462"/>
        <v>2.3333333333333428E-2</v>
      </c>
      <c r="AD442" s="178">
        <f t="shared" si="462"/>
        <v>2.6666666666665506E-2</v>
      </c>
      <c r="AE442" s="178">
        <f t="shared" si="462"/>
        <v>2.9999999999999361E-2</v>
      </c>
      <c r="AF442" s="178">
        <f t="shared" si="462"/>
        <v>2.8000000000000469E-2</v>
      </c>
      <c r="AG442" s="178">
        <f t="shared" si="462"/>
        <v>2.5999999999999801E-2</v>
      </c>
      <c r="AH442" s="178">
        <f t="shared" si="462"/>
        <v>2.3999999999999133E-2</v>
      </c>
      <c r="AI442" s="178">
        <f t="shared" si="462"/>
        <v>2.1999999999998465E-2</v>
      </c>
      <c r="AJ442" s="178">
        <f t="shared" si="462"/>
        <v>1.9999999999999574E-2</v>
      </c>
      <c r="AK442" s="178">
        <f t="shared" si="462"/>
        <v>1.6000000000000014E-2</v>
      </c>
      <c r="AL442" s="178">
        <f t="shared" si="462"/>
        <v>1.2000000000000455E-2</v>
      </c>
      <c r="AM442" s="178">
        <f t="shared" si="462"/>
        <v>7.9999999999991189E-3</v>
      </c>
      <c r="AN442" s="178">
        <f t="shared" si="462"/>
        <v>3.9999999999995595E-3</v>
      </c>
      <c r="AO442" s="178">
        <f t="shared" si="462"/>
        <v>0</v>
      </c>
      <c r="AP442" s="179">
        <f t="shared" si="13"/>
        <v>5.0000000000000711E-2</v>
      </c>
      <c r="AS442" s="240"/>
    </row>
    <row r="443" spans="1:45" ht="12.75">
      <c r="A443" s="184">
        <v>42496</v>
      </c>
      <c r="B443" s="182">
        <v>9.51</v>
      </c>
      <c r="C443" s="176">
        <v>9.3699999999999992</v>
      </c>
      <c r="D443" s="175">
        <v>9.26</v>
      </c>
      <c r="E443" s="175">
        <f t="shared" si="0"/>
        <v>9.17</v>
      </c>
      <c r="F443" s="175">
        <v>9.08</v>
      </c>
      <c r="G443" s="175">
        <f t="shared" si="1"/>
        <v>9.0250000000000004</v>
      </c>
      <c r="H443" s="176">
        <v>8.9700000000000006</v>
      </c>
      <c r="I443" s="176">
        <f t="shared" si="2"/>
        <v>8.9433333333333334</v>
      </c>
      <c r="J443" s="176">
        <f t="shared" si="3"/>
        <v>8.9166666666666679</v>
      </c>
      <c r="K443" s="175">
        <v>8.89</v>
      </c>
      <c r="L443" s="175">
        <f t="shared" si="4"/>
        <v>8.8780000000000001</v>
      </c>
      <c r="M443" s="175">
        <f t="shared" si="5"/>
        <v>8.8659999999999997</v>
      </c>
      <c r="N443" s="175">
        <f t="shared" si="6"/>
        <v>8.854000000000001</v>
      </c>
      <c r="O443" s="175">
        <f t="shared" si="7"/>
        <v>8.8420000000000005</v>
      </c>
      <c r="P443" s="176">
        <v>8.83</v>
      </c>
      <c r="Q443" s="176">
        <f t="shared" si="8"/>
        <v>8.8239999999999998</v>
      </c>
      <c r="R443" s="176">
        <f t="shared" si="9"/>
        <v>8.8179999999999996</v>
      </c>
      <c r="S443" s="176">
        <f t="shared" si="10"/>
        <v>8.8120000000000012</v>
      </c>
      <c r="T443" s="176">
        <f t="shared" si="11"/>
        <v>8.8060000000000009</v>
      </c>
      <c r="U443" s="183">
        <v>8.8000000000000007</v>
      </c>
      <c r="V443" s="178">
        <f t="shared" ref="V443:AO443" si="463">B443-B444</f>
        <v>-6.0000000000000497E-2</v>
      </c>
      <c r="W443" s="178">
        <f t="shared" si="463"/>
        <v>-5.0000000000000711E-2</v>
      </c>
      <c r="X443" s="178">
        <f t="shared" si="463"/>
        <v>-2.9999999999999361E-2</v>
      </c>
      <c r="Y443" s="178">
        <f t="shared" si="463"/>
        <v>-1.4999999999998792E-2</v>
      </c>
      <c r="Z443" s="178">
        <f t="shared" si="463"/>
        <v>0</v>
      </c>
      <c r="AA443" s="178">
        <f t="shared" si="463"/>
        <v>0</v>
      </c>
      <c r="AB443" s="178">
        <f t="shared" si="463"/>
        <v>0</v>
      </c>
      <c r="AC443" s="178">
        <f t="shared" si="463"/>
        <v>-9.9999999999997868E-3</v>
      </c>
      <c r="AD443" s="178">
        <f t="shared" si="463"/>
        <v>-1.9999999999999574E-2</v>
      </c>
      <c r="AE443" s="178">
        <f t="shared" si="463"/>
        <v>-2.9999999999999361E-2</v>
      </c>
      <c r="AF443" s="178">
        <f t="shared" si="463"/>
        <v>-3.2000000000000028E-2</v>
      </c>
      <c r="AG443" s="178">
        <f t="shared" si="463"/>
        <v>-3.4000000000000696E-2</v>
      </c>
      <c r="AH443" s="178">
        <f t="shared" si="463"/>
        <v>-3.5999999999997812E-2</v>
      </c>
      <c r="AI443" s="178">
        <f t="shared" si="463"/>
        <v>-3.7999999999998479E-2</v>
      </c>
      <c r="AJ443" s="178">
        <f t="shared" si="463"/>
        <v>-3.9999999999999147E-2</v>
      </c>
      <c r="AK443" s="178">
        <f t="shared" si="463"/>
        <v>-3.8000000000000256E-2</v>
      </c>
      <c r="AL443" s="178">
        <f t="shared" si="463"/>
        <v>-3.5999999999999588E-2</v>
      </c>
      <c r="AM443" s="178">
        <f t="shared" si="463"/>
        <v>-3.399999999999892E-2</v>
      </c>
      <c r="AN443" s="178">
        <f t="shared" si="463"/>
        <v>-3.1999999999998252E-2</v>
      </c>
      <c r="AO443" s="178">
        <f t="shared" si="463"/>
        <v>-2.9999999999999361E-2</v>
      </c>
      <c r="AP443" s="179">
        <f t="shared" si="13"/>
        <v>0</v>
      </c>
      <c r="AS443" s="240"/>
    </row>
    <row r="444" spans="1:45" ht="12.75">
      <c r="A444" s="184">
        <v>42495</v>
      </c>
      <c r="B444" s="182">
        <v>9.57</v>
      </c>
      <c r="C444" s="176">
        <v>9.42</v>
      </c>
      <c r="D444" s="175">
        <v>9.2899999999999991</v>
      </c>
      <c r="E444" s="175">
        <f t="shared" si="0"/>
        <v>9.1849999999999987</v>
      </c>
      <c r="F444" s="175">
        <v>9.08</v>
      </c>
      <c r="G444" s="175">
        <f t="shared" si="1"/>
        <v>9.0250000000000004</v>
      </c>
      <c r="H444" s="176">
        <v>8.9700000000000006</v>
      </c>
      <c r="I444" s="176">
        <f t="shared" si="2"/>
        <v>8.9533333333333331</v>
      </c>
      <c r="J444" s="176">
        <f t="shared" si="3"/>
        <v>8.9366666666666674</v>
      </c>
      <c r="K444" s="175">
        <v>8.92</v>
      </c>
      <c r="L444" s="175">
        <f t="shared" si="4"/>
        <v>8.91</v>
      </c>
      <c r="M444" s="175">
        <f t="shared" si="5"/>
        <v>8.9</v>
      </c>
      <c r="N444" s="175">
        <f t="shared" si="6"/>
        <v>8.8899999999999988</v>
      </c>
      <c r="O444" s="175">
        <f t="shared" si="7"/>
        <v>8.879999999999999</v>
      </c>
      <c r="P444" s="176">
        <v>8.8699999999999992</v>
      </c>
      <c r="Q444" s="176">
        <f t="shared" si="8"/>
        <v>8.8620000000000001</v>
      </c>
      <c r="R444" s="176">
        <f t="shared" si="9"/>
        <v>8.8539999999999992</v>
      </c>
      <c r="S444" s="176">
        <f t="shared" si="10"/>
        <v>8.8460000000000001</v>
      </c>
      <c r="T444" s="176">
        <f t="shared" si="11"/>
        <v>8.8379999999999992</v>
      </c>
      <c r="U444" s="183">
        <v>8.83</v>
      </c>
      <c r="V444" s="178">
        <f t="shared" ref="V444:AO444" si="464">B444-B445</f>
        <v>-8.9999999999999858E-2</v>
      </c>
      <c r="W444" s="178">
        <f t="shared" si="464"/>
        <v>0</v>
      </c>
      <c r="X444" s="178">
        <f t="shared" si="464"/>
        <v>0</v>
      </c>
      <c r="Y444" s="178">
        <f t="shared" si="464"/>
        <v>-1.9999999999999574E-2</v>
      </c>
      <c r="Z444" s="178">
        <f t="shared" si="464"/>
        <v>-3.9999999999999147E-2</v>
      </c>
      <c r="AA444" s="178">
        <f t="shared" si="464"/>
        <v>-3.9999999999999147E-2</v>
      </c>
      <c r="AB444" s="178">
        <f t="shared" si="464"/>
        <v>-3.9999999999999147E-2</v>
      </c>
      <c r="AC444" s="178">
        <f t="shared" si="464"/>
        <v>-3.6666666666667069E-2</v>
      </c>
      <c r="AD444" s="178">
        <f t="shared" si="464"/>
        <v>-3.3333333333331439E-2</v>
      </c>
      <c r="AE444" s="178">
        <f t="shared" si="464"/>
        <v>-2.9999999999999361E-2</v>
      </c>
      <c r="AF444" s="178">
        <f t="shared" si="464"/>
        <v>-2.7999999999998693E-2</v>
      </c>
      <c r="AG444" s="178">
        <f t="shared" si="464"/>
        <v>-2.5999999999999801E-2</v>
      </c>
      <c r="AH444" s="178">
        <f t="shared" si="464"/>
        <v>-2.4000000000000909E-2</v>
      </c>
      <c r="AI444" s="178">
        <f t="shared" si="464"/>
        <v>-2.2000000000002018E-2</v>
      </c>
      <c r="AJ444" s="178">
        <f t="shared" si="464"/>
        <v>-2.000000000000135E-2</v>
      </c>
      <c r="AK444" s="178">
        <f t="shared" si="464"/>
        <v>-1.9999999999999574E-2</v>
      </c>
      <c r="AL444" s="178">
        <f t="shared" si="464"/>
        <v>-2.000000000000135E-2</v>
      </c>
      <c r="AM444" s="178">
        <f t="shared" si="464"/>
        <v>-1.9999999999999574E-2</v>
      </c>
      <c r="AN444" s="178">
        <f t="shared" si="464"/>
        <v>-2.000000000000135E-2</v>
      </c>
      <c r="AO444" s="178">
        <f t="shared" si="464"/>
        <v>-1.9999999999999574E-2</v>
      </c>
      <c r="AP444" s="179">
        <f t="shared" si="13"/>
        <v>0</v>
      </c>
      <c r="AS444" s="240"/>
    </row>
    <row r="445" spans="1:45" ht="12.75">
      <c r="A445" s="184">
        <v>42494</v>
      </c>
      <c r="B445" s="182">
        <v>9.66</v>
      </c>
      <c r="C445" s="176">
        <v>9.42</v>
      </c>
      <c r="D445" s="175">
        <v>9.2899999999999991</v>
      </c>
      <c r="E445" s="175">
        <f t="shared" si="0"/>
        <v>9.2049999999999983</v>
      </c>
      <c r="F445" s="175">
        <v>9.1199999999999992</v>
      </c>
      <c r="G445" s="175">
        <f t="shared" si="1"/>
        <v>9.0649999999999995</v>
      </c>
      <c r="H445" s="176">
        <v>9.01</v>
      </c>
      <c r="I445" s="176">
        <f t="shared" si="2"/>
        <v>8.99</v>
      </c>
      <c r="J445" s="176">
        <f t="shared" si="3"/>
        <v>8.9699999999999989</v>
      </c>
      <c r="K445" s="175">
        <v>8.9499999999999993</v>
      </c>
      <c r="L445" s="175">
        <f t="shared" si="4"/>
        <v>8.9379999999999988</v>
      </c>
      <c r="M445" s="175">
        <f t="shared" si="5"/>
        <v>8.9260000000000002</v>
      </c>
      <c r="N445" s="175">
        <f t="shared" si="6"/>
        <v>8.9139999999999997</v>
      </c>
      <c r="O445" s="175">
        <f t="shared" si="7"/>
        <v>8.902000000000001</v>
      </c>
      <c r="P445" s="176">
        <v>8.89</v>
      </c>
      <c r="Q445" s="176">
        <f t="shared" si="8"/>
        <v>8.8819999999999997</v>
      </c>
      <c r="R445" s="176">
        <f t="shared" si="9"/>
        <v>8.8740000000000006</v>
      </c>
      <c r="S445" s="176">
        <f t="shared" si="10"/>
        <v>8.8659999999999997</v>
      </c>
      <c r="T445" s="176">
        <f t="shared" si="11"/>
        <v>8.8580000000000005</v>
      </c>
      <c r="U445" s="183">
        <v>8.85</v>
      </c>
      <c r="V445" s="178">
        <f t="shared" ref="V445:AO445" si="465">B445-B446</f>
        <v>6.0000000000000497E-2</v>
      </c>
      <c r="W445" s="178">
        <f t="shared" si="465"/>
        <v>2.9999999999999361E-2</v>
      </c>
      <c r="X445" s="178">
        <f t="shared" si="465"/>
        <v>4.9999999999998934E-2</v>
      </c>
      <c r="Y445" s="178">
        <f t="shared" si="465"/>
        <v>8.9999999999998082E-2</v>
      </c>
      <c r="Z445" s="178">
        <f t="shared" si="465"/>
        <v>0.12999999999999901</v>
      </c>
      <c r="AA445" s="178">
        <f t="shared" si="465"/>
        <v>0.13999999999999879</v>
      </c>
      <c r="AB445" s="178">
        <f t="shared" si="465"/>
        <v>0.15000000000000036</v>
      </c>
      <c r="AC445" s="178">
        <f t="shared" si="465"/>
        <v>0.14333333333333442</v>
      </c>
      <c r="AD445" s="178">
        <f t="shared" si="465"/>
        <v>0.13666666666666494</v>
      </c>
      <c r="AE445" s="178">
        <f t="shared" si="465"/>
        <v>0.12999999999999901</v>
      </c>
      <c r="AF445" s="178">
        <f t="shared" si="465"/>
        <v>0.12599999999999945</v>
      </c>
      <c r="AG445" s="178">
        <f t="shared" si="465"/>
        <v>0.12199999999999989</v>
      </c>
      <c r="AH445" s="178">
        <f t="shared" si="465"/>
        <v>0.11800000000000033</v>
      </c>
      <c r="AI445" s="178">
        <f t="shared" si="465"/>
        <v>0.11400000000000077</v>
      </c>
      <c r="AJ445" s="178">
        <f t="shared" si="465"/>
        <v>0.11000000000000121</v>
      </c>
      <c r="AK445" s="178">
        <f t="shared" si="465"/>
        <v>0.10800000000000054</v>
      </c>
      <c r="AL445" s="178">
        <f t="shared" si="465"/>
        <v>0.10600000000000165</v>
      </c>
      <c r="AM445" s="178">
        <f t="shared" si="465"/>
        <v>0.1039999999999992</v>
      </c>
      <c r="AN445" s="178">
        <f t="shared" si="465"/>
        <v>0.10200000000000031</v>
      </c>
      <c r="AO445" s="178">
        <f t="shared" si="465"/>
        <v>9.9999999999999645E-2</v>
      </c>
      <c r="AP445" s="179">
        <f t="shared" si="13"/>
        <v>0.15000000000000036</v>
      </c>
      <c r="AS445" s="240"/>
    </row>
    <row r="446" spans="1:45" ht="12.75">
      <c r="A446" s="184">
        <v>42489</v>
      </c>
      <c r="B446" s="182">
        <v>9.6</v>
      </c>
      <c r="C446" s="176">
        <v>9.39</v>
      </c>
      <c r="D446" s="175">
        <v>9.24</v>
      </c>
      <c r="E446" s="175">
        <f t="shared" si="0"/>
        <v>9.1150000000000002</v>
      </c>
      <c r="F446" s="175">
        <v>8.99</v>
      </c>
      <c r="G446" s="175">
        <f t="shared" si="1"/>
        <v>8.9250000000000007</v>
      </c>
      <c r="H446" s="176">
        <v>8.86</v>
      </c>
      <c r="I446" s="176">
        <f t="shared" si="2"/>
        <v>8.8466666666666658</v>
      </c>
      <c r="J446" s="176">
        <f t="shared" si="3"/>
        <v>8.8333333333333339</v>
      </c>
      <c r="K446" s="175">
        <v>8.82</v>
      </c>
      <c r="L446" s="175">
        <f t="shared" si="4"/>
        <v>8.8119999999999994</v>
      </c>
      <c r="M446" s="175">
        <f t="shared" si="5"/>
        <v>8.8040000000000003</v>
      </c>
      <c r="N446" s="175">
        <f t="shared" si="6"/>
        <v>8.7959999999999994</v>
      </c>
      <c r="O446" s="175">
        <f t="shared" si="7"/>
        <v>8.7880000000000003</v>
      </c>
      <c r="P446" s="176">
        <v>8.7799999999999994</v>
      </c>
      <c r="Q446" s="176">
        <f t="shared" si="8"/>
        <v>8.7739999999999991</v>
      </c>
      <c r="R446" s="176">
        <f t="shared" si="9"/>
        <v>8.7679999999999989</v>
      </c>
      <c r="S446" s="176">
        <f t="shared" si="10"/>
        <v>8.7620000000000005</v>
      </c>
      <c r="T446" s="176">
        <f t="shared" si="11"/>
        <v>8.7560000000000002</v>
      </c>
      <c r="U446" s="183">
        <v>8.75</v>
      </c>
      <c r="V446" s="178">
        <f t="shared" ref="V446:AO446" si="466">B446-B447</f>
        <v>-4.0000000000000924E-2</v>
      </c>
      <c r="W446" s="178">
        <f t="shared" si="466"/>
        <v>-2.9999999999999361E-2</v>
      </c>
      <c r="X446" s="178">
        <f t="shared" si="466"/>
        <v>-4.9999999999998934E-2</v>
      </c>
      <c r="Y446" s="178">
        <f t="shared" si="466"/>
        <v>-8.9999999999998082E-2</v>
      </c>
      <c r="Z446" s="178">
        <f t="shared" si="466"/>
        <v>-0.12999999999999901</v>
      </c>
      <c r="AA446" s="178">
        <f t="shared" si="466"/>
        <v>-0.14999999999999858</v>
      </c>
      <c r="AB446" s="178">
        <f t="shared" si="466"/>
        <v>-0.16999999999999993</v>
      </c>
      <c r="AC446" s="178">
        <f t="shared" si="466"/>
        <v>-0.17333333333333378</v>
      </c>
      <c r="AD446" s="178">
        <f t="shared" si="466"/>
        <v>-0.17666666666666586</v>
      </c>
      <c r="AE446" s="178">
        <f t="shared" si="466"/>
        <v>-0.17999999999999972</v>
      </c>
      <c r="AF446" s="178">
        <f t="shared" si="466"/>
        <v>-0.18400000000000105</v>
      </c>
      <c r="AG446" s="178">
        <f t="shared" si="466"/>
        <v>-0.18800000000000061</v>
      </c>
      <c r="AH446" s="178">
        <f t="shared" si="466"/>
        <v>-0.19200000000000017</v>
      </c>
      <c r="AI446" s="178">
        <f t="shared" si="466"/>
        <v>-0.19599999999999973</v>
      </c>
      <c r="AJ446" s="178">
        <f t="shared" si="466"/>
        <v>-0.20000000000000107</v>
      </c>
      <c r="AK446" s="178">
        <f t="shared" si="466"/>
        <v>-0.20600000000000129</v>
      </c>
      <c r="AL446" s="178">
        <f t="shared" si="466"/>
        <v>-0.21200000000000152</v>
      </c>
      <c r="AM446" s="178">
        <f t="shared" si="466"/>
        <v>-0.21799999999999997</v>
      </c>
      <c r="AN446" s="178">
        <f t="shared" si="466"/>
        <v>-0.2240000000000002</v>
      </c>
      <c r="AO446" s="178">
        <f t="shared" si="466"/>
        <v>-0.23000000000000043</v>
      </c>
      <c r="AP446" s="179">
        <f t="shared" si="13"/>
        <v>-2.9999999999999361E-2</v>
      </c>
      <c r="AS446" s="240"/>
    </row>
    <row r="447" spans="1:45" ht="12.75">
      <c r="A447" s="184">
        <v>42488</v>
      </c>
      <c r="B447" s="182">
        <v>9.64</v>
      </c>
      <c r="C447" s="176">
        <v>9.42</v>
      </c>
      <c r="D447" s="175">
        <v>9.2899999999999991</v>
      </c>
      <c r="E447" s="175">
        <f t="shared" si="0"/>
        <v>9.2049999999999983</v>
      </c>
      <c r="F447" s="175">
        <v>9.1199999999999992</v>
      </c>
      <c r="G447" s="175">
        <f t="shared" si="1"/>
        <v>9.0749999999999993</v>
      </c>
      <c r="H447" s="176">
        <v>9.0299999999999994</v>
      </c>
      <c r="I447" s="176">
        <f t="shared" si="2"/>
        <v>9.02</v>
      </c>
      <c r="J447" s="176">
        <f t="shared" si="3"/>
        <v>9.01</v>
      </c>
      <c r="K447" s="175">
        <v>9</v>
      </c>
      <c r="L447" s="175">
        <f t="shared" si="4"/>
        <v>8.9960000000000004</v>
      </c>
      <c r="M447" s="175">
        <f t="shared" si="5"/>
        <v>8.9920000000000009</v>
      </c>
      <c r="N447" s="175">
        <f t="shared" si="6"/>
        <v>8.9879999999999995</v>
      </c>
      <c r="O447" s="175">
        <f t="shared" si="7"/>
        <v>8.984</v>
      </c>
      <c r="P447" s="176">
        <v>8.98</v>
      </c>
      <c r="Q447" s="176">
        <f t="shared" si="8"/>
        <v>8.98</v>
      </c>
      <c r="R447" s="176">
        <f t="shared" si="9"/>
        <v>8.98</v>
      </c>
      <c r="S447" s="176">
        <f t="shared" si="10"/>
        <v>8.98</v>
      </c>
      <c r="T447" s="176">
        <f t="shared" si="11"/>
        <v>8.98</v>
      </c>
      <c r="U447" s="183">
        <v>8.98</v>
      </c>
      <c r="V447" s="178">
        <f t="shared" ref="V447:AO447" si="467">B447-B448</f>
        <v>-1.9999999999999574E-2</v>
      </c>
      <c r="W447" s="178">
        <f t="shared" si="467"/>
        <v>-5.0000000000000711E-2</v>
      </c>
      <c r="X447" s="178">
        <f t="shared" si="467"/>
        <v>-8.0000000000000071E-2</v>
      </c>
      <c r="Y447" s="178">
        <f t="shared" si="467"/>
        <v>-0.11000000000000121</v>
      </c>
      <c r="Z447" s="178">
        <f t="shared" si="467"/>
        <v>-0.14000000000000057</v>
      </c>
      <c r="AA447" s="178">
        <f t="shared" si="467"/>
        <v>-0.15500000000000114</v>
      </c>
      <c r="AB447" s="178">
        <f t="shared" si="467"/>
        <v>-0.16999999999999993</v>
      </c>
      <c r="AC447" s="178">
        <f t="shared" si="467"/>
        <v>-0.16999999999999993</v>
      </c>
      <c r="AD447" s="178">
        <f t="shared" si="467"/>
        <v>-0.16999999999999993</v>
      </c>
      <c r="AE447" s="178">
        <f t="shared" si="467"/>
        <v>-0.16999999999999993</v>
      </c>
      <c r="AF447" s="178">
        <f t="shared" si="467"/>
        <v>-0.17199999999999882</v>
      </c>
      <c r="AG447" s="178">
        <f t="shared" si="467"/>
        <v>-0.17399999999999949</v>
      </c>
      <c r="AH447" s="178">
        <f t="shared" si="467"/>
        <v>-0.17600000000000016</v>
      </c>
      <c r="AI447" s="178">
        <f t="shared" si="467"/>
        <v>-0.17800000000000082</v>
      </c>
      <c r="AJ447" s="178">
        <f t="shared" si="467"/>
        <v>-0.17999999999999972</v>
      </c>
      <c r="AK447" s="178">
        <f t="shared" si="467"/>
        <v>-0.17999999999999972</v>
      </c>
      <c r="AL447" s="178">
        <f t="shared" si="467"/>
        <v>-0.17999999999999972</v>
      </c>
      <c r="AM447" s="178">
        <f t="shared" si="467"/>
        <v>-0.17999999999999972</v>
      </c>
      <c r="AN447" s="178">
        <f t="shared" si="467"/>
        <v>-0.17999999999999972</v>
      </c>
      <c r="AO447" s="178">
        <f t="shared" si="467"/>
        <v>-0.17999999999999972</v>
      </c>
      <c r="AP447" s="179">
        <f t="shared" si="13"/>
        <v>-1.9999999999999574E-2</v>
      </c>
      <c r="AS447" s="240"/>
    </row>
    <row r="448" spans="1:45" ht="12.75">
      <c r="A448" s="184">
        <v>42487</v>
      </c>
      <c r="B448" s="182">
        <v>9.66</v>
      </c>
      <c r="C448" s="176">
        <v>9.4700000000000006</v>
      </c>
      <c r="D448" s="175">
        <v>9.3699999999999992</v>
      </c>
      <c r="E448" s="175">
        <f t="shared" si="0"/>
        <v>9.3149999999999995</v>
      </c>
      <c r="F448" s="175">
        <v>9.26</v>
      </c>
      <c r="G448" s="175">
        <f t="shared" si="1"/>
        <v>9.23</v>
      </c>
      <c r="H448" s="176">
        <v>9.1999999999999993</v>
      </c>
      <c r="I448" s="176">
        <f t="shared" si="2"/>
        <v>9.19</v>
      </c>
      <c r="J448" s="176">
        <f t="shared" si="3"/>
        <v>9.18</v>
      </c>
      <c r="K448" s="175">
        <v>9.17</v>
      </c>
      <c r="L448" s="175">
        <f t="shared" si="4"/>
        <v>9.1679999999999993</v>
      </c>
      <c r="M448" s="175">
        <f t="shared" si="5"/>
        <v>9.1660000000000004</v>
      </c>
      <c r="N448" s="175">
        <f t="shared" si="6"/>
        <v>9.1639999999999997</v>
      </c>
      <c r="O448" s="175">
        <f t="shared" si="7"/>
        <v>9.1620000000000008</v>
      </c>
      <c r="P448" s="176">
        <v>9.16</v>
      </c>
      <c r="Q448" s="176">
        <f t="shared" si="8"/>
        <v>9.16</v>
      </c>
      <c r="R448" s="176">
        <f t="shared" si="9"/>
        <v>9.16</v>
      </c>
      <c r="S448" s="176">
        <f t="shared" si="10"/>
        <v>9.16</v>
      </c>
      <c r="T448" s="176">
        <f t="shared" si="11"/>
        <v>9.16</v>
      </c>
      <c r="U448" s="183">
        <v>9.16</v>
      </c>
      <c r="V448" s="178">
        <f t="shared" ref="V448:AO448" si="468">B448-B449</f>
        <v>-2.9999999999999361E-2</v>
      </c>
      <c r="W448" s="178">
        <f t="shared" si="468"/>
        <v>0</v>
      </c>
      <c r="X448" s="178">
        <f t="shared" si="468"/>
        <v>0</v>
      </c>
      <c r="Y448" s="178">
        <f t="shared" si="468"/>
        <v>-9.9999999999997868E-3</v>
      </c>
      <c r="Z448" s="178">
        <f t="shared" si="468"/>
        <v>-1.9999999999999574E-2</v>
      </c>
      <c r="AA448" s="178">
        <f t="shared" si="468"/>
        <v>-2.9999999999999361E-2</v>
      </c>
      <c r="AB448" s="178">
        <f t="shared" si="468"/>
        <v>-4.0000000000000924E-2</v>
      </c>
      <c r="AC448" s="178">
        <f t="shared" si="468"/>
        <v>-4.3333333333334778E-2</v>
      </c>
      <c r="AD448" s="178">
        <f t="shared" si="468"/>
        <v>-4.6666666666666856E-2</v>
      </c>
      <c r="AE448" s="178">
        <f t="shared" si="468"/>
        <v>-5.0000000000000711E-2</v>
      </c>
      <c r="AF448" s="178">
        <f t="shared" si="468"/>
        <v>-4.8000000000001819E-2</v>
      </c>
      <c r="AG448" s="178">
        <f t="shared" si="468"/>
        <v>-4.5999999999999375E-2</v>
      </c>
      <c r="AH448" s="178">
        <f t="shared" si="468"/>
        <v>-4.4000000000000483E-2</v>
      </c>
      <c r="AI448" s="178">
        <f t="shared" si="468"/>
        <v>-4.1999999999998039E-2</v>
      </c>
      <c r="AJ448" s="178">
        <f t="shared" si="468"/>
        <v>-3.9999999999999147E-2</v>
      </c>
      <c r="AK448" s="178">
        <f t="shared" si="468"/>
        <v>-3.9999999999999147E-2</v>
      </c>
      <c r="AL448" s="178">
        <f t="shared" si="468"/>
        <v>-3.9999999999999147E-2</v>
      </c>
      <c r="AM448" s="178">
        <f t="shared" si="468"/>
        <v>-3.9999999999999147E-2</v>
      </c>
      <c r="AN448" s="178">
        <f t="shared" si="468"/>
        <v>-3.9999999999999147E-2</v>
      </c>
      <c r="AO448" s="178">
        <f t="shared" si="468"/>
        <v>-3.9999999999999147E-2</v>
      </c>
      <c r="AP448" s="179">
        <f t="shared" si="13"/>
        <v>0</v>
      </c>
      <c r="AS448" s="240"/>
    </row>
    <row r="449" spans="1:45" ht="12.75">
      <c r="A449" s="184">
        <v>42486</v>
      </c>
      <c r="B449" s="182">
        <v>9.69</v>
      </c>
      <c r="C449" s="176">
        <v>9.4700000000000006</v>
      </c>
      <c r="D449" s="175">
        <v>9.3699999999999992</v>
      </c>
      <c r="E449" s="175">
        <f t="shared" si="0"/>
        <v>9.3249999999999993</v>
      </c>
      <c r="F449" s="175">
        <v>9.2799999999999994</v>
      </c>
      <c r="G449" s="175">
        <f t="shared" si="1"/>
        <v>9.26</v>
      </c>
      <c r="H449" s="176">
        <v>9.24</v>
      </c>
      <c r="I449" s="176">
        <f t="shared" si="2"/>
        <v>9.2333333333333343</v>
      </c>
      <c r="J449" s="176">
        <f t="shared" si="3"/>
        <v>9.2266666666666666</v>
      </c>
      <c r="K449" s="175">
        <v>9.2200000000000006</v>
      </c>
      <c r="L449" s="175">
        <f t="shared" si="4"/>
        <v>9.2160000000000011</v>
      </c>
      <c r="M449" s="175">
        <f t="shared" si="5"/>
        <v>9.2119999999999997</v>
      </c>
      <c r="N449" s="175">
        <f t="shared" si="6"/>
        <v>9.2080000000000002</v>
      </c>
      <c r="O449" s="175">
        <f t="shared" si="7"/>
        <v>9.2039999999999988</v>
      </c>
      <c r="P449" s="176">
        <v>9.1999999999999993</v>
      </c>
      <c r="Q449" s="176">
        <f t="shared" si="8"/>
        <v>9.1999999999999993</v>
      </c>
      <c r="R449" s="176">
        <f t="shared" si="9"/>
        <v>9.1999999999999993</v>
      </c>
      <c r="S449" s="176">
        <f t="shared" si="10"/>
        <v>9.1999999999999993</v>
      </c>
      <c r="T449" s="176">
        <f t="shared" si="11"/>
        <v>9.1999999999999993</v>
      </c>
      <c r="U449" s="183">
        <v>9.1999999999999993</v>
      </c>
      <c r="V449" s="178">
        <f t="shared" ref="V449:AO449" si="469">B449-B450</f>
        <v>2.9999999999999361E-2</v>
      </c>
      <c r="W449" s="178">
        <f t="shared" si="469"/>
        <v>0</v>
      </c>
      <c r="X449" s="178">
        <f t="shared" si="469"/>
        <v>-1.0000000000001563E-2</v>
      </c>
      <c r="Y449" s="178">
        <f t="shared" si="469"/>
        <v>-5.0000000000007816E-3</v>
      </c>
      <c r="Z449" s="178">
        <f t="shared" si="469"/>
        <v>0</v>
      </c>
      <c r="AA449" s="178">
        <f t="shared" si="469"/>
        <v>5.0000000000007816E-3</v>
      </c>
      <c r="AB449" s="178">
        <f t="shared" si="469"/>
        <v>9.9999999999997868E-3</v>
      </c>
      <c r="AC449" s="178">
        <f t="shared" si="469"/>
        <v>9.9999999999997868E-3</v>
      </c>
      <c r="AD449" s="178">
        <f t="shared" si="469"/>
        <v>9.9999999999997868E-3</v>
      </c>
      <c r="AE449" s="178">
        <f t="shared" si="469"/>
        <v>9.9999999999997868E-3</v>
      </c>
      <c r="AF449" s="178">
        <f t="shared" si="469"/>
        <v>8.0000000000008953E-3</v>
      </c>
      <c r="AG449" s="178">
        <f t="shared" si="469"/>
        <v>6.0000000000002274E-3</v>
      </c>
      <c r="AH449" s="178">
        <f t="shared" si="469"/>
        <v>3.9999999999995595E-3</v>
      </c>
      <c r="AI449" s="178">
        <f t="shared" si="469"/>
        <v>1.9999999999988916E-3</v>
      </c>
      <c r="AJ449" s="178">
        <f t="shared" si="469"/>
        <v>0</v>
      </c>
      <c r="AK449" s="178">
        <f t="shared" si="469"/>
        <v>2.0000000000006679E-3</v>
      </c>
      <c r="AL449" s="178">
        <f t="shared" si="469"/>
        <v>3.9999999999995595E-3</v>
      </c>
      <c r="AM449" s="178">
        <f t="shared" si="469"/>
        <v>6.0000000000002274E-3</v>
      </c>
      <c r="AN449" s="178">
        <f t="shared" si="469"/>
        <v>7.9999999999991189E-3</v>
      </c>
      <c r="AO449" s="178">
        <f t="shared" si="469"/>
        <v>9.9999999999997868E-3</v>
      </c>
      <c r="AP449" s="179">
        <f t="shared" si="13"/>
        <v>2.9999999999999361E-2</v>
      </c>
      <c r="AS449" s="240"/>
    </row>
    <row r="450" spans="1:45" ht="12.75">
      <c r="A450" s="184">
        <v>42485</v>
      </c>
      <c r="B450" s="182">
        <v>9.66</v>
      </c>
      <c r="C450" s="176">
        <v>9.4700000000000006</v>
      </c>
      <c r="D450" s="175">
        <v>9.3800000000000008</v>
      </c>
      <c r="E450" s="175">
        <f t="shared" si="0"/>
        <v>9.33</v>
      </c>
      <c r="F450" s="175">
        <v>9.2799999999999994</v>
      </c>
      <c r="G450" s="175">
        <f t="shared" si="1"/>
        <v>9.254999999999999</v>
      </c>
      <c r="H450" s="176">
        <v>9.23</v>
      </c>
      <c r="I450" s="176">
        <f t="shared" si="2"/>
        <v>9.2233333333333345</v>
      </c>
      <c r="J450" s="176">
        <f t="shared" si="3"/>
        <v>9.2166666666666668</v>
      </c>
      <c r="K450" s="175">
        <v>9.2100000000000009</v>
      </c>
      <c r="L450" s="175">
        <f t="shared" si="4"/>
        <v>9.2080000000000002</v>
      </c>
      <c r="M450" s="175">
        <f t="shared" si="5"/>
        <v>9.2059999999999995</v>
      </c>
      <c r="N450" s="175">
        <f t="shared" si="6"/>
        <v>9.2040000000000006</v>
      </c>
      <c r="O450" s="175">
        <f t="shared" si="7"/>
        <v>9.202</v>
      </c>
      <c r="P450" s="176">
        <v>9.1999999999999993</v>
      </c>
      <c r="Q450" s="176">
        <f t="shared" si="8"/>
        <v>9.1979999999999986</v>
      </c>
      <c r="R450" s="176">
        <f t="shared" si="9"/>
        <v>9.1959999999999997</v>
      </c>
      <c r="S450" s="176">
        <f t="shared" si="10"/>
        <v>9.1939999999999991</v>
      </c>
      <c r="T450" s="176">
        <f t="shared" si="11"/>
        <v>9.1920000000000002</v>
      </c>
      <c r="U450" s="183">
        <v>9.19</v>
      </c>
      <c r="V450" s="178">
        <f t="shared" ref="V450:AO450" si="470">B450-B451</f>
        <v>5.0000000000000711E-2</v>
      </c>
      <c r="W450" s="178">
        <f t="shared" si="470"/>
        <v>4.0000000000000924E-2</v>
      </c>
      <c r="X450" s="178">
        <f t="shared" si="470"/>
        <v>3.0000000000001137E-2</v>
      </c>
      <c r="Y450" s="178">
        <f t="shared" si="470"/>
        <v>2.5000000000000355E-2</v>
      </c>
      <c r="Z450" s="178">
        <f t="shared" si="470"/>
        <v>1.9999999999999574E-2</v>
      </c>
      <c r="AA450" s="178">
        <f t="shared" si="470"/>
        <v>2.4999999999998579E-2</v>
      </c>
      <c r="AB450" s="178">
        <f t="shared" si="470"/>
        <v>3.0000000000001137E-2</v>
      </c>
      <c r="AC450" s="178">
        <f t="shared" si="470"/>
        <v>3.3333333333334991E-2</v>
      </c>
      <c r="AD450" s="178">
        <f t="shared" si="470"/>
        <v>3.6666666666667069E-2</v>
      </c>
      <c r="AE450" s="178">
        <f t="shared" si="470"/>
        <v>4.0000000000000924E-2</v>
      </c>
      <c r="AF450" s="178">
        <f t="shared" si="470"/>
        <v>4.0000000000000924E-2</v>
      </c>
      <c r="AG450" s="178">
        <f t="shared" si="470"/>
        <v>3.9999999999999147E-2</v>
      </c>
      <c r="AH450" s="178">
        <f t="shared" si="470"/>
        <v>4.0000000000000924E-2</v>
      </c>
      <c r="AI450" s="178">
        <f t="shared" si="470"/>
        <v>3.9999999999999147E-2</v>
      </c>
      <c r="AJ450" s="178">
        <f t="shared" si="470"/>
        <v>3.9999999999999147E-2</v>
      </c>
      <c r="AK450" s="178">
        <f t="shared" si="470"/>
        <v>3.9999999999999147E-2</v>
      </c>
      <c r="AL450" s="178">
        <f t="shared" si="470"/>
        <v>3.9999999999999147E-2</v>
      </c>
      <c r="AM450" s="178">
        <f t="shared" si="470"/>
        <v>3.9999999999999147E-2</v>
      </c>
      <c r="AN450" s="178">
        <f t="shared" si="470"/>
        <v>3.9999999999999147E-2</v>
      </c>
      <c r="AO450" s="178">
        <f t="shared" si="470"/>
        <v>3.9999999999999147E-2</v>
      </c>
      <c r="AP450" s="179">
        <f t="shared" si="13"/>
        <v>5.0000000000000711E-2</v>
      </c>
      <c r="AS450" s="240"/>
    </row>
    <row r="451" spans="1:45" ht="12.75">
      <c r="A451" s="184">
        <v>42482</v>
      </c>
      <c r="B451" s="182">
        <v>9.61</v>
      </c>
      <c r="C451" s="176">
        <v>9.43</v>
      </c>
      <c r="D451" s="175">
        <v>9.35</v>
      </c>
      <c r="E451" s="175">
        <f t="shared" si="0"/>
        <v>9.3049999999999997</v>
      </c>
      <c r="F451" s="175">
        <v>9.26</v>
      </c>
      <c r="G451" s="175">
        <f t="shared" si="1"/>
        <v>9.23</v>
      </c>
      <c r="H451" s="176">
        <v>9.1999999999999993</v>
      </c>
      <c r="I451" s="176">
        <f t="shared" si="2"/>
        <v>9.19</v>
      </c>
      <c r="J451" s="176">
        <f t="shared" si="3"/>
        <v>9.18</v>
      </c>
      <c r="K451" s="175">
        <v>9.17</v>
      </c>
      <c r="L451" s="175">
        <f t="shared" si="4"/>
        <v>9.1679999999999993</v>
      </c>
      <c r="M451" s="175">
        <f t="shared" si="5"/>
        <v>9.1660000000000004</v>
      </c>
      <c r="N451" s="175">
        <f t="shared" si="6"/>
        <v>9.1639999999999997</v>
      </c>
      <c r="O451" s="175">
        <f t="shared" si="7"/>
        <v>9.1620000000000008</v>
      </c>
      <c r="P451" s="176">
        <v>9.16</v>
      </c>
      <c r="Q451" s="176">
        <f t="shared" si="8"/>
        <v>9.1579999999999995</v>
      </c>
      <c r="R451" s="176">
        <f t="shared" si="9"/>
        <v>9.1560000000000006</v>
      </c>
      <c r="S451" s="176">
        <f t="shared" si="10"/>
        <v>9.1539999999999999</v>
      </c>
      <c r="T451" s="176">
        <f t="shared" si="11"/>
        <v>9.152000000000001</v>
      </c>
      <c r="U451" s="183">
        <v>9.15</v>
      </c>
      <c r="V451" s="178">
        <f t="shared" ref="V451:AO451" si="471">B451-B452</f>
        <v>2.9999999999999361E-2</v>
      </c>
      <c r="W451" s="178">
        <f t="shared" si="471"/>
        <v>0</v>
      </c>
      <c r="X451" s="178">
        <f t="shared" si="471"/>
        <v>-9.9999999999997868E-3</v>
      </c>
      <c r="Y451" s="178">
        <f t="shared" si="471"/>
        <v>9.9999999999997868E-3</v>
      </c>
      <c r="Z451" s="178">
        <f t="shared" si="471"/>
        <v>2.9999999999999361E-2</v>
      </c>
      <c r="AA451" s="178">
        <f t="shared" si="471"/>
        <v>3.5000000000000142E-2</v>
      </c>
      <c r="AB451" s="178">
        <f t="shared" si="471"/>
        <v>3.9999999999999147E-2</v>
      </c>
      <c r="AC451" s="178">
        <f t="shared" si="471"/>
        <v>3.9999999999999147E-2</v>
      </c>
      <c r="AD451" s="178">
        <f t="shared" si="471"/>
        <v>3.9999999999999147E-2</v>
      </c>
      <c r="AE451" s="178">
        <f t="shared" si="471"/>
        <v>3.9999999999999147E-2</v>
      </c>
      <c r="AF451" s="178">
        <f t="shared" si="471"/>
        <v>4.1999999999998039E-2</v>
      </c>
      <c r="AG451" s="178">
        <f t="shared" si="471"/>
        <v>4.4000000000000483E-2</v>
      </c>
      <c r="AH451" s="178">
        <f t="shared" si="471"/>
        <v>4.5999999999999375E-2</v>
      </c>
      <c r="AI451" s="178">
        <f t="shared" si="471"/>
        <v>4.8000000000001819E-2</v>
      </c>
      <c r="AJ451" s="178">
        <f t="shared" si="471"/>
        <v>5.0000000000000711E-2</v>
      </c>
      <c r="AK451" s="178">
        <f t="shared" si="471"/>
        <v>5.0000000000000711E-2</v>
      </c>
      <c r="AL451" s="178">
        <f t="shared" si="471"/>
        <v>5.0000000000000711E-2</v>
      </c>
      <c r="AM451" s="178">
        <f t="shared" si="471"/>
        <v>5.0000000000000711E-2</v>
      </c>
      <c r="AN451" s="178">
        <f t="shared" si="471"/>
        <v>5.0000000000000711E-2</v>
      </c>
      <c r="AO451" s="178">
        <f t="shared" si="471"/>
        <v>5.0000000000000711E-2</v>
      </c>
      <c r="AP451" s="179">
        <f t="shared" si="13"/>
        <v>5.0000000000000711E-2</v>
      </c>
      <c r="AS451" s="240"/>
    </row>
    <row r="452" spans="1:45" ht="12.75">
      <c r="A452" s="184">
        <v>42481</v>
      </c>
      <c r="B452" s="182">
        <v>9.58</v>
      </c>
      <c r="C452" s="176">
        <v>9.43</v>
      </c>
      <c r="D452" s="175">
        <v>9.36</v>
      </c>
      <c r="E452" s="175">
        <f t="shared" si="0"/>
        <v>9.2949999999999999</v>
      </c>
      <c r="F452" s="175">
        <v>9.23</v>
      </c>
      <c r="G452" s="175">
        <f t="shared" si="1"/>
        <v>9.1950000000000003</v>
      </c>
      <c r="H452" s="176">
        <v>9.16</v>
      </c>
      <c r="I452" s="176">
        <f t="shared" si="2"/>
        <v>9.15</v>
      </c>
      <c r="J452" s="176">
        <f t="shared" si="3"/>
        <v>9.14</v>
      </c>
      <c r="K452" s="175">
        <v>9.1300000000000008</v>
      </c>
      <c r="L452" s="175">
        <f t="shared" si="4"/>
        <v>9.1260000000000012</v>
      </c>
      <c r="M452" s="175">
        <f t="shared" si="5"/>
        <v>9.1219999999999999</v>
      </c>
      <c r="N452" s="175">
        <f t="shared" si="6"/>
        <v>9.1180000000000003</v>
      </c>
      <c r="O452" s="175">
        <f t="shared" si="7"/>
        <v>9.113999999999999</v>
      </c>
      <c r="P452" s="176">
        <v>9.11</v>
      </c>
      <c r="Q452" s="176">
        <f t="shared" si="8"/>
        <v>9.1079999999999988</v>
      </c>
      <c r="R452" s="176">
        <f t="shared" si="9"/>
        <v>9.1059999999999999</v>
      </c>
      <c r="S452" s="176">
        <f t="shared" si="10"/>
        <v>9.1039999999999992</v>
      </c>
      <c r="T452" s="176">
        <f t="shared" si="11"/>
        <v>9.1020000000000003</v>
      </c>
      <c r="U452" s="183">
        <v>9.1</v>
      </c>
      <c r="V452" s="178">
        <f t="shared" ref="V452:AO452" si="472">B452-B453</f>
        <v>1.9999999999999574E-2</v>
      </c>
      <c r="W452" s="178">
        <f t="shared" si="472"/>
        <v>7.0000000000000284E-2</v>
      </c>
      <c r="X452" s="178">
        <f t="shared" si="472"/>
        <v>8.0000000000000071E-2</v>
      </c>
      <c r="Y452" s="178">
        <f t="shared" si="472"/>
        <v>7.0000000000000284E-2</v>
      </c>
      <c r="Z452" s="178">
        <f t="shared" si="472"/>
        <v>6.0000000000000497E-2</v>
      </c>
      <c r="AA452" s="178">
        <f t="shared" si="472"/>
        <v>5.4999999999999716E-2</v>
      </c>
      <c r="AB452" s="178">
        <f t="shared" si="472"/>
        <v>5.0000000000000711E-2</v>
      </c>
      <c r="AC452" s="178">
        <f t="shared" si="472"/>
        <v>5.0000000000000711E-2</v>
      </c>
      <c r="AD452" s="178">
        <f t="shared" si="472"/>
        <v>5.0000000000000711E-2</v>
      </c>
      <c r="AE452" s="178">
        <f t="shared" si="472"/>
        <v>5.0000000000000711E-2</v>
      </c>
      <c r="AF452" s="178">
        <f t="shared" si="472"/>
        <v>4.8000000000001819E-2</v>
      </c>
      <c r="AG452" s="178">
        <f t="shared" si="472"/>
        <v>4.5999999999999375E-2</v>
      </c>
      <c r="AH452" s="178">
        <f t="shared" si="472"/>
        <v>4.4000000000000483E-2</v>
      </c>
      <c r="AI452" s="178">
        <f t="shared" si="472"/>
        <v>4.1999999999998039E-2</v>
      </c>
      <c r="AJ452" s="178">
        <f t="shared" si="472"/>
        <v>3.9999999999999147E-2</v>
      </c>
      <c r="AK452" s="178">
        <f t="shared" si="472"/>
        <v>3.5999999999997812E-2</v>
      </c>
      <c r="AL452" s="178">
        <f t="shared" si="472"/>
        <v>3.2000000000000028E-2</v>
      </c>
      <c r="AM452" s="178">
        <f t="shared" si="472"/>
        <v>2.7999999999998693E-2</v>
      </c>
      <c r="AN452" s="178">
        <f t="shared" si="472"/>
        <v>2.4000000000000909E-2</v>
      </c>
      <c r="AO452" s="178">
        <f t="shared" si="472"/>
        <v>1.9999999999999574E-2</v>
      </c>
      <c r="AP452" s="179">
        <f t="shared" si="13"/>
        <v>8.0000000000000071E-2</v>
      </c>
      <c r="AS452" s="240"/>
    </row>
    <row r="453" spans="1:45" ht="12.75">
      <c r="A453" s="184">
        <v>42480</v>
      </c>
      <c r="B453" s="182">
        <v>9.56</v>
      </c>
      <c r="C453" s="176">
        <v>9.36</v>
      </c>
      <c r="D453" s="175">
        <v>9.2799999999999994</v>
      </c>
      <c r="E453" s="175">
        <f t="shared" si="0"/>
        <v>9.2249999999999996</v>
      </c>
      <c r="F453" s="175">
        <v>9.17</v>
      </c>
      <c r="G453" s="175">
        <f t="shared" si="1"/>
        <v>9.14</v>
      </c>
      <c r="H453" s="176">
        <v>9.11</v>
      </c>
      <c r="I453" s="176">
        <f t="shared" si="2"/>
        <v>9.1</v>
      </c>
      <c r="J453" s="176">
        <f t="shared" si="3"/>
        <v>9.09</v>
      </c>
      <c r="K453" s="175">
        <v>9.08</v>
      </c>
      <c r="L453" s="175">
        <f t="shared" si="4"/>
        <v>9.0779999999999994</v>
      </c>
      <c r="M453" s="175">
        <f t="shared" si="5"/>
        <v>9.0760000000000005</v>
      </c>
      <c r="N453" s="175">
        <f t="shared" si="6"/>
        <v>9.0739999999999998</v>
      </c>
      <c r="O453" s="175">
        <f t="shared" si="7"/>
        <v>9.072000000000001</v>
      </c>
      <c r="P453" s="176">
        <v>9.07</v>
      </c>
      <c r="Q453" s="176">
        <f t="shared" si="8"/>
        <v>9.072000000000001</v>
      </c>
      <c r="R453" s="176">
        <f t="shared" si="9"/>
        <v>9.0739999999999998</v>
      </c>
      <c r="S453" s="176">
        <f t="shared" si="10"/>
        <v>9.0760000000000005</v>
      </c>
      <c r="T453" s="176">
        <f t="shared" si="11"/>
        <v>9.0779999999999994</v>
      </c>
      <c r="U453" s="183">
        <v>9.08</v>
      </c>
      <c r="V453" s="178">
        <f t="shared" ref="V453:AO453" si="473">B453-B454</f>
        <v>-0.10999999999999943</v>
      </c>
      <c r="W453" s="178">
        <f t="shared" si="473"/>
        <v>-0.10000000000000142</v>
      </c>
      <c r="X453" s="178">
        <f t="shared" si="473"/>
        <v>-7.0000000000000284E-2</v>
      </c>
      <c r="Y453" s="178">
        <f t="shared" si="473"/>
        <v>-7.0000000000000284E-2</v>
      </c>
      <c r="Z453" s="178">
        <f t="shared" si="473"/>
        <v>-7.0000000000000284E-2</v>
      </c>
      <c r="AA453" s="178">
        <f t="shared" si="473"/>
        <v>-7.9999999999998295E-2</v>
      </c>
      <c r="AB453" s="178">
        <f t="shared" si="473"/>
        <v>-8.9999999999999858E-2</v>
      </c>
      <c r="AC453" s="178">
        <f t="shared" si="473"/>
        <v>-8.6666666666666003E-2</v>
      </c>
      <c r="AD453" s="178">
        <f t="shared" si="473"/>
        <v>-8.3333333333333925E-2</v>
      </c>
      <c r="AE453" s="178">
        <f t="shared" si="473"/>
        <v>-8.0000000000000071E-2</v>
      </c>
      <c r="AF453" s="178">
        <f t="shared" si="473"/>
        <v>-7.800000000000118E-2</v>
      </c>
      <c r="AG453" s="178">
        <f t="shared" si="473"/>
        <v>-7.6000000000000512E-2</v>
      </c>
      <c r="AH453" s="178">
        <f t="shared" si="473"/>
        <v>-7.3999999999999844E-2</v>
      </c>
      <c r="AI453" s="178">
        <f t="shared" si="473"/>
        <v>-7.1999999999999176E-2</v>
      </c>
      <c r="AJ453" s="178">
        <f t="shared" si="473"/>
        <v>-7.0000000000000284E-2</v>
      </c>
      <c r="AK453" s="178">
        <f t="shared" si="473"/>
        <v>-6.4000000000000057E-2</v>
      </c>
      <c r="AL453" s="178">
        <f t="shared" si="473"/>
        <v>-5.7999999999999829E-2</v>
      </c>
      <c r="AM453" s="178">
        <f t="shared" si="473"/>
        <v>-5.1999999999999602E-2</v>
      </c>
      <c r="AN453" s="178">
        <f t="shared" si="473"/>
        <v>-4.5999999999999375E-2</v>
      </c>
      <c r="AO453" s="178">
        <f t="shared" si="473"/>
        <v>-3.9999999999999147E-2</v>
      </c>
      <c r="AP453" s="179">
        <f t="shared" si="13"/>
        <v>-3.9999999999999147E-2</v>
      </c>
      <c r="AS453" s="240"/>
    </row>
    <row r="454" spans="1:45" ht="12.75">
      <c r="A454" s="184">
        <v>42479</v>
      </c>
      <c r="B454" s="182">
        <v>9.67</v>
      </c>
      <c r="C454" s="176">
        <v>9.4600000000000009</v>
      </c>
      <c r="D454" s="175">
        <v>9.35</v>
      </c>
      <c r="E454" s="175">
        <f t="shared" si="0"/>
        <v>9.2949999999999999</v>
      </c>
      <c r="F454" s="175">
        <v>9.24</v>
      </c>
      <c r="G454" s="175">
        <f t="shared" si="1"/>
        <v>9.2199999999999989</v>
      </c>
      <c r="H454" s="176">
        <v>9.1999999999999993</v>
      </c>
      <c r="I454" s="176">
        <f t="shared" si="2"/>
        <v>9.1866666666666656</v>
      </c>
      <c r="J454" s="176">
        <f t="shared" si="3"/>
        <v>9.1733333333333338</v>
      </c>
      <c r="K454" s="175">
        <v>9.16</v>
      </c>
      <c r="L454" s="175">
        <f t="shared" si="4"/>
        <v>9.1560000000000006</v>
      </c>
      <c r="M454" s="175">
        <f t="shared" si="5"/>
        <v>9.152000000000001</v>
      </c>
      <c r="N454" s="175">
        <f t="shared" si="6"/>
        <v>9.1479999999999997</v>
      </c>
      <c r="O454" s="175">
        <f t="shared" si="7"/>
        <v>9.1440000000000001</v>
      </c>
      <c r="P454" s="176">
        <v>9.14</v>
      </c>
      <c r="Q454" s="176">
        <f t="shared" si="8"/>
        <v>9.136000000000001</v>
      </c>
      <c r="R454" s="176">
        <f t="shared" si="9"/>
        <v>9.1319999999999997</v>
      </c>
      <c r="S454" s="176">
        <f t="shared" si="10"/>
        <v>9.1280000000000001</v>
      </c>
      <c r="T454" s="176">
        <f t="shared" si="11"/>
        <v>9.1239999999999988</v>
      </c>
      <c r="U454" s="183">
        <v>9.1199999999999992</v>
      </c>
      <c r="V454" s="178">
        <f t="shared" ref="V454:AO454" si="474">B454-B455</f>
        <v>-4.0000000000000924E-2</v>
      </c>
      <c r="W454" s="178">
        <f t="shared" si="474"/>
        <v>-2.9999999999999361E-2</v>
      </c>
      <c r="X454" s="178">
        <f t="shared" si="474"/>
        <v>-5.0000000000000711E-2</v>
      </c>
      <c r="Y454" s="178">
        <f t="shared" si="474"/>
        <v>-5.5000000000001492E-2</v>
      </c>
      <c r="Z454" s="178">
        <f t="shared" si="474"/>
        <v>-6.0000000000000497E-2</v>
      </c>
      <c r="AA454" s="178">
        <f t="shared" si="474"/>
        <v>-5.0000000000000711E-2</v>
      </c>
      <c r="AB454" s="178">
        <f t="shared" si="474"/>
        <v>-4.0000000000000924E-2</v>
      </c>
      <c r="AC454" s="178">
        <f t="shared" si="474"/>
        <v>-4.0000000000000924E-2</v>
      </c>
      <c r="AD454" s="178">
        <f t="shared" si="474"/>
        <v>-3.9999999999999147E-2</v>
      </c>
      <c r="AE454" s="178">
        <f t="shared" si="474"/>
        <v>-3.9999999999999147E-2</v>
      </c>
      <c r="AF454" s="178">
        <f t="shared" si="474"/>
        <v>-4.1999999999998039E-2</v>
      </c>
      <c r="AG454" s="178">
        <f t="shared" si="474"/>
        <v>-4.3999999999998707E-2</v>
      </c>
      <c r="AH454" s="178">
        <f t="shared" si="474"/>
        <v>-4.5999999999999375E-2</v>
      </c>
      <c r="AI454" s="178">
        <f t="shared" si="474"/>
        <v>-4.8000000000000043E-2</v>
      </c>
      <c r="AJ454" s="178">
        <f t="shared" si="474"/>
        <v>-4.9999999999998934E-2</v>
      </c>
      <c r="AK454" s="178">
        <f t="shared" si="474"/>
        <v>-5.3999999999998494E-2</v>
      </c>
      <c r="AL454" s="178">
        <f t="shared" si="474"/>
        <v>-5.7999999999999829E-2</v>
      </c>
      <c r="AM454" s="178">
        <f t="shared" si="474"/>
        <v>-6.1999999999999389E-2</v>
      </c>
      <c r="AN454" s="178">
        <f t="shared" si="474"/>
        <v>-6.6000000000000725E-2</v>
      </c>
      <c r="AO454" s="178">
        <f t="shared" si="474"/>
        <v>-7.0000000000000284E-2</v>
      </c>
      <c r="AP454" s="179">
        <f t="shared" si="13"/>
        <v>-2.9999999999999361E-2</v>
      </c>
      <c r="AS454" s="240"/>
    </row>
    <row r="455" spans="1:45" ht="12.75">
      <c r="A455" s="184">
        <v>42478</v>
      </c>
      <c r="B455" s="182">
        <v>9.7100000000000009</v>
      </c>
      <c r="C455" s="176">
        <v>9.49</v>
      </c>
      <c r="D455" s="175">
        <v>9.4</v>
      </c>
      <c r="E455" s="175">
        <f t="shared" si="0"/>
        <v>9.3500000000000014</v>
      </c>
      <c r="F455" s="175">
        <v>9.3000000000000007</v>
      </c>
      <c r="G455" s="175">
        <f t="shared" si="1"/>
        <v>9.27</v>
      </c>
      <c r="H455" s="176">
        <v>9.24</v>
      </c>
      <c r="I455" s="176">
        <f t="shared" si="2"/>
        <v>9.2266666666666666</v>
      </c>
      <c r="J455" s="176">
        <f t="shared" si="3"/>
        <v>9.2133333333333329</v>
      </c>
      <c r="K455" s="175">
        <v>9.1999999999999993</v>
      </c>
      <c r="L455" s="175">
        <f t="shared" si="4"/>
        <v>9.1979999999999986</v>
      </c>
      <c r="M455" s="175">
        <f t="shared" si="5"/>
        <v>9.1959999999999997</v>
      </c>
      <c r="N455" s="175">
        <f t="shared" si="6"/>
        <v>9.1939999999999991</v>
      </c>
      <c r="O455" s="175">
        <f t="shared" si="7"/>
        <v>9.1920000000000002</v>
      </c>
      <c r="P455" s="176">
        <v>9.19</v>
      </c>
      <c r="Q455" s="176">
        <f t="shared" si="8"/>
        <v>9.19</v>
      </c>
      <c r="R455" s="176">
        <f t="shared" si="9"/>
        <v>9.19</v>
      </c>
      <c r="S455" s="176">
        <f t="shared" si="10"/>
        <v>9.19</v>
      </c>
      <c r="T455" s="176">
        <f t="shared" si="11"/>
        <v>9.19</v>
      </c>
      <c r="U455" s="183">
        <v>9.19</v>
      </c>
      <c r="V455" s="178">
        <f t="shared" ref="V455:AO455" si="475">B455-B456</f>
        <v>-3.9999999999999147E-2</v>
      </c>
      <c r="W455" s="178">
        <f t="shared" si="475"/>
        <v>-3.9999999999999147E-2</v>
      </c>
      <c r="X455" s="178">
        <f t="shared" si="475"/>
        <v>0</v>
      </c>
      <c r="Y455" s="178">
        <f t="shared" si="475"/>
        <v>1.5000000000000568E-2</v>
      </c>
      <c r="Z455" s="178">
        <f t="shared" si="475"/>
        <v>3.0000000000001137E-2</v>
      </c>
      <c r="AA455" s="178">
        <f t="shared" si="475"/>
        <v>2.4999999999998579E-2</v>
      </c>
      <c r="AB455" s="178">
        <f t="shared" si="475"/>
        <v>1.9999999999999574E-2</v>
      </c>
      <c r="AC455" s="178">
        <f t="shared" si="475"/>
        <v>1.3333333333333641E-2</v>
      </c>
      <c r="AD455" s="178">
        <f t="shared" si="475"/>
        <v>6.6666666666659324E-3</v>
      </c>
      <c r="AE455" s="178">
        <f t="shared" si="475"/>
        <v>0</v>
      </c>
      <c r="AF455" s="178">
        <f t="shared" si="475"/>
        <v>0</v>
      </c>
      <c r="AG455" s="178">
        <f t="shared" si="475"/>
        <v>0</v>
      </c>
      <c r="AH455" s="178">
        <f t="shared" si="475"/>
        <v>0</v>
      </c>
      <c r="AI455" s="178">
        <f t="shared" si="475"/>
        <v>0</v>
      </c>
      <c r="AJ455" s="178">
        <f t="shared" si="475"/>
        <v>0</v>
      </c>
      <c r="AK455" s="178">
        <f t="shared" si="475"/>
        <v>3.9999999999995595E-3</v>
      </c>
      <c r="AL455" s="178">
        <f t="shared" si="475"/>
        <v>7.9999999999991189E-3</v>
      </c>
      <c r="AM455" s="178">
        <f t="shared" si="475"/>
        <v>1.2000000000000455E-2</v>
      </c>
      <c r="AN455" s="178">
        <f t="shared" si="475"/>
        <v>1.6000000000000014E-2</v>
      </c>
      <c r="AO455" s="178">
        <f t="shared" si="475"/>
        <v>1.9999999999999574E-2</v>
      </c>
      <c r="AP455" s="179">
        <f t="shared" si="13"/>
        <v>3.0000000000001137E-2</v>
      </c>
      <c r="AS455" s="240"/>
    </row>
    <row r="456" spans="1:45" ht="12.75">
      <c r="A456" s="184">
        <v>42475</v>
      </c>
      <c r="B456" s="182">
        <v>9.75</v>
      </c>
      <c r="C456" s="176">
        <v>9.5299999999999994</v>
      </c>
      <c r="D456" s="175">
        <v>9.4</v>
      </c>
      <c r="E456" s="175">
        <f t="shared" si="0"/>
        <v>9.3350000000000009</v>
      </c>
      <c r="F456" s="175">
        <v>9.27</v>
      </c>
      <c r="G456" s="175">
        <f t="shared" si="1"/>
        <v>9.245000000000001</v>
      </c>
      <c r="H456" s="176">
        <v>9.2200000000000006</v>
      </c>
      <c r="I456" s="176">
        <f t="shared" si="2"/>
        <v>9.2133333333333329</v>
      </c>
      <c r="J456" s="176">
        <f t="shared" si="3"/>
        <v>9.206666666666667</v>
      </c>
      <c r="K456" s="175">
        <v>9.1999999999999993</v>
      </c>
      <c r="L456" s="175">
        <f t="shared" si="4"/>
        <v>9.1979999999999986</v>
      </c>
      <c r="M456" s="175">
        <f t="shared" si="5"/>
        <v>9.1959999999999997</v>
      </c>
      <c r="N456" s="175">
        <f t="shared" si="6"/>
        <v>9.1939999999999991</v>
      </c>
      <c r="O456" s="175">
        <f t="shared" si="7"/>
        <v>9.1920000000000002</v>
      </c>
      <c r="P456" s="176">
        <v>9.19</v>
      </c>
      <c r="Q456" s="176">
        <f t="shared" si="8"/>
        <v>9.1859999999999999</v>
      </c>
      <c r="R456" s="176">
        <f t="shared" si="9"/>
        <v>9.1820000000000004</v>
      </c>
      <c r="S456" s="176">
        <f t="shared" si="10"/>
        <v>9.177999999999999</v>
      </c>
      <c r="T456" s="176">
        <f t="shared" si="11"/>
        <v>9.1739999999999995</v>
      </c>
      <c r="U456" s="183">
        <v>9.17</v>
      </c>
      <c r="V456" s="178">
        <f t="shared" ref="V456:AO456" si="476">B456-B457</f>
        <v>5.0000000000000711E-2</v>
      </c>
      <c r="W456" s="178">
        <f t="shared" si="476"/>
        <v>4.9999999999998934E-2</v>
      </c>
      <c r="X456" s="178">
        <f t="shared" si="476"/>
        <v>9.9999999999997868E-3</v>
      </c>
      <c r="Y456" s="178">
        <f t="shared" si="476"/>
        <v>-4.9999999999990052E-3</v>
      </c>
      <c r="Z456" s="178">
        <f t="shared" si="476"/>
        <v>-1.9999999999999574E-2</v>
      </c>
      <c r="AA456" s="178">
        <f t="shared" si="476"/>
        <v>-1.4999999999998792E-2</v>
      </c>
      <c r="AB456" s="178">
        <f t="shared" si="476"/>
        <v>-9.9999999999997868E-3</v>
      </c>
      <c r="AC456" s="178">
        <f t="shared" si="476"/>
        <v>-6.6666666666677088E-3</v>
      </c>
      <c r="AD456" s="178">
        <f t="shared" si="476"/>
        <v>-3.333333333332078E-3</v>
      </c>
      <c r="AE456" s="178">
        <f t="shared" si="476"/>
        <v>0</v>
      </c>
      <c r="AF456" s="178">
        <f t="shared" si="476"/>
        <v>1.9999999999988916E-3</v>
      </c>
      <c r="AG456" s="178">
        <f t="shared" si="476"/>
        <v>3.9999999999995595E-3</v>
      </c>
      <c r="AH456" s="178">
        <f t="shared" si="476"/>
        <v>6.0000000000002274E-3</v>
      </c>
      <c r="AI456" s="178">
        <f t="shared" si="476"/>
        <v>8.0000000000008953E-3</v>
      </c>
      <c r="AJ456" s="178">
        <f t="shared" si="476"/>
        <v>9.9999999999997868E-3</v>
      </c>
      <c r="AK456" s="178">
        <f t="shared" si="476"/>
        <v>8.0000000000008953E-3</v>
      </c>
      <c r="AL456" s="178">
        <f t="shared" si="476"/>
        <v>6.0000000000002274E-3</v>
      </c>
      <c r="AM456" s="178">
        <f t="shared" si="476"/>
        <v>3.9999999999995595E-3</v>
      </c>
      <c r="AN456" s="178">
        <f t="shared" si="476"/>
        <v>1.9999999999988916E-3</v>
      </c>
      <c r="AO456" s="178">
        <f t="shared" si="476"/>
        <v>0</v>
      </c>
      <c r="AP456" s="179">
        <f t="shared" si="13"/>
        <v>5.0000000000000711E-2</v>
      </c>
      <c r="AS456" s="240"/>
    </row>
    <row r="457" spans="1:45" ht="12.75">
      <c r="A457" s="184">
        <v>42474</v>
      </c>
      <c r="B457" s="182">
        <v>9.6999999999999993</v>
      </c>
      <c r="C457" s="176">
        <v>9.48</v>
      </c>
      <c r="D457" s="175">
        <v>9.39</v>
      </c>
      <c r="E457" s="175">
        <f t="shared" si="0"/>
        <v>9.34</v>
      </c>
      <c r="F457" s="175">
        <v>9.2899999999999991</v>
      </c>
      <c r="G457" s="175">
        <f t="shared" si="1"/>
        <v>9.26</v>
      </c>
      <c r="H457" s="176">
        <v>9.23</v>
      </c>
      <c r="I457" s="176">
        <f t="shared" si="2"/>
        <v>9.2200000000000006</v>
      </c>
      <c r="J457" s="176">
        <f t="shared" si="3"/>
        <v>9.2099999999999991</v>
      </c>
      <c r="K457" s="175">
        <v>9.1999999999999993</v>
      </c>
      <c r="L457" s="175">
        <f t="shared" si="4"/>
        <v>9.1959999999999997</v>
      </c>
      <c r="M457" s="175">
        <f t="shared" si="5"/>
        <v>9.1920000000000002</v>
      </c>
      <c r="N457" s="175">
        <f t="shared" si="6"/>
        <v>9.1879999999999988</v>
      </c>
      <c r="O457" s="175">
        <f t="shared" si="7"/>
        <v>9.1839999999999993</v>
      </c>
      <c r="P457" s="176">
        <v>9.18</v>
      </c>
      <c r="Q457" s="176">
        <f t="shared" si="8"/>
        <v>9.177999999999999</v>
      </c>
      <c r="R457" s="176">
        <f t="shared" si="9"/>
        <v>9.1760000000000002</v>
      </c>
      <c r="S457" s="176">
        <f t="shared" si="10"/>
        <v>9.1739999999999995</v>
      </c>
      <c r="T457" s="176">
        <f t="shared" si="11"/>
        <v>9.1720000000000006</v>
      </c>
      <c r="U457" s="183">
        <v>9.17</v>
      </c>
      <c r="V457" s="178">
        <f t="shared" ref="V457:AO457" si="477">B457-B458</f>
        <v>0</v>
      </c>
      <c r="W457" s="178">
        <f t="shared" si="477"/>
        <v>-2.9999999999999361E-2</v>
      </c>
      <c r="X457" s="178">
        <f t="shared" si="477"/>
        <v>-9.9999999999997868E-3</v>
      </c>
      <c r="Y457" s="178">
        <f t="shared" si="477"/>
        <v>0</v>
      </c>
      <c r="Z457" s="178">
        <f t="shared" si="477"/>
        <v>9.9999999999997868E-3</v>
      </c>
      <c r="AA457" s="178">
        <f t="shared" si="477"/>
        <v>9.9999999999997868E-3</v>
      </c>
      <c r="AB457" s="178">
        <f t="shared" si="477"/>
        <v>9.9999999999997868E-3</v>
      </c>
      <c r="AC457" s="178">
        <f t="shared" si="477"/>
        <v>9.9999999999997868E-3</v>
      </c>
      <c r="AD457" s="178">
        <f t="shared" si="477"/>
        <v>9.9999999999997868E-3</v>
      </c>
      <c r="AE457" s="178">
        <f t="shared" si="477"/>
        <v>9.9999999999997868E-3</v>
      </c>
      <c r="AF457" s="178">
        <f t="shared" si="477"/>
        <v>9.9999999999997868E-3</v>
      </c>
      <c r="AG457" s="178">
        <f t="shared" si="477"/>
        <v>9.9999999999997868E-3</v>
      </c>
      <c r="AH457" s="178">
        <f t="shared" si="477"/>
        <v>9.9999999999997868E-3</v>
      </c>
      <c r="AI457" s="178">
        <f t="shared" si="477"/>
        <v>9.9999999999997868E-3</v>
      </c>
      <c r="AJ457" s="178">
        <f t="shared" si="477"/>
        <v>9.9999999999997868E-3</v>
      </c>
      <c r="AK457" s="178">
        <f t="shared" si="477"/>
        <v>1.1999999999998678E-2</v>
      </c>
      <c r="AL457" s="178">
        <f t="shared" si="477"/>
        <v>1.3999999999999346E-2</v>
      </c>
      <c r="AM457" s="178">
        <f t="shared" si="477"/>
        <v>1.6000000000000014E-2</v>
      </c>
      <c r="AN457" s="178">
        <f t="shared" si="477"/>
        <v>1.8000000000000682E-2</v>
      </c>
      <c r="AO457" s="178">
        <f t="shared" si="477"/>
        <v>1.9999999999999574E-2</v>
      </c>
      <c r="AP457" s="179">
        <f t="shared" si="13"/>
        <v>1.9999999999999574E-2</v>
      </c>
      <c r="AS457" s="240"/>
    </row>
    <row r="458" spans="1:45" ht="12.75">
      <c r="A458" s="184">
        <v>42473</v>
      </c>
      <c r="B458" s="182">
        <v>9.6999999999999993</v>
      </c>
      <c r="C458" s="176">
        <v>9.51</v>
      </c>
      <c r="D458" s="175">
        <v>9.4</v>
      </c>
      <c r="E458" s="175">
        <f t="shared" si="0"/>
        <v>9.34</v>
      </c>
      <c r="F458" s="175">
        <v>9.2799999999999994</v>
      </c>
      <c r="G458" s="175">
        <f t="shared" si="1"/>
        <v>9.25</v>
      </c>
      <c r="H458" s="176">
        <v>9.2200000000000006</v>
      </c>
      <c r="I458" s="176">
        <f t="shared" si="2"/>
        <v>9.2100000000000009</v>
      </c>
      <c r="J458" s="176">
        <f t="shared" si="3"/>
        <v>9.1999999999999993</v>
      </c>
      <c r="K458" s="175">
        <v>9.19</v>
      </c>
      <c r="L458" s="175">
        <f t="shared" si="4"/>
        <v>9.1859999999999999</v>
      </c>
      <c r="M458" s="175">
        <f t="shared" si="5"/>
        <v>9.1820000000000004</v>
      </c>
      <c r="N458" s="175">
        <f t="shared" si="6"/>
        <v>9.177999999999999</v>
      </c>
      <c r="O458" s="175">
        <f t="shared" si="7"/>
        <v>9.1739999999999995</v>
      </c>
      <c r="P458" s="176">
        <v>9.17</v>
      </c>
      <c r="Q458" s="176">
        <f t="shared" si="8"/>
        <v>9.1660000000000004</v>
      </c>
      <c r="R458" s="176">
        <f t="shared" si="9"/>
        <v>9.1620000000000008</v>
      </c>
      <c r="S458" s="176">
        <f t="shared" si="10"/>
        <v>9.1579999999999995</v>
      </c>
      <c r="T458" s="176">
        <f t="shared" si="11"/>
        <v>9.1539999999999999</v>
      </c>
      <c r="U458" s="183">
        <v>9.15</v>
      </c>
      <c r="V458" s="178">
        <f t="shared" ref="V458:AO458" si="478">B458-B459</f>
        <v>9.9999999999997868E-3</v>
      </c>
      <c r="W458" s="178">
        <f t="shared" si="478"/>
        <v>2.9999999999999361E-2</v>
      </c>
      <c r="X458" s="178">
        <f t="shared" si="478"/>
        <v>5.0000000000000711E-2</v>
      </c>
      <c r="Y458" s="178">
        <f t="shared" si="478"/>
        <v>4.4999999999999929E-2</v>
      </c>
      <c r="Z458" s="178">
        <f t="shared" si="478"/>
        <v>3.9999999999999147E-2</v>
      </c>
      <c r="AA458" s="178">
        <f t="shared" si="478"/>
        <v>3.5000000000000142E-2</v>
      </c>
      <c r="AB458" s="178">
        <f t="shared" si="478"/>
        <v>3.0000000000001137E-2</v>
      </c>
      <c r="AC458" s="178">
        <f t="shared" si="478"/>
        <v>3.3333333333334991E-2</v>
      </c>
      <c r="AD458" s="178">
        <f t="shared" si="478"/>
        <v>3.6666666666665293E-2</v>
      </c>
      <c r="AE458" s="178">
        <f t="shared" si="478"/>
        <v>3.9999999999999147E-2</v>
      </c>
      <c r="AF458" s="178">
        <f t="shared" si="478"/>
        <v>4.4000000000000483E-2</v>
      </c>
      <c r="AG458" s="178">
        <f t="shared" si="478"/>
        <v>4.8000000000000043E-2</v>
      </c>
      <c r="AH458" s="178">
        <f t="shared" si="478"/>
        <v>5.1999999999999602E-2</v>
      </c>
      <c r="AI458" s="178">
        <f t="shared" si="478"/>
        <v>5.5999999999999162E-2</v>
      </c>
      <c r="AJ458" s="178">
        <f t="shared" si="478"/>
        <v>6.0000000000000497E-2</v>
      </c>
      <c r="AK458" s="178">
        <f t="shared" si="478"/>
        <v>6.0000000000000497E-2</v>
      </c>
      <c r="AL458" s="178">
        <f t="shared" si="478"/>
        <v>6.0000000000000497E-2</v>
      </c>
      <c r="AM458" s="178">
        <f t="shared" si="478"/>
        <v>6.0000000000000497E-2</v>
      </c>
      <c r="AN458" s="178">
        <f t="shared" si="478"/>
        <v>6.0000000000000497E-2</v>
      </c>
      <c r="AO458" s="178">
        <f t="shared" si="478"/>
        <v>6.0000000000000497E-2</v>
      </c>
      <c r="AP458" s="179">
        <f t="shared" si="13"/>
        <v>6.0000000000000497E-2</v>
      </c>
      <c r="AS458" s="240"/>
    </row>
    <row r="459" spans="1:45" ht="12.75">
      <c r="A459" s="184">
        <v>42472</v>
      </c>
      <c r="B459" s="182">
        <v>9.69</v>
      </c>
      <c r="C459" s="176">
        <v>9.48</v>
      </c>
      <c r="D459" s="175">
        <v>9.35</v>
      </c>
      <c r="E459" s="175">
        <f t="shared" si="0"/>
        <v>9.2949999999999999</v>
      </c>
      <c r="F459" s="175">
        <v>9.24</v>
      </c>
      <c r="G459" s="175">
        <f t="shared" si="1"/>
        <v>9.2149999999999999</v>
      </c>
      <c r="H459" s="176">
        <v>9.19</v>
      </c>
      <c r="I459" s="176">
        <f t="shared" si="2"/>
        <v>9.1766666666666659</v>
      </c>
      <c r="J459" s="176">
        <f t="shared" si="3"/>
        <v>9.163333333333334</v>
      </c>
      <c r="K459" s="175">
        <v>9.15</v>
      </c>
      <c r="L459" s="175">
        <f t="shared" si="4"/>
        <v>9.1419999999999995</v>
      </c>
      <c r="M459" s="175">
        <f t="shared" si="5"/>
        <v>9.1340000000000003</v>
      </c>
      <c r="N459" s="175">
        <f t="shared" si="6"/>
        <v>9.1259999999999994</v>
      </c>
      <c r="O459" s="175">
        <f t="shared" si="7"/>
        <v>9.1180000000000003</v>
      </c>
      <c r="P459" s="176">
        <v>9.11</v>
      </c>
      <c r="Q459" s="176">
        <f t="shared" si="8"/>
        <v>9.1059999999999999</v>
      </c>
      <c r="R459" s="176">
        <f t="shared" si="9"/>
        <v>9.1020000000000003</v>
      </c>
      <c r="S459" s="176">
        <f t="shared" si="10"/>
        <v>9.097999999999999</v>
      </c>
      <c r="T459" s="176">
        <f t="shared" si="11"/>
        <v>9.0939999999999994</v>
      </c>
      <c r="U459" s="183">
        <v>9.09</v>
      </c>
      <c r="V459" s="178">
        <f t="shared" ref="V459:AO459" si="479">B459-B460</f>
        <v>2.9999999999999361E-2</v>
      </c>
      <c r="W459" s="178">
        <f t="shared" si="479"/>
        <v>9.9999999999997868E-3</v>
      </c>
      <c r="X459" s="178">
        <f t="shared" si="479"/>
        <v>-3.0000000000001137E-2</v>
      </c>
      <c r="Y459" s="178">
        <f t="shared" si="479"/>
        <v>-2.5000000000000355E-2</v>
      </c>
      <c r="Z459" s="178">
        <f t="shared" si="479"/>
        <v>-1.9999999999999574E-2</v>
      </c>
      <c r="AA459" s="178">
        <f t="shared" si="479"/>
        <v>-9.9999999999997868E-3</v>
      </c>
      <c r="AB459" s="178">
        <f t="shared" si="479"/>
        <v>0</v>
      </c>
      <c r="AC459" s="178">
        <f t="shared" si="479"/>
        <v>0</v>
      </c>
      <c r="AD459" s="178">
        <f t="shared" si="479"/>
        <v>0</v>
      </c>
      <c r="AE459" s="178">
        <f t="shared" si="479"/>
        <v>0</v>
      </c>
      <c r="AF459" s="178">
        <f t="shared" si="479"/>
        <v>-4.0000000000013358E-3</v>
      </c>
      <c r="AG459" s="178">
        <f t="shared" si="479"/>
        <v>-8.0000000000008953E-3</v>
      </c>
      <c r="AH459" s="178">
        <f t="shared" si="479"/>
        <v>-1.2000000000000455E-2</v>
      </c>
      <c r="AI459" s="178">
        <f t="shared" si="479"/>
        <v>-1.6000000000000014E-2</v>
      </c>
      <c r="AJ459" s="178">
        <f t="shared" si="479"/>
        <v>-2.000000000000135E-2</v>
      </c>
      <c r="AK459" s="178">
        <f t="shared" si="479"/>
        <v>-2.2000000000000242E-2</v>
      </c>
      <c r="AL459" s="178">
        <f t="shared" si="479"/>
        <v>-2.3999999999999133E-2</v>
      </c>
      <c r="AM459" s="178">
        <f t="shared" si="479"/>
        <v>-2.6000000000001577E-2</v>
      </c>
      <c r="AN459" s="178">
        <f t="shared" si="479"/>
        <v>-2.8000000000000469E-2</v>
      </c>
      <c r="AO459" s="178">
        <f t="shared" si="479"/>
        <v>-2.9999999999999361E-2</v>
      </c>
      <c r="AP459" s="179">
        <f t="shared" si="13"/>
        <v>2.9999999999999361E-2</v>
      </c>
      <c r="AS459" s="240"/>
    </row>
    <row r="460" spans="1:45" ht="12.75">
      <c r="A460" s="184">
        <v>42471</v>
      </c>
      <c r="B460" s="182">
        <v>9.66</v>
      </c>
      <c r="C460" s="176">
        <v>9.4700000000000006</v>
      </c>
      <c r="D460" s="175">
        <v>9.3800000000000008</v>
      </c>
      <c r="E460" s="175">
        <f t="shared" si="0"/>
        <v>9.32</v>
      </c>
      <c r="F460" s="175">
        <v>9.26</v>
      </c>
      <c r="G460" s="175">
        <f t="shared" si="1"/>
        <v>9.2249999999999996</v>
      </c>
      <c r="H460" s="176">
        <v>9.19</v>
      </c>
      <c r="I460" s="176">
        <f t="shared" si="2"/>
        <v>9.1766666666666659</v>
      </c>
      <c r="J460" s="176">
        <f t="shared" si="3"/>
        <v>9.163333333333334</v>
      </c>
      <c r="K460" s="175">
        <v>9.15</v>
      </c>
      <c r="L460" s="175">
        <f t="shared" si="4"/>
        <v>9.1460000000000008</v>
      </c>
      <c r="M460" s="175">
        <f t="shared" si="5"/>
        <v>9.1420000000000012</v>
      </c>
      <c r="N460" s="175">
        <f t="shared" si="6"/>
        <v>9.1379999999999999</v>
      </c>
      <c r="O460" s="175">
        <f t="shared" si="7"/>
        <v>9.1340000000000003</v>
      </c>
      <c r="P460" s="176">
        <v>9.1300000000000008</v>
      </c>
      <c r="Q460" s="176">
        <f t="shared" si="8"/>
        <v>9.1280000000000001</v>
      </c>
      <c r="R460" s="176">
        <f t="shared" si="9"/>
        <v>9.1259999999999994</v>
      </c>
      <c r="S460" s="176">
        <f t="shared" si="10"/>
        <v>9.1240000000000006</v>
      </c>
      <c r="T460" s="176">
        <f t="shared" si="11"/>
        <v>9.1219999999999999</v>
      </c>
      <c r="U460" s="183">
        <v>9.1199999999999992</v>
      </c>
      <c r="V460" s="178">
        <f t="shared" ref="V460:AO460" si="480">B460-B461</f>
        <v>-0.10999999999999943</v>
      </c>
      <c r="W460" s="178">
        <f t="shared" si="480"/>
        <v>-6.9999999999998508E-2</v>
      </c>
      <c r="X460" s="178">
        <f t="shared" si="480"/>
        <v>-3.9999999999999147E-2</v>
      </c>
      <c r="Y460" s="178">
        <f t="shared" si="480"/>
        <v>-3.9999999999999147E-2</v>
      </c>
      <c r="Z460" s="178">
        <f t="shared" si="480"/>
        <v>-4.0000000000000924E-2</v>
      </c>
      <c r="AA460" s="178">
        <f t="shared" si="480"/>
        <v>-4.0000000000000924E-2</v>
      </c>
      <c r="AB460" s="178">
        <f t="shared" si="480"/>
        <v>-4.0000000000000924E-2</v>
      </c>
      <c r="AC460" s="178">
        <f t="shared" si="480"/>
        <v>-4.3333333333334778E-2</v>
      </c>
      <c r="AD460" s="178">
        <f t="shared" si="480"/>
        <v>-4.666666666666508E-2</v>
      </c>
      <c r="AE460" s="178">
        <f t="shared" si="480"/>
        <v>-4.9999999999998934E-2</v>
      </c>
      <c r="AF460" s="178">
        <f t="shared" si="480"/>
        <v>-4.7999999999998266E-2</v>
      </c>
      <c r="AG460" s="178">
        <f t="shared" si="480"/>
        <v>-4.5999999999997598E-2</v>
      </c>
      <c r="AH460" s="178">
        <f t="shared" si="480"/>
        <v>-4.4000000000000483E-2</v>
      </c>
      <c r="AI460" s="178">
        <f t="shared" si="480"/>
        <v>-4.1999999999999815E-2</v>
      </c>
      <c r="AJ460" s="178">
        <f t="shared" si="480"/>
        <v>-3.9999999999999147E-2</v>
      </c>
      <c r="AK460" s="178">
        <f t="shared" si="480"/>
        <v>-3.8000000000000256E-2</v>
      </c>
      <c r="AL460" s="178">
        <f t="shared" si="480"/>
        <v>-3.6000000000001364E-2</v>
      </c>
      <c r="AM460" s="178">
        <f t="shared" si="480"/>
        <v>-3.399999999999892E-2</v>
      </c>
      <c r="AN460" s="178">
        <f t="shared" si="480"/>
        <v>-3.2000000000000028E-2</v>
      </c>
      <c r="AO460" s="178">
        <f t="shared" si="480"/>
        <v>-3.0000000000001137E-2</v>
      </c>
      <c r="AP460" s="179">
        <f t="shared" si="13"/>
        <v>-3.0000000000001137E-2</v>
      </c>
      <c r="AS460" s="240"/>
    </row>
    <row r="461" spans="1:45" ht="12.75">
      <c r="A461" s="184">
        <v>42468</v>
      </c>
      <c r="B461" s="182">
        <v>9.77</v>
      </c>
      <c r="C461" s="176">
        <v>9.5399999999999991</v>
      </c>
      <c r="D461" s="175">
        <v>9.42</v>
      </c>
      <c r="E461" s="175">
        <f t="shared" si="0"/>
        <v>9.36</v>
      </c>
      <c r="F461" s="175">
        <v>9.3000000000000007</v>
      </c>
      <c r="G461" s="175">
        <f t="shared" si="1"/>
        <v>9.2650000000000006</v>
      </c>
      <c r="H461" s="176">
        <v>9.23</v>
      </c>
      <c r="I461" s="176">
        <f t="shared" si="2"/>
        <v>9.2200000000000006</v>
      </c>
      <c r="J461" s="176">
        <f t="shared" si="3"/>
        <v>9.2099999999999991</v>
      </c>
      <c r="K461" s="175">
        <v>9.1999999999999993</v>
      </c>
      <c r="L461" s="175">
        <f t="shared" si="4"/>
        <v>9.1939999999999991</v>
      </c>
      <c r="M461" s="175">
        <f t="shared" si="5"/>
        <v>9.1879999999999988</v>
      </c>
      <c r="N461" s="175">
        <f t="shared" si="6"/>
        <v>9.1820000000000004</v>
      </c>
      <c r="O461" s="175">
        <f t="shared" si="7"/>
        <v>9.1760000000000002</v>
      </c>
      <c r="P461" s="176">
        <v>9.17</v>
      </c>
      <c r="Q461" s="176">
        <f t="shared" si="8"/>
        <v>9.1660000000000004</v>
      </c>
      <c r="R461" s="176">
        <f t="shared" si="9"/>
        <v>9.1620000000000008</v>
      </c>
      <c r="S461" s="176">
        <f t="shared" si="10"/>
        <v>9.1579999999999995</v>
      </c>
      <c r="T461" s="176">
        <f t="shared" si="11"/>
        <v>9.1539999999999999</v>
      </c>
      <c r="U461" s="183">
        <v>9.15</v>
      </c>
      <c r="V461" s="178">
        <f t="shared" ref="V461:AO461" si="481">B461-B462</f>
        <v>0</v>
      </c>
      <c r="W461" s="178">
        <f t="shared" si="481"/>
        <v>0</v>
      </c>
      <c r="X461" s="178">
        <f t="shared" si="481"/>
        <v>-9.9999999999997868E-3</v>
      </c>
      <c r="Y461" s="178">
        <f t="shared" si="481"/>
        <v>-3.0000000000001137E-2</v>
      </c>
      <c r="Z461" s="178">
        <f t="shared" si="481"/>
        <v>-4.9999999999998934E-2</v>
      </c>
      <c r="AA461" s="178">
        <f t="shared" si="481"/>
        <v>-7.0000000000000284E-2</v>
      </c>
      <c r="AB461" s="178">
        <f t="shared" si="481"/>
        <v>-8.9999999999999858E-2</v>
      </c>
      <c r="AC461" s="178">
        <f t="shared" si="481"/>
        <v>-9.666666666666579E-2</v>
      </c>
      <c r="AD461" s="178">
        <f t="shared" si="481"/>
        <v>-0.10333333333333528</v>
      </c>
      <c r="AE461" s="178">
        <f t="shared" si="481"/>
        <v>-0.11000000000000121</v>
      </c>
      <c r="AF461" s="178">
        <f t="shared" si="481"/>
        <v>-0.11000000000000121</v>
      </c>
      <c r="AG461" s="178">
        <f t="shared" si="481"/>
        <v>-0.11000000000000121</v>
      </c>
      <c r="AH461" s="178">
        <f t="shared" si="481"/>
        <v>-0.10999999999999943</v>
      </c>
      <c r="AI461" s="178">
        <f t="shared" si="481"/>
        <v>-0.10999999999999943</v>
      </c>
      <c r="AJ461" s="178">
        <f t="shared" si="481"/>
        <v>-0.10999999999999943</v>
      </c>
      <c r="AK461" s="178">
        <f t="shared" si="481"/>
        <v>-0.10799999999999876</v>
      </c>
      <c r="AL461" s="178">
        <f t="shared" si="481"/>
        <v>-0.1059999999999981</v>
      </c>
      <c r="AM461" s="178">
        <f t="shared" si="481"/>
        <v>-0.10400000000000098</v>
      </c>
      <c r="AN461" s="178">
        <f t="shared" si="481"/>
        <v>-0.10200000000000031</v>
      </c>
      <c r="AO461" s="178">
        <f t="shared" si="481"/>
        <v>-9.9999999999999645E-2</v>
      </c>
      <c r="AP461" s="179">
        <f t="shared" si="13"/>
        <v>0</v>
      </c>
      <c r="AS461" s="240"/>
    </row>
    <row r="462" spans="1:45" ht="12.75">
      <c r="A462" s="184">
        <v>42467</v>
      </c>
      <c r="B462" s="182">
        <v>9.77</v>
      </c>
      <c r="C462" s="176">
        <v>9.5399999999999991</v>
      </c>
      <c r="D462" s="175">
        <v>9.43</v>
      </c>
      <c r="E462" s="175">
        <f t="shared" si="0"/>
        <v>9.39</v>
      </c>
      <c r="F462" s="175">
        <v>9.35</v>
      </c>
      <c r="G462" s="175">
        <f t="shared" si="1"/>
        <v>9.3350000000000009</v>
      </c>
      <c r="H462" s="176">
        <v>9.32</v>
      </c>
      <c r="I462" s="176">
        <f t="shared" si="2"/>
        <v>9.3166666666666664</v>
      </c>
      <c r="J462" s="176">
        <f t="shared" si="3"/>
        <v>9.3133333333333344</v>
      </c>
      <c r="K462" s="175">
        <v>9.31</v>
      </c>
      <c r="L462" s="175">
        <f t="shared" si="4"/>
        <v>9.3040000000000003</v>
      </c>
      <c r="M462" s="175">
        <f t="shared" si="5"/>
        <v>9.298</v>
      </c>
      <c r="N462" s="175">
        <f t="shared" si="6"/>
        <v>9.2919999999999998</v>
      </c>
      <c r="O462" s="175">
        <f t="shared" si="7"/>
        <v>9.2859999999999996</v>
      </c>
      <c r="P462" s="176">
        <v>9.2799999999999994</v>
      </c>
      <c r="Q462" s="176">
        <f t="shared" si="8"/>
        <v>9.2739999999999991</v>
      </c>
      <c r="R462" s="176">
        <f t="shared" si="9"/>
        <v>9.2679999999999989</v>
      </c>
      <c r="S462" s="176">
        <f t="shared" si="10"/>
        <v>9.2620000000000005</v>
      </c>
      <c r="T462" s="176">
        <f t="shared" si="11"/>
        <v>9.2560000000000002</v>
      </c>
      <c r="U462" s="183">
        <v>9.25</v>
      </c>
      <c r="V462" s="178">
        <f t="shared" ref="V462:AO462" si="482">B462-B463</f>
        <v>-3.0000000000001137E-2</v>
      </c>
      <c r="W462" s="178">
        <f t="shared" si="482"/>
        <v>4.9999999999998934E-2</v>
      </c>
      <c r="X462" s="178">
        <f t="shared" si="482"/>
        <v>7.0000000000000284E-2</v>
      </c>
      <c r="Y462" s="178">
        <f t="shared" si="482"/>
        <v>8.5000000000000853E-2</v>
      </c>
      <c r="Z462" s="178">
        <f t="shared" si="482"/>
        <v>9.9999999999999645E-2</v>
      </c>
      <c r="AA462" s="178">
        <f t="shared" si="482"/>
        <v>0.11500000000000199</v>
      </c>
      <c r="AB462" s="178">
        <f t="shared" si="482"/>
        <v>0.13000000000000078</v>
      </c>
      <c r="AC462" s="178">
        <f t="shared" si="482"/>
        <v>0.14000000000000057</v>
      </c>
      <c r="AD462" s="178">
        <f t="shared" si="482"/>
        <v>0.15000000000000036</v>
      </c>
      <c r="AE462" s="178">
        <f t="shared" si="482"/>
        <v>0.16000000000000014</v>
      </c>
      <c r="AF462" s="178">
        <f t="shared" si="482"/>
        <v>0.15799999999999947</v>
      </c>
      <c r="AG462" s="178">
        <f t="shared" si="482"/>
        <v>0.15599999999999881</v>
      </c>
      <c r="AH462" s="178">
        <f t="shared" si="482"/>
        <v>0.15399999999999991</v>
      </c>
      <c r="AI462" s="178">
        <f t="shared" si="482"/>
        <v>0.15199999999999925</v>
      </c>
      <c r="AJ462" s="178">
        <f t="shared" si="482"/>
        <v>0.14999999999999858</v>
      </c>
      <c r="AK462" s="178">
        <f t="shared" si="482"/>
        <v>0.14599999999999902</v>
      </c>
      <c r="AL462" s="178">
        <f t="shared" si="482"/>
        <v>0.14199999999999946</v>
      </c>
      <c r="AM462" s="178">
        <f t="shared" si="482"/>
        <v>0.1379999999999999</v>
      </c>
      <c r="AN462" s="178">
        <f t="shared" si="482"/>
        <v>0.13400000000000034</v>
      </c>
      <c r="AO462" s="178">
        <f t="shared" si="482"/>
        <v>0.13000000000000078</v>
      </c>
      <c r="AP462" s="179">
        <f t="shared" si="13"/>
        <v>0.16000000000000014</v>
      </c>
      <c r="AS462" s="240"/>
    </row>
    <row r="463" spans="1:45" ht="12.75">
      <c r="A463" s="184">
        <v>42466</v>
      </c>
      <c r="B463" s="182">
        <v>9.8000000000000007</v>
      </c>
      <c r="C463" s="176">
        <v>9.49</v>
      </c>
      <c r="D463" s="175">
        <v>9.36</v>
      </c>
      <c r="E463" s="175">
        <f t="shared" si="0"/>
        <v>9.3049999999999997</v>
      </c>
      <c r="F463" s="175">
        <v>9.25</v>
      </c>
      <c r="G463" s="175">
        <f t="shared" si="1"/>
        <v>9.2199999999999989</v>
      </c>
      <c r="H463" s="176">
        <v>9.19</v>
      </c>
      <c r="I463" s="176">
        <f t="shared" si="2"/>
        <v>9.1766666666666659</v>
      </c>
      <c r="J463" s="176">
        <f t="shared" si="3"/>
        <v>9.163333333333334</v>
      </c>
      <c r="K463" s="175">
        <v>9.15</v>
      </c>
      <c r="L463" s="175">
        <f t="shared" si="4"/>
        <v>9.1460000000000008</v>
      </c>
      <c r="M463" s="175">
        <f t="shared" si="5"/>
        <v>9.1420000000000012</v>
      </c>
      <c r="N463" s="175">
        <f t="shared" si="6"/>
        <v>9.1379999999999999</v>
      </c>
      <c r="O463" s="175">
        <f t="shared" si="7"/>
        <v>9.1340000000000003</v>
      </c>
      <c r="P463" s="176">
        <v>9.1300000000000008</v>
      </c>
      <c r="Q463" s="176">
        <f t="shared" si="8"/>
        <v>9.1280000000000001</v>
      </c>
      <c r="R463" s="176">
        <f t="shared" si="9"/>
        <v>9.1259999999999994</v>
      </c>
      <c r="S463" s="176">
        <f t="shared" si="10"/>
        <v>9.1240000000000006</v>
      </c>
      <c r="T463" s="176">
        <f t="shared" si="11"/>
        <v>9.1219999999999999</v>
      </c>
      <c r="U463" s="183">
        <v>9.1199999999999992</v>
      </c>
      <c r="V463" s="178">
        <f t="shared" ref="V463:AO463" si="483">B463-B464</f>
        <v>-2.9999999999999361E-2</v>
      </c>
      <c r="W463" s="178">
        <f t="shared" si="483"/>
        <v>-9.9999999999997868E-3</v>
      </c>
      <c r="X463" s="178">
        <f t="shared" si="483"/>
        <v>-9.9999999999997868E-3</v>
      </c>
      <c r="Y463" s="178">
        <f t="shared" si="483"/>
        <v>-1.5000000000000568E-2</v>
      </c>
      <c r="Z463" s="178">
        <f t="shared" si="483"/>
        <v>-1.9999999999999574E-2</v>
      </c>
      <c r="AA463" s="178">
        <f t="shared" si="483"/>
        <v>-3.0000000000001137E-2</v>
      </c>
      <c r="AB463" s="178">
        <f t="shared" si="483"/>
        <v>-4.0000000000000924E-2</v>
      </c>
      <c r="AC463" s="178">
        <f t="shared" si="483"/>
        <v>-4.3333333333334778E-2</v>
      </c>
      <c r="AD463" s="178">
        <f t="shared" si="483"/>
        <v>-4.666666666666508E-2</v>
      </c>
      <c r="AE463" s="178">
        <f t="shared" si="483"/>
        <v>-4.9999999999998934E-2</v>
      </c>
      <c r="AF463" s="178">
        <f t="shared" si="483"/>
        <v>-4.5999999999999375E-2</v>
      </c>
      <c r="AG463" s="178">
        <f t="shared" si="483"/>
        <v>-4.1999999999998039E-2</v>
      </c>
      <c r="AH463" s="178">
        <f t="shared" si="483"/>
        <v>-3.8000000000000256E-2</v>
      </c>
      <c r="AI463" s="178">
        <f t="shared" si="483"/>
        <v>-3.399999999999892E-2</v>
      </c>
      <c r="AJ463" s="178">
        <f t="shared" si="483"/>
        <v>-2.9999999999999361E-2</v>
      </c>
      <c r="AK463" s="178">
        <f t="shared" si="483"/>
        <v>-2.8000000000000469E-2</v>
      </c>
      <c r="AL463" s="178">
        <f t="shared" si="483"/>
        <v>-2.6000000000001577E-2</v>
      </c>
      <c r="AM463" s="178">
        <f t="shared" si="483"/>
        <v>-2.3999999999999133E-2</v>
      </c>
      <c r="AN463" s="178">
        <f t="shared" si="483"/>
        <v>-2.2000000000000242E-2</v>
      </c>
      <c r="AO463" s="178">
        <f t="shared" si="483"/>
        <v>-2.000000000000135E-2</v>
      </c>
      <c r="AP463" s="179">
        <f t="shared" si="13"/>
        <v>-9.9999999999997868E-3</v>
      </c>
      <c r="AS463" s="240"/>
    </row>
    <row r="464" spans="1:45" ht="12.75">
      <c r="A464" s="184">
        <v>42465</v>
      </c>
      <c r="B464" s="182">
        <v>9.83</v>
      </c>
      <c r="C464" s="176">
        <v>9.5</v>
      </c>
      <c r="D464" s="175">
        <v>9.3699999999999992</v>
      </c>
      <c r="E464" s="175">
        <f t="shared" si="0"/>
        <v>9.32</v>
      </c>
      <c r="F464" s="175">
        <v>9.27</v>
      </c>
      <c r="G464" s="175">
        <f t="shared" si="1"/>
        <v>9.25</v>
      </c>
      <c r="H464" s="176">
        <v>9.23</v>
      </c>
      <c r="I464" s="176">
        <f t="shared" si="2"/>
        <v>9.2200000000000006</v>
      </c>
      <c r="J464" s="176">
        <f t="shared" si="3"/>
        <v>9.2099999999999991</v>
      </c>
      <c r="K464" s="175">
        <v>9.1999999999999993</v>
      </c>
      <c r="L464" s="175">
        <f t="shared" si="4"/>
        <v>9.1920000000000002</v>
      </c>
      <c r="M464" s="175">
        <f t="shared" si="5"/>
        <v>9.1839999999999993</v>
      </c>
      <c r="N464" s="175">
        <f t="shared" si="6"/>
        <v>9.1760000000000002</v>
      </c>
      <c r="O464" s="175">
        <f t="shared" si="7"/>
        <v>9.1679999999999993</v>
      </c>
      <c r="P464" s="176">
        <v>9.16</v>
      </c>
      <c r="Q464" s="176">
        <f t="shared" si="8"/>
        <v>9.1560000000000006</v>
      </c>
      <c r="R464" s="176">
        <f t="shared" si="9"/>
        <v>9.152000000000001</v>
      </c>
      <c r="S464" s="176">
        <f t="shared" si="10"/>
        <v>9.1479999999999997</v>
      </c>
      <c r="T464" s="176">
        <f t="shared" si="11"/>
        <v>9.1440000000000001</v>
      </c>
      <c r="U464" s="183">
        <v>9.14</v>
      </c>
      <c r="V464" s="178">
        <f t="shared" ref="V464:AO464" si="484">B464-B465</f>
        <v>-1.9999999999999574E-2</v>
      </c>
      <c r="W464" s="178">
        <f t="shared" si="484"/>
        <v>-3.9999999999999147E-2</v>
      </c>
      <c r="X464" s="178">
        <f t="shared" si="484"/>
        <v>9.9999999999997868E-3</v>
      </c>
      <c r="Y464" s="178">
        <f t="shared" si="484"/>
        <v>4.0000000000000924E-2</v>
      </c>
      <c r="Z464" s="178">
        <f t="shared" si="484"/>
        <v>7.0000000000000284E-2</v>
      </c>
      <c r="AA464" s="178">
        <f t="shared" si="484"/>
        <v>7.4999999999999289E-2</v>
      </c>
      <c r="AB464" s="178">
        <f t="shared" si="484"/>
        <v>8.0000000000000071E-2</v>
      </c>
      <c r="AC464" s="178">
        <f t="shared" si="484"/>
        <v>8.3333333333333925E-2</v>
      </c>
      <c r="AD464" s="178">
        <f t="shared" si="484"/>
        <v>8.6666666666666003E-2</v>
      </c>
      <c r="AE464" s="178">
        <f t="shared" si="484"/>
        <v>8.9999999999999858E-2</v>
      </c>
      <c r="AF464" s="178">
        <f t="shared" si="484"/>
        <v>9.2000000000000526E-2</v>
      </c>
      <c r="AG464" s="178">
        <f t="shared" si="484"/>
        <v>9.3999999999999417E-2</v>
      </c>
      <c r="AH464" s="178">
        <f t="shared" si="484"/>
        <v>9.6000000000000085E-2</v>
      </c>
      <c r="AI464" s="178">
        <f t="shared" si="484"/>
        <v>9.7999999999998977E-2</v>
      </c>
      <c r="AJ464" s="178">
        <f t="shared" si="484"/>
        <v>9.9999999999999645E-2</v>
      </c>
      <c r="AK464" s="178">
        <f t="shared" si="484"/>
        <v>9.9999999999999645E-2</v>
      </c>
      <c r="AL464" s="178">
        <f t="shared" si="484"/>
        <v>0.10000000000000142</v>
      </c>
      <c r="AM464" s="178">
        <f t="shared" si="484"/>
        <v>9.9999999999999645E-2</v>
      </c>
      <c r="AN464" s="178">
        <f t="shared" si="484"/>
        <v>0.10000000000000142</v>
      </c>
      <c r="AO464" s="178">
        <f t="shared" si="484"/>
        <v>0.10000000000000142</v>
      </c>
      <c r="AP464" s="179">
        <f t="shared" si="13"/>
        <v>0.10000000000000142</v>
      </c>
      <c r="AS464" s="240"/>
    </row>
    <row r="465" spans="1:45" ht="12.75">
      <c r="A465" s="184">
        <v>42464</v>
      </c>
      <c r="B465" s="182">
        <v>9.85</v>
      </c>
      <c r="C465" s="176">
        <v>9.5399999999999991</v>
      </c>
      <c r="D465" s="175">
        <v>9.36</v>
      </c>
      <c r="E465" s="175">
        <f t="shared" si="0"/>
        <v>9.2799999999999994</v>
      </c>
      <c r="F465" s="175">
        <v>9.1999999999999993</v>
      </c>
      <c r="G465" s="175">
        <f t="shared" si="1"/>
        <v>9.1750000000000007</v>
      </c>
      <c r="H465" s="176">
        <v>9.15</v>
      </c>
      <c r="I465" s="176">
        <f t="shared" si="2"/>
        <v>9.1366666666666667</v>
      </c>
      <c r="J465" s="176">
        <f t="shared" si="3"/>
        <v>9.1233333333333331</v>
      </c>
      <c r="K465" s="175">
        <v>9.11</v>
      </c>
      <c r="L465" s="175">
        <f t="shared" si="4"/>
        <v>9.1</v>
      </c>
      <c r="M465" s="175">
        <f t="shared" si="5"/>
        <v>9.09</v>
      </c>
      <c r="N465" s="175">
        <f t="shared" si="6"/>
        <v>9.08</v>
      </c>
      <c r="O465" s="175">
        <f t="shared" si="7"/>
        <v>9.07</v>
      </c>
      <c r="P465" s="176">
        <v>9.06</v>
      </c>
      <c r="Q465" s="176">
        <f t="shared" si="8"/>
        <v>9.0560000000000009</v>
      </c>
      <c r="R465" s="176">
        <f t="shared" si="9"/>
        <v>9.0519999999999996</v>
      </c>
      <c r="S465" s="176">
        <f t="shared" si="10"/>
        <v>9.048</v>
      </c>
      <c r="T465" s="176">
        <f t="shared" si="11"/>
        <v>9.0439999999999987</v>
      </c>
      <c r="U465" s="183">
        <v>9.0399999999999991</v>
      </c>
      <c r="V465" s="178">
        <f t="shared" ref="V465:AO465" si="485">B465-B466</f>
        <v>9.9999999999997868E-3</v>
      </c>
      <c r="W465" s="178">
        <f t="shared" si="485"/>
        <v>6.9999999999998508E-2</v>
      </c>
      <c r="X465" s="178">
        <f t="shared" si="485"/>
        <v>5.9999999999998721E-2</v>
      </c>
      <c r="Y465" s="178">
        <f t="shared" si="485"/>
        <v>3.4999999999998366E-2</v>
      </c>
      <c r="Z465" s="178">
        <f t="shared" si="485"/>
        <v>9.9999999999997868E-3</v>
      </c>
      <c r="AA465" s="178">
        <f t="shared" si="485"/>
        <v>5.0000000000007816E-3</v>
      </c>
      <c r="AB465" s="178">
        <f t="shared" si="485"/>
        <v>0</v>
      </c>
      <c r="AC465" s="178">
        <f t="shared" si="485"/>
        <v>0</v>
      </c>
      <c r="AD465" s="178">
        <f t="shared" si="485"/>
        <v>0</v>
      </c>
      <c r="AE465" s="178">
        <f t="shared" si="485"/>
        <v>0</v>
      </c>
      <c r="AF465" s="178">
        <f t="shared" si="485"/>
        <v>0</v>
      </c>
      <c r="AG465" s="178">
        <f t="shared" si="485"/>
        <v>0</v>
      </c>
      <c r="AH465" s="178">
        <f t="shared" si="485"/>
        <v>0</v>
      </c>
      <c r="AI465" s="178">
        <f t="shared" si="485"/>
        <v>0</v>
      </c>
      <c r="AJ465" s="178">
        <f t="shared" si="485"/>
        <v>0</v>
      </c>
      <c r="AK465" s="178">
        <f t="shared" si="485"/>
        <v>2.0000000000006679E-3</v>
      </c>
      <c r="AL465" s="178">
        <f t="shared" si="485"/>
        <v>3.9999999999995595E-3</v>
      </c>
      <c r="AM465" s="178">
        <f t="shared" si="485"/>
        <v>6.0000000000002274E-3</v>
      </c>
      <c r="AN465" s="178">
        <f t="shared" si="485"/>
        <v>7.9999999999991189E-3</v>
      </c>
      <c r="AO465" s="178">
        <f t="shared" si="485"/>
        <v>9.9999999999997868E-3</v>
      </c>
      <c r="AP465" s="179">
        <f t="shared" si="13"/>
        <v>6.9999999999998508E-2</v>
      </c>
      <c r="AS465" s="240"/>
    </row>
    <row r="466" spans="1:45" ht="12.75">
      <c r="A466" s="184">
        <v>42461</v>
      </c>
      <c r="B466" s="182">
        <v>9.84</v>
      </c>
      <c r="C466" s="176">
        <v>9.4700000000000006</v>
      </c>
      <c r="D466" s="175">
        <v>9.3000000000000007</v>
      </c>
      <c r="E466" s="175">
        <f t="shared" si="0"/>
        <v>9.245000000000001</v>
      </c>
      <c r="F466" s="175">
        <v>9.19</v>
      </c>
      <c r="G466" s="175">
        <f t="shared" si="1"/>
        <v>9.17</v>
      </c>
      <c r="H466" s="176">
        <v>9.15</v>
      </c>
      <c r="I466" s="176">
        <f t="shared" si="2"/>
        <v>9.1366666666666667</v>
      </c>
      <c r="J466" s="176">
        <f t="shared" si="3"/>
        <v>9.1233333333333331</v>
      </c>
      <c r="K466" s="175">
        <v>9.11</v>
      </c>
      <c r="L466" s="175">
        <f t="shared" si="4"/>
        <v>9.1</v>
      </c>
      <c r="M466" s="175">
        <f t="shared" si="5"/>
        <v>9.09</v>
      </c>
      <c r="N466" s="175">
        <f t="shared" si="6"/>
        <v>9.08</v>
      </c>
      <c r="O466" s="175">
        <f t="shared" si="7"/>
        <v>9.07</v>
      </c>
      <c r="P466" s="176">
        <v>9.06</v>
      </c>
      <c r="Q466" s="176">
        <f t="shared" si="8"/>
        <v>9.0540000000000003</v>
      </c>
      <c r="R466" s="176">
        <f t="shared" si="9"/>
        <v>9.048</v>
      </c>
      <c r="S466" s="176">
        <f t="shared" si="10"/>
        <v>9.0419999999999998</v>
      </c>
      <c r="T466" s="176">
        <f t="shared" si="11"/>
        <v>9.0359999999999996</v>
      </c>
      <c r="U466" s="183">
        <v>9.0299999999999994</v>
      </c>
      <c r="V466" s="178">
        <f t="shared" ref="V466:AO466" si="486">B466-B467</f>
        <v>-4.0000000000000924E-2</v>
      </c>
      <c r="W466" s="178">
        <f t="shared" si="486"/>
        <v>-9.9999999999997868E-3</v>
      </c>
      <c r="X466" s="178">
        <f t="shared" si="486"/>
        <v>2.000000000000135E-2</v>
      </c>
      <c r="Y466" s="178">
        <f t="shared" si="486"/>
        <v>4.0000000000000924E-2</v>
      </c>
      <c r="Z466" s="178">
        <f t="shared" si="486"/>
        <v>5.9999999999998721E-2</v>
      </c>
      <c r="AA466" s="178">
        <f t="shared" si="486"/>
        <v>6.4999999999999503E-2</v>
      </c>
      <c r="AB466" s="178">
        <f t="shared" si="486"/>
        <v>7.0000000000000284E-2</v>
      </c>
      <c r="AC466" s="178">
        <f t="shared" si="486"/>
        <v>7.0000000000000284E-2</v>
      </c>
      <c r="AD466" s="178">
        <f t="shared" si="486"/>
        <v>7.0000000000000284E-2</v>
      </c>
      <c r="AE466" s="178">
        <f t="shared" si="486"/>
        <v>7.0000000000000284E-2</v>
      </c>
      <c r="AF466" s="178">
        <f t="shared" si="486"/>
        <v>6.6000000000000725E-2</v>
      </c>
      <c r="AG466" s="178">
        <f t="shared" si="486"/>
        <v>6.2000000000001165E-2</v>
      </c>
      <c r="AH466" s="178">
        <f t="shared" si="486"/>
        <v>5.7999999999999829E-2</v>
      </c>
      <c r="AI466" s="178">
        <f t="shared" si="486"/>
        <v>5.400000000000027E-2</v>
      </c>
      <c r="AJ466" s="178">
        <f t="shared" si="486"/>
        <v>5.0000000000000711E-2</v>
      </c>
      <c r="AK466" s="178">
        <f t="shared" si="486"/>
        <v>4.6000000000001151E-2</v>
      </c>
      <c r="AL466" s="178">
        <f t="shared" si="486"/>
        <v>4.1999999999999815E-2</v>
      </c>
      <c r="AM466" s="178">
        <f t="shared" si="486"/>
        <v>3.8000000000000256E-2</v>
      </c>
      <c r="AN466" s="178">
        <f t="shared" si="486"/>
        <v>3.399999999999892E-2</v>
      </c>
      <c r="AO466" s="178">
        <f t="shared" si="486"/>
        <v>2.9999999999999361E-2</v>
      </c>
      <c r="AP466" s="179">
        <f t="shared" si="13"/>
        <v>7.0000000000000284E-2</v>
      </c>
      <c r="AS466" s="240"/>
    </row>
    <row r="467" spans="1:45" ht="12.75">
      <c r="A467" s="184">
        <v>42460</v>
      </c>
      <c r="B467" s="182">
        <v>9.8800000000000008</v>
      </c>
      <c r="C467" s="176">
        <v>9.48</v>
      </c>
      <c r="D467" s="175">
        <v>9.2799999999999994</v>
      </c>
      <c r="E467" s="175">
        <f t="shared" si="0"/>
        <v>9.2050000000000001</v>
      </c>
      <c r="F467" s="175">
        <v>9.1300000000000008</v>
      </c>
      <c r="G467" s="175">
        <f t="shared" si="1"/>
        <v>9.1050000000000004</v>
      </c>
      <c r="H467" s="176">
        <v>9.08</v>
      </c>
      <c r="I467" s="176">
        <f t="shared" si="2"/>
        <v>9.0666666666666664</v>
      </c>
      <c r="J467" s="176">
        <f t="shared" si="3"/>
        <v>9.0533333333333328</v>
      </c>
      <c r="K467" s="175">
        <v>9.0399999999999991</v>
      </c>
      <c r="L467" s="175">
        <f t="shared" si="4"/>
        <v>9.0339999999999989</v>
      </c>
      <c r="M467" s="175">
        <f t="shared" si="5"/>
        <v>9.0279999999999987</v>
      </c>
      <c r="N467" s="175">
        <f t="shared" si="6"/>
        <v>9.0220000000000002</v>
      </c>
      <c r="O467" s="175">
        <f t="shared" si="7"/>
        <v>9.016</v>
      </c>
      <c r="P467" s="176">
        <v>9.01</v>
      </c>
      <c r="Q467" s="176">
        <f t="shared" si="8"/>
        <v>9.0079999999999991</v>
      </c>
      <c r="R467" s="176">
        <f t="shared" si="9"/>
        <v>9.0060000000000002</v>
      </c>
      <c r="S467" s="176">
        <f t="shared" si="10"/>
        <v>9.0039999999999996</v>
      </c>
      <c r="T467" s="176">
        <f t="shared" si="11"/>
        <v>9.0020000000000007</v>
      </c>
      <c r="U467" s="183">
        <v>9</v>
      </c>
      <c r="V467" s="178">
        <f t="shared" ref="V467:AO467" si="487">B467-B468</f>
        <v>0.21000000000000085</v>
      </c>
      <c r="W467" s="178">
        <f t="shared" si="487"/>
        <v>8.9999999999999858E-2</v>
      </c>
      <c r="X467" s="178">
        <f t="shared" si="487"/>
        <v>9.9999999999997868E-3</v>
      </c>
      <c r="Y467" s="178">
        <f t="shared" si="487"/>
        <v>-1.4999999999998792E-2</v>
      </c>
      <c r="Z467" s="178">
        <f t="shared" si="487"/>
        <v>-3.9999999999999147E-2</v>
      </c>
      <c r="AA467" s="178">
        <f t="shared" si="487"/>
        <v>-4.4999999999999929E-2</v>
      </c>
      <c r="AB467" s="178">
        <f t="shared" si="487"/>
        <v>-5.0000000000000711E-2</v>
      </c>
      <c r="AC467" s="178">
        <f t="shared" si="487"/>
        <v>-4.6666666666666856E-2</v>
      </c>
      <c r="AD467" s="178">
        <f t="shared" si="487"/>
        <v>-4.3333333333334778E-2</v>
      </c>
      <c r="AE467" s="178">
        <f t="shared" si="487"/>
        <v>-4.0000000000000924E-2</v>
      </c>
      <c r="AF467" s="178">
        <f t="shared" si="487"/>
        <v>-4.0000000000000924E-2</v>
      </c>
      <c r="AG467" s="178">
        <f t="shared" si="487"/>
        <v>-4.0000000000000924E-2</v>
      </c>
      <c r="AH467" s="178">
        <f t="shared" si="487"/>
        <v>-4.0000000000000924E-2</v>
      </c>
      <c r="AI467" s="178">
        <f t="shared" si="487"/>
        <v>-4.0000000000000924E-2</v>
      </c>
      <c r="AJ467" s="178">
        <f t="shared" si="487"/>
        <v>-4.0000000000000924E-2</v>
      </c>
      <c r="AK467" s="178">
        <f t="shared" si="487"/>
        <v>-4.0000000000000924E-2</v>
      </c>
      <c r="AL467" s="178">
        <f t="shared" si="487"/>
        <v>-3.9999999999999147E-2</v>
      </c>
      <c r="AM467" s="178">
        <f t="shared" si="487"/>
        <v>-4.0000000000000924E-2</v>
      </c>
      <c r="AN467" s="178">
        <f t="shared" si="487"/>
        <v>-3.9999999999999147E-2</v>
      </c>
      <c r="AO467" s="178">
        <f t="shared" si="487"/>
        <v>-3.9999999999999147E-2</v>
      </c>
      <c r="AP467" s="179">
        <f t="shared" si="13"/>
        <v>0.21000000000000085</v>
      </c>
      <c r="AS467" s="240"/>
    </row>
    <row r="468" spans="1:45" ht="12.75">
      <c r="A468" s="184">
        <v>42459</v>
      </c>
      <c r="B468" s="182">
        <v>9.67</v>
      </c>
      <c r="C468" s="176">
        <v>9.39</v>
      </c>
      <c r="D468" s="175">
        <v>9.27</v>
      </c>
      <c r="E468" s="175">
        <f t="shared" si="0"/>
        <v>9.2199999999999989</v>
      </c>
      <c r="F468" s="175">
        <v>9.17</v>
      </c>
      <c r="G468" s="175">
        <f t="shared" si="1"/>
        <v>9.15</v>
      </c>
      <c r="H468" s="176">
        <v>9.1300000000000008</v>
      </c>
      <c r="I468" s="176">
        <f t="shared" si="2"/>
        <v>9.1133333333333333</v>
      </c>
      <c r="J468" s="176">
        <f t="shared" si="3"/>
        <v>9.0966666666666676</v>
      </c>
      <c r="K468" s="175">
        <v>9.08</v>
      </c>
      <c r="L468" s="175">
        <f t="shared" si="4"/>
        <v>9.0739999999999998</v>
      </c>
      <c r="M468" s="175">
        <f t="shared" si="5"/>
        <v>9.0679999999999996</v>
      </c>
      <c r="N468" s="175">
        <f t="shared" si="6"/>
        <v>9.0620000000000012</v>
      </c>
      <c r="O468" s="175">
        <f t="shared" si="7"/>
        <v>9.0560000000000009</v>
      </c>
      <c r="P468" s="176">
        <v>9.0500000000000007</v>
      </c>
      <c r="Q468" s="176">
        <f t="shared" si="8"/>
        <v>9.048</v>
      </c>
      <c r="R468" s="176">
        <f t="shared" si="9"/>
        <v>9.0459999999999994</v>
      </c>
      <c r="S468" s="176">
        <f t="shared" si="10"/>
        <v>9.0440000000000005</v>
      </c>
      <c r="T468" s="176">
        <f t="shared" si="11"/>
        <v>9.0419999999999998</v>
      </c>
      <c r="U468" s="183">
        <v>9.0399999999999991</v>
      </c>
      <c r="V468" s="178">
        <f t="shared" ref="V468:AO468" si="488">B468-B469</f>
        <v>9.9999999999997868E-3</v>
      </c>
      <c r="W468" s="178">
        <f t="shared" si="488"/>
        <v>-3.9999999999999147E-2</v>
      </c>
      <c r="X468" s="178">
        <f t="shared" si="488"/>
        <v>-8.0000000000000071E-2</v>
      </c>
      <c r="Y468" s="178">
        <f t="shared" si="488"/>
        <v>-0.10000000000000142</v>
      </c>
      <c r="Z468" s="178">
        <f t="shared" si="488"/>
        <v>-0.11999999999999922</v>
      </c>
      <c r="AA468" s="178">
        <f t="shared" si="488"/>
        <v>-0.11500000000000021</v>
      </c>
      <c r="AB468" s="178">
        <f t="shared" si="488"/>
        <v>-0.10999999999999943</v>
      </c>
      <c r="AC468" s="178">
        <f t="shared" si="488"/>
        <v>-0.12000000000000099</v>
      </c>
      <c r="AD468" s="178">
        <f t="shared" si="488"/>
        <v>-0.12999999999999901</v>
      </c>
      <c r="AE468" s="178">
        <f t="shared" si="488"/>
        <v>-0.14000000000000057</v>
      </c>
      <c r="AF468" s="178">
        <f t="shared" si="488"/>
        <v>-0.14000000000000057</v>
      </c>
      <c r="AG468" s="178">
        <f t="shared" si="488"/>
        <v>-0.14000000000000057</v>
      </c>
      <c r="AH468" s="178">
        <f t="shared" si="488"/>
        <v>-0.13999999999999879</v>
      </c>
      <c r="AI468" s="178">
        <f t="shared" si="488"/>
        <v>-0.13999999999999879</v>
      </c>
      <c r="AJ468" s="178">
        <f t="shared" si="488"/>
        <v>-0.13999999999999879</v>
      </c>
      <c r="AK468" s="178">
        <f t="shared" si="488"/>
        <v>-0.13999999999999879</v>
      </c>
      <c r="AL468" s="178">
        <f t="shared" si="488"/>
        <v>-0.14000000000000057</v>
      </c>
      <c r="AM468" s="178">
        <f t="shared" si="488"/>
        <v>-0.13999999999999879</v>
      </c>
      <c r="AN468" s="178">
        <f t="shared" si="488"/>
        <v>-0.14000000000000057</v>
      </c>
      <c r="AO468" s="178">
        <f t="shared" si="488"/>
        <v>-0.14000000000000057</v>
      </c>
      <c r="AP468" s="179">
        <f t="shared" si="13"/>
        <v>9.9999999999997868E-3</v>
      </c>
      <c r="AS468" s="240"/>
    </row>
    <row r="469" spans="1:45" ht="12.75">
      <c r="A469" s="184">
        <v>42458</v>
      </c>
      <c r="B469" s="182">
        <v>9.66</v>
      </c>
      <c r="C469" s="176">
        <v>9.43</v>
      </c>
      <c r="D469" s="175">
        <v>9.35</v>
      </c>
      <c r="E469" s="175">
        <f t="shared" si="0"/>
        <v>9.32</v>
      </c>
      <c r="F469" s="175">
        <v>9.2899999999999991</v>
      </c>
      <c r="G469" s="175">
        <f t="shared" si="1"/>
        <v>9.2650000000000006</v>
      </c>
      <c r="H469" s="176">
        <v>9.24</v>
      </c>
      <c r="I469" s="176">
        <f t="shared" si="2"/>
        <v>9.2333333333333343</v>
      </c>
      <c r="J469" s="176">
        <f t="shared" si="3"/>
        <v>9.2266666666666666</v>
      </c>
      <c r="K469" s="175">
        <v>9.2200000000000006</v>
      </c>
      <c r="L469" s="175">
        <f t="shared" si="4"/>
        <v>9.2140000000000004</v>
      </c>
      <c r="M469" s="175">
        <f t="shared" si="5"/>
        <v>9.2080000000000002</v>
      </c>
      <c r="N469" s="175">
        <f t="shared" si="6"/>
        <v>9.202</v>
      </c>
      <c r="O469" s="175">
        <f t="shared" si="7"/>
        <v>9.1959999999999997</v>
      </c>
      <c r="P469" s="176">
        <v>9.19</v>
      </c>
      <c r="Q469" s="176">
        <f t="shared" si="8"/>
        <v>9.1879999999999988</v>
      </c>
      <c r="R469" s="176">
        <f t="shared" si="9"/>
        <v>9.1859999999999999</v>
      </c>
      <c r="S469" s="176">
        <f t="shared" si="10"/>
        <v>9.1839999999999993</v>
      </c>
      <c r="T469" s="176">
        <f t="shared" si="11"/>
        <v>9.1820000000000004</v>
      </c>
      <c r="U469" s="183">
        <v>9.18</v>
      </c>
      <c r="V469" s="178">
        <f t="shared" ref="V469:AO469" si="489">B469-B470</f>
        <v>2.9999999999999361E-2</v>
      </c>
      <c r="W469" s="178">
        <f t="shared" si="489"/>
        <v>2.9999999999999361E-2</v>
      </c>
      <c r="X469" s="178">
        <f t="shared" si="489"/>
        <v>2.9999999999999361E-2</v>
      </c>
      <c r="Y469" s="178">
        <f t="shared" si="489"/>
        <v>3.0000000000001137E-2</v>
      </c>
      <c r="Z469" s="178">
        <f t="shared" si="489"/>
        <v>2.9999999999999361E-2</v>
      </c>
      <c r="AA469" s="178">
        <f t="shared" si="489"/>
        <v>2.5000000000000355E-2</v>
      </c>
      <c r="AB469" s="178">
        <f t="shared" si="489"/>
        <v>1.9999999999999574E-2</v>
      </c>
      <c r="AC469" s="178">
        <f t="shared" si="489"/>
        <v>2.6666666666667282E-2</v>
      </c>
      <c r="AD469" s="178">
        <f t="shared" si="489"/>
        <v>3.3333333333333215E-2</v>
      </c>
      <c r="AE469" s="178">
        <f t="shared" si="489"/>
        <v>4.0000000000000924E-2</v>
      </c>
      <c r="AF469" s="178">
        <f t="shared" si="489"/>
        <v>4.1999999999999815E-2</v>
      </c>
      <c r="AG469" s="178">
        <f t="shared" si="489"/>
        <v>4.4000000000000483E-2</v>
      </c>
      <c r="AH469" s="178">
        <f t="shared" si="489"/>
        <v>4.5999999999999375E-2</v>
      </c>
      <c r="AI469" s="178">
        <f t="shared" si="489"/>
        <v>4.8000000000000043E-2</v>
      </c>
      <c r="AJ469" s="178">
        <f t="shared" si="489"/>
        <v>4.9999999999998934E-2</v>
      </c>
      <c r="AK469" s="178">
        <f t="shared" si="489"/>
        <v>5.1999999999997826E-2</v>
      </c>
      <c r="AL469" s="178">
        <f t="shared" si="489"/>
        <v>5.400000000000027E-2</v>
      </c>
      <c r="AM469" s="178">
        <f t="shared" si="489"/>
        <v>5.5999999999999162E-2</v>
      </c>
      <c r="AN469" s="178">
        <f t="shared" si="489"/>
        <v>5.8000000000001606E-2</v>
      </c>
      <c r="AO469" s="178">
        <f t="shared" si="489"/>
        <v>6.0000000000000497E-2</v>
      </c>
      <c r="AP469" s="179">
        <f t="shared" si="13"/>
        <v>6.0000000000000497E-2</v>
      </c>
      <c r="AS469" s="240"/>
    </row>
    <row r="470" spans="1:45" ht="12.75">
      <c r="A470" s="184">
        <v>42457</v>
      </c>
      <c r="B470" s="182">
        <v>9.6300000000000008</v>
      </c>
      <c r="C470" s="176">
        <v>9.4</v>
      </c>
      <c r="D470" s="175">
        <v>9.32</v>
      </c>
      <c r="E470" s="175">
        <f t="shared" si="0"/>
        <v>9.2899999999999991</v>
      </c>
      <c r="F470" s="175">
        <v>9.26</v>
      </c>
      <c r="G470" s="175">
        <f t="shared" si="1"/>
        <v>9.24</v>
      </c>
      <c r="H470" s="176">
        <v>9.2200000000000006</v>
      </c>
      <c r="I470" s="176">
        <f t="shared" si="2"/>
        <v>9.206666666666667</v>
      </c>
      <c r="J470" s="176">
        <f t="shared" si="3"/>
        <v>9.1933333333333334</v>
      </c>
      <c r="K470" s="175">
        <v>9.18</v>
      </c>
      <c r="L470" s="175">
        <f t="shared" si="4"/>
        <v>9.1720000000000006</v>
      </c>
      <c r="M470" s="175">
        <f t="shared" si="5"/>
        <v>9.1639999999999997</v>
      </c>
      <c r="N470" s="175">
        <f t="shared" si="6"/>
        <v>9.1560000000000006</v>
      </c>
      <c r="O470" s="175">
        <f t="shared" si="7"/>
        <v>9.1479999999999997</v>
      </c>
      <c r="P470" s="176">
        <v>9.14</v>
      </c>
      <c r="Q470" s="176">
        <f t="shared" si="8"/>
        <v>9.136000000000001</v>
      </c>
      <c r="R470" s="176">
        <f t="shared" si="9"/>
        <v>9.1319999999999997</v>
      </c>
      <c r="S470" s="176">
        <f t="shared" si="10"/>
        <v>9.1280000000000001</v>
      </c>
      <c r="T470" s="176">
        <f t="shared" si="11"/>
        <v>9.1239999999999988</v>
      </c>
      <c r="U470" s="183">
        <v>9.1199999999999992</v>
      </c>
      <c r="V470" s="178">
        <f t="shared" ref="V470:AO470" si="490">B470-B471</f>
        <v>-9.9999999999997868E-3</v>
      </c>
      <c r="W470" s="178">
        <f t="shared" si="490"/>
        <v>-2.9999999999999361E-2</v>
      </c>
      <c r="X470" s="178">
        <f t="shared" si="490"/>
        <v>0</v>
      </c>
      <c r="Y470" s="178">
        <f t="shared" si="490"/>
        <v>1.9999999999999574E-2</v>
      </c>
      <c r="Z470" s="178">
        <f t="shared" si="490"/>
        <v>3.9999999999999147E-2</v>
      </c>
      <c r="AA470" s="178">
        <f t="shared" si="490"/>
        <v>3.5000000000000142E-2</v>
      </c>
      <c r="AB470" s="178">
        <f t="shared" si="490"/>
        <v>3.0000000000001137E-2</v>
      </c>
      <c r="AC470" s="178">
        <f t="shared" si="490"/>
        <v>2.6666666666667282E-2</v>
      </c>
      <c r="AD470" s="178">
        <f t="shared" si="490"/>
        <v>2.3333333333333428E-2</v>
      </c>
      <c r="AE470" s="178">
        <f t="shared" si="490"/>
        <v>1.9999999999999574E-2</v>
      </c>
      <c r="AF470" s="178">
        <f t="shared" si="490"/>
        <v>1.6000000000000014E-2</v>
      </c>
      <c r="AG470" s="178">
        <f t="shared" si="490"/>
        <v>1.1999999999998678E-2</v>
      </c>
      <c r="AH470" s="178">
        <f t="shared" si="490"/>
        <v>8.0000000000008953E-3</v>
      </c>
      <c r="AI470" s="178">
        <f t="shared" si="490"/>
        <v>3.9999999999995595E-3</v>
      </c>
      <c r="AJ470" s="178">
        <f t="shared" si="490"/>
        <v>0</v>
      </c>
      <c r="AK470" s="178">
        <f t="shared" si="490"/>
        <v>-1.9999999999988916E-3</v>
      </c>
      <c r="AL470" s="178">
        <f t="shared" si="490"/>
        <v>-4.0000000000013358E-3</v>
      </c>
      <c r="AM470" s="178">
        <f t="shared" si="490"/>
        <v>-6.0000000000002274E-3</v>
      </c>
      <c r="AN470" s="178">
        <f t="shared" si="490"/>
        <v>-8.0000000000026716E-3</v>
      </c>
      <c r="AO470" s="178">
        <f t="shared" si="490"/>
        <v>-1.0000000000001563E-2</v>
      </c>
      <c r="AP470" s="179">
        <f t="shared" si="13"/>
        <v>3.9999999999999147E-2</v>
      </c>
      <c r="AS470" s="240"/>
    </row>
    <row r="471" spans="1:45" ht="12.75">
      <c r="A471" s="184">
        <v>42454</v>
      </c>
      <c r="B471" s="182">
        <v>9.64</v>
      </c>
      <c r="C471" s="176">
        <v>9.43</v>
      </c>
      <c r="D471" s="175">
        <v>9.32</v>
      </c>
      <c r="E471" s="175">
        <f t="shared" si="0"/>
        <v>9.27</v>
      </c>
      <c r="F471" s="175">
        <v>9.2200000000000006</v>
      </c>
      <c r="G471" s="175">
        <f t="shared" si="1"/>
        <v>9.2050000000000001</v>
      </c>
      <c r="H471" s="176">
        <v>9.19</v>
      </c>
      <c r="I471" s="176">
        <f t="shared" si="2"/>
        <v>9.18</v>
      </c>
      <c r="J471" s="176">
        <f t="shared" si="3"/>
        <v>9.17</v>
      </c>
      <c r="K471" s="175">
        <v>9.16</v>
      </c>
      <c r="L471" s="175">
        <f t="shared" si="4"/>
        <v>9.1560000000000006</v>
      </c>
      <c r="M471" s="175">
        <f t="shared" si="5"/>
        <v>9.152000000000001</v>
      </c>
      <c r="N471" s="175">
        <f t="shared" si="6"/>
        <v>9.1479999999999997</v>
      </c>
      <c r="O471" s="175">
        <f t="shared" si="7"/>
        <v>9.1440000000000001</v>
      </c>
      <c r="P471" s="176">
        <v>9.14</v>
      </c>
      <c r="Q471" s="176">
        <f t="shared" si="8"/>
        <v>9.1379999999999999</v>
      </c>
      <c r="R471" s="176">
        <f t="shared" si="9"/>
        <v>9.136000000000001</v>
      </c>
      <c r="S471" s="176">
        <f t="shared" si="10"/>
        <v>9.1340000000000003</v>
      </c>
      <c r="T471" s="176">
        <f t="shared" si="11"/>
        <v>9.1320000000000014</v>
      </c>
      <c r="U471" s="183">
        <v>9.1300000000000008</v>
      </c>
      <c r="V471" s="178">
        <f t="shared" ref="V471:AO471" si="491">B471-B472</f>
        <v>9.9999999999997868E-3</v>
      </c>
      <c r="W471" s="178">
        <f t="shared" si="491"/>
        <v>-3.0000000000001137E-2</v>
      </c>
      <c r="X471" s="178">
        <f t="shared" si="491"/>
        <v>-2.9999999999999361E-2</v>
      </c>
      <c r="Y471" s="178">
        <f t="shared" si="491"/>
        <v>-3.9999999999999147E-2</v>
      </c>
      <c r="Z471" s="178">
        <f t="shared" si="491"/>
        <v>-4.9999999999998934E-2</v>
      </c>
      <c r="AA471" s="178">
        <f t="shared" si="491"/>
        <v>-5.4999999999999716E-2</v>
      </c>
      <c r="AB471" s="178">
        <f t="shared" si="491"/>
        <v>-6.0000000000000497E-2</v>
      </c>
      <c r="AC471" s="178">
        <f t="shared" si="491"/>
        <v>-7.0000000000000284E-2</v>
      </c>
      <c r="AD471" s="178">
        <f t="shared" si="491"/>
        <v>-8.0000000000000071E-2</v>
      </c>
      <c r="AE471" s="178">
        <f t="shared" si="491"/>
        <v>-8.9999999999999858E-2</v>
      </c>
      <c r="AF471" s="178">
        <f t="shared" si="491"/>
        <v>-8.9999999999999858E-2</v>
      </c>
      <c r="AG471" s="178">
        <f t="shared" si="491"/>
        <v>-8.9999999999999858E-2</v>
      </c>
      <c r="AH471" s="178">
        <f t="shared" si="491"/>
        <v>-8.9999999999999858E-2</v>
      </c>
      <c r="AI471" s="178">
        <f t="shared" si="491"/>
        <v>-8.9999999999999858E-2</v>
      </c>
      <c r="AJ471" s="178">
        <f t="shared" si="491"/>
        <v>-8.9999999999999858E-2</v>
      </c>
      <c r="AK471" s="178">
        <f t="shared" si="491"/>
        <v>-8.9999999999999858E-2</v>
      </c>
      <c r="AL471" s="178">
        <f t="shared" si="491"/>
        <v>-8.9999999999999858E-2</v>
      </c>
      <c r="AM471" s="178">
        <f t="shared" si="491"/>
        <v>-8.9999999999999858E-2</v>
      </c>
      <c r="AN471" s="178">
        <f t="shared" si="491"/>
        <v>-8.9999999999999858E-2</v>
      </c>
      <c r="AO471" s="178">
        <f t="shared" si="491"/>
        <v>-8.9999999999999858E-2</v>
      </c>
      <c r="AP471" s="179">
        <f t="shared" si="13"/>
        <v>9.9999999999997868E-3</v>
      </c>
      <c r="AS471" s="240"/>
    </row>
    <row r="472" spans="1:45" ht="12.75">
      <c r="A472" s="184">
        <v>42453</v>
      </c>
      <c r="B472" s="182">
        <v>9.6300000000000008</v>
      </c>
      <c r="C472" s="176">
        <v>9.4600000000000009</v>
      </c>
      <c r="D472" s="175">
        <v>9.35</v>
      </c>
      <c r="E472" s="175">
        <f t="shared" si="0"/>
        <v>9.3099999999999987</v>
      </c>
      <c r="F472" s="175">
        <v>9.27</v>
      </c>
      <c r="G472" s="175">
        <f t="shared" si="1"/>
        <v>9.26</v>
      </c>
      <c r="H472" s="176">
        <v>9.25</v>
      </c>
      <c r="I472" s="176">
        <f t="shared" si="2"/>
        <v>9.25</v>
      </c>
      <c r="J472" s="176">
        <f t="shared" si="3"/>
        <v>9.25</v>
      </c>
      <c r="K472" s="175">
        <v>9.25</v>
      </c>
      <c r="L472" s="175">
        <f t="shared" si="4"/>
        <v>9.2460000000000004</v>
      </c>
      <c r="M472" s="175">
        <f t="shared" si="5"/>
        <v>9.2420000000000009</v>
      </c>
      <c r="N472" s="175">
        <f t="shared" si="6"/>
        <v>9.2379999999999995</v>
      </c>
      <c r="O472" s="175">
        <f t="shared" si="7"/>
        <v>9.234</v>
      </c>
      <c r="P472" s="176">
        <v>9.23</v>
      </c>
      <c r="Q472" s="176">
        <f t="shared" si="8"/>
        <v>9.2279999999999998</v>
      </c>
      <c r="R472" s="176">
        <f t="shared" si="9"/>
        <v>9.2260000000000009</v>
      </c>
      <c r="S472" s="176">
        <f t="shared" si="10"/>
        <v>9.2240000000000002</v>
      </c>
      <c r="T472" s="176">
        <f t="shared" si="11"/>
        <v>9.2220000000000013</v>
      </c>
      <c r="U472" s="183">
        <v>9.2200000000000006</v>
      </c>
      <c r="V472" s="178">
        <f t="shared" ref="V472:AO472" si="492">B472-B473</f>
        <v>2.000000000000135E-2</v>
      </c>
      <c r="W472" s="178">
        <f t="shared" si="492"/>
        <v>6.0000000000000497E-2</v>
      </c>
      <c r="X472" s="178">
        <f t="shared" si="492"/>
        <v>7.0000000000000284E-2</v>
      </c>
      <c r="Y472" s="178">
        <f t="shared" si="492"/>
        <v>6.4999999999997726E-2</v>
      </c>
      <c r="Z472" s="178">
        <f t="shared" si="492"/>
        <v>5.9999999999998721E-2</v>
      </c>
      <c r="AA472" s="178">
        <f t="shared" si="492"/>
        <v>4.9999999999998934E-2</v>
      </c>
      <c r="AB472" s="178">
        <f t="shared" si="492"/>
        <v>3.9999999999999147E-2</v>
      </c>
      <c r="AC472" s="178">
        <f t="shared" si="492"/>
        <v>4.3333333333333002E-2</v>
      </c>
      <c r="AD472" s="178">
        <f t="shared" si="492"/>
        <v>4.6666666666666856E-2</v>
      </c>
      <c r="AE472" s="178">
        <f t="shared" si="492"/>
        <v>5.0000000000000711E-2</v>
      </c>
      <c r="AF472" s="178">
        <f t="shared" si="492"/>
        <v>5.2000000000001378E-2</v>
      </c>
      <c r="AG472" s="178">
        <f t="shared" si="492"/>
        <v>5.4000000000002046E-2</v>
      </c>
      <c r="AH472" s="178">
        <f t="shared" si="492"/>
        <v>5.5999999999999162E-2</v>
      </c>
      <c r="AI472" s="178">
        <f t="shared" si="492"/>
        <v>5.7999999999999829E-2</v>
      </c>
      <c r="AJ472" s="178">
        <f t="shared" si="492"/>
        <v>6.0000000000000497E-2</v>
      </c>
      <c r="AK472" s="178">
        <f t="shared" si="492"/>
        <v>6.1999999999999389E-2</v>
      </c>
      <c r="AL472" s="178">
        <f t="shared" si="492"/>
        <v>6.4000000000000057E-2</v>
      </c>
      <c r="AM472" s="178">
        <f t="shared" si="492"/>
        <v>6.6000000000000725E-2</v>
      </c>
      <c r="AN472" s="178">
        <f t="shared" si="492"/>
        <v>6.8000000000001393E-2</v>
      </c>
      <c r="AO472" s="178">
        <f t="shared" si="492"/>
        <v>7.0000000000000284E-2</v>
      </c>
      <c r="AP472" s="179">
        <f t="shared" si="13"/>
        <v>7.0000000000000284E-2</v>
      </c>
      <c r="AS472" s="240"/>
    </row>
    <row r="473" spans="1:45" ht="12.75">
      <c r="A473" s="184">
        <v>42452</v>
      </c>
      <c r="B473" s="182">
        <v>9.61</v>
      </c>
      <c r="C473" s="176">
        <v>9.4</v>
      </c>
      <c r="D473" s="175">
        <v>9.2799999999999994</v>
      </c>
      <c r="E473" s="175">
        <f t="shared" si="0"/>
        <v>9.245000000000001</v>
      </c>
      <c r="F473" s="175">
        <v>9.2100000000000009</v>
      </c>
      <c r="G473" s="175">
        <f t="shared" si="1"/>
        <v>9.2100000000000009</v>
      </c>
      <c r="H473" s="176">
        <v>9.2100000000000009</v>
      </c>
      <c r="I473" s="176">
        <f t="shared" si="2"/>
        <v>9.206666666666667</v>
      </c>
      <c r="J473" s="176">
        <f t="shared" si="3"/>
        <v>9.2033333333333331</v>
      </c>
      <c r="K473" s="175">
        <v>9.1999999999999993</v>
      </c>
      <c r="L473" s="175">
        <f t="shared" si="4"/>
        <v>9.1939999999999991</v>
      </c>
      <c r="M473" s="175">
        <f t="shared" si="5"/>
        <v>9.1879999999999988</v>
      </c>
      <c r="N473" s="175">
        <f t="shared" si="6"/>
        <v>9.1820000000000004</v>
      </c>
      <c r="O473" s="175">
        <f t="shared" si="7"/>
        <v>9.1760000000000002</v>
      </c>
      <c r="P473" s="176">
        <v>9.17</v>
      </c>
      <c r="Q473" s="176">
        <f t="shared" si="8"/>
        <v>9.1660000000000004</v>
      </c>
      <c r="R473" s="176">
        <f t="shared" si="9"/>
        <v>9.1620000000000008</v>
      </c>
      <c r="S473" s="176">
        <f t="shared" si="10"/>
        <v>9.1579999999999995</v>
      </c>
      <c r="T473" s="176">
        <f t="shared" si="11"/>
        <v>9.1539999999999999</v>
      </c>
      <c r="U473" s="183">
        <v>9.15</v>
      </c>
      <c r="V473" s="178">
        <f t="shared" ref="V473:AO473" si="493">B473-B474</f>
        <v>0.12999999999999901</v>
      </c>
      <c r="W473" s="178">
        <f t="shared" si="493"/>
        <v>9.9999999999999645E-2</v>
      </c>
      <c r="X473" s="178">
        <f t="shared" si="493"/>
        <v>8.9999999999999858E-2</v>
      </c>
      <c r="Y473" s="178">
        <f t="shared" si="493"/>
        <v>0.11500000000000199</v>
      </c>
      <c r="Z473" s="178">
        <f t="shared" si="493"/>
        <v>0.14000000000000057</v>
      </c>
      <c r="AA473" s="178">
        <f t="shared" si="493"/>
        <v>0.16000000000000014</v>
      </c>
      <c r="AB473" s="178">
        <f t="shared" si="493"/>
        <v>0.18000000000000149</v>
      </c>
      <c r="AC473" s="178">
        <f t="shared" si="493"/>
        <v>0.18333333333333357</v>
      </c>
      <c r="AD473" s="178">
        <f t="shared" si="493"/>
        <v>0.18666666666666742</v>
      </c>
      <c r="AE473" s="178">
        <f t="shared" si="493"/>
        <v>0.1899999999999995</v>
      </c>
      <c r="AF473" s="178">
        <f t="shared" si="493"/>
        <v>0.1899999999999995</v>
      </c>
      <c r="AG473" s="178">
        <f t="shared" si="493"/>
        <v>0.1899999999999995</v>
      </c>
      <c r="AH473" s="178">
        <f t="shared" si="493"/>
        <v>0.1899999999999995</v>
      </c>
      <c r="AI473" s="178">
        <f t="shared" si="493"/>
        <v>0.1899999999999995</v>
      </c>
      <c r="AJ473" s="178">
        <f t="shared" si="493"/>
        <v>0.1899999999999995</v>
      </c>
      <c r="AK473" s="178">
        <f t="shared" si="493"/>
        <v>0.1899999999999995</v>
      </c>
      <c r="AL473" s="178">
        <f t="shared" si="493"/>
        <v>0.1899999999999995</v>
      </c>
      <c r="AM473" s="178">
        <f t="shared" si="493"/>
        <v>0.1899999999999995</v>
      </c>
      <c r="AN473" s="178">
        <f t="shared" si="493"/>
        <v>0.1899999999999995</v>
      </c>
      <c r="AO473" s="178">
        <f t="shared" si="493"/>
        <v>0.1899999999999995</v>
      </c>
      <c r="AP473" s="179">
        <f t="shared" si="13"/>
        <v>0.1899999999999995</v>
      </c>
      <c r="AS473" s="240"/>
    </row>
    <row r="474" spans="1:45" ht="12.75">
      <c r="A474" s="184">
        <v>42451</v>
      </c>
      <c r="B474" s="182">
        <v>9.48</v>
      </c>
      <c r="C474" s="176">
        <v>9.3000000000000007</v>
      </c>
      <c r="D474" s="175">
        <v>9.19</v>
      </c>
      <c r="E474" s="175">
        <f t="shared" si="0"/>
        <v>9.129999999999999</v>
      </c>
      <c r="F474" s="175">
        <v>9.07</v>
      </c>
      <c r="G474" s="175">
        <f t="shared" si="1"/>
        <v>9.0500000000000007</v>
      </c>
      <c r="H474" s="176">
        <v>9.0299999999999994</v>
      </c>
      <c r="I474" s="176">
        <f t="shared" si="2"/>
        <v>9.0233333333333334</v>
      </c>
      <c r="J474" s="176">
        <f t="shared" si="3"/>
        <v>9.0166666666666657</v>
      </c>
      <c r="K474" s="175">
        <v>9.01</v>
      </c>
      <c r="L474" s="175">
        <f t="shared" si="4"/>
        <v>9.0039999999999996</v>
      </c>
      <c r="M474" s="175">
        <f t="shared" si="5"/>
        <v>8.9979999999999993</v>
      </c>
      <c r="N474" s="175">
        <f t="shared" si="6"/>
        <v>8.9920000000000009</v>
      </c>
      <c r="O474" s="175">
        <f t="shared" si="7"/>
        <v>8.9860000000000007</v>
      </c>
      <c r="P474" s="176">
        <v>8.98</v>
      </c>
      <c r="Q474" s="176">
        <f t="shared" si="8"/>
        <v>8.9760000000000009</v>
      </c>
      <c r="R474" s="176">
        <f t="shared" si="9"/>
        <v>8.9720000000000013</v>
      </c>
      <c r="S474" s="176">
        <f t="shared" si="10"/>
        <v>8.968</v>
      </c>
      <c r="T474" s="176">
        <f t="shared" si="11"/>
        <v>8.9640000000000004</v>
      </c>
      <c r="U474" s="183">
        <v>8.9600000000000009</v>
      </c>
      <c r="V474" s="178">
        <f t="shared" ref="V474:AO474" si="494">B474-B475</f>
        <v>3.0000000000001137E-2</v>
      </c>
      <c r="W474" s="178">
        <f t="shared" si="494"/>
        <v>1.0000000000001563E-2</v>
      </c>
      <c r="X474" s="178">
        <f t="shared" si="494"/>
        <v>1.9999999999999574E-2</v>
      </c>
      <c r="Y474" s="178">
        <f t="shared" si="494"/>
        <v>1.4999999999998792E-2</v>
      </c>
      <c r="Z474" s="178">
        <f t="shared" si="494"/>
        <v>9.9999999999997868E-3</v>
      </c>
      <c r="AA474" s="178">
        <f t="shared" si="494"/>
        <v>1.5000000000000568E-2</v>
      </c>
      <c r="AB474" s="178">
        <f t="shared" si="494"/>
        <v>1.9999999999999574E-2</v>
      </c>
      <c r="AC474" s="178">
        <f t="shared" si="494"/>
        <v>1.3333333333333641E-2</v>
      </c>
      <c r="AD474" s="178">
        <f t="shared" si="494"/>
        <v>6.6666666666659324E-3</v>
      </c>
      <c r="AE474" s="178">
        <f t="shared" si="494"/>
        <v>0</v>
      </c>
      <c r="AF474" s="178">
        <f t="shared" si="494"/>
        <v>-3.9999999999995595E-3</v>
      </c>
      <c r="AG474" s="178">
        <f t="shared" si="494"/>
        <v>-8.0000000000008953E-3</v>
      </c>
      <c r="AH474" s="178">
        <f t="shared" si="494"/>
        <v>-1.1999999999998678E-2</v>
      </c>
      <c r="AI474" s="178">
        <f t="shared" si="494"/>
        <v>-1.6000000000000014E-2</v>
      </c>
      <c r="AJ474" s="178">
        <f t="shared" si="494"/>
        <v>-1.9999999999999574E-2</v>
      </c>
      <c r="AK474" s="178">
        <f t="shared" si="494"/>
        <v>-2.1999999999998465E-2</v>
      </c>
      <c r="AL474" s="178">
        <f t="shared" si="494"/>
        <v>-2.3999999999999133E-2</v>
      </c>
      <c r="AM474" s="178">
        <f t="shared" si="494"/>
        <v>-2.5999999999999801E-2</v>
      </c>
      <c r="AN474" s="178">
        <f t="shared" si="494"/>
        <v>-2.8000000000000469E-2</v>
      </c>
      <c r="AO474" s="178">
        <f t="shared" si="494"/>
        <v>-2.9999999999999361E-2</v>
      </c>
      <c r="AP474" s="179">
        <f t="shared" si="13"/>
        <v>3.0000000000001137E-2</v>
      </c>
      <c r="AS474" s="240"/>
    </row>
    <row r="475" spans="1:45" ht="12.75">
      <c r="A475" s="184">
        <v>42450</v>
      </c>
      <c r="B475" s="182">
        <v>9.4499999999999993</v>
      </c>
      <c r="C475" s="176">
        <v>9.2899999999999991</v>
      </c>
      <c r="D475" s="175">
        <v>9.17</v>
      </c>
      <c r="E475" s="175">
        <f t="shared" si="0"/>
        <v>9.1150000000000002</v>
      </c>
      <c r="F475" s="175">
        <v>9.06</v>
      </c>
      <c r="G475" s="175">
        <f t="shared" si="1"/>
        <v>9.0350000000000001</v>
      </c>
      <c r="H475" s="176">
        <v>9.01</v>
      </c>
      <c r="I475" s="176">
        <f t="shared" si="2"/>
        <v>9.01</v>
      </c>
      <c r="J475" s="176">
        <f t="shared" si="3"/>
        <v>9.01</v>
      </c>
      <c r="K475" s="175">
        <v>9.01</v>
      </c>
      <c r="L475" s="175">
        <f t="shared" si="4"/>
        <v>9.0079999999999991</v>
      </c>
      <c r="M475" s="175">
        <f t="shared" si="5"/>
        <v>9.0060000000000002</v>
      </c>
      <c r="N475" s="175">
        <f t="shared" si="6"/>
        <v>9.0039999999999996</v>
      </c>
      <c r="O475" s="175">
        <f t="shared" si="7"/>
        <v>9.0020000000000007</v>
      </c>
      <c r="P475" s="176">
        <v>9</v>
      </c>
      <c r="Q475" s="176">
        <f t="shared" si="8"/>
        <v>8.9979999999999993</v>
      </c>
      <c r="R475" s="176">
        <f t="shared" si="9"/>
        <v>8.9960000000000004</v>
      </c>
      <c r="S475" s="176">
        <f t="shared" si="10"/>
        <v>8.9939999999999998</v>
      </c>
      <c r="T475" s="176">
        <f t="shared" si="11"/>
        <v>8.9920000000000009</v>
      </c>
      <c r="U475" s="183">
        <v>8.99</v>
      </c>
      <c r="V475" s="178">
        <f t="shared" ref="V475:AO475" si="495">B475-B476</f>
        <v>8.0000000000000071E-2</v>
      </c>
      <c r="W475" s="178">
        <f t="shared" si="495"/>
        <v>4.9999999999998934E-2</v>
      </c>
      <c r="X475" s="178">
        <f t="shared" si="495"/>
        <v>3.9999999999999147E-2</v>
      </c>
      <c r="Y475" s="178">
        <f t="shared" si="495"/>
        <v>3.5000000000000142E-2</v>
      </c>
      <c r="Z475" s="178">
        <f t="shared" si="495"/>
        <v>3.0000000000001137E-2</v>
      </c>
      <c r="AA475" s="178">
        <f t="shared" si="495"/>
        <v>1.5000000000000568E-2</v>
      </c>
      <c r="AB475" s="178">
        <f t="shared" si="495"/>
        <v>0</v>
      </c>
      <c r="AC475" s="178">
        <f t="shared" si="495"/>
        <v>6.6666666666659324E-3</v>
      </c>
      <c r="AD475" s="178">
        <f t="shared" si="495"/>
        <v>1.3333333333333641E-2</v>
      </c>
      <c r="AE475" s="178">
        <f t="shared" si="495"/>
        <v>1.9999999999999574E-2</v>
      </c>
      <c r="AF475" s="178">
        <f t="shared" si="495"/>
        <v>2.5999999999999801E-2</v>
      </c>
      <c r="AG475" s="178">
        <f t="shared" si="495"/>
        <v>3.2000000000000028E-2</v>
      </c>
      <c r="AH475" s="178">
        <f t="shared" si="495"/>
        <v>3.8000000000000256E-2</v>
      </c>
      <c r="AI475" s="178">
        <f t="shared" si="495"/>
        <v>4.4000000000000483E-2</v>
      </c>
      <c r="AJ475" s="178">
        <f t="shared" si="495"/>
        <v>5.0000000000000711E-2</v>
      </c>
      <c r="AK475" s="178">
        <f t="shared" si="495"/>
        <v>5.1999999999999602E-2</v>
      </c>
      <c r="AL475" s="178">
        <f t="shared" si="495"/>
        <v>5.400000000000027E-2</v>
      </c>
      <c r="AM475" s="178">
        <f t="shared" si="495"/>
        <v>5.6000000000000938E-2</v>
      </c>
      <c r="AN475" s="178">
        <f t="shared" si="495"/>
        <v>5.8000000000001606E-2</v>
      </c>
      <c r="AO475" s="178">
        <f t="shared" si="495"/>
        <v>6.0000000000000497E-2</v>
      </c>
      <c r="AP475" s="179">
        <f t="shared" si="13"/>
        <v>8.0000000000000071E-2</v>
      </c>
      <c r="AS475" s="240"/>
    </row>
    <row r="476" spans="1:45" ht="12.75">
      <c r="A476" s="184">
        <v>42447</v>
      </c>
      <c r="B476" s="182">
        <v>9.3699999999999992</v>
      </c>
      <c r="C476" s="176">
        <v>9.24</v>
      </c>
      <c r="D476" s="175">
        <v>9.1300000000000008</v>
      </c>
      <c r="E476" s="175">
        <f t="shared" si="0"/>
        <v>9.08</v>
      </c>
      <c r="F476" s="175">
        <v>9.0299999999999994</v>
      </c>
      <c r="G476" s="175">
        <f t="shared" si="1"/>
        <v>9.02</v>
      </c>
      <c r="H476" s="176">
        <v>9.01</v>
      </c>
      <c r="I476" s="176">
        <f t="shared" si="2"/>
        <v>9.0033333333333339</v>
      </c>
      <c r="J476" s="176">
        <f t="shared" si="3"/>
        <v>8.9966666666666661</v>
      </c>
      <c r="K476" s="175">
        <v>8.99</v>
      </c>
      <c r="L476" s="175">
        <f t="shared" si="4"/>
        <v>8.9819999999999993</v>
      </c>
      <c r="M476" s="175">
        <f t="shared" si="5"/>
        <v>8.9740000000000002</v>
      </c>
      <c r="N476" s="175">
        <f t="shared" si="6"/>
        <v>8.9659999999999993</v>
      </c>
      <c r="O476" s="175">
        <f t="shared" si="7"/>
        <v>8.9580000000000002</v>
      </c>
      <c r="P476" s="176">
        <v>8.9499999999999993</v>
      </c>
      <c r="Q476" s="176">
        <f t="shared" si="8"/>
        <v>8.9459999999999997</v>
      </c>
      <c r="R476" s="176">
        <f t="shared" si="9"/>
        <v>8.9420000000000002</v>
      </c>
      <c r="S476" s="176">
        <f t="shared" si="10"/>
        <v>8.9379999999999988</v>
      </c>
      <c r="T476" s="176">
        <f t="shared" si="11"/>
        <v>8.9339999999999993</v>
      </c>
      <c r="U476" s="183">
        <v>8.93</v>
      </c>
      <c r="V476" s="178">
        <f t="shared" ref="V476:AO476" si="496">B476-B477</f>
        <v>-4.0000000000000924E-2</v>
      </c>
      <c r="W476" s="178">
        <f t="shared" si="496"/>
        <v>9.9999999999997868E-3</v>
      </c>
      <c r="X476" s="178">
        <f t="shared" si="496"/>
        <v>-3.9999999999999147E-2</v>
      </c>
      <c r="Y476" s="178">
        <f t="shared" si="496"/>
        <v>-7.5000000000001066E-2</v>
      </c>
      <c r="Z476" s="178">
        <f t="shared" si="496"/>
        <v>-0.11000000000000121</v>
      </c>
      <c r="AA476" s="178">
        <f t="shared" si="496"/>
        <v>-0.10999999999999943</v>
      </c>
      <c r="AB476" s="178">
        <f t="shared" si="496"/>
        <v>-0.10999999999999943</v>
      </c>
      <c r="AC476" s="178">
        <f t="shared" si="496"/>
        <v>-0.10999999999999943</v>
      </c>
      <c r="AD476" s="178">
        <f t="shared" si="496"/>
        <v>-0.10999999999999943</v>
      </c>
      <c r="AE476" s="178">
        <f t="shared" si="496"/>
        <v>-0.10999999999999943</v>
      </c>
      <c r="AF476" s="178">
        <f t="shared" si="496"/>
        <v>-0.11800000000000033</v>
      </c>
      <c r="AG476" s="178">
        <f t="shared" si="496"/>
        <v>-0.12599999999999945</v>
      </c>
      <c r="AH476" s="178">
        <f t="shared" si="496"/>
        <v>-0.13400000000000034</v>
      </c>
      <c r="AI476" s="178">
        <f t="shared" si="496"/>
        <v>-0.14199999999999946</v>
      </c>
      <c r="AJ476" s="178">
        <f t="shared" si="496"/>
        <v>-0.15000000000000036</v>
      </c>
      <c r="AK476" s="178">
        <f t="shared" si="496"/>
        <v>-0.15600000000000058</v>
      </c>
      <c r="AL476" s="178">
        <f t="shared" si="496"/>
        <v>-0.16199999999999903</v>
      </c>
      <c r="AM476" s="178">
        <f t="shared" si="496"/>
        <v>-0.16800000000000104</v>
      </c>
      <c r="AN476" s="178">
        <f t="shared" si="496"/>
        <v>-0.17399999999999949</v>
      </c>
      <c r="AO476" s="178">
        <f t="shared" si="496"/>
        <v>-0.17999999999999972</v>
      </c>
      <c r="AP476" s="179">
        <f t="shared" si="13"/>
        <v>9.9999999999997868E-3</v>
      </c>
      <c r="AS476" s="240"/>
    </row>
    <row r="477" spans="1:45" ht="12.75">
      <c r="A477" s="184">
        <v>42446</v>
      </c>
      <c r="B477" s="182">
        <v>9.41</v>
      </c>
      <c r="C477" s="176">
        <v>9.23</v>
      </c>
      <c r="D477" s="175">
        <v>9.17</v>
      </c>
      <c r="E477" s="175">
        <f t="shared" si="0"/>
        <v>9.1550000000000011</v>
      </c>
      <c r="F477" s="175">
        <v>9.14</v>
      </c>
      <c r="G477" s="175">
        <f t="shared" si="1"/>
        <v>9.129999999999999</v>
      </c>
      <c r="H477" s="176">
        <v>9.1199999999999992</v>
      </c>
      <c r="I477" s="176">
        <f t="shared" si="2"/>
        <v>9.1133333333333333</v>
      </c>
      <c r="J477" s="176">
        <f t="shared" si="3"/>
        <v>9.1066666666666656</v>
      </c>
      <c r="K477" s="175">
        <v>9.1</v>
      </c>
      <c r="L477" s="175">
        <f t="shared" si="4"/>
        <v>9.1</v>
      </c>
      <c r="M477" s="175">
        <f t="shared" si="5"/>
        <v>9.1</v>
      </c>
      <c r="N477" s="175">
        <f t="shared" si="6"/>
        <v>9.1</v>
      </c>
      <c r="O477" s="175">
        <f t="shared" si="7"/>
        <v>9.1</v>
      </c>
      <c r="P477" s="176">
        <v>9.1</v>
      </c>
      <c r="Q477" s="176">
        <f t="shared" si="8"/>
        <v>9.1020000000000003</v>
      </c>
      <c r="R477" s="176">
        <f t="shared" si="9"/>
        <v>9.1039999999999992</v>
      </c>
      <c r="S477" s="176">
        <f t="shared" si="10"/>
        <v>9.1059999999999999</v>
      </c>
      <c r="T477" s="176">
        <f t="shared" si="11"/>
        <v>9.1079999999999988</v>
      </c>
      <c r="U477" s="183">
        <v>9.11</v>
      </c>
      <c r="V477" s="178">
        <f t="shared" ref="V477:AO477" si="497">B477-B478</f>
        <v>-0.11999999999999922</v>
      </c>
      <c r="W477" s="178">
        <f t="shared" si="497"/>
        <v>-0.25999999999999979</v>
      </c>
      <c r="X477" s="178">
        <f t="shared" si="497"/>
        <v>-0.3100000000000005</v>
      </c>
      <c r="Y477" s="178">
        <f t="shared" si="497"/>
        <v>-0.3149999999999995</v>
      </c>
      <c r="Z477" s="178">
        <f t="shared" si="497"/>
        <v>-0.32000000000000028</v>
      </c>
      <c r="AA477" s="178">
        <f t="shared" si="497"/>
        <v>-0.31500000000000128</v>
      </c>
      <c r="AB477" s="178">
        <f t="shared" si="497"/>
        <v>-0.3100000000000005</v>
      </c>
      <c r="AC477" s="178">
        <f t="shared" si="497"/>
        <v>-0.30666666666666664</v>
      </c>
      <c r="AD477" s="178">
        <f t="shared" si="497"/>
        <v>-0.30333333333333456</v>
      </c>
      <c r="AE477" s="178">
        <f t="shared" si="497"/>
        <v>-0.30000000000000071</v>
      </c>
      <c r="AF477" s="178">
        <f t="shared" si="497"/>
        <v>-0.29600000000000115</v>
      </c>
      <c r="AG477" s="178">
        <f t="shared" si="497"/>
        <v>-0.29200000000000159</v>
      </c>
      <c r="AH477" s="178">
        <f t="shared" si="497"/>
        <v>-0.28800000000000026</v>
      </c>
      <c r="AI477" s="178">
        <f t="shared" si="497"/>
        <v>-0.2840000000000007</v>
      </c>
      <c r="AJ477" s="178">
        <f t="shared" si="497"/>
        <v>-0.28000000000000114</v>
      </c>
      <c r="AK477" s="178">
        <f t="shared" si="497"/>
        <v>-0.27800000000000047</v>
      </c>
      <c r="AL477" s="178">
        <f t="shared" si="497"/>
        <v>-0.27600000000000158</v>
      </c>
      <c r="AM477" s="178">
        <f t="shared" si="497"/>
        <v>-0.27400000000000091</v>
      </c>
      <c r="AN477" s="178">
        <f t="shared" si="497"/>
        <v>-0.27200000000000202</v>
      </c>
      <c r="AO477" s="178">
        <f t="shared" si="497"/>
        <v>-0.27000000000000135</v>
      </c>
      <c r="AP477" s="179">
        <f t="shared" si="13"/>
        <v>-0.11999999999999922</v>
      </c>
      <c r="AS477" s="240"/>
    </row>
    <row r="478" spans="1:45" ht="12.75">
      <c r="A478" s="184">
        <v>42445</v>
      </c>
      <c r="B478" s="182">
        <v>9.5299999999999994</v>
      </c>
      <c r="C478" s="176">
        <v>9.49</v>
      </c>
      <c r="D478" s="175">
        <v>9.48</v>
      </c>
      <c r="E478" s="175">
        <f t="shared" si="0"/>
        <v>9.4700000000000006</v>
      </c>
      <c r="F478" s="175">
        <v>9.4600000000000009</v>
      </c>
      <c r="G478" s="175">
        <f t="shared" si="1"/>
        <v>9.4450000000000003</v>
      </c>
      <c r="H478" s="176">
        <v>9.43</v>
      </c>
      <c r="I478" s="176">
        <f t="shared" si="2"/>
        <v>9.42</v>
      </c>
      <c r="J478" s="176">
        <f t="shared" si="3"/>
        <v>9.41</v>
      </c>
      <c r="K478" s="175">
        <v>9.4</v>
      </c>
      <c r="L478" s="175">
        <f t="shared" si="4"/>
        <v>9.3960000000000008</v>
      </c>
      <c r="M478" s="175">
        <f t="shared" si="5"/>
        <v>9.3920000000000012</v>
      </c>
      <c r="N478" s="175">
        <f t="shared" si="6"/>
        <v>9.3879999999999999</v>
      </c>
      <c r="O478" s="175">
        <f t="shared" si="7"/>
        <v>9.3840000000000003</v>
      </c>
      <c r="P478" s="176">
        <v>9.3800000000000008</v>
      </c>
      <c r="Q478" s="176">
        <f t="shared" si="8"/>
        <v>9.3800000000000008</v>
      </c>
      <c r="R478" s="176">
        <f t="shared" si="9"/>
        <v>9.3800000000000008</v>
      </c>
      <c r="S478" s="176">
        <f t="shared" si="10"/>
        <v>9.3800000000000008</v>
      </c>
      <c r="T478" s="176">
        <f t="shared" si="11"/>
        <v>9.3800000000000008</v>
      </c>
      <c r="U478" s="183">
        <v>9.3800000000000008</v>
      </c>
      <c r="V478" s="178">
        <f t="shared" ref="V478:AO478" si="498">B478-B479</f>
        <v>-9.9999999999997868E-3</v>
      </c>
      <c r="W478" s="178">
        <f t="shared" si="498"/>
        <v>-2.9999999999999361E-2</v>
      </c>
      <c r="X478" s="178">
        <f t="shared" si="498"/>
        <v>-4.9999999999998934E-2</v>
      </c>
      <c r="Y478" s="178">
        <f t="shared" si="498"/>
        <v>-7.4999999999999289E-2</v>
      </c>
      <c r="Z478" s="178">
        <f t="shared" si="498"/>
        <v>-9.9999999999999645E-2</v>
      </c>
      <c r="AA478" s="178">
        <f t="shared" si="498"/>
        <v>-0.10999999999999943</v>
      </c>
      <c r="AB478" s="178">
        <f t="shared" si="498"/>
        <v>-0.12000000000000099</v>
      </c>
      <c r="AC478" s="178">
        <f t="shared" si="498"/>
        <v>-0.11333333333333329</v>
      </c>
      <c r="AD478" s="178">
        <f t="shared" si="498"/>
        <v>-0.10666666666666735</v>
      </c>
      <c r="AE478" s="178">
        <f t="shared" si="498"/>
        <v>-9.9999999999999645E-2</v>
      </c>
      <c r="AF478" s="178">
        <f t="shared" si="498"/>
        <v>-9.1999999999998749E-2</v>
      </c>
      <c r="AG478" s="178">
        <f t="shared" si="498"/>
        <v>-8.3999999999997854E-2</v>
      </c>
      <c r="AH478" s="178">
        <f t="shared" si="498"/>
        <v>-7.6000000000000512E-2</v>
      </c>
      <c r="AI478" s="178">
        <f t="shared" si="498"/>
        <v>-6.7999999999999616E-2</v>
      </c>
      <c r="AJ478" s="178">
        <f t="shared" si="498"/>
        <v>-5.9999999999998721E-2</v>
      </c>
      <c r="AK478" s="178">
        <f t="shared" si="498"/>
        <v>-5.5999999999999162E-2</v>
      </c>
      <c r="AL478" s="178">
        <f t="shared" si="498"/>
        <v>-5.1999999999999602E-2</v>
      </c>
      <c r="AM478" s="178">
        <f t="shared" si="498"/>
        <v>-4.7999999999998266E-2</v>
      </c>
      <c r="AN478" s="178">
        <f t="shared" si="498"/>
        <v>-4.3999999999998707E-2</v>
      </c>
      <c r="AO478" s="178">
        <f t="shared" si="498"/>
        <v>-3.9999999999999147E-2</v>
      </c>
      <c r="AP478" s="179">
        <f t="shared" si="13"/>
        <v>-9.9999999999997868E-3</v>
      </c>
      <c r="AS478" s="240"/>
    </row>
    <row r="479" spans="1:45" ht="12.75">
      <c r="A479" s="184">
        <v>42444</v>
      </c>
      <c r="B479" s="182">
        <v>9.5399999999999991</v>
      </c>
      <c r="C479" s="176">
        <v>9.52</v>
      </c>
      <c r="D479" s="175">
        <v>9.5299999999999994</v>
      </c>
      <c r="E479" s="175">
        <f t="shared" si="0"/>
        <v>9.5449999999999999</v>
      </c>
      <c r="F479" s="175">
        <v>9.56</v>
      </c>
      <c r="G479" s="175">
        <f t="shared" si="1"/>
        <v>9.5549999999999997</v>
      </c>
      <c r="H479" s="176">
        <v>9.5500000000000007</v>
      </c>
      <c r="I479" s="176">
        <f t="shared" si="2"/>
        <v>9.5333333333333332</v>
      </c>
      <c r="J479" s="176">
        <f t="shared" si="3"/>
        <v>9.5166666666666675</v>
      </c>
      <c r="K479" s="175">
        <v>9.5</v>
      </c>
      <c r="L479" s="175">
        <f t="shared" si="4"/>
        <v>9.4879999999999995</v>
      </c>
      <c r="M479" s="175">
        <f t="shared" si="5"/>
        <v>9.4759999999999991</v>
      </c>
      <c r="N479" s="175">
        <f t="shared" si="6"/>
        <v>9.4640000000000004</v>
      </c>
      <c r="O479" s="175">
        <f t="shared" si="7"/>
        <v>9.452</v>
      </c>
      <c r="P479" s="176">
        <v>9.44</v>
      </c>
      <c r="Q479" s="176">
        <f t="shared" si="8"/>
        <v>9.4359999999999999</v>
      </c>
      <c r="R479" s="176">
        <f t="shared" si="9"/>
        <v>9.4320000000000004</v>
      </c>
      <c r="S479" s="176">
        <f t="shared" si="10"/>
        <v>9.427999999999999</v>
      </c>
      <c r="T479" s="176">
        <f t="shared" si="11"/>
        <v>9.4239999999999995</v>
      </c>
      <c r="U479" s="183">
        <v>9.42</v>
      </c>
      <c r="V479" s="178">
        <f t="shared" ref="V479:AO479" si="499">B479-B480</f>
        <v>7.9999999999998295E-2</v>
      </c>
      <c r="W479" s="178">
        <f t="shared" si="499"/>
        <v>0.10999999999999943</v>
      </c>
      <c r="X479" s="178">
        <f t="shared" si="499"/>
        <v>0.10999999999999943</v>
      </c>
      <c r="Y479" s="178">
        <f t="shared" si="499"/>
        <v>9.9999999999999645E-2</v>
      </c>
      <c r="Z479" s="178">
        <f t="shared" si="499"/>
        <v>8.9999999999999858E-2</v>
      </c>
      <c r="AA479" s="178">
        <f t="shared" si="499"/>
        <v>8.4999999999999076E-2</v>
      </c>
      <c r="AB479" s="178">
        <f t="shared" si="499"/>
        <v>8.0000000000000071E-2</v>
      </c>
      <c r="AC479" s="178">
        <f t="shared" si="499"/>
        <v>8.3333333333332149E-2</v>
      </c>
      <c r="AD479" s="178">
        <f t="shared" si="499"/>
        <v>8.666666666666778E-2</v>
      </c>
      <c r="AE479" s="178">
        <f t="shared" si="499"/>
        <v>8.9999999999999858E-2</v>
      </c>
      <c r="AF479" s="178">
        <f t="shared" si="499"/>
        <v>9.1999999999998749E-2</v>
      </c>
      <c r="AG479" s="178">
        <f t="shared" si="499"/>
        <v>9.3999999999999417E-2</v>
      </c>
      <c r="AH479" s="178">
        <f t="shared" si="499"/>
        <v>9.6000000000000085E-2</v>
      </c>
      <c r="AI479" s="178">
        <f t="shared" si="499"/>
        <v>9.8000000000000753E-2</v>
      </c>
      <c r="AJ479" s="178">
        <f t="shared" si="499"/>
        <v>9.9999999999999645E-2</v>
      </c>
      <c r="AK479" s="178">
        <f t="shared" si="499"/>
        <v>9.9999999999999645E-2</v>
      </c>
      <c r="AL479" s="178">
        <f t="shared" si="499"/>
        <v>9.9999999999999645E-2</v>
      </c>
      <c r="AM479" s="178">
        <f t="shared" si="499"/>
        <v>9.9999999999999645E-2</v>
      </c>
      <c r="AN479" s="178">
        <f t="shared" si="499"/>
        <v>9.9999999999999645E-2</v>
      </c>
      <c r="AO479" s="178">
        <f t="shared" si="499"/>
        <v>9.9999999999999645E-2</v>
      </c>
      <c r="AP479" s="179">
        <f t="shared" si="13"/>
        <v>0.10999999999999943</v>
      </c>
      <c r="AS479" s="240"/>
    </row>
    <row r="480" spans="1:45" ht="12.75">
      <c r="A480" s="184">
        <v>42443</v>
      </c>
      <c r="B480" s="182">
        <v>9.4600000000000009</v>
      </c>
      <c r="C480" s="176">
        <v>9.41</v>
      </c>
      <c r="D480" s="175">
        <v>9.42</v>
      </c>
      <c r="E480" s="175">
        <f t="shared" si="0"/>
        <v>9.4450000000000003</v>
      </c>
      <c r="F480" s="175">
        <v>9.4700000000000006</v>
      </c>
      <c r="G480" s="175">
        <f t="shared" si="1"/>
        <v>9.4700000000000006</v>
      </c>
      <c r="H480" s="176">
        <v>9.4700000000000006</v>
      </c>
      <c r="I480" s="176">
        <f t="shared" si="2"/>
        <v>9.4500000000000011</v>
      </c>
      <c r="J480" s="176">
        <f t="shared" si="3"/>
        <v>9.43</v>
      </c>
      <c r="K480" s="175">
        <v>9.41</v>
      </c>
      <c r="L480" s="175">
        <f t="shared" si="4"/>
        <v>9.3960000000000008</v>
      </c>
      <c r="M480" s="175">
        <f t="shared" si="5"/>
        <v>9.3819999999999997</v>
      </c>
      <c r="N480" s="175">
        <f t="shared" si="6"/>
        <v>9.3680000000000003</v>
      </c>
      <c r="O480" s="175">
        <f t="shared" si="7"/>
        <v>9.3539999999999992</v>
      </c>
      <c r="P480" s="176">
        <v>9.34</v>
      </c>
      <c r="Q480" s="176">
        <f t="shared" si="8"/>
        <v>9.3360000000000003</v>
      </c>
      <c r="R480" s="176">
        <f t="shared" si="9"/>
        <v>9.3320000000000007</v>
      </c>
      <c r="S480" s="176">
        <f t="shared" si="10"/>
        <v>9.3279999999999994</v>
      </c>
      <c r="T480" s="176">
        <f t="shared" si="11"/>
        <v>9.3239999999999998</v>
      </c>
      <c r="U480" s="183">
        <v>9.32</v>
      </c>
      <c r="V480" s="178">
        <f t="shared" ref="V480:AO480" si="500">B480-B481</f>
        <v>0.10000000000000142</v>
      </c>
      <c r="W480" s="178">
        <f t="shared" si="500"/>
        <v>0.15000000000000036</v>
      </c>
      <c r="X480" s="178">
        <f t="shared" si="500"/>
        <v>0.13000000000000078</v>
      </c>
      <c r="Y480" s="178">
        <f t="shared" si="500"/>
        <v>0.10999999999999943</v>
      </c>
      <c r="Z480" s="178">
        <f t="shared" si="500"/>
        <v>8.9999999999999858E-2</v>
      </c>
      <c r="AA480" s="178">
        <f t="shared" si="500"/>
        <v>8.4999999999999076E-2</v>
      </c>
      <c r="AB480" s="178">
        <f t="shared" si="500"/>
        <v>8.0000000000000071E-2</v>
      </c>
      <c r="AC480" s="178">
        <f t="shared" si="500"/>
        <v>8.0000000000000071E-2</v>
      </c>
      <c r="AD480" s="178">
        <f t="shared" si="500"/>
        <v>8.0000000000000071E-2</v>
      </c>
      <c r="AE480" s="178">
        <f t="shared" si="500"/>
        <v>8.0000000000000071E-2</v>
      </c>
      <c r="AF480" s="178">
        <f t="shared" si="500"/>
        <v>8.2000000000000739E-2</v>
      </c>
      <c r="AG480" s="178">
        <f t="shared" si="500"/>
        <v>8.3999999999999631E-2</v>
      </c>
      <c r="AH480" s="178">
        <f t="shared" si="500"/>
        <v>8.6000000000000298E-2</v>
      </c>
      <c r="AI480" s="178">
        <f t="shared" si="500"/>
        <v>8.799999999999919E-2</v>
      </c>
      <c r="AJ480" s="178">
        <f t="shared" si="500"/>
        <v>8.9999999999999858E-2</v>
      </c>
      <c r="AK480" s="178">
        <f t="shared" si="500"/>
        <v>9.2000000000000526E-2</v>
      </c>
      <c r="AL480" s="178">
        <f t="shared" si="500"/>
        <v>9.4000000000001194E-2</v>
      </c>
      <c r="AM480" s="178">
        <f t="shared" si="500"/>
        <v>9.5999999999998309E-2</v>
      </c>
      <c r="AN480" s="178">
        <f t="shared" si="500"/>
        <v>9.7999999999998977E-2</v>
      </c>
      <c r="AO480" s="178">
        <f t="shared" si="500"/>
        <v>9.9999999999999645E-2</v>
      </c>
      <c r="AP480" s="179">
        <f t="shared" si="13"/>
        <v>0.15000000000000036</v>
      </c>
    </row>
    <row r="481" spans="1:42" ht="12.75">
      <c r="A481" s="184">
        <v>42440</v>
      </c>
      <c r="B481" s="182">
        <v>9.36</v>
      </c>
      <c r="C481" s="176">
        <v>9.26</v>
      </c>
      <c r="D481" s="175">
        <v>9.2899999999999991</v>
      </c>
      <c r="E481" s="175">
        <f t="shared" si="0"/>
        <v>9.3350000000000009</v>
      </c>
      <c r="F481" s="175">
        <v>9.3800000000000008</v>
      </c>
      <c r="G481" s="175">
        <f t="shared" si="1"/>
        <v>9.3850000000000016</v>
      </c>
      <c r="H481" s="176">
        <v>9.39</v>
      </c>
      <c r="I481" s="176">
        <f t="shared" si="2"/>
        <v>9.370000000000001</v>
      </c>
      <c r="J481" s="176">
        <f t="shared" si="3"/>
        <v>9.35</v>
      </c>
      <c r="K481" s="175">
        <v>9.33</v>
      </c>
      <c r="L481" s="175">
        <f t="shared" si="4"/>
        <v>9.3140000000000001</v>
      </c>
      <c r="M481" s="175">
        <f t="shared" si="5"/>
        <v>9.298</v>
      </c>
      <c r="N481" s="175">
        <f t="shared" si="6"/>
        <v>9.282</v>
      </c>
      <c r="O481" s="175">
        <f t="shared" si="7"/>
        <v>9.266</v>
      </c>
      <c r="P481" s="176">
        <v>9.25</v>
      </c>
      <c r="Q481" s="176">
        <f t="shared" si="8"/>
        <v>9.2439999999999998</v>
      </c>
      <c r="R481" s="176">
        <f t="shared" si="9"/>
        <v>9.2379999999999995</v>
      </c>
      <c r="S481" s="176">
        <f t="shared" si="10"/>
        <v>9.2320000000000011</v>
      </c>
      <c r="T481" s="176">
        <f t="shared" si="11"/>
        <v>9.2260000000000009</v>
      </c>
      <c r="U481" s="183">
        <v>9.2200000000000006</v>
      </c>
      <c r="V481" s="178">
        <f t="shared" ref="V481:AO481" si="501">B481-B482</f>
        <v>-6.0000000000000497E-2</v>
      </c>
      <c r="W481" s="178">
        <f t="shared" si="501"/>
        <v>-8.0000000000000071E-2</v>
      </c>
      <c r="X481" s="178">
        <f t="shared" si="501"/>
        <v>-3.0000000000001137E-2</v>
      </c>
      <c r="Y481" s="178">
        <f t="shared" si="501"/>
        <v>1.0000000000001563E-2</v>
      </c>
      <c r="Z481" s="178">
        <f t="shared" si="501"/>
        <v>5.0000000000000711E-2</v>
      </c>
      <c r="AA481" s="178">
        <f t="shared" si="501"/>
        <v>6.0000000000002274E-2</v>
      </c>
      <c r="AB481" s="178">
        <f t="shared" si="501"/>
        <v>7.0000000000000284E-2</v>
      </c>
      <c r="AC481" s="178">
        <f t="shared" si="501"/>
        <v>7.0000000000000284E-2</v>
      </c>
      <c r="AD481" s="178">
        <f t="shared" si="501"/>
        <v>7.0000000000000284E-2</v>
      </c>
      <c r="AE481" s="178">
        <f t="shared" si="501"/>
        <v>7.0000000000000284E-2</v>
      </c>
      <c r="AF481" s="178">
        <f t="shared" si="501"/>
        <v>6.6000000000000725E-2</v>
      </c>
      <c r="AG481" s="178">
        <f t="shared" si="501"/>
        <v>6.2000000000001165E-2</v>
      </c>
      <c r="AH481" s="178">
        <f t="shared" si="501"/>
        <v>5.7999999999999829E-2</v>
      </c>
      <c r="AI481" s="178">
        <f t="shared" si="501"/>
        <v>5.400000000000027E-2</v>
      </c>
      <c r="AJ481" s="178">
        <f t="shared" si="501"/>
        <v>5.0000000000000711E-2</v>
      </c>
      <c r="AK481" s="178">
        <f t="shared" si="501"/>
        <v>5.0000000000000711E-2</v>
      </c>
      <c r="AL481" s="178">
        <f t="shared" si="501"/>
        <v>5.0000000000000711E-2</v>
      </c>
      <c r="AM481" s="178">
        <f t="shared" si="501"/>
        <v>5.0000000000000711E-2</v>
      </c>
      <c r="AN481" s="178">
        <f t="shared" si="501"/>
        <v>5.0000000000000711E-2</v>
      </c>
      <c r="AO481" s="178">
        <f t="shared" si="501"/>
        <v>5.0000000000000711E-2</v>
      </c>
      <c r="AP481" s="179">
        <f t="shared" si="13"/>
        <v>7.0000000000000284E-2</v>
      </c>
    </row>
    <row r="482" spans="1:42" ht="12.75">
      <c r="A482" s="184">
        <v>42439</v>
      </c>
      <c r="B482" s="182">
        <v>9.42</v>
      </c>
      <c r="C482" s="176">
        <v>9.34</v>
      </c>
      <c r="D482" s="175">
        <v>9.32</v>
      </c>
      <c r="E482" s="175">
        <f t="shared" si="0"/>
        <v>9.3249999999999993</v>
      </c>
      <c r="F482" s="175">
        <v>9.33</v>
      </c>
      <c r="G482" s="175">
        <f t="shared" si="1"/>
        <v>9.3249999999999993</v>
      </c>
      <c r="H482" s="176">
        <v>9.32</v>
      </c>
      <c r="I482" s="176">
        <f t="shared" si="2"/>
        <v>9.3000000000000007</v>
      </c>
      <c r="J482" s="176">
        <f t="shared" si="3"/>
        <v>9.2799999999999994</v>
      </c>
      <c r="K482" s="175">
        <v>9.26</v>
      </c>
      <c r="L482" s="175">
        <f t="shared" si="4"/>
        <v>9.2479999999999993</v>
      </c>
      <c r="M482" s="175">
        <f t="shared" si="5"/>
        <v>9.2359999999999989</v>
      </c>
      <c r="N482" s="175">
        <f t="shared" si="6"/>
        <v>9.2240000000000002</v>
      </c>
      <c r="O482" s="175">
        <f t="shared" si="7"/>
        <v>9.2119999999999997</v>
      </c>
      <c r="P482" s="176">
        <v>9.1999999999999993</v>
      </c>
      <c r="Q482" s="176">
        <f t="shared" si="8"/>
        <v>9.1939999999999991</v>
      </c>
      <c r="R482" s="176">
        <f t="shared" si="9"/>
        <v>9.1879999999999988</v>
      </c>
      <c r="S482" s="176">
        <f t="shared" si="10"/>
        <v>9.1820000000000004</v>
      </c>
      <c r="T482" s="176">
        <f t="shared" si="11"/>
        <v>9.1760000000000002</v>
      </c>
      <c r="U482" s="183">
        <v>9.17</v>
      </c>
      <c r="V482" s="178">
        <f t="shared" ref="V482:AO482" si="502">B482-B483</f>
        <v>1.9999999999999574E-2</v>
      </c>
      <c r="W482" s="178">
        <f t="shared" si="502"/>
        <v>3.9999999999999147E-2</v>
      </c>
      <c r="X482" s="178">
        <f t="shared" si="502"/>
        <v>3.0000000000001137E-2</v>
      </c>
      <c r="Y482" s="178">
        <f t="shared" si="502"/>
        <v>3.9999999999999147E-2</v>
      </c>
      <c r="Z482" s="178">
        <f t="shared" si="502"/>
        <v>5.0000000000000711E-2</v>
      </c>
      <c r="AA482" s="178">
        <f t="shared" si="502"/>
        <v>6.4999999999999503E-2</v>
      </c>
      <c r="AB482" s="178">
        <f t="shared" si="502"/>
        <v>8.0000000000000071E-2</v>
      </c>
      <c r="AC482" s="178">
        <f t="shared" si="502"/>
        <v>8.0000000000000071E-2</v>
      </c>
      <c r="AD482" s="178">
        <f t="shared" si="502"/>
        <v>8.0000000000000071E-2</v>
      </c>
      <c r="AE482" s="178">
        <f t="shared" si="502"/>
        <v>8.0000000000000071E-2</v>
      </c>
      <c r="AF482" s="178">
        <f t="shared" si="502"/>
        <v>7.5999999999998735E-2</v>
      </c>
      <c r="AG482" s="178">
        <f t="shared" si="502"/>
        <v>7.1999999999999176E-2</v>
      </c>
      <c r="AH482" s="178">
        <f t="shared" si="502"/>
        <v>6.7999999999999616E-2</v>
      </c>
      <c r="AI482" s="178">
        <f t="shared" si="502"/>
        <v>6.4000000000000057E-2</v>
      </c>
      <c r="AJ482" s="178">
        <f t="shared" si="502"/>
        <v>5.9999999999998721E-2</v>
      </c>
      <c r="AK482" s="178">
        <f t="shared" si="502"/>
        <v>5.5999999999999162E-2</v>
      </c>
      <c r="AL482" s="178">
        <f t="shared" si="502"/>
        <v>5.1999999999997826E-2</v>
      </c>
      <c r="AM482" s="178">
        <f t="shared" si="502"/>
        <v>4.8000000000000043E-2</v>
      </c>
      <c r="AN482" s="178">
        <f t="shared" si="502"/>
        <v>4.3999999999998707E-2</v>
      </c>
      <c r="AO482" s="178">
        <f t="shared" si="502"/>
        <v>3.9999999999999147E-2</v>
      </c>
      <c r="AP482" s="179">
        <f t="shared" si="13"/>
        <v>8.0000000000000071E-2</v>
      </c>
    </row>
    <row r="483" spans="1:42" ht="12.75">
      <c r="A483" s="184">
        <v>42438</v>
      </c>
      <c r="B483" s="182">
        <v>9.4</v>
      </c>
      <c r="C483" s="176">
        <v>9.3000000000000007</v>
      </c>
      <c r="D483" s="175">
        <v>9.2899999999999991</v>
      </c>
      <c r="E483" s="175">
        <f t="shared" si="0"/>
        <v>9.2850000000000001</v>
      </c>
      <c r="F483" s="175">
        <v>9.2799999999999994</v>
      </c>
      <c r="G483" s="175">
        <f t="shared" si="1"/>
        <v>9.26</v>
      </c>
      <c r="H483" s="176">
        <v>9.24</v>
      </c>
      <c r="I483" s="176">
        <f t="shared" si="2"/>
        <v>9.2200000000000006</v>
      </c>
      <c r="J483" s="176">
        <f t="shared" si="3"/>
        <v>9.1999999999999993</v>
      </c>
      <c r="K483" s="175">
        <v>9.18</v>
      </c>
      <c r="L483" s="175">
        <f t="shared" si="4"/>
        <v>9.1720000000000006</v>
      </c>
      <c r="M483" s="175">
        <f t="shared" si="5"/>
        <v>9.1639999999999997</v>
      </c>
      <c r="N483" s="175">
        <f t="shared" si="6"/>
        <v>9.1560000000000006</v>
      </c>
      <c r="O483" s="175">
        <f t="shared" si="7"/>
        <v>9.1479999999999997</v>
      </c>
      <c r="P483" s="176">
        <v>9.14</v>
      </c>
      <c r="Q483" s="176">
        <f t="shared" si="8"/>
        <v>9.1379999999999999</v>
      </c>
      <c r="R483" s="176">
        <f t="shared" si="9"/>
        <v>9.136000000000001</v>
      </c>
      <c r="S483" s="176">
        <f t="shared" si="10"/>
        <v>9.1340000000000003</v>
      </c>
      <c r="T483" s="176">
        <f t="shared" si="11"/>
        <v>9.1320000000000014</v>
      </c>
      <c r="U483" s="183">
        <v>9.1300000000000008</v>
      </c>
      <c r="V483" s="178">
        <f t="shared" ref="V483:AO483" si="503">B483-B484</f>
        <v>9.9999999999997868E-3</v>
      </c>
      <c r="W483" s="178">
        <f t="shared" si="503"/>
        <v>5.0000000000000711E-2</v>
      </c>
      <c r="X483" s="178">
        <f t="shared" si="503"/>
        <v>3.9999999999999147E-2</v>
      </c>
      <c r="Y483" s="178">
        <f t="shared" si="503"/>
        <v>3.0000000000001137E-2</v>
      </c>
      <c r="Z483" s="178">
        <f t="shared" si="503"/>
        <v>1.9999999999999574E-2</v>
      </c>
      <c r="AA483" s="178">
        <f t="shared" si="503"/>
        <v>1.9999999999999574E-2</v>
      </c>
      <c r="AB483" s="178">
        <f t="shared" si="503"/>
        <v>1.9999999999999574E-2</v>
      </c>
      <c r="AC483" s="178">
        <f t="shared" si="503"/>
        <v>1.9999999999999574E-2</v>
      </c>
      <c r="AD483" s="178">
        <f t="shared" si="503"/>
        <v>1.9999999999999574E-2</v>
      </c>
      <c r="AE483" s="178">
        <f t="shared" si="503"/>
        <v>1.9999999999999574E-2</v>
      </c>
      <c r="AF483" s="178">
        <f t="shared" si="503"/>
        <v>2.000000000000135E-2</v>
      </c>
      <c r="AG483" s="178">
        <f t="shared" si="503"/>
        <v>1.9999999999999574E-2</v>
      </c>
      <c r="AH483" s="178">
        <f t="shared" si="503"/>
        <v>2.000000000000135E-2</v>
      </c>
      <c r="AI483" s="178">
        <f t="shared" si="503"/>
        <v>1.9999999999999574E-2</v>
      </c>
      <c r="AJ483" s="178">
        <f t="shared" si="503"/>
        <v>2.000000000000135E-2</v>
      </c>
      <c r="AK483" s="178">
        <f t="shared" si="503"/>
        <v>1.8000000000000682E-2</v>
      </c>
      <c r="AL483" s="178">
        <f t="shared" si="503"/>
        <v>1.6000000000001791E-2</v>
      </c>
      <c r="AM483" s="178">
        <f t="shared" si="503"/>
        <v>1.4000000000001123E-2</v>
      </c>
      <c r="AN483" s="178">
        <f t="shared" si="503"/>
        <v>1.2000000000002231E-2</v>
      </c>
      <c r="AO483" s="178">
        <f t="shared" si="503"/>
        <v>1.0000000000001563E-2</v>
      </c>
      <c r="AP483" s="179">
        <f t="shared" si="13"/>
        <v>5.0000000000000711E-2</v>
      </c>
    </row>
    <row r="484" spans="1:42" ht="12.75">
      <c r="A484" s="184">
        <v>42436</v>
      </c>
      <c r="B484" s="182">
        <v>9.39</v>
      </c>
      <c r="C484" s="176">
        <v>9.25</v>
      </c>
      <c r="D484" s="175">
        <v>9.25</v>
      </c>
      <c r="E484" s="175">
        <f t="shared" si="0"/>
        <v>9.254999999999999</v>
      </c>
      <c r="F484" s="175">
        <v>9.26</v>
      </c>
      <c r="G484" s="175">
        <f t="shared" si="1"/>
        <v>9.24</v>
      </c>
      <c r="H484" s="176">
        <v>9.2200000000000006</v>
      </c>
      <c r="I484" s="176">
        <f t="shared" si="2"/>
        <v>9.2000000000000011</v>
      </c>
      <c r="J484" s="176">
        <f t="shared" si="3"/>
        <v>9.18</v>
      </c>
      <c r="K484" s="175">
        <v>9.16</v>
      </c>
      <c r="L484" s="175">
        <f t="shared" si="4"/>
        <v>9.1519999999999992</v>
      </c>
      <c r="M484" s="175">
        <f t="shared" si="5"/>
        <v>9.1440000000000001</v>
      </c>
      <c r="N484" s="175">
        <f t="shared" si="6"/>
        <v>9.1359999999999992</v>
      </c>
      <c r="O484" s="175">
        <f t="shared" si="7"/>
        <v>9.1280000000000001</v>
      </c>
      <c r="P484" s="176">
        <v>9.1199999999999992</v>
      </c>
      <c r="Q484" s="176">
        <f t="shared" si="8"/>
        <v>9.1199999999999992</v>
      </c>
      <c r="R484" s="176">
        <f t="shared" si="9"/>
        <v>9.1199999999999992</v>
      </c>
      <c r="S484" s="176">
        <f t="shared" si="10"/>
        <v>9.1199999999999992</v>
      </c>
      <c r="T484" s="176">
        <f t="shared" si="11"/>
        <v>9.1199999999999992</v>
      </c>
      <c r="U484" s="183">
        <v>9.1199999999999992</v>
      </c>
      <c r="V484" s="178">
        <f t="shared" ref="V484:AO484" si="504">B484-B485</f>
        <v>0.10000000000000142</v>
      </c>
      <c r="W484" s="178">
        <f t="shared" si="504"/>
        <v>-9.9999999999997868E-3</v>
      </c>
      <c r="X484" s="178">
        <f t="shared" si="504"/>
        <v>-2.9999999999999361E-2</v>
      </c>
      <c r="Y484" s="178">
        <f t="shared" si="504"/>
        <v>-3.5000000000000142E-2</v>
      </c>
      <c r="Z484" s="178">
        <f t="shared" si="504"/>
        <v>-4.0000000000000924E-2</v>
      </c>
      <c r="AA484" s="178">
        <f t="shared" si="504"/>
        <v>-4.4999999999999929E-2</v>
      </c>
      <c r="AB484" s="178">
        <f t="shared" si="504"/>
        <v>-4.9999999999998934E-2</v>
      </c>
      <c r="AC484" s="178">
        <f t="shared" si="504"/>
        <v>-4.3333333333331225E-2</v>
      </c>
      <c r="AD484" s="178">
        <f t="shared" si="504"/>
        <v>-3.6666666666667069E-2</v>
      </c>
      <c r="AE484" s="178">
        <f t="shared" si="504"/>
        <v>-2.9999999999999361E-2</v>
      </c>
      <c r="AF484" s="178">
        <f t="shared" si="504"/>
        <v>-2.8000000000000469E-2</v>
      </c>
      <c r="AG484" s="178">
        <f t="shared" si="504"/>
        <v>-2.5999999999999801E-2</v>
      </c>
      <c r="AH484" s="178">
        <f t="shared" si="504"/>
        <v>-2.4000000000000909E-2</v>
      </c>
      <c r="AI484" s="178">
        <f t="shared" si="504"/>
        <v>-2.2000000000000242E-2</v>
      </c>
      <c r="AJ484" s="178">
        <f t="shared" si="504"/>
        <v>-2.000000000000135E-2</v>
      </c>
      <c r="AK484" s="178">
        <f t="shared" si="504"/>
        <v>-1.8000000000000682E-2</v>
      </c>
      <c r="AL484" s="178">
        <f t="shared" si="504"/>
        <v>-1.6000000000001791E-2</v>
      </c>
      <c r="AM484" s="178">
        <f t="shared" si="504"/>
        <v>-1.4000000000001123E-2</v>
      </c>
      <c r="AN484" s="178">
        <f t="shared" si="504"/>
        <v>-1.2000000000002231E-2</v>
      </c>
      <c r="AO484" s="178">
        <f t="shared" si="504"/>
        <v>-1.0000000000001563E-2</v>
      </c>
      <c r="AP484" s="179">
        <f t="shared" si="13"/>
        <v>0.10000000000000142</v>
      </c>
    </row>
    <row r="485" spans="1:42" ht="12.75">
      <c r="A485" s="184">
        <v>42433</v>
      </c>
      <c r="B485" s="182">
        <v>9.2899999999999991</v>
      </c>
      <c r="C485" s="176">
        <v>9.26</v>
      </c>
      <c r="D485" s="175">
        <v>9.2799999999999994</v>
      </c>
      <c r="E485" s="175">
        <f t="shared" si="0"/>
        <v>9.2899999999999991</v>
      </c>
      <c r="F485" s="175">
        <v>9.3000000000000007</v>
      </c>
      <c r="G485" s="175">
        <f t="shared" si="1"/>
        <v>9.2850000000000001</v>
      </c>
      <c r="H485" s="176">
        <v>9.27</v>
      </c>
      <c r="I485" s="176">
        <f t="shared" si="2"/>
        <v>9.2433333333333323</v>
      </c>
      <c r="J485" s="176">
        <f t="shared" si="3"/>
        <v>9.2166666666666668</v>
      </c>
      <c r="K485" s="175">
        <v>9.19</v>
      </c>
      <c r="L485" s="175">
        <f t="shared" si="4"/>
        <v>9.18</v>
      </c>
      <c r="M485" s="175">
        <f t="shared" si="5"/>
        <v>9.17</v>
      </c>
      <c r="N485" s="175">
        <f t="shared" si="6"/>
        <v>9.16</v>
      </c>
      <c r="O485" s="175">
        <f t="shared" si="7"/>
        <v>9.15</v>
      </c>
      <c r="P485" s="176">
        <v>9.14</v>
      </c>
      <c r="Q485" s="176">
        <f t="shared" si="8"/>
        <v>9.1379999999999999</v>
      </c>
      <c r="R485" s="176">
        <f t="shared" si="9"/>
        <v>9.136000000000001</v>
      </c>
      <c r="S485" s="176">
        <f t="shared" si="10"/>
        <v>9.1340000000000003</v>
      </c>
      <c r="T485" s="176">
        <f t="shared" si="11"/>
        <v>9.1320000000000014</v>
      </c>
      <c r="U485" s="183">
        <v>9.1300000000000008</v>
      </c>
      <c r="V485" s="178">
        <f t="shared" ref="V485:AO485" si="505">B485-B486</f>
        <v>-8.0000000000000071E-2</v>
      </c>
      <c r="W485" s="178">
        <f t="shared" si="505"/>
        <v>-8.9999999999999858E-2</v>
      </c>
      <c r="X485" s="178">
        <f t="shared" si="505"/>
        <v>-8.0000000000000071E-2</v>
      </c>
      <c r="Y485" s="178">
        <f t="shared" si="505"/>
        <v>-7.0000000000000284E-2</v>
      </c>
      <c r="Z485" s="178">
        <f t="shared" si="505"/>
        <v>-5.9999999999998721E-2</v>
      </c>
      <c r="AA485" s="178">
        <f t="shared" si="505"/>
        <v>-6.4999999999999503E-2</v>
      </c>
      <c r="AB485" s="178">
        <f t="shared" si="505"/>
        <v>-7.0000000000000284E-2</v>
      </c>
      <c r="AC485" s="178">
        <f t="shared" si="505"/>
        <v>-7.6666666666667993E-2</v>
      </c>
      <c r="AD485" s="178">
        <f t="shared" si="505"/>
        <v>-8.3333333333332149E-2</v>
      </c>
      <c r="AE485" s="178">
        <f t="shared" si="505"/>
        <v>-8.9999999999999858E-2</v>
      </c>
      <c r="AF485" s="178">
        <f t="shared" si="505"/>
        <v>-8.9999999999999858E-2</v>
      </c>
      <c r="AG485" s="178">
        <f t="shared" si="505"/>
        <v>-8.9999999999999858E-2</v>
      </c>
      <c r="AH485" s="178">
        <f t="shared" si="505"/>
        <v>-8.9999999999999858E-2</v>
      </c>
      <c r="AI485" s="178">
        <f t="shared" si="505"/>
        <v>-8.9999999999999858E-2</v>
      </c>
      <c r="AJ485" s="178">
        <f t="shared" si="505"/>
        <v>-8.9999999999999858E-2</v>
      </c>
      <c r="AK485" s="178">
        <f t="shared" si="505"/>
        <v>-8.9999999999999858E-2</v>
      </c>
      <c r="AL485" s="178">
        <f t="shared" si="505"/>
        <v>-8.9999999999999858E-2</v>
      </c>
      <c r="AM485" s="178">
        <f t="shared" si="505"/>
        <v>-8.9999999999999858E-2</v>
      </c>
      <c r="AN485" s="178">
        <f t="shared" si="505"/>
        <v>-8.9999999999999858E-2</v>
      </c>
      <c r="AO485" s="178">
        <f t="shared" si="505"/>
        <v>-8.9999999999999858E-2</v>
      </c>
      <c r="AP485" s="179">
        <f t="shared" si="13"/>
        <v>-5.9999999999998721E-2</v>
      </c>
    </row>
    <row r="486" spans="1:42" ht="12.75">
      <c r="A486" s="184">
        <v>42432</v>
      </c>
      <c r="B486" s="182">
        <v>9.3699999999999992</v>
      </c>
      <c r="C486" s="176">
        <v>9.35</v>
      </c>
      <c r="D486" s="175">
        <v>9.36</v>
      </c>
      <c r="E486" s="175">
        <f t="shared" si="0"/>
        <v>9.36</v>
      </c>
      <c r="F486" s="175">
        <v>9.36</v>
      </c>
      <c r="G486" s="175">
        <f t="shared" si="1"/>
        <v>9.35</v>
      </c>
      <c r="H486" s="176">
        <v>9.34</v>
      </c>
      <c r="I486" s="176">
        <f t="shared" si="2"/>
        <v>9.32</v>
      </c>
      <c r="J486" s="176">
        <f t="shared" si="3"/>
        <v>9.2999999999999989</v>
      </c>
      <c r="K486" s="175">
        <v>9.2799999999999994</v>
      </c>
      <c r="L486" s="175">
        <f t="shared" si="4"/>
        <v>9.27</v>
      </c>
      <c r="M486" s="175">
        <f t="shared" si="5"/>
        <v>9.26</v>
      </c>
      <c r="N486" s="175">
        <f t="shared" si="6"/>
        <v>9.25</v>
      </c>
      <c r="O486" s="175">
        <f t="shared" si="7"/>
        <v>9.24</v>
      </c>
      <c r="P486" s="176">
        <v>9.23</v>
      </c>
      <c r="Q486" s="176">
        <f t="shared" si="8"/>
        <v>9.2279999999999998</v>
      </c>
      <c r="R486" s="176">
        <f t="shared" si="9"/>
        <v>9.2260000000000009</v>
      </c>
      <c r="S486" s="176">
        <f t="shared" si="10"/>
        <v>9.2240000000000002</v>
      </c>
      <c r="T486" s="176">
        <f t="shared" si="11"/>
        <v>9.2220000000000013</v>
      </c>
      <c r="U486" s="183">
        <v>9.2200000000000006</v>
      </c>
      <c r="V486" s="178">
        <f t="shared" ref="V486:AO486" si="506">B486-B487</f>
        <v>-0.10000000000000142</v>
      </c>
      <c r="W486" s="178">
        <f t="shared" si="506"/>
        <v>-8.9999999999999858E-2</v>
      </c>
      <c r="X486" s="178">
        <f t="shared" si="506"/>
        <v>-8.9999999999999858E-2</v>
      </c>
      <c r="Y486" s="178">
        <f t="shared" si="506"/>
        <v>-8.5000000000000853E-2</v>
      </c>
      <c r="Z486" s="178">
        <f t="shared" si="506"/>
        <v>-8.0000000000000071E-2</v>
      </c>
      <c r="AA486" s="178">
        <f t="shared" si="506"/>
        <v>-6.4999999999999503E-2</v>
      </c>
      <c r="AB486" s="178">
        <f t="shared" si="506"/>
        <v>-5.0000000000000711E-2</v>
      </c>
      <c r="AC486" s="178">
        <f t="shared" si="506"/>
        <v>-4.3333333333333002E-2</v>
      </c>
      <c r="AD486" s="178">
        <f t="shared" si="506"/>
        <v>-3.6666666666668846E-2</v>
      </c>
      <c r="AE486" s="178">
        <f t="shared" si="506"/>
        <v>-3.0000000000001137E-2</v>
      </c>
      <c r="AF486" s="178">
        <f t="shared" si="506"/>
        <v>-3.2000000000000028E-2</v>
      </c>
      <c r="AG486" s="178">
        <f t="shared" si="506"/>
        <v>-3.4000000000000696E-2</v>
      </c>
      <c r="AH486" s="178">
        <f t="shared" si="506"/>
        <v>-3.5999999999999588E-2</v>
      </c>
      <c r="AI486" s="178">
        <f t="shared" si="506"/>
        <v>-3.8000000000000256E-2</v>
      </c>
      <c r="AJ486" s="178">
        <f t="shared" si="506"/>
        <v>-3.9999999999999147E-2</v>
      </c>
      <c r="AK486" s="178">
        <f t="shared" si="506"/>
        <v>-3.9999999999999147E-2</v>
      </c>
      <c r="AL486" s="178">
        <f t="shared" si="506"/>
        <v>-3.9999999999999147E-2</v>
      </c>
      <c r="AM486" s="178">
        <f t="shared" si="506"/>
        <v>-3.9999999999999147E-2</v>
      </c>
      <c r="AN486" s="178">
        <f t="shared" si="506"/>
        <v>-3.9999999999999147E-2</v>
      </c>
      <c r="AO486" s="178">
        <f t="shared" si="506"/>
        <v>-3.9999999999999147E-2</v>
      </c>
      <c r="AP486" s="179">
        <f t="shared" si="13"/>
        <v>-3.0000000000001137E-2</v>
      </c>
    </row>
    <row r="487" spans="1:42" ht="12.75">
      <c r="A487" s="184">
        <v>42431</v>
      </c>
      <c r="B487" s="182">
        <v>9.4700000000000006</v>
      </c>
      <c r="C487" s="176">
        <v>9.44</v>
      </c>
      <c r="D487" s="175">
        <v>9.4499999999999993</v>
      </c>
      <c r="E487" s="175">
        <f t="shared" si="0"/>
        <v>9.4450000000000003</v>
      </c>
      <c r="F487" s="175">
        <v>9.44</v>
      </c>
      <c r="G487" s="175">
        <f t="shared" si="1"/>
        <v>9.4149999999999991</v>
      </c>
      <c r="H487" s="176">
        <v>9.39</v>
      </c>
      <c r="I487" s="176">
        <f t="shared" si="2"/>
        <v>9.3633333333333333</v>
      </c>
      <c r="J487" s="176">
        <f t="shared" si="3"/>
        <v>9.3366666666666678</v>
      </c>
      <c r="K487" s="175">
        <v>9.31</v>
      </c>
      <c r="L487" s="175">
        <f t="shared" si="4"/>
        <v>9.3019999999999996</v>
      </c>
      <c r="M487" s="175">
        <f t="shared" si="5"/>
        <v>9.2940000000000005</v>
      </c>
      <c r="N487" s="175">
        <f t="shared" si="6"/>
        <v>9.2859999999999996</v>
      </c>
      <c r="O487" s="175">
        <f t="shared" si="7"/>
        <v>9.2780000000000005</v>
      </c>
      <c r="P487" s="176">
        <v>9.27</v>
      </c>
      <c r="Q487" s="176">
        <f t="shared" si="8"/>
        <v>9.2679999999999989</v>
      </c>
      <c r="R487" s="176">
        <f t="shared" si="9"/>
        <v>9.266</v>
      </c>
      <c r="S487" s="176">
        <f t="shared" si="10"/>
        <v>9.2639999999999993</v>
      </c>
      <c r="T487" s="176">
        <f t="shared" si="11"/>
        <v>9.2620000000000005</v>
      </c>
      <c r="U487" s="183">
        <v>9.26</v>
      </c>
      <c r="V487" s="178">
        <f t="shared" ref="V487:AO487" si="507">B487-B488</f>
        <v>0</v>
      </c>
      <c r="W487" s="178">
        <f t="shared" si="507"/>
        <v>-4.0000000000000924E-2</v>
      </c>
      <c r="X487" s="178">
        <f t="shared" si="507"/>
        <v>-4.0000000000000924E-2</v>
      </c>
      <c r="Y487" s="178">
        <f t="shared" si="507"/>
        <v>-2.4999999999998579E-2</v>
      </c>
      <c r="Z487" s="178">
        <f t="shared" si="507"/>
        <v>-9.9999999999997868E-3</v>
      </c>
      <c r="AA487" s="178">
        <f t="shared" si="507"/>
        <v>0</v>
      </c>
      <c r="AB487" s="178">
        <f t="shared" si="507"/>
        <v>9.9999999999997868E-3</v>
      </c>
      <c r="AC487" s="178">
        <f t="shared" si="507"/>
        <v>1.3333333333333641E-2</v>
      </c>
      <c r="AD487" s="178">
        <f t="shared" si="507"/>
        <v>1.6666666666667496E-2</v>
      </c>
      <c r="AE487" s="178">
        <f t="shared" si="507"/>
        <v>2.000000000000135E-2</v>
      </c>
      <c r="AF487" s="178">
        <f t="shared" si="507"/>
        <v>1.8000000000000682E-2</v>
      </c>
      <c r="AG487" s="178">
        <f t="shared" si="507"/>
        <v>1.6000000000001791E-2</v>
      </c>
      <c r="AH487" s="178">
        <f t="shared" si="507"/>
        <v>1.3999999999999346E-2</v>
      </c>
      <c r="AI487" s="178">
        <f t="shared" si="507"/>
        <v>1.2000000000000455E-2</v>
      </c>
      <c r="AJ487" s="178">
        <f t="shared" si="507"/>
        <v>9.9999999999997868E-3</v>
      </c>
      <c r="AK487" s="178">
        <f t="shared" si="507"/>
        <v>7.9999999999991189E-3</v>
      </c>
      <c r="AL487" s="178">
        <f t="shared" si="507"/>
        <v>6.0000000000002274E-3</v>
      </c>
      <c r="AM487" s="178">
        <f t="shared" si="507"/>
        <v>3.9999999999995595E-3</v>
      </c>
      <c r="AN487" s="178">
        <f t="shared" si="507"/>
        <v>2.0000000000006679E-3</v>
      </c>
      <c r="AO487" s="178">
        <f t="shared" si="507"/>
        <v>0</v>
      </c>
      <c r="AP487" s="179">
        <f t="shared" si="13"/>
        <v>2.000000000000135E-2</v>
      </c>
    </row>
    <row r="488" spans="1:42" ht="12.75">
      <c r="A488" s="184">
        <v>42430</v>
      </c>
      <c r="B488" s="182">
        <v>9.4700000000000006</v>
      </c>
      <c r="C488" s="176">
        <v>9.48</v>
      </c>
      <c r="D488" s="175">
        <v>9.49</v>
      </c>
      <c r="E488" s="175">
        <f t="shared" si="0"/>
        <v>9.4699999999999989</v>
      </c>
      <c r="F488" s="175">
        <v>9.4499999999999993</v>
      </c>
      <c r="G488" s="175">
        <f t="shared" si="1"/>
        <v>9.4149999999999991</v>
      </c>
      <c r="H488" s="176">
        <v>9.3800000000000008</v>
      </c>
      <c r="I488" s="176">
        <f t="shared" si="2"/>
        <v>9.35</v>
      </c>
      <c r="J488" s="176">
        <f t="shared" si="3"/>
        <v>9.32</v>
      </c>
      <c r="K488" s="175">
        <v>9.2899999999999991</v>
      </c>
      <c r="L488" s="175">
        <f t="shared" si="4"/>
        <v>9.2839999999999989</v>
      </c>
      <c r="M488" s="175">
        <f t="shared" si="5"/>
        <v>9.2779999999999987</v>
      </c>
      <c r="N488" s="175">
        <f t="shared" si="6"/>
        <v>9.2720000000000002</v>
      </c>
      <c r="O488" s="175">
        <f t="shared" si="7"/>
        <v>9.266</v>
      </c>
      <c r="P488" s="176">
        <v>9.26</v>
      </c>
      <c r="Q488" s="176">
        <f t="shared" si="8"/>
        <v>9.26</v>
      </c>
      <c r="R488" s="176">
        <f t="shared" si="9"/>
        <v>9.26</v>
      </c>
      <c r="S488" s="176">
        <f t="shared" si="10"/>
        <v>9.26</v>
      </c>
      <c r="T488" s="176">
        <f t="shared" si="11"/>
        <v>9.26</v>
      </c>
      <c r="U488" s="183">
        <v>9.26</v>
      </c>
      <c r="V488" s="178">
        <f t="shared" ref="V488:AO488" si="508">B488-B489</f>
        <v>-0.16999999999999993</v>
      </c>
      <c r="W488" s="178">
        <f t="shared" si="508"/>
        <v>-0.16999999999999993</v>
      </c>
      <c r="X488" s="178">
        <f t="shared" si="508"/>
        <v>-0.1899999999999995</v>
      </c>
      <c r="Y488" s="178">
        <f t="shared" si="508"/>
        <v>-0.23500000000000121</v>
      </c>
      <c r="Z488" s="178">
        <f t="shared" si="508"/>
        <v>-0.28000000000000114</v>
      </c>
      <c r="AA488" s="178">
        <f t="shared" si="508"/>
        <v>-0.30000000000000071</v>
      </c>
      <c r="AB488" s="178">
        <f t="shared" si="508"/>
        <v>-0.31999999999999851</v>
      </c>
      <c r="AC488" s="178">
        <f t="shared" si="508"/>
        <v>-0.31333333333333258</v>
      </c>
      <c r="AD488" s="178">
        <f t="shared" si="508"/>
        <v>-0.30666666666666664</v>
      </c>
      <c r="AE488" s="178">
        <f t="shared" si="508"/>
        <v>-0.30000000000000071</v>
      </c>
      <c r="AF488" s="178">
        <f t="shared" si="508"/>
        <v>-0.29000000000000092</v>
      </c>
      <c r="AG488" s="178">
        <f t="shared" si="508"/>
        <v>-0.28000000000000114</v>
      </c>
      <c r="AH488" s="178">
        <f t="shared" si="508"/>
        <v>-0.26999999999999957</v>
      </c>
      <c r="AI488" s="178">
        <f t="shared" si="508"/>
        <v>-0.25999999999999979</v>
      </c>
      <c r="AJ488" s="178">
        <f t="shared" si="508"/>
        <v>-0.25</v>
      </c>
      <c r="AK488" s="178">
        <f t="shared" si="508"/>
        <v>-0.24600000000000044</v>
      </c>
      <c r="AL488" s="178">
        <f t="shared" si="508"/>
        <v>-0.24200000000000088</v>
      </c>
      <c r="AM488" s="178">
        <f t="shared" si="508"/>
        <v>-0.23799999999999955</v>
      </c>
      <c r="AN488" s="178">
        <f t="shared" si="508"/>
        <v>-0.23399999999999999</v>
      </c>
      <c r="AO488" s="178">
        <f t="shared" si="508"/>
        <v>-0.23000000000000043</v>
      </c>
      <c r="AP488" s="179">
        <f t="shared" si="13"/>
        <v>-0.16999999999999993</v>
      </c>
    </row>
    <row r="489" spans="1:42" ht="12.75">
      <c r="A489" s="184">
        <v>42429</v>
      </c>
      <c r="B489" s="182">
        <v>9.64</v>
      </c>
      <c r="C489" s="176">
        <v>9.65</v>
      </c>
      <c r="D489" s="175">
        <v>9.68</v>
      </c>
      <c r="E489" s="175">
        <f t="shared" si="0"/>
        <v>9.7050000000000001</v>
      </c>
      <c r="F489" s="175">
        <v>9.73</v>
      </c>
      <c r="G489" s="175">
        <f t="shared" si="1"/>
        <v>9.7149999999999999</v>
      </c>
      <c r="H489" s="176">
        <v>9.6999999999999993</v>
      </c>
      <c r="I489" s="176">
        <f t="shared" si="2"/>
        <v>9.6633333333333322</v>
      </c>
      <c r="J489" s="176">
        <f t="shared" si="3"/>
        <v>9.6266666666666669</v>
      </c>
      <c r="K489" s="175">
        <v>9.59</v>
      </c>
      <c r="L489" s="175">
        <f t="shared" si="4"/>
        <v>9.5739999999999998</v>
      </c>
      <c r="M489" s="175">
        <f t="shared" si="5"/>
        <v>9.5579999999999998</v>
      </c>
      <c r="N489" s="175">
        <f t="shared" si="6"/>
        <v>9.5419999999999998</v>
      </c>
      <c r="O489" s="175">
        <f t="shared" si="7"/>
        <v>9.5259999999999998</v>
      </c>
      <c r="P489" s="176">
        <v>9.51</v>
      </c>
      <c r="Q489" s="176">
        <f t="shared" si="8"/>
        <v>9.5060000000000002</v>
      </c>
      <c r="R489" s="176">
        <f t="shared" si="9"/>
        <v>9.5020000000000007</v>
      </c>
      <c r="S489" s="176">
        <f t="shared" si="10"/>
        <v>9.4979999999999993</v>
      </c>
      <c r="T489" s="176">
        <f t="shared" si="11"/>
        <v>9.4939999999999998</v>
      </c>
      <c r="U489" s="183">
        <v>9.49</v>
      </c>
      <c r="V489" s="178">
        <f t="shared" ref="V489:AO489" si="509">B489-B490</f>
        <v>-0.10999999999999943</v>
      </c>
      <c r="W489" s="178">
        <f t="shared" si="509"/>
        <v>-1.9999999999999574E-2</v>
      </c>
      <c r="X489" s="178">
        <f t="shared" si="509"/>
        <v>-9.9999999999997868E-3</v>
      </c>
      <c r="Y489" s="178">
        <f t="shared" si="509"/>
        <v>5.0000000000007816E-3</v>
      </c>
      <c r="Z489" s="178">
        <f t="shared" si="509"/>
        <v>1.9999999999999574E-2</v>
      </c>
      <c r="AA489" s="178">
        <f t="shared" si="509"/>
        <v>2.4999999999998579E-2</v>
      </c>
      <c r="AB489" s="178">
        <f t="shared" si="509"/>
        <v>2.9999999999999361E-2</v>
      </c>
      <c r="AC489" s="178">
        <f t="shared" si="509"/>
        <v>2.6666666666665506E-2</v>
      </c>
      <c r="AD489" s="178">
        <f t="shared" si="509"/>
        <v>2.3333333333333428E-2</v>
      </c>
      <c r="AE489" s="178">
        <f t="shared" si="509"/>
        <v>1.9999999999999574E-2</v>
      </c>
      <c r="AF489" s="178">
        <f t="shared" si="509"/>
        <v>1.7999999999998906E-2</v>
      </c>
      <c r="AG489" s="178">
        <f t="shared" si="509"/>
        <v>1.6000000000000014E-2</v>
      </c>
      <c r="AH489" s="178">
        <f t="shared" si="509"/>
        <v>1.3999999999999346E-2</v>
      </c>
      <c r="AI489" s="178">
        <f t="shared" si="509"/>
        <v>1.2000000000000455E-2</v>
      </c>
      <c r="AJ489" s="178">
        <f t="shared" si="509"/>
        <v>9.9999999999997868E-3</v>
      </c>
      <c r="AK489" s="178">
        <f t="shared" si="509"/>
        <v>8.0000000000008953E-3</v>
      </c>
      <c r="AL489" s="178">
        <f t="shared" si="509"/>
        <v>6.0000000000002274E-3</v>
      </c>
      <c r="AM489" s="178">
        <f t="shared" si="509"/>
        <v>3.9999999999995595E-3</v>
      </c>
      <c r="AN489" s="178">
        <f t="shared" si="509"/>
        <v>1.9999999999988916E-3</v>
      </c>
      <c r="AO489" s="178">
        <f t="shared" si="509"/>
        <v>0</v>
      </c>
      <c r="AP489" s="179">
        <f t="shared" si="13"/>
        <v>2.9999999999999361E-2</v>
      </c>
    </row>
    <row r="490" spans="1:42" ht="12.75">
      <c r="A490" s="184">
        <v>42426</v>
      </c>
      <c r="B490" s="182">
        <v>9.75</v>
      </c>
      <c r="C490" s="176">
        <v>9.67</v>
      </c>
      <c r="D490" s="175">
        <v>9.69</v>
      </c>
      <c r="E490" s="175">
        <f t="shared" si="0"/>
        <v>9.6999999999999993</v>
      </c>
      <c r="F490" s="175">
        <v>9.7100000000000009</v>
      </c>
      <c r="G490" s="175">
        <f t="shared" si="1"/>
        <v>9.6900000000000013</v>
      </c>
      <c r="H490" s="176">
        <v>9.67</v>
      </c>
      <c r="I490" s="176">
        <f t="shared" si="2"/>
        <v>9.6366666666666667</v>
      </c>
      <c r="J490" s="176">
        <f t="shared" si="3"/>
        <v>9.6033333333333335</v>
      </c>
      <c r="K490" s="175">
        <v>9.57</v>
      </c>
      <c r="L490" s="175">
        <f t="shared" si="4"/>
        <v>9.5560000000000009</v>
      </c>
      <c r="M490" s="175">
        <f t="shared" si="5"/>
        <v>9.5419999999999998</v>
      </c>
      <c r="N490" s="175">
        <f t="shared" si="6"/>
        <v>9.5280000000000005</v>
      </c>
      <c r="O490" s="175">
        <f t="shared" si="7"/>
        <v>9.5139999999999993</v>
      </c>
      <c r="P490" s="176">
        <v>9.5</v>
      </c>
      <c r="Q490" s="176">
        <f t="shared" si="8"/>
        <v>9.4979999999999993</v>
      </c>
      <c r="R490" s="176">
        <f t="shared" si="9"/>
        <v>9.4960000000000004</v>
      </c>
      <c r="S490" s="176">
        <f t="shared" si="10"/>
        <v>9.4939999999999998</v>
      </c>
      <c r="T490" s="176">
        <f t="shared" si="11"/>
        <v>9.4920000000000009</v>
      </c>
      <c r="U490" s="183">
        <v>9.49</v>
      </c>
      <c r="V490" s="178">
        <f t="shared" ref="V490:AO490" si="510">B490-B491</f>
        <v>-8.9999999999999858E-2</v>
      </c>
      <c r="W490" s="178">
        <f t="shared" si="510"/>
        <v>-0.10999999999999943</v>
      </c>
      <c r="X490" s="178">
        <f t="shared" si="510"/>
        <v>-0.11000000000000121</v>
      </c>
      <c r="Y490" s="178">
        <f t="shared" si="510"/>
        <v>-0.10500000000000043</v>
      </c>
      <c r="Z490" s="178">
        <f t="shared" si="510"/>
        <v>-9.9999999999999645E-2</v>
      </c>
      <c r="AA490" s="178">
        <f t="shared" si="510"/>
        <v>-8.9999999999999858E-2</v>
      </c>
      <c r="AB490" s="178">
        <f t="shared" si="510"/>
        <v>-8.0000000000000071E-2</v>
      </c>
      <c r="AC490" s="178">
        <f t="shared" si="510"/>
        <v>-7.6666666666666217E-2</v>
      </c>
      <c r="AD490" s="178">
        <f t="shared" si="510"/>
        <v>-7.3333333333334139E-2</v>
      </c>
      <c r="AE490" s="178">
        <f t="shared" si="510"/>
        <v>-7.0000000000000284E-2</v>
      </c>
      <c r="AF490" s="178">
        <f t="shared" si="510"/>
        <v>-7.3999999999999844E-2</v>
      </c>
      <c r="AG490" s="178">
        <f t="shared" si="510"/>
        <v>-7.800000000000118E-2</v>
      </c>
      <c r="AH490" s="178">
        <f t="shared" si="510"/>
        <v>-8.1999999999998963E-2</v>
      </c>
      <c r="AI490" s="178">
        <f t="shared" si="510"/>
        <v>-8.6000000000000298E-2</v>
      </c>
      <c r="AJ490" s="178">
        <f t="shared" si="510"/>
        <v>-8.9999999999999858E-2</v>
      </c>
      <c r="AK490" s="178">
        <f t="shared" si="510"/>
        <v>-9.2000000000000526E-2</v>
      </c>
      <c r="AL490" s="178">
        <f t="shared" si="510"/>
        <v>-9.3999999999999417E-2</v>
      </c>
      <c r="AM490" s="178">
        <f t="shared" si="510"/>
        <v>-9.6000000000000085E-2</v>
      </c>
      <c r="AN490" s="178">
        <f t="shared" si="510"/>
        <v>-9.7999999999998977E-2</v>
      </c>
      <c r="AO490" s="178">
        <f t="shared" si="510"/>
        <v>-9.9999999999999645E-2</v>
      </c>
      <c r="AP490" s="179">
        <f t="shared" si="13"/>
        <v>-7.0000000000000284E-2</v>
      </c>
    </row>
    <row r="491" spans="1:42" ht="12.75">
      <c r="A491" s="184">
        <v>42425</v>
      </c>
      <c r="B491" s="182">
        <v>9.84</v>
      </c>
      <c r="C491" s="176">
        <v>9.7799999999999994</v>
      </c>
      <c r="D491" s="175">
        <v>9.8000000000000007</v>
      </c>
      <c r="E491" s="175">
        <f t="shared" si="0"/>
        <v>9.8049999999999997</v>
      </c>
      <c r="F491" s="175">
        <v>9.81</v>
      </c>
      <c r="G491" s="175">
        <f t="shared" si="1"/>
        <v>9.7800000000000011</v>
      </c>
      <c r="H491" s="176">
        <v>9.75</v>
      </c>
      <c r="I491" s="176">
        <f t="shared" si="2"/>
        <v>9.7133333333333329</v>
      </c>
      <c r="J491" s="176">
        <f t="shared" si="3"/>
        <v>9.6766666666666676</v>
      </c>
      <c r="K491" s="175">
        <v>9.64</v>
      </c>
      <c r="L491" s="175">
        <f t="shared" si="4"/>
        <v>9.6300000000000008</v>
      </c>
      <c r="M491" s="175">
        <f t="shared" si="5"/>
        <v>9.620000000000001</v>
      </c>
      <c r="N491" s="175">
        <f t="shared" si="6"/>
        <v>9.61</v>
      </c>
      <c r="O491" s="175">
        <f t="shared" si="7"/>
        <v>9.6</v>
      </c>
      <c r="P491" s="176">
        <v>9.59</v>
      </c>
      <c r="Q491" s="176">
        <f t="shared" si="8"/>
        <v>9.59</v>
      </c>
      <c r="R491" s="176">
        <f t="shared" si="9"/>
        <v>9.59</v>
      </c>
      <c r="S491" s="176">
        <f t="shared" si="10"/>
        <v>9.59</v>
      </c>
      <c r="T491" s="176">
        <f t="shared" si="11"/>
        <v>9.59</v>
      </c>
      <c r="U491" s="183">
        <v>9.59</v>
      </c>
      <c r="V491" s="178">
        <f t="shared" ref="V491:AO491" si="511">B491-B492</f>
        <v>-6.0000000000000497E-2</v>
      </c>
      <c r="W491" s="178">
        <f t="shared" si="511"/>
        <v>-0.15000000000000036</v>
      </c>
      <c r="X491" s="178">
        <f t="shared" si="511"/>
        <v>-0.17999999999999972</v>
      </c>
      <c r="Y491" s="178">
        <f t="shared" si="511"/>
        <v>-0.1850000000000005</v>
      </c>
      <c r="Z491" s="178">
        <f t="shared" si="511"/>
        <v>-0.1899999999999995</v>
      </c>
      <c r="AA491" s="178">
        <f t="shared" si="511"/>
        <v>-0.18999999999999773</v>
      </c>
      <c r="AB491" s="178">
        <f t="shared" si="511"/>
        <v>-0.1899999999999995</v>
      </c>
      <c r="AC491" s="178">
        <f t="shared" si="511"/>
        <v>-0.19333333333333336</v>
      </c>
      <c r="AD491" s="178">
        <f t="shared" si="511"/>
        <v>-0.19666666666666544</v>
      </c>
      <c r="AE491" s="178">
        <f t="shared" si="511"/>
        <v>-0.19999999999999929</v>
      </c>
      <c r="AF491" s="178">
        <f t="shared" si="511"/>
        <v>-0.19999999999999929</v>
      </c>
      <c r="AG491" s="178">
        <f t="shared" si="511"/>
        <v>-0.19999999999999929</v>
      </c>
      <c r="AH491" s="178">
        <f t="shared" si="511"/>
        <v>-0.19999999999999929</v>
      </c>
      <c r="AI491" s="178">
        <f t="shared" si="511"/>
        <v>-0.19999999999999929</v>
      </c>
      <c r="AJ491" s="178">
        <f t="shared" si="511"/>
        <v>-0.19999999999999929</v>
      </c>
      <c r="AK491" s="178">
        <f t="shared" si="511"/>
        <v>-0.19999999999999929</v>
      </c>
      <c r="AL491" s="178">
        <f t="shared" si="511"/>
        <v>-0.19999999999999929</v>
      </c>
      <c r="AM491" s="178">
        <f t="shared" si="511"/>
        <v>-0.19999999999999929</v>
      </c>
      <c r="AN491" s="178">
        <f t="shared" si="511"/>
        <v>-0.19999999999999929</v>
      </c>
      <c r="AO491" s="178">
        <f t="shared" si="511"/>
        <v>-0.19999999999999929</v>
      </c>
      <c r="AP491" s="179">
        <f t="shared" si="13"/>
        <v>-6.0000000000000497E-2</v>
      </c>
    </row>
    <row r="492" spans="1:42" ht="12.75">
      <c r="A492" s="184">
        <v>42424</v>
      </c>
      <c r="B492" s="182">
        <v>9.9</v>
      </c>
      <c r="C492" s="176">
        <v>9.93</v>
      </c>
      <c r="D492" s="175">
        <v>9.98</v>
      </c>
      <c r="E492" s="175">
        <f t="shared" si="0"/>
        <v>9.99</v>
      </c>
      <c r="F492" s="175">
        <v>10</v>
      </c>
      <c r="G492" s="175">
        <f t="shared" si="1"/>
        <v>9.9699999999999989</v>
      </c>
      <c r="H492" s="176">
        <v>9.94</v>
      </c>
      <c r="I492" s="176">
        <f t="shared" si="2"/>
        <v>9.9066666666666663</v>
      </c>
      <c r="J492" s="176">
        <f t="shared" si="3"/>
        <v>9.8733333333333331</v>
      </c>
      <c r="K492" s="175">
        <v>9.84</v>
      </c>
      <c r="L492" s="175">
        <f t="shared" si="4"/>
        <v>9.83</v>
      </c>
      <c r="M492" s="175">
        <f t="shared" si="5"/>
        <v>9.82</v>
      </c>
      <c r="N492" s="175">
        <f t="shared" si="6"/>
        <v>9.8099999999999987</v>
      </c>
      <c r="O492" s="175">
        <f t="shared" si="7"/>
        <v>9.7999999999999989</v>
      </c>
      <c r="P492" s="176">
        <v>9.7899999999999991</v>
      </c>
      <c r="Q492" s="176">
        <f t="shared" si="8"/>
        <v>9.7899999999999991</v>
      </c>
      <c r="R492" s="176">
        <f t="shared" si="9"/>
        <v>9.7899999999999991</v>
      </c>
      <c r="S492" s="176">
        <f t="shared" si="10"/>
        <v>9.7899999999999991</v>
      </c>
      <c r="T492" s="176">
        <f t="shared" si="11"/>
        <v>9.7899999999999991</v>
      </c>
      <c r="U492" s="183">
        <v>9.7899999999999991</v>
      </c>
      <c r="V492" s="178">
        <f t="shared" ref="V492:AO492" si="512">B492-B493</f>
        <v>0.21000000000000085</v>
      </c>
      <c r="W492" s="178">
        <f t="shared" si="512"/>
        <v>9.9999999999997868E-3</v>
      </c>
      <c r="X492" s="178">
        <f t="shared" si="512"/>
        <v>-9.9999999999997868E-3</v>
      </c>
      <c r="Y492" s="178">
        <f t="shared" si="512"/>
        <v>-9.9999999999997868E-3</v>
      </c>
      <c r="Z492" s="178">
        <f t="shared" si="512"/>
        <v>-9.9999999999997868E-3</v>
      </c>
      <c r="AA492" s="178">
        <f t="shared" si="512"/>
        <v>-1.5000000000000568E-2</v>
      </c>
      <c r="AB492" s="178">
        <f t="shared" si="512"/>
        <v>-2.000000000000135E-2</v>
      </c>
      <c r="AC492" s="178">
        <f t="shared" si="512"/>
        <v>-1.6666666666667496E-2</v>
      </c>
      <c r="AD492" s="178">
        <f t="shared" si="512"/>
        <v>-1.3333333333333641E-2</v>
      </c>
      <c r="AE492" s="178">
        <f t="shared" si="512"/>
        <v>-9.9999999999997868E-3</v>
      </c>
      <c r="AF492" s="178">
        <f t="shared" si="512"/>
        <v>-7.9999999999991189E-3</v>
      </c>
      <c r="AG492" s="178">
        <f t="shared" si="512"/>
        <v>-5.999999999998451E-3</v>
      </c>
      <c r="AH492" s="178">
        <f t="shared" si="512"/>
        <v>-4.0000000000013358E-3</v>
      </c>
      <c r="AI492" s="178">
        <f t="shared" si="512"/>
        <v>-2.0000000000006679E-3</v>
      </c>
      <c r="AJ492" s="178">
        <f t="shared" si="512"/>
        <v>0</v>
      </c>
      <c r="AK492" s="178">
        <f t="shared" si="512"/>
        <v>-2.0000000000006679E-3</v>
      </c>
      <c r="AL492" s="178">
        <f t="shared" si="512"/>
        <v>-4.0000000000013358E-3</v>
      </c>
      <c r="AM492" s="178">
        <f t="shared" si="512"/>
        <v>-6.0000000000002274E-3</v>
      </c>
      <c r="AN492" s="178">
        <f t="shared" si="512"/>
        <v>-8.0000000000008953E-3</v>
      </c>
      <c r="AO492" s="178">
        <f t="shared" si="512"/>
        <v>-1.0000000000001563E-2</v>
      </c>
      <c r="AP492" s="179">
        <f t="shared" si="13"/>
        <v>0.21000000000000085</v>
      </c>
    </row>
    <row r="493" spans="1:42" ht="12.75">
      <c r="A493" s="184">
        <v>42422</v>
      </c>
      <c r="B493" s="182">
        <v>9.69</v>
      </c>
      <c r="C493" s="176">
        <v>9.92</v>
      </c>
      <c r="D493" s="175">
        <v>9.99</v>
      </c>
      <c r="E493" s="175">
        <f t="shared" si="0"/>
        <v>10</v>
      </c>
      <c r="F493" s="175">
        <v>10.01</v>
      </c>
      <c r="G493" s="175">
        <f t="shared" si="1"/>
        <v>9.9849999999999994</v>
      </c>
      <c r="H493" s="176">
        <v>9.9600000000000009</v>
      </c>
      <c r="I493" s="176">
        <f t="shared" si="2"/>
        <v>9.9233333333333338</v>
      </c>
      <c r="J493" s="176">
        <f t="shared" si="3"/>
        <v>9.8866666666666667</v>
      </c>
      <c r="K493" s="175">
        <v>9.85</v>
      </c>
      <c r="L493" s="175">
        <f t="shared" si="4"/>
        <v>9.8379999999999992</v>
      </c>
      <c r="M493" s="175">
        <f t="shared" si="5"/>
        <v>9.8259999999999987</v>
      </c>
      <c r="N493" s="175">
        <f t="shared" si="6"/>
        <v>9.8140000000000001</v>
      </c>
      <c r="O493" s="175">
        <f t="shared" si="7"/>
        <v>9.8019999999999996</v>
      </c>
      <c r="P493" s="176">
        <v>9.7899999999999991</v>
      </c>
      <c r="Q493" s="176">
        <f t="shared" si="8"/>
        <v>9.7919999999999998</v>
      </c>
      <c r="R493" s="176">
        <f t="shared" si="9"/>
        <v>9.7940000000000005</v>
      </c>
      <c r="S493" s="176">
        <f t="shared" si="10"/>
        <v>9.7959999999999994</v>
      </c>
      <c r="T493" s="176">
        <f t="shared" si="11"/>
        <v>9.798</v>
      </c>
      <c r="U493" s="183">
        <v>9.8000000000000007</v>
      </c>
      <c r="V493" s="178">
        <f t="shared" ref="V493:AO493" si="513">B493-B494</f>
        <v>-0.12000000000000099</v>
      </c>
      <c r="W493" s="178">
        <f t="shared" si="513"/>
        <v>-0.10999999999999943</v>
      </c>
      <c r="X493" s="178">
        <f t="shared" si="513"/>
        <v>-3.9999999999999147E-2</v>
      </c>
      <c r="Y493" s="178">
        <f t="shared" si="513"/>
        <v>-1.5000000000000568E-2</v>
      </c>
      <c r="Z493" s="178">
        <f t="shared" si="513"/>
        <v>9.9999999999997868E-3</v>
      </c>
      <c r="AA493" s="178">
        <f t="shared" si="513"/>
        <v>4.9999999999990052E-3</v>
      </c>
      <c r="AB493" s="178">
        <f t="shared" si="513"/>
        <v>0</v>
      </c>
      <c r="AC493" s="178">
        <f t="shared" si="513"/>
        <v>-1.9999999999999574E-2</v>
      </c>
      <c r="AD493" s="178">
        <f t="shared" si="513"/>
        <v>-4.0000000000000924E-2</v>
      </c>
      <c r="AE493" s="178">
        <f t="shared" si="513"/>
        <v>-6.0000000000000497E-2</v>
      </c>
      <c r="AF493" s="178">
        <f t="shared" si="513"/>
        <v>-6.8000000000001393E-2</v>
      </c>
      <c r="AG493" s="178">
        <f t="shared" si="513"/>
        <v>-7.6000000000002288E-2</v>
      </c>
      <c r="AH493" s="178">
        <f t="shared" si="513"/>
        <v>-8.3999999999999631E-2</v>
      </c>
      <c r="AI493" s="178">
        <f t="shared" si="513"/>
        <v>-9.2000000000000526E-2</v>
      </c>
      <c r="AJ493" s="178">
        <f t="shared" si="513"/>
        <v>-0.10000000000000142</v>
      </c>
      <c r="AK493" s="178">
        <f t="shared" si="513"/>
        <v>-9.8000000000000753E-2</v>
      </c>
      <c r="AL493" s="178">
        <f t="shared" si="513"/>
        <v>-9.6000000000000085E-2</v>
      </c>
      <c r="AM493" s="178">
        <f t="shared" si="513"/>
        <v>-9.4000000000001194E-2</v>
      </c>
      <c r="AN493" s="178">
        <f t="shared" si="513"/>
        <v>-9.2000000000000526E-2</v>
      </c>
      <c r="AO493" s="178">
        <f t="shared" si="513"/>
        <v>-8.9999999999999858E-2</v>
      </c>
      <c r="AP493" s="179">
        <f t="shared" si="13"/>
        <v>9.9999999999997868E-3</v>
      </c>
    </row>
    <row r="494" spans="1:42" ht="12.75">
      <c r="A494" s="184">
        <v>42420</v>
      </c>
      <c r="B494" s="182">
        <v>9.81</v>
      </c>
      <c r="C494" s="176">
        <v>10.029999999999999</v>
      </c>
      <c r="D494" s="175">
        <v>10.029999999999999</v>
      </c>
      <c r="E494" s="175">
        <f t="shared" si="0"/>
        <v>10.015000000000001</v>
      </c>
      <c r="F494" s="175">
        <v>10</v>
      </c>
      <c r="G494" s="175">
        <f t="shared" si="1"/>
        <v>9.98</v>
      </c>
      <c r="H494" s="176">
        <v>9.9600000000000009</v>
      </c>
      <c r="I494" s="176">
        <f t="shared" si="2"/>
        <v>9.9433333333333334</v>
      </c>
      <c r="J494" s="176">
        <f t="shared" si="3"/>
        <v>9.9266666666666676</v>
      </c>
      <c r="K494" s="175">
        <v>9.91</v>
      </c>
      <c r="L494" s="175">
        <f t="shared" si="4"/>
        <v>9.9060000000000006</v>
      </c>
      <c r="M494" s="175">
        <f t="shared" si="5"/>
        <v>9.902000000000001</v>
      </c>
      <c r="N494" s="175">
        <f t="shared" si="6"/>
        <v>9.8979999999999997</v>
      </c>
      <c r="O494" s="175">
        <f t="shared" si="7"/>
        <v>9.8940000000000001</v>
      </c>
      <c r="P494" s="176">
        <v>9.89</v>
      </c>
      <c r="Q494" s="176">
        <f t="shared" si="8"/>
        <v>9.89</v>
      </c>
      <c r="R494" s="176">
        <f t="shared" si="9"/>
        <v>9.89</v>
      </c>
      <c r="S494" s="176">
        <f t="shared" si="10"/>
        <v>9.89</v>
      </c>
      <c r="T494" s="176">
        <f t="shared" si="11"/>
        <v>9.89</v>
      </c>
      <c r="U494" s="183">
        <v>9.89</v>
      </c>
      <c r="V494" s="178">
        <f t="shared" ref="V494:AO494" si="514">B494-B495</f>
        <v>-7.0000000000000284E-2</v>
      </c>
      <c r="W494" s="178">
        <f t="shared" si="514"/>
        <v>1.9999999999999574E-2</v>
      </c>
      <c r="X494" s="178">
        <f t="shared" si="514"/>
        <v>-2.000000000000135E-2</v>
      </c>
      <c r="Y494" s="178">
        <f t="shared" si="514"/>
        <v>-4.4999999999999929E-2</v>
      </c>
      <c r="Z494" s="178">
        <f t="shared" si="514"/>
        <v>-7.0000000000000284E-2</v>
      </c>
      <c r="AA494" s="178">
        <f t="shared" si="514"/>
        <v>-7.0000000000000284E-2</v>
      </c>
      <c r="AB494" s="178">
        <f t="shared" si="514"/>
        <v>-6.9999999999998508E-2</v>
      </c>
      <c r="AC494" s="178">
        <f t="shared" si="514"/>
        <v>-6.3333333333332575E-2</v>
      </c>
      <c r="AD494" s="178">
        <f t="shared" si="514"/>
        <v>-5.6666666666666643E-2</v>
      </c>
      <c r="AE494" s="178">
        <f t="shared" si="514"/>
        <v>-5.0000000000000711E-2</v>
      </c>
      <c r="AF494" s="178">
        <f t="shared" si="514"/>
        <v>-4.4000000000000483E-2</v>
      </c>
      <c r="AG494" s="178">
        <f t="shared" si="514"/>
        <v>-3.8000000000000256E-2</v>
      </c>
      <c r="AH494" s="178">
        <f t="shared" si="514"/>
        <v>-3.2000000000000028E-2</v>
      </c>
      <c r="AI494" s="178">
        <f t="shared" si="514"/>
        <v>-2.5999999999999801E-2</v>
      </c>
      <c r="AJ494" s="178">
        <f t="shared" si="514"/>
        <v>-1.9999999999999574E-2</v>
      </c>
      <c r="AK494" s="178">
        <f t="shared" si="514"/>
        <v>-1.7999999999998906E-2</v>
      </c>
      <c r="AL494" s="178">
        <f t="shared" si="514"/>
        <v>-1.6000000000000014E-2</v>
      </c>
      <c r="AM494" s="178">
        <f t="shared" si="514"/>
        <v>-1.3999999999999346E-2</v>
      </c>
      <c r="AN494" s="178">
        <f t="shared" si="514"/>
        <v>-1.2000000000000455E-2</v>
      </c>
      <c r="AO494" s="178">
        <f t="shared" si="514"/>
        <v>-9.9999999999997868E-3</v>
      </c>
      <c r="AP494" s="179">
        <f t="shared" si="13"/>
        <v>1.9999999999999574E-2</v>
      </c>
    </row>
    <row r="495" spans="1:42" ht="12.75">
      <c r="A495" s="184">
        <v>42419</v>
      </c>
      <c r="B495" s="182">
        <v>9.8800000000000008</v>
      </c>
      <c r="C495" s="176">
        <v>10.01</v>
      </c>
      <c r="D495" s="175">
        <v>10.050000000000001</v>
      </c>
      <c r="E495" s="175">
        <f t="shared" si="0"/>
        <v>10.06</v>
      </c>
      <c r="F495" s="175">
        <v>10.07</v>
      </c>
      <c r="G495" s="175">
        <f t="shared" si="1"/>
        <v>10.050000000000001</v>
      </c>
      <c r="H495" s="176">
        <v>10.029999999999999</v>
      </c>
      <c r="I495" s="176">
        <f t="shared" si="2"/>
        <v>10.006666666666666</v>
      </c>
      <c r="J495" s="176">
        <f t="shared" si="3"/>
        <v>9.9833333333333343</v>
      </c>
      <c r="K495" s="175">
        <v>9.9600000000000009</v>
      </c>
      <c r="L495" s="175">
        <f t="shared" si="4"/>
        <v>9.9500000000000011</v>
      </c>
      <c r="M495" s="175">
        <f t="shared" si="5"/>
        <v>9.9400000000000013</v>
      </c>
      <c r="N495" s="175">
        <f t="shared" si="6"/>
        <v>9.93</v>
      </c>
      <c r="O495" s="175">
        <f t="shared" si="7"/>
        <v>9.92</v>
      </c>
      <c r="P495" s="176">
        <v>9.91</v>
      </c>
      <c r="Q495" s="176">
        <f t="shared" si="8"/>
        <v>9.9079999999999995</v>
      </c>
      <c r="R495" s="176">
        <f t="shared" si="9"/>
        <v>9.9060000000000006</v>
      </c>
      <c r="S495" s="176">
        <f t="shared" si="10"/>
        <v>9.9039999999999999</v>
      </c>
      <c r="T495" s="176">
        <f t="shared" si="11"/>
        <v>9.902000000000001</v>
      </c>
      <c r="U495" s="183">
        <v>9.9</v>
      </c>
      <c r="V495" s="178">
        <f t="shared" ref="V495:AO495" si="515">B495-B496</f>
        <v>-1.9999999999999574E-2</v>
      </c>
      <c r="W495" s="178">
        <f t="shared" si="515"/>
        <v>-5.0000000000000711E-2</v>
      </c>
      <c r="X495" s="178">
        <f t="shared" si="515"/>
        <v>-4.9999999999998934E-2</v>
      </c>
      <c r="Y495" s="178">
        <f t="shared" si="515"/>
        <v>-2.9999999999999361E-2</v>
      </c>
      <c r="Z495" s="178">
        <f t="shared" si="515"/>
        <v>-9.9999999999997868E-3</v>
      </c>
      <c r="AA495" s="178">
        <f t="shared" si="515"/>
        <v>1.0000000000001563E-2</v>
      </c>
      <c r="AB495" s="178">
        <f t="shared" si="515"/>
        <v>2.9999999999999361E-2</v>
      </c>
      <c r="AC495" s="178">
        <f t="shared" si="515"/>
        <v>3.9999999999999147E-2</v>
      </c>
      <c r="AD495" s="178">
        <f t="shared" si="515"/>
        <v>5.0000000000000711E-2</v>
      </c>
      <c r="AE495" s="178">
        <f t="shared" si="515"/>
        <v>6.0000000000000497E-2</v>
      </c>
      <c r="AF495" s="178">
        <f t="shared" si="515"/>
        <v>6.0000000000000497E-2</v>
      </c>
      <c r="AG495" s="178">
        <f t="shared" si="515"/>
        <v>6.0000000000000497E-2</v>
      </c>
      <c r="AH495" s="178">
        <f t="shared" si="515"/>
        <v>6.0000000000000497E-2</v>
      </c>
      <c r="AI495" s="178">
        <f t="shared" si="515"/>
        <v>6.0000000000000497E-2</v>
      </c>
      <c r="AJ495" s="178">
        <f t="shared" si="515"/>
        <v>6.0000000000000497E-2</v>
      </c>
      <c r="AK495" s="178">
        <f t="shared" si="515"/>
        <v>5.5999999999999162E-2</v>
      </c>
      <c r="AL495" s="178">
        <f t="shared" si="515"/>
        <v>5.2000000000001378E-2</v>
      </c>
      <c r="AM495" s="178">
        <f t="shared" si="515"/>
        <v>4.8000000000000043E-2</v>
      </c>
      <c r="AN495" s="178">
        <f t="shared" si="515"/>
        <v>4.400000000000226E-2</v>
      </c>
      <c r="AO495" s="178">
        <f t="shared" si="515"/>
        <v>4.0000000000000924E-2</v>
      </c>
      <c r="AP495" s="179">
        <f t="shared" si="13"/>
        <v>6.0000000000000497E-2</v>
      </c>
    </row>
    <row r="496" spans="1:42" ht="12.75">
      <c r="A496" s="184">
        <v>42418</v>
      </c>
      <c r="B496" s="182">
        <v>9.9</v>
      </c>
      <c r="C496" s="176">
        <v>10.06</v>
      </c>
      <c r="D496" s="175">
        <v>10.1</v>
      </c>
      <c r="E496" s="175">
        <f t="shared" si="0"/>
        <v>10.09</v>
      </c>
      <c r="F496" s="175">
        <v>10.08</v>
      </c>
      <c r="G496" s="175">
        <f t="shared" si="1"/>
        <v>10.039999999999999</v>
      </c>
      <c r="H496" s="176">
        <v>10</v>
      </c>
      <c r="I496" s="176">
        <f t="shared" si="2"/>
        <v>9.9666666666666668</v>
      </c>
      <c r="J496" s="176">
        <f t="shared" si="3"/>
        <v>9.9333333333333336</v>
      </c>
      <c r="K496" s="175">
        <v>9.9</v>
      </c>
      <c r="L496" s="175">
        <f t="shared" si="4"/>
        <v>9.89</v>
      </c>
      <c r="M496" s="175">
        <f t="shared" si="5"/>
        <v>9.8800000000000008</v>
      </c>
      <c r="N496" s="175">
        <f t="shared" si="6"/>
        <v>9.8699999999999992</v>
      </c>
      <c r="O496" s="175">
        <f t="shared" si="7"/>
        <v>9.86</v>
      </c>
      <c r="P496" s="176">
        <v>9.85</v>
      </c>
      <c r="Q496" s="176">
        <f t="shared" si="8"/>
        <v>9.8520000000000003</v>
      </c>
      <c r="R496" s="176">
        <f t="shared" si="9"/>
        <v>9.8539999999999992</v>
      </c>
      <c r="S496" s="176">
        <f t="shared" si="10"/>
        <v>9.8559999999999999</v>
      </c>
      <c r="T496" s="176">
        <f t="shared" si="11"/>
        <v>9.8579999999999988</v>
      </c>
      <c r="U496" s="183">
        <v>9.86</v>
      </c>
      <c r="V496" s="178">
        <f t="shared" ref="V496:AO496" si="516">B496-B497</f>
        <v>-0.12999999999999901</v>
      </c>
      <c r="W496" s="178">
        <f t="shared" si="516"/>
        <v>-5.9999999999998721E-2</v>
      </c>
      <c r="X496" s="178">
        <f t="shared" si="516"/>
        <v>-9.9999999999999645E-2</v>
      </c>
      <c r="Y496" s="178">
        <f t="shared" si="516"/>
        <v>-0.12999999999999901</v>
      </c>
      <c r="Z496" s="178">
        <f t="shared" si="516"/>
        <v>-0.16000000000000014</v>
      </c>
      <c r="AA496" s="178">
        <f t="shared" si="516"/>
        <v>-0.17500000000000071</v>
      </c>
      <c r="AB496" s="178">
        <f t="shared" si="516"/>
        <v>-0.1899999999999995</v>
      </c>
      <c r="AC496" s="178">
        <f t="shared" si="516"/>
        <v>-0.1899999999999995</v>
      </c>
      <c r="AD496" s="178">
        <f t="shared" si="516"/>
        <v>-0.1899999999999995</v>
      </c>
      <c r="AE496" s="178">
        <f t="shared" si="516"/>
        <v>-0.1899999999999995</v>
      </c>
      <c r="AF496" s="178">
        <f t="shared" si="516"/>
        <v>-0.18799999999999883</v>
      </c>
      <c r="AG496" s="178">
        <f t="shared" si="516"/>
        <v>-0.18599999999999817</v>
      </c>
      <c r="AH496" s="178">
        <f t="shared" si="516"/>
        <v>-0.18400000000000105</v>
      </c>
      <c r="AI496" s="178">
        <f t="shared" si="516"/>
        <v>-0.18200000000000038</v>
      </c>
      <c r="AJ496" s="178">
        <f t="shared" si="516"/>
        <v>-0.17999999999999972</v>
      </c>
      <c r="AK496" s="178">
        <f t="shared" si="516"/>
        <v>-0.17799999999999905</v>
      </c>
      <c r="AL496" s="178">
        <f t="shared" si="516"/>
        <v>-0.17600000000000016</v>
      </c>
      <c r="AM496" s="178">
        <f t="shared" si="516"/>
        <v>-0.17399999999999949</v>
      </c>
      <c r="AN496" s="178">
        <f t="shared" si="516"/>
        <v>-0.1720000000000006</v>
      </c>
      <c r="AO496" s="178">
        <f t="shared" si="516"/>
        <v>-0.16999999999999993</v>
      </c>
      <c r="AP496" s="179">
        <f t="shared" si="13"/>
        <v>-5.9999999999998721E-2</v>
      </c>
    </row>
    <row r="497" spans="1:42" ht="12.75">
      <c r="A497" s="184">
        <v>42417</v>
      </c>
      <c r="B497" s="182">
        <v>10.029999999999999</v>
      </c>
      <c r="C497" s="176">
        <v>10.119999999999999</v>
      </c>
      <c r="D497" s="175">
        <v>10.199999999999999</v>
      </c>
      <c r="E497" s="175">
        <f t="shared" si="0"/>
        <v>10.219999999999999</v>
      </c>
      <c r="F497" s="175">
        <v>10.24</v>
      </c>
      <c r="G497" s="175">
        <f t="shared" si="1"/>
        <v>10.215</v>
      </c>
      <c r="H497" s="176">
        <v>10.19</v>
      </c>
      <c r="I497" s="176">
        <f t="shared" si="2"/>
        <v>10.156666666666666</v>
      </c>
      <c r="J497" s="176">
        <f t="shared" si="3"/>
        <v>10.123333333333333</v>
      </c>
      <c r="K497" s="175">
        <v>10.09</v>
      </c>
      <c r="L497" s="175">
        <f t="shared" si="4"/>
        <v>10.077999999999999</v>
      </c>
      <c r="M497" s="175">
        <f t="shared" si="5"/>
        <v>10.065999999999999</v>
      </c>
      <c r="N497" s="175">
        <f t="shared" si="6"/>
        <v>10.054</v>
      </c>
      <c r="O497" s="175">
        <f t="shared" si="7"/>
        <v>10.042</v>
      </c>
      <c r="P497" s="176">
        <v>10.029999999999999</v>
      </c>
      <c r="Q497" s="176">
        <f t="shared" si="8"/>
        <v>10.029999999999999</v>
      </c>
      <c r="R497" s="176">
        <f t="shared" si="9"/>
        <v>10.029999999999999</v>
      </c>
      <c r="S497" s="176">
        <f t="shared" si="10"/>
        <v>10.029999999999999</v>
      </c>
      <c r="T497" s="176">
        <f t="shared" si="11"/>
        <v>10.029999999999999</v>
      </c>
      <c r="U497" s="183">
        <v>10.029999999999999</v>
      </c>
      <c r="V497" s="178">
        <f t="shared" ref="V497:AO497" si="517">B497-B498</f>
        <v>3.9999999999999147E-2</v>
      </c>
      <c r="W497" s="178">
        <f t="shared" si="517"/>
        <v>-5.0000000000000711E-2</v>
      </c>
      <c r="X497" s="178">
        <f t="shared" si="517"/>
        <v>-6.0000000000000497E-2</v>
      </c>
      <c r="Y497" s="178">
        <f t="shared" si="517"/>
        <v>-7.5000000000001066E-2</v>
      </c>
      <c r="Z497" s="178">
        <f t="shared" si="517"/>
        <v>-8.9999999999999858E-2</v>
      </c>
      <c r="AA497" s="178">
        <f t="shared" si="517"/>
        <v>-9.4999999999998863E-2</v>
      </c>
      <c r="AB497" s="178">
        <f t="shared" si="517"/>
        <v>-9.9999999999999645E-2</v>
      </c>
      <c r="AC497" s="178">
        <f t="shared" si="517"/>
        <v>-9.666666666666579E-2</v>
      </c>
      <c r="AD497" s="178">
        <f t="shared" si="517"/>
        <v>-9.3333333333333712E-2</v>
      </c>
      <c r="AE497" s="178">
        <f t="shared" si="517"/>
        <v>-8.9999999999999858E-2</v>
      </c>
      <c r="AF497" s="178">
        <f t="shared" si="517"/>
        <v>-8.6000000000000298E-2</v>
      </c>
      <c r="AG497" s="178">
        <f t="shared" si="517"/>
        <v>-8.2000000000000739E-2</v>
      </c>
      <c r="AH497" s="178">
        <f t="shared" si="517"/>
        <v>-7.7999999999999403E-2</v>
      </c>
      <c r="AI497" s="178">
        <f t="shared" si="517"/>
        <v>-7.3999999999999844E-2</v>
      </c>
      <c r="AJ497" s="178">
        <f t="shared" si="517"/>
        <v>-7.0000000000000284E-2</v>
      </c>
      <c r="AK497" s="178">
        <f t="shared" si="517"/>
        <v>-6.7999999999999616E-2</v>
      </c>
      <c r="AL497" s="178">
        <f t="shared" si="517"/>
        <v>-6.6000000000000725E-2</v>
      </c>
      <c r="AM497" s="178">
        <f t="shared" si="517"/>
        <v>-6.4000000000000057E-2</v>
      </c>
      <c r="AN497" s="178">
        <f t="shared" si="517"/>
        <v>-6.2000000000001165E-2</v>
      </c>
      <c r="AO497" s="178">
        <f t="shared" si="517"/>
        <v>-6.0000000000000497E-2</v>
      </c>
      <c r="AP497" s="179">
        <f t="shared" si="13"/>
        <v>3.9999999999999147E-2</v>
      </c>
    </row>
    <row r="498" spans="1:42" ht="12.75">
      <c r="A498" s="184">
        <v>42416</v>
      </c>
      <c r="B498" s="182">
        <v>9.99</v>
      </c>
      <c r="C498" s="176">
        <v>10.17</v>
      </c>
      <c r="D498" s="175">
        <v>10.26</v>
      </c>
      <c r="E498" s="175">
        <f t="shared" si="0"/>
        <v>10.295</v>
      </c>
      <c r="F498" s="175">
        <v>10.33</v>
      </c>
      <c r="G498" s="175">
        <f t="shared" si="1"/>
        <v>10.309999999999999</v>
      </c>
      <c r="H498" s="176">
        <v>10.29</v>
      </c>
      <c r="I498" s="176">
        <f t="shared" si="2"/>
        <v>10.253333333333332</v>
      </c>
      <c r="J498" s="176">
        <f t="shared" si="3"/>
        <v>10.216666666666667</v>
      </c>
      <c r="K498" s="175">
        <v>10.18</v>
      </c>
      <c r="L498" s="175">
        <f t="shared" si="4"/>
        <v>10.164</v>
      </c>
      <c r="M498" s="175">
        <f t="shared" si="5"/>
        <v>10.148</v>
      </c>
      <c r="N498" s="175">
        <f t="shared" si="6"/>
        <v>10.132</v>
      </c>
      <c r="O498" s="175">
        <f t="shared" si="7"/>
        <v>10.116</v>
      </c>
      <c r="P498" s="176">
        <v>10.1</v>
      </c>
      <c r="Q498" s="176">
        <f t="shared" si="8"/>
        <v>10.097999999999999</v>
      </c>
      <c r="R498" s="176">
        <f t="shared" si="9"/>
        <v>10.096</v>
      </c>
      <c r="S498" s="176">
        <f t="shared" si="10"/>
        <v>10.093999999999999</v>
      </c>
      <c r="T498" s="176">
        <f t="shared" si="11"/>
        <v>10.092000000000001</v>
      </c>
      <c r="U498" s="183">
        <v>10.09</v>
      </c>
      <c r="V498" s="178">
        <f t="shared" ref="V498:AO498" si="518">B498-B499</f>
        <v>1.9999999999999574E-2</v>
      </c>
      <c r="W498" s="178">
        <f t="shared" si="518"/>
        <v>-8.0000000000000071E-2</v>
      </c>
      <c r="X498" s="178">
        <f t="shared" si="518"/>
        <v>-4.0000000000000924E-2</v>
      </c>
      <c r="Y498" s="178">
        <f t="shared" si="518"/>
        <v>-9.9999999999997868E-3</v>
      </c>
      <c r="Z498" s="178">
        <f t="shared" si="518"/>
        <v>1.9999999999999574E-2</v>
      </c>
      <c r="AA498" s="178">
        <f t="shared" si="518"/>
        <v>2.9999999999997584E-2</v>
      </c>
      <c r="AB498" s="178">
        <f t="shared" si="518"/>
        <v>3.9999999999999147E-2</v>
      </c>
      <c r="AC498" s="178">
        <f t="shared" si="518"/>
        <v>4.9999999999998934E-2</v>
      </c>
      <c r="AD498" s="178">
        <f t="shared" si="518"/>
        <v>6.0000000000000497E-2</v>
      </c>
      <c r="AE498" s="178">
        <f t="shared" si="518"/>
        <v>7.0000000000000284E-2</v>
      </c>
      <c r="AF498" s="178">
        <f t="shared" si="518"/>
        <v>7.0000000000000284E-2</v>
      </c>
      <c r="AG498" s="178">
        <f t="shared" si="518"/>
        <v>7.0000000000000284E-2</v>
      </c>
      <c r="AH498" s="178">
        <f t="shared" si="518"/>
        <v>7.0000000000000284E-2</v>
      </c>
      <c r="AI498" s="178">
        <f t="shared" si="518"/>
        <v>7.0000000000000284E-2</v>
      </c>
      <c r="AJ498" s="178">
        <f t="shared" si="518"/>
        <v>7.0000000000000284E-2</v>
      </c>
      <c r="AK498" s="178">
        <f t="shared" si="518"/>
        <v>6.5999999999998948E-2</v>
      </c>
      <c r="AL498" s="178">
        <f t="shared" si="518"/>
        <v>6.2000000000001165E-2</v>
      </c>
      <c r="AM498" s="178">
        <f t="shared" si="518"/>
        <v>5.7999999999999829E-2</v>
      </c>
      <c r="AN498" s="178">
        <f t="shared" si="518"/>
        <v>5.4000000000002046E-2</v>
      </c>
      <c r="AO498" s="178">
        <f t="shared" si="518"/>
        <v>5.0000000000000711E-2</v>
      </c>
      <c r="AP498" s="179">
        <f t="shared" si="13"/>
        <v>7.0000000000000284E-2</v>
      </c>
    </row>
    <row r="499" spans="1:42" ht="12.75">
      <c r="A499" s="184">
        <v>42415</v>
      </c>
      <c r="B499" s="182">
        <v>9.9700000000000006</v>
      </c>
      <c r="C499" s="176">
        <v>10.25</v>
      </c>
      <c r="D499" s="175">
        <v>10.3</v>
      </c>
      <c r="E499" s="175">
        <f t="shared" si="0"/>
        <v>10.305</v>
      </c>
      <c r="F499" s="175">
        <v>10.31</v>
      </c>
      <c r="G499" s="175">
        <f t="shared" si="1"/>
        <v>10.280000000000001</v>
      </c>
      <c r="H499" s="176">
        <v>10.25</v>
      </c>
      <c r="I499" s="176">
        <f t="shared" si="2"/>
        <v>10.203333333333333</v>
      </c>
      <c r="J499" s="176">
        <f t="shared" si="3"/>
        <v>10.156666666666666</v>
      </c>
      <c r="K499" s="175">
        <v>10.11</v>
      </c>
      <c r="L499" s="175">
        <f t="shared" si="4"/>
        <v>10.093999999999999</v>
      </c>
      <c r="M499" s="175">
        <f t="shared" si="5"/>
        <v>10.077999999999999</v>
      </c>
      <c r="N499" s="175">
        <f t="shared" si="6"/>
        <v>10.061999999999999</v>
      </c>
      <c r="O499" s="175">
        <f t="shared" si="7"/>
        <v>10.045999999999999</v>
      </c>
      <c r="P499" s="176">
        <v>10.029999999999999</v>
      </c>
      <c r="Q499" s="176">
        <f t="shared" si="8"/>
        <v>10.032</v>
      </c>
      <c r="R499" s="176">
        <f t="shared" si="9"/>
        <v>10.033999999999999</v>
      </c>
      <c r="S499" s="176">
        <f t="shared" si="10"/>
        <v>10.036</v>
      </c>
      <c r="T499" s="176">
        <f t="shared" si="11"/>
        <v>10.037999999999998</v>
      </c>
      <c r="U499" s="183">
        <v>10.039999999999999</v>
      </c>
      <c r="V499" s="178">
        <f t="shared" ref="V499:AO499" si="519">B499-B500</f>
        <v>-6.9999999999998508E-2</v>
      </c>
      <c r="W499" s="178">
        <f t="shared" si="519"/>
        <v>0</v>
      </c>
      <c r="X499" s="178">
        <f t="shared" si="519"/>
        <v>-1.9999999999999574E-2</v>
      </c>
      <c r="Y499" s="178">
        <f t="shared" si="519"/>
        <v>-3.9999999999999147E-2</v>
      </c>
      <c r="Z499" s="178">
        <f t="shared" si="519"/>
        <v>-5.9999999999998721E-2</v>
      </c>
      <c r="AA499" s="178">
        <f t="shared" si="519"/>
        <v>-7.4999999999999289E-2</v>
      </c>
      <c r="AB499" s="178">
        <f t="shared" si="519"/>
        <v>-8.9999999999999858E-2</v>
      </c>
      <c r="AC499" s="178">
        <f t="shared" si="519"/>
        <v>-0.1033333333333335</v>
      </c>
      <c r="AD499" s="178">
        <f t="shared" si="519"/>
        <v>-0.11666666666666714</v>
      </c>
      <c r="AE499" s="178">
        <f t="shared" si="519"/>
        <v>-0.13000000000000078</v>
      </c>
      <c r="AF499" s="178">
        <f t="shared" si="519"/>
        <v>-0.13200000000000145</v>
      </c>
      <c r="AG499" s="178">
        <f t="shared" si="519"/>
        <v>-0.13400000000000034</v>
      </c>
      <c r="AH499" s="178">
        <f t="shared" si="519"/>
        <v>-0.13600000000000101</v>
      </c>
      <c r="AI499" s="178">
        <f t="shared" si="519"/>
        <v>-0.1379999999999999</v>
      </c>
      <c r="AJ499" s="178">
        <f t="shared" si="519"/>
        <v>-0.14000000000000057</v>
      </c>
      <c r="AK499" s="178">
        <f t="shared" si="519"/>
        <v>-0.1379999999999999</v>
      </c>
      <c r="AL499" s="178">
        <f t="shared" si="519"/>
        <v>-0.13600000000000101</v>
      </c>
      <c r="AM499" s="178">
        <f t="shared" si="519"/>
        <v>-0.13400000000000034</v>
      </c>
      <c r="AN499" s="178">
        <f t="shared" si="519"/>
        <v>-0.13200000000000145</v>
      </c>
      <c r="AO499" s="178">
        <f t="shared" si="519"/>
        <v>-0.13000000000000078</v>
      </c>
      <c r="AP499" s="179">
        <f t="shared" si="13"/>
        <v>0</v>
      </c>
    </row>
    <row r="500" spans="1:42" ht="12.75">
      <c r="A500" s="184">
        <v>42412</v>
      </c>
      <c r="B500" s="182">
        <v>10.039999999999999</v>
      </c>
      <c r="C500" s="176">
        <v>10.25</v>
      </c>
      <c r="D500" s="175">
        <v>10.32</v>
      </c>
      <c r="E500" s="175">
        <f t="shared" si="0"/>
        <v>10.344999999999999</v>
      </c>
      <c r="F500" s="175">
        <v>10.37</v>
      </c>
      <c r="G500" s="175">
        <f t="shared" si="1"/>
        <v>10.355</v>
      </c>
      <c r="H500" s="176">
        <v>10.34</v>
      </c>
      <c r="I500" s="176">
        <f t="shared" si="2"/>
        <v>10.306666666666667</v>
      </c>
      <c r="J500" s="176">
        <f t="shared" si="3"/>
        <v>10.273333333333333</v>
      </c>
      <c r="K500" s="175">
        <v>10.24</v>
      </c>
      <c r="L500" s="175">
        <f t="shared" si="4"/>
        <v>10.226000000000001</v>
      </c>
      <c r="M500" s="175">
        <f t="shared" si="5"/>
        <v>10.212</v>
      </c>
      <c r="N500" s="175">
        <f t="shared" si="6"/>
        <v>10.198</v>
      </c>
      <c r="O500" s="175">
        <f t="shared" si="7"/>
        <v>10.183999999999999</v>
      </c>
      <c r="P500" s="176">
        <v>10.17</v>
      </c>
      <c r="Q500" s="176">
        <f t="shared" si="8"/>
        <v>10.17</v>
      </c>
      <c r="R500" s="176">
        <f t="shared" si="9"/>
        <v>10.17</v>
      </c>
      <c r="S500" s="176">
        <f t="shared" si="10"/>
        <v>10.17</v>
      </c>
      <c r="T500" s="176">
        <f t="shared" si="11"/>
        <v>10.17</v>
      </c>
      <c r="U500" s="183">
        <v>10.17</v>
      </c>
      <c r="V500" s="178">
        <f t="shared" ref="V500:AO500" si="520">B500-B501</f>
        <v>4.9999999999998934E-2</v>
      </c>
      <c r="W500" s="178">
        <f t="shared" si="520"/>
        <v>-5.0000000000000711E-2</v>
      </c>
      <c r="X500" s="178">
        <f t="shared" si="520"/>
        <v>-8.0000000000000071E-2</v>
      </c>
      <c r="Y500" s="178">
        <f t="shared" si="520"/>
        <v>-8.0000000000001847E-2</v>
      </c>
      <c r="Z500" s="178">
        <f t="shared" si="520"/>
        <v>-8.0000000000000071E-2</v>
      </c>
      <c r="AA500" s="178">
        <f t="shared" si="520"/>
        <v>-7.0000000000000284E-2</v>
      </c>
      <c r="AB500" s="178">
        <f t="shared" si="520"/>
        <v>-6.0000000000000497E-2</v>
      </c>
      <c r="AC500" s="178">
        <f t="shared" si="520"/>
        <v>-5.0000000000000711E-2</v>
      </c>
      <c r="AD500" s="178">
        <f t="shared" si="520"/>
        <v>-3.9999999999999147E-2</v>
      </c>
      <c r="AE500" s="178">
        <f t="shared" si="520"/>
        <v>-2.9999999999999361E-2</v>
      </c>
      <c r="AF500" s="178">
        <f t="shared" si="520"/>
        <v>-2.7999999999998693E-2</v>
      </c>
      <c r="AG500" s="178">
        <f t="shared" si="520"/>
        <v>-2.5999999999999801E-2</v>
      </c>
      <c r="AH500" s="178">
        <f t="shared" si="520"/>
        <v>-2.3999999999999133E-2</v>
      </c>
      <c r="AI500" s="178">
        <f t="shared" si="520"/>
        <v>-2.2000000000000242E-2</v>
      </c>
      <c r="AJ500" s="178">
        <f t="shared" si="520"/>
        <v>-1.9999999999999574E-2</v>
      </c>
      <c r="AK500" s="178">
        <f t="shared" si="520"/>
        <v>-1.9999999999999574E-2</v>
      </c>
      <c r="AL500" s="178">
        <f t="shared" si="520"/>
        <v>-1.9999999999999574E-2</v>
      </c>
      <c r="AM500" s="178">
        <f t="shared" si="520"/>
        <v>-1.9999999999999574E-2</v>
      </c>
      <c r="AN500" s="178">
        <f t="shared" si="520"/>
        <v>-1.9999999999999574E-2</v>
      </c>
      <c r="AO500" s="178">
        <f t="shared" si="520"/>
        <v>-1.9999999999999574E-2</v>
      </c>
      <c r="AP500" s="179">
        <f t="shared" si="13"/>
        <v>4.9999999999998934E-2</v>
      </c>
    </row>
    <row r="501" spans="1:42" ht="12.75">
      <c r="A501" s="184">
        <v>42411</v>
      </c>
      <c r="B501" s="182">
        <v>9.99</v>
      </c>
      <c r="C501" s="176">
        <v>10.3</v>
      </c>
      <c r="D501" s="175">
        <v>10.4</v>
      </c>
      <c r="E501" s="175">
        <f t="shared" si="0"/>
        <v>10.425000000000001</v>
      </c>
      <c r="F501" s="175">
        <v>10.45</v>
      </c>
      <c r="G501" s="175">
        <f t="shared" si="1"/>
        <v>10.425000000000001</v>
      </c>
      <c r="H501" s="176">
        <v>10.4</v>
      </c>
      <c r="I501" s="176">
        <f t="shared" si="2"/>
        <v>10.356666666666667</v>
      </c>
      <c r="J501" s="176">
        <f t="shared" si="3"/>
        <v>10.313333333333333</v>
      </c>
      <c r="K501" s="175">
        <v>10.27</v>
      </c>
      <c r="L501" s="175">
        <f t="shared" si="4"/>
        <v>10.254</v>
      </c>
      <c r="M501" s="175">
        <f t="shared" si="5"/>
        <v>10.238</v>
      </c>
      <c r="N501" s="175">
        <f t="shared" si="6"/>
        <v>10.222</v>
      </c>
      <c r="O501" s="175">
        <f t="shared" si="7"/>
        <v>10.206</v>
      </c>
      <c r="P501" s="176">
        <v>10.19</v>
      </c>
      <c r="Q501" s="176">
        <f t="shared" si="8"/>
        <v>10.19</v>
      </c>
      <c r="R501" s="176">
        <f t="shared" si="9"/>
        <v>10.19</v>
      </c>
      <c r="S501" s="176">
        <f t="shared" si="10"/>
        <v>10.19</v>
      </c>
      <c r="T501" s="176">
        <f t="shared" si="11"/>
        <v>10.19</v>
      </c>
      <c r="U501" s="183">
        <v>10.19</v>
      </c>
      <c r="V501" s="178">
        <f t="shared" ref="V501:AO501" si="521">B501-B502</f>
        <v>-2.9999999999999361E-2</v>
      </c>
      <c r="W501" s="178">
        <f t="shared" si="521"/>
        <v>5.0000000000000711E-2</v>
      </c>
      <c r="X501" s="178">
        <f t="shared" si="521"/>
        <v>0.11000000000000121</v>
      </c>
      <c r="Y501" s="178">
        <f t="shared" si="521"/>
        <v>0.11500000000000199</v>
      </c>
      <c r="Z501" s="178">
        <f t="shared" si="521"/>
        <v>0.11999999999999922</v>
      </c>
      <c r="AA501" s="178">
        <f t="shared" si="521"/>
        <v>0.10999999999999943</v>
      </c>
      <c r="AB501" s="178">
        <f t="shared" si="521"/>
        <v>9.9999999999999645E-2</v>
      </c>
      <c r="AC501" s="178">
        <f t="shared" si="521"/>
        <v>9.6666666666667567E-2</v>
      </c>
      <c r="AD501" s="178">
        <f t="shared" si="521"/>
        <v>9.3333333333331936E-2</v>
      </c>
      <c r="AE501" s="178">
        <f t="shared" si="521"/>
        <v>8.9999999999999858E-2</v>
      </c>
      <c r="AF501" s="178">
        <f t="shared" si="521"/>
        <v>8.6000000000000298E-2</v>
      </c>
      <c r="AG501" s="178">
        <f t="shared" si="521"/>
        <v>8.2000000000000739E-2</v>
      </c>
      <c r="AH501" s="178">
        <f t="shared" si="521"/>
        <v>7.7999999999999403E-2</v>
      </c>
      <c r="AI501" s="178">
        <f t="shared" si="521"/>
        <v>7.3999999999999844E-2</v>
      </c>
      <c r="AJ501" s="178">
        <f t="shared" si="521"/>
        <v>7.0000000000000284E-2</v>
      </c>
      <c r="AK501" s="178">
        <f t="shared" si="521"/>
        <v>7.0000000000000284E-2</v>
      </c>
      <c r="AL501" s="178">
        <f t="shared" si="521"/>
        <v>7.0000000000000284E-2</v>
      </c>
      <c r="AM501" s="178">
        <f t="shared" si="521"/>
        <v>7.0000000000000284E-2</v>
      </c>
      <c r="AN501" s="178">
        <f t="shared" si="521"/>
        <v>7.0000000000000284E-2</v>
      </c>
      <c r="AO501" s="178">
        <f t="shared" si="521"/>
        <v>7.0000000000000284E-2</v>
      </c>
      <c r="AP501" s="179">
        <f t="shared" si="13"/>
        <v>0.11999999999999922</v>
      </c>
    </row>
    <row r="502" spans="1:42" ht="12.75">
      <c r="A502" s="184">
        <v>42410</v>
      </c>
      <c r="B502" s="182">
        <v>10.02</v>
      </c>
      <c r="C502" s="176">
        <v>10.25</v>
      </c>
      <c r="D502" s="175">
        <v>10.29</v>
      </c>
      <c r="E502" s="175">
        <f t="shared" si="0"/>
        <v>10.309999999999999</v>
      </c>
      <c r="F502" s="175">
        <v>10.33</v>
      </c>
      <c r="G502" s="175">
        <f t="shared" si="1"/>
        <v>10.315000000000001</v>
      </c>
      <c r="H502" s="176">
        <v>10.3</v>
      </c>
      <c r="I502" s="176">
        <f t="shared" si="2"/>
        <v>10.26</v>
      </c>
      <c r="J502" s="176">
        <f t="shared" si="3"/>
        <v>10.220000000000001</v>
      </c>
      <c r="K502" s="175">
        <v>10.18</v>
      </c>
      <c r="L502" s="175">
        <f t="shared" si="4"/>
        <v>10.167999999999999</v>
      </c>
      <c r="M502" s="175">
        <f t="shared" si="5"/>
        <v>10.155999999999999</v>
      </c>
      <c r="N502" s="175">
        <f t="shared" si="6"/>
        <v>10.144</v>
      </c>
      <c r="O502" s="175">
        <f t="shared" si="7"/>
        <v>10.132</v>
      </c>
      <c r="P502" s="176">
        <v>10.119999999999999</v>
      </c>
      <c r="Q502" s="176">
        <f t="shared" si="8"/>
        <v>10.119999999999999</v>
      </c>
      <c r="R502" s="176">
        <f t="shared" si="9"/>
        <v>10.119999999999999</v>
      </c>
      <c r="S502" s="176">
        <f t="shared" si="10"/>
        <v>10.119999999999999</v>
      </c>
      <c r="T502" s="176">
        <f t="shared" si="11"/>
        <v>10.119999999999999</v>
      </c>
      <c r="U502" s="183">
        <v>10.119999999999999</v>
      </c>
      <c r="V502" s="178">
        <f t="shared" ref="V502:AO502" si="522">B502-B503</f>
        <v>9.9999999999997868E-3</v>
      </c>
      <c r="W502" s="178">
        <f t="shared" si="522"/>
        <v>-3.9999999999999147E-2</v>
      </c>
      <c r="X502" s="178">
        <f t="shared" si="522"/>
        <v>-8.0000000000000071E-2</v>
      </c>
      <c r="Y502" s="178">
        <f t="shared" si="522"/>
        <v>-0.10000000000000142</v>
      </c>
      <c r="Z502" s="178">
        <f t="shared" si="522"/>
        <v>-0.11999999999999922</v>
      </c>
      <c r="AA502" s="178">
        <f t="shared" si="522"/>
        <v>-0.12999999999999901</v>
      </c>
      <c r="AB502" s="178">
        <f t="shared" si="522"/>
        <v>-0.13999999999999879</v>
      </c>
      <c r="AC502" s="178">
        <f t="shared" si="522"/>
        <v>-0.1466666666666665</v>
      </c>
      <c r="AD502" s="178">
        <f t="shared" si="522"/>
        <v>-0.15333333333333243</v>
      </c>
      <c r="AE502" s="178">
        <f t="shared" si="522"/>
        <v>-0.16000000000000014</v>
      </c>
      <c r="AF502" s="178">
        <f t="shared" si="522"/>
        <v>-0.15800000000000125</v>
      </c>
      <c r="AG502" s="178">
        <f t="shared" si="522"/>
        <v>-0.15600000000000058</v>
      </c>
      <c r="AH502" s="178">
        <f t="shared" si="522"/>
        <v>-0.15399999999999991</v>
      </c>
      <c r="AI502" s="178">
        <f t="shared" si="522"/>
        <v>-0.15199999999999925</v>
      </c>
      <c r="AJ502" s="178">
        <f t="shared" si="522"/>
        <v>-0.15000000000000036</v>
      </c>
      <c r="AK502" s="178">
        <f t="shared" si="522"/>
        <v>-0.15000000000000036</v>
      </c>
      <c r="AL502" s="178">
        <f t="shared" si="522"/>
        <v>-0.15000000000000036</v>
      </c>
      <c r="AM502" s="178">
        <f t="shared" si="522"/>
        <v>-0.15000000000000036</v>
      </c>
      <c r="AN502" s="178">
        <f t="shared" si="522"/>
        <v>-0.15000000000000036</v>
      </c>
      <c r="AO502" s="178">
        <f t="shared" si="522"/>
        <v>-0.15000000000000036</v>
      </c>
      <c r="AP502" s="179">
        <f t="shared" si="13"/>
        <v>9.9999999999997868E-3</v>
      </c>
    </row>
    <row r="503" spans="1:42" ht="12.75">
      <c r="A503" s="184">
        <v>42409</v>
      </c>
      <c r="B503" s="182">
        <v>10.01</v>
      </c>
      <c r="C503" s="176">
        <v>10.29</v>
      </c>
      <c r="D503" s="175">
        <v>10.37</v>
      </c>
      <c r="E503" s="175">
        <f t="shared" si="0"/>
        <v>10.41</v>
      </c>
      <c r="F503" s="175">
        <v>10.45</v>
      </c>
      <c r="G503" s="175">
        <f t="shared" si="1"/>
        <v>10.445</v>
      </c>
      <c r="H503" s="176">
        <v>10.44</v>
      </c>
      <c r="I503" s="176">
        <f t="shared" si="2"/>
        <v>10.406666666666666</v>
      </c>
      <c r="J503" s="176">
        <f t="shared" si="3"/>
        <v>10.373333333333333</v>
      </c>
      <c r="K503" s="175">
        <v>10.34</v>
      </c>
      <c r="L503" s="175">
        <f t="shared" si="4"/>
        <v>10.326000000000001</v>
      </c>
      <c r="M503" s="175">
        <f t="shared" si="5"/>
        <v>10.311999999999999</v>
      </c>
      <c r="N503" s="175">
        <f t="shared" si="6"/>
        <v>10.298</v>
      </c>
      <c r="O503" s="175">
        <f t="shared" si="7"/>
        <v>10.283999999999999</v>
      </c>
      <c r="P503" s="176">
        <v>10.27</v>
      </c>
      <c r="Q503" s="176">
        <f t="shared" si="8"/>
        <v>10.27</v>
      </c>
      <c r="R503" s="176">
        <f t="shared" si="9"/>
        <v>10.27</v>
      </c>
      <c r="S503" s="176">
        <f t="shared" si="10"/>
        <v>10.27</v>
      </c>
      <c r="T503" s="176">
        <f t="shared" si="11"/>
        <v>10.27</v>
      </c>
      <c r="U503" s="183">
        <v>10.27</v>
      </c>
      <c r="V503" s="178">
        <f t="shared" ref="V503:AO503" si="523">B503-B504</f>
        <v>1.9999999999999574E-2</v>
      </c>
      <c r="W503" s="178">
        <f t="shared" si="523"/>
        <v>0</v>
      </c>
      <c r="X503" s="178">
        <f t="shared" si="523"/>
        <v>1.9999999999999574E-2</v>
      </c>
      <c r="Y503" s="178">
        <f t="shared" si="523"/>
        <v>3.9999999999999147E-2</v>
      </c>
      <c r="Z503" s="178">
        <f t="shared" si="523"/>
        <v>5.9999999999998721E-2</v>
      </c>
      <c r="AA503" s="178">
        <f t="shared" si="523"/>
        <v>7.0000000000000284E-2</v>
      </c>
      <c r="AB503" s="178">
        <f t="shared" si="523"/>
        <v>8.0000000000000071E-2</v>
      </c>
      <c r="AC503" s="178">
        <f t="shared" si="523"/>
        <v>8.3333333333333925E-2</v>
      </c>
      <c r="AD503" s="178">
        <f t="shared" si="523"/>
        <v>8.6666666666666003E-2</v>
      </c>
      <c r="AE503" s="178">
        <f t="shared" si="523"/>
        <v>8.9999999999999858E-2</v>
      </c>
      <c r="AF503" s="178">
        <f t="shared" si="523"/>
        <v>8.9999999999999858E-2</v>
      </c>
      <c r="AG503" s="178">
        <f t="shared" si="523"/>
        <v>8.9999999999999858E-2</v>
      </c>
      <c r="AH503" s="178">
        <f t="shared" si="523"/>
        <v>8.9999999999999858E-2</v>
      </c>
      <c r="AI503" s="178">
        <f t="shared" si="523"/>
        <v>8.9999999999999858E-2</v>
      </c>
      <c r="AJ503" s="178">
        <f t="shared" si="523"/>
        <v>8.9999999999999858E-2</v>
      </c>
      <c r="AK503" s="178">
        <f t="shared" si="523"/>
        <v>9.2000000000000526E-2</v>
      </c>
      <c r="AL503" s="178">
        <f t="shared" si="523"/>
        <v>9.3999999999999417E-2</v>
      </c>
      <c r="AM503" s="178">
        <f t="shared" si="523"/>
        <v>9.6000000000000085E-2</v>
      </c>
      <c r="AN503" s="178">
        <f t="shared" si="523"/>
        <v>9.7999999999998977E-2</v>
      </c>
      <c r="AO503" s="178">
        <f t="shared" si="523"/>
        <v>9.9999999999999645E-2</v>
      </c>
      <c r="AP503" s="179">
        <f t="shared" si="13"/>
        <v>9.9999999999999645E-2</v>
      </c>
    </row>
    <row r="504" spans="1:42" ht="12.75">
      <c r="A504" s="184">
        <v>42408</v>
      </c>
      <c r="B504" s="182">
        <v>9.99</v>
      </c>
      <c r="C504" s="176">
        <v>10.29</v>
      </c>
      <c r="D504" s="175">
        <v>10.35</v>
      </c>
      <c r="E504" s="175">
        <f t="shared" si="0"/>
        <v>10.370000000000001</v>
      </c>
      <c r="F504" s="175">
        <v>10.39</v>
      </c>
      <c r="G504" s="175">
        <f t="shared" si="1"/>
        <v>10.375</v>
      </c>
      <c r="H504" s="176">
        <v>10.36</v>
      </c>
      <c r="I504" s="176">
        <f t="shared" si="2"/>
        <v>10.323333333333332</v>
      </c>
      <c r="J504" s="176">
        <f t="shared" si="3"/>
        <v>10.286666666666667</v>
      </c>
      <c r="K504" s="175">
        <v>10.25</v>
      </c>
      <c r="L504" s="175">
        <f t="shared" si="4"/>
        <v>10.236000000000001</v>
      </c>
      <c r="M504" s="175">
        <f t="shared" si="5"/>
        <v>10.222</v>
      </c>
      <c r="N504" s="175">
        <f t="shared" si="6"/>
        <v>10.208</v>
      </c>
      <c r="O504" s="175">
        <f t="shared" si="7"/>
        <v>10.193999999999999</v>
      </c>
      <c r="P504" s="176">
        <v>10.18</v>
      </c>
      <c r="Q504" s="176">
        <f t="shared" si="8"/>
        <v>10.177999999999999</v>
      </c>
      <c r="R504" s="176">
        <f t="shared" si="9"/>
        <v>10.176</v>
      </c>
      <c r="S504" s="176">
        <f t="shared" si="10"/>
        <v>10.173999999999999</v>
      </c>
      <c r="T504" s="176">
        <f t="shared" si="11"/>
        <v>10.172000000000001</v>
      </c>
      <c r="U504" s="183">
        <v>10.17</v>
      </c>
      <c r="V504" s="178">
        <f t="shared" ref="V504:AO504" si="524">B504-B505</f>
        <v>0</v>
      </c>
      <c r="W504" s="178">
        <f t="shared" si="524"/>
        <v>6.9999999999998508E-2</v>
      </c>
      <c r="X504" s="178">
        <f t="shared" si="524"/>
        <v>8.0000000000000071E-2</v>
      </c>
      <c r="Y504" s="178">
        <f t="shared" si="524"/>
        <v>8.5000000000000853E-2</v>
      </c>
      <c r="Z504" s="178">
        <f t="shared" si="524"/>
        <v>8.9999999999999858E-2</v>
      </c>
      <c r="AA504" s="178">
        <f t="shared" si="524"/>
        <v>8.9999999999999858E-2</v>
      </c>
      <c r="AB504" s="178">
        <f t="shared" si="524"/>
        <v>8.9999999999999858E-2</v>
      </c>
      <c r="AC504" s="178">
        <f t="shared" si="524"/>
        <v>8.9999999999999858E-2</v>
      </c>
      <c r="AD504" s="178">
        <f t="shared" si="524"/>
        <v>8.9999999999999858E-2</v>
      </c>
      <c r="AE504" s="178">
        <f t="shared" si="524"/>
        <v>8.9999999999999858E-2</v>
      </c>
      <c r="AF504" s="178">
        <f t="shared" si="524"/>
        <v>8.9999999999999858E-2</v>
      </c>
      <c r="AG504" s="178">
        <f t="shared" si="524"/>
        <v>8.9999999999999858E-2</v>
      </c>
      <c r="AH504" s="178">
        <f t="shared" si="524"/>
        <v>8.9999999999999858E-2</v>
      </c>
      <c r="AI504" s="178">
        <f t="shared" si="524"/>
        <v>8.9999999999999858E-2</v>
      </c>
      <c r="AJ504" s="178">
        <f t="shared" si="524"/>
        <v>8.9999999999999858E-2</v>
      </c>
      <c r="AK504" s="178">
        <f t="shared" si="524"/>
        <v>8.9999999999999858E-2</v>
      </c>
      <c r="AL504" s="178">
        <f t="shared" si="524"/>
        <v>8.9999999999999858E-2</v>
      </c>
      <c r="AM504" s="178">
        <f t="shared" si="524"/>
        <v>8.9999999999999858E-2</v>
      </c>
      <c r="AN504" s="178">
        <f t="shared" si="524"/>
        <v>8.9999999999999858E-2</v>
      </c>
      <c r="AO504" s="178">
        <f t="shared" si="524"/>
        <v>8.9999999999999858E-2</v>
      </c>
      <c r="AP504" s="179">
        <f t="shared" si="13"/>
        <v>8.9999999999999858E-2</v>
      </c>
    </row>
    <row r="505" spans="1:42" ht="12.75">
      <c r="A505" s="184">
        <v>42405</v>
      </c>
      <c r="B505" s="182">
        <v>9.99</v>
      </c>
      <c r="C505" s="176">
        <v>10.220000000000001</v>
      </c>
      <c r="D505" s="175">
        <v>10.27</v>
      </c>
      <c r="E505" s="175">
        <f t="shared" si="0"/>
        <v>10.285</v>
      </c>
      <c r="F505" s="175">
        <v>10.3</v>
      </c>
      <c r="G505" s="175">
        <f t="shared" si="1"/>
        <v>10.285</v>
      </c>
      <c r="H505" s="176">
        <v>10.27</v>
      </c>
      <c r="I505" s="176">
        <f t="shared" si="2"/>
        <v>10.233333333333333</v>
      </c>
      <c r="J505" s="176">
        <f t="shared" si="3"/>
        <v>10.196666666666667</v>
      </c>
      <c r="K505" s="175">
        <v>10.16</v>
      </c>
      <c r="L505" s="175">
        <f t="shared" si="4"/>
        <v>10.146000000000001</v>
      </c>
      <c r="M505" s="175">
        <f t="shared" si="5"/>
        <v>10.132</v>
      </c>
      <c r="N505" s="175">
        <f t="shared" si="6"/>
        <v>10.118</v>
      </c>
      <c r="O505" s="175">
        <f t="shared" si="7"/>
        <v>10.103999999999999</v>
      </c>
      <c r="P505" s="176">
        <v>10.09</v>
      </c>
      <c r="Q505" s="176">
        <f t="shared" si="8"/>
        <v>10.087999999999999</v>
      </c>
      <c r="R505" s="176">
        <f t="shared" si="9"/>
        <v>10.086</v>
      </c>
      <c r="S505" s="176">
        <f t="shared" si="10"/>
        <v>10.084</v>
      </c>
      <c r="T505" s="176">
        <f t="shared" si="11"/>
        <v>10.082000000000001</v>
      </c>
      <c r="U505" s="183">
        <v>10.08</v>
      </c>
      <c r="V505" s="178">
        <f t="shared" ref="V505:AO505" si="525">B505-B506</f>
        <v>-9.9999999999997868E-3</v>
      </c>
      <c r="W505" s="178">
        <f t="shared" si="525"/>
        <v>3.0000000000001137E-2</v>
      </c>
      <c r="X505" s="178">
        <f t="shared" si="525"/>
        <v>2.9999999999999361E-2</v>
      </c>
      <c r="Y505" s="178">
        <f t="shared" si="525"/>
        <v>3.5000000000000142E-2</v>
      </c>
      <c r="Z505" s="178">
        <f t="shared" si="525"/>
        <v>4.0000000000000924E-2</v>
      </c>
      <c r="AA505" s="178">
        <f t="shared" si="525"/>
        <v>4.4999999999999929E-2</v>
      </c>
      <c r="AB505" s="178">
        <f t="shared" si="525"/>
        <v>4.9999999999998934E-2</v>
      </c>
      <c r="AC505" s="178">
        <f t="shared" si="525"/>
        <v>4.3333333333331225E-2</v>
      </c>
      <c r="AD505" s="178">
        <f t="shared" si="525"/>
        <v>3.6666666666667069E-2</v>
      </c>
      <c r="AE505" s="178">
        <f t="shared" si="525"/>
        <v>2.9999999999999361E-2</v>
      </c>
      <c r="AF505" s="178">
        <f t="shared" si="525"/>
        <v>2.4000000000000909E-2</v>
      </c>
      <c r="AG505" s="178">
        <f t="shared" si="525"/>
        <v>1.7999999999998906E-2</v>
      </c>
      <c r="AH505" s="178">
        <f t="shared" si="525"/>
        <v>1.2000000000000455E-2</v>
      </c>
      <c r="AI505" s="178">
        <f t="shared" si="525"/>
        <v>5.999999999998451E-3</v>
      </c>
      <c r="AJ505" s="178">
        <f t="shared" si="525"/>
        <v>0</v>
      </c>
      <c r="AK505" s="178">
        <f t="shared" si="525"/>
        <v>-2.0000000000006679E-3</v>
      </c>
      <c r="AL505" s="178">
        <f t="shared" si="525"/>
        <v>-3.9999999999995595E-3</v>
      </c>
      <c r="AM505" s="178">
        <f t="shared" si="525"/>
        <v>-6.0000000000002274E-3</v>
      </c>
      <c r="AN505" s="178">
        <f t="shared" si="525"/>
        <v>-7.9999999999991189E-3</v>
      </c>
      <c r="AO505" s="178">
        <f t="shared" si="525"/>
        <v>-9.9999999999997868E-3</v>
      </c>
      <c r="AP505" s="179">
        <f t="shared" si="13"/>
        <v>4.9999999999998934E-2</v>
      </c>
    </row>
    <row r="506" spans="1:42" ht="12.75">
      <c r="A506" s="184">
        <v>42404</v>
      </c>
      <c r="B506" s="182">
        <v>10</v>
      </c>
      <c r="C506" s="176">
        <v>10.19</v>
      </c>
      <c r="D506" s="175">
        <v>10.24</v>
      </c>
      <c r="E506" s="175">
        <f t="shared" si="0"/>
        <v>10.25</v>
      </c>
      <c r="F506" s="175">
        <v>10.26</v>
      </c>
      <c r="G506" s="175">
        <f t="shared" si="1"/>
        <v>10.24</v>
      </c>
      <c r="H506" s="176">
        <v>10.220000000000001</v>
      </c>
      <c r="I506" s="176">
        <f t="shared" si="2"/>
        <v>10.190000000000001</v>
      </c>
      <c r="J506" s="176">
        <f t="shared" si="3"/>
        <v>10.16</v>
      </c>
      <c r="K506" s="175">
        <v>10.130000000000001</v>
      </c>
      <c r="L506" s="175">
        <f t="shared" si="4"/>
        <v>10.122</v>
      </c>
      <c r="M506" s="175">
        <f t="shared" si="5"/>
        <v>10.114000000000001</v>
      </c>
      <c r="N506" s="175">
        <f t="shared" si="6"/>
        <v>10.106</v>
      </c>
      <c r="O506" s="175">
        <f t="shared" si="7"/>
        <v>10.098000000000001</v>
      </c>
      <c r="P506" s="176">
        <v>10.09</v>
      </c>
      <c r="Q506" s="176">
        <f t="shared" si="8"/>
        <v>10.09</v>
      </c>
      <c r="R506" s="176">
        <f t="shared" si="9"/>
        <v>10.09</v>
      </c>
      <c r="S506" s="176">
        <f t="shared" si="10"/>
        <v>10.09</v>
      </c>
      <c r="T506" s="176">
        <f t="shared" si="11"/>
        <v>10.09</v>
      </c>
      <c r="U506" s="183">
        <v>10.09</v>
      </c>
      <c r="V506" s="178">
        <f t="shared" ref="V506:AO506" si="526">B506-B507</f>
        <v>5.0000000000000711E-2</v>
      </c>
      <c r="W506" s="178">
        <f t="shared" si="526"/>
        <v>-0.14000000000000057</v>
      </c>
      <c r="X506" s="178">
        <f t="shared" si="526"/>
        <v>-0.17999999999999972</v>
      </c>
      <c r="Y506" s="178">
        <f t="shared" si="526"/>
        <v>-0.16999999999999993</v>
      </c>
      <c r="Z506" s="178">
        <f t="shared" si="526"/>
        <v>-0.16000000000000014</v>
      </c>
      <c r="AA506" s="178">
        <f t="shared" si="526"/>
        <v>-0.16000000000000014</v>
      </c>
      <c r="AB506" s="178">
        <f t="shared" si="526"/>
        <v>-0.16000000000000014</v>
      </c>
      <c r="AC506" s="178">
        <f t="shared" si="526"/>
        <v>-0.16666666666666607</v>
      </c>
      <c r="AD506" s="178">
        <f t="shared" si="526"/>
        <v>-0.17333333333333378</v>
      </c>
      <c r="AE506" s="178">
        <f t="shared" si="526"/>
        <v>-0.17999999999999972</v>
      </c>
      <c r="AF506" s="178">
        <f t="shared" si="526"/>
        <v>-0.17999999999999972</v>
      </c>
      <c r="AG506" s="178">
        <f t="shared" si="526"/>
        <v>-0.17999999999999972</v>
      </c>
      <c r="AH506" s="178">
        <f t="shared" si="526"/>
        <v>-0.17999999999999972</v>
      </c>
      <c r="AI506" s="178">
        <f t="shared" si="526"/>
        <v>-0.17999999999999972</v>
      </c>
      <c r="AJ506" s="178">
        <f t="shared" si="526"/>
        <v>-0.17999999999999972</v>
      </c>
      <c r="AK506" s="178">
        <f t="shared" si="526"/>
        <v>-0.17799999999999905</v>
      </c>
      <c r="AL506" s="178">
        <f t="shared" si="526"/>
        <v>-0.17600000000000016</v>
      </c>
      <c r="AM506" s="178">
        <f t="shared" si="526"/>
        <v>-0.17399999999999949</v>
      </c>
      <c r="AN506" s="178">
        <f t="shared" si="526"/>
        <v>-0.1720000000000006</v>
      </c>
      <c r="AO506" s="178">
        <f t="shared" si="526"/>
        <v>-0.16999999999999993</v>
      </c>
      <c r="AP506" s="179">
        <f t="shared" si="13"/>
        <v>5.0000000000000711E-2</v>
      </c>
    </row>
    <row r="507" spans="1:42" ht="12.75">
      <c r="A507" s="184">
        <v>42403</v>
      </c>
      <c r="B507" s="182">
        <v>9.9499999999999993</v>
      </c>
      <c r="C507" s="176">
        <v>10.33</v>
      </c>
      <c r="D507" s="175">
        <v>10.42</v>
      </c>
      <c r="E507" s="175">
        <f t="shared" si="0"/>
        <v>10.42</v>
      </c>
      <c r="F507" s="175">
        <v>10.42</v>
      </c>
      <c r="G507" s="175">
        <f t="shared" si="1"/>
        <v>10.4</v>
      </c>
      <c r="H507" s="176">
        <v>10.38</v>
      </c>
      <c r="I507" s="176">
        <f t="shared" si="2"/>
        <v>10.356666666666667</v>
      </c>
      <c r="J507" s="176">
        <f t="shared" si="3"/>
        <v>10.333333333333334</v>
      </c>
      <c r="K507" s="175">
        <v>10.31</v>
      </c>
      <c r="L507" s="175">
        <f t="shared" si="4"/>
        <v>10.302</v>
      </c>
      <c r="M507" s="175">
        <f t="shared" si="5"/>
        <v>10.294</v>
      </c>
      <c r="N507" s="175">
        <f t="shared" si="6"/>
        <v>10.286</v>
      </c>
      <c r="O507" s="175">
        <f t="shared" si="7"/>
        <v>10.278</v>
      </c>
      <c r="P507" s="176">
        <v>10.27</v>
      </c>
      <c r="Q507" s="176">
        <f t="shared" si="8"/>
        <v>10.267999999999999</v>
      </c>
      <c r="R507" s="176">
        <f t="shared" si="9"/>
        <v>10.266</v>
      </c>
      <c r="S507" s="176">
        <f t="shared" si="10"/>
        <v>10.263999999999999</v>
      </c>
      <c r="T507" s="176">
        <f t="shared" si="11"/>
        <v>10.262</v>
      </c>
      <c r="U507" s="183">
        <v>10.26</v>
      </c>
      <c r="V507" s="178">
        <f t="shared" ref="V507:AO507" si="527">B507-B508</f>
        <v>-0.10000000000000142</v>
      </c>
      <c r="W507" s="178">
        <f t="shared" si="527"/>
        <v>-3.9999999999999147E-2</v>
      </c>
      <c r="X507" s="178">
        <f t="shared" si="527"/>
        <v>-4.0000000000000924E-2</v>
      </c>
      <c r="Y507" s="178">
        <f t="shared" si="527"/>
        <v>-6.0000000000000497E-2</v>
      </c>
      <c r="Z507" s="178">
        <f t="shared" si="527"/>
        <v>-8.0000000000000071E-2</v>
      </c>
      <c r="AA507" s="178">
        <f t="shared" si="527"/>
        <v>-7.4999999999999289E-2</v>
      </c>
      <c r="AB507" s="178">
        <f t="shared" si="527"/>
        <v>-6.9999999999998508E-2</v>
      </c>
      <c r="AC507" s="178">
        <f t="shared" si="527"/>
        <v>-6.3333333333332575E-2</v>
      </c>
      <c r="AD507" s="178">
        <f t="shared" si="527"/>
        <v>-5.6666666666664867E-2</v>
      </c>
      <c r="AE507" s="178">
        <f t="shared" si="527"/>
        <v>-4.9999999999998934E-2</v>
      </c>
      <c r="AF507" s="178">
        <f t="shared" si="527"/>
        <v>-4.8000000000000043E-2</v>
      </c>
      <c r="AG507" s="178">
        <f t="shared" si="527"/>
        <v>-4.5999999999999375E-2</v>
      </c>
      <c r="AH507" s="178">
        <f t="shared" si="527"/>
        <v>-4.4000000000000483E-2</v>
      </c>
      <c r="AI507" s="178">
        <f t="shared" si="527"/>
        <v>-4.1999999999999815E-2</v>
      </c>
      <c r="AJ507" s="178">
        <f t="shared" si="527"/>
        <v>-4.0000000000000924E-2</v>
      </c>
      <c r="AK507" s="178">
        <f t="shared" si="527"/>
        <v>-4.2000000000001592E-2</v>
      </c>
      <c r="AL507" s="178">
        <f t="shared" si="527"/>
        <v>-4.4000000000000483E-2</v>
      </c>
      <c r="AM507" s="178">
        <f t="shared" si="527"/>
        <v>-4.6000000000001151E-2</v>
      </c>
      <c r="AN507" s="178">
        <f t="shared" si="527"/>
        <v>-4.8000000000000043E-2</v>
      </c>
      <c r="AO507" s="178">
        <f t="shared" si="527"/>
        <v>-5.0000000000000711E-2</v>
      </c>
      <c r="AP507" s="179">
        <f t="shared" si="13"/>
        <v>-3.9999999999999147E-2</v>
      </c>
    </row>
    <row r="508" spans="1:42" ht="12.75">
      <c r="A508" s="184">
        <v>42402</v>
      </c>
      <c r="B508" s="182">
        <v>10.050000000000001</v>
      </c>
      <c r="C508" s="176">
        <v>10.37</v>
      </c>
      <c r="D508" s="175">
        <v>10.46</v>
      </c>
      <c r="E508" s="175">
        <f t="shared" si="0"/>
        <v>10.48</v>
      </c>
      <c r="F508" s="175">
        <v>10.5</v>
      </c>
      <c r="G508" s="175">
        <f t="shared" si="1"/>
        <v>10.475</v>
      </c>
      <c r="H508" s="176">
        <v>10.45</v>
      </c>
      <c r="I508" s="176">
        <f t="shared" si="2"/>
        <v>10.42</v>
      </c>
      <c r="J508" s="176">
        <f t="shared" si="3"/>
        <v>10.389999999999999</v>
      </c>
      <c r="K508" s="175">
        <v>10.36</v>
      </c>
      <c r="L508" s="175">
        <f t="shared" si="4"/>
        <v>10.35</v>
      </c>
      <c r="M508" s="175">
        <f t="shared" si="5"/>
        <v>10.34</v>
      </c>
      <c r="N508" s="175">
        <f t="shared" si="6"/>
        <v>10.33</v>
      </c>
      <c r="O508" s="175">
        <f t="shared" si="7"/>
        <v>10.32</v>
      </c>
      <c r="P508" s="176">
        <v>10.31</v>
      </c>
      <c r="Q508" s="176">
        <f t="shared" si="8"/>
        <v>10.31</v>
      </c>
      <c r="R508" s="176">
        <f t="shared" si="9"/>
        <v>10.31</v>
      </c>
      <c r="S508" s="176">
        <f t="shared" si="10"/>
        <v>10.31</v>
      </c>
      <c r="T508" s="176">
        <f t="shared" si="11"/>
        <v>10.31</v>
      </c>
      <c r="U508" s="183">
        <v>10.31</v>
      </c>
      <c r="V508" s="178">
        <f t="shared" ref="V508:AO508" si="528">B508-B509</f>
        <v>-4.9999999999998934E-2</v>
      </c>
      <c r="W508" s="178">
        <f t="shared" si="528"/>
        <v>8.0000000000000071E-2</v>
      </c>
      <c r="X508" s="178">
        <f t="shared" si="528"/>
        <v>0.11000000000000121</v>
      </c>
      <c r="Y508" s="178">
        <f t="shared" si="528"/>
        <v>0.11500000000000021</v>
      </c>
      <c r="Z508" s="178">
        <f t="shared" si="528"/>
        <v>0.11999999999999922</v>
      </c>
      <c r="AA508" s="178">
        <f t="shared" si="528"/>
        <v>0.10999999999999943</v>
      </c>
      <c r="AB508" s="178">
        <f t="shared" si="528"/>
        <v>9.9999999999999645E-2</v>
      </c>
      <c r="AC508" s="178">
        <f t="shared" si="528"/>
        <v>9.3333333333333712E-2</v>
      </c>
      <c r="AD508" s="178">
        <f t="shared" si="528"/>
        <v>8.6666666666666003E-2</v>
      </c>
      <c r="AE508" s="178">
        <f t="shared" si="528"/>
        <v>8.0000000000000071E-2</v>
      </c>
      <c r="AF508" s="178">
        <f t="shared" si="528"/>
        <v>7.7999999999999403E-2</v>
      </c>
      <c r="AG508" s="178">
        <f t="shared" si="528"/>
        <v>7.6000000000000512E-2</v>
      </c>
      <c r="AH508" s="178">
        <f t="shared" si="528"/>
        <v>7.3999999999999844E-2</v>
      </c>
      <c r="AI508" s="178">
        <f t="shared" si="528"/>
        <v>7.2000000000000952E-2</v>
      </c>
      <c r="AJ508" s="178">
        <f t="shared" si="528"/>
        <v>7.0000000000000284E-2</v>
      </c>
      <c r="AK508" s="178">
        <f t="shared" si="528"/>
        <v>7.0000000000000284E-2</v>
      </c>
      <c r="AL508" s="178">
        <f t="shared" si="528"/>
        <v>7.0000000000000284E-2</v>
      </c>
      <c r="AM508" s="178">
        <f t="shared" si="528"/>
        <v>7.0000000000000284E-2</v>
      </c>
      <c r="AN508" s="178">
        <f t="shared" si="528"/>
        <v>7.0000000000000284E-2</v>
      </c>
      <c r="AO508" s="178">
        <f t="shared" si="528"/>
        <v>7.0000000000000284E-2</v>
      </c>
      <c r="AP508" s="179">
        <f t="shared" si="13"/>
        <v>0.11999999999999922</v>
      </c>
    </row>
    <row r="509" spans="1:42" ht="12.75">
      <c r="A509" s="222">
        <v>42401</v>
      </c>
      <c r="B509" s="189">
        <v>10.1</v>
      </c>
      <c r="C509" s="190">
        <v>10.29</v>
      </c>
      <c r="D509" s="191">
        <v>10.35</v>
      </c>
      <c r="E509" s="191">
        <f t="shared" si="0"/>
        <v>10.365</v>
      </c>
      <c r="F509" s="191">
        <v>10.38</v>
      </c>
      <c r="G509" s="191">
        <f t="shared" si="1"/>
        <v>10.365</v>
      </c>
      <c r="H509" s="190">
        <v>10.35</v>
      </c>
      <c r="I509" s="192">
        <f t="shared" si="2"/>
        <v>10.326666666666666</v>
      </c>
      <c r="J509" s="192">
        <f t="shared" si="3"/>
        <v>10.303333333333333</v>
      </c>
      <c r="K509" s="191">
        <v>10.28</v>
      </c>
      <c r="L509" s="191">
        <f t="shared" si="4"/>
        <v>10.272</v>
      </c>
      <c r="M509" s="191">
        <f t="shared" si="5"/>
        <v>10.263999999999999</v>
      </c>
      <c r="N509" s="191">
        <f t="shared" si="6"/>
        <v>10.256</v>
      </c>
      <c r="O509" s="191">
        <f t="shared" si="7"/>
        <v>10.247999999999999</v>
      </c>
      <c r="P509" s="190">
        <v>10.24</v>
      </c>
      <c r="Q509" s="192">
        <f t="shared" si="8"/>
        <v>10.24</v>
      </c>
      <c r="R509" s="192">
        <f t="shared" si="9"/>
        <v>10.24</v>
      </c>
      <c r="S509" s="192">
        <f t="shared" si="10"/>
        <v>10.24</v>
      </c>
      <c r="T509" s="192">
        <f t="shared" si="11"/>
        <v>10.24</v>
      </c>
      <c r="U509" s="193">
        <v>10.24</v>
      </c>
      <c r="V509" s="178"/>
      <c r="W509" s="178"/>
      <c r="X509" s="178"/>
      <c r="Y509" s="178"/>
      <c r="Z509" s="178"/>
      <c r="AA509" s="178"/>
      <c r="AB509" s="178"/>
      <c r="AC509" s="178"/>
      <c r="AD509" s="178"/>
      <c r="AE509" s="178"/>
      <c r="AF509" s="178"/>
      <c r="AG509" s="178"/>
      <c r="AH509" s="178"/>
      <c r="AI509" s="178"/>
      <c r="AJ509" s="178"/>
      <c r="AK509" s="178"/>
      <c r="AL509" s="178"/>
      <c r="AM509" s="178"/>
      <c r="AN509" s="178"/>
      <c r="AO509" s="178"/>
      <c r="AP509" s="39"/>
    </row>
    <row r="510" spans="1:42" ht="12.75">
      <c r="A510" s="223"/>
      <c r="B510" s="223"/>
      <c r="C510" s="223"/>
      <c r="D510" s="223"/>
      <c r="E510" s="223"/>
      <c r="F510" s="223"/>
      <c r="G510" s="223"/>
      <c r="H510" s="223"/>
      <c r="I510" s="223"/>
      <c r="J510" s="223"/>
      <c r="K510" s="223"/>
      <c r="L510" s="223"/>
      <c r="M510" s="223"/>
      <c r="N510" s="223"/>
      <c r="O510" s="223"/>
      <c r="P510" s="223"/>
      <c r="Q510" s="223"/>
      <c r="R510" s="223"/>
      <c r="S510" s="223"/>
      <c r="T510" s="223"/>
      <c r="U510" s="223"/>
    </row>
    <row r="511" spans="1:42" ht="12.75">
      <c r="A511" s="223"/>
      <c r="B511" s="223"/>
      <c r="C511" s="223"/>
      <c r="D511" s="223"/>
      <c r="E511" s="223"/>
      <c r="F511" s="223"/>
      <c r="G511" s="223"/>
      <c r="H511" s="223"/>
      <c r="I511" s="223"/>
      <c r="J511" s="223"/>
      <c r="K511" s="223"/>
      <c r="L511" s="223"/>
      <c r="M511" s="223"/>
      <c r="N511" s="223"/>
      <c r="O511" s="223"/>
      <c r="P511" s="223"/>
      <c r="Q511" s="223"/>
      <c r="R511" s="223"/>
      <c r="S511" s="223"/>
      <c r="T511" s="223"/>
      <c r="U511" s="223"/>
    </row>
    <row r="512" spans="1:42" ht="12.75">
      <c r="A512" s="223"/>
      <c r="B512" s="223"/>
      <c r="C512" s="223"/>
      <c r="D512" s="223"/>
      <c r="E512" s="223"/>
      <c r="F512" s="223"/>
      <c r="G512" s="223"/>
      <c r="H512" s="223"/>
      <c r="I512" s="223"/>
      <c r="J512" s="223"/>
      <c r="K512" s="223"/>
      <c r="L512" s="223"/>
      <c r="M512" s="223"/>
      <c r="N512" s="223"/>
      <c r="O512" s="223"/>
      <c r="P512" s="223"/>
      <c r="Q512" s="223"/>
      <c r="R512" s="223"/>
      <c r="S512" s="223"/>
      <c r="T512" s="223"/>
      <c r="U512" s="223"/>
    </row>
    <row r="513" spans="1:21" ht="12.75">
      <c r="A513" s="223"/>
      <c r="B513" s="223"/>
      <c r="C513" s="223"/>
      <c r="D513" s="223"/>
      <c r="E513" s="223"/>
      <c r="F513" s="223"/>
      <c r="G513" s="223"/>
      <c r="H513" s="223"/>
      <c r="I513" s="223"/>
      <c r="J513" s="223"/>
      <c r="K513" s="223"/>
      <c r="L513" s="223"/>
      <c r="M513" s="223"/>
      <c r="N513" s="223"/>
      <c r="O513" s="223"/>
      <c r="P513" s="223"/>
      <c r="Q513" s="223"/>
      <c r="R513" s="223"/>
      <c r="S513" s="223"/>
      <c r="T513" s="223"/>
      <c r="U513" s="223"/>
    </row>
    <row r="514" spans="1:21" ht="12.75">
      <c r="A514" s="223"/>
      <c r="B514" s="223"/>
      <c r="C514" s="223"/>
      <c r="D514" s="223"/>
      <c r="E514" s="223"/>
      <c r="F514" s="223"/>
      <c r="G514" s="223"/>
      <c r="H514" s="223"/>
      <c r="I514" s="223"/>
      <c r="J514" s="223"/>
      <c r="K514" s="223"/>
      <c r="L514" s="223"/>
      <c r="M514" s="223"/>
      <c r="N514" s="223"/>
      <c r="O514" s="223"/>
      <c r="P514" s="223"/>
      <c r="Q514" s="223"/>
      <c r="R514" s="223"/>
      <c r="S514" s="223"/>
      <c r="T514" s="223"/>
      <c r="U514" s="223"/>
    </row>
    <row r="515" spans="1:21" ht="12.75">
      <c r="A515" s="223"/>
      <c r="B515" s="223"/>
      <c r="C515" s="223"/>
      <c r="D515" s="223"/>
      <c r="E515" s="223"/>
      <c r="F515" s="223"/>
      <c r="G515" s="223"/>
      <c r="H515" s="223"/>
      <c r="I515" s="223"/>
      <c r="J515" s="223"/>
      <c r="K515" s="223"/>
      <c r="L515" s="223"/>
      <c r="M515" s="223"/>
      <c r="N515" s="223"/>
      <c r="O515" s="223"/>
      <c r="P515" s="223"/>
      <c r="Q515" s="223"/>
      <c r="R515" s="223"/>
      <c r="S515" s="223"/>
      <c r="T515" s="223"/>
      <c r="U515" s="223"/>
    </row>
    <row r="516" spans="1:21" ht="12.75">
      <c r="A516" s="223"/>
      <c r="B516" s="223"/>
      <c r="C516" s="223"/>
      <c r="D516" s="223"/>
      <c r="E516" s="223"/>
      <c r="F516" s="223"/>
      <c r="G516" s="223"/>
      <c r="H516" s="223"/>
      <c r="I516" s="223"/>
      <c r="J516" s="223"/>
      <c r="K516" s="223"/>
      <c r="L516" s="223"/>
      <c r="M516" s="223"/>
      <c r="N516" s="223"/>
      <c r="O516" s="223"/>
      <c r="P516" s="223"/>
      <c r="Q516" s="223"/>
      <c r="R516" s="223"/>
      <c r="S516" s="223"/>
      <c r="T516" s="223"/>
      <c r="U516" s="223"/>
    </row>
    <row r="517" spans="1:21" ht="12.75">
      <c r="A517" s="223"/>
      <c r="B517" s="223"/>
      <c r="C517" s="223"/>
      <c r="D517" s="223"/>
      <c r="E517" s="223"/>
      <c r="F517" s="223"/>
      <c r="G517" s="223"/>
      <c r="H517" s="223"/>
      <c r="I517" s="223"/>
      <c r="J517" s="223"/>
      <c r="K517" s="223"/>
      <c r="L517" s="223"/>
      <c r="M517" s="223"/>
      <c r="N517" s="223"/>
      <c r="O517" s="223"/>
      <c r="P517" s="223"/>
      <c r="Q517" s="223"/>
      <c r="R517" s="223"/>
      <c r="S517" s="223"/>
      <c r="T517" s="223"/>
      <c r="U517" s="223"/>
    </row>
    <row r="518" spans="1:21" ht="12.75">
      <c r="A518" s="223"/>
      <c r="B518" s="223"/>
      <c r="C518" s="223"/>
      <c r="D518" s="223"/>
      <c r="E518" s="223"/>
      <c r="F518" s="223"/>
      <c r="G518" s="223"/>
      <c r="H518" s="223"/>
      <c r="I518" s="223"/>
      <c r="J518" s="223"/>
      <c r="K518" s="223"/>
      <c r="L518" s="223"/>
      <c r="M518" s="223"/>
      <c r="N518" s="223"/>
      <c r="O518" s="223"/>
      <c r="P518" s="223"/>
      <c r="Q518" s="223"/>
      <c r="R518" s="223"/>
      <c r="S518" s="223"/>
      <c r="T518" s="223"/>
      <c r="U518" s="223"/>
    </row>
    <row r="519" spans="1:21" ht="12.75">
      <c r="A519" s="223"/>
      <c r="B519" s="223"/>
      <c r="C519" s="223"/>
      <c r="D519" s="223"/>
      <c r="E519" s="223"/>
      <c r="F519" s="223"/>
      <c r="G519" s="223"/>
      <c r="H519" s="223"/>
      <c r="I519" s="223"/>
      <c r="J519" s="223"/>
      <c r="K519" s="223"/>
      <c r="L519" s="223"/>
      <c r="M519" s="223"/>
      <c r="N519" s="223"/>
      <c r="O519" s="223"/>
      <c r="P519" s="223"/>
      <c r="Q519" s="223"/>
      <c r="R519" s="223"/>
      <c r="S519" s="223"/>
      <c r="T519" s="223"/>
      <c r="U519" s="223"/>
    </row>
    <row r="520" spans="1:21" ht="12.75">
      <c r="A520" s="223"/>
      <c r="B520" s="223"/>
      <c r="C520" s="223"/>
      <c r="D520" s="223"/>
      <c r="E520" s="223"/>
      <c r="F520" s="223"/>
      <c r="G520" s="223"/>
      <c r="H520" s="223"/>
      <c r="I520" s="223"/>
      <c r="J520" s="223"/>
      <c r="K520" s="223"/>
      <c r="L520" s="223"/>
      <c r="M520" s="223"/>
      <c r="N520" s="223"/>
      <c r="O520" s="223"/>
      <c r="P520" s="223"/>
      <c r="Q520" s="223"/>
      <c r="R520" s="223"/>
      <c r="S520" s="223"/>
      <c r="T520" s="223"/>
      <c r="U520" s="223"/>
    </row>
    <row r="521" spans="1:21" ht="12.75">
      <c r="A521" s="223"/>
      <c r="B521" s="223"/>
      <c r="C521" s="223"/>
      <c r="D521" s="223"/>
      <c r="E521" s="223"/>
      <c r="F521" s="223"/>
      <c r="G521" s="223"/>
      <c r="H521" s="223"/>
      <c r="I521" s="223"/>
      <c r="J521" s="223"/>
      <c r="K521" s="223"/>
      <c r="L521" s="223"/>
      <c r="M521" s="223"/>
      <c r="N521" s="223"/>
      <c r="O521" s="223"/>
      <c r="P521" s="223"/>
      <c r="Q521" s="223"/>
      <c r="R521" s="223"/>
      <c r="S521" s="223"/>
      <c r="T521" s="223"/>
      <c r="U521" s="223"/>
    </row>
    <row r="522" spans="1:21" ht="12.75">
      <c r="A522" s="223"/>
      <c r="B522" s="223"/>
      <c r="C522" s="223"/>
      <c r="D522" s="223"/>
      <c r="E522" s="223"/>
      <c r="F522" s="223"/>
      <c r="G522" s="223"/>
      <c r="H522" s="223"/>
      <c r="I522" s="223"/>
      <c r="J522" s="223"/>
      <c r="K522" s="223"/>
      <c r="L522" s="223"/>
      <c r="M522" s="223"/>
      <c r="N522" s="223"/>
      <c r="O522" s="223"/>
      <c r="P522" s="223"/>
      <c r="Q522" s="223"/>
      <c r="R522" s="223"/>
      <c r="S522" s="223"/>
      <c r="T522" s="223"/>
      <c r="U522" s="223"/>
    </row>
    <row r="523" spans="1:21" ht="12.75">
      <c r="A523" s="223"/>
      <c r="B523" s="223"/>
      <c r="C523" s="223"/>
      <c r="D523" s="223"/>
      <c r="E523" s="223"/>
      <c r="F523" s="223"/>
      <c r="G523" s="223"/>
      <c r="H523" s="223"/>
      <c r="I523" s="223"/>
      <c r="J523" s="223"/>
      <c r="K523" s="223"/>
      <c r="L523" s="223"/>
      <c r="M523" s="223"/>
      <c r="N523" s="223"/>
      <c r="O523" s="223"/>
      <c r="P523" s="223"/>
      <c r="Q523" s="223"/>
      <c r="R523" s="223"/>
      <c r="S523" s="223"/>
      <c r="T523" s="223"/>
      <c r="U523" s="223"/>
    </row>
    <row r="524" spans="1:21" ht="12.75">
      <c r="A524" s="223"/>
      <c r="B524" s="223"/>
      <c r="C524" s="223"/>
      <c r="D524" s="223"/>
      <c r="E524" s="223"/>
      <c r="F524" s="223"/>
      <c r="G524" s="223"/>
      <c r="H524" s="223"/>
      <c r="I524" s="223"/>
      <c r="J524" s="223"/>
      <c r="K524" s="223"/>
      <c r="L524" s="223"/>
      <c r="M524" s="223"/>
      <c r="N524" s="223"/>
      <c r="O524" s="223"/>
      <c r="P524" s="223"/>
      <c r="Q524" s="223"/>
      <c r="R524" s="223"/>
      <c r="S524" s="223"/>
      <c r="T524" s="223"/>
      <c r="U524" s="223"/>
    </row>
    <row r="525" spans="1:21" ht="12.75">
      <c r="A525" s="223"/>
      <c r="B525" s="223"/>
      <c r="C525" s="223"/>
      <c r="D525" s="223"/>
      <c r="E525" s="223"/>
      <c r="F525" s="223"/>
      <c r="G525" s="223"/>
      <c r="H525" s="223"/>
      <c r="I525" s="223"/>
      <c r="J525" s="223"/>
      <c r="K525" s="223"/>
      <c r="L525" s="223"/>
      <c r="M525" s="223"/>
      <c r="N525" s="223"/>
      <c r="O525" s="223"/>
      <c r="P525" s="223"/>
      <c r="Q525" s="223"/>
      <c r="R525" s="223"/>
      <c r="S525" s="223"/>
      <c r="T525" s="223"/>
      <c r="U525" s="223"/>
    </row>
    <row r="526" spans="1:21" ht="12.75">
      <c r="A526" s="223"/>
      <c r="B526" s="223"/>
      <c r="C526" s="223"/>
      <c r="D526" s="223"/>
      <c r="E526" s="223"/>
      <c r="F526" s="223"/>
      <c r="G526" s="223"/>
      <c r="H526" s="223"/>
      <c r="I526" s="223"/>
      <c r="J526" s="223"/>
      <c r="K526" s="223"/>
      <c r="L526" s="223"/>
      <c r="M526" s="223"/>
      <c r="N526" s="223"/>
      <c r="O526" s="223"/>
      <c r="P526" s="223"/>
      <c r="Q526" s="223"/>
      <c r="R526" s="223"/>
      <c r="S526" s="223"/>
      <c r="T526" s="223"/>
      <c r="U526" s="223"/>
    </row>
    <row r="527" spans="1:21" ht="12.75">
      <c r="A527" s="223"/>
      <c r="B527" s="223"/>
      <c r="C527" s="223"/>
      <c r="D527" s="223"/>
      <c r="E527" s="223"/>
      <c r="F527" s="223"/>
      <c r="G527" s="223"/>
      <c r="H527" s="223"/>
      <c r="I527" s="223"/>
      <c r="J527" s="223"/>
      <c r="K527" s="223"/>
      <c r="L527" s="223"/>
      <c r="M527" s="223"/>
      <c r="N527" s="223"/>
      <c r="O527" s="223"/>
      <c r="P527" s="223"/>
      <c r="Q527" s="223"/>
      <c r="R527" s="223"/>
      <c r="S527" s="223"/>
      <c r="T527" s="223"/>
      <c r="U527" s="223"/>
    </row>
    <row r="528" spans="1:21" ht="12.75">
      <c r="A528" s="223"/>
      <c r="B528" s="223"/>
      <c r="C528" s="223"/>
      <c r="D528" s="223"/>
      <c r="E528" s="223"/>
      <c r="F528" s="223"/>
      <c r="G528" s="223"/>
      <c r="H528" s="223"/>
      <c r="I528" s="223"/>
      <c r="J528" s="223"/>
      <c r="K528" s="223"/>
      <c r="L528" s="223"/>
      <c r="M528" s="223"/>
      <c r="N528" s="223"/>
      <c r="O528" s="223"/>
      <c r="P528" s="223"/>
      <c r="Q528" s="223"/>
      <c r="R528" s="223"/>
      <c r="S528" s="223"/>
      <c r="T528" s="223"/>
      <c r="U528" s="223"/>
    </row>
    <row r="529" spans="1:21" ht="12.75">
      <c r="A529" s="223"/>
      <c r="B529" s="223"/>
      <c r="C529" s="223"/>
      <c r="D529" s="223"/>
      <c r="E529" s="223"/>
      <c r="F529" s="223"/>
      <c r="G529" s="223"/>
      <c r="H529" s="223"/>
      <c r="I529" s="223"/>
      <c r="J529" s="223"/>
      <c r="K529" s="223"/>
      <c r="L529" s="223"/>
      <c r="M529" s="223"/>
      <c r="N529" s="223"/>
      <c r="O529" s="223"/>
      <c r="P529" s="223"/>
      <c r="Q529" s="223"/>
      <c r="R529" s="223"/>
      <c r="S529" s="223"/>
      <c r="T529" s="223"/>
      <c r="U529" s="223"/>
    </row>
    <row r="530" spans="1:21" ht="12.75">
      <c r="A530" s="223"/>
      <c r="B530" s="223"/>
      <c r="C530" s="223"/>
      <c r="D530" s="223"/>
      <c r="E530" s="223"/>
      <c r="F530" s="223"/>
      <c r="G530" s="223"/>
      <c r="H530" s="223"/>
      <c r="I530" s="223"/>
      <c r="J530" s="223"/>
      <c r="K530" s="223"/>
      <c r="L530" s="223"/>
      <c r="M530" s="223"/>
      <c r="N530" s="223"/>
      <c r="O530" s="223"/>
      <c r="P530" s="223"/>
      <c r="Q530" s="223"/>
      <c r="R530" s="223"/>
      <c r="S530" s="223"/>
      <c r="T530" s="223"/>
      <c r="U530" s="223"/>
    </row>
    <row r="531" spans="1:21" ht="12.75">
      <c r="A531" s="223"/>
      <c r="B531" s="223"/>
      <c r="C531" s="223"/>
      <c r="D531" s="223"/>
      <c r="E531" s="223"/>
      <c r="F531" s="223"/>
      <c r="G531" s="223"/>
      <c r="H531" s="223"/>
      <c r="I531" s="223"/>
      <c r="J531" s="223"/>
      <c r="K531" s="223"/>
      <c r="L531" s="223"/>
      <c r="M531" s="223"/>
      <c r="N531" s="223"/>
      <c r="O531" s="223"/>
      <c r="P531" s="223"/>
      <c r="Q531" s="223"/>
      <c r="R531" s="223"/>
      <c r="S531" s="223"/>
      <c r="T531" s="223"/>
      <c r="U531" s="223"/>
    </row>
    <row r="532" spans="1:21" ht="12.75">
      <c r="A532" s="223"/>
      <c r="B532" s="223"/>
      <c r="C532" s="223"/>
      <c r="D532" s="223"/>
      <c r="E532" s="223"/>
      <c r="F532" s="223"/>
      <c r="G532" s="223"/>
      <c r="H532" s="223"/>
      <c r="I532" s="223"/>
      <c r="J532" s="223"/>
      <c r="K532" s="223"/>
      <c r="L532" s="223"/>
      <c r="M532" s="223"/>
      <c r="N532" s="223"/>
      <c r="O532" s="223"/>
      <c r="P532" s="223"/>
      <c r="Q532" s="223"/>
      <c r="R532" s="223"/>
      <c r="S532" s="223"/>
      <c r="T532" s="223"/>
      <c r="U532" s="223"/>
    </row>
    <row r="533" spans="1:21" ht="12.75">
      <c r="A533" s="223"/>
      <c r="B533" s="223"/>
      <c r="C533" s="223"/>
      <c r="D533" s="223"/>
      <c r="E533" s="223"/>
      <c r="F533" s="223"/>
      <c r="G533" s="223"/>
      <c r="H533" s="223"/>
      <c r="I533" s="223"/>
      <c r="J533" s="223"/>
      <c r="K533" s="223"/>
      <c r="L533" s="223"/>
      <c r="M533" s="223"/>
      <c r="N533" s="223"/>
      <c r="O533" s="223"/>
      <c r="P533" s="223"/>
      <c r="Q533" s="223"/>
      <c r="R533" s="223"/>
      <c r="S533" s="223"/>
      <c r="T533" s="223"/>
      <c r="U533" s="223"/>
    </row>
    <row r="534" spans="1:21" ht="12.75">
      <c r="A534" s="223"/>
      <c r="B534" s="223"/>
      <c r="C534" s="223"/>
      <c r="D534" s="223"/>
      <c r="E534" s="223"/>
      <c r="F534" s="223"/>
      <c r="G534" s="223"/>
      <c r="H534" s="223"/>
      <c r="I534" s="223"/>
      <c r="J534" s="223"/>
      <c r="K534" s="223"/>
      <c r="L534" s="223"/>
      <c r="M534" s="223"/>
      <c r="N534" s="223"/>
      <c r="O534" s="223"/>
      <c r="P534" s="223"/>
      <c r="Q534" s="223"/>
      <c r="R534" s="223"/>
      <c r="S534" s="223"/>
      <c r="T534" s="223"/>
      <c r="U534" s="223"/>
    </row>
    <row r="535" spans="1:21" ht="12.75">
      <c r="A535" s="223"/>
      <c r="B535" s="223"/>
      <c r="C535" s="223"/>
      <c r="D535" s="223"/>
      <c r="E535" s="223"/>
      <c r="F535" s="223"/>
      <c r="G535" s="223"/>
      <c r="H535" s="223"/>
      <c r="I535" s="223"/>
      <c r="J535" s="223"/>
      <c r="K535" s="223"/>
      <c r="L535" s="223"/>
      <c r="M535" s="223"/>
      <c r="N535" s="223"/>
      <c r="O535" s="223"/>
      <c r="P535" s="223"/>
      <c r="Q535" s="223"/>
      <c r="R535" s="223"/>
      <c r="S535" s="223"/>
      <c r="T535" s="223"/>
      <c r="U535" s="223"/>
    </row>
    <row r="536" spans="1:21" ht="12.75">
      <c r="A536" s="223"/>
      <c r="B536" s="223"/>
      <c r="C536" s="223"/>
      <c r="D536" s="223"/>
      <c r="E536" s="223"/>
      <c r="F536" s="223"/>
      <c r="G536" s="223"/>
      <c r="H536" s="223"/>
      <c r="I536" s="223"/>
      <c r="J536" s="223"/>
      <c r="K536" s="223"/>
      <c r="L536" s="223"/>
      <c r="M536" s="223"/>
      <c r="N536" s="223"/>
      <c r="O536" s="223"/>
      <c r="P536" s="223"/>
      <c r="Q536" s="223"/>
      <c r="R536" s="223"/>
      <c r="S536" s="223"/>
      <c r="T536" s="223"/>
      <c r="U536" s="223"/>
    </row>
    <row r="537" spans="1:21" ht="12.75">
      <c r="A537" s="223"/>
      <c r="B537" s="223"/>
      <c r="C537" s="223"/>
      <c r="D537" s="223"/>
      <c r="E537" s="223"/>
      <c r="F537" s="223"/>
      <c r="G537" s="223"/>
      <c r="H537" s="223"/>
      <c r="I537" s="223"/>
      <c r="J537" s="223"/>
      <c r="K537" s="223"/>
      <c r="L537" s="223"/>
      <c r="M537" s="223"/>
      <c r="N537" s="223"/>
      <c r="O537" s="223"/>
      <c r="P537" s="223"/>
      <c r="Q537" s="223"/>
      <c r="R537" s="223"/>
      <c r="S537" s="223"/>
      <c r="T537" s="223"/>
      <c r="U537" s="223"/>
    </row>
    <row r="538" spans="1:21" ht="12.75">
      <c r="A538" s="223"/>
      <c r="B538" s="223"/>
      <c r="C538" s="223"/>
      <c r="D538" s="223"/>
      <c r="E538" s="223"/>
      <c r="F538" s="223"/>
      <c r="G538" s="223"/>
      <c r="H538" s="223"/>
      <c r="I538" s="223"/>
      <c r="J538" s="223"/>
      <c r="K538" s="223"/>
      <c r="L538" s="223"/>
      <c r="M538" s="223"/>
      <c r="N538" s="223"/>
      <c r="O538" s="223"/>
      <c r="P538" s="223"/>
      <c r="Q538" s="223"/>
      <c r="R538" s="223"/>
      <c r="S538" s="223"/>
      <c r="T538" s="223"/>
      <c r="U538" s="223"/>
    </row>
    <row r="539" spans="1:21" ht="12.75">
      <c r="A539" s="223"/>
      <c r="B539" s="223"/>
      <c r="C539" s="223"/>
      <c r="D539" s="223"/>
      <c r="E539" s="223"/>
      <c r="F539" s="223"/>
      <c r="G539" s="223"/>
      <c r="H539" s="223"/>
      <c r="I539" s="223"/>
      <c r="J539" s="223"/>
      <c r="K539" s="223"/>
      <c r="L539" s="223"/>
      <c r="M539" s="223"/>
      <c r="N539" s="223"/>
      <c r="O539" s="223"/>
      <c r="P539" s="223"/>
      <c r="Q539" s="223"/>
      <c r="R539" s="223"/>
      <c r="S539" s="223"/>
      <c r="T539" s="223"/>
      <c r="U539" s="223"/>
    </row>
    <row r="540" spans="1:21" ht="12.75">
      <c r="A540" s="223"/>
      <c r="B540" s="223"/>
      <c r="C540" s="223"/>
      <c r="D540" s="223"/>
      <c r="E540" s="223"/>
      <c r="F540" s="223"/>
      <c r="G540" s="223"/>
      <c r="H540" s="223"/>
      <c r="I540" s="223"/>
      <c r="J540" s="223"/>
      <c r="K540" s="223"/>
      <c r="L540" s="223"/>
      <c r="M540" s="223"/>
      <c r="N540" s="223"/>
      <c r="O540" s="223"/>
      <c r="P540" s="223"/>
      <c r="Q540" s="223"/>
      <c r="R540" s="223"/>
      <c r="S540" s="223"/>
      <c r="T540" s="223"/>
      <c r="U540" s="223"/>
    </row>
    <row r="541" spans="1:21" ht="12.75">
      <c r="A541" s="223"/>
      <c r="B541" s="223"/>
      <c r="C541" s="223"/>
      <c r="D541" s="223"/>
      <c r="E541" s="223"/>
      <c r="F541" s="223"/>
      <c r="G541" s="223"/>
      <c r="H541" s="223"/>
      <c r="I541" s="223"/>
      <c r="J541" s="223"/>
      <c r="K541" s="223"/>
      <c r="L541" s="223"/>
      <c r="M541" s="223"/>
      <c r="N541" s="223"/>
      <c r="O541" s="223"/>
      <c r="P541" s="223"/>
      <c r="Q541" s="223"/>
      <c r="R541" s="223"/>
      <c r="S541" s="223"/>
      <c r="T541" s="223"/>
      <c r="U541" s="223"/>
    </row>
    <row r="542" spans="1:21" ht="12.75">
      <c r="A542" s="223"/>
      <c r="B542" s="223"/>
      <c r="C542" s="223"/>
      <c r="D542" s="223"/>
      <c r="E542" s="223"/>
      <c r="F542" s="223"/>
      <c r="G542" s="223"/>
      <c r="H542" s="223"/>
      <c r="I542" s="223"/>
      <c r="J542" s="223"/>
      <c r="K542" s="223"/>
      <c r="L542" s="223"/>
      <c r="M542" s="223"/>
      <c r="N542" s="223"/>
      <c r="O542" s="223"/>
      <c r="P542" s="223"/>
      <c r="Q542" s="223"/>
      <c r="R542" s="223"/>
      <c r="S542" s="223"/>
      <c r="T542" s="223"/>
      <c r="U542" s="223"/>
    </row>
    <row r="543" spans="1:21" ht="12.75">
      <c r="A543" s="223"/>
      <c r="B543" s="223"/>
      <c r="C543" s="223"/>
      <c r="D543" s="223"/>
      <c r="E543" s="223"/>
      <c r="F543" s="223"/>
      <c r="G543" s="223"/>
      <c r="H543" s="223"/>
      <c r="I543" s="223"/>
      <c r="J543" s="223"/>
      <c r="K543" s="223"/>
      <c r="L543" s="223"/>
      <c r="M543" s="223"/>
      <c r="N543" s="223"/>
      <c r="O543" s="223"/>
      <c r="P543" s="223"/>
      <c r="Q543" s="223"/>
      <c r="R543" s="223"/>
      <c r="S543" s="223"/>
      <c r="T543" s="223"/>
      <c r="U543" s="223"/>
    </row>
    <row r="544" spans="1:21" ht="12.75">
      <c r="A544" s="223"/>
      <c r="B544" s="223"/>
      <c r="C544" s="223"/>
      <c r="D544" s="223"/>
      <c r="E544" s="223"/>
      <c r="F544" s="223"/>
      <c r="G544" s="223"/>
      <c r="H544" s="223"/>
      <c r="I544" s="223"/>
      <c r="J544" s="223"/>
      <c r="K544" s="223"/>
      <c r="L544" s="223"/>
      <c r="M544" s="223"/>
      <c r="N544" s="223"/>
      <c r="O544" s="223"/>
      <c r="P544" s="223"/>
      <c r="Q544" s="223"/>
      <c r="R544" s="223"/>
      <c r="S544" s="223"/>
      <c r="T544" s="223"/>
      <c r="U544" s="223"/>
    </row>
    <row r="545" spans="1:21" ht="12.75">
      <c r="A545" s="223"/>
      <c r="B545" s="223"/>
      <c r="C545" s="223"/>
      <c r="D545" s="223"/>
      <c r="E545" s="223"/>
      <c r="F545" s="223"/>
      <c r="G545" s="223"/>
      <c r="H545" s="223"/>
      <c r="I545" s="223"/>
      <c r="J545" s="223"/>
      <c r="K545" s="223"/>
      <c r="L545" s="223"/>
      <c r="M545" s="223"/>
      <c r="N545" s="223"/>
      <c r="O545" s="223"/>
      <c r="P545" s="223"/>
      <c r="Q545" s="223"/>
      <c r="R545" s="223"/>
      <c r="S545" s="223"/>
      <c r="T545" s="223"/>
      <c r="U545" s="223"/>
    </row>
    <row r="546" spans="1:21" ht="12.75">
      <c r="A546" s="223"/>
      <c r="B546" s="223"/>
      <c r="C546" s="223"/>
      <c r="D546" s="223"/>
      <c r="E546" s="223"/>
      <c r="F546" s="223"/>
      <c r="G546" s="223"/>
      <c r="H546" s="223"/>
      <c r="I546" s="223"/>
      <c r="J546" s="223"/>
      <c r="K546" s="223"/>
      <c r="L546" s="223"/>
      <c r="M546" s="223"/>
      <c r="N546" s="223"/>
      <c r="O546" s="223"/>
      <c r="P546" s="223"/>
      <c r="Q546" s="223"/>
      <c r="R546" s="223"/>
      <c r="S546" s="223"/>
      <c r="T546" s="223"/>
      <c r="U546" s="223"/>
    </row>
    <row r="547" spans="1:21" ht="12.75">
      <c r="A547" s="223"/>
      <c r="B547" s="223"/>
      <c r="C547" s="223"/>
      <c r="D547" s="223"/>
      <c r="E547" s="223"/>
      <c r="F547" s="223"/>
      <c r="G547" s="223"/>
      <c r="H547" s="223"/>
      <c r="I547" s="223"/>
      <c r="J547" s="223"/>
      <c r="K547" s="223"/>
      <c r="L547" s="223"/>
      <c r="M547" s="223"/>
      <c r="N547" s="223"/>
      <c r="O547" s="223"/>
      <c r="P547" s="223"/>
      <c r="Q547" s="223"/>
      <c r="R547" s="223"/>
      <c r="S547" s="223"/>
      <c r="T547" s="223"/>
      <c r="U547" s="223"/>
    </row>
    <row r="548" spans="1:21" ht="12.75">
      <c r="A548" s="223"/>
      <c r="B548" s="223"/>
      <c r="C548" s="223"/>
      <c r="D548" s="223"/>
      <c r="E548" s="223"/>
      <c r="F548" s="223"/>
      <c r="G548" s="223"/>
      <c r="H548" s="223"/>
      <c r="I548" s="223"/>
      <c r="J548" s="223"/>
      <c r="K548" s="223"/>
      <c r="L548" s="223"/>
      <c r="M548" s="223"/>
      <c r="N548" s="223"/>
      <c r="O548" s="223"/>
      <c r="P548" s="223"/>
      <c r="Q548" s="223"/>
      <c r="R548" s="223"/>
      <c r="S548" s="223"/>
      <c r="T548" s="223"/>
      <c r="U548" s="223"/>
    </row>
    <row r="549" spans="1:21" ht="12.75">
      <c r="A549" s="223"/>
      <c r="B549" s="223"/>
      <c r="C549" s="223"/>
      <c r="D549" s="223"/>
      <c r="E549" s="223"/>
      <c r="F549" s="223"/>
      <c r="G549" s="223"/>
      <c r="H549" s="223"/>
      <c r="I549" s="223"/>
      <c r="J549" s="223"/>
      <c r="K549" s="223"/>
      <c r="L549" s="223"/>
      <c r="M549" s="223"/>
      <c r="N549" s="223"/>
      <c r="O549" s="223"/>
      <c r="P549" s="223"/>
      <c r="Q549" s="223"/>
      <c r="R549" s="223"/>
      <c r="S549" s="223"/>
      <c r="T549" s="223"/>
      <c r="U549" s="223"/>
    </row>
    <row r="550" spans="1:21" ht="12.75">
      <c r="A550" s="223"/>
      <c r="B550" s="223"/>
      <c r="C550" s="223"/>
      <c r="D550" s="223"/>
      <c r="E550" s="223"/>
      <c r="F550" s="223"/>
      <c r="G550" s="223"/>
      <c r="H550" s="223"/>
      <c r="I550" s="223"/>
      <c r="J550" s="223"/>
      <c r="K550" s="223"/>
      <c r="L550" s="223"/>
      <c r="M550" s="223"/>
      <c r="N550" s="223"/>
      <c r="O550" s="223"/>
      <c r="P550" s="223"/>
      <c r="Q550" s="223"/>
      <c r="R550" s="223"/>
      <c r="S550" s="223"/>
      <c r="T550" s="223"/>
      <c r="U550" s="223"/>
    </row>
    <row r="551" spans="1:21" ht="12.75">
      <c r="A551" s="223"/>
      <c r="B551" s="223"/>
      <c r="C551" s="223"/>
      <c r="D551" s="223"/>
      <c r="E551" s="223"/>
      <c r="F551" s="223"/>
      <c r="G551" s="223"/>
      <c r="H551" s="223"/>
      <c r="I551" s="223"/>
      <c r="J551" s="223"/>
      <c r="K551" s="223"/>
      <c r="L551" s="223"/>
      <c r="M551" s="223"/>
      <c r="N551" s="223"/>
      <c r="O551" s="223"/>
      <c r="P551" s="223"/>
      <c r="Q551" s="223"/>
      <c r="R551" s="223"/>
      <c r="S551" s="223"/>
      <c r="T551" s="223"/>
      <c r="U551" s="223"/>
    </row>
    <row r="552" spans="1:21" ht="12.75">
      <c r="A552" s="223"/>
      <c r="B552" s="223"/>
      <c r="C552" s="223"/>
      <c r="D552" s="223"/>
      <c r="E552" s="223"/>
      <c r="F552" s="223"/>
      <c r="G552" s="223"/>
      <c r="H552" s="223"/>
      <c r="I552" s="223"/>
      <c r="J552" s="223"/>
      <c r="K552" s="223"/>
      <c r="L552" s="223"/>
      <c r="M552" s="223"/>
      <c r="N552" s="223"/>
      <c r="O552" s="223"/>
      <c r="P552" s="223"/>
      <c r="Q552" s="223"/>
      <c r="R552" s="223"/>
      <c r="S552" s="223"/>
      <c r="T552" s="223"/>
      <c r="U552" s="223"/>
    </row>
    <row r="553" spans="1:21" ht="12.75">
      <c r="A553" s="223"/>
      <c r="B553" s="223"/>
      <c r="C553" s="223"/>
      <c r="D553" s="223"/>
      <c r="E553" s="223"/>
      <c r="F553" s="223"/>
      <c r="G553" s="223"/>
      <c r="H553" s="223"/>
      <c r="I553" s="223"/>
      <c r="J553" s="223"/>
      <c r="K553" s="223"/>
      <c r="L553" s="223"/>
      <c r="M553" s="223"/>
      <c r="N553" s="223"/>
      <c r="O553" s="223"/>
      <c r="P553" s="223"/>
      <c r="Q553" s="223"/>
      <c r="R553" s="223"/>
      <c r="S553" s="223"/>
      <c r="T553" s="223"/>
      <c r="U553" s="223"/>
    </row>
    <row r="554" spans="1:21" ht="12.75">
      <c r="A554" s="223"/>
      <c r="B554" s="223"/>
      <c r="C554" s="223"/>
      <c r="D554" s="223"/>
      <c r="E554" s="223"/>
      <c r="F554" s="223"/>
      <c r="G554" s="223"/>
      <c r="H554" s="223"/>
      <c r="I554" s="223"/>
      <c r="J554" s="223"/>
      <c r="K554" s="223"/>
      <c r="L554" s="223"/>
      <c r="M554" s="223"/>
      <c r="N554" s="223"/>
      <c r="O554" s="223"/>
      <c r="P554" s="223"/>
      <c r="Q554" s="223"/>
      <c r="R554" s="223"/>
      <c r="S554" s="223"/>
      <c r="T554" s="223"/>
      <c r="U554" s="223"/>
    </row>
    <row r="555" spans="1:21" ht="12.75">
      <c r="A555" s="223"/>
      <c r="B555" s="223"/>
      <c r="C555" s="223"/>
      <c r="D555" s="223"/>
      <c r="E555" s="223"/>
      <c r="F555" s="223"/>
      <c r="G555" s="223"/>
      <c r="H555" s="223"/>
      <c r="I555" s="223"/>
      <c r="J555" s="223"/>
      <c r="K555" s="223"/>
      <c r="L555" s="223"/>
      <c r="M555" s="223"/>
      <c r="N555" s="223"/>
      <c r="O555" s="223"/>
      <c r="P555" s="223"/>
      <c r="Q555" s="223"/>
      <c r="R555" s="223"/>
      <c r="S555" s="223"/>
      <c r="T555" s="223"/>
      <c r="U555" s="223"/>
    </row>
    <row r="556" spans="1:21" ht="12.75">
      <c r="A556" s="223"/>
      <c r="B556" s="223"/>
      <c r="C556" s="223"/>
      <c r="D556" s="223"/>
      <c r="E556" s="223"/>
      <c r="F556" s="223"/>
      <c r="G556" s="223"/>
      <c r="H556" s="223"/>
      <c r="I556" s="223"/>
      <c r="J556" s="223"/>
      <c r="K556" s="223"/>
      <c r="L556" s="223"/>
      <c r="M556" s="223"/>
      <c r="N556" s="223"/>
      <c r="O556" s="223"/>
      <c r="P556" s="223"/>
      <c r="Q556" s="223"/>
      <c r="R556" s="223"/>
      <c r="S556" s="223"/>
      <c r="T556" s="223"/>
      <c r="U556" s="223"/>
    </row>
    <row r="557" spans="1:21" ht="12.75">
      <c r="A557" s="223"/>
      <c r="B557" s="223"/>
      <c r="C557" s="223"/>
      <c r="D557" s="223"/>
      <c r="E557" s="223"/>
      <c r="F557" s="223"/>
      <c r="G557" s="223"/>
      <c r="H557" s="223"/>
      <c r="I557" s="223"/>
      <c r="J557" s="223"/>
      <c r="K557" s="223"/>
      <c r="L557" s="223"/>
      <c r="M557" s="223"/>
      <c r="N557" s="223"/>
      <c r="O557" s="223"/>
      <c r="P557" s="223"/>
      <c r="Q557" s="223"/>
      <c r="R557" s="223"/>
      <c r="S557" s="223"/>
      <c r="T557" s="223"/>
      <c r="U557" s="223"/>
    </row>
    <row r="558" spans="1:21" ht="12.75">
      <c r="A558" s="223"/>
      <c r="B558" s="223"/>
      <c r="C558" s="223"/>
      <c r="D558" s="223"/>
      <c r="E558" s="223"/>
      <c r="F558" s="223"/>
      <c r="G558" s="223"/>
      <c r="H558" s="223"/>
      <c r="I558" s="223"/>
      <c r="J558" s="223"/>
      <c r="K558" s="223"/>
      <c r="L558" s="223"/>
      <c r="M558" s="223"/>
      <c r="N558" s="223"/>
      <c r="O558" s="223"/>
      <c r="P558" s="223"/>
      <c r="Q558" s="223"/>
      <c r="R558" s="223"/>
      <c r="S558" s="223"/>
      <c r="T558" s="223"/>
      <c r="U558" s="223"/>
    </row>
    <row r="559" spans="1:21" ht="12.75">
      <c r="A559" s="223"/>
      <c r="B559" s="223"/>
      <c r="C559" s="223"/>
      <c r="D559" s="223"/>
      <c r="E559" s="223"/>
      <c r="F559" s="223"/>
      <c r="G559" s="223"/>
      <c r="H559" s="223"/>
      <c r="I559" s="223"/>
      <c r="J559" s="223"/>
      <c r="K559" s="223"/>
      <c r="L559" s="223"/>
      <c r="M559" s="223"/>
      <c r="N559" s="223"/>
      <c r="O559" s="223"/>
      <c r="P559" s="223"/>
      <c r="Q559" s="223"/>
      <c r="R559" s="223"/>
      <c r="S559" s="223"/>
      <c r="T559" s="223"/>
      <c r="U559" s="223"/>
    </row>
    <row r="560" spans="1:21" ht="12.75">
      <c r="A560" s="223"/>
      <c r="B560" s="223"/>
      <c r="C560" s="223"/>
      <c r="D560" s="223"/>
      <c r="E560" s="223"/>
      <c r="F560" s="223"/>
      <c r="G560" s="223"/>
      <c r="H560" s="223"/>
      <c r="I560" s="223"/>
      <c r="J560" s="223"/>
      <c r="K560" s="223"/>
      <c r="L560" s="223"/>
      <c r="M560" s="223"/>
      <c r="N560" s="223"/>
      <c r="O560" s="223"/>
      <c r="P560" s="223"/>
      <c r="Q560" s="223"/>
      <c r="R560" s="223"/>
      <c r="S560" s="223"/>
      <c r="T560" s="223"/>
      <c r="U560" s="223"/>
    </row>
    <row r="561" spans="1:21" ht="12.75">
      <c r="A561" s="223"/>
      <c r="B561" s="223"/>
      <c r="C561" s="223"/>
      <c r="D561" s="223"/>
      <c r="E561" s="223"/>
      <c r="F561" s="223"/>
      <c r="G561" s="223"/>
      <c r="H561" s="223"/>
      <c r="I561" s="223"/>
      <c r="J561" s="223"/>
      <c r="K561" s="223"/>
      <c r="L561" s="223"/>
      <c r="M561" s="223"/>
      <c r="N561" s="223"/>
      <c r="O561" s="223"/>
      <c r="P561" s="223"/>
      <c r="Q561" s="223"/>
      <c r="R561" s="223"/>
      <c r="S561" s="223"/>
      <c r="T561" s="223"/>
      <c r="U561" s="223"/>
    </row>
    <row r="562" spans="1:21" ht="12.75">
      <c r="A562" s="223"/>
      <c r="B562" s="223"/>
      <c r="C562" s="223"/>
      <c r="D562" s="223"/>
      <c r="E562" s="223"/>
      <c r="F562" s="223"/>
      <c r="G562" s="223"/>
      <c r="H562" s="223"/>
      <c r="I562" s="223"/>
      <c r="J562" s="223"/>
      <c r="K562" s="223"/>
      <c r="L562" s="223"/>
      <c r="M562" s="223"/>
      <c r="N562" s="223"/>
      <c r="O562" s="223"/>
      <c r="P562" s="223"/>
      <c r="Q562" s="223"/>
      <c r="R562" s="223"/>
      <c r="S562" s="223"/>
      <c r="T562" s="223"/>
      <c r="U562" s="223"/>
    </row>
    <row r="563" spans="1:21" ht="12.75">
      <c r="A563" s="223"/>
      <c r="B563" s="223"/>
      <c r="C563" s="223"/>
      <c r="D563" s="223"/>
      <c r="E563" s="223"/>
      <c r="F563" s="223"/>
      <c r="G563" s="223"/>
      <c r="H563" s="223"/>
      <c r="I563" s="223"/>
      <c r="J563" s="223"/>
      <c r="K563" s="223"/>
      <c r="L563" s="223"/>
      <c r="M563" s="223"/>
      <c r="N563" s="223"/>
      <c r="O563" s="223"/>
      <c r="P563" s="223"/>
      <c r="Q563" s="223"/>
      <c r="R563" s="223"/>
      <c r="S563" s="223"/>
      <c r="T563" s="223"/>
      <c r="U563" s="223"/>
    </row>
    <row r="564" spans="1:21" ht="12.75">
      <c r="A564" s="223"/>
      <c r="B564" s="223"/>
      <c r="C564" s="223"/>
      <c r="D564" s="223"/>
      <c r="E564" s="223"/>
      <c r="F564" s="223"/>
      <c r="G564" s="223"/>
      <c r="H564" s="223"/>
      <c r="I564" s="223"/>
      <c r="J564" s="223"/>
      <c r="K564" s="223"/>
      <c r="L564" s="223"/>
      <c r="M564" s="223"/>
      <c r="N564" s="223"/>
      <c r="O564" s="223"/>
      <c r="P564" s="223"/>
      <c r="Q564" s="223"/>
      <c r="R564" s="223"/>
      <c r="S564" s="223"/>
      <c r="T564" s="223"/>
      <c r="U564" s="223"/>
    </row>
    <row r="565" spans="1:21" ht="12.75">
      <c r="A565" s="223"/>
      <c r="B565" s="223"/>
      <c r="C565" s="223"/>
      <c r="D565" s="223"/>
      <c r="E565" s="223"/>
      <c r="F565" s="223"/>
      <c r="G565" s="223"/>
      <c r="H565" s="223"/>
      <c r="I565" s="223"/>
      <c r="J565" s="223"/>
      <c r="K565" s="223"/>
      <c r="L565" s="223"/>
      <c r="M565" s="223"/>
      <c r="N565" s="223"/>
      <c r="O565" s="223"/>
      <c r="P565" s="223"/>
      <c r="Q565" s="223"/>
      <c r="R565" s="223"/>
      <c r="S565" s="223"/>
      <c r="T565" s="223"/>
      <c r="U565" s="223"/>
    </row>
    <row r="566" spans="1:21" ht="12.75">
      <c r="A566" s="223"/>
      <c r="B566" s="223"/>
      <c r="C566" s="223"/>
      <c r="D566" s="223"/>
      <c r="E566" s="223"/>
      <c r="F566" s="223"/>
      <c r="G566" s="223"/>
      <c r="H566" s="223"/>
      <c r="I566" s="223"/>
      <c r="J566" s="223"/>
      <c r="K566" s="223"/>
      <c r="L566" s="223"/>
      <c r="M566" s="223"/>
      <c r="N566" s="223"/>
      <c r="O566" s="223"/>
      <c r="P566" s="223"/>
      <c r="Q566" s="223"/>
      <c r="R566" s="223"/>
      <c r="S566" s="223"/>
      <c r="T566" s="223"/>
      <c r="U566" s="223"/>
    </row>
    <row r="567" spans="1:21" ht="12.75">
      <c r="A567" s="223"/>
      <c r="B567" s="223"/>
      <c r="C567" s="223"/>
      <c r="D567" s="223"/>
      <c r="E567" s="223"/>
      <c r="F567" s="223"/>
      <c r="G567" s="223"/>
      <c r="H567" s="223"/>
      <c r="I567" s="223"/>
      <c r="J567" s="223"/>
      <c r="K567" s="223"/>
      <c r="L567" s="223"/>
      <c r="M567" s="223"/>
      <c r="N567" s="223"/>
      <c r="O567" s="223"/>
      <c r="P567" s="223"/>
      <c r="Q567" s="223"/>
      <c r="R567" s="223"/>
      <c r="S567" s="223"/>
      <c r="T567" s="223"/>
      <c r="U567" s="223"/>
    </row>
    <row r="568" spans="1:21" ht="12.75">
      <c r="A568" s="223"/>
      <c r="B568" s="223"/>
      <c r="C568" s="223"/>
      <c r="D568" s="223"/>
      <c r="E568" s="223"/>
      <c r="F568" s="223"/>
      <c r="G568" s="223"/>
      <c r="H568" s="223"/>
      <c r="I568" s="223"/>
      <c r="J568" s="223"/>
      <c r="K568" s="223"/>
      <c r="L568" s="223"/>
      <c r="M568" s="223"/>
      <c r="N568" s="223"/>
      <c r="O568" s="223"/>
      <c r="P568" s="223"/>
      <c r="Q568" s="223"/>
      <c r="R568" s="223"/>
      <c r="S568" s="223"/>
      <c r="T568" s="223"/>
      <c r="U568" s="223"/>
    </row>
    <row r="569" spans="1:21" ht="12.75">
      <c r="A569" s="223"/>
      <c r="B569" s="223"/>
      <c r="C569" s="223"/>
      <c r="D569" s="223"/>
      <c r="E569" s="223"/>
      <c r="F569" s="223"/>
      <c r="G569" s="223"/>
      <c r="H569" s="223"/>
      <c r="I569" s="223"/>
      <c r="J569" s="223"/>
      <c r="K569" s="223"/>
      <c r="L569" s="223"/>
      <c r="M569" s="223"/>
      <c r="N569" s="223"/>
      <c r="O569" s="223"/>
      <c r="P569" s="223"/>
      <c r="Q569" s="223"/>
      <c r="R569" s="223"/>
      <c r="S569" s="223"/>
      <c r="T569" s="223"/>
      <c r="U569" s="223"/>
    </row>
    <row r="570" spans="1:21" ht="12.75">
      <c r="A570" s="223"/>
      <c r="B570" s="223"/>
      <c r="C570" s="223"/>
      <c r="D570" s="223"/>
      <c r="E570" s="223"/>
      <c r="F570" s="223"/>
      <c r="G570" s="223"/>
      <c r="H570" s="223"/>
      <c r="I570" s="223"/>
      <c r="J570" s="223"/>
      <c r="K570" s="223"/>
      <c r="L570" s="223"/>
      <c r="M570" s="223"/>
      <c r="N570" s="223"/>
      <c r="O570" s="223"/>
      <c r="P570" s="223"/>
      <c r="Q570" s="223"/>
      <c r="R570" s="223"/>
      <c r="S570" s="223"/>
      <c r="T570" s="223"/>
      <c r="U570" s="223"/>
    </row>
    <row r="571" spans="1:21" ht="12.75">
      <c r="A571" s="223"/>
      <c r="B571" s="223"/>
      <c r="C571" s="223"/>
      <c r="D571" s="223"/>
      <c r="E571" s="223"/>
      <c r="F571" s="223"/>
      <c r="G571" s="223"/>
      <c r="H571" s="223"/>
      <c r="I571" s="223"/>
      <c r="J571" s="223"/>
      <c r="K571" s="223"/>
      <c r="L571" s="223"/>
      <c r="M571" s="223"/>
      <c r="N571" s="223"/>
      <c r="O571" s="223"/>
      <c r="P571" s="223"/>
      <c r="Q571" s="223"/>
      <c r="R571" s="223"/>
      <c r="S571" s="223"/>
      <c r="T571" s="223"/>
      <c r="U571" s="223"/>
    </row>
    <row r="572" spans="1:21" ht="12.75">
      <c r="A572" s="223"/>
      <c r="B572" s="223"/>
      <c r="C572" s="223"/>
      <c r="D572" s="223"/>
      <c r="E572" s="223"/>
      <c r="F572" s="223"/>
      <c r="G572" s="223"/>
      <c r="H572" s="223"/>
      <c r="I572" s="223"/>
      <c r="J572" s="223"/>
      <c r="K572" s="223"/>
      <c r="L572" s="223"/>
      <c r="M572" s="223"/>
      <c r="N572" s="223"/>
      <c r="O572" s="223"/>
      <c r="P572" s="223"/>
      <c r="Q572" s="223"/>
      <c r="R572" s="223"/>
      <c r="S572" s="223"/>
      <c r="T572" s="223"/>
      <c r="U572" s="223"/>
    </row>
    <row r="573" spans="1:21" ht="12.75">
      <c r="A573" s="223"/>
      <c r="B573" s="223"/>
      <c r="C573" s="223"/>
      <c r="D573" s="223"/>
      <c r="E573" s="223"/>
      <c r="F573" s="223"/>
      <c r="G573" s="223"/>
      <c r="H573" s="223"/>
      <c r="I573" s="223"/>
      <c r="J573" s="223"/>
      <c r="K573" s="223"/>
      <c r="L573" s="223"/>
      <c r="M573" s="223"/>
      <c r="N573" s="223"/>
      <c r="O573" s="223"/>
      <c r="P573" s="223"/>
      <c r="Q573" s="223"/>
      <c r="R573" s="223"/>
      <c r="S573" s="223"/>
      <c r="T573" s="223"/>
      <c r="U573" s="223"/>
    </row>
    <row r="574" spans="1:21" ht="12.75">
      <c r="A574" s="223"/>
      <c r="B574" s="223"/>
      <c r="C574" s="223"/>
      <c r="D574" s="223"/>
      <c r="E574" s="223"/>
      <c r="F574" s="223"/>
      <c r="G574" s="223"/>
      <c r="H574" s="223"/>
      <c r="I574" s="223"/>
      <c r="J574" s="223"/>
      <c r="K574" s="223"/>
      <c r="L574" s="223"/>
      <c r="M574" s="223"/>
      <c r="N574" s="223"/>
      <c r="O574" s="223"/>
      <c r="P574" s="223"/>
      <c r="Q574" s="223"/>
      <c r="R574" s="223"/>
      <c r="S574" s="223"/>
      <c r="T574" s="223"/>
      <c r="U574" s="223"/>
    </row>
    <row r="575" spans="1:21" ht="12.75">
      <c r="A575" s="223"/>
      <c r="B575" s="223"/>
      <c r="C575" s="223"/>
      <c r="D575" s="223"/>
      <c r="E575" s="223"/>
      <c r="F575" s="223"/>
      <c r="G575" s="223"/>
      <c r="H575" s="223"/>
      <c r="I575" s="223"/>
      <c r="J575" s="223"/>
      <c r="K575" s="223"/>
      <c r="L575" s="223"/>
      <c r="M575" s="223"/>
      <c r="N575" s="223"/>
      <c r="O575" s="223"/>
      <c r="P575" s="223"/>
      <c r="Q575" s="223"/>
      <c r="R575" s="223"/>
      <c r="S575" s="223"/>
      <c r="T575" s="223"/>
      <c r="U575" s="223"/>
    </row>
    <row r="576" spans="1:21" ht="12.75">
      <c r="A576" s="223"/>
      <c r="B576" s="223"/>
      <c r="C576" s="223"/>
      <c r="D576" s="223"/>
      <c r="E576" s="223"/>
      <c r="F576" s="223"/>
      <c r="G576" s="223"/>
      <c r="H576" s="223"/>
      <c r="I576" s="223"/>
      <c r="J576" s="223"/>
      <c r="K576" s="223"/>
      <c r="L576" s="223"/>
      <c r="M576" s="223"/>
      <c r="N576" s="223"/>
      <c r="O576" s="223"/>
      <c r="P576" s="223"/>
      <c r="Q576" s="223"/>
      <c r="R576" s="223"/>
      <c r="S576" s="223"/>
      <c r="T576" s="223"/>
      <c r="U576" s="223"/>
    </row>
    <row r="577" spans="1:21" ht="12.75">
      <c r="A577" s="223"/>
      <c r="B577" s="223"/>
      <c r="C577" s="223"/>
      <c r="D577" s="223"/>
      <c r="E577" s="223"/>
      <c r="F577" s="223"/>
      <c r="G577" s="223"/>
      <c r="H577" s="223"/>
      <c r="I577" s="223"/>
      <c r="J577" s="223"/>
      <c r="K577" s="223"/>
      <c r="L577" s="223"/>
      <c r="M577" s="223"/>
      <c r="N577" s="223"/>
      <c r="O577" s="223"/>
      <c r="P577" s="223"/>
      <c r="Q577" s="223"/>
      <c r="R577" s="223"/>
      <c r="S577" s="223"/>
      <c r="T577" s="223"/>
      <c r="U577" s="223"/>
    </row>
    <row r="578" spans="1:21" ht="12.75">
      <c r="A578" s="223"/>
      <c r="B578" s="223"/>
      <c r="C578" s="223"/>
      <c r="D578" s="223"/>
      <c r="E578" s="223"/>
      <c r="F578" s="223"/>
      <c r="G578" s="223"/>
      <c r="H578" s="223"/>
      <c r="I578" s="223"/>
      <c r="J578" s="223"/>
      <c r="K578" s="223"/>
      <c r="L578" s="223"/>
      <c r="M578" s="223"/>
      <c r="N578" s="223"/>
      <c r="O578" s="223"/>
      <c r="P578" s="223"/>
      <c r="Q578" s="223"/>
      <c r="R578" s="223"/>
      <c r="S578" s="223"/>
      <c r="T578" s="223"/>
      <c r="U578" s="223"/>
    </row>
    <row r="579" spans="1:21" ht="12.75">
      <c r="A579" s="223"/>
      <c r="B579" s="223"/>
      <c r="C579" s="223"/>
      <c r="D579" s="223"/>
      <c r="E579" s="223"/>
      <c r="F579" s="223"/>
      <c r="G579" s="223"/>
      <c r="H579" s="223"/>
      <c r="I579" s="223"/>
      <c r="J579" s="223"/>
      <c r="K579" s="223"/>
      <c r="L579" s="223"/>
      <c r="M579" s="223"/>
      <c r="N579" s="223"/>
      <c r="O579" s="223"/>
      <c r="P579" s="223"/>
      <c r="Q579" s="223"/>
      <c r="R579" s="223"/>
      <c r="S579" s="223"/>
      <c r="T579" s="223"/>
      <c r="U579" s="223"/>
    </row>
    <row r="580" spans="1:21" ht="12.75">
      <c r="A580" s="223"/>
      <c r="B580" s="223"/>
      <c r="C580" s="223"/>
      <c r="D580" s="223"/>
      <c r="E580" s="223"/>
      <c r="F580" s="223"/>
      <c r="G580" s="223"/>
      <c r="H580" s="223"/>
      <c r="I580" s="223"/>
      <c r="J580" s="223"/>
      <c r="K580" s="223"/>
      <c r="L580" s="223"/>
      <c r="M580" s="223"/>
      <c r="N580" s="223"/>
      <c r="O580" s="223"/>
      <c r="P580" s="223"/>
      <c r="Q580" s="223"/>
      <c r="R580" s="223"/>
      <c r="S580" s="223"/>
      <c r="T580" s="223"/>
      <c r="U580" s="223"/>
    </row>
    <row r="581" spans="1:21" ht="12.75">
      <c r="A581" s="223"/>
      <c r="B581" s="223"/>
      <c r="C581" s="223"/>
      <c r="D581" s="223"/>
      <c r="E581" s="223"/>
      <c r="F581" s="223"/>
      <c r="G581" s="223"/>
      <c r="H581" s="223"/>
      <c r="I581" s="223"/>
      <c r="J581" s="223"/>
      <c r="K581" s="223"/>
      <c r="L581" s="223"/>
      <c r="M581" s="223"/>
      <c r="N581" s="223"/>
      <c r="O581" s="223"/>
      <c r="P581" s="223"/>
      <c r="Q581" s="223"/>
      <c r="R581" s="223"/>
      <c r="S581" s="223"/>
      <c r="T581" s="223"/>
      <c r="U581" s="223"/>
    </row>
    <row r="582" spans="1:21" ht="12.75">
      <c r="A582" s="223"/>
      <c r="B582" s="223"/>
      <c r="C582" s="223"/>
      <c r="D582" s="223"/>
      <c r="E582" s="223"/>
      <c r="F582" s="223"/>
      <c r="G582" s="223"/>
      <c r="H582" s="223"/>
      <c r="I582" s="223"/>
      <c r="J582" s="223"/>
      <c r="K582" s="223"/>
      <c r="L582" s="223"/>
      <c r="M582" s="223"/>
      <c r="N582" s="223"/>
      <c r="O582" s="223"/>
      <c r="P582" s="223"/>
      <c r="Q582" s="223"/>
      <c r="R582" s="223"/>
      <c r="S582" s="223"/>
      <c r="T582" s="223"/>
      <c r="U582" s="223"/>
    </row>
    <row r="583" spans="1:21" ht="12.75">
      <c r="A583" s="223"/>
      <c r="B583" s="223"/>
      <c r="C583" s="223"/>
      <c r="D583" s="223"/>
      <c r="E583" s="223"/>
      <c r="F583" s="223"/>
      <c r="G583" s="223"/>
      <c r="H583" s="223"/>
      <c r="I583" s="223"/>
      <c r="J583" s="223"/>
      <c r="K583" s="223"/>
      <c r="L583" s="223"/>
      <c r="M583" s="223"/>
      <c r="N583" s="223"/>
      <c r="O583" s="223"/>
      <c r="P583" s="223"/>
      <c r="Q583" s="223"/>
      <c r="R583" s="223"/>
      <c r="S583" s="223"/>
      <c r="T583" s="223"/>
      <c r="U583" s="223"/>
    </row>
    <row r="584" spans="1:21" ht="12.75">
      <c r="A584" s="223"/>
      <c r="B584" s="223"/>
      <c r="C584" s="223"/>
      <c r="D584" s="223"/>
      <c r="E584" s="223"/>
      <c r="F584" s="223"/>
      <c r="G584" s="223"/>
      <c r="H584" s="223"/>
      <c r="I584" s="223"/>
      <c r="J584" s="223"/>
      <c r="K584" s="223"/>
      <c r="L584" s="223"/>
      <c r="M584" s="223"/>
      <c r="N584" s="223"/>
      <c r="O584" s="223"/>
      <c r="P584" s="223"/>
      <c r="Q584" s="223"/>
      <c r="R584" s="223"/>
      <c r="S584" s="223"/>
      <c r="T584" s="223"/>
      <c r="U584" s="223"/>
    </row>
    <row r="585" spans="1:21" ht="12.75">
      <c r="A585" s="223"/>
      <c r="B585" s="223"/>
      <c r="C585" s="223"/>
      <c r="D585" s="223"/>
      <c r="E585" s="223"/>
      <c r="F585" s="223"/>
      <c r="G585" s="223"/>
      <c r="H585" s="223"/>
      <c r="I585" s="223"/>
      <c r="J585" s="223"/>
      <c r="K585" s="223"/>
      <c r="L585" s="223"/>
      <c r="M585" s="223"/>
      <c r="N585" s="223"/>
      <c r="O585" s="223"/>
      <c r="P585" s="223"/>
      <c r="Q585" s="223"/>
      <c r="R585" s="223"/>
      <c r="S585" s="223"/>
      <c r="T585" s="223"/>
      <c r="U585" s="223"/>
    </row>
    <row r="586" spans="1:21" ht="12.75">
      <c r="A586" s="223"/>
      <c r="B586" s="223"/>
      <c r="C586" s="223"/>
      <c r="D586" s="223"/>
      <c r="E586" s="223"/>
      <c r="F586" s="223"/>
      <c r="G586" s="223"/>
      <c r="H586" s="223"/>
      <c r="I586" s="223"/>
      <c r="J586" s="223"/>
      <c r="K586" s="223"/>
      <c r="L586" s="223"/>
      <c r="M586" s="223"/>
      <c r="N586" s="223"/>
      <c r="O586" s="223"/>
      <c r="P586" s="223"/>
      <c r="Q586" s="223"/>
      <c r="R586" s="223"/>
      <c r="S586" s="223"/>
      <c r="T586" s="223"/>
      <c r="U586" s="223"/>
    </row>
    <row r="587" spans="1:21" ht="12.75">
      <c r="A587" s="223"/>
      <c r="B587" s="223"/>
      <c r="C587" s="223"/>
      <c r="D587" s="223"/>
      <c r="E587" s="223"/>
      <c r="F587" s="223"/>
      <c r="G587" s="223"/>
      <c r="H587" s="223"/>
      <c r="I587" s="223"/>
      <c r="J587" s="223"/>
      <c r="K587" s="223"/>
      <c r="L587" s="223"/>
      <c r="M587" s="223"/>
      <c r="N587" s="223"/>
      <c r="O587" s="223"/>
      <c r="P587" s="223"/>
      <c r="Q587" s="223"/>
      <c r="R587" s="223"/>
      <c r="S587" s="223"/>
      <c r="T587" s="223"/>
      <c r="U587" s="223"/>
    </row>
    <row r="588" spans="1:21" ht="12.75">
      <c r="A588" s="223"/>
      <c r="B588" s="223"/>
      <c r="C588" s="223"/>
      <c r="D588" s="223"/>
      <c r="E588" s="223"/>
      <c r="F588" s="223"/>
      <c r="G588" s="223"/>
      <c r="H588" s="223"/>
      <c r="I588" s="223"/>
      <c r="J588" s="223"/>
      <c r="K588" s="223"/>
      <c r="L588" s="223"/>
      <c r="M588" s="223"/>
      <c r="N588" s="223"/>
      <c r="O588" s="223"/>
      <c r="P588" s="223"/>
      <c r="Q588" s="223"/>
      <c r="R588" s="223"/>
      <c r="S588" s="223"/>
      <c r="T588" s="223"/>
      <c r="U588" s="223"/>
    </row>
    <row r="589" spans="1:21" ht="12.75">
      <c r="A589" s="223"/>
      <c r="B589" s="223"/>
      <c r="C589" s="223"/>
      <c r="D589" s="223"/>
      <c r="E589" s="223"/>
      <c r="F589" s="223"/>
      <c r="G589" s="223"/>
      <c r="H589" s="223"/>
      <c r="I589" s="223"/>
      <c r="J589" s="223"/>
      <c r="K589" s="223"/>
      <c r="L589" s="223"/>
      <c r="M589" s="223"/>
      <c r="N589" s="223"/>
      <c r="O589" s="223"/>
      <c r="P589" s="223"/>
      <c r="Q589" s="223"/>
      <c r="R589" s="223"/>
      <c r="S589" s="223"/>
      <c r="T589" s="223"/>
      <c r="U589" s="223"/>
    </row>
    <row r="590" spans="1:21" ht="12.75">
      <c r="A590" s="223"/>
      <c r="B590" s="223"/>
      <c r="C590" s="223"/>
      <c r="D590" s="223"/>
      <c r="E590" s="223"/>
      <c r="F590" s="223"/>
      <c r="G590" s="223"/>
      <c r="H590" s="223"/>
      <c r="I590" s="223"/>
      <c r="J590" s="223"/>
      <c r="K590" s="223"/>
      <c r="L590" s="223"/>
      <c r="M590" s="223"/>
      <c r="N590" s="223"/>
      <c r="O590" s="223"/>
      <c r="P590" s="223"/>
      <c r="Q590" s="223"/>
      <c r="R590" s="223"/>
      <c r="S590" s="223"/>
      <c r="T590" s="223"/>
      <c r="U590" s="223"/>
    </row>
    <row r="591" spans="1:21" ht="12.75">
      <c r="A591" s="223"/>
      <c r="B591" s="223"/>
      <c r="C591" s="223"/>
      <c r="D591" s="223"/>
      <c r="E591" s="223"/>
      <c r="F591" s="223"/>
      <c r="G591" s="223"/>
      <c r="H591" s="223"/>
      <c r="I591" s="223"/>
      <c r="J591" s="223"/>
      <c r="K591" s="223"/>
      <c r="L591" s="223"/>
      <c r="M591" s="223"/>
      <c r="N591" s="223"/>
      <c r="O591" s="223"/>
      <c r="P591" s="223"/>
      <c r="Q591" s="223"/>
      <c r="R591" s="223"/>
      <c r="S591" s="223"/>
      <c r="T591" s="223"/>
      <c r="U591" s="223"/>
    </row>
    <row r="592" spans="1:21" ht="12.75">
      <c r="A592" s="223"/>
      <c r="B592" s="223"/>
      <c r="C592" s="223"/>
      <c r="D592" s="223"/>
      <c r="E592" s="223"/>
      <c r="F592" s="223"/>
      <c r="G592" s="223"/>
      <c r="H592" s="223"/>
      <c r="I592" s="223"/>
      <c r="J592" s="223"/>
      <c r="K592" s="223"/>
      <c r="L592" s="223"/>
      <c r="M592" s="223"/>
      <c r="N592" s="223"/>
      <c r="O592" s="223"/>
      <c r="P592" s="223"/>
      <c r="Q592" s="223"/>
      <c r="R592" s="223"/>
      <c r="S592" s="223"/>
      <c r="T592" s="223"/>
      <c r="U592" s="223"/>
    </row>
    <row r="593" spans="1:21" ht="12.75">
      <c r="A593" s="223"/>
      <c r="B593" s="223"/>
      <c r="C593" s="223"/>
      <c r="D593" s="223"/>
      <c r="E593" s="223"/>
      <c r="F593" s="223"/>
      <c r="G593" s="223"/>
      <c r="H593" s="223"/>
      <c r="I593" s="223"/>
      <c r="J593" s="223"/>
      <c r="K593" s="223"/>
      <c r="L593" s="223"/>
      <c r="M593" s="223"/>
      <c r="N593" s="223"/>
      <c r="O593" s="223"/>
      <c r="P593" s="223"/>
      <c r="Q593" s="223"/>
      <c r="R593" s="223"/>
      <c r="S593" s="223"/>
      <c r="T593" s="223"/>
      <c r="U593" s="223"/>
    </row>
    <row r="594" spans="1:21" ht="12.75">
      <c r="A594" s="223"/>
      <c r="B594" s="223"/>
      <c r="C594" s="223"/>
      <c r="D594" s="223"/>
      <c r="E594" s="223"/>
      <c r="F594" s="223"/>
      <c r="G594" s="223"/>
      <c r="H594" s="223"/>
      <c r="I594" s="223"/>
      <c r="J594" s="223"/>
      <c r="K594" s="223"/>
      <c r="L594" s="223"/>
      <c r="M594" s="223"/>
      <c r="N594" s="223"/>
      <c r="O594" s="223"/>
      <c r="P594" s="223"/>
      <c r="Q594" s="223"/>
      <c r="R594" s="223"/>
      <c r="S594" s="223"/>
      <c r="T594" s="223"/>
      <c r="U594" s="223"/>
    </row>
    <row r="595" spans="1:21" ht="12.75">
      <c r="A595" s="223"/>
      <c r="B595" s="223"/>
      <c r="C595" s="223"/>
      <c r="D595" s="223"/>
      <c r="E595" s="223"/>
      <c r="F595" s="223"/>
      <c r="G595" s="223"/>
      <c r="H595" s="223"/>
      <c r="I595" s="223"/>
      <c r="J595" s="223"/>
      <c r="K595" s="223"/>
      <c r="L595" s="223"/>
      <c r="M595" s="223"/>
      <c r="N595" s="223"/>
      <c r="O595" s="223"/>
      <c r="P595" s="223"/>
      <c r="Q595" s="223"/>
      <c r="R595" s="223"/>
      <c r="S595" s="223"/>
      <c r="T595" s="223"/>
      <c r="U595" s="223"/>
    </row>
    <row r="596" spans="1:21" ht="12.75">
      <c r="A596" s="223"/>
      <c r="B596" s="223"/>
      <c r="C596" s="223"/>
      <c r="D596" s="223"/>
      <c r="E596" s="223"/>
      <c r="F596" s="223"/>
      <c r="G596" s="223"/>
      <c r="H596" s="223"/>
      <c r="I596" s="223"/>
      <c r="J596" s="223"/>
      <c r="K596" s="223"/>
      <c r="L596" s="223"/>
      <c r="M596" s="223"/>
      <c r="N596" s="223"/>
      <c r="O596" s="223"/>
      <c r="P596" s="223"/>
      <c r="Q596" s="223"/>
      <c r="R596" s="223"/>
      <c r="S596" s="223"/>
      <c r="T596" s="223"/>
      <c r="U596" s="223"/>
    </row>
    <row r="597" spans="1:21" ht="12.75">
      <c r="A597" s="223"/>
      <c r="B597" s="223"/>
      <c r="C597" s="223"/>
      <c r="D597" s="223"/>
      <c r="E597" s="223"/>
      <c r="F597" s="223"/>
      <c r="G597" s="223"/>
      <c r="H597" s="223"/>
      <c r="I597" s="223"/>
      <c r="J597" s="223"/>
      <c r="K597" s="223"/>
      <c r="L597" s="223"/>
      <c r="M597" s="223"/>
      <c r="N597" s="223"/>
      <c r="O597" s="223"/>
      <c r="P597" s="223"/>
      <c r="Q597" s="223"/>
      <c r="R597" s="223"/>
      <c r="S597" s="223"/>
      <c r="T597" s="223"/>
      <c r="U597" s="223"/>
    </row>
    <row r="598" spans="1:21" ht="12.75">
      <c r="A598" s="223"/>
      <c r="B598" s="223"/>
      <c r="C598" s="223"/>
      <c r="D598" s="223"/>
      <c r="E598" s="223"/>
      <c r="F598" s="223"/>
      <c r="G598" s="223"/>
      <c r="H598" s="223"/>
      <c r="I598" s="223"/>
      <c r="J598" s="223"/>
      <c r="K598" s="223"/>
      <c r="L598" s="223"/>
      <c r="M598" s="223"/>
      <c r="N598" s="223"/>
      <c r="O598" s="223"/>
      <c r="P598" s="223"/>
      <c r="Q598" s="223"/>
      <c r="R598" s="223"/>
      <c r="S598" s="223"/>
      <c r="T598" s="223"/>
      <c r="U598" s="223"/>
    </row>
    <row r="599" spans="1:21" ht="12.75">
      <c r="A599" s="223"/>
      <c r="B599" s="223"/>
      <c r="C599" s="223"/>
      <c r="D599" s="223"/>
      <c r="E599" s="223"/>
      <c r="F599" s="223"/>
      <c r="G599" s="223"/>
      <c r="H599" s="223"/>
      <c r="I599" s="223"/>
      <c r="J599" s="223"/>
      <c r="K599" s="223"/>
      <c r="L599" s="223"/>
      <c r="M599" s="223"/>
      <c r="N599" s="223"/>
      <c r="O599" s="223"/>
      <c r="P599" s="223"/>
      <c r="Q599" s="223"/>
      <c r="R599" s="223"/>
      <c r="S599" s="223"/>
      <c r="T599" s="223"/>
      <c r="U599" s="223"/>
    </row>
    <row r="600" spans="1:21" ht="12.75">
      <c r="A600" s="223"/>
      <c r="B600" s="223"/>
      <c r="C600" s="223"/>
      <c r="D600" s="223"/>
      <c r="E600" s="223"/>
      <c r="F600" s="223"/>
      <c r="G600" s="223"/>
      <c r="H600" s="223"/>
      <c r="I600" s="223"/>
      <c r="J600" s="223"/>
      <c r="K600" s="223"/>
      <c r="L600" s="223"/>
      <c r="M600" s="223"/>
      <c r="N600" s="223"/>
      <c r="O600" s="223"/>
      <c r="P600" s="223"/>
      <c r="Q600" s="223"/>
      <c r="R600" s="223"/>
      <c r="S600" s="223"/>
      <c r="T600" s="223"/>
      <c r="U600" s="223"/>
    </row>
    <row r="601" spans="1:21" ht="12.75">
      <c r="A601" s="223"/>
      <c r="B601" s="223"/>
      <c r="C601" s="223"/>
      <c r="D601" s="223"/>
      <c r="E601" s="223"/>
      <c r="F601" s="223"/>
      <c r="G601" s="223"/>
      <c r="H601" s="223"/>
      <c r="I601" s="223"/>
      <c r="J601" s="223"/>
      <c r="K601" s="223"/>
      <c r="L601" s="223"/>
      <c r="M601" s="223"/>
      <c r="N601" s="223"/>
      <c r="O601" s="223"/>
      <c r="P601" s="223"/>
      <c r="Q601" s="223"/>
      <c r="R601" s="223"/>
      <c r="S601" s="223"/>
      <c r="T601" s="223"/>
      <c r="U601" s="223"/>
    </row>
    <row r="602" spans="1:21" ht="12.75">
      <c r="A602" s="223"/>
      <c r="B602" s="223"/>
      <c r="C602" s="223"/>
      <c r="D602" s="223"/>
      <c r="E602" s="223"/>
      <c r="F602" s="223"/>
      <c r="G602" s="223"/>
      <c r="H602" s="223"/>
      <c r="I602" s="223"/>
      <c r="J602" s="223"/>
      <c r="K602" s="223"/>
      <c r="L602" s="223"/>
      <c r="M602" s="223"/>
      <c r="N602" s="223"/>
      <c r="O602" s="223"/>
      <c r="P602" s="223"/>
      <c r="Q602" s="223"/>
      <c r="R602" s="223"/>
      <c r="S602" s="223"/>
      <c r="T602" s="223"/>
      <c r="U602" s="223"/>
    </row>
    <row r="603" spans="1:21" ht="12.75">
      <c r="A603" s="223"/>
      <c r="B603" s="223"/>
      <c r="C603" s="223"/>
      <c r="D603" s="223"/>
      <c r="E603" s="223"/>
      <c r="F603" s="223"/>
      <c r="G603" s="223"/>
      <c r="H603" s="223"/>
      <c r="I603" s="223"/>
      <c r="J603" s="223"/>
      <c r="K603" s="223"/>
      <c r="L603" s="223"/>
      <c r="M603" s="223"/>
      <c r="N603" s="223"/>
      <c r="O603" s="223"/>
      <c r="P603" s="223"/>
      <c r="Q603" s="223"/>
      <c r="R603" s="223"/>
      <c r="S603" s="223"/>
      <c r="T603" s="223"/>
      <c r="U603" s="223"/>
    </row>
    <row r="604" spans="1:21" ht="12.75">
      <c r="A604" s="223"/>
      <c r="B604" s="223"/>
      <c r="C604" s="223"/>
      <c r="D604" s="223"/>
      <c r="E604" s="223"/>
      <c r="F604" s="223"/>
      <c r="G604" s="223"/>
      <c r="H604" s="223"/>
      <c r="I604" s="223"/>
      <c r="J604" s="223"/>
      <c r="K604" s="223"/>
      <c r="L604" s="223"/>
      <c r="M604" s="223"/>
      <c r="N604" s="223"/>
      <c r="O604" s="223"/>
      <c r="P604" s="223"/>
      <c r="Q604" s="223"/>
      <c r="R604" s="223"/>
      <c r="S604" s="223"/>
      <c r="T604" s="223"/>
      <c r="U604" s="223"/>
    </row>
    <row r="605" spans="1:21" ht="12.75">
      <c r="A605" s="223"/>
      <c r="B605" s="223"/>
      <c r="C605" s="223"/>
      <c r="D605" s="223"/>
      <c r="E605" s="223"/>
      <c r="F605" s="223"/>
      <c r="G605" s="223"/>
      <c r="H605" s="223"/>
      <c r="I605" s="223"/>
      <c r="J605" s="223"/>
      <c r="K605" s="223"/>
      <c r="L605" s="223"/>
      <c r="M605" s="223"/>
      <c r="N605" s="223"/>
      <c r="O605" s="223"/>
      <c r="P605" s="223"/>
      <c r="Q605" s="223"/>
      <c r="R605" s="223"/>
      <c r="S605" s="223"/>
      <c r="T605" s="223"/>
      <c r="U605" s="223"/>
    </row>
    <row r="606" spans="1:21" ht="12.75">
      <c r="A606" s="223"/>
      <c r="B606" s="223"/>
      <c r="C606" s="223"/>
      <c r="D606" s="223"/>
      <c r="E606" s="223"/>
      <c r="F606" s="223"/>
      <c r="G606" s="223"/>
      <c r="H606" s="223"/>
      <c r="I606" s="223"/>
      <c r="J606" s="223"/>
      <c r="K606" s="223"/>
      <c r="L606" s="223"/>
      <c r="M606" s="223"/>
      <c r="N606" s="223"/>
      <c r="O606" s="223"/>
      <c r="P606" s="223"/>
      <c r="Q606" s="223"/>
      <c r="R606" s="223"/>
      <c r="S606" s="223"/>
      <c r="T606" s="223"/>
      <c r="U606" s="223"/>
    </row>
    <row r="607" spans="1:21" ht="12.75">
      <c r="A607" s="223"/>
      <c r="B607" s="223"/>
      <c r="C607" s="223"/>
      <c r="D607" s="223"/>
      <c r="E607" s="223"/>
      <c r="F607" s="223"/>
      <c r="G607" s="223"/>
      <c r="H607" s="223"/>
      <c r="I607" s="223"/>
      <c r="J607" s="223"/>
      <c r="K607" s="223"/>
      <c r="L607" s="223"/>
      <c r="M607" s="223"/>
      <c r="N607" s="223"/>
      <c r="O607" s="223"/>
      <c r="P607" s="223"/>
      <c r="Q607" s="223"/>
      <c r="R607" s="223"/>
      <c r="S607" s="223"/>
      <c r="T607" s="223"/>
      <c r="U607" s="223"/>
    </row>
    <row r="608" spans="1:21" ht="12.75">
      <c r="A608" s="223"/>
      <c r="B608" s="223"/>
      <c r="C608" s="223"/>
      <c r="D608" s="223"/>
      <c r="E608" s="223"/>
      <c r="F608" s="223"/>
      <c r="G608" s="223"/>
      <c r="H608" s="223"/>
      <c r="I608" s="223"/>
      <c r="J608" s="223"/>
      <c r="K608" s="223"/>
      <c r="L608" s="223"/>
      <c r="M608" s="223"/>
      <c r="N608" s="223"/>
      <c r="O608" s="223"/>
      <c r="P608" s="223"/>
      <c r="Q608" s="223"/>
      <c r="R608" s="223"/>
      <c r="S608" s="223"/>
      <c r="T608" s="223"/>
      <c r="U608" s="223"/>
    </row>
    <row r="609" spans="1:21" ht="12.75">
      <c r="A609" s="223"/>
      <c r="B609" s="223"/>
      <c r="C609" s="223"/>
      <c r="D609" s="223"/>
      <c r="E609" s="223"/>
      <c r="F609" s="223"/>
      <c r="G609" s="223"/>
      <c r="H609" s="223"/>
      <c r="I609" s="223"/>
      <c r="J609" s="223"/>
      <c r="K609" s="223"/>
      <c r="L609" s="223"/>
      <c r="M609" s="223"/>
      <c r="N609" s="223"/>
      <c r="O609" s="223"/>
      <c r="P609" s="223"/>
      <c r="Q609" s="223"/>
      <c r="R609" s="223"/>
      <c r="S609" s="223"/>
      <c r="T609" s="223"/>
      <c r="U609" s="223"/>
    </row>
    <row r="610" spans="1:21" ht="12.75">
      <c r="A610" s="223"/>
      <c r="B610" s="223"/>
      <c r="C610" s="223"/>
      <c r="D610" s="223"/>
      <c r="E610" s="223"/>
      <c r="F610" s="223"/>
      <c r="G610" s="223"/>
      <c r="H610" s="223"/>
      <c r="I610" s="223"/>
      <c r="J610" s="223"/>
      <c r="K610" s="223"/>
      <c r="L610" s="223"/>
      <c r="M610" s="223"/>
      <c r="N610" s="223"/>
      <c r="O610" s="223"/>
      <c r="P610" s="223"/>
      <c r="Q610" s="223"/>
      <c r="R610" s="223"/>
      <c r="S610" s="223"/>
      <c r="T610" s="223"/>
      <c r="U610" s="223"/>
    </row>
    <row r="611" spans="1:21" ht="12.75">
      <c r="A611" s="223"/>
      <c r="B611" s="223"/>
      <c r="C611" s="223"/>
      <c r="D611" s="223"/>
      <c r="E611" s="223"/>
      <c r="F611" s="223"/>
      <c r="G611" s="223"/>
      <c r="H611" s="223"/>
      <c r="I611" s="223"/>
      <c r="J611" s="223"/>
      <c r="K611" s="223"/>
      <c r="L611" s="223"/>
      <c r="M611" s="223"/>
      <c r="N611" s="223"/>
      <c r="O611" s="223"/>
      <c r="P611" s="223"/>
      <c r="Q611" s="223"/>
      <c r="R611" s="223"/>
      <c r="S611" s="223"/>
      <c r="T611" s="223"/>
      <c r="U611" s="223"/>
    </row>
    <row r="612" spans="1:21" ht="12.75">
      <c r="A612" s="223"/>
      <c r="B612" s="223"/>
      <c r="C612" s="223"/>
      <c r="D612" s="223"/>
      <c r="E612" s="223"/>
      <c r="F612" s="223"/>
      <c r="G612" s="223"/>
      <c r="H612" s="223"/>
      <c r="I612" s="223"/>
      <c r="J612" s="223"/>
      <c r="K612" s="223"/>
      <c r="L612" s="223"/>
      <c r="M612" s="223"/>
      <c r="N612" s="223"/>
      <c r="O612" s="223"/>
      <c r="P612" s="223"/>
      <c r="Q612" s="223"/>
      <c r="R612" s="223"/>
      <c r="S612" s="223"/>
      <c r="T612" s="223"/>
      <c r="U612" s="223"/>
    </row>
    <row r="613" spans="1:21" ht="12.75">
      <c r="A613" s="223"/>
      <c r="B613" s="223"/>
      <c r="C613" s="223"/>
      <c r="D613" s="223"/>
      <c r="E613" s="223"/>
      <c r="F613" s="223"/>
      <c r="G613" s="223"/>
      <c r="H613" s="223"/>
      <c r="I613" s="223"/>
      <c r="J613" s="223"/>
      <c r="K613" s="223"/>
      <c r="L613" s="223"/>
      <c r="M613" s="223"/>
      <c r="N613" s="223"/>
      <c r="O613" s="223"/>
      <c r="P613" s="223"/>
      <c r="Q613" s="223"/>
      <c r="R613" s="223"/>
      <c r="S613" s="223"/>
      <c r="T613" s="223"/>
      <c r="U613" s="223"/>
    </row>
    <row r="614" spans="1:21" ht="12.75">
      <c r="A614" s="223"/>
      <c r="B614" s="223"/>
      <c r="C614" s="223"/>
      <c r="D614" s="223"/>
      <c r="E614" s="223"/>
      <c r="F614" s="223"/>
      <c r="G614" s="223"/>
      <c r="H614" s="223"/>
      <c r="I614" s="223"/>
      <c r="J614" s="223"/>
      <c r="K614" s="223"/>
      <c r="L614" s="223"/>
      <c r="M614" s="223"/>
      <c r="N614" s="223"/>
      <c r="O614" s="223"/>
      <c r="P614" s="223"/>
      <c r="Q614" s="223"/>
      <c r="R614" s="223"/>
      <c r="S614" s="223"/>
      <c r="T614" s="223"/>
      <c r="U614" s="223"/>
    </row>
    <row r="615" spans="1:21" ht="12.75">
      <c r="A615" s="223"/>
      <c r="B615" s="223"/>
      <c r="C615" s="223"/>
      <c r="D615" s="223"/>
      <c r="E615" s="223"/>
      <c r="F615" s="223"/>
      <c r="G615" s="223"/>
      <c r="H615" s="223"/>
      <c r="I615" s="223"/>
      <c r="J615" s="223"/>
      <c r="K615" s="223"/>
      <c r="L615" s="223"/>
      <c r="M615" s="223"/>
      <c r="N615" s="223"/>
      <c r="O615" s="223"/>
      <c r="P615" s="223"/>
      <c r="Q615" s="223"/>
      <c r="R615" s="223"/>
      <c r="S615" s="223"/>
      <c r="T615" s="223"/>
      <c r="U615" s="223"/>
    </row>
    <row r="616" spans="1:21" ht="12.75">
      <c r="A616" s="223"/>
      <c r="B616" s="223"/>
      <c r="C616" s="223"/>
      <c r="D616" s="223"/>
      <c r="E616" s="223"/>
      <c r="F616" s="223"/>
      <c r="G616" s="223"/>
      <c r="H616" s="223"/>
      <c r="I616" s="223"/>
      <c r="J616" s="223"/>
      <c r="K616" s="223"/>
      <c r="L616" s="223"/>
      <c r="M616" s="223"/>
      <c r="N616" s="223"/>
      <c r="O616" s="223"/>
      <c r="P616" s="223"/>
      <c r="Q616" s="223"/>
      <c r="R616" s="223"/>
      <c r="S616" s="223"/>
      <c r="T616" s="223"/>
      <c r="U616" s="223"/>
    </row>
    <row r="617" spans="1:21" ht="12.75">
      <c r="A617" s="223"/>
      <c r="B617" s="223"/>
      <c r="C617" s="223"/>
      <c r="D617" s="223"/>
      <c r="E617" s="223"/>
      <c r="F617" s="223"/>
      <c r="G617" s="223"/>
      <c r="H617" s="223"/>
      <c r="I617" s="223"/>
      <c r="J617" s="223"/>
      <c r="K617" s="223"/>
      <c r="L617" s="223"/>
      <c r="M617" s="223"/>
      <c r="N617" s="223"/>
      <c r="O617" s="223"/>
      <c r="P617" s="223"/>
      <c r="Q617" s="223"/>
      <c r="R617" s="223"/>
      <c r="S617" s="223"/>
      <c r="T617" s="223"/>
      <c r="U617" s="223"/>
    </row>
    <row r="618" spans="1:21" ht="12.75">
      <c r="A618" s="223"/>
      <c r="B618" s="223"/>
      <c r="C618" s="223"/>
      <c r="D618" s="223"/>
      <c r="E618" s="223"/>
      <c r="F618" s="223"/>
      <c r="G618" s="223"/>
      <c r="H618" s="223"/>
      <c r="I618" s="223"/>
      <c r="J618" s="223"/>
      <c r="K618" s="223"/>
      <c r="L618" s="223"/>
      <c r="M618" s="223"/>
      <c r="N618" s="223"/>
      <c r="O618" s="223"/>
      <c r="P618" s="223"/>
      <c r="Q618" s="223"/>
      <c r="R618" s="223"/>
      <c r="S618" s="223"/>
      <c r="T618" s="223"/>
      <c r="U618" s="223"/>
    </row>
    <row r="619" spans="1:21" ht="12.75">
      <c r="A619" s="223"/>
      <c r="B619" s="223"/>
      <c r="C619" s="223"/>
      <c r="D619" s="223"/>
      <c r="E619" s="223"/>
      <c r="F619" s="223"/>
      <c r="G619" s="223"/>
      <c r="H619" s="223"/>
      <c r="I619" s="223"/>
      <c r="J619" s="223"/>
      <c r="K619" s="223"/>
      <c r="L619" s="223"/>
      <c r="M619" s="223"/>
      <c r="N619" s="223"/>
      <c r="O619" s="223"/>
      <c r="P619" s="223"/>
      <c r="Q619" s="223"/>
      <c r="R619" s="223"/>
      <c r="S619" s="223"/>
      <c r="T619" s="223"/>
      <c r="U619" s="223"/>
    </row>
    <row r="620" spans="1:21" ht="12.75">
      <c r="A620" s="223"/>
      <c r="B620" s="223"/>
      <c r="C620" s="223"/>
      <c r="D620" s="223"/>
      <c r="E620" s="223"/>
      <c r="F620" s="223"/>
      <c r="G620" s="223"/>
      <c r="H620" s="223"/>
      <c r="I620" s="223"/>
      <c r="J620" s="223"/>
      <c r="K620" s="223"/>
      <c r="L620" s="223"/>
      <c r="M620" s="223"/>
      <c r="N620" s="223"/>
      <c r="O620" s="223"/>
      <c r="P620" s="223"/>
      <c r="Q620" s="223"/>
      <c r="R620" s="223"/>
      <c r="S620" s="223"/>
      <c r="T620" s="223"/>
      <c r="U620" s="223"/>
    </row>
    <row r="621" spans="1:21" ht="12.75">
      <c r="A621" s="223"/>
      <c r="B621" s="223"/>
      <c r="C621" s="223"/>
      <c r="D621" s="223"/>
      <c r="E621" s="223"/>
      <c r="F621" s="223"/>
      <c r="G621" s="223"/>
      <c r="H621" s="223"/>
      <c r="I621" s="223"/>
      <c r="J621" s="223"/>
      <c r="K621" s="223"/>
      <c r="L621" s="223"/>
      <c r="M621" s="223"/>
      <c r="N621" s="223"/>
      <c r="O621" s="223"/>
      <c r="P621" s="223"/>
      <c r="Q621" s="223"/>
      <c r="R621" s="223"/>
      <c r="S621" s="223"/>
      <c r="T621" s="223"/>
      <c r="U621" s="223"/>
    </row>
    <row r="622" spans="1:21" ht="12.75">
      <c r="A622" s="223"/>
      <c r="B622" s="223"/>
      <c r="C622" s="223"/>
      <c r="D622" s="223"/>
      <c r="E622" s="223"/>
      <c r="F622" s="223"/>
      <c r="G622" s="223"/>
      <c r="H622" s="223"/>
      <c r="I622" s="223"/>
      <c r="J622" s="223"/>
      <c r="K622" s="223"/>
      <c r="L622" s="223"/>
      <c r="M622" s="223"/>
      <c r="N622" s="223"/>
      <c r="O622" s="223"/>
      <c r="P622" s="223"/>
      <c r="Q622" s="223"/>
      <c r="R622" s="223"/>
      <c r="S622" s="223"/>
      <c r="T622" s="223"/>
      <c r="U622" s="223"/>
    </row>
    <row r="623" spans="1:21" ht="12.75">
      <c r="A623" s="223"/>
      <c r="B623" s="223"/>
      <c r="C623" s="223"/>
      <c r="D623" s="223"/>
      <c r="E623" s="223"/>
      <c r="F623" s="223"/>
      <c r="G623" s="223"/>
      <c r="H623" s="223"/>
      <c r="I623" s="223"/>
      <c r="J623" s="223"/>
      <c r="K623" s="223"/>
      <c r="L623" s="223"/>
      <c r="M623" s="223"/>
      <c r="N623" s="223"/>
      <c r="O623" s="223"/>
      <c r="P623" s="223"/>
      <c r="Q623" s="223"/>
      <c r="R623" s="223"/>
      <c r="S623" s="223"/>
      <c r="T623" s="223"/>
      <c r="U623" s="223"/>
    </row>
    <row r="624" spans="1:21" ht="12.75">
      <c r="A624" s="223"/>
      <c r="B624" s="223"/>
      <c r="C624" s="223"/>
      <c r="D624" s="223"/>
      <c r="E624" s="223"/>
      <c r="F624" s="223"/>
      <c r="G624" s="223"/>
      <c r="H624" s="223"/>
      <c r="I624" s="223"/>
      <c r="J624" s="223"/>
      <c r="K624" s="223"/>
      <c r="L624" s="223"/>
      <c r="M624" s="223"/>
      <c r="N624" s="223"/>
      <c r="O624" s="223"/>
      <c r="P624" s="223"/>
      <c r="Q624" s="223"/>
      <c r="R624" s="223"/>
      <c r="S624" s="223"/>
      <c r="T624" s="223"/>
      <c r="U624" s="223"/>
    </row>
    <row r="625" spans="1:21" ht="12.75">
      <c r="A625" s="223"/>
      <c r="B625" s="223"/>
      <c r="C625" s="223"/>
      <c r="D625" s="223"/>
      <c r="E625" s="223"/>
      <c r="F625" s="223"/>
      <c r="G625" s="223"/>
      <c r="H625" s="223"/>
      <c r="I625" s="223"/>
      <c r="J625" s="223"/>
      <c r="K625" s="223"/>
      <c r="L625" s="223"/>
      <c r="M625" s="223"/>
      <c r="N625" s="223"/>
      <c r="O625" s="223"/>
      <c r="P625" s="223"/>
      <c r="Q625" s="223"/>
      <c r="R625" s="223"/>
      <c r="S625" s="223"/>
      <c r="T625" s="223"/>
      <c r="U625" s="223"/>
    </row>
    <row r="626" spans="1:21" ht="12.75">
      <c r="A626" s="223"/>
      <c r="B626" s="223"/>
      <c r="C626" s="223"/>
      <c r="D626" s="223"/>
      <c r="E626" s="223"/>
      <c r="F626" s="223"/>
      <c r="G626" s="223"/>
      <c r="H626" s="223"/>
      <c r="I626" s="223"/>
      <c r="J626" s="223"/>
      <c r="K626" s="223"/>
      <c r="L626" s="223"/>
      <c r="M626" s="223"/>
      <c r="N626" s="223"/>
      <c r="O626" s="223"/>
      <c r="P626" s="223"/>
      <c r="Q626" s="223"/>
      <c r="R626" s="223"/>
      <c r="S626" s="223"/>
      <c r="T626" s="223"/>
      <c r="U626" s="223"/>
    </row>
    <row r="627" spans="1:21" ht="12.75">
      <c r="A627" s="223"/>
      <c r="B627" s="223"/>
      <c r="C627" s="223"/>
      <c r="D627" s="223"/>
      <c r="E627" s="223"/>
      <c r="F627" s="223"/>
      <c r="G627" s="223"/>
      <c r="H627" s="223"/>
      <c r="I627" s="223"/>
      <c r="J627" s="223"/>
      <c r="K627" s="223"/>
      <c r="L627" s="223"/>
      <c r="M627" s="223"/>
      <c r="N627" s="223"/>
      <c r="O627" s="223"/>
      <c r="P627" s="223"/>
      <c r="Q627" s="223"/>
      <c r="R627" s="223"/>
      <c r="S627" s="223"/>
      <c r="T627" s="223"/>
      <c r="U627" s="223"/>
    </row>
    <row r="628" spans="1:21" ht="12.75">
      <c r="A628" s="223"/>
      <c r="B628" s="223"/>
      <c r="C628" s="223"/>
      <c r="D628" s="223"/>
      <c r="E628" s="223"/>
      <c r="F628" s="223"/>
      <c r="G628" s="223"/>
      <c r="H628" s="223"/>
      <c r="I628" s="223"/>
      <c r="J628" s="223"/>
      <c r="K628" s="223"/>
      <c r="L628" s="223"/>
      <c r="M628" s="223"/>
      <c r="N628" s="223"/>
      <c r="O628" s="223"/>
      <c r="P628" s="223"/>
      <c r="Q628" s="223"/>
      <c r="R628" s="223"/>
      <c r="S628" s="223"/>
      <c r="T628" s="223"/>
      <c r="U628" s="223"/>
    </row>
    <row r="629" spans="1:21" ht="12.75">
      <c r="A629" s="223"/>
      <c r="B629" s="223"/>
      <c r="C629" s="223"/>
      <c r="D629" s="223"/>
      <c r="E629" s="223"/>
      <c r="F629" s="223"/>
      <c r="G629" s="223"/>
      <c r="H629" s="223"/>
      <c r="I629" s="223"/>
      <c r="J629" s="223"/>
      <c r="K629" s="223"/>
      <c r="L629" s="223"/>
      <c r="M629" s="223"/>
      <c r="N629" s="223"/>
      <c r="O629" s="223"/>
      <c r="P629" s="223"/>
      <c r="Q629" s="223"/>
      <c r="R629" s="223"/>
      <c r="S629" s="223"/>
      <c r="T629" s="223"/>
      <c r="U629" s="223"/>
    </row>
    <row r="630" spans="1:21" ht="12.75">
      <c r="A630" s="223"/>
      <c r="B630" s="223"/>
      <c r="C630" s="223"/>
      <c r="D630" s="223"/>
      <c r="E630" s="223"/>
      <c r="F630" s="223"/>
      <c r="G630" s="223"/>
      <c r="H630" s="223"/>
      <c r="I630" s="223"/>
      <c r="J630" s="223"/>
      <c r="K630" s="223"/>
      <c r="L630" s="223"/>
      <c r="M630" s="223"/>
      <c r="N630" s="223"/>
      <c r="O630" s="223"/>
      <c r="P630" s="223"/>
      <c r="Q630" s="223"/>
      <c r="R630" s="223"/>
      <c r="S630" s="223"/>
      <c r="T630" s="223"/>
      <c r="U630" s="223"/>
    </row>
    <row r="631" spans="1:21" ht="12.75">
      <c r="A631" s="223"/>
      <c r="B631" s="223"/>
      <c r="C631" s="223"/>
      <c r="D631" s="223"/>
      <c r="E631" s="223"/>
      <c r="F631" s="223"/>
      <c r="G631" s="223"/>
      <c r="H631" s="223"/>
      <c r="I631" s="223"/>
      <c r="J631" s="223"/>
      <c r="K631" s="223"/>
      <c r="L631" s="223"/>
      <c r="M631" s="223"/>
      <c r="N631" s="223"/>
      <c r="O631" s="223"/>
      <c r="P631" s="223"/>
      <c r="Q631" s="223"/>
      <c r="R631" s="223"/>
      <c r="S631" s="223"/>
      <c r="T631" s="223"/>
      <c r="U631" s="223"/>
    </row>
    <row r="632" spans="1:21" ht="12.75">
      <c r="A632" s="223"/>
      <c r="B632" s="223"/>
      <c r="C632" s="223"/>
      <c r="D632" s="223"/>
      <c r="E632" s="223"/>
      <c r="F632" s="223"/>
      <c r="G632" s="223"/>
      <c r="H632" s="223"/>
      <c r="I632" s="223"/>
      <c r="J632" s="223"/>
      <c r="K632" s="223"/>
      <c r="L632" s="223"/>
      <c r="M632" s="223"/>
      <c r="N632" s="223"/>
      <c r="O632" s="223"/>
      <c r="P632" s="223"/>
      <c r="Q632" s="223"/>
      <c r="R632" s="223"/>
      <c r="S632" s="223"/>
      <c r="T632" s="223"/>
      <c r="U632" s="223"/>
    </row>
    <row r="633" spans="1:21" ht="12.75">
      <c r="A633" s="223"/>
      <c r="B633" s="223"/>
      <c r="C633" s="223"/>
      <c r="D633" s="223"/>
      <c r="E633" s="223"/>
      <c r="F633" s="223"/>
      <c r="G633" s="223"/>
      <c r="H633" s="223"/>
      <c r="I633" s="223"/>
      <c r="J633" s="223"/>
      <c r="K633" s="223"/>
      <c r="L633" s="223"/>
      <c r="M633" s="223"/>
      <c r="N633" s="223"/>
      <c r="O633" s="223"/>
      <c r="P633" s="223"/>
      <c r="Q633" s="223"/>
      <c r="R633" s="223"/>
      <c r="S633" s="223"/>
      <c r="T633" s="223"/>
      <c r="U633" s="223"/>
    </row>
    <row r="634" spans="1:21" ht="12.75">
      <c r="A634" s="223"/>
      <c r="B634" s="223"/>
      <c r="C634" s="223"/>
      <c r="D634" s="223"/>
      <c r="E634" s="223"/>
      <c r="F634" s="223"/>
      <c r="G634" s="223"/>
      <c r="H634" s="223"/>
      <c r="I634" s="223"/>
      <c r="J634" s="223"/>
      <c r="K634" s="223"/>
      <c r="L634" s="223"/>
      <c r="M634" s="223"/>
      <c r="N634" s="223"/>
      <c r="O634" s="223"/>
      <c r="P634" s="223"/>
      <c r="Q634" s="223"/>
      <c r="R634" s="223"/>
      <c r="S634" s="223"/>
      <c r="T634" s="223"/>
      <c r="U634" s="223"/>
    </row>
    <row r="635" spans="1:21" ht="12.75">
      <c r="A635" s="223"/>
      <c r="B635" s="223"/>
      <c r="C635" s="223"/>
      <c r="D635" s="223"/>
      <c r="E635" s="223"/>
      <c r="F635" s="223"/>
      <c r="G635" s="223"/>
      <c r="H635" s="223"/>
      <c r="I635" s="223"/>
      <c r="J635" s="223"/>
      <c r="K635" s="223"/>
      <c r="L635" s="223"/>
      <c r="M635" s="223"/>
      <c r="N635" s="223"/>
      <c r="O635" s="223"/>
      <c r="P635" s="223"/>
      <c r="Q635" s="223"/>
      <c r="R635" s="223"/>
      <c r="S635" s="223"/>
      <c r="T635" s="223"/>
      <c r="U635" s="223"/>
    </row>
    <row r="636" spans="1:21" ht="12.75">
      <c r="A636" s="223"/>
      <c r="B636" s="223"/>
      <c r="C636" s="223"/>
      <c r="D636" s="223"/>
      <c r="E636" s="223"/>
      <c r="F636" s="223"/>
      <c r="G636" s="223"/>
      <c r="H636" s="223"/>
      <c r="I636" s="223"/>
      <c r="J636" s="223"/>
      <c r="K636" s="223"/>
      <c r="L636" s="223"/>
      <c r="M636" s="223"/>
      <c r="N636" s="223"/>
      <c r="O636" s="223"/>
      <c r="P636" s="223"/>
      <c r="Q636" s="223"/>
      <c r="R636" s="223"/>
      <c r="S636" s="223"/>
      <c r="T636" s="223"/>
      <c r="U636" s="223"/>
    </row>
    <row r="637" spans="1:21" ht="12.75">
      <c r="A637" s="223"/>
      <c r="B637" s="223"/>
      <c r="C637" s="223"/>
      <c r="D637" s="223"/>
      <c r="E637" s="223"/>
      <c r="F637" s="223"/>
      <c r="G637" s="223"/>
      <c r="H637" s="223"/>
      <c r="I637" s="223"/>
      <c r="J637" s="223"/>
      <c r="K637" s="223"/>
      <c r="L637" s="223"/>
      <c r="M637" s="223"/>
      <c r="N637" s="223"/>
      <c r="O637" s="223"/>
      <c r="P637" s="223"/>
      <c r="Q637" s="223"/>
      <c r="R637" s="223"/>
      <c r="S637" s="223"/>
      <c r="T637" s="223"/>
      <c r="U637" s="223"/>
    </row>
    <row r="638" spans="1:21" ht="12.75">
      <c r="A638" s="223"/>
      <c r="B638" s="223"/>
      <c r="C638" s="223"/>
      <c r="D638" s="223"/>
      <c r="E638" s="223"/>
      <c r="F638" s="223"/>
      <c r="G638" s="223"/>
      <c r="H638" s="223"/>
      <c r="I638" s="223"/>
      <c r="J638" s="223"/>
      <c r="K638" s="223"/>
      <c r="L638" s="223"/>
      <c r="M638" s="223"/>
      <c r="N638" s="223"/>
      <c r="O638" s="223"/>
      <c r="P638" s="223"/>
      <c r="Q638" s="223"/>
      <c r="R638" s="223"/>
      <c r="S638" s="223"/>
      <c r="T638" s="223"/>
      <c r="U638" s="223"/>
    </row>
    <row r="639" spans="1:21" ht="12.75">
      <c r="A639" s="223"/>
      <c r="B639" s="223"/>
      <c r="C639" s="223"/>
      <c r="D639" s="223"/>
      <c r="E639" s="223"/>
      <c r="F639" s="223"/>
      <c r="G639" s="223"/>
      <c r="H639" s="223"/>
      <c r="I639" s="223"/>
      <c r="J639" s="223"/>
      <c r="K639" s="223"/>
      <c r="L639" s="223"/>
      <c r="M639" s="223"/>
      <c r="N639" s="223"/>
      <c r="O639" s="223"/>
      <c r="P639" s="223"/>
      <c r="Q639" s="223"/>
      <c r="R639" s="223"/>
      <c r="S639" s="223"/>
      <c r="T639" s="223"/>
      <c r="U639" s="223"/>
    </row>
    <row r="640" spans="1:21" ht="12.75">
      <c r="A640" s="223"/>
      <c r="B640" s="223"/>
      <c r="C640" s="223"/>
      <c r="D640" s="223"/>
      <c r="E640" s="223"/>
      <c r="F640" s="223"/>
      <c r="G640" s="223"/>
      <c r="H640" s="223"/>
      <c r="I640" s="223"/>
      <c r="J640" s="223"/>
      <c r="K640" s="223"/>
      <c r="L640" s="223"/>
      <c r="M640" s="223"/>
      <c r="N640" s="223"/>
      <c r="O640" s="223"/>
      <c r="P640" s="223"/>
      <c r="Q640" s="223"/>
      <c r="R640" s="223"/>
      <c r="S640" s="223"/>
      <c r="T640" s="223"/>
      <c r="U640" s="223"/>
    </row>
    <row r="641" spans="1:21" ht="12.75">
      <c r="A641" s="223"/>
      <c r="B641" s="223"/>
      <c r="C641" s="223"/>
      <c r="D641" s="223"/>
      <c r="E641" s="223"/>
      <c r="F641" s="223"/>
      <c r="G641" s="223"/>
      <c r="H641" s="223"/>
      <c r="I641" s="223"/>
      <c r="J641" s="223"/>
      <c r="K641" s="223"/>
      <c r="L641" s="223"/>
      <c r="M641" s="223"/>
      <c r="N641" s="223"/>
      <c r="O641" s="223"/>
      <c r="P641" s="223"/>
      <c r="Q641" s="223"/>
      <c r="R641" s="223"/>
      <c r="S641" s="223"/>
      <c r="T641" s="223"/>
      <c r="U641" s="223"/>
    </row>
    <row r="642" spans="1:21" ht="12.75">
      <c r="A642" s="223"/>
      <c r="B642" s="223"/>
      <c r="C642" s="223"/>
      <c r="D642" s="223"/>
      <c r="E642" s="223"/>
      <c r="F642" s="223"/>
      <c r="G642" s="223"/>
      <c r="H642" s="223"/>
      <c r="I642" s="223"/>
      <c r="J642" s="223"/>
      <c r="K642" s="223"/>
      <c r="L642" s="223"/>
      <c r="M642" s="223"/>
      <c r="N642" s="223"/>
      <c r="O642" s="223"/>
      <c r="P642" s="223"/>
      <c r="Q642" s="223"/>
      <c r="R642" s="223"/>
      <c r="S642" s="223"/>
      <c r="T642" s="223"/>
      <c r="U642" s="223"/>
    </row>
    <row r="643" spans="1:21" ht="12.75">
      <c r="A643" s="223"/>
      <c r="B643" s="223"/>
      <c r="C643" s="223"/>
      <c r="D643" s="223"/>
      <c r="E643" s="223"/>
      <c r="F643" s="223"/>
      <c r="G643" s="223"/>
      <c r="H643" s="223"/>
      <c r="I643" s="223"/>
      <c r="J643" s="223"/>
      <c r="K643" s="223"/>
      <c r="L643" s="223"/>
      <c r="M643" s="223"/>
      <c r="N643" s="223"/>
      <c r="O643" s="223"/>
      <c r="P643" s="223"/>
      <c r="Q643" s="223"/>
      <c r="R643" s="223"/>
      <c r="S643" s="223"/>
      <c r="T643" s="223"/>
      <c r="U643" s="223"/>
    </row>
    <row r="644" spans="1:21" ht="12.75">
      <c r="A644" s="223"/>
      <c r="B644" s="223"/>
      <c r="C644" s="223"/>
      <c r="D644" s="223"/>
      <c r="E644" s="223"/>
      <c r="F644" s="223"/>
      <c r="G644" s="223"/>
      <c r="H644" s="223"/>
      <c r="I644" s="223"/>
      <c r="J644" s="223"/>
      <c r="K644" s="223"/>
      <c r="L644" s="223"/>
      <c r="M644" s="223"/>
      <c r="N644" s="223"/>
      <c r="O644" s="223"/>
      <c r="P644" s="223"/>
      <c r="Q644" s="223"/>
      <c r="R644" s="223"/>
      <c r="S644" s="223"/>
      <c r="T644" s="223"/>
      <c r="U644" s="223"/>
    </row>
    <row r="645" spans="1:21" ht="12.75">
      <c r="A645" s="223"/>
      <c r="B645" s="223"/>
      <c r="C645" s="223"/>
      <c r="D645" s="223"/>
      <c r="E645" s="223"/>
      <c r="F645" s="223"/>
      <c r="G645" s="223"/>
      <c r="H645" s="223"/>
      <c r="I645" s="223"/>
      <c r="J645" s="223"/>
      <c r="K645" s="223"/>
      <c r="L645" s="223"/>
      <c r="M645" s="223"/>
      <c r="N645" s="223"/>
      <c r="O645" s="223"/>
      <c r="P645" s="223"/>
      <c r="Q645" s="223"/>
      <c r="R645" s="223"/>
      <c r="S645" s="223"/>
      <c r="T645" s="223"/>
      <c r="U645" s="223"/>
    </row>
    <row r="646" spans="1:21" ht="12.75">
      <c r="A646" s="223"/>
      <c r="B646" s="223"/>
      <c r="C646" s="223"/>
      <c r="D646" s="223"/>
      <c r="E646" s="223"/>
      <c r="F646" s="223"/>
      <c r="G646" s="223"/>
      <c r="H646" s="223"/>
      <c r="I646" s="223"/>
      <c r="J646" s="223"/>
      <c r="K646" s="223"/>
      <c r="L646" s="223"/>
      <c r="M646" s="223"/>
      <c r="N646" s="223"/>
      <c r="O646" s="223"/>
      <c r="P646" s="223"/>
      <c r="Q646" s="223"/>
      <c r="R646" s="223"/>
      <c r="S646" s="223"/>
      <c r="T646" s="223"/>
      <c r="U646" s="223"/>
    </row>
    <row r="647" spans="1:21" ht="12.75">
      <c r="A647" s="223"/>
      <c r="B647" s="223"/>
      <c r="C647" s="223"/>
      <c r="D647" s="223"/>
      <c r="E647" s="223"/>
      <c r="F647" s="223"/>
      <c r="G647" s="223"/>
      <c r="H647" s="223"/>
      <c r="I647" s="223"/>
      <c r="J647" s="223"/>
      <c r="K647" s="223"/>
      <c r="L647" s="223"/>
      <c r="M647" s="223"/>
      <c r="N647" s="223"/>
      <c r="O647" s="223"/>
      <c r="P647" s="223"/>
      <c r="Q647" s="223"/>
      <c r="R647" s="223"/>
      <c r="S647" s="223"/>
      <c r="T647" s="223"/>
      <c r="U647" s="223"/>
    </row>
    <row r="648" spans="1:21" ht="12.75">
      <c r="A648" s="223"/>
      <c r="B648" s="223"/>
      <c r="C648" s="223"/>
      <c r="D648" s="223"/>
      <c r="E648" s="223"/>
      <c r="F648" s="223"/>
      <c r="G648" s="223"/>
      <c r="H648" s="223"/>
      <c r="I648" s="223"/>
      <c r="J648" s="223"/>
      <c r="K648" s="223"/>
      <c r="L648" s="223"/>
      <c r="M648" s="223"/>
      <c r="N648" s="223"/>
      <c r="O648" s="223"/>
      <c r="P648" s="223"/>
      <c r="Q648" s="223"/>
      <c r="R648" s="223"/>
      <c r="S648" s="223"/>
      <c r="T648" s="223"/>
      <c r="U648" s="223"/>
    </row>
    <row r="649" spans="1:21" ht="12.75">
      <c r="A649" s="223"/>
      <c r="B649" s="223"/>
      <c r="C649" s="223"/>
      <c r="D649" s="223"/>
      <c r="E649" s="223"/>
      <c r="F649" s="223"/>
      <c r="G649" s="223"/>
      <c r="H649" s="223"/>
      <c r="I649" s="223"/>
      <c r="J649" s="223"/>
      <c r="K649" s="223"/>
      <c r="L649" s="223"/>
      <c r="M649" s="223"/>
      <c r="N649" s="223"/>
      <c r="O649" s="223"/>
      <c r="P649" s="223"/>
      <c r="Q649" s="223"/>
      <c r="R649" s="223"/>
      <c r="S649" s="223"/>
      <c r="T649" s="223"/>
      <c r="U649" s="223"/>
    </row>
    <row r="650" spans="1:21" ht="12.75">
      <c r="A650" s="223"/>
      <c r="B650" s="223"/>
      <c r="C650" s="223"/>
      <c r="D650" s="223"/>
      <c r="E650" s="223"/>
      <c r="F650" s="223"/>
      <c r="G650" s="223"/>
      <c r="H650" s="223"/>
      <c r="I650" s="223"/>
      <c r="J650" s="223"/>
      <c r="K650" s="223"/>
      <c r="L650" s="223"/>
      <c r="M650" s="223"/>
      <c r="N650" s="223"/>
      <c r="O650" s="223"/>
      <c r="P650" s="223"/>
      <c r="Q650" s="223"/>
      <c r="R650" s="223"/>
      <c r="S650" s="223"/>
      <c r="T650" s="223"/>
      <c r="U650" s="223"/>
    </row>
    <row r="651" spans="1:21" ht="12.75">
      <c r="A651" s="223"/>
      <c r="B651" s="223"/>
      <c r="C651" s="223"/>
      <c r="D651" s="223"/>
      <c r="E651" s="223"/>
      <c r="F651" s="223"/>
      <c r="G651" s="223"/>
      <c r="H651" s="223"/>
      <c r="I651" s="223"/>
      <c r="J651" s="223"/>
      <c r="K651" s="223"/>
      <c r="L651" s="223"/>
      <c r="M651" s="223"/>
      <c r="N651" s="223"/>
      <c r="O651" s="223"/>
      <c r="P651" s="223"/>
      <c r="Q651" s="223"/>
      <c r="R651" s="223"/>
      <c r="S651" s="223"/>
      <c r="T651" s="223"/>
      <c r="U651" s="223"/>
    </row>
    <row r="652" spans="1:21" ht="12.75">
      <c r="A652" s="223"/>
      <c r="B652" s="223"/>
      <c r="C652" s="223"/>
      <c r="D652" s="223"/>
      <c r="E652" s="223"/>
      <c r="F652" s="223"/>
      <c r="G652" s="223"/>
      <c r="H652" s="223"/>
      <c r="I652" s="223"/>
      <c r="J652" s="223"/>
      <c r="K652" s="223"/>
      <c r="L652" s="223"/>
      <c r="M652" s="223"/>
      <c r="N652" s="223"/>
      <c r="O652" s="223"/>
      <c r="P652" s="223"/>
      <c r="Q652" s="223"/>
      <c r="R652" s="223"/>
      <c r="S652" s="223"/>
      <c r="T652" s="223"/>
      <c r="U652" s="223"/>
    </row>
    <row r="653" spans="1:21" ht="12.75">
      <c r="A653" s="223"/>
      <c r="B653" s="223"/>
      <c r="C653" s="223"/>
      <c r="D653" s="223"/>
      <c r="E653" s="223"/>
      <c r="F653" s="223"/>
      <c r="G653" s="223"/>
      <c r="H653" s="223"/>
      <c r="I653" s="223"/>
      <c r="J653" s="223"/>
      <c r="K653" s="223"/>
      <c r="L653" s="223"/>
      <c r="M653" s="223"/>
      <c r="N653" s="223"/>
      <c r="O653" s="223"/>
      <c r="P653" s="223"/>
      <c r="Q653" s="223"/>
      <c r="R653" s="223"/>
      <c r="S653" s="223"/>
      <c r="T653" s="223"/>
      <c r="U653" s="223"/>
    </row>
    <row r="654" spans="1:21" ht="12.75">
      <c r="A654" s="223"/>
      <c r="B654" s="223"/>
      <c r="C654" s="223"/>
      <c r="D654" s="223"/>
      <c r="E654" s="223"/>
      <c r="F654" s="223"/>
      <c r="G654" s="223"/>
      <c r="H654" s="223"/>
      <c r="I654" s="223"/>
      <c r="J654" s="223"/>
      <c r="K654" s="223"/>
      <c r="L654" s="223"/>
      <c r="M654" s="223"/>
      <c r="N654" s="223"/>
      <c r="O654" s="223"/>
      <c r="P654" s="223"/>
      <c r="Q654" s="223"/>
      <c r="R654" s="223"/>
      <c r="S654" s="223"/>
      <c r="T654" s="223"/>
      <c r="U654" s="223"/>
    </row>
    <row r="655" spans="1:21" ht="12.75">
      <c r="A655" s="223"/>
      <c r="B655" s="223"/>
      <c r="C655" s="223"/>
      <c r="D655" s="223"/>
      <c r="E655" s="223"/>
      <c r="F655" s="223"/>
      <c r="G655" s="223"/>
      <c r="H655" s="223"/>
      <c r="I655" s="223"/>
      <c r="J655" s="223"/>
      <c r="K655" s="223"/>
      <c r="L655" s="223"/>
      <c r="M655" s="223"/>
      <c r="N655" s="223"/>
      <c r="O655" s="223"/>
      <c r="P655" s="223"/>
      <c r="Q655" s="223"/>
      <c r="R655" s="223"/>
      <c r="S655" s="223"/>
      <c r="T655" s="223"/>
      <c r="U655" s="223"/>
    </row>
    <row r="656" spans="1:21" ht="12.75">
      <c r="A656" s="223"/>
      <c r="B656" s="223"/>
      <c r="C656" s="223"/>
      <c r="D656" s="223"/>
      <c r="E656" s="223"/>
      <c r="F656" s="223"/>
      <c r="G656" s="223"/>
      <c r="H656" s="223"/>
      <c r="I656" s="223"/>
      <c r="J656" s="223"/>
      <c r="K656" s="223"/>
      <c r="L656" s="223"/>
      <c r="M656" s="223"/>
      <c r="N656" s="223"/>
      <c r="O656" s="223"/>
      <c r="P656" s="223"/>
      <c r="Q656" s="223"/>
      <c r="R656" s="223"/>
      <c r="S656" s="223"/>
      <c r="T656" s="223"/>
      <c r="U656" s="223"/>
    </row>
    <row r="657" spans="1:21" ht="12.75">
      <c r="A657" s="223"/>
      <c r="B657" s="223"/>
      <c r="C657" s="223"/>
      <c r="D657" s="223"/>
      <c r="E657" s="223"/>
      <c r="F657" s="223"/>
      <c r="G657" s="223"/>
      <c r="H657" s="223"/>
      <c r="I657" s="223"/>
      <c r="J657" s="223"/>
      <c r="K657" s="223"/>
      <c r="L657" s="223"/>
      <c r="M657" s="223"/>
      <c r="N657" s="223"/>
      <c r="O657" s="223"/>
      <c r="P657" s="223"/>
      <c r="Q657" s="223"/>
      <c r="R657" s="223"/>
      <c r="S657" s="223"/>
      <c r="T657" s="223"/>
      <c r="U657" s="223"/>
    </row>
    <row r="658" spans="1:21" ht="12.75">
      <c r="A658" s="223"/>
      <c r="B658" s="223"/>
      <c r="C658" s="223"/>
      <c r="D658" s="223"/>
      <c r="E658" s="223"/>
      <c r="F658" s="223"/>
      <c r="G658" s="223"/>
      <c r="H658" s="223"/>
      <c r="I658" s="223"/>
      <c r="J658" s="223"/>
      <c r="K658" s="223"/>
      <c r="L658" s="223"/>
      <c r="M658" s="223"/>
      <c r="N658" s="223"/>
      <c r="O658" s="223"/>
      <c r="P658" s="223"/>
      <c r="Q658" s="223"/>
      <c r="R658" s="223"/>
      <c r="S658" s="223"/>
      <c r="T658" s="223"/>
      <c r="U658" s="223"/>
    </row>
    <row r="659" spans="1:21" ht="12.75">
      <c r="A659" s="223"/>
      <c r="B659" s="223"/>
      <c r="C659" s="223"/>
      <c r="D659" s="223"/>
      <c r="E659" s="223"/>
      <c r="F659" s="223"/>
      <c r="G659" s="223"/>
      <c r="H659" s="223"/>
      <c r="I659" s="223"/>
      <c r="J659" s="223"/>
      <c r="K659" s="223"/>
      <c r="L659" s="223"/>
      <c r="M659" s="223"/>
      <c r="N659" s="223"/>
      <c r="O659" s="223"/>
      <c r="P659" s="223"/>
      <c r="Q659" s="223"/>
      <c r="R659" s="223"/>
      <c r="S659" s="223"/>
      <c r="T659" s="223"/>
      <c r="U659" s="223"/>
    </row>
    <row r="660" spans="1:21" ht="12.75">
      <c r="A660" s="223"/>
      <c r="B660" s="223"/>
      <c r="C660" s="223"/>
      <c r="D660" s="223"/>
      <c r="E660" s="223"/>
      <c r="F660" s="223"/>
      <c r="G660" s="223"/>
      <c r="H660" s="223"/>
      <c r="I660" s="223"/>
      <c r="J660" s="223"/>
      <c r="K660" s="223"/>
      <c r="L660" s="223"/>
      <c r="M660" s="223"/>
      <c r="N660" s="223"/>
      <c r="O660" s="223"/>
      <c r="P660" s="223"/>
      <c r="Q660" s="223"/>
      <c r="R660" s="223"/>
      <c r="S660" s="223"/>
      <c r="T660" s="223"/>
      <c r="U660" s="223"/>
    </row>
    <row r="661" spans="1:21" ht="12.75">
      <c r="A661" s="223"/>
      <c r="B661" s="223"/>
      <c r="C661" s="223"/>
      <c r="D661" s="223"/>
      <c r="E661" s="223"/>
      <c r="F661" s="223"/>
      <c r="G661" s="223"/>
      <c r="H661" s="223"/>
      <c r="I661" s="223"/>
      <c r="J661" s="223"/>
      <c r="K661" s="223"/>
      <c r="L661" s="223"/>
      <c r="M661" s="223"/>
      <c r="N661" s="223"/>
      <c r="O661" s="223"/>
      <c r="P661" s="223"/>
      <c r="Q661" s="223"/>
      <c r="R661" s="223"/>
      <c r="S661" s="223"/>
      <c r="T661" s="223"/>
      <c r="U661" s="223"/>
    </row>
    <row r="662" spans="1:21" ht="12.75">
      <c r="A662" s="223"/>
      <c r="B662" s="223"/>
      <c r="C662" s="223"/>
      <c r="D662" s="223"/>
      <c r="E662" s="223"/>
      <c r="F662" s="223"/>
      <c r="G662" s="223"/>
      <c r="H662" s="223"/>
      <c r="I662" s="223"/>
      <c r="J662" s="223"/>
      <c r="K662" s="223"/>
      <c r="L662" s="223"/>
      <c r="M662" s="223"/>
      <c r="N662" s="223"/>
      <c r="O662" s="223"/>
      <c r="P662" s="223"/>
      <c r="Q662" s="223"/>
      <c r="R662" s="223"/>
      <c r="S662" s="223"/>
      <c r="T662" s="223"/>
      <c r="U662" s="223"/>
    </row>
    <row r="663" spans="1:21" ht="12.75">
      <c r="A663" s="223"/>
      <c r="B663" s="223"/>
      <c r="C663" s="223"/>
      <c r="D663" s="223"/>
      <c r="E663" s="223"/>
      <c r="F663" s="223"/>
      <c r="G663" s="223"/>
      <c r="H663" s="223"/>
      <c r="I663" s="223"/>
      <c r="J663" s="223"/>
      <c r="K663" s="223"/>
      <c r="L663" s="223"/>
      <c r="M663" s="223"/>
      <c r="N663" s="223"/>
      <c r="O663" s="223"/>
      <c r="P663" s="223"/>
      <c r="Q663" s="223"/>
      <c r="R663" s="223"/>
      <c r="S663" s="223"/>
      <c r="T663" s="223"/>
      <c r="U663" s="223"/>
    </row>
    <row r="664" spans="1:21" ht="12.75">
      <c r="A664" s="223"/>
      <c r="B664" s="223"/>
      <c r="C664" s="223"/>
      <c r="D664" s="223"/>
      <c r="E664" s="223"/>
      <c r="F664" s="223"/>
      <c r="G664" s="223"/>
      <c r="H664" s="223"/>
      <c r="I664" s="223"/>
      <c r="J664" s="223"/>
      <c r="K664" s="223"/>
      <c r="L664" s="223"/>
      <c r="M664" s="223"/>
      <c r="N664" s="223"/>
      <c r="O664" s="223"/>
      <c r="P664" s="223"/>
      <c r="Q664" s="223"/>
      <c r="R664" s="223"/>
      <c r="S664" s="223"/>
      <c r="T664" s="223"/>
      <c r="U664" s="223"/>
    </row>
    <row r="665" spans="1:21" ht="12.75">
      <c r="A665" s="223"/>
      <c r="B665" s="223"/>
      <c r="C665" s="223"/>
      <c r="D665" s="223"/>
      <c r="E665" s="223"/>
      <c r="F665" s="223"/>
      <c r="G665" s="223"/>
      <c r="H665" s="223"/>
      <c r="I665" s="223"/>
      <c r="J665" s="223"/>
      <c r="K665" s="223"/>
      <c r="L665" s="223"/>
      <c r="M665" s="223"/>
      <c r="N665" s="223"/>
      <c r="O665" s="223"/>
      <c r="P665" s="223"/>
      <c r="Q665" s="223"/>
      <c r="R665" s="223"/>
      <c r="S665" s="223"/>
      <c r="T665" s="223"/>
      <c r="U665" s="223"/>
    </row>
    <row r="666" spans="1:21" ht="12.75">
      <c r="A666" s="223"/>
      <c r="B666" s="223"/>
      <c r="C666" s="223"/>
      <c r="D666" s="223"/>
      <c r="E666" s="223"/>
      <c r="F666" s="223"/>
      <c r="G666" s="223"/>
      <c r="H666" s="223"/>
      <c r="I666" s="223"/>
      <c r="J666" s="223"/>
      <c r="K666" s="223"/>
      <c r="L666" s="223"/>
      <c r="M666" s="223"/>
      <c r="N666" s="223"/>
      <c r="O666" s="223"/>
      <c r="P666" s="223"/>
      <c r="Q666" s="223"/>
      <c r="R666" s="223"/>
      <c r="S666" s="223"/>
      <c r="T666" s="223"/>
      <c r="U666" s="223"/>
    </row>
    <row r="667" spans="1:21" ht="12.75">
      <c r="A667" s="223"/>
      <c r="B667" s="223"/>
      <c r="C667" s="223"/>
      <c r="D667" s="223"/>
      <c r="E667" s="223"/>
      <c r="F667" s="223"/>
      <c r="G667" s="223"/>
      <c r="H667" s="223"/>
      <c r="I667" s="223"/>
      <c r="J667" s="223"/>
      <c r="K667" s="223"/>
      <c r="L667" s="223"/>
      <c r="M667" s="223"/>
      <c r="N667" s="223"/>
      <c r="O667" s="223"/>
      <c r="P667" s="223"/>
      <c r="Q667" s="223"/>
      <c r="R667" s="223"/>
      <c r="S667" s="223"/>
      <c r="T667" s="223"/>
      <c r="U667" s="223"/>
    </row>
    <row r="668" spans="1:21" ht="12.75">
      <c r="A668" s="223"/>
      <c r="B668" s="223"/>
      <c r="C668" s="223"/>
      <c r="D668" s="223"/>
      <c r="E668" s="223"/>
      <c r="F668" s="223"/>
      <c r="G668" s="223"/>
      <c r="H668" s="223"/>
      <c r="I668" s="223"/>
      <c r="J668" s="223"/>
      <c r="K668" s="223"/>
      <c r="L668" s="223"/>
      <c r="M668" s="223"/>
      <c r="N668" s="223"/>
      <c r="O668" s="223"/>
      <c r="P668" s="223"/>
      <c r="Q668" s="223"/>
      <c r="R668" s="223"/>
      <c r="S668" s="223"/>
      <c r="T668" s="223"/>
      <c r="U668" s="223"/>
    </row>
    <row r="669" spans="1:21" ht="12.75">
      <c r="A669" s="223"/>
      <c r="B669" s="223"/>
      <c r="C669" s="223"/>
      <c r="D669" s="223"/>
      <c r="E669" s="223"/>
      <c r="F669" s="223"/>
      <c r="G669" s="223"/>
      <c r="H669" s="223"/>
      <c r="I669" s="223"/>
      <c r="J669" s="223"/>
      <c r="K669" s="223"/>
      <c r="L669" s="223"/>
      <c r="M669" s="223"/>
      <c r="N669" s="223"/>
      <c r="O669" s="223"/>
      <c r="P669" s="223"/>
      <c r="Q669" s="223"/>
      <c r="R669" s="223"/>
      <c r="S669" s="223"/>
      <c r="T669" s="223"/>
      <c r="U669" s="223"/>
    </row>
    <row r="670" spans="1:21" ht="12.75">
      <c r="A670" s="223"/>
      <c r="B670" s="223"/>
      <c r="C670" s="223"/>
      <c r="D670" s="223"/>
      <c r="E670" s="223"/>
      <c r="F670" s="223"/>
      <c r="G670" s="223"/>
      <c r="H670" s="223"/>
      <c r="I670" s="223"/>
      <c r="J670" s="223"/>
      <c r="K670" s="223"/>
      <c r="L670" s="223"/>
      <c r="M670" s="223"/>
      <c r="N670" s="223"/>
      <c r="O670" s="223"/>
      <c r="P670" s="223"/>
      <c r="Q670" s="223"/>
      <c r="R670" s="223"/>
      <c r="S670" s="223"/>
      <c r="T670" s="223"/>
      <c r="U670" s="223"/>
    </row>
    <row r="671" spans="1:21" ht="12.75">
      <c r="A671" s="223"/>
      <c r="B671" s="223"/>
      <c r="C671" s="223"/>
      <c r="D671" s="223"/>
      <c r="E671" s="223"/>
      <c r="F671" s="223"/>
      <c r="G671" s="223"/>
      <c r="H671" s="223"/>
      <c r="I671" s="223"/>
      <c r="J671" s="223"/>
      <c r="K671" s="223"/>
      <c r="L671" s="223"/>
      <c r="M671" s="223"/>
      <c r="N671" s="223"/>
      <c r="O671" s="223"/>
      <c r="P671" s="223"/>
      <c r="Q671" s="223"/>
      <c r="R671" s="223"/>
      <c r="S671" s="223"/>
      <c r="T671" s="223"/>
      <c r="U671" s="223"/>
    </row>
    <row r="672" spans="1:21" ht="12.75">
      <c r="A672" s="223"/>
      <c r="B672" s="223"/>
      <c r="C672" s="223"/>
      <c r="D672" s="223"/>
      <c r="E672" s="223"/>
      <c r="F672" s="223"/>
      <c r="G672" s="223"/>
      <c r="H672" s="223"/>
      <c r="I672" s="223"/>
      <c r="J672" s="223"/>
      <c r="K672" s="223"/>
      <c r="L672" s="223"/>
      <c r="M672" s="223"/>
      <c r="N672" s="223"/>
      <c r="O672" s="223"/>
      <c r="P672" s="223"/>
      <c r="Q672" s="223"/>
      <c r="R672" s="223"/>
      <c r="S672" s="223"/>
      <c r="T672" s="223"/>
      <c r="U672" s="223"/>
    </row>
    <row r="673" spans="1:21" ht="12.75">
      <c r="A673" s="223"/>
      <c r="B673" s="223"/>
      <c r="C673" s="223"/>
      <c r="D673" s="223"/>
      <c r="E673" s="223"/>
      <c r="F673" s="223"/>
      <c r="G673" s="223"/>
      <c r="H673" s="223"/>
      <c r="I673" s="223"/>
      <c r="J673" s="223"/>
      <c r="K673" s="223"/>
      <c r="L673" s="223"/>
      <c r="M673" s="223"/>
      <c r="N673" s="223"/>
      <c r="O673" s="223"/>
      <c r="P673" s="223"/>
      <c r="Q673" s="223"/>
      <c r="R673" s="223"/>
      <c r="S673" s="223"/>
      <c r="T673" s="223"/>
      <c r="U673" s="223"/>
    </row>
    <row r="674" spans="1:21" ht="12.75">
      <c r="A674" s="223"/>
      <c r="B674" s="223"/>
      <c r="C674" s="223"/>
      <c r="D674" s="223"/>
      <c r="E674" s="223"/>
      <c r="F674" s="223"/>
      <c r="G674" s="223"/>
      <c r="H674" s="223"/>
      <c r="I674" s="223"/>
      <c r="J674" s="223"/>
      <c r="K674" s="223"/>
      <c r="L674" s="223"/>
      <c r="M674" s="223"/>
      <c r="N674" s="223"/>
      <c r="O674" s="223"/>
      <c r="P674" s="223"/>
      <c r="Q674" s="223"/>
      <c r="R674" s="223"/>
      <c r="S674" s="223"/>
      <c r="T674" s="223"/>
      <c r="U674" s="223"/>
    </row>
    <row r="675" spans="1:21" ht="12.75">
      <c r="A675" s="223"/>
      <c r="B675" s="223"/>
      <c r="C675" s="223"/>
      <c r="D675" s="223"/>
      <c r="E675" s="223"/>
      <c r="F675" s="223"/>
      <c r="G675" s="223"/>
      <c r="H675" s="223"/>
      <c r="I675" s="223"/>
      <c r="J675" s="223"/>
      <c r="K675" s="223"/>
      <c r="L675" s="223"/>
      <c r="M675" s="223"/>
      <c r="N675" s="223"/>
      <c r="O675" s="223"/>
      <c r="P675" s="223"/>
      <c r="Q675" s="223"/>
      <c r="R675" s="223"/>
      <c r="S675" s="223"/>
      <c r="T675" s="223"/>
      <c r="U675" s="223"/>
    </row>
    <row r="676" spans="1:21" ht="12.75">
      <c r="A676" s="223"/>
      <c r="B676" s="223"/>
      <c r="C676" s="223"/>
      <c r="D676" s="223"/>
      <c r="E676" s="223"/>
      <c r="F676" s="223"/>
      <c r="G676" s="223"/>
      <c r="H676" s="223"/>
      <c r="I676" s="223"/>
      <c r="J676" s="223"/>
      <c r="K676" s="223"/>
      <c r="L676" s="223"/>
      <c r="M676" s="223"/>
      <c r="N676" s="223"/>
      <c r="O676" s="223"/>
      <c r="P676" s="223"/>
      <c r="Q676" s="223"/>
      <c r="R676" s="223"/>
      <c r="S676" s="223"/>
      <c r="T676" s="223"/>
      <c r="U676" s="223"/>
    </row>
    <row r="677" spans="1:21" ht="12.75">
      <c r="A677" s="223"/>
      <c r="B677" s="223"/>
      <c r="C677" s="223"/>
      <c r="D677" s="223"/>
      <c r="E677" s="223"/>
      <c r="F677" s="223"/>
      <c r="G677" s="223"/>
      <c r="H677" s="223"/>
      <c r="I677" s="223"/>
      <c r="J677" s="223"/>
      <c r="K677" s="223"/>
      <c r="L677" s="223"/>
      <c r="M677" s="223"/>
      <c r="N677" s="223"/>
      <c r="O677" s="223"/>
      <c r="P677" s="223"/>
      <c r="Q677" s="223"/>
      <c r="R677" s="223"/>
      <c r="S677" s="223"/>
      <c r="T677" s="223"/>
      <c r="U677" s="223"/>
    </row>
    <row r="678" spans="1:21" ht="12.75">
      <c r="A678" s="223"/>
      <c r="B678" s="223"/>
      <c r="C678" s="223"/>
      <c r="D678" s="223"/>
      <c r="E678" s="223"/>
      <c r="F678" s="223"/>
      <c r="G678" s="223"/>
      <c r="H678" s="223"/>
      <c r="I678" s="223"/>
      <c r="J678" s="223"/>
      <c r="K678" s="223"/>
      <c r="L678" s="223"/>
      <c r="M678" s="223"/>
      <c r="N678" s="223"/>
      <c r="O678" s="223"/>
      <c r="P678" s="223"/>
      <c r="Q678" s="223"/>
      <c r="R678" s="223"/>
      <c r="S678" s="223"/>
      <c r="T678" s="223"/>
      <c r="U678" s="223"/>
    </row>
    <row r="679" spans="1:21" ht="12.75">
      <c r="A679" s="223"/>
      <c r="B679" s="223"/>
      <c r="C679" s="223"/>
      <c r="D679" s="223"/>
      <c r="E679" s="223"/>
      <c r="F679" s="223"/>
      <c r="G679" s="223"/>
      <c r="H679" s="223"/>
      <c r="I679" s="223"/>
      <c r="J679" s="223"/>
      <c r="K679" s="223"/>
      <c r="L679" s="223"/>
      <c r="M679" s="223"/>
      <c r="N679" s="223"/>
      <c r="O679" s="223"/>
      <c r="P679" s="223"/>
      <c r="Q679" s="223"/>
      <c r="R679" s="223"/>
      <c r="S679" s="223"/>
      <c r="T679" s="223"/>
      <c r="U679" s="223"/>
    </row>
    <row r="680" spans="1:21" ht="12.75">
      <c r="A680" s="223"/>
      <c r="B680" s="223"/>
      <c r="C680" s="223"/>
      <c r="D680" s="223"/>
      <c r="E680" s="223"/>
      <c r="F680" s="223"/>
      <c r="G680" s="223"/>
      <c r="H680" s="223"/>
      <c r="I680" s="223"/>
      <c r="J680" s="223"/>
      <c r="K680" s="223"/>
      <c r="L680" s="223"/>
      <c r="M680" s="223"/>
      <c r="N680" s="223"/>
      <c r="O680" s="223"/>
      <c r="P680" s="223"/>
      <c r="Q680" s="223"/>
      <c r="R680" s="223"/>
      <c r="S680" s="223"/>
      <c r="T680" s="223"/>
      <c r="U680" s="223"/>
    </row>
    <row r="681" spans="1:21" ht="12.75">
      <c r="A681" s="223"/>
      <c r="B681" s="223"/>
      <c r="C681" s="223"/>
      <c r="D681" s="223"/>
      <c r="E681" s="223"/>
      <c r="F681" s="223"/>
      <c r="G681" s="223"/>
      <c r="H681" s="223"/>
      <c r="I681" s="223"/>
      <c r="J681" s="223"/>
      <c r="K681" s="223"/>
      <c r="L681" s="223"/>
      <c r="M681" s="223"/>
      <c r="N681" s="223"/>
      <c r="O681" s="223"/>
      <c r="P681" s="223"/>
      <c r="Q681" s="223"/>
      <c r="R681" s="223"/>
      <c r="S681" s="223"/>
      <c r="T681" s="223"/>
      <c r="U681" s="223"/>
    </row>
    <row r="682" spans="1:21" ht="12.75">
      <c r="A682" s="223"/>
      <c r="B682" s="223"/>
      <c r="C682" s="223"/>
      <c r="D682" s="223"/>
      <c r="E682" s="223"/>
      <c r="F682" s="223"/>
      <c r="G682" s="223"/>
      <c r="H682" s="223"/>
      <c r="I682" s="223"/>
      <c r="J682" s="223"/>
      <c r="K682" s="223"/>
      <c r="L682" s="223"/>
      <c r="M682" s="223"/>
      <c r="N682" s="223"/>
      <c r="O682" s="223"/>
      <c r="P682" s="223"/>
      <c r="Q682" s="223"/>
      <c r="R682" s="223"/>
      <c r="S682" s="223"/>
      <c r="T682" s="223"/>
      <c r="U682" s="223"/>
    </row>
    <row r="683" spans="1:21" ht="12.75">
      <c r="A683" s="223"/>
      <c r="B683" s="223"/>
      <c r="C683" s="223"/>
      <c r="D683" s="223"/>
      <c r="E683" s="223"/>
      <c r="F683" s="223"/>
      <c r="G683" s="223"/>
      <c r="H683" s="223"/>
      <c r="I683" s="223"/>
      <c r="J683" s="223"/>
      <c r="K683" s="223"/>
      <c r="L683" s="223"/>
      <c r="M683" s="223"/>
      <c r="N683" s="223"/>
      <c r="O683" s="223"/>
      <c r="P683" s="223"/>
      <c r="Q683" s="223"/>
      <c r="R683" s="223"/>
      <c r="S683" s="223"/>
      <c r="T683" s="223"/>
      <c r="U683" s="223"/>
    </row>
    <row r="684" spans="1:21" ht="12.75">
      <c r="A684" s="223"/>
      <c r="B684" s="223"/>
      <c r="C684" s="223"/>
      <c r="D684" s="223"/>
      <c r="E684" s="223"/>
      <c r="F684" s="223"/>
      <c r="G684" s="223"/>
      <c r="H684" s="223"/>
      <c r="I684" s="223"/>
      <c r="J684" s="223"/>
      <c r="K684" s="223"/>
      <c r="L684" s="223"/>
      <c r="M684" s="223"/>
      <c r="N684" s="223"/>
      <c r="O684" s="223"/>
      <c r="P684" s="223"/>
      <c r="Q684" s="223"/>
      <c r="R684" s="223"/>
      <c r="S684" s="223"/>
      <c r="T684" s="223"/>
      <c r="U684" s="223"/>
    </row>
    <row r="685" spans="1:21" ht="12.75">
      <c r="A685" s="223"/>
      <c r="B685" s="223"/>
      <c r="C685" s="223"/>
      <c r="D685" s="223"/>
      <c r="E685" s="223"/>
      <c r="F685" s="223"/>
      <c r="G685" s="223"/>
      <c r="H685" s="223"/>
      <c r="I685" s="223"/>
      <c r="J685" s="223"/>
      <c r="K685" s="223"/>
      <c r="L685" s="223"/>
      <c r="M685" s="223"/>
      <c r="N685" s="223"/>
      <c r="O685" s="223"/>
      <c r="P685" s="223"/>
      <c r="Q685" s="223"/>
      <c r="R685" s="223"/>
      <c r="S685" s="223"/>
      <c r="T685" s="223"/>
      <c r="U685" s="223"/>
    </row>
    <row r="686" spans="1:21" ht="12.75">
      <c r="A686" s="223"/>
      <c r="B686" s="223"/>
      <c r="C686" s="223"/>
      <c r="D686" s="223"/>
      <c r="E686" s="223"/>
      <c r="F686" s="223"/>
      <c r="G686" s="223"/>
      <c r="H686" s="223"/>
      <c r="I686" s="223"/>
      <c r="J686" s="223"/>
      <c r="K686" s="223"/>
      <c r="L686" s="223"/>
      <c r="M686" s="223"/>
      <c r="N686" s="223"/>
      <c r="O686" s="223"/>
      <c r="P686" s="223"/>
      <c r="Q686" s="223"/>
      <c r="R686" s="223"/>
      <c r="S686" s="223"/>
      <c r="T686" s="223"/>
      <c r="U686" s="223"/>
    </row>
    <row r="687" spans="1:21" ht="12.75">
      <c r="A687" s="223"/>
      <c r="B687" s="223"/>
      <c r="C687" s="223"/>
      <c r="D687" s="223"/>
      <c r="E687" s="223"/>
      <c r="F687" s="223"/>
      <c r="G687" s="223"/>
      <c r="H687" s="223"/>
      <c r="I687" s="223"/>
      <c r="J687" s="223"/>
      <c r="K687" s="223"/>
      <c r="L687" s="223"/>
      <c r="M687" s="223"/>
      <c r="N687" s="223"/>
      <c r="O687" s="223"/>
      <c r="P687" s="223"/>
      <c r="Q687" s="223"/>
      <c r="R687" s="223"/>
      <c r="S687" s="223"/>
      <c r="T687" s="223"/>
      <c r="U687" s="223"/>
    </row>
    <row r="688" spans="1:21" ht="12.75">
      <c r="A688" s="223"/>
      <c r="B688" s="223"/>
      <c r="C688" s="223"/>
      <c r="D688" s="223"/>
      <c r="E688" s="223"/>
      <c r="F688" s="223"/>
      <c r="G688" s="223"/>
      <c r="H688" s="223"/>
      <c r="I688" s="223"/>
      <c r="J688" s="223"/>
      <c r="K688" s="223"/>
      <c r="L688" s="223"/>
      <c r="M688" s="223"/>
      <c r="N688" s="223"/>
      <c r="O688" s="223"/>
      <c r="P688" s="223"/>
      <c r="Q688" s="223"/>
      <c r="R688" s="223"/>
      <c r="S688" s="223"/>
      <c r="T688" s="223"/>
      <c r="U688" s="223"/>
    </row>
    <row r="689" spans="1:21" ht="12.75">
      <c r="A689" s="223"/>
      <c r="B689" s="223"/>
      <c r="C689" s="223"/>
      <c r="D689" s="223"/>
      <c r="E689" s="223"/>
      <c r="F689" s="223"/>
      <c r="G689" s="223"/>
      <c r="H689" s="223"/>
      <c r="I689" s="223"/>
      <c r="J689" s="223"/>
      <c r="K689" s="223"/>
      <c r="L689" s="223"/>
      <c r="M689" s="223"/>
      <c r="N689" s="223"/>
      <c r="O689" s="223"/>
      <c r="P689" s="223"/>
      <c r="Q689" s="223"/>
      <c r="R689" s="223"/>
      <c r="S689" s="223"/>
      <c r="T689" s="223"/>
      <c r="U689" s="223"/>
    </row>
    <row r="690" spans="1:21" ht="12.75">
      <c r="A690" s="223"/>
      <c r="B690" s="223"/>
      <c r="C690" s="223"/>
      <c r="D690" s="223"/>
      <c r="E690" s="223"/>
      <c r="F690" s="223"/>
      <c r="G690" s="223"/>
      <c r="H690" s="223"/>
      <c r="I690" s="223"/>
      <c r="J690" s="223"/>
      <c r="K690" s="223"/>
      <c r="L690" s="223"/>
      <c r="M690" s="223"/>
      <c r="N690" s="223"/>
      <c r="O690" s="223"/>
      <c r="P690" s="223"/>
      <c r="Q690" s="223"/>
      <c r="R690" s="223"/>
      <c r="S690" s="223"/>
      <c r="T690" s="223"/>
      <c r="U690" s="223"/>
    </row>
    <row r="691" spans="1:21" ht="12.75">
      <c r="A691" s="223"/>
      <c r="B691" s="223"/>
      <c r="C691" s="223"/>
      <c r="D691" s="223"/>
      <c r="E691" s="223"/>
      <c r="F691" s="223"/>
      <c r="G691" s="223"/>
      <c r="H691" s="223"/>
      <c r="I691" s="223"/>
      <c r="J691" s="223"/>
      <c r="K691" s="223"/>
      <c r="L691" s="223"/>
      <c r="M691" s="223"/>
      <c r="N691" s="223"/>
      <c r="O691" s="223"/>
      <c r="P691" s="223"/>
      <c r="Q691" s="223"/>
      <c r="R691" s="223"/>
      <c r="S691" s="223"/>
      <c r="T691" s="223"/>
      <c r="U691" s="223"/>
    </row>
    <row r="692" spans="1:21" ht="12.75">
      <c r="A692" s="223"/>
      <c r="B692" s="223"/>
      <c r="C692" s="223"/>
      <c r="D692" s="223"/>
      <c r="E692" s="223"/>
      <c r="F692" s="223"/>
      <c r="G692" s="223"/>
      <c r="H692" s="223"/>
      <c r="I692" s="223"/>
      <c r="J692" s="223"/>
      <c r="K692" s="223"/>
      <c r="L692" s="223"/>
      <c r="M692" s="223"/>
      <c r="N692" s="223"/>
      <c r="O692" s="223"/>
      <c r="P692" s="223"/>
      <c r="Q692" s="223"/>
      <c r="R692" s="223"/>
      <c r="S692" s="223"/>
      <c r="T692" s="223"/>
      <c r="U692" s="223"/>
    </row>
    <row r="693" spans="1:21" ht="12.75">
      <c r="A693" s="223"/>
      <c r="B693" s="223"/>
      <c r="C693" s="223"/>
      <c r="D693" s="223"/>
      <c r="E693" s="223"/>
      <c r="F693" s="223"/>
      <c r="G693" s="223"/>
      <c r="H693" s="223"/>
      <c r="I693" s="223"/>
      <c r="J693" s="223"/>
      <c r="K693" s="223"/>
      <c r="L693" s="223"/>
      <c r="M693" s="223"/>
      <c r="N693" s="223"/>
      <c r="O693" s="223"/>
      <c r="P693" s="223"/>
      <c r="Q693" s="223"/>
      <c r="R693" s="223"/>
      <c r="S693" s="223"/>
      <c r="T693" s="223"/>
      <c r="U693" s="223"/>
    </row>
    <row r="694" spans="1:21" ht="12.75">
      <c r="A694" s="223"/>
      <c r="B694" s="223"/>
      <c r="C694" s="223"/>
      <c r="D694" s="223"/>
      <c r="E694" s="223"/>
      <c r="F694" s="223"/>
      <c r="G694" s="223"/>
      <c r="H694" s="223"/>
      <c r="I694" s="223"/>
      <c r="J694" s="223"/>
      <c r="K694" s="223"/>
      <c r="L694" s="223"/>
      <c r="M694" s="223"/>
      <c r="N694" s="223"/>
      <c r="O694" s="223"/>
      <c r="P694" s="223"/>
      <c r="Q694" s="223"/>
      <c r="R694" s="223"/>
      <c r="S694" s="223"/>
      <c r="T694" s="223"/>
      <c r="U694" s="223"/>
    </row>
    <row r="695" spans="1:21" ht="12.75">
      <c r="A695" s="223"/>
      <c r="B695" s="223"/>
      <c r="C695" s="223"/>
      <c r="D695" s="223"/>
      <c r="E695" s="223"/>
      <c r="F695" s="223"/>
      <c r="G695" s="223"/>
      <c r="H695" s="223"/>
      <c r="I695" s="223"/>
      <c r="J695" s="223"/>
      <c r="K695" s="223"/>
      <c r="L695" s="223"/>
      <c r="M695" s="223"/>
      <c r="N695" s="223"/>
      <c r="O695" s="223"/>
      <c r="P695" s="223"/>
      <c r="Q695" s="223"/>
      <c r="R695" s="223"/>
      <c r="S695" s="223"/>
      <c r="T695" s="223"/>
      <c r="U695" s="223"/>
    </row>
    <row r="696" spans="1:21" ht="12.75">
      <c r="A696" s="223"/>
      <c r="B696" s="223"/>
      <c r="C696" s="223"/>
      <c r="D696" s="223"/>
      <c r="E696" s="223"/>
      <c r="F696" s="223"/>
      <c r="G696" s="223"/>
      <c r="H696" s="223"/>
      <c r="I696" s="223"/>
      <c r="J696" s="223"/>
      <c r="K696" s="223"/>
      <c r="L696" s="223"/>
      <c r="M696" s="223"/>
      <c r="N696" s="223"/>
      <c r="O696" s="223"/>
      <c r="P696" s="223"/>
      <c r="Q696" s="223"/>
      <c r="R696" s="223"/>
      <c r="S696" s="223"/>
      <c r="T696" s="223"/>
      <c r="U696" s="223"/>
    </row>
    <row r="697" spans="1:21" ht="12.75">
      <c r="A697" s="223"/>
      <c r="B697" s="223"/>
      <c r="C697" s="223"/>
      <c r="D697" s="223"/>
      <c r="E697" s="223"/>
      <c r="F697" s="223"/>
      <c r="G697" s="223"/>
      <c r="H697" s="223"/>
      <c r="I697" s="223"/>
      <c r="J697" s="223"/>
      <c r="K697" s="223"/>
      <c r="L697" s="223"/>
      <c r="M697" s="223"/>
      <c r="N697" s="223"/>
      <c r="O697" s="223"/>
      <c r="P697" s="223"/>
      <c r="Q697" s="223"/>
      <c r="R697" s="223"/>
      <c r="S697" s="223"/>
      <c r="T697" s="223"/>
      <c r="U697" s="223"/>
    </row>
    <row r="698" spans="1:21" ht="12.75">
      <c r="A698" s="223"/>
      <c r="B698" s="223"/>
      <c r="C698" s="223"/>
      <c r="D698" s="223"/>
      <c r="E698" s="223"/>
      <c r="F698" s="223"/>
      <c r="G698" s="223"/>
      <c r="H698" s="223"/>
      <c r="I698" s="223"/>
      <c r="J698" s="223"/>
      <c r="K698" s="223"/>
      <c r="L698" s="223"/>
      <c r="M698" s="223"/>
      <c r="N698" s="223"/>
      <c r="O698" s="223"/>
      <c r="P698" s="223"/>
      <c r="Q698" s="223"/>
      <c r="R698" s="223"/>
      <c r="S698" s="223"/>
      <c r="T698" s="223"/>
      <c r="U698" s="223"/>
    </row>
    <row r="699" spans="1:21" ht="12.75">
      <c r="A699" s="223"/>
      <c r="B699" s="223"/>
      <c r="C699" s="223"/>
      <c r="D699" s="223"/>
      <c r="E699" s="223"/>
      <c r="F699" s="223"/>
      <c r="G699" s="223"/>
      <c r="H699" s="223"/>
      <c r="I699" s="223"/>
      <c r="J699" s="223"/>
      <c r="K699" s="223"/>
      <c r="L699" s="223"/>
      <c r="M699" s="223"/>
      <c r="N699" s="223"/>
      <c r="O699" s="223"/>
      <c r="P699" s="223"/>
      <c r="Q699" s="223"/>
      <c r="R699" s="223"/>
      <c r="S699" s="223"/>
      <c r="T699" s="223"/>
      <c r="U699" s="223"/>
    </row>
    <row r="700" spans="1:21" ht="12.75">
      <c r="A700" s="223"/>
      <c r="B700" s="223"/>
      <c r="C700" s="223"/>
      <c r="D700" s="223"/>
      <c r="E700" s="223"/>
      <c r="F700" s="223"/>
      <c r="G700" s="223"/>
      <c r="H700" s="223"/>
      <c r="I700" s="223"/>
      <c r="J700" s="223"/>
      <c r="K700" s="223"/>
      <c r="L700" s="223"/>
      <c r="M700" s="223"/>
      <c r="N700" s="223"/>
      <c r="O700" s="223"/>
      <c r="P700" s="223"/>
      <c r="Q700" s="223"/>
      <c r="R700" s="223"/>
      <c r="S700" s="223"/>
      <c r="T700" s="223"/>
      <c r="U700" s="223"/>
    </row>
    <row r="701" spans="1:21" ht="12.75">
      <c r="A701" s="223"/>
      <c r="B701" s="223"/>
      <c r="C701" s="223"/>
      <c r="D701" s="223"/>
      <c r="E701" s="223"/>
      <c r="F701" s="223"/>
      <c r="G701" s="223"/>
      <c r="H701" s="223"/>
      <c r="I701" s="223"/>
      <c r="J701" s="223"/>
      <c r="K701" s="223"/>
      <c r="L701" s="223"/>
      <c r="M701" s="223"/>
      <c r="N701" s="223"/>
      <c r="O701" s="223"/>
      <c r="P701" s="223"/>
      <c r="Q701" s="223"/>
      <c r="R701" s="223"/>
      <c r="S701" s="223"/>
      <c r="T701" s="223"/>
      <c r="U701" s="223"/>
    </row>
    <row r="702" spans="1:21" ht="12.75">
      <c r="A702" s="223"/>
      <c r="B702" s="223"/>
      <c r="C702" s="223"/>
      <c r="D702" s="223"/>
      <c r="E702" s="223"/>
      <c r="F702" s="223"/>
      <c r="G702" s="223"/>
      <c r="H702" s="223"/>
      <c r="I702" s="223"/>
      <c r="J702" s="223"/>
      <c r="K702" s="223"/>
      <c r="L702" s="223"/>
      <c r="M702" s="223"/>
      <c r="N702" s="223"/>
      <c r="O702" s="223"/>
      <c r="P702" s="223"/>
      <c r="Q702" s="223"/>
      <c r="R702" s="223"/>
      <c r="S702" s="223"/>
      <c r="T702" s="223"/>
      <c r="U702" s="223"/>
    </row>
    <row r="703" spans="1:21" ht="12.75">
      <c r="A703" s="223"/>
      <c r="B703" s="223"/>
      <c r="C703" s="223"/>
      <c r="D703" s="223"/>
      <c r="E703" s="223"/>
      <c r="F703" s="223"/>
      <c r="G703" s="223"/>
      <c r="H703" s="223"/>
      <c r="I703" s="223"/>
      <c r="J703" s="223"/>
      <c r="K703" s="223"/>
      <c r="L703" s="223"/>
      <c r="M703" s="223"/>
      <c r="N703" s="223"/>
      <c r="O703" s="223"/>
      <c r="P703" s="223"/>
      <c r="Q703" s="223"/>
      <c r="R703" s="223"/>
      <c r="S703" s="223"/>
      <c r="T703" s="223"/>
      <c r="U703" s="223"/>
    </row>
    <row r="704" spans="1:21" ht="12.75">
      <c r="A704" s="223"/>
      <c r="B704" s="223"/>
      <c r="C704" s="223"/>
      <c r="D704" s="223"/>
      <c r="E704" s="223"/>
      <c r="F704" s="223"/>
      <c r="G704" s="223"/>
      <c r="H704" s="223"/>
      <c r="I704" s="223"/>
      <c r="J704" s="223"/>
      <c r="K704" s="223"/>
      <c r="L704" s="223"/>
      <c r="M704" s="223"/>
      <c r="N704" s="223"/>
      <c r="O704" s="223"/>
      <c r="P704" s="223"/>
      <c r="Q704" s="223"/>
      <c r="R704" s="223"/>
      <c r="S704" s="223"/>
      <c r="T704" s="223"/>
      <c r="U704" s="223"/>
    </row>
    <row r="705" spans="1:21" ht="12.75">
      <c r="A705" s="223"/>
      <c r="B705" s="223"/>
      <c r="C705" s="223"/>
      <c r="D705" s="223"/>
      <c r="E705" s="223"/>
      <c r="F705" s="223"/>
      <c r="G705" s="223"/>
      <c r="H705" s="223"/>
      <c r="I705" s="223"/>
      <c r="J705" s="223"/>
      <c r="K705" s="223"/>
      <c r="L705" s="223"/>
      <c r="M705" s="223"/>
      <c r="N705" s="223"/>
      <c r="O705" s="223"/>
      <c r="P705" s="223"/>
      <c r="Q705" s="223"/>
      <c r="R705" s="223"/>
      <c r="S705" s="223"/>
      <c r="T705" s="223"/>
      <c r="U705" s="223"/>
    </row>
    <row r="706" spans="1:21" ht="12.75">
      <c r="A706" s="223"/>
      <c r="B706" s="223"/>
      <c r="C706" s="223"/>
      <c r="D706" s="223"/>
      <c r="E706" s="223"/>
      <c r="F706" s="223"/>
      <c r="G706" s="223"/>
      <c r="H706" s="223"/>
      <c r="I706" s="223"/>
      <c r="J706" s="223"/>
      <c r="K706" s="223"/>
      <c r="L706" s="223"/>
      <c r="M706" s="223"/>
      <c r="N706" s="223"/>
      <c r="O706" s="223"/>
      <c r="P706" s="223"/>
      <c r="Q706" s="223"/>
      <c r="R706" s="223"/>
      <c r="S706" s="223"/>
      <c r="T706" s="223"/>
      <c r="U706" s="223"/>
    </row>
    <row r="707" spans="1:21" ht="12.75">
      <c r="A707" s="223"/>
      <c r="B707" s="223"/>
      <c r="C707" s="223"/>
      <c r="D707" s="223"/>
      <c r="E707" s="223"/>
      <c r="F707" s="223"/>
      <c r="G707" s="223"/>
      <c r="H707" s="223"/>
      <c r="I707" s="223"/>
      <c r="J707" s="223"/>
      <c r="K707" s="223"/>
      <c r="L707" s="223"/>
      <c r="M707" s="223"/>
      <c r="N707" s="223"/>
      <c r="O707" s="223"/>
      <c r="P707" s="223"/>
      <c r="Q707" s="223"/>
      <c r="R707" s="223"/>
      <c r="S707" s="223"/>
      <c r="T707" s="223"/>
      <c r="U707" s="223"/>
    </row>
    <row r="708" spans="1:21" ht="12.75">
      <c r="A708" s="223"/>
      <c r="B708" s="223"/>
      <c r="C708" s="223"/>
      <c r="D708" s="223"/>
      <c r="E708" s="223"/>
      <c r="F708" s="223"/>
      <c r="G708" s="223"/>
      <c r="H708" s="223"/>
      <c r="I708" s="223"/>
      <c r="J708" s="223"/>
      <c r="K708" s="223"/>
      <c r="L708" s="223"/>
      <c r="M708" s="223"/>
      <c r="N708" s="223"/>
      <c r="O708" s="223"/>
      <c r="P708" s="223"/>
      <c r="Q708" s="223"/>
      <c r="R708" s="223"/>
      <c r="S708" s="223"/>
      <c r="T708" s="223"/>
      <c r="U708" s="223"/>
    </row>
    <row r="709" spans="1:21" ht="12.75">
      <c r="A709" s="223"/>
      <c r="B709" s="223"/>
      <c r="C709" s="223"/>
      <c r="D709" s="223"/>
      <c r="E709" s="223"/>
      <c r="F709" s="223"/>
      <c r="G709" s="223"/>
      <c r="H709" s="223"/>
      <c r="I709" s="223"/>
      <c r="J709" s="223"/>
      <c r="K709" s="223"/>
      <c r="L709" s="223"/>
      <c r="M709" s="223"/>
      <c r="N709" s="223"/>
      <c r="O709" s="223"/>
      <c r="P709" s="223"/>
      <c r="Q709" s="223"/>
      <c r="R709" s="223"/>
      <c r="S709" s="223"/>
      <c r="T709" s="223"/>
      <c r="U709" s="223"/>
    </row>
    <row r="710" spans="1:21" ht="12.75">
      <c r="A710" s="223"/>
      <c r="B710" s="223"/>
      <c r="C710" s="223"/>
      <c r="D710" s="223"/>
      <c r="E710" s="223"/>
      <c r="F710" s="223"/>
      <c r="G710" s="223"/>
      <c r="H710" s="223"/>
      <c r="I710" s="223"/>
      <c r="J710" s="223"/>
      <c r="K710" s="223"/>
      <c r="L710" s="223"/>
      <c r="M710" s="223"/>
      <c r="N710" s="223"/>
      <c r="O710" s="223"/>
      <c r="P710" s="223"/>
      <c r="Q710" s="223"/>
      <c r="R710" s="223"/>
      <c r="S710" s="223"/>
      <c r="T710" s="223"/>
      <c r="U710" s="223"/>
    </row>
    <row r="711" spans="1:21" ht="12.75">
      <c r="A711" s="223"/>
      <c r="B711" s="223"/>
      <c r="C711" s="223"/>
      <c r="D711" s="223"/>
      <c r="E711" s="223"/>
      <c r="F711" s="223"/>
      <c r="G711" s="223"/>
      <c r="H711" s="223"/>
      <c r="I711" s="223"/>
      <c r="J711" s="223"/>
      <c r="K711" s="223"/>
      <c r="L711" s="223"/>
      <c r="M711" s="223"/>
      <c r="N711" s="223"/>
      <c r="O711" s="223"/>
      <c r="P711" s="223"/>
      <c r="Q711" s="223"/>
      <c r="R711" s="223"/>
      <c r="S711" s="223"/>
      <c r="T711" s="223"/>
      <c r="U711" s="223"/>
    </row>
    <row r="712" spans="1:21" ht="12.75">
      <c r="A712" s="223"/>
      <c r="B712" s="223"/>
      <c r="C712" s="223"/>
      <c r="D712" s="223"/>
      <c r="E712" s="223"/>
      <c r="F712" s="223"/>
      <c r="G712" s="223"/>
      <c r="H712" s="223"/>
      <c r="I712" s="223"/>
      <c r="J712" s="223"/>
      <c r="K712" s="223"/>
      <c r="L712" s="223"/>
      <c r="M712" s="223"/>
      <c r="N712" s="223"/>
      <c r="O712" s="223"/>
      <c r="P712" s="223"/>
      <c r="Q712" s="223"/>
      <c r="R712" s="223"/>
      <c r="S712" s="223"/>
      <c r="T712" s="223"/>
      <c r="U712" s="223"/>
    </row>
    <row r="713" spans="1:21" ht="12.75">
      <c r="A713" s="223"/>
      <c r="B713" s="223"/>
      <c r="C713" s="223"/>
      <c r="D713" s="223"/>
      <c r="E713" s="223"/>
      <c r="F713" s="223"/>
      <c r="G713" s="223"/>
      <c r="H713" s="223"/>
      <c r="I713" s="223"/>
      <c r="J713" s="223"/>
      <c r="K713" s="223"/>
      <c r="L713" s="223"/>
      <c r="M713" s="223"/>
      <c r="N713" s="223"/>
      <c r="O713" s="223"/>
      <c r="P713" s="223"/>
      <c r="Q713" s="223"/>
      <c r="R713" s="223"/>
      <c r="S713" s="223"/>
      <c r="T713" s="223"/>
      <c r="U713" s="223"/>
    </row>
    <row r="714" spans="1:21" ht="12.75">
      <c r="A714" s="223"/>
      <c r="B714" s="223"/>
      <c r="C714" s="223"/>
      <c r="D714" s="223"/>
      <c r="E714" s="223"/>
      <c r="F714" s="223"/>
      <c r="G714" s="223"/>
      <c r="H714" s="223"/>
      <c r="I714" s="223"/>
      <c r="J714" s="223"/>
      <c r="K714" s="223"/>
      <c r="L714" s="223"/>
      <c r="M714" s="223"/>
      <c r="N714" s="223"/>
      <c r="O714" s="223"/>
      <c r="P714" s="223"/>
      <c r="Q714" s="223"/>
      <c r="R714" s="223"/>
      <c r="S714" s="223"/>
      <c r="T714" s="223"/>
      <c r="U714" s="223"/>
    </row>
    <row r="715" spans="1:21" ht="12.75">
      <c r="A715" s="223"/>
      <c r="B715" s="223"/>
      <c r="C715" s="223"/>
      <c r="D715" s="223"/>
      <c r="E715" s="223"/>
      <c r="F715" s="223"/>
      <c r="G715" s="223"/>
      <c r="H715" s="223"/>
      <c r="I715" s="223"/>
      <c r="J715" s="223"/>
      <c r="K715" s="223"/>
      <c r="L715" s="223"/>
      <c r="M715" s="223"/>
      <c r="N715" s="223"/>
      <c r="O715" s="223"/>
      <c r="P715" s="223"/>
      <c r="Q715" s="223"/>
      <c r="R715" s="223"/>
      <c r="S715" s="223"/>
      <c r="T715" s="223"/>
      <c r="U715" s="223"/>
    </row>
    <row r="716" spans="1:21" ht="12.75">
      <c r="A716" s="223"/>
      <c r="B716" s="223"/>
      <c r="C716" s="223"/>
      <c r="D716" s="223"/>
      <c r="E716" s="223"/>
      <c r="F716" s="223"/>
      <c r="G716" s="223"/>
      <c r="H716" s="223"/>
      <c r="I716" s="223"/>
      <c r="J716" s="223"/>
      <c r="K716" s="223"/>
      <c r="L716" s="223"/>
      <c r="M716" s="223"/>
      <c r="N716" s="223"/>
      <c r="O716" s="223"/>
      <c r="P716" s="223"/>
      <c r="Q716" s="223"/>
      <c r="R716" s="223"/>
      <c r="S716" s="223"/>
      <c r="T716" s="223"/>
      <c r="U716" s="223"/>
    </row>
    <row r="717" spans="1:21" ht="12.75">
      <c r="A717" s="223"/>
      <c r="B717" s="223"/>
      <c r="C717" s="223"/>
      <c r="D717" s="223"/>
      <c r="E717" s="223"/>
      <c r="F717" s="223"/>
      <c r="G717" s="223"/>
      <c r="H717" s="223"/>
      <c r="I717" s="223"/>
      <c r="J717" s="223"/>
      <c r="K717" s="223"/>
      <c r="L717" s="223"/>
      <c r="M717" s="223"/>
      <c r="N717" s="223"/>
      <c r="O717" s="223"/>
      <c r="P717" s="223"/>
      <c r="Q717" s="223"/>
      <c r="R717" s="223"/>
      <c r="S717" s="223"/>
      <c r="T717" s="223"/>
      <c r="U717" s="223"/>
    </row>
    <row r="718" spans="1:21" ht="12.75">
      <c r="A718" s="223"/>
      <c r="B718" s="223"/>
      <c r="C718" s="223"/>
      <c r="D718" s="223"/>
      <c r="E718" s="223"/>
      <c r="F718" s="223"/>
      <c r="G718" s="223"/>
      <c r="H718" s="223"/>
      <c r="I718" s="223"/>
      <c r="J718" s="223"/>
      <c r="K718" s="223"/>
      <c r="L718" s="223"/>
      <c r="M718" s="223"/>
      <c r="N718" s="223"/>
      <c r="O718" s="223"/>
      <c r="P718" s="223"/>
      <c r="Q718" s="223"/>
      <c r="R718" s="223"/>
      <c r="S718" s="223"/>
      <c r="T718" s="223"/>
      <c r="U718" s="223"/>
    </row>
    <row r="719" spans="1:21" ht="12.75">
      <c r="A719" s="223"/>
      <c r="B719" s="223"/>
      <c r="C719" s="223"/>
      <c r="D719" s="223"/>
      <c r="E719" s="223"/>
      <c r="F719" s="223"/>
      <c r="G719" s="223"/>
      <c r="H719" s="223"/>
      <c r="I719" s="223"/>
      <c r="J719" s="223"/>
      <c r="K719" s="223"/>
      <c r="L719" s="223"/>
      <c r="M719" s="223"/>
      <c r="N719" s="223"/>
      <c r="O719" s="223"/>
      <c r="P719" s="223"/>
      <c r="Q719" s="223"/>
      <c r="R719" s="223"/>
      <c r="S719" s="223"/>
      <c r="T719" s="223"/>
      <c r="U719" s="223"/>
    </row>
    <row r="720" spans="1:21" ht="12.75">
      <c r="A720" s="223"/>
      <c r="B720" s="223"/>
      <c r="C720" s="223"/>
      <c r="D720" s="223"/>
      <c r="E720" s="223"/>
      <c r="F720" s="223"/>
      <c r="G720" s="223"/>
      <c r="H720" s="223"/>
      <c r="I720" s="223"/>
      <c r="J720" s="223"/>
      <c r="K720" s="223"/>
      <c r="L720" s="223"/>
      <c r="M720" s="223"/>
      <c r="N720" s="223"/>
      <c r="O720" s="223"/>
      <c r="P720" s="223"/>
      <c r="Q720" s="223"/>
      <c r="R720" s="223"/>
      <c r="S720" s="223"/>
      <c r="T720" s="223"/>
      <c r="U720" s="223"/>
    </row>
    <row r="721" spans="1:21" ht="12.75">
      <c r="A721" s="223"/>
      <c r="B721" s="223"/>
      <c r="C721" s="223"/>
      <c r="D721" s="223"/>
      <c r="E721" s="223"/>
      <c r="F721" s="223"/>
      <c r="G721" s="223"/>
      <c r="H721" s="223"/>
      <c r="I721" s="223"/>
      <c r="J721" s="223"/>
      <c r="K721" s="223"/>
      <c r="L721" s="223"/>
      <c r="M721" s="223"/>
      <c r="N721" s="223"/>
      <c r="O721" s="223"/>
      <c r="P721" s="223"/>
      <c r="Q721" s="223"/>
      <c r="R721" s="223"/>
      <c r="S721" s="223"/>
      <c r="T721" s="223"/>
      <c r="U721" s="223"/>
    </row>
    <row r="722" spans="1:21" ht="12.75">
      <c r="A722" s="223"/>
      <c r="B722" s="223"/>
      <c r="C722" s="223"/>
      <c r="D722" s="223"/>
      <c r="E722" s="223"/>
      <c r="F722" s="223"/>
      <c r="G722" s="223"/>
      <c r="H722" s="223"/>
      <c r="I722" s="223"/>
      <c r="J722" s="223"/>
      <c r="K722" s="223"/>
      <c r="L722" s="223"/>
      <c r="M722" s="223"/>
      <c r="N722" s="223"/>
      <c r="O722" s="223"/>
      <c r="P722" s="223"/>
      <c r="Q722" s="223"/>
      <c r="R722" s="223"/>
      <c r="S722" s="223"/>
      <c r="T722" s="223"/>
      <c r="U722" s="223"/>
    </row>
    <row r="723" spans="1:21" ht="12.75">
      <c r="A723" s="223"/>
      <c r="B723" s="223"/>
      <c r="C723" s="223"/>
      <c r="D723" s="223"/>
      <c r="E723" s="223"/>
      <c r="F723" s="223"/>
      <c r="G723" s="223"/>
      <c r="H723" s="223"/>
      <c r="I723" s="223"/>
      <c r="J723" s="223"/>
      <c r="K723" s="223"/>
      <c r="L723" s="223"/>
      <c r="M723" s="223"/>
      <c r="N723" s="223"/>
      <c r="O723" s="223"/>
      <c r="P723" s="223"/>
      <c r="Q723" s="223"/>
      <c r="R723" s="223"/>
      <c r="S723" s="223"/>
      <c r="T723" s="223"/>
      <c r="U723" s="223"/>
    </row>
    <row r="724" spans="1:21" ht="12.75">
      <c r="A724" s="223"/>
      <c r="B724" s="223"/>
      <c r="C724" s="223"/>
      <c r="D724" s="223"/>
      <c r="E724" s="223"/>
      <c r="F724" s="223"/>
      <c r="G724" s="223"/>
      <c r="H724" s="223"/>
      <c r="I724" s="223"/>
      <c r="J724" s="223"/>
      <c r="K724" s="223"/>
      <c r="L724" s="223"/>
      <c r="M724" s="223"/>
      <c r="N724" s="223"/>
      <c r="O724" s="223"/>
      <c r="P724" s="223"/>
      <c r="Q724" s="223"/>
      <c r="R724" s="223"/>
      <c r="S724" s="223"/>
      <c r="T724" s="223"/>
      <c r="U724" s="223"/>
    </row>
    <row r="725" spans="1:21" ht="12.75">
      <c r="A725" s="223"/>
      <c r="B725" s="223"/>
      <c r="C725" s="223"/>
      <c r="D725" s="223"/>
      <c r="E725" s="223"/>
      <c r="F725" s="223"/>
      <c r="G725" s="223"/>
      <c r="H725" s="223"/>
      <c r="I725" s="223"/>
      <c r="J725" s="223"/>
      <c r="K725" s="223"/>
      <c r="L725" s="223"/>
      <c r="M725" s="223"/>
      <c r="N725" s="223"/>
      <c r="O725" s="223"/>
      <c r="P725" s="223"/>
      <c r="Q725" s="223"/>
      <c r="R725" s="223"/>
      <c r="S725" s="223"/>
      <c r="T725" s="223"/>
      <c r="U725" s="223"/>
    </row>
    <row r="726" spans="1:21" ht="12.75">
      <c r="A726" s="223"/>
      <c r="B726" s="223"/>
      <c r="C726" s="223"/>
      <c r="D726" s="223"/>
      <c r="E726" s="223"/>
      <c r="F726" s="223"/>
      <c r="G726" s="223"/>
      <c r="H726" s="223"/>
      <c r="I726" s="223"/>
      <c r="J726" s="223"/>
      <c r="K726" s="223"/>
      <c r="L726" s="223"/>
      <c r="M726" s="223"/>
      <c r="N726" s="223"/>
      <c r="O726" s="223"/>
      <c r="P726" s="223"/>
      <c r="Q726" s="223"/>
      <c r="R726" s="223"/>
      <c r="S726" s="223"/>
      <c r="T726" s="223"/>
      <c r="U726" s="223"/>
    </row>
    <row r="727" spans="1:21" ht="12.75">
      <c r="A727" s="223"/>
      <c r="B727" s="223"/>
      <c r="C727" s="223"/>
      <c r="D727" s="223"/>
      <c r="E727" s="223"/>
      <c r="F727" s="223"/>
      <c r="G727" s="223"/>
      <c r="H727" s="223"/>
      <c r="I727" s="223"/>
      <c r="J727" s="223"/>
      <c r="K727" s="223"/>
      <c r="L727" s="223"/>
      <c r="M727" s="223"/>
      <c r="N727" s="223"/>
      <c r="O727" s="223"/>
      <c r="P727" s="223"/>
      <c r="Q727" s="223"/>
      <c r="R727" s="223"/>
      <c r="S727" s="223"/>
      <c r="T727" s="223"/>
      <c r="U727" s="223"/>
    </row>
    <row r="728" spans="1:21" ht="12.75">
      <c r="A728" s="223"/>
      <c r="B728" s="223"/>
      <c r="C728" s="223"/>
      <c r="D728" s="223"/>
      <c r="E728" s="223"/>
      <c r="F728" s="223"/>
      <c r="G728" s="223"/>
      <c r="H728" s="223"/>
      <c r="I728" s="223"/>
      <c r="J728" s="223"/>
      <c r="K728" s="223"/>
      <c r="L728" s="223"/>
      <c r="M728" s="223"/>
      <c r="N728" s="223"/>
      <c r="O728" s="223"/>
      <c r="P728" s="223"/>
      <c r="Q728" s="223"/>
      <c r="R728" s="223"/>
      <c r="S728" s="223"/>
      <c r="T728" s="223"/>
      <c r="U728" s="223"/>
    </row>
    <row r="729" spans="1:21" ht="12.75">
      <c r="A729" s="223"/>
      <c r="B729" s="223"/>
      <c r="C729" s="223"/>
      <c r="D729" s="223"/>
      <c r="E729" s="223"/>
      <c r="F729" s="223"/>
      <c r="G729" s="223"/>
      <c r="H729" s="223"/>
      <c r="I729" s="223"/>
      <c r="J729" s="223"/>
      <c r="K729" s="223"/>
      <c r="L729" s="223"/>
      <c r="M729" s="223"/>
      <c r="N729" s="223"/>
      <c r="O729" s="223"/>
      <c r="P729" s="223"/>
      <c r="Q729" s="223"/>
      <c r="R729" s="223"/>
      <c r="S729" s="223"/>
      <c r="T729" s="223"/>
      <c r="U729" s="223"/>
    </row>
    <row r="730" spans="1:21" ht="12.75">
      <c r="A730" s="223"/>
      <c r="B730" s="223"/>
      <c r="C730" s="223"/>
      <c r="D730" s="223"/>
      <c r="E730" s="223"/>
      <c r="F730" s="223"/>
      <c r="G730" s="223"/>
      <c r="H730" s="223"/>
      <c r="I730" s="223"/>
      <c r="J730" s="223"/>
      <c r="K730" s="223"/>
      <c r="L730" s="223"/>
      <c r="M730" s="223"/>
      <c r="N730" s="223"/>
      <c r="O730" s="223"/>
      <c r="P730" s="223"/>
      <c r="Q730" s="223"/>
      <c r="R730" s="223"/>
      <c r="S730" s="223"/>
      <c r="T730" s="223"/>
      <c r="U730" s="223"/>
    </row>
    <row r="731" spans="1:21" ht="12.75">
      <c r="A731" s="223"/>
      <c r="B731" s="223"/>
      <c r="C731" s="223"/>
      <c r="D731" s="223"/>
      <c r="E731" s="223"/>
      <c r="F731" s="223"/>
      <c r="G731" s="223"/>
      <c r="H731" s="223"/>
      <c r="I731" s="223"/>
      <c r="J731" s="223"/>
      <c r="K731" s="223"/>
      <c r="L731" s="223"/>
      <c r="M731" s="223"/>
      <c r="N731" s="223"/>
      <c r="O731" s="223"/>
      <c r="P731" s="223"/>
      <c r="Q731" s="223"/>
      <c r="R731" s="223"/>
      <c r="S731" s="223"/>
      <c r="T731" s="223"/>
      <c r="U731" s="223"/>
    </row>
    <row r="732" spans="1:21" ht="12.75">
      <c r="A732" s="223"/>
      <c r="B732" s="223"/>
      <c r="C732" s="223"/>
      <c r="D732" s="223"/>
      <c r="E732" s="223"/>
      <c r="F732" s="223"/>
      <c r="G732" s="223"/>
      <c r="H732" s="223"/>
      <c r="I732" s="223"/>
      <c r="J732" s="223"/>
      <c r="K732" s="223"/>
      <c r="L732" s="223"/>
      <c r="M732" s="223"/>
      <c r="N732" s="223"/>
      <c r="O732" s="223"/>
      <c r="P732" s="223"/>
      <c r="Q732" s="223"/>
      <c r="R732" s="223"/>
      <c r="S732" s="223"/>
      <c r="T732" s="223"/>
      <c r="U732" s="223"/>
    </row>
    <row r="733" spans="1:21" ht="12.75">
      <c r="A733" s="223"/>
      <c r="B733" s="223"/>
      <c r="C733" s="223"/>
      <c r="D733" s="223"/>
      <c r="E733" s="223"/>
      <c r="F733" s="223"/>
      <c r="G733" s="223"/>
      <c r="H733" s="223"/>
      <c r="I733" s="223"/>
      <c r="J733" s="223"/>
      <c r="K733" s="223"/>
      <c r="L733" s="223"/>
      <c r="M733" s="223"/>
      <c r="N733" s="223"/>
      <c r="O733" s="223"/>
      <c r="P733" s="223"/>
      <c r="Q733" s="223"/>
      <c r="R733" s="223"/>
      <c r="S733" s="223"/>
      <c r="T733" s="223"/>
      <c r="U733" s="223"/>
    </row>
    <row r="734" spans="1:21" ht="12.75">
      <c r="A734" s="223"/>
      <c r="B734" s="223"/>
      <c r="C734" s="223"/>
      <c r="D734" s="223"/>
      <c r="E734" s="223"/>
      <c r="F734" s="223"/>
      <c r="G734" s="223"/>
      <c r="H734" s="223"/>
      <c r="I734" s="223"/>
      <c r="J734" s="223"/>
      <c r="K734" s="223"/>
      <c r="L734" s="223"/>
      <c r="M734" s="223"/>
      <c r="N734" s="223"/>
      <c r="O734" s="223"/>
      <c r="P734" s="223"/>
      <c r="Q734" s="223"/>
      <c r="R734" s="223"/>
      <c r="S734" s="223"/>
      <c r="T734" s="223"/>
      <c r="U734" s="223"/>
    </row>
    <row r="735" spans="1:21" ht="12.75">
      <c r="A735" s="223"/>
      <c r="B735" s="223"/>
      <c r="C735" s="223"/>
      <c r="D735" s="223"/>
      <c r="E735" s="223"/>
      <c r="F735" s="223"/>
      <c r="G735" s="223"/>
      <c r="H735" s="223"/>
      <c r="I735" s="223"/>
      <c r="J735" s="223"/>
      <c r="K735" s="223"/>
      <c r="L735" s="223"/>
      <c r="M735" s="223"/>
      <c r="N735" s="223"/>
      <c r="O735" s="223"/>
      <c r="P735" s="223"/>
      <c r="Q735" s="223"/>
      <c r="R735" s="223"/>
      <c r="S735" s="223"/>
      <c r="T735" s="223"/>
      <c r="U735" s="223"/>
    </row>
    <row r="736" spans="1:21" ht="12.75">
      <c r="A736" s="223"/>
      <c r="B736" s="223"/>
      <c r="C736" s="223"/>
      <c r="D736" s="223"/>
      <c r="E736" s="223"/>
      <c r="F736" s="223"/>
      <c r="G736" s="223"/>
      <c r="H736" s="223"/>
      <c r="I736" s="223"/>
      <c r="J736" s="223"/>
      <c r="K736" s="223"/>
      <c r="L736" s="223"/>
      <c r="M736" s="223"/>
      <c r="N736" s="223"/>
      <c r="O736" s="223"/>
      <c r="P736" s="223"/>
      <c r="Q736" s="223"/>
      <c r="R736" s="223"/>
      <c r="S736" s="223"/>
      <c r="T736" s="223"/>
      <c r="U736" s="223"/>
    </row>
    <row r="737" spans="1:21" ht="12.75">
      <c r="A737" s="223"/>
      <c r="B737" s="223"/>
      <c r="C737" s="223"/>
      <c r="D737" s="223"/>
      <c r="E737" s="223"/>
      <c r="F737" s="223"/>
      <c r="G737" s="223"/>
      <c r="H737" s="223"/>
      <c r="I737" s="223"/>
      <c r="J737" s="223"/>
      <c r="K737" s="223"/>
      <c r="L737" s="223"/>
      <c r="M737" s="223"/>
      <c r="N737" s="223"/>
      <c r="O737" s="223"/>
      <c r="P737" s="223"/>
      <c r="Q737" s="223"/>
      <c r="R737" s="223"/>
      <c r="S737" s="223"/>
      <c r="T737" s="223"/>
      <c r="U737" s="223"/>
    </row>
    <row r="738" spans="1:21" ht="12.75">
      <c r="A738" s="223"/>
      <c r="B738" s="223"/>
      <c r="C738" s="223"/>
      <c r="D738" s="223"/>
      <c r="E738" s="223"/>
      <c r="F738" s="223"/>
      <c r="G738" s="223"/>
      <c r="H738" s="223"/>
      <c r="I738" s="223"/>
      <c r="J738" s="223"/>
      <c r="K738" s="223"/>
      <c r="L738" s="223"/>
      <c r="M738" s="223"/>
      <c r="N738" s="223"/>
      <c r="O738" s="223"/>
      <c r="P738" s="223"/>
      <c r="Q738" s="223"/>
      <c r="R738" s="223"/>
      <c r="S738" s="223"/>
      <c r="T738" s="223"/>
      <c r="U738" s="223"/>
    </row>
    <row r="739" spans="1:21" ht="12.75">
      <c r="A739" s="223"/>
      <c r="B739" s="223"/>
      <c r="C739" s="223"/>
      <c r="D739" s="223"/>
      <c r="E739" s="223"/>
      <c r="F739" s="223"/>
      <c r="G739" s="223"/>
      <c r="H739" s="223"/>
      <c r="I739" s="223"/>
      <c r="J739" s="223"/>
      <c r="K739" s="223"/>
      <c r="L739" s="223"/>
      <c r="M739" s="223"/>
      <c r="N739" s="223"/>
      <c r="O739" s="223"/>
      <c r="P739" s="223"/>
      <c r="Q739" s="223"/>
      <c r="R739" s="223"/>
      <c r="S739" s="223"/>
      <c r="T739" s="223"/>
      <c r="U739" s="223"/>
    </row>
    <row r="740" spans="1:21" ht="12.75">
      <c r="A740" s="223"/>
      <c r="B740" s="223"/>
      <c r="C740" s="223"/>
      <c r="D740" s="223"/>
      <c r="E740" s="223"/>
      <c r="F740" s="223"/>
      <c r="G740" s="223"/>
      <c r="H740" s="223"/>
      <c r="I740" s="223"/>
      <c r="J740" s="223"/>
      <c r="K740" s="223"/>
      <c r="L740" s="223"/>
      <c r="M740" s="223"/>
      <c r="N740" s="223"/>
      <c r="O740" s="223"/>
      <c r="P740" s="223"/>
      <c r="Q740" s="223"/>
      <c r="R740" s="223"/>
      <c r="S740" s="223"/>
      <c r="T740" s="223"/>
      <c r="U740" s="223"/>
    </row>
    <row r="741" spans="1:21" ht="12.75">
      <c r="A741" s="223"/>
      <c r="B741" s="223"/>
      <c r="C741" s="223"/>
      <c r="D741" s="223"/>
      <c r="E741" s="223"/>
      <c r="F741" s="223"/>
      <c r="G741" s="223"/>
      <c r="H741" s="223"/>
      <c r="I741" s="223"/>
      <c r="J741" s="223"/>
      <c r="K741" s="223"/>
      <c r="L741" s="223"/>
      <c r="M741" s="223"/>
      <c r="N741" s="223"/>
      <c r="O741" s="223"/>
      <c r="P741" s="223"/>
      <c r="Q741" s="223"/>
      <c r="R741" s="223"/>
      <c r="S741" s="223"/>
      <c r="T741" s="223"/>
      <c r="U741" s="223"/>
    </row>
    <row r="742" spans="1:21" ht="12.75">
      <c r="A742" s="223"/>
      <c r="B742" s="223"/>
      <c r="C742" s="223"/>
      <c r="D742" s="223"/>
      <c r="E742" s="223"/>
      <c r="F742" s="223"/>
      <c r="G742" s="223"/>
      <c r="H742" s="223"/>
      <c r="I742" s="223"/>
      <c r="J742" s="223"/>
      <c r="K742" s="223"/>
      <c r="L742" s="223"/>
      <c r="M742" s="223"/>
      <c r="N742" s="223"/>
      <c r="O742" s="223"/>
      <c r="P742" s="223"/>
      <c r="Q742" s="223"/>
      <c r="R742" s="223"/>
      <c r="S742" s="223"/>
      <c r="T742" s="223"/>
      <c r="U742" s="223"/>
    </row>
    <row r="743" spans="1:21" ht="12.75">
      <c r="A743" s="223"/>
      <c r="B743" s="223"/>
      <c r="C743" s="223"/>
      <c r="D743" s="223"/>
      <c r="E743" s="223"/>
      <c r="F743" s="223"/>
      <c r="G743" s="223"/>
      <c r="H743" s="223"/>
      <c r="I743" s="223"/>
      <c r="J743" s="223"/>
      <c r="K743" s="223"/>
      <c r="L743" s="223"/>
      <c r="M743" s="223"/>
      <c r="N743" s="223"/>
      <c r="O743" s="223"/>
      <c r="P743" s="223"/>
      <c r="Q743" s="223"/>
      <c r="R743" s="223"/>
      <c r="S743" s="223"/>
      <c r="T743" s="223"/>
      <c r="U743" s="223"/>
    </row>
    <row r="744" spans="1:21" ht="12.75">
      <c r="A744" s="223"/>
      <c r="B744" s="223"/>
      <c r="C744" s="223"/>
      <c r="D744" s="223"/>
      <c r="E744" s="223"/>
      <c r="F744" s="223"/>
      <c r="G744" s="223"/>
      <c r="H744" s="223"/>
      <c r="I744" s="223"/>
      <c r="J744" s="223"/>
      <c r="K744" s="223"/>
      <c r="L744" s="223"/>
      <c r="M744" s="223"/>
      <c r="N744" s="223"/>
      <c r="O744" s="223"/>
      <c r="P744" s="223"/>
      <c r="Q744" s="223"/>
      <c r="R744" s="223"/>
      <c r="S744" s="223"/>
      <c r="T744" s="223"/>
      <c r="U744" s="223"/>
    </row>
    <row r="745" spans="1:21" ht="12.75">
      <c r="A745" s="223"/>
      <c r="B745" s="223"/>
      <c r="C745" s="223"/>
      <c r="D745" s="223"/>
      <c r="E745" s="223"/>
      <c r="F745" s="223"/>
      <c r="G745" s="223"/>
      <c r="H745" s="223"/>
      <c r="I745" s="223"/>
      <c r="J745" s="223"/>
      <c r="K745" s="223"/>
      <c r="L745" s="223"/>
      <c r="M745" s="223"/>
      <c r="N745" s="223"/>
      <c r="O745" s="223"/>
      <c r="P745" s="223"/>
      <c r="Q745" s="223"/>
      <c r="R745" s="223"/>
      <c r="S745" s="223"/>
      <c r="T745" s="223"/>
      <c r="U745" s="223"/>
    </row>
    <row r="746" spans="1:21" ht="12.75">
      <c r="A746" s="223"/>
      <c r="B746" s="223"/>
      <c r="C746" s="223"/>
      <c r="D746" s="223"/>
      <c r="E746" s="223"/>
      <c r="F746" s="223"/>
      <c r="G746" s="223"/>
      <c r="H746" s="223"/>
      <c r="I746" s="223"/>
      <c r="J746" s="223"/>
      <c r="K746" s="223"/>
      <c r="L746" s="223"/>
      <c r="M746" s="223"/>
      <c r="N746" s="223"/>
      <c r="O746" s="223"/>
      <c r="P746" s="223"/>
      <c r="Q746" s="223"/>
      <c r="R746" s="223"/>
      <c r="S746" s="223"/>
      <c r="T746" s="223"/>
      <c r="U746" s="223"/>
    </row>
    <row r="747" spans="1:21" ht="12.75">
      <c r="A747" s="223"/>
      <c r="B747" s="223"/>
      <c r="C747" s="223"/>
      <c r="D747" s="223"/>
      <c r="E747" s="223"/>
      <c r="F747" s="223"/>
      <c r="G747" s="223"/>
      <c r="H747" s="223"/>
      <c r="I747" s="223"/>
      <c r="J747" s="223"/>
      <c r="K747" s="223"/>
      <c r="L747" s="223"/>
      <c r="M747" s="223"/>
      <c r="N747" s="223"/>
      <c r="O747" s="223"/>
      <c r="P747" s="223"/>
      <c r="Q747" s="223"/>
      <c r="R747" s="223"/>
      <c r="S747" s="223"/>
      <c r="T747" s="223"/>
      <c r="U747" s="223"/>
    </row>
    <row r="748" spans="1:21" ht="12.75">
      <c r="A748" s="223"/>
      <c r="B748" s="223"/>
      <c r="C748" s="223"/>
      <c r="D748" s="223"/>
      <c r="E748" s="223"/>
      <c r="F748" s="223"/>
      <c r="G748" s="223"/>
      <c r="H748" s="223"/>
      <c r="I748" s="223"/>
      <c r="J748" s="223"/>
      <c r="K748" s="223"/>
      <c r="L748" s="223"/>
      <c r="M748" s="223"/>
      <c r="N748" s="223"/>
      <c r="O748" s="223"/>
      <c r="P748" s="223"/>
      <c r="Q748" s="223"/>
      <c r="R748" s="223"/>
      <c r="S748" s="223"/>
      <c r="T748" s="223"/>
      <c r="U748" s="223"/>
    </row>
    <row r="749" spans="1:21" ht="12.75">
      <c r="A749" s="223"/>
      <c r="B749" s="223"/>
      <c r="C749" s="223"/>
      <c r="D749" s="223"/>
      <c r="E749" s="223"/>
      <c r="F749" s="223"/>
      <c r="G749" s="223"/>
      <c r="H749" s="223"/>
      <c r="I749" s="223"/>
      <c r="J749" s="223"/>
      <c r="K749" s="223"/>
      <c r="L749" s="223"/>
      <c r="M749" s="223"/>
      <c r="N749" s="223"/>
      <c r="O749" s="223"/>
      <c r="P749" s="223"/>
      <c r="Q749" s="223"/>
      <c r="R749" s="223"/>
      <c r="S749" s="223"/>
      <c r="T749" s="223"/>
      <c r="U749" s="223"/>
    </row>
    <row r="750" spans="1:21" ht="12.75">
      <c r="A750" s="223"/>
      <c r="B750" s="223"/>
      <c r="C750" s="223"/>
      <c r="D750" s="223"/>
      <c r="E750" s="223"/>
      <c r="F750" s="223"/>
      <c r="G750" s="223"/>
      <c r="H750" s="223"/>
      <c r="I750" s="223"/>
      <c r="J750" s="223"/>
      <c r="K750" s="223"/>
      <c r="L750" s="223"/>
      <c r="M750" s="223"/>
      <c r="N750" s="223"/>
      <c r="O750" s="223"/>
      <c r="P750" s="223"/>
      <c r="Q750" s="223"/>
      <c r="R750" s="223"/>
      <c r="S750" s="223"/>
      <c r="T750" s="223"/>
      <c r="U750" s="223"/>
    </row>
    <row r="751" spans="1:21" ht="12.75">
      <c r="A751" s="223"/>
      <c r="B751" s="223"/>
      <c r="C751" s="223"/>
      <c r="D751" s="223"/>
      <c r="E751" s="223"/>
      <c r="F751" s="223"/>
      <c r="G751" s="223"/>
      <c r="H751" s="223"/>
      <c r="I751" s="223"/>
      <c r="J751" s="223"/>
      <c r="K751" s="223"/>
      <c r="L751" s="223"/>
      <c r="M751" s="223"/>
      <c r="N751" s="223"/>
      <c r="O751" s="223"/>
      <c r="P751" s="223"/>
      <c r="Q751" s="223"/>
      <c r="R751" s="223"/>
      <c r="S751" s="223"/>
      <c r="T751" s="223"/>
      <c r="U751" s="223"/>
    </row>
    <row r="752" spans="1:21" ht="12.75">
      <c r="A752" s="223"/>
      <c r="B752" s="223"/>
      <c r="C752" s="223"/>
      <c r="D752" s="223"/>
      <c r="E752" s="223"/>
      <c r="F752" s="223"/>
      <c r="G752" s="223"/>
      <c r="H752" s="223"/>
      <c r="I752" s="223"/>
      <c r="J752" s="223"/>
      <c r="K752" s="223"/>
      <c r="L752" s="223"/>
      <c r="M752" s="223"/>
      <c r="N752" s="223"/>
      <c r="O752" s="223"/>
      <c r="P752" s="223"/>
      <c r="Q752" s="223"/>
      <c r="R752" s="223"/>
      <c r="S752" s="223"/>
      <c r="T752" s="223"/>
      <c r="U752" s="223"/>
    </row>
    <row r="753" spans="1:21" ht="12.75">
      <c r="A753" s="223"/>
      <c r="B753" s="223"/>
      <c r="C753" s="223"/>
      <c r="D753" s="223"/>
      <c r="E753" s="223"/>
      <c r="F753" s="223"/>
      <c r="G753" s="223"/>
      <c r="H753" s="223"/>
      <c r="I753" s="223"/>
      <c r="J753" s="223"/>
      <c r="K753" s="223"/>
      <c r="L753" s="223"/>
      <c r="M753" s="223"/>
      <c r="N753" s="223"/>
      <c r="O753" s="223"/>
      <c r="P753" s="223"/>
      <c r="Q753" s="223"/>
      <c r="R753" s="223"/>
      <c r="S753" s="223"/>
      <c r="T753" s="223"/>
      <c r="U753" s="223"/>
    </row>
    <row r="754" spans="1:21" ht="12.75">
      <c r="A754" s="223"/>
      <c r="B754" s="223"/>
      <c r="C754" s="223"/>
      <c r="D754" s="223"/>
      <c r="E754" s="223"/>
      <c r="F754" s="223"/>
      <c r="G754" s="223"/>
      <c r="H754" s="223"/>
      <c r="I754" s="223"/>
      <c r="J754" s="223"/>
      <c r="K754" s="223"/>
      <c r="L754" s="223"/>
      <c r="M754" s="223"/>
      <c r="N754" s="223"/>
      <c r="O754" s="223"/>
      <c r="P754" s="223"/>
      <c r="Q754" s="223"/>
      <c r="R754" s="223"/>
      <c r="S754" s="223"/>
      <c r="T754" s="223"/>
      <c r="U754" s="223"/>
    </row>
    <row r="755" spans="1:21" ht="12.75">
      <c r="A755" s="223"/>
      <c r="B755" s="223"/>
      <c r="C755" s="223"/>
      <c r="D755" s="223"/>
      <c r="E755" s="223"/>
      <c r="F755" s="223"/>
      <c r="G755" s="223"/>
      <c r="H755" s="223"/>
      <c r="I755" s="223"/>
      <c r="J755" s="223"/>
      <c r="K755" s="223"/>
      <c r="L755" s="223"/>
      <c r="M755" s="223"/>
      <c r="N755" s="223"/>
      <c r="O755" s="223"/>
      <c r="P755" s="223"/>
      <c r="Q755" s="223"/>
      <c r="R755" s="223"/>
      <c r="S755" s="223"/>
      <c r="T755" s="223"/>
      <c r="U755" s="223"/>
    </row>
    <row r="756" spans="1:21" ht="12.75">
      <c r="A756" s="223"/>
      <c r="B756" s="223"/>
      <c r="C756" s="223"/>
      <c r="D756" s="223"/>
      <c r="E756" s="223"/>
      <c r="F756" s="223"/>
      <c r="G756" s="223"/>
      <c r="H756" s="223"/>
      <c r="I756" s="223"/>
      <c r="J756" s="223"/>
      <c r="K756" s="223"/>
      <c r="L756" s="223"/>
      <c r="M756" s="223"/>
      <c r="N756" s="223"/>
      <c r="O756" s="223"/>
      <c r="P756" s="223"/>
      <c r="Q756" s="223"/>
      <c r="R756" s="223"/>
      <c r="S756" s="223"/>
      <c r="T756" s="223"/>
      <c r="U756" s="223"/>
    </row>
    <row r="757" spans="1:21" ht="12.75">
      <c r="A757" s="223"/>
      <c r="B757" s="223"/>
      <c r="C757" s="223"/>
      <c r="D757" s="223"/>
      <c r="E757" s="223"/>
      <c r="F757" s="223"/>
      <c r="G757" s="223"/>
      <c r="H757" s="223"/>
      <c r="I757" s="223"/>
      <c r="J757" s="223"/>
      <c r="K757" s="223"/>
      <c r="L757" s="223"/>
      <c r="M757" s="223"/>
      <c r="N757" s="223"/>
      <c r="O757" s="223"/>
      <c r="P757" s="223"/>
      <c r="Q757" s="223"/>
      <c r="R757" s="223"/>
      <c r="S757" s="223"/>
      <c r="T757" s="223"/>
      <c r="U757" s="223"/>
    </row>
    <row r="758" spans="1:21" ht="12.75">
      <c r="A758" s="223"/>
      <c r="B758" s="223"/>
      <c r="C758" s="223"/>
      <c r="D758" s="223"/>
      <c r="E758" s="223"/>
      <c r="F758" s="223"/>
      <c r="G758" s="223"/>
      <c r="H758" s="223"/>
      <c r="I758" s="223"/>
      <c r="J758" s="223"/>
      <c r="K758" s="223"/>
      <c r="L758" s="223"/>
      <c r="M758" s="223"/>
      <c r="N758" s="223"/>
      <c r="O758" s="223"/>
      <c r="P758" s="223"/>
      <c r="Q758" s="223"/>
      <c r="R758" s="223"/>
      <c r="S758" s="223"/>
      <c r="T758" s="223"/>
      <c r="U758" s="223"/>
    </row>
    <row r="759" spans="1:21" ht="12.75">
      <c r="A759" s="223"/>
      <c r="B759" s="223"/>
      <c r="C759" s="223"/>
      <c r="D759" s="223"/>
      <c r="E759" s="223"/>
      <c r="F759" s="223"/>
      <c r="G759" s="223"/>
      <c r="H759" s="223"/>
      <c r="I759" s="223"/>
      <c r="J759" s="223"/>
      <c r="K759" s="223"/>
      <c r="L759" s="223"/>
      <c r="M759" s="223"/>
      <c r="N759" s="223"/>
      <c r="O759" s="223"/>
      <c r="P759" s="223"/>
      <c r="Q759" s="223"/>
      <c r="R759" s="223"/>
      <c r="S759" s="223"/>
      <c r="T759" s="223"/>
      <c r="U759" s="223"/>
    </row>
    <row r="760" spans="1:21" ht="12.75">
      <c r="A760" s="223"/>
      <c r="B760" s="223"/>
      <c r="C760" s="223"/>
      <c r="D760" s="223"/>
      <c r="E760" s="223"/>
      <c r="F760" s="223"/>
      <c r="G760" s="223"/>
      <c r="H760" s="223"/>
      <c r="I760" s="223"/>
      <c r="J760" s="223"/>
      <c r="K760" s="223"/>
      <c r="L760" s="223"/>
      <c r="M760" s="223"/>
      <c r="N760" s="223"/>
      <c r="O760" s="223"/>
      <c r="P760" s="223"/>
      <c r="Q760" s="223"/>
      <c r="R760" s="223"/>
      <c r="S760" s="223"/>
      <c r="T760" s="223"/>
      <c r="U760" s="223"/>
    </row>
    <row r="761" spans="1:21" ht="12.75">
      <c r="A761" s="223"/>
      <c r="B761" s="223"/>
      <c r="C761" s="223"/>
      <c r="D761" s="223"/>
      <c r="E761" s="223"/>
      <c r="F761" s="223"/>
      <c r="G761" s="223"/>
      <c r="H761" s="223"/>
      <c r="I761" s="223"/>
      <c r="J761" s="223"/>
      <c r="K761" s="223"/>
      <c r="L761" s="223"/>
      <c r="M761" s="223"/>
      <c r="N761" s="223"/>
      <c r="O761" s="223"/>
      <c r="P761" s="223"/>
      <c r="Q761" s="223"/>
      <c r="R761" s="223"/>
      <c r="S761" s="223"/>
      <c r="T761" s="223"/>
      <c r="U761" s="223"/>
    </row>
    <row r="762" spans="1:21" ht="12.75">
      <c r="A762" s="223"/>
      <c r="B762" s="223"/>
      <c r="C762" s="223"/>
      <c r="D762" s="223"/>
      <c r="E762" s="223"/>
      <c r="F762" s="223"/>
      <c r="G762" s="223"/>
      <c r="H762" s="223"/>
      <c r="I762" s="223"/>
      <c r="J762" s="223"/>
      <c r="K762" s="223"/>
      <c r="L762" s="223"/>
      <c r="M762" s="223"/>
      <c r="N762" s="223"/>
      <c r="O762" s="223"/>
      <c r="P762" s="223"/>
      <c r="Q762" s="223"/>
      <c r="R762" s="223"/>
      <c r="S762" s="223"/>
      <c r="T762" s="223"/>
      <c r="U762" s="223"/>
    </row>
    <row r="763" spans="1:21" ht="12.75">
      <c r="A763" s="223"/>
      <c r="B763" s="223"/>
      <c r="C763" s="223"/>
      <c r="D763" s="223"/>
      <c r="E763" s="223"/>
      <c r="F763" s="223"/>
      <c r="G763" s="223"/>
      <c r="H763" s="223"/>
      <c r="I763" s="223"/>
      <c r="J763" s="223"/>
      <c r="K763" s="223"/>
      <c r="L763" s="223"/>
      <c r="M763" s="223"/>
      <c r="N763" s="223"/>
      <c r="O763" s="223"/>
      <c r="P763" s="223"/>
      <c r="Q763" s="223"/>
      <c r="R763" s="223"/>
      <c r="S763" s="223"/>
      <c r="T763" s="223"/>
      <c r="U763" s="223"/>
    </row>
    <row r="764" spans="1:21" ht="12.75">
      <c r="A764" s="223"/>
      <c r="B764" s="223"/>
      <c r="C764" s="223"/>
      <c r="D764" s="223"/>
      <c r="E764" s="223"/>
      <c r="F764" s="223"/>
      <c r="G764" s="223"/>
      <c r="H764" s="223"/>
      <c r="I764" s="223"/>
      <c r="J764" s="223"/>
      <c r="K764" s="223"/>
      <c r="L764" s="223"/>
      <c r="M764" s="223"/>
      <c r="N764" s="223"/>
      <c r="O764" s="223"/>
      <c r="P764" s="223"/>
      <c r="Q764" s="223"/>
      <c r="R764" s="223"/>
      <c r="S764" s="223"/>
      <c r="T764" s="223"/>
      <c r="U764" s="223"/>
    </row>
    <row r="765" spans="1:21" ht="12.75">
      <c r="A765" s="223"/>
      <c r="B765" s="223"/>
      <c r="C765" s="223"/>
      <c r="D765" s="223"/>
      <c r="E765" s="223"/>
      <c r="F765" s="223"/>
      <c r="G765" s="223"/>
      <c r="H765" s="223"/>
      <c r="I765" s="223"/>
      <c r="J765" s="223"/>
      <c r="K765" s="223"/>
      <c r="L765" s="223"/>
      <c r="M765" s="223"/>
      <c r="N765" s="223"/>
      <c r="O765" s="223"/>
      <c r="P765" s="223"/>
      <c r="Q765" s="223"/>
      <c r="R765" s="223"/>
      <c r="S765" s="223"/>
      <c r="T765" s="223"/>
      <c r="U765" s="223"/>
    </row>
    <row r="766" spans="1:21" ht="12.75">
      <c r="A766" s="223"/>
      <c r="B766" s="223"/>
      <c r="C766" s="223"/>
      <c r="D766" s="223"/>
      <c r="E766" s="223"/>
      <c r="F766" s="223"/>
      <c r="G766" s="223"/>
      <c r="H766" s="223"/>
      <c r="I766" s="223"/>
      <c r="J766" s="223"/>
      <c r="K766" s="223"/>
      <c r="L766" s="223"/>
      <c r="M766" s="223"/>
      <c r="N766" s="223"/>
      <c r="O766" s="223"/>
      <c r="P766" s="223"/>
      <c r="Q766" s="223"/>
      <c r="R766" s="223"/>
      <c r="S766" s="223"/>
      <c r="T766" s="223"/>
      <c r="U766" s="223"/>
    </row>
    <row r="767" spans="1:21" ht="12.75">
      <c r="A767" s="223"/>
      <c r="B767" s="223"/>
      <c r="C767" s="223"/>
      <c r="D767" s="223"/>
      <c r="E767" s="223"/>
      <c r="F767" s="223"/>
      <c r="G767" s="223"/>
      <c r="H767" s="223"/>
      <c r="I767" s="223"/>
      <c r="J767" s="223"/>
      <c r="K767" s="223"/>
      <c r="L767" s="223"/>
      <c r="M767" s="223"/>
      <c r="N767" s="223"/>
      <c r="O767" s="223"/>
      <c r="P767" s="223"/>
      <c r="Q767" s="223"/>
      <c r="R767" s="223"/>
      <c r="S767" s="223"/>
      <c r="T767" s="223"/>
      <c r="U767" s="223"/>
    </row>
    <row r="768" spans="1:21" ht="12.75">
      <c r="A768" s="223"/>
      <c r="B768" s="223"/>
      <c r="C768" s="223"/>
      <c r="D768" s="223"/>
      <c r="E768" s="223"/>
      <c r="F768" s="223"/>
      <c r="G768" s="223"/>
      <c r="H768" s="223"/>
      <c r="I768" s="223"/>
      <c r="J768" s="223"/>
      <c r="K768" s="223"/>
      <c r="L768" s="223"/>
      <c r="M768" s="223"/>
      <c r="N768" s="223"/>
      <c r="O768" s="223"/>
      <c r="P768" s="223"/>
      <c r="Q768" s="223"/>
      <c r="R768" s="223"/>
      <c r="S768" s="223"/>
      <c r="T768" s="223"/>
      <c r="U768" s="223"/>
    </row>
    <row r="769" spans="1:21" ht="12.75">
      <c r="A769" s="223"/>
      <c r="B769" s="223"/>
      <c r="C769" s="223"/>
      <c r="D769" s="223"/>
      <c r="E769" s="223"/>
      <c r="F769" s="223"/>
      <c r="G769" s="223"/>
      <c r="H769" s="223"/>
      <c r="I769" s="223"/>
      <c r="J769" s="223"/>
      <c r="K769" s="223"/>
      <c r="L769" s="223"/>
      <c r="M769" s="223"/>
      <c r="N769" s="223"/>
      <c r="O769" s="223"/>
      <c r="P769" s="223"/>
      <c r="Q769" s="223"/>
      <c r="R769" s="223"/>
      <c r="S769" s="223"/>
      <c r="T769" s="223"/>
      <c r="U769" s="223"/>
    </row>
    <row r="770" spans="1:21" ht="12.75">
      <c r="A770" s="223"/>
      <c r="B770" s="223"/>
      <c r="C770" s="223"/>
      <c r="D770" s="223"/>
      <c r="E770" s="223"/>
      <c r="F770" s="223"/>
      <c r="G770" s="223"/>
      <c r="H770" s="223"/>
      <c r="I770" s="223"/>
      <c r="J770" s="223"/>
      <c r="K770" s="223"/>
      <c r="L770" s="223"/>
      <c r="M770" s="223"/>
      <c r="N770" s="223"/>
      <c r="O770" s="223"/>
      <c r="P770" s="223"/>
      <c r="Q770" s="223"/>
      <c r="R770" s="223"/>
      <c r="S770" s="223"/>
      <c r="T770" s="223"/>
      <c r="U770" s="223"/>
    </row>
    <row r="771" spans="1:21" ht="12.75">
      <c r="A771" s="223"/>
      <c r="B771" s="223"/>
      <c r="C771" s="223"/>
      <c r="D771" s="223"/>
      <c r="E771" s="223"/>
      <c r="F771" s="223"/>
      <c r="G771" s="223"/>
      <c r="H771" s="223"/>
      <c r="I771" s="223"/>
      <c r="J771" s="223"/>
      <c r="K771" s="223"/>
      <c r="L771" s="223"/>
      <c r="M771" s="223"/>
      <c r="N771" s="223"/>
      <c r="O771" s="223"/>
      <c r="P771" s="223"/>
      <c r="Q771" s="223"/>
      <c r="R771" s="223"/>
      <c r="S771" s="223"/>
      <c r="T771" s="223"/>
      <c r="U771" s="223"/>
    </row>
    <row r="772" spans="1:21" ht="12.75">
      <c r="A772" s="223"/>
      <c r="B772" s="223"/>
      <c r="C772" s="223"/>
      <c r="D772" s="223"/>
      <c r="E772" s="223"/>
      <c r="F772" s="223"/>
      <c r="G772" s="223"/>
      <c r="H772" s="223"/>
      <c r="I772" s="223"/>
      <c r="J772" s="223"/>
      <c r="K772" s="223"/>
      <c r="L772" s="223"/>
      <c r="M772" s="223"/>
      <c r="N772" s="223"/>
      <c r="O772" s="223"/>
      <c r="P772" s="223"/>
      <c r="Q772" s="223"/>
      <c r="R772" s="223"/>
      <c r="S772" s="223"/>
      <c r="T772" s="223"/>
      <c r="U772" s="223"/>
    </row>
    <row r="773" spans="1:21" ht="12.75">
      <c r="A773" s="223"/>
      <c r="B773" s="223"/>
      <c r="C773" s="223"/>
      <c r="D773" s="223"/>
      <c r="E773" s="223"/>
      <c r="F773" s="223"/>
      <c r="G773" s="223"/>
      <c r="H773" s="223"/>
      <c r="I773" s="223"/>
      <c r="J773" s="223"/>
      <c r="K773" s="223"/>
      <c r="L773" s="223"/>
      <c r="M773" s="223"/>
      <c r="N773" s="223"/>
      <c r="O773" s="223"/>
      <c r="P773" s="223"/>
      <c r="Q773" s="223"/>
      <c r="R773" s="223"/>
      <c r="S773" s="223"/>
      <c r="T773" s="223"/>
      <c r="U773" s="223"/>
    </row>
    <row r="774" spans="1:21" ht="12.75">
      <c r="A774" s="223"/>
      <c r="B774" s="223"/>
      <c r="C774" s="223"/>
      <c r="D774" s="223"/>
      <c r="E774" s="223"/>
      <c r="F774" s="223"/>
      <c r="G774" s="223"/>
      <c r="H774" s="223"/>
      <c r="I774" s="223"/>
      <c r="J774" s="223"/>
      <c r="K774" s="223"/>
      <c r="L774" s="223"/>
      <c r="M774" s="223"/>
      <c r="N774" s="223"/>
      <c r="O774" s="223"/>
      <c r="P774" s="223"/>
      <c r="Q774" s="223"/>
      <c r="R774" s="223"/>
      <c r="S774" s="223"/>
      <c r="T774" s="223"/>
      <c r="U774" s="223"/>
    </row>
    <row r="775" spans="1:21" ht="12.75">
      <c r="A775" s="223"/>
      <c r="B775" s="223"/>
      <c r="C775" s="223"/>
      <c r="D775" s="223"/>
      <c r="E775" s="223"/>
      <c r="F775" s="223"/>
      <c r="G775" s="223"/>
      <c r="H775" s="223"/>
      <c r="I775" s="223"/>
      <c r="J775" s="223"/>
      <c r="K775" s="223"/>
      <c r="L775" s="223"/>
      <c r="M775" s="223"/>
      <c r="N775" s="223"/>
      <c r="O775" s="223"/>
      <c r="P775" s="223"/>
      <c r="Q775" s="223"/>
      <c r="R775" s="223"/>
      <c r="S775" s="223"/>
      <c r="T775" s="223"/>
      <c r="U775" s="223"/>
    </row>
    <row r="776" spans="1:21" ht="12.75">
      <c r="A776" s="223"/>
      <c r="B776" s="223"/>
      <c r="C776" s="223"/>
      <c r="D776" s="223"/>
      <c r="E776" s="223"/>
      <c r="F776" s="223"/>
      <c r="G776" s="223"/>
      <c r="H776" s="223"/>
      <c r="I776" s="223"/>
      <c r="J776" s="223"/>
      <c r="K776" s="223"/>
      <c r="L776" s="223"/>
      <c r="M776" s="223"/>
      <c r="N776" s="223"/>
      <c r="O776" s="223"/>
      <c r="P776" s="223"/>
      <c r="Q776" s="223"/>
      <c r="R776" s="223"/>
      <c r="S776" s="223"/>
      <c r="T776" s="223"/>
      <c r="U776" s="223"/>
    </row>
    <row r="777" spans="1:21" ht="12.75">
      <c r="A777" s="223"/>
      <c r="B777" s="223"/>
      <c r="C777" s="223"/>
      <c r="D777" s="223"/>
      <c r="E777" s="223"/>
      <c r="F777" s="223"/>
      <c r="G777" s="223"/>
      <c r="H777" s="223"/>
      <c r="I777" s="223"/>
      <c r="J777" s="223"/>
      <c r="K777" s="223"/>
      <c r="L777" s="223"/>
      <c r="M777" s="223"/>
      <c r="N777" s="223"/>
      <c r="O777" s="223"/>
      <c r="P777" s="223"/>
      <c r="Q777" s="223"/>
      <c r="R777" s="223"/>
      <c r="S777" s="223"/>
      <c r="T777" s="223"/>
      <c r="U777" s="223"/>
    </row>
    <row r="778" spans="1:21" ht="12.75">
      <c r="A778" s="223"/>
      <c r="B778" s="223"/>
      <c r="C778" s="223"/>
      <c r="D778" s="223"/>
      <c r="E778" s="223"/>
      <c r="F778" s="223"/>
      <c r="G778" s="223"/>
      <c r="H778" s="223"/>
      <c r="I778" s="223"/>
      <c r="J778" s="223"/>
      <c r="K778" s="223"/>
      <c r="L778" s="223"/>
      <c r="M778" s="223"/>
      <c r="N778" s="223"/>
      <c r="O778" s="223"/>
      <c r="P778" s="223"/>
      <c r="Q778" s="223"/>
      <c r="R778" s="223"/>
      <c r="S778" s="223"/>
      <c r="T778" s="223"/>
      <c r="U778" s="223"/>
    </row>
    <row r="779" spans="1:21" ht="12.75">
      <c r="A779" s="223"/>
      <c r="B779" s="223"/>
      <c r="C779" s="223"/>
      <c r="D779" s="223"/>
      <c r="E779" s="223"/>
      <c r="F779" s="223"/>
      <c r="G779" s="223"/>
      <c r="H779" s="223"/>
      <c r="I779" s="223"/>
      <c r="J779" s="223"/>
      <c r="K779" s="223"/>
      <c r="L779" s="223"/>
      <c r="M779" s="223"/>
      <c r="N779" s="223"/>
      <c r="O779" s="223"/>
      <c r="P779" s="223"/>
      <c r="Q779" s="223"/>
      <c r="R779" s="223"/>
      <c r="S779" s="223"/>
      <c r="T779" s="223"/>
      <c r="U779" s="223"/>
    </row>
    <row r="780" spans="1:21" ht="12.75">
      <c r="A780" s="223"/>
      <c r="B780" s="223"/>
      <c r="C780" s="223"/>
      <c r="D780" s="223"/>
      <c r="E780" s="223"/>
      <c r="F780" s="223"/>
      <c r="G780" s="223"/>
      <c r="H780" s="223"/>
      <c r="I780" s="223"/>
      <c r="J780" s="223"/>
      <c r="K780" s="223"/>
      <c r="L780" s="223"/>
      <c r="M780" s="223"/>
      <c r="N780" s="223"/>
      <c r="O780" s="223"/>
      <c r="P780" s="223"/>
      <c r="Q780" s="223"/>
      <c r="R780" s="223"/>
      <c r="S780" s="223"/>
      <c r="T780" s="223"/>
      <c r="U780" s="223"/>
    </row>
    <row r="781" spans="1:21" ht="12.75">
      <c r="A781" s="223"/>
      <c r="B781" s="223"/>
      <c r="C781" s="223"/>
      <c r="D781" s="223"/>
      <c r="E781" s="223"/>
      <c r="F781" s="223"/>
      <c r="G781" s="223"/>
      <c r="H781" s="223"/>
      <c r="I781" s="223"/>
      <c r="J781" s="223"/>
      <c r="K781" s="223"/>
      <c r="L781" s="223"/>
      <c r="M781" s="223"/>
      <c r="N781" s="223"/>
      <c r="O781" s="223"/>
      <c r="P781" s="223"/>
      <c r="Q781" s="223"/>
      <c r="R781" s="223"/>
      <c r="S781" s="223"/>
      <c r="T781" s="223"/>
      <c r="U781" s="223"/>
    </row>
    <row r="782" spans="1:21" ht="12.75">
      <c r="A782" s="223"/>
      <c r="B782" s="223"/>
      <c r="C782" s="223"/>
      <c r="D782" s="223"/>
      <c r="E782" s="223"/>
      <c r="F782" s="223"/>
      <c r="G782" s="223"/>
      <c r="H782" s="223"/>
      <c r="I782" s="223"/>
      <c r="J782" s="223"/>
      <c r="K782" s="223"/>
      <c r="L782" s="223"/>
      <c r="M782" s="223"/>
      <c r="N782" s="223"/>
      <c r="O782" s="223"/>
      <c r="P782" s="223"/>
      <c r="Q782" s="223"/>
      <c r="R782" s="223"/>
      <c r="S782" s="223"/>
      <c r="T782" s="223"/>
      <c r="U782" s="223"/>
    </row>
    <row r="783" spans="1:21" ht="12.75">
      <c r="A783" s="223"/>
      <c r="B783" s="223"/>
      <c r="C783" s="223"/>
      <c r="D783" s="223"/>
      <c r="E783" s="223"/>
      <c r="F783" s="223"/>
      <c r="G783" s="223"/>
      <c r="H783" s="223"/>
      <c r="I783" s="223"/>
      <c r="J783" s="223"/>
      <c r="K783" s="223"/>
      <c r="L783" s="223"/>
      <c r="M783" s="223"/>
      <c r="N783" s="223"/>
      <c r="O783" s="223"/>
      <c r="P783" s="223"/>
      <c r="Q783" s="223"/>
      <c r="R783" s="223"/>
      <c r="S783" s="223"/>
      <c r="T783" s="223"/>
      <c r="U783" s="223"/>
    </row>
    <row r="784" spans="1:21" ht="12.75">
      <c r="A784" s="223"/>
      <c r="B784" s="223"/>
      <c r="C784" s="223"/>
      <c r="D784" s="223"/>
      <c r="E784" s="223"/>
      <c r="F784" s="223"/>
      <c r="G784" s="223"/>
      <c r="H784" s="223"/>
      <c r="I784" s="223"/>
      <c r="J784" s="223"/>
      <c r="K784" s="223"/>
      <c r="L784" s="223"/>
      <c r="M784" s="223"/>
      <c r="N784" s="223"/>
      <c r="O784" s="223"/>
      <c r="P784" s="223"/>
      <c r="Q784" s="223"/>
      <c r="R784" s="223"/>
      <c r="S784" s="223"/>
      <c r="T784" s="223"/>
      <c r="U784" s="223"/>
    </row>
    <row r="785" spans="1:21" ht="12.75">
      <c r="A785" s="223"/>
      <c r="B785" s="223"/>
      <c r="C785" s="223"/>
      <c r="D785" s="223"/>
      <c r="E785" s="223"/>
      <c r="F785" s="223"/>
      <c r="G785" s="223"/>
      <c r="H785" s="223"/>
      <c r="I785" s="223"/>
      <c r="J785" s="223"/>
      <c r="K785" s="223"/>
      <c r="L785" s="223"/>
      <c r="M785" s="223"/>
      <c r="N785" s="223"/>
      <c r="O785" s="223"/>
      <c r="P785" s="223"/>
      <c r="Q785" s="223"/>
      <c r="R785" s="223"/>
      <c r="S785" s="223"/>
      <c r="T785" s="223"/>
      <c r="U785" s="223"/>
    </row>
    <row r="786" spans="1:21" ht="12.75">
      <c r="A786" s="223"/>
      <c r="B786" s="223"/>
      <c r="C786" s="223"/>
      <c r="D786" s="223"/>
      <c r="E786" s="223"/>
      <c r="F786" s="223"/>
      <c r="G786" s="223"/>
      <c r="H786" s="223"/>
      <c r="I786" s="223"/>
      <c r="J786" s="223"/>
      <c r="K786" s="223"/>
      <c r="L786" s="223"/>
      <c r="M786" s="223"/>
      <c r="N786" s="223"/>
      <c r="O786" s="223"/>
      <c r="P786" s="223"/>
      <c r="Q786" s="223"/>
      <c r="R786" s="223"/>
      <c r="S786" s="223"/>
      <c r="T786" s="223"/>
      <c r="U786" s="223"/>
    </row>
    <row r="787" spans="1:21" ht="12.75">
      <c r="A787" s="223"/>
      <c r="B787" s="223"/>
      <c r="C787" s="223"/>
      <c r="D787" s="223"/>
      <c r="E787" s="223"/>
      <c r="F787" s="223"/>
      <c r="G787" s="223"/>
      <c r="H787" s="223"/>
      <c r="I787" s="223"/>
      <c r="J787" s="223"/>
      <c r="K787" s="223"/>
      <c r="L787" s="223"/>
      <c r="M787" s="223"/>
      <c r="N787" s="223"/>
      <c r="O787" s="223"/>
      <c r="P787" s="223"/>
      <c r="Q787" s="223"/>
      <c r="R787" s="223"/>
      <c r="S787" s="223"/>
      <c r="T787" s="223"/>
      <c r="U787" s="223"/>
    </row>
    <row r="788" spans="1:21" ht="12.75">
      <c r="A788" s="223"/>
      <c r="B788" s="223"/>
      <c r="C788" s="223"/>
      <c r="D788" s="223"/>
      <c r="E788" s="223"/>
      <c r="F788" s="223"/>
      <c r="G788" s="223"/>
      <c r="H788" s="223"/>
      <c r="I788" s="223"/>
      <c r="J788" s="223"/>
      <c r="K788" s="223"/>
      <c r="L788" s="223"/>
      <c r="M788" s="223"/>
      <c r="N788" s="223"/>
      <c r="O788" s="223"/>
      <c r="P788" s="223"/>
      <c r="Q788" s="223"/>
      <c r="R788" s="223"/>
      <c r="S788" s="223"/>
      <c r="T788" s="223"/>
      <c r="U788" s="223"/>
    </row>
    <row r="789" spans="1:21" ht="12.75">
      <c r="A789" s="223"/>
      <c r="B789" s="223"/>
      <c r="C789" s="223"/>
      <c r="D789" s="223"/>
      <c r="E789" s="223"/>
      <c r="F789" s="223"/>
      <c r="G789" s="223"/>
      <c r="H789" s="223"/>
      <c r="I789" s="223"/>
      <c r="J789" s="223"/>
      <c r="K789" s="223"/>
      <c r="L789" s="223"/>
      <c r="M789" s="223"/>
      <c r="N789" s="223"/>
      <c r="O789" s="223"/>
      <c r="P789" s="223"/>
      <c r="Q789" s="223"/>
      <c r="R789" s="223"/>
      <c r="S789" s="223"/>
      <c r="T789" s="223"/>
      <c r="U789" s="223"/>
    </row>
    <row r="790" spans="1:21" ht="12.75">
      <c r="A790" s="223"/>
      <c r="B790" s="223"/>
      <c r="C790" s="223"/>
      <c r="D790" s="223"/>
      <c r="E790" s="223"/>
      <c r="F790" s="223"/>
      <c r="G790" s="223"/>
      <c r="H790" s="223"/>
      <c r="I790" s="223"/>
      <c r="J790" s="223"/>
      <c r="K790" s="223"/>
      <c r="L790" s="223"/>
      <c r="M790" s="223"/>
      <c r="N790" s="223"/>
      <c r="O790" s="223"/>
      <c r="P790" s="223"/>
      <c r="Q790" s="223"/>
      <c r="R790" s="223"/>
      <c r="S790" s="223"/>
      <c r="T790" s="223"/>
      <c r="U790" s="223"/>
    </row>
    <row r="791" spans="1:21" ht="12.75">
      <c r="A791" s="223"/>
      <c r="B791" s="223"/>
      <c r="C791" s="223"/>
      <c r="D791" s="223"/>
      <c r="E791" s="223"/>
      <c r="F791" s="223"/>
      <c r="G791" s="223"/>
      <c r="H791" s="223"/>
      <c r="I791" s="223"/>
      <c r="J791" s="223"/>
      <c r="K791" s="223"/>
      <c r="L791" s="223"/>
      <c r="M791" s="223"/>
      <c r="N791" s="223"/>
      <c r="O791" s="223"/>
      <c r="P791" s="223"/>
      <c r="Q791" s="223"/>
      <c r="R791" s="223"/>
      <c r="S791" s="223"/>
      <c r="T791" s="223"/>
      <c r="U791" s="223"/>
    </row>
    <row r="792" spans="1:21" ht="12.75">
      <c r="A792" s="223"/>
      <c r="B792" s="223"/>
      <c r="C792" s="223"/>
      <c r="D792" s="223"/>
      <c r="E792" s="223"/>
      <c r="F792" s="223"/>
      <c r="G792" s="223"/>
      <c r="H792" s="223"/>
      <c r="I792" s="223"/>
      <c r="J792" s="223"/>
      <c r="K792" s="223"/>
      <c r="L792" s="223"/>
      <c r="M792" s="223"/>
      <c r="N792" s="223"/>
      <c r="O792" s="223"/>
      <c r="P792" s="223"/>
      <c r="Q792" s="223"/>
      <c r="R792" s="223"/>
      <c r="S792" s="223"/>
      <c r="T792" s="223"/>
      <c r="U792" s="223"/>
    </row>
    <row r="793" spans="1:21" ht="12.75">
      <c r="A793" s="223"/>
      <c r="B793" s="223"/>
      <c r="C793" s="223"/>
      <c r="D793" s="223"/>
      <c r="E793" s="223"/>
      <c r="F793" s="223"/>
      <c r="G793" s="223"/>
      <c r="H793" s="223"/>
      <c r="I793" s="223"/>
      <c r="J793" s="223"/>
      <c r="K793" s="223"/>
      <c r="L793" s="223"/>
      <c r="M793" s="223"/>
      <c r="N793" s="223"/>
      <c r="O793" s="223"/>
      <c r="P793" s="223"/>
      <c r="Q793" s="223"/>
      <c r="R793" s="223"/>
      <c r="S793" s="223"/>
      <c r="T793" s="223"/>
      <c r="U793" s="223"/>
    </row>
    <row r="794" spans="1:21" ht="12.75">
      <c r="A794" s="223"/>
      <c r="B794" s="223"/>
      <c r="C794" s="223"/>
      <c r="D794" s="223"/>
      <c r="E794" s="223"/>
      <c r="F794" s="223"/>
      <c r="G794" s="223"/>
      <c r="H794" s="223"/>
      <c r="I794" s="223"/>
      <c r="J794" s="223"/>
      <c r="K794" s="223"/>
      <c r="L794" s="223"/>
      <c r="M794" s="223"/>
      <c r="N794" s="223"/>
      <c r="O794" s="223"/>
      <c r="P794" s="223"/>
      <c r="Q794" s="223"/>
      <c r="R794" s="223"/>
      <c r="S794" s="223"/>
      <c r="T794" s="223"/>
      <c r="U794" s="223"/>
    </row>
    <row r="795" spans="1:21" ht="12.75">
      <c r="A795" s="223"/>
      <c r="B795" s="223"/>
      <c r="C795" s="223"/>
      <c r="D795" s="223"/>
      <c r="E795" s="223"/>
      <c r="F795" s="223"/>
      <c r="G795" s="223"/>
      <c r="H795" s="223"/>
      <c r="I795" s="223"/>
      <c r="J795" s="223"/>
      <c r="K795" s="223"/>
      <c r="L795" s="223"/>
      <c r="M795" s="223"/>
      <c r="N795" s="223"/>
      <c r="O795" s="223"/>
      <c r="P795" s="223"/>
      <c r="Q795" s="223"/>
      <c r="R795" s="223"/>
      <c r="S795" s="223"/>
      <c r="T795" s="223"/>
      <c r="U795" s="223"/>
    </row>
    <row r="796" spans="1:21" ht="12.75">
      <c r="A796" s="223"/>
      <c r="B796" s="223"/>
      <c r="C796" s="223"/>
      <c r="D796" s="223"/>
      <c r="E796" s="223"/>
      <c r="F796" s="223"/>
      <c r="G796" s="223"/>
      <c r="H796" s="223"/>
      <c r="I796" s="223"/>
      <c r="J796" s="223"/>
      <c r="K796" s="223"/>
      <c r="L796" s="223"/>
      <c r="M796" s="223"/>
      <c r="N796" s="223"/>
      <c r="O796" s="223"/>
      <c r="P796" s="223"/>
      <c r="Q796" s="223"/>
      <c r="R796" s="223"/>
      <c r="S796" s="223"/>
      <c r="T796" s="223"/>
      <c r="U796" s="223"/>
    </row>
    <row r="797" spans="1:21" ht="12.75">
      <c r="A797" s="223"/>
      <c r="B797" s="223"/>
      <c r="C797" s="223"/>
      <c r="D797" s="223"/>
      <c r="E797" s="223"/>
      <c r="F797" s="223"/>
      <c r="G797" s="223"/>
      <c r="H797" s="223"/>
      <c r="I797" s="223"/>
      <c r="J797" s="223"/>
      <c r="K797" s="223"/>
      <c r="L797" s="223"/>
      <c r="M797" s="223"/>
      <c r="N797" s="223"/>
      <c r="O797" s="223"/>
      <c r="P797" s="223"/>
      <c r="Q797" s="223"/>
      <c r="R797" s="223"/>
      <c r="S797" s="223"/>
      <c r="T797" s="223"/>
      <c r="U797" s="223"/>
    </row>
    <row r="798" spans="1:21" ht="12.75">
      <c r="A798" s="223"/>
      <c r="B798" s="223"/>
      <c r="C798" s="223"/>
      <c r="D798" s="223"/>
      <c r="E798" s="223"/>
      <c r="F798" s="223"/>
      <c r="G798" s="223"/>
      <c r="H798" s="223"/>
      <c r="I798" s="223"/>
      <c r="J798" s="223"/>
      <c r="K798" s="223"/>
      <c r="L798" s="223"/>
      <c r="M798" s="223"/>
      <c r="N798" s="223"/>
      <c r="O798" s="223"/>
      <c r="P798" s="223"/>
      <c r="Q798" s="223"/>
      <c r="R798" s="223"/>
      <c r="S798" s="223"/>
      <c r="T798" s="223"/>
      <c r="U798" s="223"/>
    </row>
    <row r="799" spans="1:21" ht="12.75">
      <c r="A799" s="223"/>
      <c r="B799" s="223"/>
      <c r="C799" s="223"/>
      <c r="D799" s="223"/>
      <c r="E799" s="223"/>
      <c r="F799" s="223"/>
      <c r="G799" s="223"/>
      <c r="H799" s="223"/>
      <c r="I799" s="223"/>
      <c r="J799" s="223"/>
      <c r="K799" s="223"/>
      <c r="L799" s="223"/>
      <c r="M799" s="223"/>
      <c r="N799" s="223"/>
      <c r="O799" s="223"/>
      <c r="P799" s="223"/>
      <c r="Q799" s="223"/>
      <c r="R799" s="223"/>
      <c r="S799" s="223"/>
      <c r="T799" s="223"/>
      <c r="U799" s="223"/>
    </row>
    <row r="800" spans="1:21" ht="12.75">
      <c r="A800" s="223"/>
      <c r="B800" s="223"/>
      <c r="C800" s="223"/>
      <c r="D800" s="223"/>
      <c r="E800" s="223"/>
      <c r="F800" s="223"/>
      <c r="G800" s="223"/>
      <c r="H800" s="223"/>
      <c r="I800" s="223"/>
      <c r="J800" s="223"/>
      <c r="K800" s="223"/>
      <c r="L800" s="223"/>
      <c r="M800" s="223"/>
      <c r="N800" s="223"/>
      <c r="O800" s="223"/>
      <c r="P800" s="223"/>
      <c r="Q800" s="223"/>
      <c r="R800" s="223"/>
      <c r="S800" s="223"/>
      <c r="T800" s="223"/>
      <c r="U800" s="223"/>
    </row>
    <row r="801" spans="1:21" ht="12.75">
      <c r="A801" s="223"/>
      <c r="B801" s="223"/>
      <c r="C801" s="223"/>
      <c r="D801" s="223"/>
      <c r="E801" s="223"/>
      <c r="F801" s="223"/>
      <c r="G801" s="223"/>
      <c r="H801" s="223"/>
      <c r="I801" s="223"/>
      <c r="J801" s="223"/>
      <c r="K801" s="223"/>
      <c r="L801" s="223"/>
      <c r="M801" s="223"/>
      <c r="N801" s="223"/>
      <c r="O801" s="223"/>
      <c r="P801" s="223"/>
      <c r="Q801" s="223"/>
      <c r="R801" s="223"/>
      <c r="S801" s="223"/>
      <c r="T801" s="223"/>
      <c r="U801" s="223"/>
    </row>
    <row r="802" spans="1:21" ht="12.75">
      <c r="A802" s="223"/>
      <c r="B802" s="223"/>
      <c r="C802" s="223"/>
      <c r="D802" s="223"/>
      <c r="E802" s="223"/>
      <c r="F802" s="223"/>
      <c r="G802" s="223"/>
      <c r="H802" s="223"/>
      <c r="I802" s="223"/>
      <c r="J802" s="223"/>
      <c r="K802" s="223"/>
      <c r="L802" s="223"/>
      <c r="M802" s="223"/>
      <c r="N802" s="223"/>
      <c r="O802" s="223"/>
      <c r="P802" s="223"/>
      <c r="Q802" s="223"/>
      <c r="R802" s="223"/>
      <c r="S802" s="223"/>
      <c r="T802" s="223"/>
      <c r="U802" s="223"/>
    </row>
    <row r="803" spans="1:21" ht="12.75">
      <c r="A803" s="223"/>
      <c r="B803" s="223"/>
      <c r="C803" s="223"/>
      <c r="D803" s="223"/>
      <c r="E803" s="223"/>
      <c r="F803" s="223"/>
      <c r="G803" s="223"/>
      <c r="H803" s="223"/>
      <c r="I803" s="223"/>
      <c r="J803" s="223"/>
      <c r="K803" s="223"/>
      <c r="L803" s="223"/>
      <c r="M803" s="223"/>
      <c r="N803" s="223"/>
      <c r="O803" s="223"/>
      <c r="P803" s="223"/>
      <c r="Q803" s="223"/>
      <c r="R803" s="223"/>
      <c r="S803" s="223"/>
      <c r="T803" s="223"/>
      <c r="U803" s="223"/>
    </row>
    <row r="804" spans="1:21" ht="12.75">
      <c r="A804" s="223"/>
      <c r="B804" s="223"/>
      <c r="C804" s="223"/>
      <c r="D804" s="223"/>
      <c r="E804" s="223"/>
      <c r="F804" s="223"/>
      <c r="G804" s="223"/>
      <c r="H804" s="223"/>
      <c r="I804" s="223"/>
      <c r="J804" s="223"/>
      <c r="K804" s="223"/>
      <c r="L804" s="223"/>
      <c r="M804" s="223"/>
      <c r="N804" s="223"/>
      <c r="O804" s="223"/>
      <c r="P804" s="223"/>
      <c r="Q804" s="223"/>
      <c r="R804" s="223"/>
      <c r="S804" s="223"/>
      <c r="T804" s="223"/>
      <c r="U804" s="223"/>
    </row>
    <row r="805" spans="1:21" ht="12.75">
      <c r="A805" s="223"/>
      <c r="B805" s="223"/>
      <c r="C805" s="223"/>
      <c r="D805" s="223"/>
      <c r="E805" s="223"/>
      <c r="F805" s="223"/>
      <c r="G805" s="223"/>
      <c r="H805" s="223"/>
      <c r="I805" s="223"/>
      <c r="J805" s="223"/>
      <c r="K805" s="223"/>
      <c r="L805" s="223"/>
      <c r="M805" s="223"/>
      <c r="N805" s="223"/>
      <c r="O805" s="223"/>
      <c r="P805" s="223"/>
      <c r="Q805" s="223"/>
      <c r="R805" s="223"/>
      <c r="S805" s="223"/>
      <c r="T805" s="223"/>
      <c r="U805" s="223"/>
    </row>
    <row r="806" spans="1:21" ht="12.75">
      <c r="A806" s="223"/>
      <c r="B806" s="223"/>
      <c r="C806" s="223"/>
      <c r="D806" s="223"/>
      <c r="E806" s="223"/>
      <c r="F806" s="223"/>
      <c r="G806" s="223"/>
      <c r="H806" s="223"/>
      <c r="I806" s="223"/>
      <c r="J806" s="223"/>
      <c r="K806" s="223"/>
      <c r="L806" s="223"/>
      <c r="M806" s="223"/>
      <c r="N806" s="223"/>
      <c r="O806" s="223"/>
      <c r="P806" s="223"/>
      <c r="Q806" s="223"/>
      <c r="R806" s="223"/>
      <c r="S806" s="223"/>
      <c r="T806" s="223"/>
      <c r="U806" s="223"/>
    </row>
    <row r="807" spans="1:21" ht="12.75">
      <c r="A807" s="223"/>
      <c r="B807" s="223"/>
      <c r="C807" s="223"/>
      <c r="D807" s="223"/>
      <c r="E807" s="223"/>
      <c r="F807" s="223"/>
      <c r="G807" s="223"/>
      <c r="H807" s="223"/>
      <c r="I807" s="223"/>
      <c r="J807" s="223"/>
      <c r="K807" s="223"/>
      <c r="L807" s="223"/>
      <c r="M807" s="223"/>
      <c r="N807" s="223"/>
      <c r="O807" s="223"/>
      <c r="P807" s="223"/>
      <c r="Q807" s="223"/>
      <c r="R807" s="223"/>
      <c r="S807" s="223"/>
      <c r="T807" s="223"/>
      <c r="U807" s="223"/>
    </row>
    <row r="808" spans="1:21" ht="12.75">
      <c r="A808" s="223"/>
      <c r="B808" s="223"/>
      <c r="C808" s="223"/>
      <c r="D808" s="223"/>
      <c r="E808" s="223"/>
      <c r="F808" s="223"/>
      <c r="G808" s="223"/>
      <c r="H808" s="223"/>
      <c r="I808" s="223"/>
      <c r="J808" s="223"/>
      <c r="K808" s="223"/>
      <c r="L808" s="223"/>
      <c r="M808" s="223"/>
      <c r="N808" s="223"/>
      <c r="O808" s="223"/>
      <c r="P808" s="223"/>
      <c r="Q808" s="223"/>
      <c r="R808" s="223"/>
      <c r="S808" s="223"/>
      <c r="T808" s="223"/>
      <c r="U808" s="223"/>
    </row>
    <row r="809" spans="1:21" ht="12.75">
      <c r="A809" s="223"/>
      <c r="B809" s="223"/>
      <c r="C809" s="223"/>
      <c r="D809" s="223"/>
      <c r="E809" s="223"/>
      <c r="F809" s="223"/>
      <c r="G809" s="223"/>
      <c r="H809" s="223"/>
      <c r="I809" s="223"/>
      <c r="J809" s="223"/>
      <c r="K809" s="223"/>
      <c r="L809" s="223"/>
      <c r="M809" s="223"/>
      <c r="N809" s="223"/>
      <c r="O809" s="223"/>
      <c r="P809" s="223"/>
      <c r="Q809" s="223"/>
      <c r="R809" s="223"/>
      <c r="S809" s="223"/>
      <c r="T809" s="223"/>
      <c r="U809" s="223"/>
    </row>
    <row r="810" spans="1:21" ht="12.75">
      <c r="A810" s="223"/>
      <c r="B810" s="223"/>
      <c r="C810" s="223"/>
      <c r="D810" s="223"/>
      <c r="E810" s="223"/>
      <c r="F810" s="223"/>
      <c r="G810" s="223"/>
      <c r="H810" s="223"/>
      <c r="I810" s="223"/>
      <c r="J810" s="223"/>
      <c r="K810" s="223"/>
      <c r="L810" s="223"/>
      <c r="M810" s="223"/>
      <c r="N810" s="223"/>
      <c r="O810" s="223"/>
      <c r="P810" s="223"/>
      <c r="Q810" s="223"/>
      <c r="R810" s="223"/>
      <c r="S810" s="223"/>
      <c r="T810" s="223"/>
      <c r="U810" s="223"/>
    </row>
    <row r="811" spans="1:21" ht="12.75">
      <c r="A811" s="223"/>
      <c r="B811" s="223"/>
      <c r="C811" s="223"/>
      <c r="D811" s="223"/>
      <c r="E811" s="223"/>
      <c r="F811" s="223"/>
      <c r="G811" s="223"/>
      <c r="H811" s="223"/>
      <c r="I811" s="223"/>
      <c r="J811" s="223"/>
      <c r="K811" s="223"/>
      <c r="L811" s="223"/>
      <c r="M811" s="223"/>
      <c r="N811" s="223"/>
      <c r="O811" s="223"/>
      <c r="P811" s="223"/>
      <c r="Q811" s="223"/>
      <c r="R811" s="223"/>
      <c r="S811" s="223"/>
      <c r="T811" s="223"/>
      <c r="U811" s="223"/>
    </row>
    <row r="812" spans="1:21" ht="12.75">
      <c r="A812" s="223"/>
      <c r="B812" s="223"/>
      <c r="C812" s="223"/>
      <c r="D812" s="223"/>
      <c r="E812" s="223"/>
      <c r="F812" s="223"/>
      <c r="G812" s="223"/>
      <c r="H812" s="223"/>
      <c r="I812" s="223"/>
      <c r="J812" s="223"/>
      <c r="K812" s="223"/>
      <c r="L812" s="223"/>
      <c r="M812" s="223"/>
      <c r="N812" s="223"/>
      <c r="O812" s="223"/>
      <c r="P812" s="223"/>
      <c r="Q812" s="223"/>
      <c r="R812" s="223"/>
      <c r="S812" s="223"/>
      <c r="T812" s="223"/>
      <c r="U812" s="223"/>
    </row>
    <row r="813" spans="1:21" ht="12.75">
      <c r="A813" s="223"/>
      <c r="B813" s="223"/>
      <c r="C813" s="223"/>
      <c r="D813" s="223"/>
      <c r="E813" s="223"/>
      <c r="F813" s="223"/>
      <c r="G813" s="223"/>
      <c r="H813" s="223"/>
      <c r="I813" s="223"/>
      <c r="J813" s="223"/>
      <c r="K813" s="223"/>
      <c r="L813" s="223"/>
      <c r="M813" s="223"/>
      <c r="N813" s="223"/>
      <c r="O813" s="223"/>
      <c r="P813" s="223"/>
      <c r="Q813" s="223"/>
      <c r="R813" s="223"/>
      <c r="S813" s="223"/>
      <c r="T813" s="223"/>
      <c r="U813" s="223"/>
    </row>
    <row r="814" spans="1:21" ht="12.75">
      <c r="A814" s="223"/>
      <c r="B814" s="223"/>
      <c r="C814" s="223"/>
      <c r="D814" s="223"/>
      <c r="E814" s="223"/>
      <c r="F814" s="223"/>
      <c r="G814" s="223"/>
      <c r="H814" s="223"/>
      <c r="I814" s="223"/>
      <c r="J814" s="223"/>
      <c r="K814" s="223"/>
      <c r="L814" s="223"/>
      <c r="M814" s="223"/>
      <c r="N814" s="223"/>
      <c r="O814" s="223"/>
      <c r="P814" s="223"/>
      <c r="Q814" s="223"/>
      <c r="R814" s="223"/>
      <c r="S814" s="223"/>
      <c r="T814" s="223"/>
      <c r="U814" s="223"/>
    </row>
    <row r="815" spans="1:21" ht="12.75">
      <c r="A815" s="223"/>
      <c r="B815" s="223"/>
      <c r="C815" s="223"/>
      <c r="D815" s="223"/>
      <c r="E815" s="223"/>
      <c r="F815" s="223"/>
      <c r="G815" s="223"/>
      <c r="H815" s="223"/>
      <c r="I815" s="223"/>
      <c r="J815" s="223"/>
      <c r="K815" s="223"/>
      <c r="L815" s="223"/>
      <c r="M815" s="223"/>
      <c r="N815" s="223"/>
      <c r="O815" s="223"/>
      <c r="P815" s="223"/>
      <c r="Q815" s="223"/>
      <c r="R815" s="223"/>
      <c r="S815" s="223"/>
      <c r="T815" s="223"/>
      <c r="U815" s="223"/>
    </row>
    <row r="816" spans="1:21" ht="12.75">
      <c r="A816" s="223"/>
      <c r="B816" s="223"/>
      <c r="C816" s="223"/>
      <c r="D816" s="223"/>
      <c r="E816" s="223"/>
      <c r="F816" s="223"/>
      <c r="G816" s="223"/>
      <c r="H816" s="223"/>
      <c r="I816" s="223"/>
      <c r="J816" s="223"/>
      <c r="K816" s="223"/>
      <c r="L816" s="223"/>
      <c r="M816" s="223"/>
      <c r="N816" s="223"/>
      <c r="O816" s="223"/>
      <c r="P816" s="223"/>
      <c r="Q816" s="223"/>
      <c r="R816" s="223"/>
      <c r="S816" s="223"/>
      <c r="T816" s="223"/>
      <c r="U816" s="223"/>
    </row>
    <row r="817" spans="1:21" ht="12.75">
      <c r="A817" s="223"/>
      <c r="B817" s="223"/>
      <c r="C817" s="223"/>
      <c r="D817" s="223"/>
      <c r="E817" s="223"/>
      <c r="F817" s="223"/>
      <c r="G817" s="223"/>
      <c r="H817" s="223"/>
      <c r="I817" s="223"/>
      <c r="J817" s="223"/>
      <c r="K817" s="223"/>
      <c r="L817" s="223"/>
      <c r="M817" s="223"/>
      <c r="N817" s="223"/>
      <c r="O817" s="223"/>
      <c r="P817" s="223"/>
      <c r="Q817" s="223"/>
      <c r="R817" s="223"/>
      <c r="S817" s="223"/>
      <c r="T817" s="223"/>
      <c r="U817" s="223"/>
    </row>
    <row r="818" spans="1:21" ht="12.75">
      <c r="A818" s="223"/>
      <c r="B818" s="223"/>
      <c r="C818" s="223"/>
      <c r="D818" s="223"/>
      <c r="E818" s="223"/>
      <c r="F818" s="223"/>
      <c r="G818" s="223"/>
      <c r="H818" s="223"/>
      <c r="I818" s="223"/>
      <c r="J818" s="223"/>
      <c r="K818" s="223"/>
      <c r="L818" s="223"/>
      <c r="M818" s="223"/>
      <c r="N818" s="223"/>
      <c r="O818" s="223"/>
      <c r="P818" s="223"/>
      <c r="Q818" s="223"/>
      <c r="R818" s="223"/>
      <c r="S818" s="223"/>
      <c r="T818" s="223"/>
      <c r="U818" s="223"/>
    </row>
    <row r="819" spans="1:21" ht="12.75">
      <c r="A819" s="223"/>
      <c r="B819" s="223"/>
      <c r="C819" s="223"/>
      <c r="D819" s="223"/>
      <c r="E819" s="223"/>
      <c r="F819" s="223"/>
      <c r="G819" s="223"/>
      <c r="H819" s="223"/>
      <c r="I819" s="223"/>
      <c r="J819" s="223"/>
      <c r="K819" s="223"/>
      <c r="L819" s="223"/>
      <c r="M819" s="223"/>
      <c r="N819" s="223"/>
      <c r="O819" s="223"/>
      <c r="P819" s="223"/>
      <c r="Q819" s="223"/>
      <c r="R819" s="223"/>
      <c r="S819" s="223"/>
      <c r="T819" s="223"/>
      <c r="U819" s="223"/>
    </row>
    <row r="820" spans="1:21" ht="12.75">
      <c r="A820" s="223"/>
      <c r="B820" s="223"/>
      <c r="C820" s="223"/>
      <c r="D820" s="223"/>
      <c r="E820" s="223"/>
      <c r="F820" s="223"/>
      <c r="G820" s="223"/>
      <c r="H820" s="223"/>
      <c r="I820" s="223"/>
      <c r="J820" s="223"/>
      <c r="K820" s="223"/>
      <c r="L820" s="223"/>
      <c r="M820" s="223"/>
      <c r="N820" s="223"/>
      <c r="O820" s="223"/>
      <c r="P820" s="223"/>
      <c r="Q820" s="223"/>
      <c r="R820" s="223"/>
      <c r="S820" s="223"/>
      <c r="T820" s="223"/>
      <c r="U820" s="223"/>
    </row>
    <row r="821" spans="1:21" ht="12.75">
      <c r="A821" s="223"/>
      <c r="B821" s="223"/>
      <c r="C821" s="223"/>
      <c r="D821" s="223"/>
      <c r="E821" s="223"/>
      <c r="F821" s="223"/>
      <c r="G821" s="223"/>
      <c r="H821" s="223"/>
      <c r="I821" s="223"/>
      <c r="J821" s="223"/>
      <c r="K821" s="223"/>
      <c r="L821" s="223"/>
      <c r="M821" s="223"/>
      <c r="N821" s="223"/>
      <c r="O821" s="223"/>
      <c r="P821" s="223"/>
      <c r="Q821" s="223"/>
      <c r="R821" s="223"/>
      <c r="S821" s="223"/>
      <c r="T821" s="223"/>
      <c r="U821" s="223"/>
    </row>
    <row r="822" spans="1:21" ht="12.75">
      <c r="A822" s="223"/>
      <c r="B822" s="223"/>
      <c r="C822" s="223"/>
      <c r="D822" s="223"/>
      <c r="E822" s="223"/>
      <c r="F822" s="223"/>
      <c r="G822" s="223"/>
      <c r="H822" s="223"/>
      <c r="I822" s="223"/>
      <c r="J822" s="223"/>
      <c r="K822" s="223"/>
      <c r="L822" s="223"/>
      <c r="M822" s="223"/>
      <c r="N822" s="223"/>
      <c r="O822" s="223"/>
      <c r="P822" s="223"/>
      <c r="Q822" s="223"/>
      <c r="R822" s="223"/>
      <c r="S822" s="223"/>
      <c r="T822" s="223"/>
      <c r="U822" s="223"/>
    </row>
    <row r="823" spans="1:21" ht="12.75">
      <c r="A823" s="223"/>
      <c r="B823" s="223"/>
      <c r="C823" s="223"/>
      <c r="D823" s="223"/>
      <c r="E823" s="223"/>
      <c r="F823" s="223"/>
      <c r="G823" s="223"/>
      <c r="H823" s="223"/>
      <c r="I823" s="223"/>
      <c r="J823" s="223"/>
      <c r="K823" s="223"/>
      <c r="L823" s="223"/>
      <c r="M823" s="223"/>
      <c r="N823" s="223"/>
      <c r="O823" s="223"/>
      <c r="P823" s="223"/>
      <c r="Q823" s="223"/>
      <c r="R823" s="223"/>
      <c r="S823" s="223"/>
      <c r="T823" s="223"/>
      <c r="U823" s="223"/>
    </row>
    <row r="824" spans="1:21" ht="12.75">
      <c r="A824" s="223"/>
      <c r="B824" s="223"/>
      <c r="C824" s="223"/>
      <c r="D824" s="223"/>
      <c r="E824" s="223"/>
      <c r="F824" s="223"/>
      <c r="G824" s="223"/>
      <c r="H824" s="223"/>
      <c r="I824" s="223"/>
      <c r="J824" s="223"/>
      <c r="K824" s="223"/>
      <c r="L824" s="223"/>
      <c r="M824" s="223"/>
      <c r="N824" s="223"/>
      <c r="O824" s="223"/>
      <c r="P824" s="223"/>
      <c r="Q824" s="223"/>
      <c r="R824" s="223"/>
      <c r="S824" s="223"/>
      <c r="T824" s="223"/>
      <c r="U824" s="223"/>
    </row>
    <row r="825" spans="1:21" ht="12.75">
      <c r="A825" s="223"/>
      <c r="B825" s="223"/>
      <c r="C825" s="223"/>
      <c r="D825" s="223"/>
      <c r="E825" s="223"/>
      <c r="F825" s="223"/>
      <c r="G825" s="223"/>
      <c r="H825" s="223"/>
      <c r="I825" s="223"/>
      <c r="J825" s="223"/>
      <c r="K825" s="223"/>
      <c r="L825" s="223"/>
      <c r="M825" s="223"/>
      <c r="N825" s="223"/>
      <c r="O825" s="223"/>
      <c r="P825" s="223"/>
      <c r="Q825" s="223"/>
      <c r="R825" s="223"/>
      <c r="S825" s="223"/>
      <c r="T825" s="223"/>
      <c r="U825" s="223"/>
    </row>
    <row r="826" spans="1:21" ht="12.75">
      <c r="A826" s="223"/>
      <c r="B826" s="223"/>
      <c r="C826" s="223"/>
      <c r="D826" s="223"/>
      <c r="E826" s="223"/>
      <c r="F826" s="223"/>
      <c r="G826" s="223"/>
      <c r="H826" s="223"/>
      <c r="I826" s="223"/>
      <c r="J826" s="223"/>
      <c r="K826" s="223"/>
      <c r="L826" s="223"/>
      <c r="M826" s="223"/>
      <c r="N826" s="223"/>
      <c r="O826" s="223"/>
      <c r="P826" s="223"/>
      <c r="Q826" s="223"/>
      <c r="R826" s="223"/>
      <c r="S826" s="223"/>
      <c r="T826" s="223"/>
      <c r="U826" s="223"/>
    </row>
    <row r="827" spans="1:21" ht="12.75">
      <c r="A827" s="223"/>
      <c r="B827" s="223"/>
      <c r="C827" s="223"/>
      <c r="D827" s="223"/>
      <c r="E827" s="223"/>
      <c r="F827" s="223"/>
      <c r="G827" s="223"/>
      <c r="H827" s="223"/>
      <c r="I827" s="223"/>
      <c r="J827" s="223"/>
      <c r="K827" s="223"/>
      <c r="L827" s="223"/>
      <c r="M827" s="223"/>
      <c r="N827" s="223"/>
      <c r="O827" s="223"/>
      <c r="P827" s="223"/>
      <c r="Q827" s="223"/>
      <c r="R827" s="223"/>
      <c r="S827" s="223"/>
      <c r="T827" s="223"/>
      <c r="U827" s="223"/>
    </row>
    <row r="828" spans="1:21" ht="12.75">
      <c r="A828" s="223"/>
      <c r="B828" s="223"/>
      <c r="C828" s="223"/>
      <c r="D828" s="223"/>
      <c r="E828" s="223"/>
      <c r="F828" s="223"/>
      <c r="G828" s="223"/>
      <c r="H828" s="223"/>
      <c r="I828" s="223"/>
      <c r="J828" s="223"/>
      <c r="K828" s="223"/>
      <c r="L828" s="223"/>
      <c r="M828" s="223"/>
      <c r="N828" s="223"/>
      <c r="O828" s="223"/>
      <c r="P828" s="223"/>
      <c r="Q828" s="223"/>
      <c r="R828" s="223"/>
      <c r="S828" s="223"/>
      <c r="T828" s="223"/>
      <c r="U828" s="223"/>
    </row>
    <row r="829" spans="1:21" ht="12.75">
      <c r="A829" s="223"/>
      <c r="B829" s="223"/>
      <c r="C829" s="223"/>
      <c r="D829" s="223"/>
      <c r="E829" s="223"/>
      <c r="F829" s="223"/>
      <c r="G829" s="223"/>
      <c r="H829" s="223"/>
      <c r="I829" s="223"/>
      <c r="J829" s="223"/>
      <c r="K829" s="223"/>
      <c r="L829" s="223"/>
      <c r="M829" s="223"/>
      <c r="N829" s="223"/>
      <c r="O829" s="223"/>
      <c r="P829" s="223"/>
      <c r="Q829" s="223"/>
      <c r="R829" s="223"/>
      <c r="S829" s="223"/>
      <c r="T829" s="223"/>
      <c r="U829" s="223"/>
    </row>
    <row r="830" spans="1:21" ht="12.75">
      <c r="A830" s="223"/>
      <c r="B830" s="223"/>
      <c r="C830" s="223"/>
      <c r="D830" s="223"/>
      <c r="E830" s="223"/>
      <c r="F830" s="223"/>
      <c r="G830" s="223"/>
      <c r="H830" s="223"/>
      <c r="I830" s="223"/>
      <c r="J830" s="223"/>
      <c r="K830" s="223"/>
      <c r="L830" s="223"/>
      <c r="M830" s="223"/>
      <c r="N830" s="223"/>
      <c r="O830" s="223"/>
      <c r="P830" s="223"/>
      <c r="Q830" s="223"/>
      <c r="R830" s="223"/>
      <c r="S830" s="223"/>
      <c r="T830" s="223"/>
      <c r="U830" s="223"/>
    </row>
    <row r="831" spans="1:21" ht="12.75">
      <c r="A831" s="223"/>
      <c r="B831" s="223"/>
      <c r="C831" s="223"/>
      <c r="D831" s="223"/>
      <c r="E831" s="223"/>
      <c r="F831" s="223"/>
      <c r="G831" s="223"/>
      <c r="H831" s="223"/>
      <c r="I831" s="223"/>
      <c r="J831" s="223"/>
      <c r="K831" s="223"/>
      <c r="L831" s="223"/>
      <c r="M831" s="223"/>
      <c r="N831" s="223"/>
      <c r="O831" s="223"/>
      <c r="P831" s="223"/>
      <c r="Q831" s="223"/>
      <c r="R831" s="223"/>
      <c r="S831" s="223"/>
      <c r="T831" s="223"/>
      <c r="U831" s="223"/>
    </row>
    <row r="832" spans="1:21" ht="12.75">
      <c r="A832" s="223"/>
      <c r="B832" s="223"/>
      <c r="C832" s="223"/>
      <c r="D832" s="223"/>
      <c r="E832" s="223"/>
      <c r="F832" s="223"/>
      <c r="G832" s="223"/>
      <c r="H832" s="223"/>
      <c r="I832" s="223"/>
      <c r="J832" s="223"/>
      <c r="K832" s="223"/>
      <c r="L832" s="223"/>
      <c r="M832" s="223"/>
      <c r="N832" s="223"/>
      <c r="O832" s="223"/>
      <c r="P832" s="223"/>
      <c r="Q832" s="223"/>
      <c r="R832" s="223"/>
      <c r="S832" s="223"/>
      <c r="T832" s="223"/>
      <c r="U832" s="223"/>
    </row>
    <row r="833" spans="1:21" ht="12.75">
      <c r="A833" s="223"/>
      <c r="B833" s="223"/>
      <c r="C833" s="223"/>
      <c r="D833" s="223"/>
      <c r="E833" s="223"/>
      <c r="F833" s="223"/>
      <c r="G833" s="223"/>
      <c r="H833" s="223"/>
      <c r="I833" s="223"/>
      <c r="J833" s="223"/>
      <c r="K833" s="223"/>
      <c r="L833" s="223"/>
      <c r="M833" s="223"/>
      <c r="N833" s="223"/>
      <c r="O833" s="223"/>
      <c r="P833" s="223"/>
      <c r="Q833" s="223"/>
      <c r="R833" s="223"/>
      <c r="S833" s="223"/>
      <c r="T833" s="223"/>
      <c r="U833" s="223"/>
    </row>
    <row r="834" spans="1:21" ht="12.75">
      <c r="A834" s="223"/>
      <c r="B834" s="223"/>
      <c r="C834" s="223"/>
      <c r="D834" s="223"/>
      <c r="E834" s="223"/>
      <c r="F834" s="223"/>
      <c r="G834" s="223"/>
      <c r="H834" s="223"/>
      <c r="I834" s="223"/>
      <c r="J834" s="223"/>
      <c r="K834" s="223"/>
      <c r="L834" s="223"/>
      <c r="M834" s="223"/>
      <c r="N834" s="223"/>
      <c r="O834" s="223"/>
      <c r="P834" s="223"/>
      <c r="Q834" s="223"/>
      <c r="R834" s="223"/>
      <c r="S834" s="223"/>
      <c r="T834" s="223"/>
      <c r="U834" s="223"/>
    </row>
    <row r="835" spans="1:21" ht="12.75">
      <c r="A835" s="223"/>
      <c r="B835" s="223"/>
      <c r="C835" s="223"/>
      <c r="D835" s="223"/>
      <c r="E835" s="223"/>
      <c r="F835" s="223"/>
      <c r="G835" s="223"/>
      <c r="H835" s="223"/>
      <c r="I835" s="223"/>
      <c r="J835" s="223"/>
      <c r="K835" s="223"/>
      <c r="L835" s="223"/>
      <c r="M835" s="223"/>
      <c r="N835" s="223"/>
      <c r="O835" s="223"/>
      <c r="P835" s="223"/>
      <c r="Q835" s="223"/>
      <c r="R835" s="223"/>
      <c r="S835" s="223"/>
      <c r="T835" s="223"/>
      <c r="U835" s="223"/>
    </row>
    <row r="836" spans="1:21" ht="12.75">
      <c r="A836" s="223"/>
      <c r="B836" s="223"/>
      <c r="C836" s="223"/>
      <c r="D836" s="223"/>
      <c r="E836" s="223"/>
      <c r="F836" s="223"/>
      <c r="G836" s="223"/>
      <c r="H836" s="223"/>
      <c r="I836" s="223"/>
      <c r="J836" s="223"/>
      <c r="K836" s="223"/>
      <c r="L836" s="223"/>
      <c r="M836" s="223"/>
      <c r="N836" s="223"/>
      <c r="O836" s="223"/>
      <c r="P836" s="223"/>
      <c r="Q836" s="223"/>
      <c r="R836" s="223"/>
      <c r="S836" s="223"/>
      <c r="T836" s="223"/>
      <c r="U836" s="223"/>
    </row>
    <row r="837" spans="1:21" ht="12.75">
      <c r="A837" s="223"/>
      <c r="B837" s="223"/>
      <c r="C837" s="223"/>
      <c r="D837" s="223"/>
      <c r="E837" s="223"/>
      <c r="F837" s="223"/>
      <c r="G837" s="223"/>
      <c r="H837" s="223"/>
      <c r="I837" s="223"/>
      <c r="J837" s="223"/>
      <c r="K837" s="223"/>
      <c r="L837" s="223"/>
      <c r="M837" s="223"/>
      <c r="N837" s="223"/>
      <c r="O837" s="223"/>
      <c r="P837" s="223"/>
      <c r="Q837" s="223"/>
      <c r="R837" s="223"/>
      <c r="S837" s="223"/>
      <c r="T837" s="223"/>
      <c r="U837" s="223"/>
    </row>
    <row r="838" spans="1:21" ht="12.75">
      <c r="A838" s="223"/>
      <c r="B838" s="223"/>
      <c r="C838" s="223"/>
      <c r="D838" s="223"/>
      <c r="E838" s="223"/>
      <c r="F838" s="223"/>
      <c r="G838" s="223"/>
      <c r="H838" s="223"/>
      <c r="I838" s="223"/>
      <c r="J838" s="223"/>
      <c r="K838" s="223"/>
      <c r="L838" s="223"/>
      <c r="M838" s="223"/>
      <c r="N838" s="223"/>
      <c r="O838" s="223"/>
      <c r="P838" s="223"/>
      <c r="Q838" s="223"/>
      <c r="R838" s="223"/>
      <c r="S838" s="223"/>
      <c r="T838" s="223"/>
      <c r="U838" s="223"/>
    </row>
    <row r="839" spans="1:21" ht="12.75">
      <c r="A839" s="223"/>
      <c r="B839" s="223"/>
      <c r="C839" s="223"/>
      <c r="D839" s="223"/>
      <c r="E839" s="223"/>
      <c r="F839" s="223"/>
      <c r="G839" s="223"/>
      <c r="H839" s="223"/>
      <c r="I839" s="223"/>
      <c r="J839" s="223"/>
      <c r="K839" s="223"/>
      <c r="L839" s="223"/>
      <c r="M839" s="223"/>
      <c r="N839" s="223"/>
      <c r="O839" s="223"/>
      <c r="P839" s="223"/>
      <c r="Q839" s="223"/>
      <c r="R839" s="223"/>
      <c r="S839" s="223"/>
      <c r="T839" s="223"/>
      <c r="U839" s="223"/>
    </row>
    <row r="840" spans="1:21" ht="12.75">
      <c r="A840" s="223"/>
      <c r="B840" s="223"/>
      <c r="C840" s="223"/>
      <c r="D840" s="223"/>
      <c r="E840" s="223"/>
      <c r="F840" s="223"/>
      <c r="G840" s="223"/>
      <c r="H840" s="223"/>
      <c r="I840" s="223"/>
      <c r="J840" s="223"/>
      <c r="K840" s="223"/>
      <c r="L840" s="223"/>
      <c r="M840" s="223"/>
      <c r="N840" s="223"/>
      <c r="O840" s="223"/>
      <c r="P840" s="223"/>
      <c r="Q840" s="223"/>
      <c r="R840" s="223"/>
      <c r="S840" s="223"/>
      <c r="T840" s="223"/>
      <c r="U840" s="223"/>
    </row>
    <row r="841" spans="1:21" ht="12.75">
      <c r="A841" s="223"/>
      <c r="B841" s="223"/>
      <c r="C841" s="223"/>
      <c r="D841" s="223"/>
      <c r="E841" s="223"/>
      <c r="F841" s="223"/>
      <c r="G841" s="223"/>
      <c r="H841" s="223"/>
      <c r="I841" s="223"/>
      <c r="J841" s="223"/>
      <c r="K841" s="223"/>
      <c r="L841" s="223"/>
      <c r="M841" s="223"/>
      <c r="N841" s="223"/>
      <c r="O841" s="223"/>
      <c r="P841" s="223"/>
      <c r="Q841" s="223"/>
      <c r="R841" s="223"/>
      <c r="S841" s="223"/>
      <c r="T841" s="223"/>
      <c r="U841" s="223"/>
    </row>
    <row r="842" spans="1:21" ht="12.75">
      <c r="A842" s="223"/>
      <c r="B842" s="223"/>
      <c r="C842" s="223"/>
      <c r="D842" s="223"/>
      <c r="E842" s="223"/>
      <c r="F842" s="223"/>
      <c r="G842" s="223"/>
      <c r="H842" s="223"/>
      <c r="I842" s="223"/>
      <c r="J842" s="223"/>
      <c r="K842" s="223"/>
      <c r="L842" s="223"/>
      <c r="M842" s="223"/>
      <c r="N842" s="223"/>
      <c r="O842" s="223"/>
      <c r="P842" s="223"/>
      <c r="Q842" s="223"/>
      <c r="R842" s="223"/>
      <c r="S842" s="223"/>
      <c r="T842" s="223"/>
      <c r="U842" s="223"/>
    </row>
    <row r="843" spans="1:21" ht="12.75">
      <c r="A843" s="223"/>
      <c r="B843" s="223"/>
      <c r="C843" s="223"/>
      <c r="D843" s="223"/>
      <c r="E843" s="223"/>
      <c r="F843" s="223"/>
      <c r="G843" s="223"/>
      <c r="H843" s="223"/>
      <c r="I843" s="223"/>
      <c r="J843" s="223"/>
      <c r="K843" s="223"/>
      <c r="L843" s="223"/>
      <c r="M843" s="223"/>
      <c r="N843" s="223"/>
      <c r="O843" s="223"/>
      <c r="P843" s="223"/>
      <c r="Q843" s="223"/>
      <c r="R843" s="223"/>
      <c r="S843" s="223"/>
      <c r="T843" s="223"/>
      <c r="U843" s="223"/>
    </row>
    <row r="844" spans="1:21" ht="12.75">
      <c r="A844" s="223"/>
      <c r="B844" s="223"/>
      <c r="C844" s="223"/>
      <c r="D844" s="223"/>
      <c r="E844" s="223"/>
      <c r="F844" s="223"/>
      <c r="G844" s="223"/>
      <c r="H844" s="223"/>
      <c r="I844" s="223"/>
      <c r="J844" s="223"/>
      <c r="K844" s="223"/>
      <c r="L844" s="223"/>
      <c r="M844" s="223"/>
      <c r="N844" s="223"/>
      <c r="O844" s="223"/>
      <c r="P844" s="223"/>
      <c r="Q844" s="223"/>
      <c r="R844" s="223"/>
      <c r="S844" s="223"/>
      <c r="T844" s="223"/>
      <c r="U844" s="223"/>
    </row>
    <row r="845" spans="1:21" ht="12.75">
      <c r="A845" s="223"/>
      <c r="B845" s="223"/>
      <c r="C845" s="223"/>
      <c r="D845" s="223"/>
      <c r="E845" s="223"/>
      <c r="F845" s="223"/>
      <c r="G845" s="223"/>
      <c r="H845" s="223"/>
      <c r="I845" s="223"/>
      <c r="J845" s="223"/>
      <c r="K845" s="223"/>
      <c r="L845" s="223"/>
      <c r="M845" s="223"/>
      <c r="N845" s="223"/>
      <c r="O845" s="223"/>
      <c r="P845" s="223"/>
      <c r="Q845" s="223"/>
      <c r="R845" s="223"/>
      <c r="S845" s="223"/>
      <c r="T845" s="223"/>
      <c r="U845" s="223"/>
    </row>
    <row r="846" spans="1:21" ht="12.75">
      <c r="A846" s="223"/>
      <c r="B846" s="223"/>
      <c r="C846" s="223"/>
      <c r="D846" s="223"/>
      <c r="E846" s="223"/>
      <c r="F846" s="223"/>
      <c r="G846" s="223"/>
      <c r="H846" s="223"/>
      <c r="I846" s="223"/>
      <c r="J846" s="223"/>
      <c r="K846" s="223"/>
      <c r="L846" s="223"/>
      <c r="M846" s="223"/>
      <c r="N846" s="223"/>
      <c r="O846" s="223"/>
      <c r="P846" s="223"/>
      <c r="Q846" s="223"/>
      <c r="R846" s="223"/>
      <c r="S846" s="223"/>
      <c r="T846" s="223"/>
      <c r="U846" s="223"/>
    </row>
    <row r="847" spans="1:21" ht="12.75">
      <c r="A847" s="223"/>
      <c r="B847" s="223"/>
      <c r="C847" s="223"/>
      <c r="D847" s="223"/>
      <c r="E847" s="223"/>
      <c r="F847" s="223"/>
      <c r="G847" s="223"/>
      <c r="H847" s="223"/>
      <c r="I847" s="223"/>
      <c r="J847" s="223"/>
      <c r="K847" s="223"/>
      <c r="L847" s="223"/>
      <c r="M847" s="223"/>
      <c r="N847" s="223"/>
      <c r="O847" s="223"/>
      <c r="P847" s="223"/>
      <c r="Q847" s="223"/>
      <c r="R847" s="223"/>
      <c r="S847" s="223"/>
      <c r="T847" s="223"/>
      <c r="U847" s="223"/>
    </row>
    <row r="848" spans="1:21" ht="12.75">
      <c r="A848" s="223"/>
      <c r="B848" s="223"/>
      <c r="C848" s="223"/>
      <c r="D848" s="223"/>
      <c r="E848" s="223"/>
      <c r="F848" s="223"/>
      <c r="G848" s="223"/>
      <c r="H848" s="223"/>
      <c r="I848" s="223"/>
      <c r="J848" s="223"/>
      <c r="K848" s="223"/>
      <c r="L848" s="223"/>
      <c r="M848" s="223"/>
      <c r="N848" s="223"/>
      <c r="O848" s="223"/>
      <c r="P848" s="223"/>
      <c r="Q848" s="223"/>
      <c r="R848" s="223"/>
      <c r="S848" s="223"/>
      <c r="T848" s="223"/>
      <c r="U848" s="223"/>
    </row>
    <row r="849" spans="1:21" ht="12.75">
      <c r="A849" s="223"/>
      <c r="B849" s="223"/>
      <c r="C849" s="223"/>
      <c r="D849" s="223"/>
      <c r="E849" s="223"/>
      <c r="F849" s="223"/>
      <c r="G849" s="223"/>
      <c r="H849" s="223"/>
      <c r="I849" s="223"/>
      <c r="J849" s="223"/>
      <c r="K849" s="223"/>
      <c r="L849" s="223"/>
      <c r="M849" s="223"/>
      <c r="N849" s="223"/>
      <c r="O849" s="223"/>
      <c r="P849" s="223"/>
      <c r="Q849" s="223"/>
      <c r="R849" s="223"/>
      <c r="S849" s="223"/>
      <c r="T849" s="223"/>
      <c r="U849" s="223"/>
    </row>
    <row r="850" spans="1:21" ht="12.75">
      <c r="A850" s="223"/>
      <c r="B850" s="223"/>
      <c r="C850" s="223"/>
      <c r="D850" s="223"/>
      <c r="E850" s="223"/>
      <c r="F850" s="223"/>
      <c r="G850" s="223"/>
      <c r="H850" s="223"/>
      <c r="I850" s="223"/>
      <c r="J850" s="223"/>
      <c r="K850" s="223"/>
      <c r="L850" s="223"/>
      <c r="M850" s="223"/>
      <c r="N850" s="223"/>
      <c r="O850" s="223"/>
      <c r="P850" s="223"/>
      <c r="Q850" s="223"/>
      <c r="R850" s="223"/>
      <c r="S850" s="223"/>
      <c r="T850" s="223"/>
      <c r="U850" s="223"/>
    </row>
    <row r="851" spans="1:21" ht="12.75">
      <c r="A851" s="223"/>
      <c r="B851" s="223"/>
      <c r="C851" s="223"/>
      <c r="D851" s="223"/>
      <c r="E851" s="223"/>
      <c r="F851" s="223"/>
      <c r="G851" s="223"/>
      <c r="H851" s="223"/>
      <c r="I851" s="223"/>
      <c r="J851" s="223"/>
      <c r="K851" s="223"/>
      <c r="L851" s="223"/>
      <c r="M851" s="223"/>
      <c r="N851" s="223"/>
      <c r="O851" s="223"/>
      <c r="P851" s="223"/>
      <c r="Q851" s="223"/>
      <c r="R851" s="223"/>
      <c r="S851" s="223"/>
      <c r="T851" s="223"/>
      <c r="U851" s="223"/>
    </row>
    <row r="852" spans="1:21" ht="12.75">
      <c r="A852" s="223"/>
      <c r="B852" s="223"/>
      <c r="C852" s="223"/>
      <c r="D852" s="223"/>
      <c r="E852" s="223"/>
      <c r="F852" s="223"/>
      <c r="G852" s="223"/>
      <c r="H852" s="223"/>
      <c r="I852" s="223"/>
      <c r="J852" s="223"/>
      <c r="K852" s="223"/>
      <c r="L852" s="223"/>
      <c r="M852" s="223"/>
      <c r="N852" s="223"/>
      <c r="O852" s="223"/>
      <c r="P852" s="223"/>
      <c r="Q852" s="223"/>
      <c r="R852" s="223"/>
      <c r="S852" s="223"/>
      <c r="T852" s="223"/>
      <c r="U852" s="223"/>
    </row>
    <row r="853" spans="1:21" ht="12.75">
      <c r="A853" s="223"/>
      <c r="B853" s="223"/>
      <c r="C853" s="223"/>
      <c r="D853" s="223"/>
      <c r="E853" s="223"/>
      <c r="F853" s="223"/>
      <c r="G853" s="223"/>
      <c r="H853" s="223"/>
      <c r="I853" s="223"/>
      <c r="J853" s="223"/>
      <c r="K853" s="223"/>
      <c r="L853" s="223"/>
      <c r="M853" s="223"/>
      <c r="N853" s="223"/>
      <c r="O853" s="223"/>
      <c r="P853" s="223"/>
      <c r="Q853" s="223"/>
      <c r="R853" s="223"/>
      <c r="S853" s="223"/>
      <c r="T853" s="223"/>
      <c r="U853" s="223"/>
    </row>
    <row r="854" spans="1:21" ht="12.75">
      <c r="A854" s="223"/>
      <c r="B854" s="223"/>
      <c r="C854" s="223"/>
      <c r="D854" s="223"/>
      <c r="E854" s="223"/>
      <c r="F854" s="223"/>
      <c r="G854" s="223"/>
      <c r="H854" s="223"/>
      <c r="I854" s="223"/>
      <c r="J854" s="223"/>
      <c r="K854" s="223"/>
      <c r="L854" s="223"/>
      <c r="M854" s="223"/>
      <c r="N854" s="223"/>
      <c r="O854" s="223"/>
      <c r="P854" s="223"/>
      <c r="Q854" s="223"/>
      <c r="R854" s="223"/>
      <c r="S854" s="223"/>
      <c r="T854" s="223"/>
      <c r="U854" s="223"/>
    </row>
    <row r="855" spans="1:21" ht="12.75">
      <c r="A855" s="223"/>
      <c r="B855" s="223"/>
      <c r="C855" s="223"/>
      <c r="D855" s="223"/>
      <c r="E855" s="223"/>
      <c r="F855" s="223"/>
      <c r="G855" s="223"/>
      <c r="H855" s="223"/>
      <c r="I855" s="223"/>
      <c r="J855" s="223"/>
      <c r="K855" s="223"/>
      <c r="L855" s="223"/>
      <c r="M855" s="223"/>
      <c r="N855" s="223"/>
      <c r="O855" s="223"/>
      <c r="P855" s="223"/>
      <c r="Q855" s="223"/>
      <c r="R855" s="223"/>
      <c r="S855" s="223"/>
      <c r="T855" s="223"/>
      <c r="U855" s="223"/>
    </row>
    <row r="856" spans="1:21" ht="12.75">
      <c r="A856" s="223"/>
      <c r="B856" s="223"/>
      <c r="C856" s="223"/>
      <c r="D856" s="223"/>
      <c r="E856" s="223"/>
      <c r="F856" s="223"/>
      <c r="G856" s="223"/>
      <c r="H856" s="223"/>
      <c r="I856" s="223"/>
      <c r="J856" s="223"/>
      <c r="K856" s="223"/>
      <c r="L856" s="223"/>
      <c r="M856" s="223"/>
      <c r="N856" s="223"/>
      <c r="O856" s="223"/>
      <c r="P856" s="223"/>
      <c r="Q856" s="223"/>
      <c r="R856" s="223"/>
      <c r="S856" s="223"/>
      <c r="T856" s="223"/>
      <c r="U856" s="223"/>
    </row>
    <row r="857" spans="1:21" ht="12.75">
      <c r="A857" s="223"/>
      <c r="B857" s="223"/>
      <c r="C857" s="223"/>
      <c r="D857" s="223"/>
      <c r="E857" s="223"/>
      <c r="F857" s="223"/>
      <c r="G857" s="223"/>
      <c r="H857" s="223"/>
      <c r="I857" s="223"/>
      <c r="J857" s="223"/>
      <c r="K857" s="223"/>
      <c r="L857" s="223"/>
      <c r="M857" s="223"/>
      <c r="N857" s="223"/>
      <c r="O857" s="223"/>
      <c r="P857" s="223"/>
      <c r="Q857" s="223"/>
      <c r="R857" s="223"/>
      <c r="S857" s="223"/>
      <c r="T857" s="223"/>
      <c r="U857" s="223"/>
    </row>
    <row r="858" spans="1:21" ht="12.75">
      <c r="A858" s="223"/>
      <c r="B858" s="223"/>
      <c r="C858" s="223"/>
      <c r="D858" s="223"/>
      <c r="E858" s="223"/>
      <c r="F858" s="223"/>
      <c r="G858" s="223"/>
      <c r="H858" s="223"/>
      <c r="I858" s="223"/>
      <c r="J858" s="223"/>
      <c r="K858" s="223"/>
      <c r="L858" s="223"/>
      <c r="M858" s="223"/>
      <c r="N858" s="223"/>
      <c r="O858" s="223"/>
      <c r="P858" s="223"/>
      <c r="Q858" s="223"/>
      <c r="R858" s="223"/>
      <c r="S858" s="223"/>
      <c r="T858" s="223"/>
      <c r="U858" s="223"/>
    </row>
    <row r="859" spans="1:21" ht="12.75">
      <c r="A859" s="223"/>
      <c r="B859" s="223"/>
      <c r="C859" s="223"/>
      <c r="D859" s="223"/>
      <c r="E859" s="223"/>
      <c r="F859" s="223"/>
      <c r="G859" s="223"/>
      <c r="H859" s="223"/>
      <c r="I859" s="223"/>
      <c r="J859" s="223"/>
      <c r="K859" s="223"/>
      <c r="L859" s="223"/>
      <c r="M859" s="223"/>
      <c r="N859" s="223"/>
      <c r="O859" s="223"/>
      <c r="P859" s="223"/>
      <c r="Q859" s="223"/>
      <c r="R859" s="223"/>
      <c r="S859" s="223"/>
      <c r="T859" s="223"/>
      <c r="U859" s="223"/>
    </row>
    <row r="860" spans="1:21" ht="12.75">
      <c r="A860" s="223"/>
      <c r="B860" s="223"/>
      <c r="C860" s="223"/>
      <c r="D860" s="223"/>
      <c r="E860" s="223"/>
      <c r="F860" s="223"/>
      <c r="G860" s="223"/>
      <c r="H860" s="223"/>
      <c r="I860" s="223"/>
      <c r="J860" s="223"/>
      <c r="K860" s="223"/>
      <c r="L860" s="223"/>
      <c r="M860" s="223"/>
      <c r="N860" s="223"/>
      <c r="O860" s="223"/>
      <c r="P860" s="223"/>
      <c r="Q860" s="223"/>
      <c r="R860" s="223"/>
      <c r="S860" s="223"/>
      <c r="T860" s="223"/>
      <c r="U860" s="223"/>
    </row>
    <row r="861" spans="1:21" ht="12.75">
      <c r="A861" s="223"/>
      <c r="B861" s="223"/>
      <c r="C861" s="223"/>
      <c r="D861" s="223"/>
      <c r="E861" s="223"/>
      <c r="F861" s="223"/>
      <c r="G861" s="223"/>
      <c r="H861" s="223"/>
      <c r="I861" s="223"/>
      <c r="J861" s="223"/>
      <c r="K861" s="223"/>
      <c r="L861" s="223"/>
      <c r="M861" s="223"/>
      <c r="N861" s="223"/>
      <c r="O861" s="223"/>
      <c r="P861" s="223"/>
      <c r="Q861" s="223"/>
      <c r="R861" s="223"/>
      <c r="S861" s="223"/>
      <c r="T861" s="223"/>
      <c r="U861" s="223"/>
    </row>
    <row r="862" spans="1:21" ht="12.75">
      <c r="A862" s="223"/>
      <c r="B862" s="223"/>
      <c r="C862" s="223"/>
      <c r="D862" s="223"/>
      <c r="E862" s="223"/>
      <c r="F862" s="223"/>
      <c r="G862" s="223"/>
      <c r="H862" s="223"/>
      <c r="I862" s="223"/>
      <c r="J862" s="223"/>
      <c r="K862" s="223"/>
      <c r="L862" s="223"/>
      <c r="M862" s="223"/>
      <c r="N862" s="223"/>
      <c r="O862" s="223"/>
      <c r="P862" s="223"/>
      <c r="Q862" s="223"/>
      <c r="R862" s="223"/>
      <c r="S862" s="223"/>
      <c r="T862" s="223"/>
      <c r="U862" s="223"/>
    </row>
    <row r="863" spans="1:21" ht="12.75">
      <c r="A863" s="223"/>
      <c r="B863" s="223"/>
      <c r="C863" s="223"/>
      <c r="D863" s="223"/>
      <c r="E863" s="223"/>
      <c r="F863" s="223"/>
      <c r="G863" s="223"/>
      <c r="H863" s="223"/>
      <c r="I863" s="223"/>
      <c r="J863" s="223"/>
      <c r="K863" s="223"/>
      <c r="L863" s="223"/>
      <c r="M863" s="223"/>
      <c r="N863" s="223"/>
      <c r="O863" s="223"/>
      <c r="P863" s="223"/>
      <c r="Q863" s="223"/>
      <c r="R863" s="223"/>
      <c r="S863" s="223"/>
      <c r="T863" s="223"/>
      <c r="U863" s="223"/>
    </row>
    <row r="864" spans="1:21" ht="12.75">
      <c r="A864" s="223"/>
      <c r="B864" s="223"/>
      <c r="C864" s="223"/>
      <c r="D864" s="223"/>
      <c r="E864" s="223"/>
      <c r="F864" s="223"/>
      <c r="G864" s="223"/>
      <c r="H864" s="223"/>
      <c r="I864" s="223"/>
      <c r="J864" s="223"/>
      <c r="K864" s="223"/>
      <c r="L864" s="223"/>
      <c r="M864" s="223"/>
      <c r="N864" s="223"/>
      <c r="O864" s="223"/>
      <c r="P864" s="223"/>
      <c r="Q864" s="223"/>
      <c r="R864" s="223"/>
      <c r="S864" s="223"/>
      <c r="T864" s="223"/>
      <c r="U864" s="223"/>
    </row>
    <row r="865" spans="1:21" ht="12.75">
      <c r="A865" s="223"/>
      <c r="B865" s="223"/>
      <c r="C865" s="223"/>
      <c r="D865" s="223"/>
      <c r="E865" s="223"/>
      <c r="F865" s="223"/>
      <c r="G865" s="223"/>
      <c r="H865" s="223"/>
      <c r="I865" s="223"/>
      <c r="J865" s="223"/>
      <c r="K865" s="223"/>
      <c r="L865" s="223"/>
      <c r="M865" s="223"/>
      <c r="N865" s="223"/>
      <c r="O865" s="223"/>
      <c r="P865" s="223"/>
      <c r="Q865" s="223"/>
      <c r="R865" s="223"/>
      <c r="S865" s="223"/>
      <c r="T865" s="223"/>
      <c r="U865" s="223"/>
    </row>
    <row r="866" spans="1:21" ht="12.75">
      <c r="A866" s="223"/>
      <c r="B866" s="223"/>
      <c r="C866" s="223"/>
      <c r="D866" s="223"/>
      <c r="E866" s="223"/>
      <c r="F866" s="223"/>
      <c r="G866" s="223"/>
      <c r="H866" s="223"/>
      <c r="I866" s="223"/>
      <c r="J866" s="223"/>
      <c r="K866" s="223"/>
      <c r="L866" s="223"/>
      <c r="M866" s="223"/>
      <c r="N866" s="223"/>
      <c r="O866" s="223"/>
      <c r="P866" s="223"/>
      <c r="Q866" s="223"/>
      <c r="R866" s="223"/>
      <c r="S866" s="223"/>
      <c r="T866" s="223"/>
      <c r="U866" s="223"/>
    </row>
    <row r="867" spans="1:21" ht="12.75">
      <c r="A867" s="223"/>
      <c r="B867" s="223"/>
      <c r="C867" s="223"/>
      <c r="D867" s="223"/>
      <c r="E867" s="223"/>
      <c r="F867" s="223"/>
      <c r="G867" s="223"/>
      <c r="H867" s="223"/>
      <c r="I867" s="223"/>
      <c r="J867" s="223"/>
      <c r="K867" s="223"/>
      <c r="L867" s="223"/>
      <c r="M867" s="223"/>
      <c r="N867" s="223"/>
      <c r="O867" s="223"/>
      <c r="P867" s="223"/>
      <c r="Q867" s="223"/>
      <c r="R867" s="223"/>
      <c r="S867" s="223"/>
      <c r="T867" s="223"/>
      <c r="U867" s="223"/>
    </row>
    <row r="868" spans="1:21" ht="12.75">
      <c r="A868" s="223"/>
      <c r="B868" s="223"/>
      <c r="C868" s="223"/>
      <c r="D868" s="223"/>
      <c r="E868" s="223"/>
      <c r="F868" s="223"/>
      <c r="G868" s="223"/>
      <c r="H868" s="223"/>
      <c r="I868" s="223"/>
      <c r="J868" s="223"/>
      <c r="K868" s="223"/>
      <c r="L868" s="223"/>
      <c r="M868" s="223"/>
      <c r="N868" s="223"/>
      <c r="O868" s="223"/>
      <c r="P868" s="223"/>
      <c r="Q868" s="223"/>
      <c r="R868" s="223"/>
      <c r="S868" s="223"/>
      <c r="T868" s="223"/>
      <c r="U868" s="223"/>
    </row>
    <row r="869" spans="1:21" ht="12.75">
      <c r="A869" s="223"/>
      <c r="B869" s="223"/>
      <c r="C869" s="223"/>
      <c r="D869" s="223"/>
      <c r="E869" s="223"/>
      <c r="F869" s="223"/>
      <c r="G869" s="223"/>
      <c r="H869" s="223"/>
      <c r="I869" s="223"/>
      <c r="J869" s="223"/>
      <c r="K869" s="223"/>
      <c r="L869" s="223"/>
      <c r="M869" s="223"/>
      <c r="N869" s="223"/>
      <c r="O869" s="223"/>
      <c r="P869" s="223"/>
      <c r="Q869" s="223"/>
      <c r="R869" s="223"/>
      <c r="S869" s="223"/>
      <c r="T869" s="223"/>
      <c r="U869" s="223"/>
    </row>
    <row r="870" spans="1:21" ht="12.75">
      <c r="A870" s="223"/>
      <c r="B870" s="223"/>
      <c r="C870" s="223"/>
      <c r="D870" s="223"/>
      <c r="E870" s="223"/>
      <c r="F870" s="223"/>
      <c r="G870" s="223"/>
      <c r="H870" s="223"/>
      <c r="I870" s="223"/>
      <c r="J870" s="223"/>
      <c r="K870" s="223"/>
      <c r="L870" s="223"/>
      <c r="M870" s="223"/>
      <c r="N870" s="223"/>
      <c r="O870" s="223"/>
      <c r="P870" s="223"/>
      <c r="Q870" s="223"/>
      <c r="R870" s="223"/>
      <c r="S870" s="223"/>
      <c r="T870" s="223"/>
      <c r="U870" s="223"/>
    </row>
    <row r="871" spans="1:21" ht="12.75">
      <c r="A871" s="223"/>
      <c r="B871" s="223"/>
      <c r="C871" s="223"/>
      <c r="D871" s="223"/>
      <c r="E871" s="223"/>
      <c r="F871" s="223"/>
      <c r="G871" s="223"/>
      <c r="H871" s="223"/>
      <c r="I871" s="223"/>
      <c r="J871" s="223"/>
      <c r="K871" s="223"/>
      <c r="L871" s="223"/>
      <c r="M871" s="223"/>
      <c r="N871" s="223"/>
      <c r="O871" s="223"/>
      <c r="P871" s="223"/>
      <c r="Q871" s="223"/>
      <c r="R871" s="223"/>
      <c r="S871" s="223"/>
      <c r="T871" s="223"/>
      <c r="U871" s="223"/>
    </row>
    <row r="872" spans="1:21" ht="12.75">
      <c r="A872" s="223"/>
      <c r="B872" s="223"/>
      <c r="C872" s="223"/>
      <c r="D872" s="223"/>
      <c r="E872" s="223"/>
      <c r="F872" s="223"/>
      <c r="G872" s="223"/>
      <c r="H872" s="223"/>
      <c r="I872" s="223"/>
      <c r="J872" s="223"/>
      <c r="K872" s="223"/>
      <c r="L872" s="223"/>
      <c r="M872" s="223"/>
      <c r="N872" s="223"/>
      <c r="O872" s="223"/>
      <c r="P872" s="223"/>
      <c r="Q872" s="223"/>
      <c r="R872" s="223"/>
      <c r="S872" s="223"/>
      <c r="T872" s="223"/>
      <c r="U872" s="223"/>
    </row>
    <row r="873" spans="1:21" ht="12.75">
      <c r="A873" s="223"/>
      <c r="B873" s="223"/>
      <c r="C873" s="223"/>
      <c r="D873" s="223"/>
      <c r="E873" s="223"/>
      <c r="F873" s="223"/>
      <c r="G873" s="223"/>
      <c r="H873" s="223"/>
      <c r="I873" s="223"/>
      <c r="J873" s="223"/>
      <c r="K873" s="223"/>
      <c r="L873" s="223"/>
      <c r="M873" s="223"/>
      <c r="N873" s="223"/>
      <c r="O873" s="223"/>
      <c r="P873" s="223"/>
      <c r="Q873" s="223"/>
      <c r="R873" s="223"/>
      <c r="S873" s="223"/>
      <c r="T873" s="223"/>
      <c r="U873" s="223"/>
    </row>
    <row r="874" spans="1:21" ht="12.75">
      <c r="A874" s="223"/>
      <c r="B874" s="223"/>
      <c r="C874" s="223"/>
      <c r="D874" s="223"/>
      <c r="E874" s="223"/>
      <c r="F874" s="223"/>
      <c r="G874" s="223"/>
      <c r="H874" s="223"/>
      <c r="I874" s="223"/>
      <c r="J874" s="223"/>
      <c r="K874" s="223"/>
      <c r="L874" s="223"/>
      <c r="M874" s="223"/>
      <c r="N874" s="223"/>
      <c r="O874" s="223"/>
      <c r="P874" s="223"/>
      <c r="Q874" s="223"/>
      <c r="R874" s="223"/>
      <c r="S874" s="223"/>
      <c r="T874" s="223"/>
      <c r="U874" s="223"/>
    </row>
    <row r="875" spans="1:21" ht="12.75">
      <c r="A875" s="223"/>
      <c r="B875" s="223"/>
      <c r="C875" s="223"/>
      <c r="D875" s="223"/>
      <c r="E875" s="223"/>
      <c r="F875" s="223"/>
      <c r="G875" s="223"/>
      <c r="H875" s="223"/>
      <c r="I875" s="223"/>
      <c r="J875" s="223"/>
      <c r="K875" s="223"/>
      <c r="L875" s="223"/>
      <c r="M875" s="223"/>
      <c r="N875" s="223"/>
      <c r="O875" s="223"/>
      <c r="P875" s="223"/>
      <c r="Q875" s="223"/>
      <c r="R875" s="223"/>
      <c r="S875" s="223"/>
      <c r="T875" s="223"/>
      <c r="U875" s="223"/>
    </row>
    <row r="876" spans="1:21" ht="12.75">
      <c r="A876" s="223"/>
      <c r="B876" s="223"/>
      <c r="C876" s="223"/>
      <c r="D876" s="223"/>
      <c r="E876" s="223"/>
      <c r="F876" s="223"/>
      <c r="G876" s="223"/>
      <c r="H876" s="223"/>
      <c r="I876" s="223"/>
      <c r="J876" s="223"/>
      <c r="K876" s="223"/>
      <c r="L876" s="223"/>
      <c r="M876" s="223"/>
      <c r="N876" s="223"/>
      <c r="O876" s="223"/>
      <c r="P876" s="223"/>
      <c r="Q876" s="223"/>
      <c r="R876" s="223"/>
      <c r="S876" s="223"/>
      <c r="T876" s="223"/>
      <c r="U876" s="223"/>
    </row>
    <row r="877" spans="1:21" ht="12.75">
      <c r="A877" s="223"/>
      <c r="B877" s="223"/>
      <c r="C877" s="223"/>
      <c r="D877" s="223"/>
      <c r="E877" s="223"/>
      <c r="F877" s="223"/>
      <c r="G877" s="223"/>
      <c r="H877" s="223"/>
      <c r="I877" s="223"/>
      <c r="J877" s="223"/>
      <c r="K877" s="223"/>
      <c r="L877" s="223"/>
      <c r="M877" s="223"/>
      <c r="N877" s="223"/>
      <c r="O877" s="223"/>
      <c r="P877" s="223"/>
      <c r="Q877" s="223"/>
      <c r="R877" s="223"/>
      <c r="S877" s="223"/>
      <c r="T877" s="223"/>
      <c r="U877" s="223"/>
    </row>
    <row r="878" spans="1:21" ht="12.75">
      <c r="A878" s="223"/>
      <c r="B878" s="223"/>
      <c r="C878" s="223"/>
      <c r="D878" s="223"/>
      <c r="E878" s="223"/>
      <c r="F878" s="223"/>
      <c r="G878" s="223"/>
      <c r="H878" s="223"/>
      <c r="I878" s="223"/>
      <c r="J878" s="223"/>
      <c r="K878" s="223"/>
      <c r="L878" s="223"/>
      <c r="M878" s="223"/>
      <c r="N878" s="223"/>
      <c r="O878" s="223"/>
      <c r="P878" s="223"/>
      <c r="Q878" s="223"/>
      <c r="R878" s="223"/>
      <c r="S878" s="223"/>
      <c r="T878" s="223"/>
      <c r="U878" s="223"/>
    </row>
    <row r="879" spans="1:21" ht="12.75">
      <c r="A879" s="223"/>
      <c r="B879" s="223"/>
      <c r="C879" s="223"/>
      <c r="D879" s="223"/>
      <c r="E879" s="223"/>
      <c r="F879" s="223"/>
      <c r="G879" s="223"/>
      <c r="H879" s="223"/>
      <c r="I879" s="223"/>
      <c r="J879" s="223"/>
      <c r="K879" s="223"/>
      <c r="L879" s="223"/>
      <c r="M879" s="223"/>
      <c r="N879" s="223"/>
      <c r="O879" s="223"/>
      <c r="P879" s="223"/>
      <c r="Q879" s="223"/>
      <c r="R879" s="223"/>
      <c r="S879" s="223"/>
      <c r="T879" s="223"/>
      <c r="U879" s="223"/>
    </row>
    <row r="880" spans="1:21" ht="12.75">
      <c r="A880" s="223"/>
      <c r="B880" s="223"/>
      <c r="C880" s="223"/>
      <c r="D880" s="223"/>
      <c r="E880" s="223"/>
      <c r="F880" s="223"/>
      <c r="G880" s="223"/>
      <c r="H880" s="223"/>
      <c r="I880" s="223"/>
      <c r="J880" s="223"/>
      <c r="K880" s="223"/>
      <c r="L880" s="223"/>
      <c r="M880" s="223"/>
      <c r="N880" s="223"/>
      <c r="O880" s="223"/>
      <c r="P880" s="223"/>
      <c r="Q880" s="223"/>
      <c r="R880" s="223"/>
      <c r="S880" s="223"/>
      <c r="T880" s="223"/>
      <c r="U880" s="223"/>
    </row>
    <row r="881" spans="1:21" ht="12.75">
      <c r="A881" s="223"/>
      <c r="B881" s="223"/>
      <c r="C881" s="223"/>
      <c r="D881" s="223"/>
      <c r="E881" s="223"/>
      <c r="F881" s="223"/>
      <c r="G881" s="223"/>
      <c r="H881" s="223"/>
      <c r="I881" s="223"/>
      <c r="J881" s="223"/>
      <c r="K881" s="223"/>
      <c r="L881" s="223"/>
      <c r="M881" s="223"/>
      <c r="N881" s="223"/>
      <c r="O881" s="223"/>
      <c r="P881" s="223"/>
      <c r="Q881" s="223"/>
      <c r="R881" s="223"/>
      <c r="S881" s="223"/>
      <c r="T881" s="223"/>
      <c r="U881" s="223"/>
    </row>
    <row r="882" spans="1:21" ht="12.75">
      <c r="A882" s="223"/>
      <c r="B882" s="223"/>
      <c r="C882" s="223"/>
      <c r="D882" s="223"/>
      <c r="E882" s="223"/>
      <c r="F882" s="223"/>
      <c r="G882" s="223"/>
      <c r="H882" s="223"/>
      <c r="I882" s="223"/>
      <c r="J882" s="223"/>
      <c r="K882" s="223"/>
      <c r="L882" s="223"/>
      <c r="M882" s="223"/>
      <c r="N882" s="223"/>
      <c r="O882" s="223"/>
      <c r="P882" s="223"/>
      <c r="Q882" s="223"/>
      <c r="R882" s="223"/>
      <c r="S882" s="223"/>
      <c r="T882" s="223"/>
      <c r="U882" s="223"/>
    </row>
    <row r="883" spans="1:21" ht="12.75">
      <c r="A883" s="223"/>
      <c r="B883" s="223"/>
      <c r="C883" s="223"/>
      <c r="D883" s="223"/>
      <c r="E883" s="223"/>
      <c r="F883" s="223"/>
      <c r="G883" s="223"/>
      <c r="H883" s="223"/>
      <c r="I883" s="223"/>
      <c r="J883" s="223"/>
      <c r="K883" s="223"/>
      <c r="L883" s="223"/>
      <c r="M883" s="223"/>
      <c r="N883" s="223"/>
      <c r="O883" s="223"/>
      <c r="P883" s="223"/>
      <c r="Q883" s="223"/>
      <c r="R883" s="223"/>
      <c r="S883" s="223"/>
      <c r="T883" s="223"/>
      <c r="U883" s="223"/>
    </row>
    <row r="884" spans="1:21" ht="12.75">
      <c r="A884" s="223"/>
      <c r="B884" s="223"/>
      <c r="C884" s="223"/>
      <c r="D884" s="223"/>
      <c r="E884" s="223"/>
      <c r="F884" s="223"/>
      <c r="G884" s="223"/>
      <c r="H884" s="223"/>
      <c r="I884" s="223"/>
      <c r="J884" s="223"/>
      <c r="K884" s="223"/>
      <c r="L884" s="223"/>
      <c r="M884" s="223"/>
      <c r="N884" s="223"/>
      <c r="O884" s="223"/>
      <c r="P884" s="223"/>
      <c r="Q884" s="223"/>
      <c r="R884" s="223"/>
      <c r="S884" s="223"/>
      <c r="T884" s="223"/>
      <c r="U884" s="223"/>
    </row>
    <row r="885" spans="1:21" ht="12.75">
      <c r="A885" s="223"/>
      <c r="B885" s="223"/>
      <c r="C885" s="223"/>
      <c r="D885" s="223"/>
      <c r="E885" s="223"/>
      <c r="F885" s="223"/>
      <c r="G885" s="223"/>
      <c r="H885" s="223"/>
      <c r="I885" s="223"/>
      <c r="J885" s="223"/>
      <c r="K885" s="223"/>
      <c r="L885" s="223"/>
      <c r="M885" s="223"/>
      <c r="N885" s="223"/>
      <c r="O885" s="223"/>
      <c r="P885" s="223"/>
      <c r="Q885" s="223"/>
      <c r="R885" s="223"/>
      <c r="S885" s="223"/>
      <c r="T885" s="223"/>
      <c r="U885" s="223"/>
    </row>
    <row r="886" spans="1:21" ht="12.75">
      <c r="A886" s="223"/>
      <c r="B886" s="223"/>
      <c r="C886" s="223"/>
      <c r="D886" s="223"/>
      <c r="E886" s="223"/>
      <c r="F886" s="223"/>
      <c r="G886" s="223"/>
      <c r="H886" s="223"/>
      <c r="I886" s="223"/>
      <c r="J886" s="223"/>
      <c r="K886" s="223"/>
      <c r="L886" s="223"/>
      <c r="M886" s="223"/>
      <c r="N886" s="223"/>
      <c r="O886" s="223"/>
      <c r="P886" s="223"/>
      <c r="Q886" s="223"/>
      <c r="R886" s="223"/>
      <c r="S886" s="223"/>
      <c r="T886" s="223"/>
      <c r="U886" s="223"/>
    </row>
    <row r="887" spans="1:21" ht="12.75">
      <c r="A887" s="223"/>
      <c r="B887" s="223"/>
      <c r="C887" s="223"/>
      <c r="D887" s="223"/>
      <c r="E887" s="223"/>
      <c r="F887" s="223"/>
      <c r="G887" s="223"/>
      <c r="H887" s="223"/>
      <c r="I887" s="223"/>
      <c r="J887" s="223"/>
      <c r="K887" s="223"/>
      <c r="L887" s="223"/>
      <c r="M887" s="223"/>
      <c r="N887" s="223"/>
      <c r="O887" s="223"/>
      <c r="P887" s="223"/>
      <c r="Q887" s="223"/>
      <c r="R887" s="223"/>
      <c r="S887" s="223"/>
      <c r="T887" s="223"/>
      <c r="U887" s="223"/>
    </row>
    <row r="888" spans="1:21" ht="12.75">
      <c r="A888" s="223"/>
      <c r="B888" s="223"/>
      <c r="C888" s="223"/>
      <c r="D888" s="223"/>
      <c r="E888" s="223"/>
      <c r="F888" s="223"/>
      <c r="G888" s="223"/>
      <c r="H888" s="223"/>
      <c r="I888" s="223"/>
      <c r="J888" s="223"/>
      <c r="K888" s="223"/>
      <c r="L888" s="223"/>
      <c r="M888" s="223"/>
      <c r="N888" s="223"/>
      <c r="O888" s="223"/>
      <c r="P888" s="223"/>
      <c r="Q888" s="223"/>
      <c r="R888" s="223"/>
      <c r="S888" s="223"/>
      <c r="T888" s="223"/>
      <c r="U888" s="223"/>
    </row>
    <row r="889" spans="1:21" ht="12.75">
      <c r="A889" s="223"/>
      <c r="B889" s="223"/>
      <c r="C889" s="223"/>
      <c r="D889" s="223"/>
      <c r="E889" s="223"/>
      <c r="F889" s="223"/>
      <c r="G889" s="223"/>
      <c r="H889" s="223"/>
      <c r="I889" s="223"/>
      <c r="J889" s="223"/>
      <c r="K889" s="223"/>
      <c r="L889" s="223"/>
      <c r="M889" s="223"/>
      <c r="N889" s="223"/>
      <c r="O889" s="223"/>
      <c r="P889" s="223"/>
      <c r="Q889" s="223"/>
      <c r="R889" s="223"/>
      <c r="S889" s="223"/>
      <c r="T889" s="223"/>
      <c r="U889" s="223"/>
    </row>
    <row r="890" spans="1:21" ht="12.75">
      <c r="A890" s="223"/>
      <c r="B890" s="223"/>
      <c r="C890" s="223"/>
      <c r="D890" s="223"/>
      <c r="E890" s="223"/>
      <c r="F890" s="223"/>
      <c r="G890" s="223"/>
      <c r="H890" s="223"/>
      <c r="I890" s="223"/>
      <c r="J890" s="223"/>
      <c r="K890" s="223"/>
      <c r="L890" s="223"/>
      <c r="M890" s="223"/>
      <c r="N890" s="223"/>
      <c r="O890" s="223"/>
      <c r="P890" s="223"/>
      <c r="Q890" s="223"/>
      <c r="R890" s="223"/>
      <c r="S890" s="223"/>
      <c r="T890" s="223"/>
      <c r="U890" s="223"/>
    </row>
    <row r="891" spans="1:21" ht="12.75">
      <c r="A891" s="223"/>
      <c r="B891" s="223"/>
      <c r="C891" s="223"/>
      <c r="D891" s="223"/>
      <c r="E891" s="223"/>
      <c r="F891" s="223"/>
      <c r="G891" s="223"/>
      <c r="H891" s="223"/>
      <c r="I891" s="223"/>
      <c r="J891" s="223"/>
      <c r="K891" s="223"/>
      <c r="L891" s="223"/>
      <c r="M891" s="223"/>
      <c r="N891" s="223"/>
      <c r="O891" s="223"/>
      <c r="P891" s="223"/>
      <c r="Q891" s="223"/>
      <c r="R891" s="223"/>
      <c r="S891" s="223"/>
      <c r="T891" s="223"/>
      <c r="U891" s="223"/>
    </row>
    <row r="892" spans="1:21" ht="12.75">
      <c r="A892" s="223"/>
      <c r="B892" s="223"/>
      <c r="C892" s="223"/>
      <c r="D892" s="223"/>
      <c r="E892" s="223"/>
      <c r="F892" s="223"/>
      <c r="G892" s="223"/>
      <c r="H892" s="223"/>
      <c r="I892" s="223"/>
      <c r="J892" s="223"/>
      <c r="K892" s="223"/>
      <c r="L892" s="223"/>
      <c r="M892" s="223"/>
      <c r="N892" s="223"/>
      <c r="O892" s="223"/>
      <c r="P892" s="223"/>
      <c r="Q892" s="223"/>
      <c r="R892" s="223"/>
      <c r="S892" s="223"/>
      <c r="T892" s="223"/>
      <c r="U892" s="223"/>
    </row>
    <row r="893" spans="1:21" ht="12.75">
      <c r="A893" s="223"/>
      <c r="B893" s="223"/>
      <c r="C893" s="223"/>
      <c r="D893" s="223"/>
      <c r="E893" s="223"/>
      <c r="F893" s="223"/>
      <c r="G893" s="223"/>
      <c r="H893" s="223"/>
      <c r="I893" s="223"/>
      <c r="J893" s="223"/>
      <c r="K893" s="223"/>
      <c r="L893" s="223"/>
      <c r="M893" s="223"/>
      <c r="N893" s="223"/>
      <c r="O893" s="223"/>
      <c r="P893" s="223"/>
      <c r="Q893" s="223"/>
      <c r="R893" s="223"/>
      <c r="S893" s="223"/>
      <c r="T893" s="223"/>
      <c r="U893" s="223"/>
    </row>
    <row r="894" spans="1:21" ht="12.75">
      <c r="A894" s="223"/>
      <c r="B894" s="223"/>
      <c r="C894" s="223"/>
      <c r="D894" s="223"/>
      <c r="E894" s="223"/>
      <c r="F894" s="223"/>
      <c r="G894" s="223"/>
      <c r="H894" s="223"/>
      <c r="I894" s="223"/>
      <c r="J894" s="223"/>
      <c r="K894" s="223"/>
      <c r="L894" s="223"/>
      <c r="M894" s="223"/>
      <c r="N894" s="223"/>
      <c r="O894" s="223"/>
      <c r="P894" s="223"/>
      <c r="Q894" s="223"/>
      <c r="R894" s="223"/>
      <c r="S894" s="223"/>
      <c r="T894" s="223"/>
      <c r="U894" s="223"/>
    </row>
    <row r="895" spans="1:21" ht="12.75">
      <c r="A895" s="223"/>
      <c r="B895" s="223"/>
      <c r="C895" s="223"/>
      <c r="D895" s="223"/>
      <c r="E895" s="223"/>
      <c r="F895" s="223"/>
      <c r="G895" s="223"/>
      <c r="H895" s="223"/>
      <c r="I895" s="223"/>
      <c r="J895" s="223"/>
      <c r="K895" s="223"/>
      <c r="L895" s="223"/>
      <c r="M895" s="223"/>
      <c r="N895" s="223"/>
      <c r="O895" s="223"/>
      <c r="P895" s="223"/>
      <c r="Q895" s="223"/>
      <c r="R895" s="223"/>
      <c r="S895" s="223"/>
      <c r="T895" s="223"/>
      <c r="U895" s="223"/>
    </row>
    <row r="896" spans="1:21" ht="12.75">
      <c r="A896" s="223"/>
      <c r="B896" s="223"/>
      <c r="C896" s="223"/>
      <c r="D896" s="223"/>
      <c r="E896" s="223"/>
      <c r="F896" s="223"/>
      <c r="G896" s="223"/>
      <c r="H896" s="223"/>
      <c r="I896" s="223"/>
      <c r="J896" s="223"/>
      <c r="K896" s="223"/>
      <c r="L896" s="223"/>
      <c r="M896" s="223"/>
      <c r="N896" s="223"/>
      <c r="O896" s="223"/>
      <c r="P896" s="223"/>
      <c r="Q896" s="223"/>
      <c r="R896" s="223"/>
      <c r="S896" s="223"/>
      <c r="T896" s="223"/>
      <c r="U896" s="223"/>
    </row>
    <row r="897" spans="1:21" ht="12.75">
      <c r="A897" s="223"/>
      <c r="B897" s="223"/>
      <c r="C897" s="223"/>
      <c r="D897" s="223"/>
      <c r="E897" s="223"/>
      <c r="F897" s="223"/>
      <c r="G897" s="223"/>
      <c r="H897" s="223"/>
      <c r="I897" s="223"/>
      <c r="J897" s="223"/>
      <c r="K897" s="223"/>
      <c r="L897" s="223"/>
      <c r="M897" s="223"/>
      <c r="N897" s="223"/>
      <c r="O897" s="223"/>
      <c r="P897" s="223"/>
      <c r="Q897" s="223"/>
      <c r="R897" s="223"/>
      <c r="S897" s="223"/>
      <c r="T897" s="223"/>
      <c r="U897" s="223"/>
    </row>
    <row r="898" spans="1:21" ht="12.75">
      <c r="A898" s="223"/>
      <c r="B898" s="223"/>
      <c r="C898" s="223"/>
      <c r="D898" s="223"/>
      <c r="E898" s="223"/>
      <c r="F898" s="223"/>
      <c r="G898" s="223"/>
      <c r="H898" s="223"/>
      <c r="I898" s="223"/>
      <c r="J898" s="223"/>
      <c r="K898" s="223"/>
      <c r="L898" s="223"/>
      <c r="M898" s="223"/>
      <c r="N898" s="223"/>
      <c r="O898" s="223"/>
      <c r="P898" s="223"/>
      <c r="Q898" s="223"/>
      <c r="R898" s="223"/>
      <c r="S898" s="223"/>
      <c r="T898" s="223"/>
      <c r="U898" s="223"/>
    </row>
    <row r="899" spans="1:21" ht="12.75">
      <c r="A899" s="223"/>
      <c r="B899" s="223"/>
      <c r="C899" s="223"/>
      <c r="D899" s="223"/>
      <c r="E899" s="223"/>
      <c r="F899" s="223"/>
      <c r="G899" s="223"/>
      <c r="H899" s="223"/>
      <c r="I899" s="223"/>
      <c r="J899" s="223"/>
      <c r="K899" s="223"/>
      <c r="L899" s="223"/>
      <c r="M899" s="223"/>
      <c r="N899" s="223"/>
      <c r="O899" s="223"/>
      <c r="P899" s="223"/>
      <c r="Q899" s="223"/>
      <c r="R899" s="223"/>
      <c r="S899" s="223"/>
      <c r="T899" s="223"/>
      <c r="U899" s="223"/>
    </row>
    <row r="900" spans="1:21" ht="12.75">
      <c r="A900" s="223"/>
      <c r="B900" s="223"/>
      <c r="C900" s="223"/>
      <c r="D900" s="223"/>
      <c r="E900" s="223"/>
      <c r="F900" s="223"/>
      <c r="G900" s="223"/>
      <c r="H900" s="223"/>
      <c r="I900" s="223"/>
      <c r="J900" s="223"/>
      <c r="K900" s="223"/>
      <c r="L900" s="223"/>
      <c r="M900" s="223"/>
      <c r="N900" s="223"/>
      <c r="O900" s="223"/>
      <c r="P900" s="223"/>
      <c r="Q900" s="223"/>
      <c r="R900" s="223"/>
      <c r="S900" s="223"/>
      <c r="T900" s="223"/>
      <c r="U900" s="223"/>
    </row>
    <row r="901" spans="1:21" ht="12.75">
      <c r="A901" s="223"/>
      <c r="B901" s="223"/>
      <c r="C901" s="223"/>
      <c r="D901" s="223"/>
      <c r="E901" s="223"/>
      <c r="F901" s="223"/>
      <c r="G901" s="223"/>
      <c r="H901" s="223"/>
      <c r="I901" s="223"/>
      <c r="J901" s="223"/>
      <c r="K901" s="223"/>
      <c r="L901" s="223"/>
      <c r="M901" s="223"/>
      <c r="N901" s="223"/>
      <c r="O901" s="223"/>
      <c r="P901" s="223"/>
      <c r="Q901" s="223"/>
      <c r="R901" s="223"/>
      <c r="S901" s="223"/>
      <c r="T901" s="223"/>
      <c r="U901" s="223"/>
    </row>
    <row r="902" spans="1:21" ht="12.75">
      <c r="A902" s="223"/>
      <c r="B902" s="223"/>
      <c r="C902" s="223"/>
      <c r="D902" s="223"/>
      <c r="E902" s="223"/>
      <c r="F902" s="223"/>
      <c r="G902" s="223"/>
      <c r="H902" s="223"/>
      <c r="I902" s="223"/>
      <c r="J902" s="223"/>
      <c r="K902" s="223"/>
      <c r="L902" s="223"/>
      <c r="M902" s="223"/>
      <c r="N902" s="223"/>
      <c r="O902" s="223"/>
      <c r="P902" s="223"/>
      <c r="Q902" s="223"/>
      <c r="R902" s="223"/>
      <c r="S902" s="223"/>
      <c r="T902" s="223"/>
      <c r="U902" s="223"/>
    </row>
    <row r="903" spans="1:21" ht="12.75">
      <c r="A903" s="223"/>
      <c r="B903" s="223"/>
      <c r="C903" s="223"/>
      <c r="D903" s="223"/>
      <c r="E903" s="223"/>
      <c r="F903" s="223"/>
      <c r="G903" s="223"/>
      <c r="H903" s="223"/>
      <c r="I903" s="223"/>
      <c r="J903" s="223"/>
      <c r="K903" s="223"/>
      <c r="L903" s="223"/>
      <c r="M903" s="223"/>
      <c r="N903" s="223"/>
      <c r="O903" s="223"/>
      <c r="P903" s="223"/>
      <c r="Q903" s="223"/>
      <c r="R903" s="223"/>
      <c r="S903" s="223"/>
      <c r="T903" s="223"/>
      <c r="U903" s="223"/>
    </row>
    <row r="904" spans="1:21" ht="12.75">
      <c r="A904" s="223"/>
      <c r="B904" s="223"/>
      <c r="C904" s="223"/>
      <c r="D904" s="223"/>
      <c r="E904" s="223"/>
      <c r="F904" s="223"/>
      <c r="G904" s="223"/>
      <c r="H904" s="223"/>
      <c r="I904" s="223"/>
      <c r="J904" s="223"/>
      <c r="K904" s="223"/>
      <c r="L904" s="223"/>
      <c r="M904" s="223"/>
      <c r="N904" s="223"/>
      <c r="O904" s="223"/>
      <c r="P904" s="223"/>
      <c r="Q904" s="223"/>
      <c r="R904" s="223"/>
      <c r="S904" s="223"/>
      <c r="T904" s="223"/>
      <c r="U904" s="223"/>
    </row>
    <row r="905" spans="1:21" ht="12.75">
      <c r="A905" s="223"/>
      <c r="B905" s="223"/>
      <c r="C905" s="223"/>
      <c r="D905" s="223"/>
      <c r="E905" s="223"/>
      <c r="F905" s="223"/>
      <c r="G905" s="223"/>
      <c r="H905" s="223"/>
      <c r="I905" s="223"/>
      <c r="J905" s="223"/>
      <c r="K905" s="223"/>
      <c r="L905" s="223"/>
      <c r="M905" s="223"/>
      <c r="N905" s="223"/>
      <c r="O905" s="223"/>
      <c r="P905" s="223"/>
      <c r="Q905" s="223"/>
      <c r="R905" s="223"/>
      <c r="S905" s="223"/>
      <c r="T905" s="223"/>
      <c r="U905" s="223"/>
    </row>
    <row r="906" spans="1:21" ht="12.75">
      <c r="A906" s="223"/>
      <c r="B906" s="223"/>
      <c r="C906" s="223"/>
      <c r="D906" s="223"/>
      <c r="E906" s="223"/>
      <c r="F906" s="223"/>
      <c r="G906" s="223"/>
      <c r="H906" s="223"/>
      <c r="I906" s="223"/>
      <c r="J906" s="223"/>
      <c r="K906" s="223"/>
      <c r="L906" s="223"/>
      <c r="M906" s="223"/>
      <c r="N906" s="223"/>
      <c r="O906" s="223"/>
      <c r="P906" s="223"/>
      <c r="Q906" s="223"/>
      <c r="R906" s="223"/>
      <c r="S906" s="223"/>
      <c r="T906" s="223"/>
      <c r="U906" s="223"/>
    </row>
    <row r="907" spans="1:21" ht="12.75">
      <c r="A907" s="223"/>
      <c r="B907" s="223"/>
      <c r="C907" s="223"/>
      <c r="D907" s="223"/>
      <c r="E907" s="223"/>
      <c r="F907" s="223"/>
      <c r="G907" s="223"/>
      <c r="H907" s="223"/>
      <c r="I907" s="223"/>
      <c r="J907" s="223"/>
      <c r="K907" s="223"/>
      <c r="L907" s="223"/>
      <c r="M907" s="223"/>
      <c r="N907" s="223"/>
      <c r="O907" s="223"/>
      <c r="P907" s="223"/>
      <c r="Q907" s="223"/>
      <c r="R907" s="223"/>
      <c r="S907" s="223"/>
      <c r="T907" s="223"/>
      <c r="U907" s="223"/>
    </row>
    <row r="908" spans="1:21" ht="12.75">
      <c r="A908" s="223"/>
      <c r="B908" s="223"/>
      <c r="C908" s="223"/>
      <c r="D908" s="223"/>
      <c r="E908" s="223"/>
      <c r="F908" s="223"/>
      <c r="G908" s="223"/>
      <c r="H908" s="223"/>
      <c r="I908" s="223"/>
      <c r="J908" s="223"/>
      <c r="K908" s="223"/>
      <c r="L908" s="223"/>
      <c r="M908" s="223"/>
      <c r="N908" s="223"/>
      <c r="O908" s="223"/>
      <c r="P908" s="223"/>
      <c r="Q908" s="223"/>
      <c r="R908" s="223"/>
      <c r="S908" s="223"/>
      <c r="T908" s="223"/>
      <c r="U908" s="223"/>
    </row>
    <row r="909" spans="1:21" ht="12.75">
      <c r="A909" s="223"/>
      <c r="B909" s="223"/>
      <c r="C909" s="223"/>
      <c r="D909" s="223"/>
      <c r="E909" s="223"/>
      <c r="F909" s="223"/>
      <c r="G909" s="223"/>
      <c r="H909" s="223"/>
      <c r="I909" s="223"/>
      <c r="J909" s="223"/>
      <c r="K909" s="223"/>
      <c r="L909" s="223"/>
      <c r="M909" s="223"/>
      <c r="N909" s="223"/>
      <c r="O909" s="223"/>
      <c r="P909" s="223"/>
      <c r="Q909" s="223"/>
      <c r="R909" s="223"/>
      <c r="S909" s="223"/>
      <c r="T909" s="223"/>
      <c r="U909" s="223"/>
    </row>
    <row r="910" spans="1:21" ht="12.75">
      <c r="A910" s="223"/>
      <c r="B910" s="223"/>
      <c r="C910" s="223"/>
      <c r="D910" s="223"/>
      <c r="E910" s="223"/>
      <c r="F910" s="223"/>
      <c r="G910" s="223"/>
      <c r="H910" s="223"/>
      <c r="I910" s="223"/>
      <c r="J910" s="223"/>
      <c r="K910" s="223"/>
      <c r="L910" s="223"/>
      <c r="M910" s="223"/>
      <c r="N910" s="223"/>
      <c r="O910" s="223"/>
      <c r="P910" s="223"/>
      <c r="Q910" s="223"/>
      <c r="R910" s="223"/>
      <c r="S910" s="223"/>
      <c r="T910" s="223"/>
      <c r="U910" s="223"/>
    </row>
    <row r="911" spans="1:21" ht="12.75">
      <c r="A911" s="223"/>
      <c r="B911" s="223"/>
      <c r="C911" s="223"/>
      <c r="D911" s="223"/>
      <c r="E911" s="223"/>
      <c r="F911" s="223"/>
      <c r="G911" s="223"/>
      <c r="H911" s="223"/>
      <c r="I911" s="223"/>
      <c r="J911" s="223"/>
      <c r="K911" s="223"/>
      <c r="L911" s="223"/>
      <c r="M911" s="223"/>
      <c r="N911" s="223"/>
      <c r="O911" s="223"/>
      <c r="P911" s="223"/>
      <c r="Q911" s="223"/>
      <c r="R911" s="223"/>
      <c r="S911" s="223"/>
      <c r="T911" s="223"/>
      <c r="U911" s="223"/>
    </row>
    <row r="912" spans="1:21" ht="12.75">
      <c r="A912" s="223"/>
      <c r="B912" s="223"/>
      <c r="C912" s="223"/>
      <c r="D912" s="223"/>
      <c r="E912" s="223"/>
      <c r="F912" s="223"/>
      <c r="G912" s="223"/>
      <c r="H912" s="223"/>
      <c r="I912" s="223"/>
      <c r="J912" s="223"/>
      <c r="K912" s="223"/>
      <c r="L912" s="223"/>
      <c r="M912" s="223"/>
      <c r="N912" s="223"/>
      <c r="O912" s="223"/>
      <c r="P912" s="223"/>
      <c r="Q912" s="223"/>
      <c r="R912" s="223"/>
      <c r="S912" s="223"/>
      <c r="T912" s="223"/>
      <c r="U912" s="223"/>
    </row>
    <row r="913" spans="1:21" ht="12.75">
      <c r="A913" s="223"/>
      <c r="B913" s="223"/>
      <c r="C913" s="223"/>
      <c r="D913" s="223"/>
      <c r="E913" s="223"/>
      <c r="F913" s="223"/>
      <c r="G913" s="223"/>
      <c r="H913" s="223"/>
      <c r="I913" s="223"/>
      <c r="J913" s="223"/>
      <c r="K913" s="223"/>
      <c r="L913" s="223"/>
      <c r="M913" s="223"/>
      <c r="N913" s="223"/>
      <c r="O913" s="223"/>
      <c r="P913" s="223"/>
      <c r="Q913" s="223"/>
      <c r="R913" s="223"/>
      <c r="S913" s="223"/>
      <c r="T913" s="223"/>
      <c r="U913" s="223"/>
    </row>
    <row r="914" spans="1:21" ht="12.75">
      <c r="A914" s="223"/>
      <c r="B914" s="223"/>
      <c r="C914" s="223"/>
      <c r="D914" s="223"/>
      <c r="E914" s="223"/>
      <c r="F914" s="223"/>
      <c r="G914" s="223"/>
      <c r="H914" s="223"/>
      <c r="I914" s="223"/>
      <c r="J914" s="223"/>
      <c r="K914" s="223"/>
      <c r="L914" s="223"/>
      <c r="M914" s="223"/>
      <c r="N914" s="223"/>
      <c r="O914" s="223"/>
      <c r="P914" s="223"/>
      <c r="Q914" s="223"/>
      <c r="R914" s="223"/>
      <c r="S914" s="223"/>
      <c r="T914" s="223"/>
      <c r="U914" s="223"/>
    </row>
    <row r="915" spans="1:21" ht="12.75">
      <c r="A915" s="223"/>
      <c r="B915" s="223"/>
      <c r="C915" s="223"/>
      <c r="D915" s="223"/>
      <c r="E915" s="223"/>
      <c r="F915" s="223"/>
      <c r="G915" s="223"/>
      <c r="H915" s="223"/>
      <c r="I915" s="223"/>
      <c r="J915" s="223"/>
      <c r="K915" s="223"/>
      <c r="L915" s="223"/>
      <c r="M915" s="223"/>
      <c r="N915" s="223"/>
      <c r="O915" s="223"/>
      <c r="P915" s="223"/>
      <c r="Q915" s="223"/>
      <c r="R915" s="223"/>
      <c r="S915" s="223"/>
      <c r="T915" s="223"/>
      <c r="U915" s="223"/>
    </row>
    <row r="916" spans="1:21" ht="12.75">
      <c r="A916" s="223"/>
      <c r="B916" s="223"/>
      <c r="C916" s="223"/>
      <c r="D916" s="223"/>
      <c r="E916" s="223"/>
      <c r="F916" s="223"/>
      <c r="G916" s="223"/>
      <c r="H916" s="223"/>
      <c r="I916" s="223"/>
      <c r="J916" s="223"/>
      <c r="K916" s="223"/>
      <c r="L916" s="223"/>
      <c r="M916" s="223"/>
      <c r="N916" s="223"/>
      <c r="O916" s="223"/>
      <c r="P916" s="223"/>
      <c r="Q916" s="223"/>
      <c r="R916" s="223"/>
      <c r="S916" s="223"/>
      <c r="T916" s="223"/>
      <c r="U916" s="223"/>
    </row>
    <row r="917" spans="1:21" ht="12.75">
      <c r="A917" s="223"/>
      <c r="B917" s="223"/>
      <c r="C917" s="223"/>
      <c r="D917" s="223"/>
      <c r="E917" s="223"/>
      <c r="F917" s="223"/>
      <c r="G917" s="223"/>
      <c r="H917" s="223"/>
      <c r="I917" s="223"/>
      <c r="J917" s="223"/>
      <c r="K917" s="223"/>
      <c r="L917" s="223"/>
      <c r="M917" s="223"/>
      <c r="N917" s="223"/>
      <c r="O917" s="223"/>
      <c r="P917" s="223"/>
      <c r="Q917" s="223"/>
      <c r="R917" s="223"/>
      <c r="S917" s="223"/>
      <c r="T917" s="223"/>
      <c r="U917" s="223"/>
    </row>
    <row r="918" spans="1:21" ht="12.75">
      <c r="A918" s="223"/>
      <c r="B918" s="223"/>
      <c r="C918" s="223"/>
      <c r="D918" s="223"/>
      <c r="E918" s="223"/>
      <c r="F918" s="223"/>
      <c r="G918" s="223"/>
      <c r="H918" s="223"/>
      <c r="I918" s="223"/>
      <c r="J918" s="223"/>
      <c r="K918" s="223"/>
      <c r="L918" s="223"/>
      <c r="M918" s="223"/>
      <c r="N918" s="223"/>
      <c r="O918" s="223"/>
      <c r="P918" s="223"/>
      <c r="Q918" s="223"/>
      <c r="R918" s="223"/>
      <c r="S918" s="223"/>
      <c r="T918" s="223"/>
      <c r="U918" s="223"/>
    </row>
    <row r="919" spans="1:21" ht="12.75">
      <c r="A919" s="223"/>
      <c r="B919" s="223"/>
      <c r="C919" s="223"/>
      <c r="D919" s="223"/>
      <c r="E919" s="223"/>
      <c r="F919" s="223"/>
      <c r="G919" s="223"/>
      <c r="H919" s="223"/>
      <c r="I919" s="223"/>
      <c r="J919" s="223"/>
      <c r="K919" s="223"/>
      <c r="L919" s="223"/>
      <c r="M919" s="223"/>
      <c r="N919" s="223"/>
      <c r="O919" s="223"/>
      <c r="P919" s="223"/>
      <c r="Q919" s="223"/>
      <c r="R919" s="223"/>
      <c r="S919" s="223"/>
      <c r="T919" s="223"/>
      <c r="U919" s="223"/>
    </row>
    <row r="920" spans="1:21" ht="12.75">
      <c r="A920" s="223"/>
      <c r="B920" s="223"/>
      <c r="C920" s="223"/>
      <c r="D920" s="223"/>
      <c r="E920" s="223"/>
      <c r="F920" s="223"/>
      <c r="G920" s="223"/>
      <c r="H920" s="223"/>
      <c r="I920" s="223"/>
      <c r="J920" s="223"/>
      <c r="K920" s="223"/>
      <c r="L920" s="223"/>
      <c r="M920" s="223"/>
      <c r="N920" s="223"/>
      <c r="O920" s="223"/>
      <c r="P920" s="223"/>
      <c r="Q920" s="223"/>
      <c r="R920" s="223"/>
      <c r="S920" s="223"/>
      <c r="T920" s="223"/>
      <c r="U920" s="223"/>
    </row>
    <row r="921" spans="1:21" ht="12.75">
      <c r="A921" s="223"/>
      <c r="B921" s="223"/>
      <c r="C921" s="223"/>
      <c r="D921" s="223"/>
      <c r="E921" s="223"/>
      <c r="F921" s="223"/>
      <c r="G921" s="223"/>
      <c r="H921" s="223"/>
      <c r="I921" s="223"/>
      <c r="J921" s="223"/>
      <c r="K921" s="223"/>
      <c r="L921" s="223"/>
      <c r="M921" s="223"/>
      <c r="N921" s="223"/>
      <c r="O921" s="223"/>
      <c r="P921" s="223"/>
      <c r="Q921" s="223"/>
      <c r="R921" s="223"/>
      <c r="S921" s="223"/>
      <c r="T921" s="223"/>
      <c r="U921" s="223"/>
    </row>
    <row r="922" spans="1:21" ht="12.75">
      <c r="A922" s="223"/>
      <c r="B922" s="223"/>
      <c r="C922" s="223"/>
      <c r="D922" s="223"/>
      <c r="E922" s="223"/>
      <c r="F922" s="223"/>
      <c r="G922" s="223"/>
      <c r="H922" s="223"/>
      <c r="I922" s="223"/>
      <c r="J922" s="223"/>
      <c r="K922" s="223"/>
      <c r="L922" s="223"/>
      <c r="M922" s="223"/>
      <c r="N922" s="223"/>
      <c r="O922" s="223"/>
      <c r="P922" s="223"/>
      <c r="Q922" s="223"/>
      <c r="R922" s="223"/>
      <c r="S922" s="223"/>
      <c r="T922" s="223"/>
      <c r="U922" s="223"/>
    </row>
    <row r="923" spans="1:21" ht="12.75">
      <c r="A923" s="223"/>
      <c r="B923" s="223"/>
      <c r="C923" s="223"/>
      <c r="D923" s="223"/>
      <c r="E923" s="223"/>
      <c r="F923" s="223"/>
      <c r="G923" s="223"/>
      <c r="H923" s="223"/>
      <c r="I923" s="223"/>
      <c r="J923" s="223"/>
      <c r="K923" s="223"/>
      <c r="L923" s="223"/>
      <c r="M923" s="223"/>
      <c r="N923" s="223"/>
      <c r="O923" s="223"/>
      <c r="P923" s="223"/>
      <c r="Q923" s="223"/>
      <c r="R923" s="223"/>
      <c r="S923" s="223"/>
      <c r="T923" s="223"/>
      <c r="U923" s="223"/>
    </row>
    <row r="924" spans="1:21" ht="12.75">
      <c r="A924" s="223"/>
      <c r="B924" s="223"/>
      <c r="C924" s="223"/>
      <c r="D924" s="223"/>
      <c r="E924" s="223"/>
      <c r="F924" s="223"/>
      <c r="G924" s="223"/>
      <c r="H924" s="223"/>
      <c r="I924" s="223"/>
      <c r="J924" s="223"/>
      <c r="K924" s="223"/>
      <c r="L924" s="223"/>
      <c r="M924" s="223"/>
      <c r="N924" s="223"/>
      <c r="O924" s="223"/>
      <c r="P924" s="223"/>
      <c r="Q924" s="223"/>
      <c r="R924" s="223"/>
      <c r="S924" s="223"/>
      <c r="T924" s="223"/>
      <c r="U924" s="223"/>
    </row>
    <row r="925" spans="1:21" ht="12.75">
      <c r="A925" s="223"/>
      <c r="B925" s="223"/>
      <c r="C925" s="223"/>
      <c r="D925" s="223"/>
      <c r="E925" s="223"/>
      <c r="F925" s="223"/>
      <c r="G925" s="223"/>
      <c r="H925" s="223"/>
      <c r="I925" s="223"/>
      <c r="J925" s="223"/>
      <c r="K925" s="223"/>
      <c r="L925" s="223"/>
      <c r="M925" s="223"/>
      <c r="N925" s="223"/>
      <c r="O925" s="223"/>
      <c r="P925" s="223"/>
      <c r="Q925" s="223"/>
      <c r="R925" s="223"/>
      <c r="S925" s="223"/>
      <c r="T925" s="223"/>
      <c r="U925" s="223"/>
    </row>
    <row r="926" spans="1:21" ht="12.75">
      <c r="A926" s="223"/>
      <c r="B926" s="223"/>
      <c r="C926" s="223"/>
      <c r="D926" s="223"/>
      <c r="E926" s="223"/>
      <c r="F926" s="223"/>
      <c r="G926" s="223"/>
      <c r="H926" s="223"/>
      <c r="I926" s="223"/>
      <c r="J926" s="223"/>
      <c r="K926" s="223"/>
      <c r="L926" s="223"/>
      <c r="M926" s="223"/>
      <c r="N926" s="223"/>
      <c r="O926" s="223"/>
      <c r="P926" s="223"/>
      <c r="Q926" s="223"/>
      <c r="R926" s="223"/>
      <c r="S926" s="223"/>
      <c r="T926" s="223"/>
      <c r="U926" s="223"/>
    </row>
    <row r="927" spans="1:21" ht="12.75">
      <c r="A927" s="223"/>
      <c r="B927" s="223"/>
      <c r="C927" s="223"/>
      <c r="D927" s="223"/>
      <c r="E927" s="223"/>
      <c r="F927" s="223"/>
      <c r="G927" s="223"/>
      <c r="H927" s="223"/>
      <c r="I927" s="223"/>
      <c r="J927" s="223"/>
      <c r="K927" s="223"/>
      <c r="L927" s="223"/>
      <c r="M927" s="223"/>
      <c r="N927" s="223"/>
      <c r="O927" s="223"/>
      <c r="P927" s="223"/>
      <c r="Q927" s="223"/>
      <c r="R927" s="223"/>
      <c r="S927" s="223"/>
      <c r="T927" s="223"/>
      <c r="U927" s="223"/>
    </row>
    <row r="928" spans="1:21" ht="12.75">
      <c r="A928" s="223"/>
      <c r="B928" s="223"/>
      <c r="C928" s="223"/>
      <c r="D928" s="223"/>
      <c r="E928" s="223"/>
      <c r="F928" s="223"/>
      <c r="G928" s="223"/>
      <c r="H928" s="223"/>
      <c r="I928" s="223"/>
      <c r="J928" s="223"/>
      <c r="K928" s="223"/>
      <c r="L928" s="223"/>
      <c r="M928" s="223"/>
      <c r="N928" s="223"/>
      <c r="O928" s="223"/>
      <c r="P928" s="223"/>
      <c r="Q928" s="223"/>
      <c r="R928" s="223"/>
      <c r="S928" s="223"/>
      <c r="T928" s="223"/>
      <c r="U928" s="223"/>
    </row>
    <row r="929" spans="1:21" ht="12.75">
      <c r="A929" s="223"/>
      <c r="B929" s="223"/>
      <c r="C929" s="223"/>
      <c r="D929" s="223"/>
      <c r="E929" s="223"/>
      <c r="F929" s="223"/>
      <c r="G929" s="223"/>
      <c r="H929" s="223"/>
      <c r="I929" s="223"/>
      <c r="J929" s="223"/>
      <c r="K929" s="223"/>
      <c r="L929" s="223"/>
      <c r="M929" s="223"/>
      <c r="N929" s="223"/>
      <c r="O929" s="223"/>
      <c r="P929" s="223"/>
      <c r="Q929" s="223"/>
      <c r="R929" s="223"/>
      <c r="S929" s="223"/>
      <c r="T929" s="223"/>
      <c r="U929" s="223"/>
    </row>
    <row r="930" spans="1:21" ht="12.75">
      <c r="A930" s="223"/>
      <c r="B930" s="223"/>
      <c r="C930" s="223"/>
      <c r="D930" s="223"/>
      <c r="E930" s="223"/>
      <c r="F930" s="223"/>
      <c r="G930" s="223"/>
      <c r="H930" s="223"/>
      <c r="I930" s="223"/>
      <c r="J930" s="223"/>
      <c r="K930" s="223"/>
      <c r="L930" s="223"/>
      <c r="M930" s="223"/>
      <c r="N930" s="223"/>
      <c r="O930" s="223"/>
      <c r="P930" s="223"/>
      <c r="Q930" s="223"/>
      <c r="R930" s="223"/>
      <c r="S930" s="223"/>
      <c r="T930" s="223"/>
      <c r="U930" s="223"/>
    </row>
    <row r="931" spans="1:21" ht="12.75">
      <c r="A931" s="223"/>
      <c r="B931" s="223"/>
      <c r="C931" s="223"/>
      <c r="D931" s="223"/>
      <c r="E931" s="223"/>
      <c r="F931" s="223"/>
      <c r="G931" s="223"/>
      <c r="H931" s="223"/>
      <c r="I931" s="223"/>
      <c r="J931" s="223"/>
      <c r="K931" s="223"/>
      <c r="L931" s="223"/>
      <c r="M931" s="223"/>
      <c r="N931" s="223"/>
      <c r="O931" s="223"/>
      <c r="P931" s="223"/>
      <c r="Q931" s="223"/>
      <c r="R931" s="223"/>
      <c r="S931" s="223"/>
      <c r="T931" s="223"/>
      <c r="U931" s="223"/>
    </row>
    <row r="932" spans="1:21" ht="12.75">
      <c r="A932" s="223"/>
      <c r="B932" s="223"/>
      <c r="C932" s="223"/>
      <c r="D932" s="223"/>
      <c r="E932" s="223"/>
      <c r="F932" s="223"/>
      <c r="G932" s="223"/>
      <c r="H932" s="223"/>
      <c r="I932" s="223"/>
      <c r="J932" s="223"/>
      <c r="K932" s="223"/>
      <c r="L932" s="223"/>
      <c r="M932" s="223"/>
      <c r="N932" s="223"/>
      <c r="O932" s="223"/>
      <c r="P932" s="223"/>
      <c r="Q932" s="223"/>
      <c r="R932" s="223"/>
      <c r="S932" s="223"/>
      <c r="T932" s="223"/>
      <c r="U932" s="223"/>
    </row>
    <row r="933" spans="1:21" ht="12.75">
      <c r="A933" s="223"/>
      <c r="B933" s="223"/>
      <c r="C933" s="223"/>
      <c r="D933" s="223"/>
      <c r="E933" s="223"/>
      <c r="F933" s="223"/>
      <c r="G933" s="223"/>
      <c r="H933" s="223"/>
      <c r="I933" s="223"/>
      <c r="J933" s="223"/>
      <c r="K933" s="223"/>
      <c r="L933" s="223"/>
      <c r="M933" s="223"/>
      <c r="N933" s="223"/>
      <c r="O933" s="223"/>
      <c r="P933" s="223"/>
      <c r="Q933" s="223"/>
      <c r="R933" s="223"/>
      <c r="S933" s="223"/>
      <c r="T933" s="223"/>
      <c r="U933" s="223"/>
    </row>
    <row r="934" spans="1:21" ht="12.75">
      <c r="A934" s="223"/>
      <c r="B934" s="223"/>
      <c r="C934" s="223"/>
      <c r="D934" s="223"/>
      <c r="E934" s="223"/>
      <c r="F934" s="223"/>
      <c r="G934" s="223"/>
      <c r="H934" s="223"/>
      <c r="I934" s="223"/>
      <c r="J934" s="223"/>
      <c r="K934" s="223"/>
      <c r="L934" s="223"/>
      <c r="M934" s="223"/>
      <c r="N934" s="223"/>
      <c r="O934" s="223"/>
      <c r="P934" s="223"/>
      <c r="Q934" s="223"/>
      <c r="R934" s="223"/>
      <c r="S934" s="223"/>
      <c r="T934" s="223"/>
      <c r="U934" s="223"/>
    </row>
    <row r="935" spans="1:21" ht="12.75">
      <c r="A935" s="223"/>
      <c r="B935" s="223"/>
      <c r="C935" s="223"/>
      <c r="D935" s="223"/>
      <c r="E935" s="223"/>
      <c r="F935" s="223"/>
      <c r="G935" s="223"/>
      <c r="H935" s="223"/>
      <c r="I935" s="223"/>
      <c r="J935" s="223"/>
      <c r="K935" s="223"/>
      <c r="L935" s="223"/>
      <c r="M935" s="223"/>
      <c r="N935" s="223"/>
      <c r="O935" s="223"/>
      <c r="P935" s="223"/>
      <c r="Q935" s="223"/>
      <c r="R935" s="223"/>
      <c r="S935" s="223"/>
      <c r="T935" s="223"/>
      <c r="U935" s="223"/>
    </row>
    <row r="936" spans="1:21" ht="12.75">
      <c r="A936" s="223"/>
      <c r="B936" s="223"/>
      <c r="C936" s="223"/>
      <c r="D936" s="223"/>
      <c r="E936" s="223"/>
      <c r="F936" s="223"/>
      <c r="G936" s="223"/>
      <c r="H936" s="223"/>
      <c r="I936" s="223"/>
      <c r="J936" s="223"/>
      <c r="K936" s="223"/>
      <c r="L936" s="223"/>
      <c r="M936" s="223"/>
      <c r="N936" s="223"/>
      <c r="O936" s="223"/>
      <c r="P936" s="223"/>
      <c r="Q936" s="223"/>
      <c r="R936" s="223"/>
      <c r="S936" s="223"/>
      <c r="T936" s="223"/>
      <c r="U936" s="223"/>
    </row>
    <row r="937" spans="1:21" ht="12.75">
      <c r="A937" s="223"/>
      <c r="B937" s="223"/>
      <c r="C937" s="223"/>
      <c r="D937" s="223"/>
      <c r="E937" s="223"/>
      <c r="F937" s="223"/>
      <c r="G937" s="223"/>
      <c r="H937" s="223"/>
      <c r="I937" s="223"/>
      <c r="J937" s="223"/>
      <c r="K937" s="223"/>
      <c r="L937" s="223"/>
      <c r="M937" s="223"/>
      <c r="N937" s="223"/>
      <c r="O937" s="223"/>
      <c r="P937" s="223"/>
      <c r="Q937" s="223"/>
      <c r="R937" s="223"/>
      <c r="S937" s="223"/>
      <c r="T937" s="223"/>
      <c r="U937" s="223"/>
    </row>
    <row r="938" spans="1:21" ht="12.75">
      <c r="A938" s="223"/>
      <c r="B938" s="223"/>
      <c r="C938" s="223"/>
      <c r="D938" s="223"/>
      <c r="E938" s="223"/>
      <c r="F938" s="223"/>
      <c r="G938" s="223"/>
      <c r="H938" s="223"/>
      <c r="I938" s="223"/>
      <c r="J938" s="223"/>
      <c r="K938" s="223"/>
      <c r="L938" s="223"/>
      <c r="M938" s="223"/>
      <c r="N938" s="223"/>
      <c r="O938" s="223"/>
      <c r="P938" s="223"/>
      <c r="Q938" s="223"/>
      <c r="R938" s="223"/>
      <c r="S938" s="223"/>
      <c r="T938" s="223"/>
      <c r="U938" s="223"/>
    </row>
    <row r="939" spans="1:21" ht="12.75">
      <c r="A939" s="223"/>
      <c r="B939" s="223"/>
      <c r="C939" s="223"/>
      <c r="D939" s="223"/>
      <c r="E939" s="223"/>
      <c r="F939" s="223"/>
      <c r="G939" s="223"/>
      <c r="H939" s="223"/>
      <c r="I939" s="223"/>
      <c r="J939" s="223"/>
      <c r="K939" s="223"/>
      <c r="L939" s="223"/>
      <c r="M939" s="223"/>
      <c r="N939" s="223"/>
      <c r="O939" s="223"/>
      <c r="P939" s="223"/>
      <c r="Q939" s="223"/>
      <c r="R939" s="223"/>
      <c r="S939" s="223"/>
      <c r="T939" s="223"/>
      <c r="U939" s="223"/>
    </row>
    <row r="940" spans="1:21" ht="12.75">
      <c r="A940" s="223"/>
      <c r="B940" s="223"/>
      <c r="C940" s="223"/>
      <c r="D940" s="223"/>
      <c r="E940" s="223"/>
      <c r="F940" s="223"/>
      <c r="G940" s="223"/>
      <c r="H940" s="223"/>
      <c r="I940" s="223"/>
      <c r="J940" s="223"/>
      <c r="K940" s="223"/>
      <c r="L940" s="223"/>
      <c r="M940" s="223"/>
      <c r="N940" s="223"/>
      <c r="O940" s="223"/>
      <c r="P940" s="223"/>
      <c r="Q940" s="223"/>
      <c r="R940" s="223"/>
      <c r="S940" s="223"/>
      <c r="T940" s="223"/>
      <c r="U940" s="223"/>
    </row>
    <row r="941" spans="1:21" ht="12.75">
      <c r="A941" s="223"/>
      <c r="B941" s="223"/>
      <c r="C941" s="223"/>
      <c r="D941" s="223"/>
      <c r="E941" s="223"/>
      <c r="F941" s="223"/>
      <c r="G941" s="223"/>
      <c r="H941" s="223"/>
      <c r="I941" s="223"/>
      <c r="J941" s="223"/>
      <c r="K941" s="223"/>
      <c r="L941" s="223"/>
      <c r="M941" s="223"/>
      <c r="N941" s="223"/>
      <c r="O941" s="223"/>
      <c r="P941" s="223"/>
      <c r="Q941" s="223"/>
      <c r="R941" s="223"/>
      <c r="S941" s="223"/>
      <c r="T941" s="223"/>
      <c r="U941" s="223"/>
    </row>
    <row r="942" spans="1:21" ht="12.75">
      <c r="A942" s="223"/>
      <c r="B942" s="223"/>
      <c r="C942" s="223"/>
      <c r="D942" s="223"/>
      <c r="E942" s="223"/>
      <c r="F942" s="223"/>
      <c r="G942" s="223"/>
      <c r="H942" s="223"/>
      <c r="I942" s="223"/>
      <c r="J942" s="223"/>
      <c r="K942" s="223"/>
      <c r="L942" s="223"/>
      <c r="M942" s="223"/>
      <c r="N942" s="223"/>
      <c r="O942" s="223"/>
      <c r="P942" s="223"/>
      <c r="Q942" s="223"/>
      <c r="R942" s="223"/>
      <c r="S942" s="223"/>
      <c r="T942" s="223"/>
      <c r="U942" s="223"/>
    </row>
    <row r="943" spans="1:21" ht="12.75">
      <c r="A943" s="223"/>
      <c r="B943" s="223"/>
      <c r="C943" s="223"/>
      <c r="D943" s="223"/>
      <c r="E943" s="223"/>
      <c r="F943" s="223"/>
      <c r="G943" s="223"/>
      <c r="H943" s="223"/>
      <c r="I943" s="223"/>
      <c r="J943" s="223"/>
      <c r="K943" s="223"/>
      <c r="L943" s="223"/>
      <c r="M943" s="223"/>
      <c r="N943" s="223"/>
      <c r="O943" s="223"/>
      <c r="P943" s="223"/>
      <c r="Q943" s="223"/>
      <c r="R943" s="223"/>
      <c r="S943" s="223"/>
      <c r="T943" s="223"/>
      <c r="U943" s="223"/>
    </row>
    <row r="944" spans="1:21" ht="12.75">
      <c r="A944" s="223"/>
      <c r="B944" s="223"/>
      <c r="C944" s="223"/>
      <c r="D944" s="223"/>
      <c r="E944" s="223"/>
      <c r="F944" s="223"/>
      <c r="G944" s="223"/>
      <c r="H944" s="223"/>
      <c r="I944" s="223"/>
      <c r="J944" s="223"/>
      <c r="K944" s="223"/>
      <c r="L944" s="223"/>
      <c r="M944" s="223"/>
      <c r="N944" s="223"/>
      <c r="O944" s="223"/>
      <c r="P944" s="223"/>
      <c r="Q944" s="223"/>
      <c r="R944" s="223"/>
      <c r="S944" s="223"/>
      <c r="T944" s="223"/>
      <c r="U944" s="223"/>
    </row>
    <row r="945" spans="1:21" ht="12.75">
      <c r="A945" s="223"/>
      <c r="B945" s="223"/>
      <c r="C945" s="223"/>
      <c r="D945" s="223"/>
      <c r="E945" s="223"/>
      <c r="F945" s="223"/>
      <c r="G945" s="223"/>
      <c r="H945" s="223"/>
      <c r="I945" s="223"/>
      <c r="J945" s="223"/>
      <c r="K945" s="223"/>
      <c r="L945" s="223"/>
      <c r="M945" s="223"/>
      <c r="N945" s="223"/>
      <c r="O945" s="223"/>
      <c r="P945" s="223"/>
      <c r="Q945" s="223"/>
      <c r="R945" s="223"/>
      <c r="S945" s="223"/>
      <c r="T945" s="223"/>
      <c r="U945" s="223"/>
    </row>
    <row r="946" spans="1:21" ht="12.75">
      <c r="A946" s="223"/>
      <c r="B946" s="223"/>
      <c r="C946" s="223"/>
      <c r="D946" s="223"/>
      <c r="E946" s="223"/>
      <c r="F946" s="223"/>
      <c r="G946" s="223"/>
      <c r="H946" s="223"/>
      <c r="I946" s="223"/>
      <c r="J946" s="223"/>
      <c r="K946" s="223"/>
      <c r="L946" s="223"/>
      <c r="M946" s="223"/>
      <c r="N946" s="223"/>
      <c r="O946" s="223"/>
      <c r="P946" s="223"/>
      <c r="Q946" s="223"/>
      <c r="R946" s="223"/>
      <c r="S946" s="223"/>
      <c r="T946" s="223"/>
      <c r="U946" s="223"/>
    </row>
    <row r="947" spans="1:21" ht="12.75">
      <c r="A947" s="223"/>
      <c r="B947" s="223"/>
      <c r="C947" s="223"/>
      <c r="D947" s="223"/>
      <c r="E947" s="223"/>
      <c r="F947" s="223"/>
      <c r="G947" s="223"/>
      <c r="H947" s="223"/>
      <c r="I947" s="223"/>
      <c r="J947" s="223"/>
      <c r="K947" s="223"/>
      <c r="L947" s="223"/>
      <c r="M947" s="223"/>
      <c r="N947" s="223"/>
      <c r="O947" s="223"/>
      <c r="P947" s="223"/>
      <c r="Q947" s="223"/>
      <c r="R947" s="223"/>
      <c r="S947" s="223"/>
      <c r="T947" s="223"/>
      <c r="U947" s="223"/>
    </row>
    <row r="948" spans="1:21" ht="12.75">
      <c r="A948" s="223"/>
      <c r="B948" s="223"/>
      <c r="C948" s="223"/>
      <c r="D948" s="223"/>
      <c r="E948" s="223"/>
      <c r="F948" s="223"/>
      <c r="G948" s="223"/>
      <c r="H948" s="223"/>
      <c r="I948" s="223"/>
      <c r="J948" s="223"/>
      <c r="K948" s="223"/>
      <c r="L948" s="223"/>
      <c r="M948" s="223"/>
      <c r="N948" s="223"/>
      <c r="O948" s="223"/>
      <c r="P948" s="223"/>
      <c r="Q948" s="223"/>
      <c r="R948" s="223"/>
      <c r="S948" s="223"/>
      <c r="T948" s="223"/>
      <c r="U948" s="223"/>
    </row>
    <row r="949" spans="1:21" ht="12.75">
      <c r="A949" s="223"/>
      <c r="B949" s="223"/>
      <c r="C949" s="223"/>
      <c r="D949" s="223"/>
      <c r="E949" s="223"/>
      <c r="F949" s="223"/>
      <c r="G949" s="223"/>
      <c r="H949" s="223"/>
      <c r="I949" s="223"/>
      <c r="J949" s="223"/>
      <c r="K949" s="223"/>
      <c r="L949" s="223"/>
      <c r="M949" s="223"/>
      <c r="N949" s="223"/>
      <c r="O949" s="223"/>
      <c r="P949" s="223"/>
      <c r="Q949" s="223"/>
      <c r="R949" s="223"/>
      <c r="S949" s="223"/>
      <c r="T949" s="223"/>
      <c r="U949" s="223"/>
    </row>
    <row r="950" spans="1:21" ht="12.75">
      <c r="A950" s="223"/>
      <c r="B950" s="223"/>
      <c r="C950" s="223"/>
      <c r="D950" s="223"/>
      <c r="E950" s="223"/>
      <c r="F950" s="223"/>
      <c r="G950" s="223"/>
      <c r="H950" s="223"/>
      <c r="I950" s="223"/>
      <c r="J950" s="223"/>
      <c r="K950" s="223"/>
      <c r="L950" s="223"/>
      <c r="M950" s="223"/>
      <c r="N950" s="223"/>
      <c r="O950" s="223"/>
      <c r="P950" s="223"/>
      <c r="Q950" s="223"/>
      <c r="R950" s="223"/>
      <c r="S950" s="223"/>
      <c r="T950" s="223"/>
      <c r="U950" s="223"/>
    </row>
    <row r="951" spans="1:21" ht="12.75">
      <c r="A951" s="223"/>
      <c r="B951" s="223"/>
      <c r="C951" s="223"/>
      <c r="D951" s="223"/>
      <c r="E951" s="223"/>
      <c r="F951" s="223"/>
      <c r="G951" s="223"/>
      <c r="H951" s="223"/>
      <c r="I951" s="223"/>
      <c r="J951" s="223"/>
      <c r="K951" s="223"/>
      <c r="L951" s="223"/>
      <c r="M951" s="223"/>
      <c r="N951" s="223"/>
      <c r="O951" s="223"/>
      <c r="P951" s="223"/>
      <c r="Q951" s="223"/>
      <c r="R951" s="223"/>
      <c r="S951" s="223"/>
      <c r="T951" s="223"/>
      <c r="U951" s="223"/>
    </row>
    <row r="952" spans="1:21" ht="12.75">
      <c r="A952" s="223"/>
      <c r="B952" s="223"/>
      <c r="C952" s="223"/>
      <c r="D952" s="223"/>
      <c r="E952" s="223"/>
      <c r="F952" s="223"/>
      <c r="G952" s="223"/>
      <c r="H952" s="223"/>
      <c r="I952" s="223"/>
      <c r="J952" s="223"/>
      <c r="K952" s="223"/>
      <c r="L952" s="223"/>
      <c r="M952" s="223"/>
      <c r="N952" s="223"/>
      <c r="O952" s="223"/>
      <c r="P952" s="223"/>
      <c r="Q952" s="223"/>
      <c r="R952" s="223"/>
      <c r="S952" s="223"/>
      <c r="T952" s="223"/>
      <c r="U952" s="223"/>
    </row>
    <row r="953" spans="1:21" ht="12.75">
      <c r="A953" s="223"/>
      <c r="B953" s="223"/>
      <c r="C953" s="223"/>
      <c r="D953" s="223"/>
      <c r="E953" s="223"/>
      <c r="F953" s="223"/>
      <c r="G953" s="223"/>
      <c r="H953" s="223"/>
      <c r="I953" s="223"/>
      <c r="J953" s="223"/>
      <c r="K953" s="223"/>
      <c r="L953" s="223"/>
      <c r="M953" s="223"/>
      <c r="N953" s="223"/>
      <c r="O953" s="223"/>
      <c r="P953" s="223"/>
      <c r="Q953" s="223"/>
      <c r="R953" s="223"/>
      <c r="S953" s="223"/>
      <c r="T953" s="223"/>
      <c r="U953" s="223"/>
    </row>
    <row r="954" spans="1:21" ht="12.75">
      <c r="A954" s="223"/>
      <c r="B954" s="223"/>
      <c r="C954" s="223"/>
      <c r="D954" s="223"/>
      <c r="E954" s="223"/>
      <c r="F954" s="223"/>
      <c r="G954" s="223"/>
      <c r="H954" s="223"/>
      <c r="I954" s="223"/>
      <c r="J954" s="223"/>
      <c r="K954" s="223"/>
      <c r="L954" s="223"/>
      <c r="M954" s="223"/>
      <c r="N954" s="223"/>
      <c r="O954" s="223"/>
      <c r="P954" s="223"/>
      <c r="Q954" s="223"/>
      <c r="R954" s="223"/>
      <c r="S954" s="223"/>
      <c r="T954" s="223"/>
      <c r="U954" s="223"/>
    </row>
    <row r="955" spans="1:21" ht="12.75">
      <c r="A955" s="223"/>
      <c r="B955" s="223"/>
      <c r="C955" s="223"/>
      <c r="D955" s="223"/>
      <c r="E955" s="223"/>
      <c r="F955" s="223"/>
      <c r="G955" s="223"/>
      <c r="H955" s="223"/>
      <c r="I955" s="223"/>
      <c r="J955" s="223"/>
      <c r="K955" s="223"/>
      <c r="L955" s="223"/>
      <c r="M955" s="223"/>
      <c r="N955" s="223"/>
      <c r="O955" s="223"/>
      <c r="P955" s="223"/>
      <c r="Q955" s="223"/>
      <c r="R955" s="223"/>
      <c r="S955" s="223"/>
      <c r="T955" s="223"/>
      <c r="U955" s="223"/>
    </row>
    <row r="956" spans="1:21" ht="12.75">
      <c r="A956" s="223"/>
      <c r="B956" s="223"/>
      <c r="C956" s="223"/>
      <c r="D956" s="223"/>
      <c r="E956" s="223"/>
      <c r="F956" s="223"/>
      <c r="G956" s="223"/>
      <c r="H956" s="223"/>
      <c r="I956" s="223"/>
      <c r="J956" s="223"/>
      <c r="K956" s="223"/>
      <c r="L956" s="223"/>
      <c r="M956" s="223"/>
      <c r="N956" s="223"/>
      <c r="O956" s="223"/>
      <c r="P956" s="223"/>
      <c r="Q956" s="223"/>
      <c r="R956" s="223"/>
      <c r="S956" s="223"/>
      <c r="T956" s="223"/>
      <c r="U956" s="223"/>
    </row>
    <row r="957" spans="1:21" ht="12.75">
      <c r="A957" s="223"/>
      <c r="B957" s="223"/>
      <c r="C957" s="223"/>
      <c r="D957" s="223"/>
      <c r="E957" s="223"/>
      <c r="F957" s="223"/>
      <c r="G957" s="223"/>
      <c r="H957" s="223"/>
      <c r="I957" s="223"/>
      <c r="J957" s="223"/>
      <c r="K957" s="223"/>
      <c r="L957" s="223"/>
      <c r="M957" s="223"/>
      <c r="N957" s="223"/>
      <c r="O957" s="223"/>
      <c r="P957" s="223"/>
      <c r="Q957" s="223"/>
      <c r="R957" s="223"/>
      <c r="S957" s="223"/>
      <c r="T957" s="223"/>
      <c r="U957" s="223"/>
    </row>
    <row r="958" spans="1:21" ht="12.75">
      <c r="A958" s="223"/>
      <c r="B958" s="223"/>
      <c r="C958" s="223"/>
      <c r="D958" s="223"/>
      <c r="E958" s="223"/>
      <c r="F958" s="223"/>
      <c r="G958" s="223"/>
      <c r="H958" s="223"/>
      <c r="I958" s="223"/>
      <c r="J958" s="223"/>
      <c r="K958" s="223"/>
      <c r="L958" s="223"/>
      <c r="M958" s="223"/>
      <c r="N958" s="223"/>
      <c r="O958" s="223"/>
      <c r="P958" s="223"/>
      <c r="Q958" s="223"/>
      <c r="R958" s="223"/>
      <c r="S958" s="223"/>
      <c r="T958" s="223"/>
      <c r="U958" s="223"/>
    </row>
    <row r="959" spans="1:21" ht="12.75">
      <c r="A959" s="223"/>
      <c r="B959" s="223"/>
      <c r="C959" s="223"/>
      <c r="D959" s="223"/>
      <c r="E959" s="223"/>
      <c r="F959" s="223"/>
      <c r="G959" s="223"/>
      <c r="H959" s="223"/>
      <c r="I959" s="223"/>
      <c r="J959" s="223"/>
      <c r="K959" s="223"/>
      <c r="L959" s="223"/>
      <c r="M959" s="223"/>
      <c r="N959" s="223"/>
      <c r="O959" s="223"/>
      <c r="P959" s="223"/>
      <c r="Q959" s="223"/>
      <c r="R959" s="223"/>
      <c r="S959" s="223"/>
      <c r="T959" s="223"/>
      <c r="U959" s="223"/>
    </row>
    <row r="960" spans="1:21" ht="12.75">
      <c r="A960" s="223"/>
      <c r="B960" s="223"/>
      <c r="C960" s="223"/>
      <c r="D960" s="223"/>
      <c r="E960" s="223"/>
      <c r="F960" s="223"/>
      <c r="G960" s="223"/>
      <c r="H960" s="223"/>
      <c r="I960" s="223"/>
      <c r="J960" s="223"/>
      <c r="K960" s="223"/>
      <c r="L960" s="223"/>
      <c r="M960" s="223"/>
      <c r="N960" s="223"/>
      <c r="O960" s="223"/>
      <c r="P960" s="223"/>
      <c r="Q960" s="223"/>
      <c r="R960" s="223"/>
      <c r="S960" s="223"/>
      <c r="T960" s="223"/>
      <c r="U960" s="223"/>
    </row>
    <row r="961" spans="1:21" ht="12.75">
      <c r="A961" s="223"/>
      <c r="B961" s="223"/>
      <c r="C961" s="223"/>
      <c r="D961" s="223"/>
      <c r="E961" s="223"/>
      <c r="F961" s="223"/>
      <c r="G961" s="223"/>
      <c r="H961" s="223"/>
      <c r="I961" s="223"/>
      <c r="J961" s="223"/>
      <c r="K961" s="223"/>
      <c r="L961" s="223"/>
      <c r="M961" s="223"/>
      <c r="N961" s="223"/>
      <c r="O961" s="223"/>
      <c r="P961" s="223"/>
      <c r="Q961" s="223"/>
      <c r="R961" s="223"/>
      <c r="S961" s="223"/>
      <c r="T961" s="223"/>
      <c r="U961" s="223"/>
    </row>
    <row r="962" spans="1:21" ht="12.75">
      <c r="A962" s="223"/>
      <c r="B962" s="223"/>
      <c r="C962" s="223"/>
      <c r="D962" s="223"/>
      <c r="E962" s="223"/>
      <c r="F962" s="223"/>
      <c r="G962" s="223"/>
      <c r="H962" s="223"/>
      <c r="I962" s="223"/>
      <c r="J962" s="223"/>
      <c r="K962" s="223"/>
      <c r="L962" s="223"/>
      <c r="M962" s="223"/>
      <c r="N962" s="223"/>
      <c r="O962" s="223"/>
      <c r="P962" s="223"/>
      <c r="Q962" s="223"/>
      <c r="R962" s="223"/>
      <c r="S962" s="223"/>
      <c r="T962" s="223"/>
      <c r="U962" s="223"/>
    </row>
    <row r="963" spans="1:21" ht="12.75">
      <c r="A963" s="223"/>
      <c r="B963" s="223"/>
      <c r="C963" s="223"/>
      <c r="D963" s="223"/>
      <c r="E963" s="223"/>
      <c r="F963" s="223"/>
      <c r="G963" s="223"/>
      <c r="H963" s="223"/>
      <c r="I963" s="223"/>
      <c r="J963" s="223"/>
      <c r="K963" s="223"/>
      <c r="L963" s="223"/>
      <c r="M963" s="223"/>
      <c r="N963" s="223"/>
      <c r="O963" s="223"/>
      <c r="P963" s="223"/>
      <c r="Q963" s="223"/>
      <c r="R963" s="223"/>
      <c r="S963" s="223"/>
      <c r="T963" s="223"/>
      <c r="U963" s="223"/>
    </row>
    <row r="964" spans="1:21" ht="12.75">
      <c r="A964" s="223"/>
      <c r="B964" s="223"/>
      <c r="C964" s="223"/>
      <c r="D964" s="223"/>
      <c r="E964" s="223"/>
      <c r="F964" s="223"/>
      <c r="G964" s="223"/>
      <c r="H964" s="223"/>
      <c r="I964" s="223"/>
      <c r="J964" s="223"/>
      <c r="K964" s="223"/>
      <c r="L964" s="223"/>
      <c r="M964" s="223"/>
      <c r="N964" s="223"/>
      <c r="O964" s="223"/>
      <c r="P964" s="223"/>
      <c r="Q964" s="223"/>
      <c r="R964" s="223"/>
      <c r="S964" s="223"/>
      <c r="T964" s="223"/>
      <c r="U964" s="223"/>
    </row>
    <row r="965" spans="1:21" ht="12.75">
      <c r="A965" s="223"/>
      <c r="B965" s="223"/>
      <c r="C965" s="223"/>
      <c r="D965" s="223"/>
      <c r="E965" s="223"/>
      <c r="F965" s="223"/>
      <c r="G965" s="223"/>
      <c r="H965" s="223"/>
      <c r="I965" s="223"/>
      <c r="J965" s="223"/>
      <c r="K965" s="223"/>
      <c r="L965" s="223"/>
      <c r="M965" s="223"/>
      <c r="N965" s="223"/>
      <c r="O965" s="223"/>
      <c r="P965" s="223"/>
      <c r="Q965" s="223"/>
      <c r="R965" s="223"/>
      <c r="S965" s="223"/>
      <c r="T965" s="223"/>
      <c r="U965" s="223"/>
    </row>
    <row r="966" spans="1:21" ht="12.75">
      <c r="A966" s="223"/>
      <c r="B966" s="223"/>
      <c r="C966" s="223"/>
      <c r="D966" s="223"/>
      <c r="E966" s="223"/>
      <c r="F966" s="223"/>
      <c r="G966" s="223"/>
      <c r="H966" s="223"/>
      <c r="I966" s="223"/>
      <c r="J966" s="223"/>
      <c r="K966" s="223"/>
      <c r="L966" s="223"/>
      <c r="M966" s="223"/>
      <c r="N966" s="223"/>
      <c r="O966" s="223"/>
      <c r="P966" s="223"/>
      <c r="Q966" s="223"/>
      <c r="R966" s="223"/>
      <c r="S966" s="223"/>
      <c r="T966" s="223"/>
      <c r="U966" s="223"/>
    </row>
    <row r="967" spans="1:21" ht="12.75">
      <c r="A967" s="223"/>
      <c r="B967" s="223"/>
      <c r="C967" s="223"/>
      <c r="D967" s="223"/>
      <c r="E967" s="223"/>
      <c r="F967" s="223"/>
      <c r="G967" s="223"/>
      <c r="H967" s="223"/>
      <c r="I967" s="223"/>
      <c r="J967" s="223"/>
      <c r="K967" s="223"/>
      <c r="L967" s="223"/>
      <c r="M967" s="223"/>
      <c r="N967" s="223"/>
      <c r="O967" s="223"/>
      <c r="P967" s="223"/>
      <c r="Q967" s="223"/>
      <c r="R967" s="223"/>
      <c r="S967" s="223"/>
      <c r="T967" s="223"/>
      <c r="U967" s="223"/>
    </row>
    <row r="968" spans="1:21" ht="12.75">
      <c r="A968" s="223"/>
      <c r="B968" s="223"/>
      <c r="C968" s="223"/>
      <c r="D968" s="223"/>
      <c r="E968" s="223"/>
      <c r="F968" s="223"/>
      <c r="G968" s="223"/>
      <c r="H968" s="223"/>
      <c r="I968" s="223"/>
      <c r="J968" s="223"/>
      <c r="K968" s="223"/>
      <c r="L968" s="223"/>
      <c r="M968" s="223"/>
      <c r="N968" s="223"/>
      <c r="O968" s="223"/>
      <c r="P968" s="223"/>
      <c r="Q968" s="223"/>
      <c r="R968" s="223"/>
      <c r="S968" s="223"/>
      <c r="T968" s="223"/>
      <c r="U968" s="223"/>
    </row>
    <row r="969" spans="1:21" ht="12.75">
      <c r="A969" s="223"/>
      <c r="B969" s="223"/>
      <c r="C969" s="223"/>
      <c r="D969" s="223"/>
      <c r="E969" s="223"/>
      <c r="F969" s="223"/>
      <c r="G969" s="223"/>
      <c r="H969" s="223"/>
      <c r="I969" s="223"/>
      <c r="J969" s="223"/>
      <c r="K969" s="223"/>
      <c r="L969" s="223"/>
      <c r="M969" s="223"/>
      <c r="N969" s="223"/>
      <c r="O969" s="223"/>
      <c r="P969" s="223"/>
      <c r="Q969" s="223"/>
      <c r="R969" s="223"/>
      <c r="S969" s="223"/>
      <c r="T969" s="223"/>
      <c r="U969" s="223"/>
    </row>
    <row r="970" spans="1:21" ht="12.75">
      <c r="A970" s="223"/>
      <c r="B970" s="223"/>
      <c r="C970" s="223"/>
      <c r="D970" s="223"/>
      <c r="E970" s="223"/>
      <c r="F970" s="223"/>
      <c r="G970" s="223"/>
      <c r="H970" s="223"/>
      <c r="I970" s="223"/>
      <c r="J970" s="223"/>
      <c r="K970" s="223"/>
      <c r="L970" s="223"/>
      <c r="M970" s="223"/>
      <c r="N970" s="223"/>
      <c r="O970" s="223"/>
      <c r="P970" s="223"/>
      <c r="Q970" s="223"/>
      <c r="R970" s="223"/>
      <c r="S970" s="223"/>
      <c r="T970" s="223"/>
      <c r="U970" s="223"/>
    </row>
    <row r="971" spans="1:21" ht="12.75">
      <c r="A971" s="223"/>
      <c r="B971" s="223"/>
      <c r="C971" s="223"/>
      <c r="D971" s="223"/>
      <c r="E971" s="223"/>
      <c r="F971" s="223"/>
      <c r="G971" s="223"/>
      <c r="H971" s="223"/>
      <c r="I971" s="223"/>
      <c r="J971" s="223"/>
      <c r="K971" s="223"/>
      <c r="L971" s="223"/>
      <c r="M971" s="223"/>
      <c r="N971" s="223"/>
      <c r="O971" s="223"/>
      <c r="P971" s="223"/>
      <c r="Q971" s="223"/>
      <c r="R971" s="223"/>
      <c r="S971" s="223"/>
      <c r="T971" s="223"/>
      <c r="U971" s="223"/>
    </row>
    <row r="972" spans="1:21" ht="12.75">
      <c r="A972" s="223"/>
      <c r="B972" s="223"/>
      <c r="C972" s="223"/>
      <c r="D972" s="223"/>
      <c r="E972" s="223"/>
      <c r="F972" s="223"/>
      <c r="G972" s="223"/>
      <c r="H972" s="223"/>
      <c r="I972" s="223"/>
      <c r="J972" s="223"/>
      <c r="K972" s="223"/>
      <c r="L972" s="223"/>
      <c r="M972" s="223"/>
      <c r="N972" s="223"/>
      <c r="O972" s="223"/>
      <c r="P972" s="223"/>
      <c r="Q972" s="223"/>
      <c r="R972" s="223"/>
      <c r="S972" s="223"/>
      <c r="T972" s="223"/>
      <c r="U972" s="223"/>
    </row>
    <row r="973" spans="1:21" ht="12.75">
      <c r="A973" s="223"/>
      <c r="B973" s="223"/>
      <c r="C973" s="223"/>
      <c r="D973" s="223"/>
      <c r="E973" s="223"/>
      <c r="F973" s="223"/>
      <c r="G973" s="223"/>
      <c r="H973" s="223"/>
      <c r="I973" s="223"/>
      <c r="J973" s="223"/>
      <c r="K973" s="223"/>
      <c r="L973" s="223"/>
      <c r="M973" s="223"/>
      <c r="N973" s="223"/>
      <c r="O973" s="223"/>
      <c r="P973" s="223"/>
      <c r="Q973" s="223"/>
      <c r="R973" s="223"/>
      <c r="S973" s="223"/>
      <c r="T973" s="223"/>
      <c r="U973" s="223"/>
    </row>
    <row r="974" spans="1:21" ht="12.75">
      <c r="A974" s="223"/>
      <c r="B974" s="223"/>
      <c r="C974" s="223"/>
      <c r="D974" s="223"/>
      <c r="E974" s="223"/>
      <c r="F974" s="223"/>
      <c r="G974" s="223"/>
      <c r="H974" s="223"/>
      <c r="I974" s="223"/>
      <c r="J974" s="223"/>
      <c r="K974" s="223"/>
      <c r="L974" s="223"/>
      <c r="M974" s="223"/>
      <c r="N974" s="223"/>
      <c r="O974" s="223"/>
      <c r="P974" s="223"/>
      <c r="Q974" s="223"/>
      <c r="R974" s="223"/>
      <c r="S974" s="223"/>
      <c r="T974" s="223"/>
      <c r="U974" s="223"/>
    </row>
    <row r="975" spans="1:21" ht="12.75">
      <c r="A975" s="223"/>
      <c r="B975" s="223"/>
      <c r="C975" s="223"/>
      <c r="D975" s="223"/>
      <c r="E975" s="223"/>
      <c r="F975" s="223"/>
      <c r="G975" s="223"/>
      <c r="H975" s="223"/>
      <c r="I975" s="223"/>
      <c r="J975" s="223"/>
      <c r="K975" s="223"/>
      <c r="L975" s="223"/>
      <c r="M975" s="223"/>
      <c r="N975" s="223"/>
      <c r="O975" s="223"/>
      <c r="P975" s="223"/>
      <c r="Q975" s="223"/>
      <c r="R975" s="223"/>
      <c r="S975" s="223"/>
      <c r="T975" s="223"/>
      <c r="U975" s="223"/>
    </row>
    <row r="976" spans="1:21" ht="12.75">
      <c r="A976" s="223"/>
      <c r="B976" s="223"/>
      <c r="C976" s="223"/>
      <c r="D976" s="223"/>
      <c r="E976" s="223"/>
      <c r="F976" s="223"/>
      <c r="G976" s="223"/>
      <c r="H976" s="223"/>
      <c r="I976" s="223"/>
      <c r="J976" s="223"/>
      <c r="K976" s="223"/>
      <c r="L976" s="223"/>
      <c r="M976" s="223"/>
      <c r="N976" s="223"/>
      <c r="O976" s="223"/>
      <c r="P976" s="223"/>
      <c r="Q976" s="223"/>
      <c r="R976" s="223"/>
      <c r="S976" s="223"/>
      <c r="T976" s="223"/>
      <c r="U976" s="223"/>
    </row>
    <row r="977" spans="1:21" ht="12.75">
      <c r="A977" s="223"/>
      <c r="B977" s="223"/>
      <c r="C977" s="223"/>
      <c r="D977" s="223"/>
      <c r="E977" s="223"/>
      <c r="F977" s="223"/>
      <c r="G977" s="223"/>
      <c r="H977" s="223"/>
      <c r="I977" s="223"/>
      <c r="J977" s="223"/>
      <c r="K977" s="223"/>
      <c r="L977" s="223"/>
      <c r="M977" s="223"/>
      <c r="N977" s="223"/>
      <c r="O977" s="223"/>
      <c r="P977" s="223"/>
      <c r="Q977" s="223"/>
      <c r="R977" s="223"/>
      <c r="S977" s="223"/>
      <c r="T977" s="223"/>
      <c r="U977" s="223"/>
    </row>
    <row r="978" spans="1:21" ht="12.75">
      <c r="A978" s="223"/>
      <c r="B978" s="223"/>
      <c r="C978" s="223"/>
      <c r="D978" s="223"/>
      <c r="E978" s="223"/>
      <c r="F978" s="223"/>
      <c r="G978" s="223"/>
      <c r="H978" s="223"/>
      <c r="I978" s="223"/>
      <c r="J978" s="223"/>
      <c r="K978" s="223"/>
      <c r="L978" s="223"/>
      <c r="M978" s="223"/>
      <c r="N978" s="223"/>
      <c r="O978" s="223"/>
      <c r="P978" s="223"/>
      <c r="Q978" s="223"/>
      <c r="R978" s="223"/>
      <c r="S978" s="223"/>
      <c r="T978" s="223"/>
      <c r="U978" s="223"/>
    </row>
    <row r="979" spans="1:21" ht="12.75">
      <c r="A979" s="223"/>
      <c r="B979" s="223"/>
      <c r="C979" s="223"/>
      <c r="D979" s="223"/>
      <c r="E979" s="223"/>
      <c r="F979" s="223"/>
      <c r="G979" s="223"/>
      <c r="H979" s="223"/>
      <c r="I979" s="223"/>
      <c r="J979" s="223"/>
      <c r="K979" s="223"/>
      <c r="L979" s="223"/>
      <c r="M979" s="223"/>
      <c r="N979" s="223"/>
      <c r="O979" s="223"/>
      <c r="P979" s="223"/>
      <c r="Q979" s="223"/>
      <c r="R979" s="223"/>
      <c r="S979" s="223"/>
      <c r="T979" s="223"/>
      <c r="U979" s="223"/>
    </row>
    <row r="980" spans="1:21" ht="12.75">
      <c r="A980" s="223"/>
      <c r="B980" s="223"/>
      <c r="C980" s="223"/>
      <c r="D980" s="223"/>
      <c r="E980" s="223"/>
      <c r="F980" s="223"/>
      <c r="G980" s="223"/>
      <c r="H980" s="223"/>
      <c r="I980" s="223"/>
      <c r="J980" s="223"/>
      <c r="K980" s="223"/>
      <c r="L980" s="223"/>
      <c r="M980" s="223"/>
      <c r="N980" s="223"/>
      <c r="O980" s="223"/>
      <c r="P980" s="223"/>
      <c r="Q980" s="223"/>
      <c r="R980" s="223"/>
      <c r="S980" s="223"/>
      <c r="T980" s="223"/>
      <c r="U980" s="223"/>
    </row>
    <row r="981" spans="1:21" ht="12.75">
      <c r="A981" s="223"/>
      <c r="B981" s="223"/>
      <c r="C981" s="223"/>
      <c r="D981" s="223"/>
      <c r="E981" s="223"/>
      <c r="F981" s="223"/>
      <c r="G981" s="223"/>
      <c r="H981" s="223"/>
      <c r="I981" s="223"/>
      <c r="J981" s="223"/>
      <c r="K981" s="223"/>
      <c r="L981" s="223"/>
      <c r="M981" s="223"/>
      <c r="N981" s="223"/>
      <c r="O981" s="223"/>
      <c r="P981" s="223"/>
      <c r="Q981" s="223"/>
      <c r="R981" s="223"/>
      <c r="S981" s="223"/>
      <c r="T981" s="223"/>
      <c r="U981" s="223"/>
    </row>
    <row r="982" spans="1:21" ht="12.75">
      <c r="A982" s="223"/>
      <c r="B982" s="223"/>
      <c r="C982" s="223"/>
      <c r="D982" s="223"/>
      <c r="E982" s="223"/>
      <c r="F982" s="223"/>
      <c r="G982" s="223"/>
      <c r="H982" s="223"/>
      <c r="I982" s="223"/>
      <c r="J982" s="223"/>
      <c r="K982" s="223"/>
      <c r="L982" s="223"/>
      <c r="M982" s="223"/>
      <c r="N982" s="223"/>
      <c r="O982" s="223"/>
      <c r="P982" s="223"/>
      <c r="Q982" s="223"/>
      <c r="R982" s="223"/>
      <c r="S982" s="223"/>
      <c r="T982" s="223"/>
      <c r="U982" s="223"/>
    </row>
    <row r="983" spans="1:21" ht="12.75">
      <c r="A983" s="223"/>
      <c r="B983" s="223"/>
      <c r="C983" s="223"/>
      <c r="D983" s="223"/>
      <c r="E983" s="223"/>
      <c r="F983" s="223"/>
      <c r="G983" s="223"/>
      <c r="H983" s="223"/>
      <c r="I983" s="223"/>
      <c r="J983" s="223"/>
      <c r="K983" s="223"/>
      <c r="L983" s="223"/>
      <c r="M983" s="223"/>
      <c r="N983" s="223"/>
      <c r="O983" s="223"/>
      <c r="P983" s="223"/>
      <c r="Q983" s="223"/>
      <c r="R983" s="223"/>
      <c r="S983" s="223"/>
      <c r="T983" s="223"/>
      <c r="U983" s="223"/>
    </row>
    <row r="984" spans="1:21" ht="12.75">
      <c r="A984" s="223"/>
      <c r="B984" s="223"/>
      <c r="C984" s="223"/>
      <c r="D984" s="223"/>
      <c r="E984" s="223"/>
      <c r="F984" s="223"/>
      <c r="G984" s="223"/>
      <c r="H984" s="223"/>
      <c r="I984" s="223"/>
      <c r="J984" s="223"/>
      <c r="K984" s="223"/>
      <c r="L984" s="223"/>
      <c r="M984" s="223"/>
      <c r="N984" s="223"/>
      <c r="O984" s="223"/>
      <c r="P984" s="223"/>
      <c r="Q984" s="223"/>
      <c r="R984" s="223"/>
      <c r="S984" s="223"/>
      <c r="T984" s="223"/>
      <c r="U984" s="223"/>
    </row>
    <row r="985" spans="1:21" ht="12.75">
      <c r="A985" s="223"/>
      <c r="B985" s="223"/>
      <c r="C985" s="223"/>
      <c r="D985" s="223"/>
      <c r="E985" s="223"/>
      <c r="F985" s="223"/>
      <c r="G985" s="223"/>
      <c r="H985" s="223"/>
      <c r="I985" s="223"/>
      <c r="J985" s="223"/>
      <c r="K985" s="223"/>
      <c r="L985" s="223"/>
      <c r="M985" s="223"/>
      <c r="N985" s="223"/>
      <c r="O985" s="223"/>
      <c r="P985" s="223"/>
      <c r="Q985" s="223"/>
      <c r="R985" s="223"/>
      <c r="S985" s="223"/>
      <c r="T985" s="223"/>
      <c r="U985" s="223"/>
    </row>
    <row r="986" spans="1:21" ht="12.75">
      <c r="A986" s="223"/>
      <c r="B986" s="223"/>
      <c r="C986" s="223"/>
      <c r="D986" s="223"/>
      <c r="E986" s="223"/>
      <c r="F986" s="223"/>
      <c r="G986" s="223"/>
      <c r="H986" s="223"/>
      <c r="I986" s="223"/>
      <c r="J986" s="223"/>
      <c r="K986" s="223"/>
      <c r="L986" s="223"/>
      <c r="M986" s="223"/>
      <c r="N986" s="223"/>
      <c r="O986" s="223"/>
      <c r="P986" s="223"/>
      <c r="Q986" s="223"/>
      <c r="R986" s="223"/>
      <c r="S986" s="223"/>
      <c r="T986" s="223"/>
      <c r="U986" s="223"/>
    </row>
    <row r="987" spans="1:21" ht="12.75">
      <c r="A987" s="223"/>
      <c r="B987" s="223"/>
      <c r="C987" s="223"/>
      <c r="D987" s="223"/>
      <c r="E987" s="223"/>
      <c r="F987" s="223"/>
      <c r="G987" s="223"/>
      <c r="H987" s="223"/>
      <c r="I987" s="223"/>
      <c r="J987" s="223"/>
      <c r="K987" s="223"/>
      <c r="L987" s="223"/>
      <c r="M987" s="223"/>
      <c r="N987" s="223"/>
      <c r="O987" s="223"/>
      <c r="P987" s="223"/>
      <c r="Q987" s="223"/>
      <c r="R987" s="223"/>
      <c r="S987" s="223"/>
      <c r="T987" s="223"/>
      <c r="U987" s="223"/>
    </row>
    <row r="988" spans="1:21" ht="12.75">
      <c r="A988" s="223"/>
      <c r="B988" s="223"/>
      <c r="C988" s="223"/>
      <c r="D988" s="223"/>
      <c r="E988" s="223"/>
      <c r="F988" s="223"/>
      <c r="G988" s="223"/>
      <c r="H988" s="223"/>
      <c r="I988" s="223"/>
      <c r="J988" s="223"/>
      <c r="K988" s="223"/>
      <c r="L988" s="223"/>
      <c r="M988" s="223"/>
      <c r="N988" s="223"/>
      <c r="O988" s="223"/>
      <c r="P988" s="223"/>
      <c r="Q988" s="223"/>
      <c r="R988" s="223"/>
      <c r="S988" s="223"/>
      <c r="T988" s="223"/>
      <c r="U988" s="223"/>
    </row>
    <row r="989" spans="1:21" ht="12.75">
      <c r="A989" s="223"/>
      <c r="B989" s="223"/>
      <c r="C989" s="223"/>
      <c r="D989" s="223"/>
      <c r="E989" s="223"/>
      <c r="F989" s="223"/>
      <c r="G989" s="223"/>
      <c r="H989" s="223"/>
      <c r="I989" s="223"/>
      <c r="J989" s="223"/>
      <c r="K989" s="223"/>
      <c r="L989" s="223"/>
      <c r="M989" s="223"/>
      <c r="N989" s="223"/>
      <c r="O989" s="223"/>
      <c r="P989" s="223"/>
      <c r="Q989" s="223"/>
      <c r="R989" s="223"/>
      <c r="S989" s="223"/>
      <c r="T989" s="223"/>
      <c r="U989" s="223"/>
    </row>
    <row r="990" spans="1:21" ht="12.75">
      <c r="A990" s="223"/>
      <c r="B990" s="223"/>
      <c r="C990" s="223"/>
      <c r="D990" s="223"/>
      <c r="E990" s="223"/>
      <c r="F990" s="223"/>
      <c r="G990" s="223"/>
      <c r="H990" s="223"/>
      <c r="I990" s="223"/>
      <c r="J990" s="223"/>
      <c r="K990" s="223"/>
      <c r="L990" s="223"/>
      <c r="M990" s="223"/>
      <c r="N990" s="223"/>
      <c r="O990" s="223"/>
      <c r="P990" s="223"/>
      <c r="Q990" s="223"/>
      <c r="R990" s="223"/>
      <c r="S990" s="223"/>
      <c r="T990" s="223"/>
      <c r="U990" s="223"/>
    </row>
    <row r="991" spans="1:21" ht="12.75">
      <c r="A991" s="223"/>
      <c r="B991" s="223"/>
      <c r="C991" s="223"/>
      <c r="D991" s="223"/>
      <c r="E991" s="223"/>
      <c r="F991" s="223"/>
      <c r="G991" s="223"/>
      <c r="H991" s="223"/>
      <c r="I991" s="223"/>
      <c r="J991" s="223"/>
      <c r="K991" s="223"/>
      <c r="L991" s="223"/>
      <c r="M991" s="223"/>
      <c r="N991" s="223"/>
      <c r="O991" s="223"/>
      <c r="P991" s="223"/>
      <c r="Q991" s="223"/>
      <c r="R991" s="223"/>
      <c r="S991" s="223"/>
      <c r="T991" s="223"/>
      <c r="U991" s="223"/>
    </row>
    <row r="992" spans="1:21" ht="12.75">
      <c r="A992" s="223"/>
      <c r="B992" s="223"/>
      <c r="C992" s="223"/>
      <c r="D992" s="223"/>
      <c r="E992" s="223"/>
      <c r="F992" s="223"/>
      <c r="G992" s="223"/>
      <c r="H992" s="223"/>
      <c r="I992" s="223"/>
      <c r="J992" s="223"/>
      <c r="K992" s="223"/>
      <c r="L992" s="223"/>
      <c r="M992" s="223"/>
      <c r="N992" s="223"/>
      <c r="O992" s="223"/>
      <c r="P992" s="223"/>
      <c r="Q992" s="223"/>
      <c r="R992" s="223"/>
      <c r="S992" s="223"/>
      <c r="T992" s="223"/>
      <c r="U992" s="223"/>
    </row>
    <row r="993" spans="1:21" ht="12.75">
      <c r="A993" s="223"/>
      <c r="B993" s="223"/>
      <c r="C993" s="223"/>
      <c r="D993" s="223"/>
      <c r="E993" s="223"/>
      <c r="F993" s="223"/>
      <c r="G993" s="223"/>
      <c r="H993" s="223"/>
      <c r="I993" s="223"/>
      <c r="J993" s="223"/>
      <c r="K993" s="223"/>
      <c r="L993" s="223"/>
      <c r="M993" s="223"/>
      <c r="N993" s="223"/>
      <c r="O993" s="223"/>
      <c r="P993" s="223"/>
      <c r="Q993" s="223"/>
      <c r="R993" s="223"/>
      <c r="S993" s="223"/>
      <c r="T993" s="223"/>
      <c r="U993" s="223"/>
    </row>
    <row r="994" spans="1:21" ht="12.75">
      <c r="A994" s="223"/>
      <c r="B994" s="223"/>
      <c r="C994" s="223"/>
      <c r="D994" s="223"/>
      <c r="E994" s="223"/>
      <c r="F994" s="223"/>
      <c r="G994" s="223"/>
      <c r="H994" s="223"/>
      <c r="I994" s="223"/>
      <c r="J994" s="223"/>
      <c r="K994" s="223"/>
      <c r="L994" s="223"/>
      <c r="M994" s="223"/>
      <c r="N994" s="223"/>
      <c r="O994" s="223"/>
      <c r="P994" s="223"/>
      <c r="Q994" s="223"/>
      <c r="R994" s="223"/>
      <c r="S994" s="223"/>
      <c r="T994" s="223"/>
      <c r="U994" s="223"/>
    </row>
    <row r="995" spans="1:21" ht="12.75">
      <c r="A995" s="223"/>
      <c r="B995" s="223"/>
      <c r="C995" s="223"/>
      <c r="D995" s="223"/>
      <c r="E995" s="223"/>
      <c r="F995" s="223"/>
      <c r="G995" s="223"/>
      <c r="H995" s="223"/>
      <c r="I995" s="223"/>
      <c r="J995" s="223"/>
      <c r="K995" s="223"/>
      <c r="L995" s="223"/>
      <c r="M995" s="223"/>
      <c r="N995" s="223"/>
      <c r="O995" s="223"/>
      <c r="P995" s="223"/>
      <c r="Q995" s="223"/>
      <c r="R995" s="223"/>
      <c r="S995" s="223"/>
      <c r="T995" s="223"/>
      <c r="U995" s="223"/>
    </row>
    <row r="996" spans="1:21" ht="12.75">
      <c r="A996" s="223"/>
      <c r="B996" s="223"/>
      <c r="C996" s="223"/>
      <c r="D996" s="223"/>
      <c r="E996" s="223"/>
      <c r="F996" s="223"/>
      <c r="G996" s="223"/>
      <c r="H996" s="223"/>
      <c r="I996" s="223"/>
      <c r="J996" s="223"/>
      <c r="K996" s="223"/>
      <c r="L996" s="223"/>
      <c r="M996" s="223"/>
      <c r="N996" s="223"/>
      <c r="O996" s="223"/>
      <c r="P996" s="223"/>
      <c r="Q996" s="223"/>
      <c r="R996" s="223"/>
      <c r="S996" s="223"/>
      <c r="T996" s="223"/>
      <c r="U996" s="223"/>
    </row>
    <row r="997" spans="1:21" ht="12.75">
      <c r="A997" s="223"/>
      <c r="B997" s="223"/>
      <c r="C997" s="223"/>
      <c r="D997" s="223"/>
      <c r="E997" s="223"/>
      <c r="F997" s="223"/>
      <c r="G997" s="223"/>
      <c r="H997" s="223"/>
      <c r="I997" s="223"/>
      <c r="J997" s="223"/>
      <c r="K997" s="223"/>
      <c r="L997" s="223"/>
      <c r="M997" s="223"/>
      <c r="N997" s="223"/>
      <c r="O997" s="223"/>
      <c r="P997" s="223"/>
      <c r="Q997" s="223"/>
      <c r="R997" s="223"/>
      <c r="S997" s="223"/>
      <c r="T997" s="223"/>
      <c r="U997" s="223"/>
    </row>
    <row r="998" spans="1:21" ht="12.75">
      <c r="A998" s="223"/>
      <c r="B998" s="223"/>
      <c r="C998" s="223"/>
      <c r="D998" s="223"/>
      <c r="E998" s="223"/>
      <c r="F998" s="223"/>
      <c r="G998" s="223"/>
      <c r="H998" s="223"/>
      <c r="I998" s="223"/>
      <c r="J998" s="223"/>
      <c r="K998" s="223"/>
      <c r="L998" s="223"/>
      <c r="M998" s="223"/>
      <c r="N998" s="223"/>
      <c r="O998" s="223"/>
      <c r="P998" s="223"/>
      <c r="Q998" s="223"/>
      <c r="R998" s="223"/>
      <c r="S998" s="223"/>
      <c r="T998" s="223"/>
      <c r="U998" s="223"/>
    </row>
    <row r="999" spans="1:21" ht="12.75">
      <c r="A999" s="223"/>
      <c r="B999" s="223"/>
      <c r="C999" s="223"/>
      <c r="D999" s="223"/>
      <c r="E999" s="223"/>
      <c r="F999" s="223"/>
      <c r="G999" s="223"/>
      <c r="H999" s="223"/>
      <c r="I999" s="223"/>
      <c r="J999" s="223"/>
      <c r="K999" s="223"/>
      <c r="L999" s="223"/>
      <c r="M999" s="223"/>
      <c r="N999" s="223"/>
      <c r="O999" s="223"/>
      <c r="P999" s="223"/>
      <c r="Q999" s="223"/>
      <c r="R999" s="223"/>
      <c r="S999" s="223"/>
      <c r="T999" s="223"/>
      <c r="U999" s="223"/>
    </row>
    <row r="1000" spans="1:21" ht="12.75">
      <c r="A1000" s="223"/>
      <c r="B1000" s="223"/>
      <c r="C1000" s="223"/>
      <c r="D1000" s="223"/>
      <c r="E1000" s="223"/>
      <c r="F1000" s="223"/>
      <c r="G1000" s="223"/>
      <c r="H1000" s="223"/>
      <c r="I1000" s="223"/>
      <c r="J1000" s="223"/>
      <c r="K1000" s="223"/>
      <c r="L1000" s="223"/>
      <c r="M1000" s="223"/>
      <c r="N1000" s="223"/>
      <c r="O1000" s="223"/>
      <c r="P1000" s="223"/>
      <c r="Q1000" s="223"/>
      <c r="R1000" s="223"/>
      <c r="S1000" s="223"/>
      <c r="T1000" s="223"/>
      <c r="U1000" s="223"/>
    </row>
    <row r="1001" spans="1:21" ht="12.75">
      <c r="A1001" s="223"/>
      <c r="B1001" s="223"/>
      <c r="C1001" s="223"/>
      <c r="D1001" s="223"/>
      <c r="E1001" s="223"/>
      <c r="F1001" s="223"/>
      <c r="G1001" s="223"/>
      <c r="H1001" s="223"/>
      <c r="I1001" s="223"/>
      <c r="J1001" s="223"/>
      <c r="K1001" s="223"/>
      <c r="L1001" s="223"/>
      <c r="M1001" s="223"/>
      <c r="N1001" s="223"/>
      <c r="O1001" s="223"/>
      <c r="P1001" s="223"/>
      <c r="Q1001" s="223"/>
      <c r="R1001" s="223"/>
      <c r="S1001" s="223"/>
      <c r="T1001" s="223"/>
      <c r="U1001" s="223"/>
    </row>
    <row r="1002" spans="1:21" ht="12.75">
      <c r="A1002" s="223"/>
      <c r="B1002" s="223"/>
      <c r="C1002" s="223"/>
      <c r="D1002" s="223"/>
      <c r="E1002" s="223"/>
      <c r="F1002" s="223"/>
      <c r="G1002" s="223"/>
      <c r="H1002" s="223"/>
      <c r="I1002" s="223"/>
      <c r="J1002" s="223"/>
      <c r="K1002" s="223"/>
      <c r="L1002" s="223"/>
      <c r="M1002" s="223"/>
      <c r="N1002" s="223"/>
      <c r="O1002" s="223"/>
      <c r="P1002" s="223"/>
      <c r="Q1002" s="223"/>
      <c r="R1002" s="223"/>
      <c r="S1002" s="223"/>
      <c r="T1002" s="223"/>
      <c r="U1002" s="223"/>
    </row>
  </sheetData>
  <autoFilter ref="A4:U509" xr:uid="{00000000-0009-0000-0000-00000B000000}">
    <sortState xmlns:xlrd2="http://schemas.microsoft.com/office/spreadsheetml/2017/richdata2" ref="A4:U509">
      <sortCondition descending="1" ref="A4:A509"/>
    </sortState>
  </autoFilter>
  <mergeCells count="6">
    <mergeCell ref="A1:S1"/>
    <mergeCell ref="AP1:AP3"/>
    <mergeCell ref="B3:U3"/>
    <mergeCell ref="V3:AO3"/>
    <mergeCell ref="AU53:AX53"/>
    <mergeCell ref="A2:W2"/>
  </mergeCells>
  <hyperlinks>
    <hyperlink ref="A5" r:id="rId1" display="https://www.cbr.ru/hd_base/zcyc_params/zcyc/?DateTo=31.01.2018" xr:uid="{00000000-0004-0000-0B00-000000000000}"/>
    <hyperlink ref="A6" r:id="rId2" display="https://www.cbr.ru/hd_base/zcyc_params/zcyc/?DateTo=30.01.2018" xr:uid="{00000000-0004-0000-0B00-000001000000}"/>
    <hyperlink ref="A7" r:id="rId3" display="https://www.cbr.ru/hd_base/zcyc_params/zcyc/?DateTo=29.01.2018" xr:uid="{00000000-0004-0000-0B00-000002000000}"/>
    <hyperlink ref="A8" r:id="rId4" display="https://www.cbr.ru/hd_base/zcyc_params/zcyc/?DateTo=26.01.2018" xr:uid="{00000000-0004-0000-0B00-000003000000}"/>
    <hyperlink ref="A9" r:id="rId5" display="https://www.cbr.ru/hd_base/zcyc_params/zcyc/?DateTo=25.01.2018" xr:uid="{00000000-0004-0000-0B00-000004000000}"/>
    <hyperlink ref="A10" r:id="rId6" display="https://www.cbr.ru/hd_base/zcyc_params/zcyc/?DateTo=24.01.2018" xr:uid="{00000000-0004-0000-0B00-000005000000}"/>
    <hyperlink ref="A11" r:id="rId7" display="https://www.cbr.ru/hd_base/zcyc_params/zcyc/?DateTo=23.01.2018" xr:uid="{00000000-0004-0000-0B00-000006000000}"/>
    <hyperlink ref="A12" r:id="rId8" display="https://www.cbr.ru/hd_base/zcyc_params/zcyc/?DateTo=22.01.2018" xr:uid="{00000000-0004-0000-0B00-000007000000}"/>
    <hyperlink ref="A13" r:id="rId9" display="https://www.cbr.ru/hd_base/zcyc_params/zcyc/?DateTo=19.01.2018" xr:uid="{00000000-0004-0000-0B00-000008000000}"/>
    <hyperlink ref="A14" r:id="rId10" display="https://www.cbr.ru/hd_base/zcyc_params/zcyc/?DateTo=18.01.2018" xr:uid="{00000000-0004-0000-0B00-000009000000}"/>
    <hyperlink ref="A15" r:id="rId11" display="https://www.cbr.ru/hd_base/zcyc_params/zcyc/?DateTo=17.01.2018" xr:uid="{00000000-0004-0000-0B00-00000A000000}"/>
    <hyperlink ref="A16" r:id="rId12" display="https://www.cbr.ru/hd_base/zcyc_params/zcyc/?DateTo=16.01.2018" xr:uid="{00000000-0004-0000-0B00-00000B000000}"/>
    <hyperlink ref="A17" r:id="rId13" display="https://www.cbr.ru/hd_base/zcyc_params/zcyc/?DateTo=15.01.2018" xr:uid="{00000000-0004-0000-0B00-00000C000000}"/>
    <hyperlink ref="A18" r:id="rId14" display="https://www.cbr.ru/hd_base/zcyc_params/zcyc/?DateTo=12.01.2018" xr:uid="{00000000-0004-0000-0B00-00000D000000}"/>
    <hyperlink ref="A19" r:id="rId15" display="https://www.cbr.ru/hd_base/zcyc_params/zcyc/?DateTo=11.01.2018" xr:uid="{00000000-0004-0000-0B00-00000E000000}"/>
    <hyperlink ref="A20" r:id="rId16" display="https://www.cbr.ru/hd_base/zcyc_params/zcyc/?DateTo=10.01.2018" xr:uid="{00000000-0004-0000-0B00-00000F000000}"/>
    <hyperlink ref="A21" r:id="rId17" display="https://www.cbr.ru/hd_base/zcyc_params/zcyc/?DateTo=09.01.2018" xr:uid="{00000000-0004-0000-0B00-000010000000}"/>
    <hyperlink ref="A22" r:id="rId18" display="https://www.cbr.ru/hd_base/zcyc_params/zcyc/?DateTo=05.01.2018" xr:uid="{00000000-0004-0000-0B00-000011000000}"/>
    <hyperlink ref="A23" r:id="rId19" display="https://www.cbr.ru/hd_base/zcyc_params/zcyc/?DateTo=04.01.2018" xr:uid="{00000000-0004-0000-0B00-000012000000}"/>
    <hyperlink ref="A24" r:id="rId20" display="https://www.cbr.ru/hd_base/zcyc_params/zcyc/?DateTo=03.01.2018" xr:uid="{00000000-0004-0000-0B00-000013000000}"/>
    <hyperlink ref="A25" r:id="rId21" display="https://www.cbr.ru/hd_base/zcyc_params/zcyc/?DateTo=29.12.2017" xr:uid="{00000000-0004-0000-0B00-000014000000}"/>
    <hyperlink ref="A26" r:id="rId22" display="https://www.cbr.ru/hd_base/zcyc_params/zcyc/?DateTo=28.12.2017" xr:uid="{00000000-0004-0000-0B00-000015000000}"/>
    <hyperlink ref="A27" r:id="rId23" display="https://www.cbr.ru/hd_base/zcyc_params/zcyc/?DateTo=27.12.2017" xr:uid="{00000000-0004-0000-0B00-000016000000}"/>
    <hyperlink ref="A28" r:id="rId24" display="https://www.cbr.ru/hd_base/zcyc_params/zcyc/?DateTo=26.12.2017" xr:uid="{00000000-0004-0000-0B00-000017000000}"/>
    <hyperlink ref="A29" r:id="rId25" display="https://www.cbr.ru/hd_base/zcyc_params/zcyc/?DateTo=25.12.2017" xr:uid="{00000000-0004-0000-0B00-000018000000}"/>
    <hyperlink ref="A30" r:id="rId26" display="https://www.cbr.ru/hd_base/zcyc_params/zcyc/?DateTo=22.12.2017" xr:uid="{00000000-0004-0000-0B00-000019000000}"/>
    <hyperlink ref="A31" r:id="rId27" display="https://www.cbr.ru/hd_base/zcyc_params/zcyc/?DateTo=21.12.2017" xr:uid="{00000000-0004-0000-0B00-00001A000000}"/>
    <hyperlink ref="A32" r:id="rId28" display="https://www.cbr.ru/hd_base/zcyc_params/zcyc/?DateTo=20.12.2017" xr:uid="{00000000-0004-0000-0B00-00001B000000}"/>
    <hyperlink ref="A33" r:id="rId29" display="https://www.cbr.ru/hd_base/zcyc_params/zcyc/?DateTo=19.12.2017" xr:uid="{00000000-0004-0000-0B00-00001C000000}"/>
    <hyperlink ref="A34" r:id="rId30" display="https://www.cbr.ru/hd_base/zcyc_params/zcyc/?DateTo=18.12.2017" xr:uid="{00000000-0004-0000-0B00-00001D000000}"/>
    <hyperlink ref="A35" r:id="rId31" display="https://www.cbr.ru/hd_base/zcyc_params/zcyc/?DateTo=15.12.2017" xr:uid="{00000000-0004-0000-0B00-00001E000000}"/>
    <hyperlink ref="A36" r:id="rId32" display="https://www.cbr.ru/hd_base/zcyc_params/zcyc/?DateTo=14.12.2017" xr:uid="{00000000-0004-0000-0B00-00001F000000}"/>
    <hyperlink ref="A37" r:id="rId33" display="https://www.cbr.ru/hd_base/zcyc_params/zcyc/?DateTo=13.12.2017" xr:uid="{00000000-0004-0000-0B00-000020000000}"/>
    <hyperlink ref="A38" r:id="rId34" display="https://www.cbr.ru/hd_base/zcyc_params/zcyc/?DateTo=12.12.2017" xr:uid="{00000000-0004-0000-0B00-000021000000}"/>
    <hyperlink ref="A39" r:id="rId35" display="https://www.cbr.ru/hd_base/zcyc_params/zcyc/?DateTo=11.12.2017" xr:uid="{00000000-0004-0000-0B00-000022000000}"/>
    <hyperlink ref="A40" r:id="rId36" display="https://www.cbr.ru/hd_base/zcyc_params/zcyc/?DateTo=08.12.2017" xr:uid="{00000000-0004-0000-0B00-000023000000}"/>
    <hyperlink ref="A41" r:id="rId37" display="https://www.cbr.ru/hd_base/zcyc_params/zcyc/?DateTo=07.12.2017" xr:uid="{00000000-0004-0000-0B00-000024000000}"/>
    <hyperlink ref="A42" r:id="rId38" display="https://www.cbr.ru/hd_base/zcyc_params/zcyc/?DateTo=06.12.2017" xr:uid="{00000000-0004-0000-0B00-000025000000}"/>
    <hyperlink ref="A43" r:id="rId39" display="https://www.cbr.ru/hd_base/zcyc_params/zcyc/?DateTo=05.12.2017" xr:uid="{00000000-0004-0000-0B00-000026000000}"/>
    <hyperlink ref="A44" r:id="rId40" display="https://www.cbr.ru/hd_base/zcyc_params/zcyc/?DateTo=04.12.2017" xr:uid="{00000000-0004-0000-0B00-000027000000}"/>
    <hyperlink ref="A45" r:id="rId41" display="https://www.cbr.ru/hd_base/zcyc_params/zcyc/?DateTo=01.12.2017" xr:uid="{00000000-0004-0000-0B00-000028000000}"/>
    <hyperlink ref="A46" r:id="rId42" display="https://www.cbr.ru/hd_base/zcyc_params/zcyc/?DateTo=30.11.2017" xr:uid="{00000000-0004-0000-0B00-000029000000}"/>
    <hyperlink ref="A47" r:id="rId43" display="https://www.cbr.ru/hd_base/zcyc_params/zcyc/?DateTo=29.11.2017" xr:uid="{00000000-0004-0000-0B00-00002A000000}"/>
    <hyperlink ref="A48" r:id="rId44" display="https://www.cbr.ru/hd_base/zcyc_params/zcyc/?DateTo=28.11.2017" xr:uid="{00000000-0004-0000-0B00-00002B000000}"/>
    <hyperlink ref="A49" r:id="rId45" display="https://www.cbr.ru/hd_base/zcyc_params/zcyc/?DateTo=27.11.2017" xr:uid="{00000000-0004-0000-0B00-00002C000000}"/>
    <hyperlink ref="A50" r:id="rId46" display="https://www.cbr.ru/hd_base/zcyc_params/zcyc/?DateTo=24.11.2017" xr:uid="{00000000-0004-0000-0B00-00002D000000}"/>
    <hyperlink ref="A51" r:id="rId47" display="https://www.cbr.ru/hd_base/zcyc_params/zcyc/?DateTo=23.11.2017" xr:uid="{00000000-0004-0000-0B00-00002E000000}"/>
    <hyperlink ref="A52" r:id="rId48" display="https://www.cbr.ru/hd_base/zcyc_params/zcyc/?DateTo=22.11.2017" xr:uid="{00000000-0004-0000-0B00-00002F000000}"/>
    <hyperlink ref="A53" r:id="rId49" display="https://www.cbr.ru/hd_base/zcyc_params/zcyc/?DateTo=21.11.2017" xr:uid="{00000000-0004-0000-0B00-000030000000}"/>
    <hyperlink ref="A54" r:id="rId50" display="https://www.cbr.ru/hd_base/zcyc_params/zcyc/?DateTo=20.11.2017" xr:uid="{00000000-0004-0000-0B00-000031000000}"/>
    <hyperlink ref="A55" r:id="rId51" display="https://www.cbr.ru/hd_base/zcyc_params/zcyc/?DateTo=17.11.2017" xr:uid="{00000000-0004-0000-0B00-000032000000}"/>
    <hyperlink ref="A56" r:id="rId52" display="https://www.cbr.ru/hd_base/zcyc_params/zcyc/?DateTo=16.11.2017" xr:uid="{00000000-0004-0000-0B00-000033000000}"/>
    <hyperlink ref="A57" r:id="rId53" display="https://www.cbr.ru/hd_base/zcyc_params/zcyc/?DateTo=15.11.2017" xr:uid="{00000000-0004-0000-0B00-000034000000}"/>
    <hyperlink ref="A58" r:id="rId54" display="https://www.cbr.ru/hd_base/zcyc_params/zcyc/?DateTo=14.11.2017" xr:uid="{00000000-0004-0000-0B00-000035000000}"/>
    <hyperlink ref="A59" r:id="rId55" display="https://www.cbr.ru/hd_base/zcyc_params/zcyc/?DateTo=13.11.2017" xr:uid="{00000000-0004-0000-0B00-000036000000}"/>
    <hyperlink ref="A60" r:id="rId56" display="https://www.cbr.ru/hd_base/zcyc_params/zcyc/?DateTo=10.11.2017" xr:uid="{00000000-0004-0000-0B00-000037000000}"/>
    <hyperlink ref="A61" r:id="rId57" display="https://www.cbr.ru/hd_base/zcyc_params/zcyc/?DateTo=09.11.2017" xr:uid="{00000000-0004-0000-0B00-000038000000}"/>
    <hyperlink ref="A62" r:id="rId58" display="https://www.cbr.ru/hd_base/zcyc_params/zcyc/?DateTo=08.11.2017" xr:uid="{00000000-0004-0000-0B00-000039000000}"/>
    <hyperlink ref="A63" r:id="rId59" display="https://www.cbr.ru/hd_base/zcyc_params/zcyc/?DateTo=07.11.2017" xr:uid="{00000000-0004-0000-0B00-00003A000000}"/>
    <hyperlink ref="A64" r:id="rId60" display="https://www.cbr.ru/hd_base/zcyc_params/zcyc/?DateTo=03.11.2017" xr:uid="{00000000-0004-0000-0B00-00003B000000}"/>
    <hyperlink ref="A65" r:id="rId61" display="https://www.cbr.ru/hd_base/zcyc_params/zcyc/?DateTo=02.11.2017" xr:uid="{00000000-0004-0000-0B00-00003C000000}"/>
    <hyperlink ref="A66" r:id="rId62" display="https://www.cbr.ru/hd_base/zcyc_params/zcyc/?DateTo=01.11.2017" xr:uid="{00000000-0004-0000-0B00-00003D000000}"/>
    <hyperlink ref="A67" r:id="rId63" display="https://www.cbr.ru/hd_base/zcyc_params/zcyc/?DateTo=31.10.2017" xr:uid="{00000000-0004-0000-0B00-00003E000000}"/>
    <hyperlink ref="A68" r:id="rId64" display="https://www.cbr.ru/hd_base/zcyc_params/zcyc/?DateTo=30.10.2017" xr:uid="{00000000-0004-0000-0B00-00003F000000}"/>
    <hyperlink ref="A69" r:id="rId65" display="https://www.cbr.ru/hd_base/zcyc_params/zcyc/?DateTo=27.10.2017" xr:uid="{00000000-0004-0000-0B00-000040000000}"/>
    <hyperlink ref="A70" r:id="rId66" display="https://www.cbr.ru/hd_base/zcyc_params/zcyc/?DateTo=26.10.2017" xr:uid="{00000000-0004-0000-0B00-000041000000}"/>
    <hyperlink ref="A71" r:id="rId67" display="https://www.cbr.ru/hd_base/zcyc_params/zcyc/?DateTo=25.10.2017" xr:uid="{00000000-0004-0000-0B00-000042000000}"/>
    <hyperlink ref="A72" r:id="rId68" display="https://www.cbr.ru/hd_base/zcyc_params/zcyc/?DateTo=24.10.2017" xr:uid="{00000000-0004-0000-0B00-000043000000}"/>
    <hyperlink ref="A73" r:id="rId69" display="https://www.cbr.ru/hd_base/zcyc_params/zcyc/?DateTo=23.10.2017" xr:uid="{00000000-0004-0000-0B00-000044000000}"/>
    <hyperlink ref="A74" r:id="rId70" display="https://www.cbr.ru/hd_base/zcyc_params/zcyc/?DateTo=20.10.2017" xr:uid="{00000000-0004-0000-0B00-000045000000}"/>
    <hyperlink ref="A75" r:id="rId71" display="https://www.cbr.ru/hd_base/zcyc_params/zcyc/?DateTo=19.10.2017" xr:uid="{00000000-0004-0000-0B00-000046000000}"/>
    <hyperlink ref="A76" r:id="rId72" display="https://www.cbr.ru/hd_base/zcyc_params/zcyc/?DateTo=18.10.2017" xr:uid="{00000000-0004-0000-0B00-000047000000}"/>
    <hyperlink ref="A77" r:id="rId73" display="https://www.cbr.ru/hd_base/zcyc_params/zcyc/?DateTo=17.10.2017" xr:uid="{00000000-0004-0000-0B00-000048000000}"/>
    <hyperlink ref="A78" r:id="rId74" display="https://www.cbr.ru/hd_base/zcyc_params/zcyc/?DateTo=16.10.2017" xr:uid="{00000000-0004-0000-0B00-000049000000}"/>
    <hyperlink ref="A79" r:id="rId75" display="https://www.cbr.ru/hd_base/zcyc_params/zcyc/?DateTo=13.10.2017" xr:uid="{00000000-0004-0000-0B00-00004A000000}"/>
    <hyperlink ref="A80" r:id="rId76" display="https://www.cbr.ru/hd_base/zcyc_params/zcyc/?DateTo=12.10.2017" xr:uid="{00000000-0004-0000-0B00-00004B000000}"/>
    <hyperlink ref="A81" r:id="rId77" display="https://www.cbr.ru/hd_base/zcyc_params/zcyc/?DateTo=11.10.2017" xr:uid="{00000000-0004-0000-0B00-00004C000000}"/>
    <hyperlink ref="A82" r:id="rId78" display="https://www.cbr.ru/hd_base/zcyc_params/zcyc/?DateTo=10.10.2017" xr:uid="{00000000-0004-0000-0B00-00004D000000}"/>
    <hyperlink ref="A83" r:id="rId79" display="https://www.cbr.ru/hd_base/zcyc_params/zcyc/?DateTo=09.10.2017" xr:uid="{00000000-0004-0000-0B00-00004E000000}"/>
    <hyperlink ref="A84" r:id="rId80" display="https://www.cbr.ru/hd_base/zcyc_params/zcyc/?DateTo=06.10.2017" xr:uid="{00000000-0004-0000-0B00-00004F000000}"/>
    <hyperlink ref="A85" r:id="rId81" display="https://www.cbr.ru/hd_base/zcyc_params/zcyc/?DateTo=05.10.2017" xr:uid="{00000000-0004-0000-0B00-000050000000}"/>
    <hyperlink ref="A86" r:id="rId82" display="https://www.cbr.ru/hd_base/zcyc_params/zcyc/?DateTo=04.10.2017" xr:uid="{00000000-0004-0000-0B00-000051000000}"/>
    <hyperlink ref="A87" r:id="rId83" display="https://www.cbr.ru/hd_base/zcyc_params/zcyc/?DateTo=03.10.2017" xr:uid="{00000000-0004-0000-0B00-000052000000}"/>
    <hyperlink ref="A88" r:id="rId84" display="https://www.cbr.ru/hd_base/zcyc_params/zcyc/?DateTo=02.10.2017" xr:uid="{00000000-0004-0000-0B00-000053000000}"/>
    <hyperlink ref="A89" r:id="rId85" display="https://www.cbr.ru/hd_base/zcyc_params/zcyc/?DateTo=29.09.2017" xr:uid="{00000000-0004-0000-0B00-000054000000}"/>
    <hyperlink ref="A90" r:id="rId86" display="https://www.cbr.ru/hd_base/zcyc_params/zcyc/?DateTo=28.09.2017" xr:uid="{00000000-0004-0000-0B00-000055000000}"/>
    <hyperlink ref="A91" r:id="rId87" display="https://www.cbr.ru/hd_base/zcyc_params/zcyc/?DateTo=27.09.2017" xr:uid="{00000000-0004-0000-0B00-000056000000}"/>
    <hyperlink ref="A92" r:id="rId88" display="https://www.cbr.ru/hd_base/zcyc_params/zcyc/?DateTo=26.09.2017" xr:uid="{00000000-0004-0000-0B00-000057000000}"/>
    <hyperlink ref="A93" r:id="rId89" display="https://www.cbr.ru/hd_base/zcyc_params/zcyc/?DateTo=25.09.2017" xr:uid="{00000000-0004-0000-0B00-000058000000}"/>
    <hyperlink ref="A94" r:id="rId90" display="https://www.cbr.ru/hd_base/zcyc_params/zcyc/?DateTo=22.09.2017" xr:uid="{00000000-0004-0000-0B00-000059000000}"/>
    <hyperlink ref="A95" r:id="rId91" display="https://www.cbr.ru/hd_base/zcyc_params/zcyc/?DateTo=21.09.2017" xr:uid="{00000000-0004-0000-0B00-00005A000000}"/>
    <hyperlink ref="A96" r:id="rId92" display="https://www.cbr.ru/hd_base/zcyc_params/zcyc/?DateTo=20.09.2017" xr:uid="{00000000-0004-0000-0B00-00005B000000}"/>
    <hyperlink ref="A97" r:id="rId93" display="https://www.cbr.ru/hd_base/zcyc_params/zcyc/?DateTo=19.09.2017" xr:uid="{00000000-0004-0000-0B00-00005C000000}"/>
    <hyperlink ref="A98" r:id="rId94" display="https://www.cbr.ru/hd_base/zcyc_params/zcyc/?DateTo=18.09.2017" xr:uid="{00000000-0004-0000-0B00-00005D000000}"/>
    <hyperlink ref="A99" r:id="rId95" display="https://www.cbr.ru/hd_base/zcyc_params/zcyc/?DateTo=15.09.2017" xr:uid="{00000000-0004-0000-0B00-00005E000000}"/>
    <hyperlink ref="A100" r:id="rId96" display="https://www.cbr.ru/hd_base/zcyc_params/zcyc/?DateTo=14.09.2017" xr:uid="{00000000-0004-0000-0B00-00005F000000}"/>
    <hyperlink ref="A101" r:id="rId97" display="https://www.cbr.ru/hd_base/zcyc_params/zcyc/?DateTo=13.09.2017" xr:uid="{00000000-0004-0000-0B00-000060000000}"/>
    <hyperlink ref="A102" r:id="rId98" display="https://www.cbr.ru/hd_base/zcyc_params/zcyc/?DateTo=12.09.2017" xr:uid="{00000000-0004-0000-0B00-000061000000}"/>
    <hyperlink ref="A103" r:id="rId99" display="https://www.cbr.ru/hd_base/zcyc_params/zcyc/?DateTo=11.09.2017" xr:uid="{00000000-0004-0000-0B00-000062000000}"/>
    <hyperlink ref="A104" r:id="rId100" display="https://www.cbr.ru/hd_base/zcyc_params/zcyc/?DateTo=08.09.2017" xr:uid="{00000000-0004-0000-0B00-000063000000}"/>
    <hyperlink ref="A105" r:id="rId101" display="https://www.cbr.ru/hd_base/zcyc_params/zcyc/?DateTo=07.09.2017" xr:uid="{00000000-0004-0000-0B00-000064000000}"/>
    <hyperlink ref="A106" r:id="rId102" display="https://www.cbr.ru/hd_base/zcyc_params/zcyc/?DateTo=06.09.2017" xr:uid="{00000000-0004-0000-0B00-000065000000}"/>
    <hyperlink ref="A107" r:id="rId103" display="https://www.cbr.ru/hd_base/zcyc_params/zcyc/?DateTo=05.09.2017" xr:uid="{00000000-0004-0000-0B00-000066000000}"/>
    <hyperlink ref="A108" r:id="rId104" display="https://www.cbr.ru/hd_base/zcyc_params/zcyc/?DateTo=04.09.2017" xr:uid="{00000000-0004-0000-0B00-000067000000}"/>
    <hyperlink ref="A109" r:id="rId105" display="https://www.cbr.ru/hd_base/zcyc_params/zcyc/?DateTo=01.09.2017" xr:uid="{00000000-0004-0000-0B00-000068000000}"/>
    <hyperlink ref="A110" r:id="rId106" display="https://www.cbr.ru/hd_base/zcyc_params/zcyc/?DateTo=31.08.2017" xr:uid="{00000000-0004-0000-0B00-000069000000}"/>
    <hyperlink ref="A111" r:id="rId107" display="https://www.cbr.ru/hd_base/zcyc_params/zcyc/?DateTo=30.08.2017" xr:uid="{00000000-0004-0000-0B00-00006A000000}"/>
    <hyperlink ref="A112" r:id="rId108" display="https://www.cbr.ru/hd_base/zcyc_params/zcyc/?DateTo=29.08.2017" xr:uid="{00000000-0004-0000-0B00-00006B000000}"/>
    <hyperlink ref="A113" r:id="rId109" display="https://www.cbr.ru/hd_base/zcyc_params/zcyc/?DateTo=28.08.2017" xr:uid="{00000000-0004-0000-0B00-00006C000000}"/>
    <hyperlink ref="A114" r:id="rId110" display="https://www.cbr.ru/hd_base/zcyc_params/zcyc/?DateTo=25.08.2017" xr:uid="{00000000-0004-0000-0B00-00006D000000}"/>
    <hyperlink ref="A115" r:id="rId111" display="https://www.cbr.ru/hd_base/zcyc_params/zcyc/?DateTo=24.08.2017" xr:uid="{00000000-0004-0000-0B00-00006E000000}"/>
    <hyperlink ref="A116" r:id="rId112" display="https://www.cbr.ru/hd_base/zcyc_params/zcyc/?DateTo=23.08.2017" xr:uid="{00000000-0004-0000-0B00-00006F000000}"/>
    <hyperlink ref="A117" r:id="rId113" display="https://www.cbr.ru/hd_base/zcyc_params/zcyc/?DateTo=22.08.2017" xr:uid="{00000000-0004-0000-0B00-000070000000}"/>
    <hyperlink ref="A118" r:id="rId114" display="https://www.cbr.ru/hd_base/zcyc_params/zcyc/?DateTo=21.08.2017" xr:uid="{00000000-0004-0000-0B00-000071000000}"/>
    <hyperlink ref="A119" r:id="rId115" display="https://www.cbr.ru/hd_base/zcyc_params/zcyc/?DateTo=18.08.2017" xr:uid="{00000000-0004-0000-0B00-000072000000}"/>
    <hyperlink ref="A120" r:id="rId116" display="https://www.cbr.ru/hd_base/zcyc_params/zcyc/?DateTo=17.08.2017" xr:uid="{00000000-0004-0000-0B00-000073000000}"/>
    <hyperlink ref="A121" r:id="rId117" display="https://www.cbr.ru/hd_base/zcyc_params/zcyc/?DateTo=16.08.2017" xr:uid="{00000000-0004-0000-0B00-000074000000}"/>
    <hyperlink ref="A122" r:id="rId118" display="https://www.cbr.ru/hd_base/zcyc_params/zcyc/?DateTo=15.08.2017" xr:uid="{00000000-0004-0000-0B00-000075000000}"/>
    <hyperlink ref="A123" r:id="rId119" display="https://www.cbr.ru/hd_base/zcyc_params/zcyc/?DateTo=14.08.2017" xr:uid="{00000000-0004-0000-0B00-000076000000}"/>
    <hyperlink ref="A124" r:id="rId120" display="https://www.cbr.ru/hd_base/zcyc_params/zcyc/?DateTo=11.08.2017" xr:uid="{00000000-0004-0000-0B00-000077000000}"/>
    <hyperlink ref="A125" r:id="rId121" display="https://www.cbr.ru/hd_base/zcyc_params/zcyc/?DateTo=10.08.2017" xr:uid="{00000000-0004-0000-0B00-000078000000}"/>
    <hyperlink ref="A126" r:id="rId122" display="https://www.cbr.ru/hd_base/zcyc_params/zcyc/?DateTo=09.08.2017" xr:uid="{00000000-0004-0000-0B00-000079000000}"/>
    <hyperlink ref="A127" r:id="rId123" display="https://www.cbr.ru/hd_base/zcyc_params/zcyc/?DateTo=08.08.2017" xr:uid="{00000000-0004-0000-0B00-00007A000000}"/>
    <hyperlink ref="A128" r:id="rId124" display="https://www.cbr.ru/hd_base/zcyc_params/zcyc/?DateTo=07.08.2017" xr:uid="{00000000-0004-0000-0B00-00007B000000}"/>
    <hyperlink ref="A129" r:id="rId125" display="https://www.cbr.ru/hd_base/zcyc_params/zcyc/?DateTo=04.08.2017" xr:uid="{00000000-0004-0000-0B00-00007C000000}"/>
    <hyperlink ref="A130" r:id="rId126" display="https://www.cbr.ru/hd_base/zcyc_params/zcyc/?DateTo=03.08.2017" xr:uid="{00000000-0004-0000-0B00-00007D000000}"/>
    <hyperlink ref="A131" r:id="rId127" display="https://www.cbr.ru/hd_base/zcyc_params/zcyc/?DateTo=02.08.2017" xr:uid="{00000000-0004-0000-0B00-00007E000000}"/>
    <hyperlink ref="A132" r:id="rId128" display="https://www.cbr.ru/hd_base/zcyc_params/zcyc/?DateTo=01.08.2017" xr:uid="{00000000-0004-0000-0B00-00007F000000}"/>
    <hyperlink ref="A133" r:id="rId129" display="https://www.cbr.ru/hd_base/zcyc_params/zcyc/?DateTo=31.07.2017" xr:uid="{00000000-0004-0000-0B00-000080000000}"/>
    <hyperlink ref="A134" r:id="rId130" display="https://www.cbr.ru/hd_base/zcyc_params/zcyc/?DateTo=28.07.2017" xr:uid="{00000000-0004-0000-0B00-000081000000}"/>
    <hyperlink ref="A135" r:id="rId131" display="https://www.cbr.ru/hd_base/zcyc_params/zcyc/?DateTo=27.07.2017" xr:uid="{00000000-0004-0000-0B00-000082000000}"/>
    <hyperlink ref="A136" r:id="rId132" display="https://www.cbr.ru/hd_base/zcyc_params/zcyc/?DateTo=26.07.2017" xr:uid="{00000000-0004-0000-0B00-000083000000}"/>
    <hyperlink ref="A137" r:id="rId133" display="https://www.cbr.ru/hd_base/zcyc_params/zcyc/?DateTo=25.07.2017" xr:uid="{00000000-0004-0000-0B00-000084000000}"/>
    <hyperlink ref="A138" r:id="rId134" display="https://www.cbr.ru/hd_base/zcyc_params/zcyc/?DateTo=24.07.2017" xr:uid="{00000000-0004-0000-0B00-000085000000}"/>
    <hyperlink ref="A139" r:id="rId135" display="https://www.cbr.ru/hd_base/zcyc_params/zcyc/?DateTo=21.07.2017" xr:uid="{00000000-0004-0000-0B00-000086000000}"/>
    <hyperlink ref="A140" r:id="rId136" display="https://www.cbr.ru/hd_base/zcyc_params/zcyc/?DateTo=20.07.2017" xr:uid="{00000000-0004-0000-0B00-000087000000}"/>
    <hyperlink ref="A141" r:id="rId137" display="https://www.cbr.ru/hd_base/zcyc_params/zcyc/?DateTo=19.07.2017" xr:uid="{00000000-0004-0000-0B00-000088000000}"/>
    <hyperlink ref="A142" r:id="rId138" display="https://www.cbr.ru/hd_base/zcyc_params/zcyc/?DateTo=18.07.2017" xr:uid="{00000000-0004-0000-0B00-000089000000}"/>
    <hyperlink ref="A143" r:id="rId139" display="https://www.cbr.ru/hd_base/zcyc_params/zcyc/?DateTo=17.07.2017" xr:uid="{00000000-0004-0000-0B00-00008A000000}"/>
    <hyperlink ref="A144" r:id="rId140" display="https://www.cbr.ru/hd_base/zcyc_params/zcyc/?DateTo=14.07.2017" xr:uid="{00000000-0004-0000-0B00-00008B000000}"/>
    <hyperlink ref="A145" r:id="rId141" display="https://www.cbr.ru/hd_base/zcyc_params/zcyc/?DateTo=13.07.2017" xr:uid="{00000000-0004-0000-0B00-00008C000000}"/>
    <hyperlink ref="A146" r:id="rId142" display="https://www.cbr.ru/hd_base/zcyc_params/zcyc/?DateTo=12.07.2017" xr:uid="{00000000-0004-0000-0B00-00008D000000}"/>
    <hyperlink ref="A147" r:id="rId143" display="https://www.cbr.ru/hd_base/zcyc_params/zcyc/?DateTo=11.07.2017" xr:uid="{00000000-0004-0000-0B00-00008E000000}"/>
    <hyperlink ref="A148" r:id="rId144" display="https://www.cbr.ru/hd_base/zcyc_params/zcyc/?DateTo=10.07.2017" xr:uid="{00000000-0004-0000-0B00-00008F000000}"/>
    <hyperlink ref="A149" r:id="rId145" display="https://www.cbr.ru/hd_base/zcyc_params/zcyc/?DateTo=07.07.2017" xr:uid="{00000000-0004-0000-0B00-000090000000}"/>
    <hyperlink ref="A150" r:id="rId146" display="https://www.cbr.ru/hd_base/zcyc_params/zcyc/?DateTo=06.07.2017" xr:uid="{00000000-0004-0000-0B00-000091000000}"/>
    <hyperlink ref="A151" r:id="rId147" display="https://www.cbr.ru/hd_base/zcyc_params/zcyc/?DateTo=05.07.2017" xr:uid="{00000000-0004-0000-0B00-000092000000}"/>
    <hyperlink ref="A152" r:id="rId148" display="https://www.cbr.ru/hd_base/zcyc_params/zcyc/?DateTo=04.07.2017" xr:uid="{00000000-0004-0000-0B00-000093000000}"/>
    <hyperlink ref="A153" r:id="rId149" display="https://www.cbr.ru/hd_base/zcyc_params/zcyc/?DateTo=03.07.2017" xr:uid="{00000000-0004-0000-0B00-000094000000}"/>
    <hyperlink ref="A154" r:id="rId150" display="https://www.cbr.ru/hd_base/zcyc_params/zcyc/?DateTo=30.06.2017" xr:uid="{00000000-0004-0000-0B00-000095000000}"/>
    <hyperlink ref="A155" r:id="rId151" display="https://www.cbr.ru/hd_base/zcyc_params/zcyc/?DateTo=29.06.2017" xr:uid="{00000000-0004-0000-0B00-000096000000}"/>
    <hyperlink ref="A156" r:id="rId152" display="https://www.cbr.ru/hd_base/zcyc_params/zcyc/?DateTo=28.06.2017" xr:uid="{00000000-0004-0000-0B00-000097000000}"/>
    <hyperlink ref="A157" r:id="rId153" display="https://www.cbr.ru/hd_base/zcyc_params/zcyc/?DateTo=27.06.2017" xr:uid="{00000000-0004-0000-0B00-000098000000}"/>
    <hyperlink ref="A158" r:id="rId154" display="https://www.cbr.ru/hd_base/zcyc_params/zcyc/?DateTo=26.06.2017" xr:uid="{00000000-0004-0000-0B00-000099000000}"/>
    <hyperlink ref="A159" r:id="rId155" display="https://www.cbr.ru/hd_base/zcyc_params/zcyc/?DateTo=23.06.2017" xr:uid="{00000000-0004-0000-0B00-00009A000000}"/>
    <hyperlink ref="A160" r:id="rId156" display="https://www.cbr.ru/hd_base/zcyc_params/zcyc/?DateTo=22.06.2017" xr:uid="{00000000-0004-0000-0B00-00009B000000}"/>
    <hyperlink ref="A161" r:id="rId157" display="https://www.cbr.ru/hd_base/zcyc_params/zcyc/?DateTo=21.06.2017" xr:uid="{00000000-0004-0000-0B00-00009C000000}"/>
    <hyperlink ref="A162" r:id="rId158" display="https://www.cbr.ru/hd_base/zcyc_params/zcyc/?DateTo=20.06.2017" xr:uid="{00000000-0004-0000-0B00-00009D000000}"/>
    <hyperlink ref="A163" r:id="rId159" display="https://www.cbr.ru/hd_base/zcyc_params/zcyc/?DateTo=19.06.2017" xr:uid="{00000000-0004-0000-0B00-00009E000000}"/>
    <hyperlink ref="A164" r:id="rId160" display="https://www.cbr.ru/hd_base/zcyc_params/zcyc/?DateTo=16.06.2017" xr:uid="{00000000-0004-0000-0B00-00009F000000}"/>
    <hyperlink ref="A165" r:id="rId161" display="https://www.cbr.ru/hd_base/zcyc_params/zcyc/?DateTo=15.06.2017" xr:uid="{00000000-0004-0000-0B00-0000A0000000}"/>
    <hyperlink ref="A166" r:id="rId162" display="https://www.cbr.ru/hd_base/zcyc_params/zcyc/?DateTo=14.06.2017" xr:uid="{00000000-0004-0000-0B00-0000A1000000}"/>
    <hyperlink ref="A167" r:id="rId163" display="https://www.cbr.ru/hd_base/zcyc_params/zcyc/?DateTo=13.06.2017" xr:uid="{00000000-0004-0000-0B00-0000A2000000}"/>
    <hyperlink ref="A168" r:id="rId164" display="https://www.cbr.ru/hd_base/zcyc_params/zcyc/?DateTo=09.06.2017" xr:uid="{00000000-0004-0000-0B00-0000A3000000}"/>
    <hyperlink ref="A169" r:id="rId165" display="https://www.cbr.ru/hd_base/zcyc_params/zcyc/?DateTo=08.06.2017" xr:uid="{00000000-0004-0000-0B00-0000A4000000}"/>
    <hyperlink ref="A170" r:id="rId166" display="https://www.cbr.ru/hd_base/zcyc_params/zcyc/?DateTo=07.06.2017" xr:uid="{00000000-0004-0000-0B00-0000A5000000}"/>
    <hyperlink ref="A171" r:id="rId167" display="https://www.cbr.ru/hd_base/zcyc_params/zcyc/?DateTo=06.06.2017" xr:uid="{00000000-0004-0000-0B00-0000A6000000}"/>
    <hyperlink ref="A172" r:id="rId168" display="https://www.cbr.ru/hd_base/zcyc_params/zcyc/?DateTo=05.06.2017" xr:uid="{00000000-0004-0000-0B00-0000A7000000}"/>
    <hyperlink ref="A173" r:id="rId169" display="https://www.cbr.ru/hd_base/zcyc_params/zcyc/?DateTo=02.06.2017" xr:uid="{00000000-0004-0000-0B00-0000A8000000}"/>
    <hyperlink ref="A174" r:id="rId170" display="https://www.cbr.ru/hd_base/zcyc_params/zcyc/?DateTo=01.06.2017" xr:uid="{00000000-0004-0000-0B00-0000A9000000}"/>
    <hyperlink ref="A175" r:id="rId171" display="https://www.cbr.ru/hd_base/zcyc_params/zcyc/?DateTo=31.05.2017" xr:uid="{00000000-0004-0000-0B00-0000AA000000}"/>
    <hyperlink ref="A176" r:id="rId172" display="https://www.cbr.ru/hd_base/zcyc_params/zcyc/?DateTo=30.05.2017" xr:uid="{00000000-0004-0000-0B00-0000AB000000}"/>
    <hyperlink ref="A177" r:id="rId173" display="https://www.cbr.ru/hd_base/zcyc_params/zcyc/?DateTo=29.05.2017" xr:uid="{00000000-0004-0000-0B00-0000AC000000}"/>
    <hyperlink ref="A178" r:id="rId174" display="https://www.cbr.ru/hd_base/zcyc_params/zcyc/?DateTo=26.05.2017" xr:uid="{00000000-0004-0000-0B00-0000AD000000}"/>
    <hyperlink ref="A179" r:id="rId175" display="https://www.cbr.ru/hd_base/zcyc_params/zcyc/?DateTo=25.05.2017" xr:uid="{00000000-0004-0000-0B00-0000AE000000}"/>
    <hyperlink ref="A180" r:id="rId176" display="https://www.cbr.ru/hd_base/zcyc_params/zcyc/?DateTo=24.05.2017" xr:uid="{00000000-0004-0000-0B00-0000AF000000}"/>
    <hyperlink ref="A181" r:id="rId177" display="https://www.cbr.ru/hd_base/zcyc_params/zcyc/?DateTo=23.05.2017" xr:uid="{00000000-0004-0000-0B00-0000B0000000}"/>
    <hyperlink ref="A182" r:id="rId178" display="https://www.cbr.ru/hd_base/zcyc_params/zcyc/?DateTo=22.05.2017" xr:uid="{00000000-0004-0000-0B00-0000B1000000}"/>
    <hyperlink ref="A183" r:id="rId179" display="https://www.cbr.ru/hd_base/zcyc_params/zcyc/?DateTo=19.05.2017" xr:uid="{00000000-0004-0000-0B00-0000B2000000}"/>
    <hyperlink ref="A184" r:id="rId180" display="https://www.cbr.ru/hd_base/zcyc_params/zcyc/?DateTo=18.05.2017" xr:uid="{00000000-0004-0000-0B00-0000B3000000}"/>
    <hyperlink ref="A185" r:id="rId181" display="https://www.cbr.ru/hd_base/zcyc_params/zcyc/?DateTo=17.05.2017" xr:uid="{00000000-0004-0000-0B00-0000B4000000}"/>
    <hyperlink ref="A186" r:id="rId182" display="https://www.cbr.ru/hd_base/zcyc_params/zcyc/?DateTo=16.05.2017" xr:uid="{00000000-0004-0000-0B00-0000B5000000}"/>
    <hyperlink ref="A187" r:id="rId183" display="https://www.cbr.ru/hd_base/zcyc_params/zcyc/?DateTo=15.05.2017" xr:uid="{00000000-0004-0000-0B00-0000B6000000}"/>
    <hyperlink ref="A188" r:id="rId184" display="https://www.cbr.ru/hd_base/zcyc_params/zcyc/?DateTo=12.05.2017" xr:uid="{00000000-0004-0000-0B00-0000B7000000}"/>
    <hyperlink ref="A189" r:id="rId185" display="https://www.cbr.ru/hd_base/zcyc_params/zcyc/?DateTo=11.05.2017" xr:uid="{00000000-0004-0000-0B00-0000B8000000}"/>
    <hyperlink ref="A190" r:id="rId186" display="https://www.cbr.ru/hd_base/zcyc_params/zcyc/?DateTo=10.05.2017" xr:uid="{00000000-0004-0000-0B00-0000B9000000}"/>
    <hyperlink ref="A191" r:id="rId187" display="https://www.cbr.ru/hd_base/zcyc_params/zcyc/?DateTo=05.05.2017" xr:uid="{00000000-0004-0000-0B00-0000BA000000}"/>
    <hyperlink ref="A192" r:id="rId188" display="https://www.cbr.ru/hd_base/zcyc_params/zcyc/?DateTo=04.05.2017" xr:uid="{00000000-0004-0000-0B00-0000BB000000}"/>
    <hyperlink ref="A193" r:id="rId189" display="https://www.cbr.ru/hd_base/zcyc_params/zcyc/?DateTo=03.05.2017" xr:uid="{00000000-0004-0000-0B00-0000BC000000}"/>
    <hyperlink ref="A194" r:id="rId190" display="https://www.cbr.ru/hd_base/zcyc_params/zcyc/?DateTo=02.05.2017" xr:uid="{00000000-0004-0000-0B00-0000BD000000}"/>
    <hyperlink ref="A195" r:id="rId191" display="https://www.cbr.ru/hd_base/zcyc_params/zcyc/?DateTo=28.04.2017" xr:uid="{00000000-0004-0000-0B00-0000BE000000}"/>
    <hyperlink ref="A196" r:id="rId192" display="https://www.cbr.ru/hd_base/zcyc_params/zcyc/?DateTo=27.04.2017" xr:uid="{00000000-0004-0000-0B00-0000BF000000}"/>
    <hyperlink ref="A197" r:id="rId193" display="https://www.cbr.ru/hd_base/zcyc_params/zcyc/?DateTo=26.04.2017" xr:uid="{00000000-0004-0000-0B00-0000C0000000}"/>
    <hyperlink ref="A198" r:id="rId194" display="https://www.cbr.ru/hd_base/zcyc_params/zcyc/?DateTo=25.04.2017" xr:uid="{00000000-0004-0000-0B00-0000C1000000}"/>
    <hyperlink ref="A199" r:id="rId195" display="https://www.cbr.ru/hd_base/zcyc_params/zcyc/?DateTo=24.04.2017" xr:uid="{00000000-0004-0000-0B00-0000C2000000}"/>
    <hyperlink ref="A200" r:id="rId196" display="https://www.cbr.ru/hd_base/zcyc_params/zcyc/?DateTo=20.04.2017" xr:uid="{00000000-0004-0000-0B00-0000C3000000}"/>
    <hyperlink ref="A201" r:id="rId197" display="https://www.cbr.ru/hd_base/zcyc_params/zcyc/?DateTo=19.04.2017" xr:uid="{00000000-0004-0000-0B00-0000C4000000}"/>
    <hyperlink ref="A202" r:id="rId198" display="https://www.cbr.ru/hd_base/zcyc_params/zcyc/?DateTo=18.04.2017" xr:uid="{00000000-0004-0000-0B00-0000C5000000}"/>
    <hyperlink ref="A203" r:id="rId199" display="https://www.cbr.ru/hd_base/zcyc_params/zcyc/?DateTo=17.04.2017" xr:uid="{00000000-0004-0000-0B00-0000C6000000}"/>
    <hyperlink ref="A204" r:id="rId200" display="https://www.cbr.ru/hd_base/zcyc_params/zcyc/?DateTo=14.04.2017" xr:uid="{00000000-0004-0000-0B00-0000C7000000}"/>
    <hyperlink ref="A205" r:id="rId201" display="https://www.cbr.ru/hd_base/zcyc_params/zcyc/?DateTo=13.04.2017" xr:uid="{00000000-0004-0000-0B00-0000C8000000}"/>
    <hyperlink ref="A206" r:id="rId202" display="https://www.cbr.ru/hd_base/zcyc_params/zcyc/?DateTo=12.04.2017" xr:uid="{00000000-0004-0000-0B00-0000C9000000}"/>
    <hyperlink ref="A207" r:id="rId203" display="https://www.cbr.ru/hd_base/zcyc_params/zcyc/?DateTo=11.04.2017" xr:uid="{00000000-0004-0000-0B00-0000CA000000}"/>
    <hyperlink ref="A208" r:id="rId204" display="https://www.cbr.ru/hd_base/zcyc_params/zcyc/?DateTo=10.04.2017" xr:uid="{00000000-0004-0000-0B00-0000CB000000}"/>
    <hyperlink ref="A209" r:id="rId205" display="https://www.cbr.ru/hd_base/zcyc_params/zcyc/?DateTo=07.04.2017" xr:uid="{00000000-0004-0000-0B00-0000CC000000}"/>
    <hyperlink ref="A210" r:id="rId206" display="https://www.cbr.ru/hd_base/zcyc_params/zcyc/?DateTo=06.04.2017" xr:uid="{00000000-0004-0000-0B00-0000CD000000}"/>
    <hyperlink ref="A211" r:id="rId207" display="https://www.cbr.ru/hd_base/zcyc_params/zcyc/?DateTo=05.04.2017" xr:uid="{00000000-0004-0000-0B00-0000CE000000}"/>
    <hyperlink ref="A212" r:id="rId208" display="https://www.cbr.ru/hd_base/zcyc_params/zcyc/?DateTo=04.04.2017" xr:uid="{00000000-0004-0000-0B00-0000CF000000}"/>
    <hyperlink ref="A213" r:id="rId209" display="https://www.cbr.ru/hd_base/zcyc_params/zcyc/?DateTo=03.04.2017" xr:uid="{00000000-0004-0000-0B00-0000D0000000}"/>
    <hyperlink ref="A214" r:id="rId210" display="https://www.cbr.ru/hd_base/zcyc_params/zcyc/?DateTo=31.03.2017" xr:uid="{00000000-0004-0000-0B00-0000D1000000}"/>
    <hyperlink ref="A215" r:id="rId211" display="https://www.cbr.ru/hd_base/zcyc_params/zcyc/?DateTo=30.03.2017" xr:uid="{00000000-0004-0000-0B00-0000D2000000}"/>
    <hyperlink ref="A216" r:id="rId212" display="https://www.cbr.ru/hd_base/zcyc_params/zcyc/?DateTo=29.03.2017" xr:uid="{00000000-0004-0000-0B00-0000D3000000}"/>
    <hyperlink ref="A217" r:id="rId213" display="https://www.cbr.ru/hd_base/zcyc_params/zcyc/?DateTo=28.03.2017" xr:uid="{00000000-0004-0000-0B00-0000D4000000}"/>
    <hyperlink ref="A218" r:id="rId214" display="https://www.cbr.ru/hd_base/zcyc_params/zcyc/?DateTo=27.03.2017" xr:uid="{00000000-0004-0000-0B00-0000D5000000}"/>
    <hyperlink ref="A219" r:id="rId215" display="https://www.cbr.ru/hd_base/zcyc_params/zcyc/?DateTo=24.03.2017" xr:uid="{00000000-0004-0000-0B00-0000D6000000}"/>
    <hyperlink ref="A220" r:id="rId216" display="https://www.cbr.ru/hd_base/zcyc_params/zcyc/?DateTo=23.03.2017" xr:uid="{00000000-0004-0000-0B00-0000D7000000}"/>
    <hyperlink ref="A221" r:id="rId217" display="https://www.cbr.ru/hd_base/zcyc_params/zcyc/?DateTo=22.03.2017" xr:uid="{00000000-0004-0000-0B00-0000D8000000}"/>
    <hyperlink ref="A222" r:id="rId218" display="https://www.cbr.ru/hd_base/zcyc_params/zcyc/?DateTo=21.03.2017" xr:uid="{00000000-0004-0000-0B00-0000D9000000}"/>
    <hyperlink ref="A223" r:id="rId219" display="https://www.cbr.ru/hd_base/zcyc_params/zcyc/?DateTo=20.03.2017" xr:uid="{00000000-0004-0000-0B00-0000DA000000}"/>
    <hyperlink ref="A224" r:id="rId220" display="https://www.cbr.ru/hd_base/zcyc_params/zcyc/?DateTo=17.03.2017" xr:uid="{00000000-0004-0000-0B00-0000DB000000}"/>
    <hyperlink ref="A225" r:id="rId221" display="https://www.cbr.ru/hd_base/zcyc_params/zcyc/?DateTo=16.03.2017" xr:uid="{00000000-0004-0000-0B00-0000DC000000}"/>
    <hyperlink ref="A226" r:id="rId222" display="https://www.cbr.ru/hd_base/zcyc_params/zcyc/?DateTo=15.03.2017" xr:uid="{00000000-0004-0000-0B00-0000DD000000}"/>
    <hyperlink ref="A227" r:id="rId223" display="https://www.cbr.ru/hd_base/zcyc_params/zcyc/?DateTo=14.03.2017" xr:uid="{00000000-0004-0000-0B00-0000DE000000}"/>
    <hyperlink ref="A228" r:id="rId224" display="https://www.cbr.ru/hd_base/zcyc_params/zcyc/?DateTo=13.03.2017" xr:uid="{00000000-0004-0000-0B00-0000DF000000}"/>
    <hyperlink ref="A229" r:id="rId225" display="https://www.cbr.ru/hd_base/zcyc_params/zcyc/?DateTo=10.03.2017" xr:uid="{00000000-0004-0000-0B00-0000E0000000}"/>
    <hyperlink ref="A230" r:id="rId226" display="https://www.cbr.ru/hd_base/zcyc_params/zcyc/?DateTo=09.03.2017" xr:uid="{00000000-0004-0000-0B00-0000E1000000}"/>
    <hyperlink ref="A231" r:id="rId227" display="https://www.cbr.ru/hd_base/zcyc_params/zcyc/?DateTo=07.03.2017" xr:uid="{00000000-0004-0000-0B00-0000E2000000}"/>
    <hyperlink ref="A232" r:id="rId228" display="https://www.cbr.ru/hd_base/zcyc_params/zcyc/?DateTo=06.03.2017" xr:uid="{00000000-0004-0000-0B00-0000E3000000}"/>
    <hyperlink ref="A233" r:id="rId229" display="https://www.cbr.ru/hd_base/zcyc_params/zcyc/?DateTo=03.03.2017" xr:uid="{00000000-0004-0000-0B00-0000E4000000}"/>
    <hyperlink ref="A234" r:id="rId230" display="https://www.cbr.ru/hd_base/zcyc_params/zcyc/?DateTo=02.03.2017" xr:uid="{00000000-0004-0000-0B00-0000E5000000}"/>
    <hyperlink ref="A235" r:id="rId231" display="https://www.cbr.ru/hd_base/zcyc_params/zcyc/?DateTo=01.03.2017" xr:uid="{00000000-0004-0000-0B00-0000E6000000}"/>
    <hyperlink ref="A236" r:id="rId232" display="https://www.cbr.ru/hd_base/zcyc_params/zcyc/?DateTo=28.02.2017" xr:uid="{00000000-0004-0000-0B00-0000E7000000}"/>
    <hyperlink ref="A237" r:id="rId233" display="https://www.cbr.ru/hd_base/zcyc_params/zcyc/?DateTo=27.02.2017" xr:uid="{00000000-0004-0000-0B00-0000E8000000}"/>
    <hyperlink ref="A238" r:id="rId234" display="https://www.cbr.ru/hd_base/zcyc_params/zcyc/?DateTo=24.02.2017" xr:uid="{00000000-0004-0000-0B00-0000E9000000}"/>
    <hyperlink ref="A239" r:id="rId235" display="https://www.cbr.ru/hd_base/zcyc_params/zcyc/?DateTo=22.02.2017" xr:uid="{00000000-0004-0000-0B00-0000EA000000}"/>
    <hyperlink ref="A240" r:id="rId236" display="https://www.cbr.ru/hd_base/zcyc_params/zcyc/?DateTo=21.02.2017" xr:uid="{00000000-0004-0000-0B00-0000EB000000}"/>
    <hyperlink ref="A241" r:id="rId237" display="https://www.cbr.ru/hd_base/zcyc_params/zcyc/?DateTo=20.02.2017" xr:uid="{00000000-0004-0000-0B00-0000EC000000}"/>
    <hyperlink ref="A242" r:id="rId238" display="https://www.cbr.ru/hd_base/zcyc_params/zcyc/?DateTo=17.02.2017" xr:uid="{00000000-0004-0000-0B00-0000ED000000}"/>
    <hyperlink ref="A243" r:id="rId239" display="https://www.cbr.ru/hd_base/zcyc_params/zcyc/?DateTo=16.02.2017" xr:uid="{00000000-0004-0000-0B00-0000EE000000}"/>
    <hyperlink ref="A244" r:id="rId240" display="https://www.cbr.ru/hd_base/zcyc_params/zcyc/?DateTo=15.02.2017" xr:uid="{00000000-0004-0000-0B00-0000EF000000}"/>
    <hyperlink ref="A245" r:id="rId241" display="https://www.cbr.ru/hd_base/zcyc_params/zcyc/?DateTo=14.02.2017" xr:uid="{00000000-0004-0000-0B00-0000F0000000}"/>
    <hyperlink ref="A246" r:id="rId242" display="https://www.cbr.ru/hd_base/zcyc_params/zcyc/?DateTo=13.02.2017" xr:uid="{00000000-0004-0000-0B00-0000F1000000}"/>
    <hyperlink ref="A247" r:id="rId243" display="https://www.cbr.ru/hd_base/zcyc_params/zcyc/?DateTo=10.02.2017" xr:uid="{00000000-0004-0000-0B00-0000F2000000}"/>
    <hyperlink ref="A248" r:id="rId244" display="https://www.cbr.ru/hd_base/zcyc_params/zcyc/?DateTo=09.02.2017" xr:uid="{00000000-0004-0000-0B00-0000F3000000}"/>
    <hyperlink ref="A249" r:id="rId245" display="https://www.cbr.ru/hd_base/zcyc_params/zcyc/?DateTo=08.02.2017" xr:uid="{00000000-0004-0000-0B00-0000F4000000}"/>
    <hyperlink ref="A250" r:id="rId246" display="https://www.cbr.ru/hd_base/zcyc_params/zcyc/?DateTo=07.02.2017" xr:uid="{00000000-0004-0000-0B00-0000F5000000}"/>
    <hyperlink ref="A251" r:id="rId247" display="https://www.cbr.ru/hd_base/zcyc_params/zcyc/?DateTo=06.02.2017" xr:uid="{00000000-0004-0000-0B00-0000F6000000}"/>
    <hyperlink ref="A252" r:id="rId248" display="https://www.cbr.ru/hd_base/zcyc_params/zcyc/?DateTo=03.02.2017" xr:uid="{00000000-0004-0000-0B00-0000F7000000}"/>
    <hyperlink ref="A253" r:id="rId249" display="https://www.cbr.ru/hd_base/zcyc_params/zcyc/?DateTo=02.02.2017" xr:uid="{00000000-0004-0000-0B00-0000F8000000}"/>
    <hyperlink ref="A254" r:id="rId250" display="https://www.cbr.ru/hd_base/zcyc_params/zcyc/?DateTo=01.02.2017" xr:uid="{00000000-0004-0000-0B00-0000F9000000}"/>
    <hyperlink ref="A255" r:id="rId251" display="https://www.cbr.ru/hd_base/zcyc_params/zcyc/?DateTo=31.01.2017" xr:uid="{00000000-0004-0000-0B00-0000FA000000}"/>
    <hyperlink ref="A256" r:id="rId252" display="https://www.cbr.ru/hd_base/zcyc_params/zcyc/?DateTo=30.01.2017" xr:uid="{00000000-0004-0000-0B00-0000FB000000}"/>
    <hyperlink ref="A257" r:id="rId253" display="https://www.cbr.ru/hd_base/zcyc_params/zcyc/?DateTo=27.01.2017" xr:uid="{00000000-0004-0000-0B00-0000FC000000}"/>
    <hyperlink ref="A258" r:id="rId254" display="https://www.cbr.ru/hd_base/zcyc_params/zcyc/?DateTo=26.01.2017" xr:uid="{00000000-0004-0000-0B00-0000FD000000}"/>
    <hyperlink ref="A259" r:id="rId255" display="https://www.cbr.ru/hd_base/zcyc_params/zcyc/?DateTo=25.01.2017" xr:uid="{00000000-0004-0000-0B00-0000FE000000}"/>
    <hyperlink ref="A260" r:id="rId256" display="https://www.cbr.ru/hd_base/zcyc_params/zcyc/?DateTo=24.01.2017" xr:uid="{00000000-0004-0000-0B00-0000FF000000}"/>
    <hyperlink ref="A261" r:id="rId257" display="https://www.cbr.ru/hd_base/zcyc_params/zcyc/?DateTo=23.01.2017" xr:uid="{00000000-0004-0000-0B00-000000010000}"/>
    <hyperlink ref="A262" r:id="rId258" display="https://www.cbr.ru/hd_base/zcyc_params/zcyc/?DateTo=20.01.2017" xr:uid="{00000000-0004-0000-0B00-000001010000}"/>
    <hyperlink ref="A263" r:id="rId259" display="https://www.cbr.ru/hd_base/zcyc_params/zcyc/?DateTo=19.01.2017" xr:uid="{00000000-0004-0000-0B00-000002010000}"/>
    <hyperlink ref="A264" r:id="rId260" display="https://www.cbr.ru/hd_base/zcyc_params/zcyc/?DateTo=18.01.2017" xr:uid="{00000000-0004-0000-0B00-000003010000}"/>
    <hyperlink ref="A265" r:id="rId261" display="https://www.cbr.ru/hd_base/zcyc_params/zcyc/?DateTo=17.01.2017" xr:uid="{00000000-0004-0000-0B00-000004010000}"/>
    <hyperlink ref="A266" r:id="rId262" display="https://www.cbr.ru/hd_base/zcyc_params/zcyc/?DateTo=16.01.2017" xr:uid="{00000000-0004-0000-0B00-000005010000}"/>
    <hyperlink ref="A267" r:id="rId263" display="https://www.cbr.ru/hd_base/zcyc_params/zcyc/?DateTo=13.01.2017" xr:uid="{00000000-0004-0000-0B00-000006010000}"/>
    <hyperlink ref="A268" r:id="rId264" display="https://www.cbr.ru/hd_base/zcyc_params/zcyc/?DateTo=12.01.2017" xr:uid="{00000000-0004-0000-0B00-000007010000}"/>
    <hyperlink ref="A269" r:id="rId265" display="https://www.cbr.ru/hd_base/zcyc_params/zcyc/?DateTo=11.01.2017" xr:uid="{00000000-0004-0000-0B00-000008010000}"/>
    <hyperlink ref="A270" r:id="rId266" display="https://www.cbr.ru/hd_base/zcyc_params/zcyc/?DateTo=10.01.2017" xr:uid="{00000000-0004-0000-0B00-000009010000}"/>
    <hyperlink ref="A271" r:id="rId267" display="https://www.cbr.ru/hd_base/zcyc_params/zcyc/?DateTo=09.01.2017" xr:uid="{00000000-0004-0000-0B00-00000A010000}"/>
    <hyperlink ref="A272" r:id="rId268" display="https://www.cbr.ru/hd_base/zcyc_params/zcyc/?DateTo=06.01.2017" xr:uid="{00000000-0004-0000-0B00-00000B010000}"/>
    <hyperlink ref="A273" r:id="rId269" display="https://www.cbr.ru/hd_base/zcyc_params/zcyc/?DateTo=05.01.2017" xr:uid="{00000000-0004-0000-0B00-00000C010000}"/>
    <hyperlink ref="A274" r:id="rId270" display="https://www.cbr.ru/hd_base/zcyc_params/zcyc/?DateTo=04.01.2017" xr:uid="{00000000-0004-0000-0B00-00000D010000}"/>
    <hyperlink ref="A275" r:id="rId271" display="https://www.cbr.ru/hd_base/zcyc_params/zcyc/?DateTo=03.01.2017" xr:uid="{00000000-0004-0000-0B00-00000E010000}"/>
    <hyperlink ref="A276" r:id="rId272" display="https://www.cbr.ru/hd_base/zcyc_params/zcyc/?DateTo=30.12.2016" xr:uid="{00000000-0004-0000-0B00-00000F010000}"/>
    <hyperlink ref="A277" r:id="rId273" display="https://www.cbr.ru/hd_base/zcyc_params/zcyc/?DateTo=29.12.2016" xr:uid="{00000000-0004-0000-0B00-000010010000}"/>
    <hyperlink ref="A278" r:id="rId274" display="https://www.cbr.ru/hd_base/zcyc_params/zcyc/?DateTo=28.12.2016" xr:uid="{00000000-0004-0000-0B00-000011010000}"/>
    <hyperlink ref="A279" r:id="rId275" display="https://www.cbr.ru/hd_base/zcyc_params/zcyc/?DateTo=27.12.2016" xr:uid="{00000000-0004-0000-0B00-000012010000}"/>
    <hyperlink ref="A280" r:id="rId276" display="https://www.cbr.ru/hd_base/zcyc_params/zcyc/?DateTo=26.12.2016" xr:uid="{00000000-0004-0000-0B00-000013010000}"/>
    <hyperlink ref="A281" r:id="rId277" display="https://www.cbr.ru/hd_base/zcyc_params/zcyc/?DateTo=23.12.2016" xr:uid="{00000000-0004-0000-0B00-000014010000}"/>
    <hyperlink ref="A282" r:id="rId278" display="https://www.cbr.ru/hd_base/zcyc_params/zcyc/?DateTo=22.12.2016" xr:uid="{00000000-0004-0000-0B00-000015010000}"/>
    <hyperlink ref="A283" r:id="rId279" display="https://www.cbr.ru/hd_base/zcyc_params/zcyc/?DateTo=21.12.2016" xr:uid="{00000000-0004-0000-0B00-000016010000}"/>
    <hyperlink ref="A284" r:id="rId280" display="https://www.cbr.ru/hd_base/zcyc_params/zcyc/?DateTo=20.12.2016" xr:uid="{00000000-0004-0000-0B00-000017010000}"/>
    <hyperlink ref="A285" r:id="rId281" display="https://www.cbr.ru/hd_base/zcyc_params/zcyc/?DateTo=19.12.2016" xr:uid="{00000000-0004-0000-0B00-000018010000}"/>
    <hyperlink ref="A286" r:id="rId282" display="https://www.cbr.ru/hd_base/zcyc_params/zcyc/?DateTo=16.12.2016" xr:uid="{00000000-0004-0000-0B00-000019010000}"/>
    <hyperlink ref="A287" r:id="rId283" display="https://www.cbr.ru/hd_base/zcyc_params/zcyc/?DateTo=15.12.2016" xr:uid="{00000000-0004-0000-0B00-00001A010000}"/>
    <hyperlink ref="A288" r:id="rId284" display="https://www.cbr.ru/hd_base/zcyc_params/zcyc/?DateTo=14.12.2016" xr:uid="{00000000-0004-0000-0B00-00001B010000}"/>
    <hyperlink ref="A289" r:id="rId285" display="https://www.cbr.ru/hd_base/zcyc_params/zcyc/?DateTo=13.12.2016" xr:uid="{00000000-0004-0000-0B00-00001C010000}"/>
    <hyperlink ref="A290" r:id="rId286" display="https://www.cbr.ru/hd_base/zcyc_params/zcyc/?DateTo=12.12.2016" xr:uid="{00000000-0004-0000-0B00-00001D010000}"/>
    <hyperlink ref="A291" r:id="rId287" display="https://www.cbr.ru/hd_base/zcyc_params/zcyc/?DateTo=09.12.2016" xr:uid="{00000000-0004-0000-0B00-00001E010000}"/>
    <hyperlink ref="A292" r:id="rId288" display="https://www.cbr.ru/hd_base/zcyc_params/zcyc/?DateTo=08.12.2016" xr:uid="{00000000-0004-0000-0B00-00001F010000}"/>
    <hyperlink ref="A293" r:id="rId289" display="https://www.cbr.ru/hd_base/zcyc_params/zcyc/?DateTo=07.12.2016" xr:uid="{00000000-0004-0000-0B00-000020010000}"/>
    <hyperlink ref="A294" r:id="rId290" display="https://www.cbr.ru/hd_base/zcyc_params/zcyc/?DateTo=06.12.2016" xr:uid="{00000000-0004-0000-0B00-000021010000}"/>
    <hyperlink ref="A295" r:id="rId291" display="https://www.cbr.ru/hd_base/zcyc_params/zcyc/?DateTo=05.12.2016" xr:uid="{00000000-0004-0000-0B00-000022010000}"/>
    <hyperlink ref="A296" r:id="rId292" display="https://www.cbr.ru/hd_base/zcyc_params/zcyc/?DateTo=02.12.2016" xr:uid="{00000000-0004-0000-0B00-000023010000}"/>
    <hyperlink ref="A297" r:id="rId293" display="https://www.cbr.ru/hd_base/zcyc_params/zcyc/?DateTo=01.12.2016" xr:uid="{00000000-0004-0000-0B00-000024010000}"/>
    <hyperlink ref="A298" r:id="rId294" display="https://www.cbr.ru/hd_base/zcyc_params/zcyc/?DateTo=30.11.2016" xr:uid="{00000000-0004-0000-0B00-000025010000}"/>
    <hyperlink ref="A299" r:id="rId295" display="https://www.cbr.ru/hd_base/zcyc_params/zcyc/?DateTo=29.11.2016" xr:uid="{00000000-0004-0000-0B00-000026010000}"/>
    <hyperlink ref="A300" r:id="rId296" display="https://www.cbr.ru/hd_base/zcyc_params/zcyc/?DateTo=28.11.2016" xr:uid="{00000000-0004-0000-0B00-000027010000}"/>
    <hyperlink ref="A301" r:id="rId297" display="https://www.cbr.ru/hd_base/zcyc_params/zcyc/?DateTo=25.11.2016" xr:uid="{00000000-0004-0000-0B00-000028010000}"/>
    <hyperlink ref="A302" r:id="rId298" display="https://www.cbr.ru/hd_base/zcyc_params/zcyc/?DateTo=24.11.2016" xr:uid="{00000000-0004-0000-0B00-000029010000}"/>
    <hyperlink ref="A303" r:id="rId299" display="https://www.cbr.ru/hd_base/zcyc_params/zcyc/?DateTo=23.11.2016" xr:uid="{00000000-0004-0000-0B00-00002A010000}"/>
    <hyperlink ref="A304" r:id="rId300" display="https://www.cbr.ru/hd_base/zcyc_params/zcyc/?DateTo=22.11.2016" xr:uid="{00000000-0004-0000-0B00-00002B010000}"/>
    <hyperlink ref="A305" r:id="rId301" display="https://www.cbr.ru/hd_base/zcyc_params/zcyc/?DateTo=21.11.2016" xr:uid="{00000000-0004-0000-0B00-00002C010000}"/>
    <hyperlink ref="A306" r:id="rId302" display="https://www.cbr.ru/hd_base/zcyc_params/zcyc/?DateTo=18.11.2016" xr:uid="{00000000-0004-0000-0B00-00002D010000}"/>
    <hyperlink ref="A307" r:id="rId303" display="https://www.cbr.ru/hd_base/zcyc_params/zcyc/?DateTo=17.11.2016" xr:uid="{00000000-0004-0000-0B00-00002E010000}"/>
    <hyperlink ref="A308" r:id="rId304" display="https://www.cbr.ru/hd_base/zcyc_params/zcyc/?DateTo=16.11.2016" xr:uid="{00000000-0004-0000-0B00-00002F010000}"/>
    <hyperlink ref="A309" r:id="rId305" display="https://www.cbr.ru/hd_base/zcyc_params/zcyc/?DateTo=15.11.2016" xr:uid="{00000000-0004-0000-0B00-000030010000}"/>
    <hyperlink ref="A310" r:id="rId306" display="https://www.cbr.ru/hd_base/zcyc_params/zcyc/?DateTo=14.11.2016" xr:uid="{00000000-0004-0000-0B00-000031010000}"/>
    <hyperlink ref="A311" r:id="rId307" display="https://www.cbr.ru/hd_base/zcyc_params/zcyc/?DateTo=11.11.2016" xr:uid="{00000000-0004-0000-0B00-000032010000}"/>
    <hyperlink ref="A312" r:id="rId308" display="https://www.cbr.ru/hd_base/zcyc_params/zcyc/?DateTo=10.11.2016" xr:uid="{00000000-0004-0000-0B00-000033010000}"/>
    <hyperlink ref="A313" r:id="rId309" display="https://www.cbr.ru/hd_base/zcyc_params/zcyc/?DateTo=09.11.2016" xr:uid="{00000000-0004-0000-0B00-000034010000}"/>
    <hyperlink ref="A314" r:id="rId310" display="https://www.cbr.ru/hd_base/zcyc_params/zcyc/?DateTo=08.11.2016" xr:uid="{00000000-0004-0000-0B00-000035010000}"/>
    <hyperlink ref="A315" r:id="rId311" display="https://www.cbr.ru/hd_base/zcyc_params/zcyc/?DateTo=07.11.2016" xr:uid="{00000000-0004-0000-0B00-000036010000}"/>
    <hyperlink ref="A316" r:id="rId312" display="https://www.cbr.ru/hd_base/zcyc_params/zcyc/?DateTo=03.11.2016" xr:uid="{00000000-0004-0000-0B00-000037010000}"/>
    <hyperlink ref="A317" r:id="rId313" display="https://www.cbr.ru/hd_base/zcyc_params/zcyc/?DateTo=02.11.2016" xr:uid="{00000000-0004-0000-0B00-000038010000}"/>
    <hyperlink ref="A318" r:id="rId314" display="https://www.cbr.ru/hd_base/zcyc_params/zcyc/?DateTo=01.11.2016" xr:uid="{00000000-0004-0000-0B00-000039010000}"/>
    <hyperlink ref="A319" r:id="rId315" display="https://www.cbr.ru/hd_base/zcyc_params/zcyc/?DateTo=31.10.2016" xr:uid="{00000000-0004-0000-0B00-00003A010000}"/>
    <hyperlink ref="A320" r:id="rId316" display="https://www.cbr.ru/hd_base/zcyc_params/zcyc/?DateTo=28.10.2016" xr:uid="{00000000-0004-0000-0B00-00003B010000}"/>
    <hyperlink ref="A321" r:id="rId317" display="https://www.cbr.ru/hd_base/zcyc_params/zcyc/?DateTo=27.10.2016" xr:uid="{00000000-0004-0000-0B00-00003C010000}"/>
    <hyperlink ref="A322" r:id="rId318" display="https://www.cbr.ru/hd_base/zcyc_params/zcyc/?DateTo=26.10.2016" xr:uid="{00000000-0004-0000-0B00-00003D010000}"/>
    <hyperlink ref="A323" r:id="rId319" display="https://www.cbr.ru/hd_base/zcyc_params/zcyc/?DateTo=25.10.2016" xr:uid="{00000000-0004-0000-0B00-00003E010000}"/>
    <hyperlink ref="A324" r:id="rId320" display="https://www.cbr.ru/hd_base/zcyc_params/zcyc/?DateTo=24.10.2016" xr:uid="{00000000-0004-0000-0B00-00003F010000}"/>
    <hyperlink ref="A325" r:id="rId321" display="https://www.cbr.ru/hd_base/zcyc_params/zcyc/?DateTo=21.10.2016" xr:uid="{00000000-0004-0000-0B00-000040010000}"/>
    <hyperlink ref="A326" r:id="rId322" display="https://www.cbr.ru/hd_base/zcyc_params/zcyc/?DateTo=20.10.2016" xr:uid="{00000000-0004-0000-0B00-000041010000}"/>
    <hyperlink ref="A327" r:id="rId323" display="https://www.cbr.ru/hd_base/zcyc_params/zcyc/?DateTo=19.10.2016" xr:uid="{00000000-0004-0000-0B00-000042010000}"/>
    <hyperlink ref="A328" r:id="rId324" display="https://www.cbr.ru/hd_base/zcyc_params/zcyc/?DateTo=18.10.2016" xr:uid="{00000000-0004-0000-0B00-000043010000}"/>
    <hyperlink ref="A329" r:id="rId325" display="https://www.cbr.ru/hd_base/zcyc_params/zcyc/?DateTo=17.10.2016" xr:uid="{00000000-0004-0000-0B00-000044010000}"/>
    <hyperlink ref="A330" r:id="rId326" display="https://www.cbr.ru/hd_base/zcyc_params/zcyc/?DateTo=14.10.2016" xr:uid="{00000000-0004-0000-0B00-000045010000}"/>
    <hyperlink ref="A331" r:id="rId327" display="https://www.cbr.ru/hd_base/zcyc_params/zcyc/?DateTo=13.10.2016" xr:uid="{00000000-0004-0000-0B00-000046010000}"/>
    <hyperlink ref="A332" r:id="rId328" display="https://www.cbr.ru/hd_base/zcyc_params/zcyc/?DateTo=12.10.2016" xr:uid="{00000000-0004-0000-0B00-000047010000}"/>
    <hyperlink ref="A333" r:id="rId329" display="https://www.cbr.ru/hd_base/zcyc_params/zcyc/?DateTo=11.10.2016" xr:uid="{00000000-0004-0000-0B00-000048010000}"/>
    <hyperlink ref="A334" r:id="rId330" display="https://www.cbr.ru/hd_base/zcyc_params/zcyc/?DateTo=10.10.2016" xr:uid="{00000000-0004-0000-0B00-000049010000}"/>
    <hyperlink ref="A335" r:id="rId331" display="https://www.cbr.ru/hd_base/zcyc_params/zcyc/?DateTo=07.10.2016" xr:uid="{00000000-0004-0000-0B00-00004A010000}"/>
    <hyperlink ref="A336" r:id="rId332" display="https://www.cbr.ru/hd_base/zcyc_params/zcyc/?DateTo=06.10.2016" xr:uid="{00000000-0004-0000-0B00-00004B010000}"/>
    <hyperlink ref="A337" r:id="rId333" display="https://www.cbr.ru/hd_base/zcyc_params/zcyc/?DateTo=05.10.2016" xr:uid="{00000000-0004-0000-0B00-00004C010000}"/>
    <hyperlink ref="A338" r:id="rId334" display="https://www.cbr.ru/hd_base/zcyc_params/zcyc/?DateTo=04.10.2016" xr:uid="{00000000-0004-0000-0B00-00004D010000}"/>
    <hyperlink ref="A339" r:id="rId335" display="https://www.cbr.ru/hd_base/zcyc_params/zcyc/?DateTo=03.10.2016" xr:uid="{00000000-0004-0000-0B00-00004E010000}"/>
    <hyperlink ref="A340" r:id="rId336" display="https://www.cbr.ru/hd_base/zcyc_params/zcyc/?DateTo=30.09.2016" xr:uid="{00000000-0004-0000-0B00-00004F010000}"/>
    <hyperlink ref="A341" r:id="rId337" display="https://www.cbr.ru/hd_base/zcyc_params/zcyc/?DateTo=29.09.2016" xr:uid="{00000000-0004-0000-0B00-000050010000}"/>
    <hyperlink ref="A342" r:id="rId338" display="https://www.cbr.ru/hd_base/zcyc_params/zcyc/?DateTo=28.09.2016" xr:uid="{00000000-0004-0000-0B00-000051010000}"/>
    <hyperlink ref="A343" r:id="rId339" display="https://www.cbr.ru/hd_base/zcyc_params/zcyc/?DateTo=27.09.2016" xr:uid="{00000000-0004-0000-0B00-000052010000}"/>
    <hyperlink ref="A344" r:id="rId340" display="https://www.cbr.ru/hd_base/zcyc_params/zcyc/?DateTo=26.09.2016" xr:uid="{00000000-0004-0000-0B00-000053010000}"/>
    <hyperlink ref="A345" r:id="rId341" display="https://www.cbr.ru/hd_base/zcyc_params/zcyc/?DateTo=23.09.2016" xr:uid="{00000000-0004-0000-0B00-000054010000}"/>
    <hyperlink ref="A346" r:id="rId342" display="https://www.cbr.ru/hd_base/zcyc_params/zcyc/?DateTo=22.09.2016" xr:uid="{00000000-0004-0000-0B00-000055010000}"/>
    <hyperlink ref="A347" r:id="rId343" display="https://www.cbr.ru/hd_base/zcyc_params/zcyc/?DateTo=21.09.2016" xr:uid="{00000000-0004-0000-0B00-000056010000}"/>
    <hyperlink ref="A348" r:id="rId344" display="https://www.cbr.ru/hd_base/zcyc_params/zcyc/?DateTo=20.09.2016" xr:uid="{00000000-0004-0000-0B00-000057010000}"/>
    <hyperlink ref="A349" r:id="rId345" display="https://www.cbr.ru/hd_base/zcyc_params/zcyc/?DateTo=19.09.2016" xr:uid="{00000000-0004-0000-0B00-000058010000}"/>
    <hyperlink ref="A350" r:id="rId346" display="https://www.cbr.ru/hd_base/zcyc_params/zcyc/?DateTo=16.09.2016" xr:uid="{00000000-0004-0000-0B00-000059010000}"/>
    <hyperlink ref="A351" r:id="rId347" display="https://www.cbr.ru/hd_base/zcyc_params/zcyc/?DateTo=15.09.2016" xr:uid="{00000000-0004-0000-0B00-00005A010000}"/>
    <hyperlink ref="A352" r:id="rId348" display="https://www.cbr.ru/hd_base/zcyc_params/zcyc/?DateTo=14.09.2016" xr:uid="{00000000-0004-0000-0B00-00005B010000}"/>
    <hyperlink ref="A353" r:id="rId349" display="https://www.cbr.ru/hd_base/zcyc_params/zcyc/?DateTo=13.09.2016" xr:uid="{00000000-0004-0000-0B00-00005C010000}"/>
    <hyperlink ref="A354" r:id="rId350" display="https://www.cbr.ru/hd_base/zcyc_params/zcyc/?DateTo=12.09.2016" xr:uid="{00000000-0004-0000-0B00-00005D010000}"/>
    <hyperlink ref="A355" r:id="rId351" display="https://www.cbr.ru/hd_base/zcyc_params/zcyc/?DateTo=09.09.2016" xr:uid="{00000000-0004-0000-0B00-00005E010000}"/>
    <hyperlink ref="A356" r:id="rId352" display="https://www.cbr.ru/hd_base/zcyc_params/zcyc/?DateTo=08.09.2016" xr:uid="{00000000-0004-0000-0B00-00005F010000}"/>
    <hyperlink ref="A357" r:id="rId353" display="https://www.cbr.ru/hd_base/zcyc_params/zcyc/?DateTo=07.09.2016" xr:uid="{00000000-0004-0000-0B00-000060010000}"/>
    <hyperlink ref="A358" r:id="rId354" display="https://www.cbr.ru/hd_base/zcyc_params/zcyc/?DateTo=06.09.2016" xr:uid="{00000000-0004-0000-0B00-000061010000}"/>
    <hyperlink ref="A359" r:id="rId355" display="https://www.cbr.ru/hd_base/zcyc_params/zcyc/?DateTo=05.09.2016" xr:uid="{00000000-0004-0000-0B00-000062010000}"/>
    <hyperlink ref="A360" r:id="rId356" display="https://www.cbr.ru/hd_base/zcyc_params/zcyc/?DateTo=02.09.2016" xr:uid="{00000000-0004-0000-0B00-000063010000}"/>
    <hyperlink ref="A361" r:id="rId357" display="https://www.cbr.ru/hd_base/zcyc_params/zcyc/?DateTo=01.09.2016" xr:uid="{00000000-0004-0000-0B00-000064010000}"/>
    <hyperlink ref="A362" r:id="rId358" display="https://www.cbr.ru/hd_base/zcyc_params/zcyc/?DateTo=31.08.2016" xr:uid="{00000000-0004-0000-0B00-000065010000}"/>
    <hyperlink ref="A363" r:id="rId359" display="https://www.cbr.ru/hd_base/zcyc_params/zcyc/?DateTo=30.08.2016" xr:uid="{00000000-0004-0000-0B00-000066010000}"/>
    <hyperlink ref="A364" r:id="rId360" display="https://www.cbr.ru/hd_base/zcyc_params/zcyc/?DateTo=29.08.2016" xr:uid="{00000000-0004-0000-0B00-000067010000}"/>
    <hyperlink ref="A365" r:id="rId361" display="https://www.cbr.ru/hd_base/zcyc_params/zcyc/?DateTo=26.08.2016" xr:uid="{00000000-0004-0000-0B00-000068010000}"/>
    <hyperlink ref="A366" r:id="rId362" display="https://www.cbr.ru/hd_base/zcyc_params/zcyc/?DateTo=25.08.2016" xr:uid="{00000000-0004-0000-0B00-000069010000}"/>
    <hyperlink ref="A367" r:id="rId363" display="https://www.cbr.ru/hd_base/zcyc_params/zcyc/?DateTo=24.08.2016" xr:uid="{00000000-0004-0000-0B00-00006A010000}"/>
    <hyperlink ref="A368" r:id="rId364" display="https://www.cbr.ru/hd_base/zcyc_params/zcyc/?DateTo=23.08.2016" xr:uid="{00000000-0004-0000-0B00-00006B010000}"/>
    <hyperlink ref="A369" r:id="rId365" display="https://www.cbr.ru/hd_base/zcyc_params/zcyc/?DateTo=22.08.2016" xr:uid="{00000000-0004-0000-0B00-00006C010000}"/>
    <hyperlink ref="A370" r:id="rId366" display="https://www.cbr.ru/hd_base/zcyc_params/zcyc/?DateTo=19.08.2016" xr:uid="{00000000-0004-0000-0B00-00006D010000}"/>
    <hyperlink ref="A371" r:id="rId367" display="https://www.cbr.ru/hd_base/zcyc_params/zcyc/?DateTo=18.08.2016" xr:uid="{00000000-0004-0000-0B00-00006E010000}"/>
    <hyperlink ref="A372" r:id="rId368" display="https://www.cbr.ru/hd_base/zcyc_params/zcyc/?DateTo=17.08.2016" xr:uid="{00000000-0004-0000-0B00-00006F010000}"/>
    <hyperlink ref="A373" r:id="rId369" display="https://www.cbr.ru/hd_base/zcyc_params/zcyc/?DateTo=16.08.2016" xr:uid="{00000000-0004-0000-0B00-000070010000}"/>
    <hyperlink ref="A374" r:id="rId370" display="https://www.cbr.ru/hd_base/zcyc_params/zcyc/?DateTo=15.08.2016" xr:uid="{00000000-0004-0000-0B00-000071010000}"/>
    <hyperlink ref="A375" r:id="rId371" display="https://www.cbr.ru/hd_base/zcyc_params/zcyc/?DateTo=12.08.2016" xr:uid="{00000000-0004-0000-0B00-000072010000}"/>
    <hyperlink ref="A376" r:id="rId372" display="https://www.cbr.ru/hd_base/zcyc_params/zcyc/?DateTo=11.08.2016" xr:uid="{00000000-0004-0000-0B00-000073010000}"/>
    <hyperlink ref="A377" r:id="rId373" display="https://www.cbr.ru/hd_base/zcyc_params/zcyc/?DateTo=10.08.2016" xr:uid="{00000000-0004-0000-0B00-000074010000}"/>
    <hyperlink ref="A378" r:id="rId374" display="https://www.cbr.ru/hd_base/zcyc_params/zcyc/?DateTo=09.08.2016" xr:uid="{00000000-0004-0000-0B00-000075010000}"/>
    <hyperlink ref="A379" r:id="rId375" display="https://www.cbr.ru/hd_base/zcyc_params/zcyc/?DateTo=08.08.2016" xr:uid="{00000000-0004-0000-0B00-000076010000}"/>
    <hyperlink ref="A380" r:id="rId376" display="https://www.cbr.ru/hd_base/zcyc_params/zcyc/?DateTo=05.08.2016" xr:uid="{00000000-0004-0000-0B00-000077010000}"/>
    <hyperlink ref="A381" r:id="rId377" display="https://www.cbr.ru/hd_base/zcyc_params/zcyc/?DateTo=04.08.2016" xr:uid="{00000000-0004-0000-0B00-000078010000}"/>
    <hyperlink ref="A382" r:id="rId378" display="https://www.cbr.ru/hd_base/zcyc_params/zcyc/?DateTo=03.08.2016" xr:uid="{00000000-0004-0000-0B00-000079010000}"/>
    <hyperlink ref="A383" r:id="rId379" display="https://www.cbr.ru/hd_base/zcyc_params/zcyc/?DateTo=02.08.2016" xr:uid="{00000000-0004-0000-0B00-00007A010000}"/>
    <hyperlink ref="A384" r:id="rId380" display="https://www.cbr.ru/hd_base/zcyc_params/zcyc/?DateTo=01.08.2016" xr:uid="{00000000-0004-0000-0B00-00007B010000}"/>
    <hyperlink ref="A385" r:id="rId381" display="https://www.cbr.ru/hd_base/zcyc_params/zcyc/?DateTo=29.07.2016" xr:uid="{00000000-0004-0000-0B00-00007C010000}"/>
    <hyperlink ref="A386" r:id="rId382" display="https://www.cbr.ru/hd_base/zcyc_params/zcyc/?DateTo=28.07.2016" xr:uid="{00000000-0004-0000-0B00-00007D010000}"/>
    <hyperlink ref="A387" r:id="rId383" display="https://www.cbr.ru/hd_base/zcyc_params/zcyc/?DateTo=27.07.2016" xr:uid="{00000000-0004-0000-0B00-00007E010000}"/>
    <hyperlink ref="A388" r:id="rId384" display="https://www.cbr.ru/hd_base/zcyc_params/zcyc/?DateTo=26.07.2016" xr:uid="{00000000-0004-0000-0B00-00007F010000}"/>
    <hyperlink ref="A389" r:id="rId385" display="https://www.cbr.ru/hd_base/zcyc_params/zcyc/?DateTo=25.07.2016" xr:uid="{00000000-0004-0000-0B00-000080010000}"/>
    <hyperlink ref="A390" r:id="rId386" display="https://www.cbr.ru/hd_base/zcyc_params/zcyc/?DateTo=22.07.2016" xr:uid="{00000000-0004-0000-0B00-000081010000}"/>
    <hyperlink ref="A391" r:id="rId387" display="https://www.cbr.ru/hd_base/zcyc_params/zcyc/?DateTo=21.07.2016" xr:uid="{00000000-0004-0000-0B00-000082010000}"/>
    <hyperlink ref="A392" r:id="rId388" display="https://www.cbr.ru/hd_base/zcyc_params/zcyc/?DateTo=20.07.2016" xr:uid="{00000000-0004-0000-0B00-000083010000}"/>
    <hyperlink ref="A393" r:id="rId389" display="https://www.cbr.ru/hd_base/zcyc_params/zcyc/?DateTo=19.07.2016" xr:uid="{00000000-0004-0000-0B00-000084010000}"/>
    <hyperlink ref="A394" r:id="rId390" display="https://www.cbr.ru/hd_base/zcyc_params/zcyc/?DateTo=18.07.2016" xr:uid="{00000000-0004-0000-0B00-000085010000}"/>
    <hyperlink ref="A395" r:id="rId391" display="https://www.cbr.ru/hd_base/zcyc_params/zcyc/?DateTo=15.07.2016" xr:uid="{00000000-0004-0000-0B00-000086010000}"/>
    <hyperlink ref="A396" r:id="rId392" display="https://www.cbr.ru/hd_base/zcyc_params/zcyc/?DateTo=14.07.2016" xr:uid="{00000000-0004-0000-0B00-000087010000}"/>
    <hyperlink ref="A397" r:id="rId393" display="https://www.cbr.ru/hd_base/zcyc_params/zcyc/?DateTo=13.07.2016" xr:uid="{00000000-0004-0000-0B00-000088010000}"/>
    <hyperlink ref="A398" r:id="rId394" display="https://www.cbr.ru/hd_base/zcyc_params/zcyc/?DateTo=12.07.2016" xr:uid="{00000000-0004-0000-0B00-000089010000}"/>
    <hyperlink ref="A399" r:id="rId395" display="https://www.cbr.ru/hd_base/zcyc_params/zcyc/?DateTo=11.07.2016" xr:uid="{00000000-0004-0000-0B00-00008A010000}"/>
    <hyperlink ref="A400" r:id="rId396" display="https://www.cbr.ru/hd_base/zcyc_params/zcyc/?DateTo=08.07.2016" xr:uid="{00000000-0004-0000-0B00-00008B010000}"/>
    <hyperlink ref="A401" r:id="rId397" display="https://www.cbr.ru/hd_base/zcyc_params/zcyc/?DateTo=07.07.2016" xr:uid="{00000000-0004-0000-0B00-00008C010000}"/>
    <hyperlink ref="A402" r:id="rId398" display="https://www.cbr.ru/hd_base/zcyc_params/zcyc/?DateTo=06.07.2016" xr:uid="{00000000-0004-0000-0B00-00008D010000}"/>
    <hyperlink ref="A403" r:id="rId399" display="https://www.cbr.ru/hd_base/zcyc_params/zcyc/?DateTo=05.07.2016" xr:uid="{00000000-0004-0000-0B00-00008E010000}"/>
    <hyperlink ref="A404" r:id="rId400" display="https://www.cbr.ru/hd_base/zcyc_params/zcyc/?DateTo=04.07.2016" xr:uid="{00000000-0004-0000-0B00-00008F010000}"/>
    <hyperlink ref="A405" r:id="rId401" display="https://www.cbr.ru/hd_base/zcyc_params/zcyc/?DateTo=01.07.2016" xr:uid="{00000000-0004-0000-0B00-000090010000}"/>
    <hyperlink ref="A406" r:id="rId402" display="https://www.cbr.ru/hd_base/zcyc_params/zcyc/?DateTo=30.06.2016" xr:uid="{00000000-0004-0000-0B00-000091010000}"/>
    <hyperlink ref="A407" r:id="rId403" display="https://www.cbr.ru/hd_base/zcyc_params/zcyc/?DateTo=29.06.2016" xr:uid="{00000000-0004-0000-0B00-000092010000}"/>
    <hyperlink ref="A408" r:id="rId404" display="https://www.cbr.ru/hd_base/zcyc_params/zcyc/?DateTo=28.06.2016" xr:uid="{00000000-0004-0000-0B00-000093010000}"/>
    <hyperlink ref="A409" r:id="rId405" display="https://www.cbr.ru/hd_base/zcyc_params/zcyc/?DateTo=27.06.2016" xr:uid="{00000000-0004-0000-0B00-000094010000}"/>
    <hyperlink ref="A410" r:id="rId406" display="https://www.cbr.ru/hd_base/zcyc_params/zcyc/?DateTo=24.06.2016" xr:uid="{00000000-0004-0000-0B00-000095010000}"/>
    <hyperlink ref="A411" r:id="rId407" display="https://www.cbr.ru/hd_base/zcyc_params/zcyc/?DateTo=23.06.2016" xr:uid="{00000000-0004-0000-0B00-000096010000}"/>
    <hyperlink ref="A412" r:id="rId408" display="https://www.cbr.ru/hd_base/zcyc_params/zcyc/?DateTo=22.06.2016" xr:uid="{00000000-0004-0000-0B00-000097010000}"/>
    <hyperlink ref="A413" r:id="rId409" display="https://www.cbr.ru/hd_base/zcyc_params/zcyc/?DateTo=21.06.2016" xr:uid="{00000000-0004-0000-0B00-000098010000}"/>
    <hyperlink ref="A414" r:id="rId410" display="https://www.cbr.ru/hd_base/zcyc_params/zcyc/?DateTo=20.06.2016" xr:uid="{00000000-0004-0000-0B00-000099010000}"/>
    <hyperlink ref="A415" r:id="rId411" display="https://www.cbr.ru/hd_base/zcyc_params/zcyc/?DateTo=17.06.2016" xr:uid="{00000000-0004-0000-0B00-00009A010000}"/>
    <hyperlink ref="A416" r:id="rId412" display="https://www.cbr.ru/hd_base/zcyc_params/zcyc/?DateTo=16.06.2016" xr:uid="{00000000-0004-0000-0B00-00009B010000}"/>
    <hyperlink ref="A417" r:id="rId413" display="https://www.cbr.ru/hd_base/zcyc_params/zcyc/?DateTo=15.06.2016" xr:uid="{00000000-0004-0000-0B00-00009C010000}"/>
    <hyperlink ref="A418" r:id="rId414" display="https://www.cbr.ru/hd_base/zcyc_params/zcyc/?DateTo=14.06.2016" xr:uid="{00000000-0004-0000-0B00-00009D010000}"/>
    <hyperlink ref="A419" r:id="rId415" display="https://www.cbr.ru/hd_base/zcyc_params/zcyc/?DateTo=10.06.2016" xr:uid="{00000000-0004-0000-0B00-00009E010000}"/>
    <hyperlink ref="A420" r:id="rId416" display="https://www.cbr.ru/hd_base/zcyc_params/zcyc/?DateTo=09.06.2016" xr:uid="{00000000-0004-0000-0B00-00009F010000}"/>
    <hyperlink ref="A421" r:id="rId417" display="https://www.cbr.ru/hd_base/zcyc_params/zcyc/?DateTo=08.06.2016" xr:uid="{00000000-0004-0000-0B00-0000A0010000}"/>
    <hyperlink ref="A422" r:id="rId418" display="https://www.cbr.ru/hd_base/zcyc_params/zcyc/?DateTo=07.06.2016" xr:uid="{00000000-0004-0000-0B00-0000A1010000}"/>
    <hyperlink ref="A423" r:id="rId419" display="https://www.cbr.ru/hd_base/zcyc_params/zcyc/?DateTo=06.06.2016" xr:uid="{00000000-0004-0000-0B00-0000A2010000}"/>
    <hyperlink ref="A424" r:id="rId420" display="https://www.cbr.ru/hd_base/zcyc_params/zcyc/?DateTo=03.06.2016" xr:uid="{00000000-0004-0000-0B00-0000A3010000}"/>
    <hyperlink ref="A425" r:id="rId421" display="https://www.cbr.ru/hd_base/zcyc_params/zcyc/?DateTo=02.06.2016" xr:uid="{00000000-0004-0000-0B00-0000A4010000}"/>
    <hyperlink ref="A426" r:id="rId422" display="https://www.cbr.ru/hd_base/zcyc_params/zcyc/?DateTo=01.06.2016" xr:uid="{00000000-0004-0000-0B00-0000A5010000}"/>
    <hyperlink ref="A427" r:id="rId423" display="https://www.cbr.ru/hd_base/zcyc_params/zcyc/?DateTo=31.05.2016" xr:uid="{00000000-0004-0000-0B00-0000A6010000}"/>
    <hyperlink ref="A428" r:id="rId424" display="https://www.cbr.ru/hd_base/zcyc_params/zcyc/?DateTo=30.05.2016" xr:uid="{00000000-0004-0000-0B00-0000A7010000}"/>
    <hyperlink ref="A429" r:id="rId425" display="https://www.cbr.ru/hd_base/zcyc_params/zcyc/?DateTo=27.05.2016" xr:uid="{00000000-0004-0000-0B00-0000A8010000}"/>
    <hyperlink ref="A430" r:id="rId426" display="https://www.cbr.ru/hd_base/zcyc_params/zcyc/?DateTo=26.05.2016" xr:uid="{00000000-0004-0000-0B00-0000A9010000}"/>
    <hyperlink ref="A431" r:id="rId427" display="https://www.cbr.ru/hd_base/zcyc_params/zcyc/?DateTo=25.05.2016" xr:uid="{00000000-0004-0000-0B00-0000AA010000}"/>
    <hyperlink ref="A432" r:id="rId428" display="https://www.cbr.ru/hd_base/zcyc_params/zcyc/?DateTo=24.05.2016" xr:uid="{00000000-0004-0000-0B00-0000AB010000}"/>
    <hyperlink ref="A433" r:id="rId429" display="https://www.cbr.ru/hd_base/zcyc_params/zcyc/?DateTo=23.05.2016" xr:uid="{00000000-0004-0000-0B00-0000AC010000}"/>
    <hyperlink ref="A434" r:id="rId430" display="https://www.cbr.ru/hd_base/zcyc_params/zcyc/?DateTo=20.05.2016" xr:uid="{00000000-0004-0000-0B00-0000AD010000}"/>
    <hyperlink ref="A435" r:id="rId431" display="https://www.cbr.ru/hd_base/zcyc_params/zcyc/?DateTo=19.05.2016" xr:uid="{00000000-0004-0000-0B00-0000AE010000}"/>
    <hyperlink ref="A436" r:id="rId432" display="https://www.cbr.ru/hd_base/zcyc_params/zcyc/?DateTo=18.05.2016" xr:uid="{00000000-0004-0000-0B00-0000AF010000}"/>
    <hyperlink ref="A437" r:id="rId433" display="https://www.cbr.ru/hd_base/zcyc_params/zcyc/?DateTo=17.05.2016" xr:uid="{00000000-0004-0000-0B00-0000B0010000}"/>
    <hyperlink ref="A438" r:id="rId434" display="https://www.cbr.ru/hd_base/zcyc_params/zcyc/?DateTo=16.05.2016" xr:uid="{00000000-0004-0000-0B00-0000B1010000}"/>
    <hyperlink ref="A439" r:id="rId435" display="https://www.cbr.ru/hd_base/zcyc_params/zcyc/?DateTo=13.05.2016" xr:uid="{00000000-0004-0000-0B00-0000B2010000}"/>
    <hyperlink ref="A440" r:id="rId436" display="https://www.cbr.ru/hd_base/zcyc_params/zcyc/?DateTo=12.05.2016" xr:uid="{00000000-0004-0000-0B00-0000B3010000}"/>
    <hyperlink ref="A441" r:id="rId437" display="https://www.cbr.ru/hd_base/zcyc_params/zcyc/?DateTo=11.05.2016" xr:uid="{00000000-0004-0000-0B00-0000B4010000}"/>
    <hyperlink ref="A442" r:id="rId438" display="https://www.cbr.ru/hd_base/zcyc_params/zcyc/?DateTo=10.05.2016" xr:uid="{00000000-0004-0000-0B00-0000B5010000}"/>
    <hyperlink ref="A443" r:id="rId439" display="https://www.cbr.ru/hd_base/zcyc_params/zcyc/?DateTo=06.05.2016" xr:uid="{00000000-0004-0000-0B00-0000B6010000}"/>
    <hyperlink ref="A444" r:id="rId440" display="https://www.cbr.ru/hd_base/zcyc_params/zcyc/?DateTo=05.05.2016" xr:uid="{00000000-0004-0000-0B00-0000B7010000}"/>
    <hyperlink ref="A445" r:id="rId441" display="https://www.cbr.ru/hd_base/zcyc_params/zcyc/?DateTo=04.05.2016" xr:uid="{00000000-0004-0000-0B00-0000B8010000}"/>
    <hyperlink ref="A446" r:id="rId442" display="https://www.cbr.ru/hd_base/zcyc_params/zcyc/?DateTo=29.04.2016" xr:uid="{00000000-0004-0000-0B00-0000B9010000}"/>
    <hyperlink ref="A447" r:id="rId443" display="https://www.cbr.ru/hd_base/zcyc_params/zcyc/?DateTo=28.04.2016" xr:uid="{00000000-0004-0000-0B00-0000BA010000}"/>
    <hyperlink ref="A448" r:id="rId444" display="https://www.cbr.ru/hd_base/zcyc_params/zcyc/?DateTo=27.04.2016" xr:uid="{00000000-0004-0000-0B00-0000BB010000}"/>
    <hyperlink ref="A449" r:id="rId445" display="https://www.cbr.ru/hd_base/zcyc_params/zcyc/?DateTo=26.04.2016" xr:uid="{00000000-0004-0000-0B00-0000BC010000}"/>
    <hyperlink ref="A450" r:id="rId446" display="https://www.cbr.ru/hd_base/zcyc_params/zcyc/?DateTo=25.04.2016" xr:uid="{00000000-0004-0000-0B00-0000BD010000}"/>
    <hyperlink ref="A451" r:id="rId447" display="https://www.cbr.ru/hd_base/zcyc_params/zcyc/?DateTo=22.04.2016" xr:uid="{00000000-0004-0000-0B00-0000BE010000}"/>
    <hyperlink ref="A452" r:id="rId448" display="https://www.cbr.ru/hd_base/zcyc_params/zcyc/?DateTo=21.04.2016" xr:uid="{00000000-0004-0000-0B00-0000BF010000}"/>
    <hyperlink ref="A453" r:id="rId449" display="https://www.cbr.ru/hd_base/zcyc_params/zcyc/?DateTo=20.04.2016" xr:uid="{00000000-0004-0000-0B00-0000C0010000}"/>
    <hyperlink ref="A454" r:id="rId450" display="https://www.cbr.ru/hd_base/zcyc_params/zcyc/?DateTo=19.04.2016" xr:uid="{00000000-0004-0000-0B00-0000C1010000}"/>
    <hyperlink ref="A455" r:id="rId451" display="https://www.cbr.ru/hd_base/zcyc_params/zcyc/?DateTo=18.04.2016" xr:uid="{00000000-0004-0000-0B00-0000C2010000}"/>
    <hyperlink ref="A456" r:id="rId452" display="https://www.cbr.ru/hd_base/zcyc_params/zcyc/?DateTo=15.04.2016" xr:uid="{00000000-0004-0000-0B00-0000C3010000}"/>
    <hyperlink ref="A457" r:id="rId453" display="https://www.cbr.ru/hd_base/zcyc_params/zcyc/?DateTo=14.04.2016" xr:uid="{00000000-0004-0000-0B00-0000C4010000}"/>
    <hyperlink ref="A458" r:id="rId454" display="https://www.cbr.ru/hd_base/zcyc_params/zcyc/?DateTo=13.04.2016" xr:uid="{00000000-0004-0000-0B00-0000C5010000}"/>
    <hyperlink ref="A459" r:id="rId455" display="https://www.cbr.ru/hd_base/zcyc_params/zcyc/?DateTo=12.04.2016" xr:uid="{00000000-0004-0000-0B00-0000C6010000}"/>
    <hyperlink ref="A460" r:id="rId456" display="https://www.cbr.ru/hd_base/zcyc_params/zcyc/?DateTo=11.04.2016" xr:uid="{00000000-0004-0000-0B00-0000C7010000}"/>
    <hyperlink ref="A461" r:id="rId457" display="https://www.cbr.ru/hd_base/zcyc_params/zcyc/?DateTo=08.04.2016" xr:uid="{00000000-0004-0000-0B00-0000C8010000}"/>
    <hyperlink ref="A462" r:id="rId458" display="https://www.cbr.ru/hd_base/zcyc_params/zcyc/?DateTo=07.04.2016" xr:uid="{00000000-0004-0000-0B00-0000C9010000}"/>
    <hyperlink ref="A463" r:id="rId459" display="https://www.cbr.ru/hd_base/zcyc_params/zcyc/?DateTo=06.04.2016" xr:uid="{00000000-0004-0000-0B00-0000CA010000}"/>
    <hyperlink ref="A464" r:id="rId460" display="https://www.cbr.ru/hd_base/zcyc_params/zcyc/?DateTo=05.04.2016" xr:uid="{00000000-0004-0000-0B00-0000CB010000}"/>
    <hyperlink ref="A465" r:id="rId461" display="https://www.cbr.ru/hd_base/zcyc_params/zcyc/?DateTo=04.04.2016" xr:uid="{00000000-0004-0000-0B00-0000CC010000}"/>
    <hyperlink ref="A466" r:id="rId462" display="https://www.cbr.ru/hd_base/zcyc_params/zcyc/?DateTo=01.04.2016" xr:uid="{00000000-0004-0000-0B00-0000CD010000}"/>
    <hyperlink ref="A467" r:id="rId463" display="https://www.cbr.ru/hd_base/zcyc_params/zcyc/?DateTo=31.03.2016" xr:uid="{00000000-0004-0000-0B00-0000CE010000}"/>
    <hyperlink ref="A468" r:id="rId464" display="https://www.cbr.ru/hd_base/zcyc_params/zcyc/?DateTo=30.03.2016" xr:uid="{00000000-0004-0000-0B00-0000CF010000}"/>
    <hyperlink ref="A469" r:id="rId465" display="https://www.cbr.ru/hd_base/zcyc_params/zcyc/?DateTo=29.03.2016" xr:uid="{00000000-0004-0000-0B00-0000D0010000}"/>
    <hyperlink ref="A470" r:id="rId466" display="https://www.cbr.ru/hd_base/zcyc_params/zcyc/?DateTo=28.03.2016" xr:uid="{00000000-0004-0000-0B00-0000D1010000}"/>
    <hyperlink ref="A471" r:id="rId467" display="https://www.cbr.ru/hd_base/zcyc_params/zcyc/?DateTo=25.03.2016" xr:uid="{00000000-0004-0000-0B00-0000D2010000}"/>
    <hyperlink ref="A472" r:id="rId468" display="https://www.cbr.ru/hd_base/zcyc_params/zcyc/?DateTo=24.03.2016" xr:uid="{00000000-0004-0000-0B00-0000D3010000}"/>
    <hyperlink ref="A473" r:id="rId469" display="https://www.cbr.ru/hd_base/zcyc_params/zcyc/?DateTo=23.03.2016" xr:uid="{00000000-0004-0000-0B00-0000D4010000}"/>
    <hyperlink ref="A474" r:id="rId470" display="https://www.cbr.ru/hd_base/zcyc_params/zcyc/?DateTo=22.03.2016" xr:uid="{00000000-0004-0000-0B00-0000D5010000}"/>
    <hyperlink ref="A475" r:id="rId471" display="https://www.cbr.ru/hd_base/zcyc_params/zcyc/?DateTo=21.03.2016" xr:uid="{00000000-0004-0000-0B00-0000D6010000}"/>
    <hyperlink ref="A476" r:id="rId472" display="https://www.cbr.ru/hd_base/zcyc_params/zcyc/?DateTo=18.03.2016" xr:uid="{00000000-0004-0000-0B00-0000D7010000}"/>
    <hyperlink ref="A477" r:id="rId473" display="https://www.cbr.ru/hd_base/zcyc_params/zcyc/?DateTo=17.03.2016" xr:uid="{00000000-0004-0000-0B00-0000D8010000}"/>
    <hyperlink ref="A478" r:id="rId474" display="https://www.cbr.ru/hd_base/zcyc_params/zcyc/?DateTo=16.03.2016" xr:uid="{00000000-0004-0000-0B00-0000D9010000}"/>
    <hyperlink ref="A479" r:id="rId475" display="https://www.cbr.ru/hd_base/zcyc_params/zcyc/?DateTo=15.03.2016" xr:uid="{00000000-0004-0000-0B00-0000DA010000}"/>
    <hyperlink ref="A480" r:id="rId476" display="https://www.cbr.ru/hd_base/zcyc_params/zcyc/?DateTo=14.03.2016" xr:uid="{00000000-0004-0000-0B00-0000DB010000}"/>
    <hyperlink ref="A481" r:id="rId477" display="https://www.cbr.ru/hd_base/zcyc_params/zcyc/?DateTo=11.03.2016" xr:uid="{00000000-0004-0000-0B00-0000DC010000}"/>
    <hyperlink ref="A482" r:id="rId478" display="https://www.cbr.ru/hd_base/zcyc_params/zcyc/?DateTo=10.03.2016" xr:uid="{00000000-0004-0000-0B00-0000DD010000}"/>
    <hyperlink ref="A483" r:id="rId479" display="https://www.cbr.ru/hd_base/zcyc_params/zcyc/?DateTo=09.03.2016" xr:uid="{00000000-0004-0000-0B00-0000DE010000}"/>
    <hyperlink ref="A484" r:id="rId480" display="https://www.cbr.ru/hd_base/zcyc_params/zcyc/?DateTo=07.03.2016" xr:uid="{00000000-0004-0000-0B00-0000DF010000}"/>
    <hyperlink ref="A485" r:id="rId481" display="https://www.cbr.ru/hd_base/zcyc_params/zcyc/?DateTo=04.03.2016" xr:uid="{00000000-0004-0000-0B00-0000E0010000}"/>
    <hyperlink ref="A486" r:id="rId482" display="https://www.cbr.ru/hd_base/zcyc_params/zcyc/?DateTo=03.03.2016" xr:uid="{00000000-0004-0000-0B00-0000E1010000}"/>
    <hyperlink ref="A487" r:id="rId483" display="https://www.cbr.ru/hd_base/zcyc_params/zcyc/?DateTo=02.03.2016" xr:uid="{00000000-0004-0000-0B00-0000E2010000}"/>
    <hyperlink ref="A488" r:id="rId484" display="https://www.cbr.ru/hd_base/zcyc_params/zcyc/?DateTo=01.03.2016" xr:uid="{00000000-0004-0000-0B00-0000E3010000}"/>
    <hyperlink ref="A489" r:id="rId485" display="https://www.cbr.ru/hd_base/zcyc_params/zcyc/?DateTo=29.02.2016" xr:uid="{00000000-0004-0000-0B00-0000E4010000}"/>
    <hyperlink ref="A490" r:id="rId486" display="https://www.cbr.ru/hd_base/zcyc_params/zcyc/?DateTo=26.02.2016" xr:uid="{00000000-0004-0000-0B00-0000E5010000}"/>
    <hyperlink ref="A491" r:id="rId487" display="https://www.cbr.ru/hd_base/zcyc_params/zcyc/?DateTo=25.02.2016" xr:uid="{00000000-0004-0000-0B00-0000E6010000}"/>
    <hyperlink ref="A492" r:id="rId488" display="https://www.cbr.ru/hd_base/zcyc_params/zcyc/?DateTo=24.02.2016" xr:uid="{00000000-0004-0000-0B00-0000E7010000}"/>
    <hyperlink ref="A493" r:id="rId489" display="https://www.cbr.ru/hd_base/zcyc_params/zcyc/?DateTo=22.02.2016" xr:uid="{00000000-0004-0000-0B00-0000E8010000}"/>
    <hyperlink ref="A494" r:id="rId490" display="https://www.cbr.ru/hd_base/zcyc_params/zcyc/?DateTo=20.02.2016" xr:uid="{00000000-0004-0000-0B00-0000E9010000}"/>
    <hyperlink ref="A495" r:id="rId491" display="https://www.cbr.ru/hd_base/zcyc_params/zcyc/?DateTo=19.02.2016" xr:uid="{00000000-0004-0000-0B00-0000EA010000}"/>
    <hyperlink ref="A496" r:id="rId492" display="https://www.cbr.ru/hd_base/zcyc_params/zcyc/?DateTo=18.02.2016" xr:uid="{00000000-0004-0000-0B00-0000EB010000}"/>
    <hyperlink ref="A497" r:id="rId493" display="https://www.cbr.ru/hd_base/zcyc_params/zcyc/?DateTo=17.02.2016" xr:uid="{00000000-0004-0000-0B00-0000EC010000}"/>
    <hyperlink ref="A498" r:id="rId494" display="https://www.cbr.ru/hd_base/zcyc_params/zcyc/?DateTo=16.02.2016" xr:uid="{00000000-0004-0000-0B00-0000ED010000}"/>
    <hyperlink ref="A499" r:id="rId495" display="https://www.cbr.ru/hd_base/zcyc_params/zcyc/?DateTo=15.02.2016" xr:uid="{00000000-0004-0000-0B00-0000EE010000}"/>
    <hyperlink ref="A500" r:id="rId496" display="https://www.cbr.ru/hd_base/zcyc_params/zcyc/?DateTo=12.02.2016" xr:uid="{00000000-0004-0000-0B00-0000EF010000}"/>
    <hyperlink ref="A501" r:id="rId497" display="https://www.cbr.ru/hd_base/zcyc_params/zcyc/?DateTo=11.02.2016" xr:uid="{00000000-0004-0000-0B00-0000F0010000}"/>
    <hyperlink ref="A502" r:id="rId498" display="https://www.cbr.ru/hd_base/zcyc_params/zcyc/?DateTo=10.02.2016" xr:uid="{00000000-0004-0000-0B00-0000F1010000}"/>
    <hyperlink ref="A503" r:id="rId499" display="https://www.cbr.ru/hd_base/zcyc_params/zcyc/?DateTo=09.02.2016" xr:uid="{00000000-0004-0000-0B00-0000F2010000}"/>
    <hyperlink ref="A504" r:id="rId500" display="https://www.cbr.ru/hd_base/zcyc_params/zcyc/?DateTo=08.02.2016" xr:uid="{00000000-0004-0000-0B00-0000F3010000}"/>
    <hyperlink ref="A505" r:id="rId501" display="https://www.cbr.ru/hd_base/zcyc_params/zcyc/?DateTo=05.02.2016" xr:uid="{00000000-0004-0000-0B00-0000F4010000}"/>
    <hyperlink ref="A506" r:id="rId502" display="https://www.cbr.ru/hd_base/zcyc_params/zcyc/?DateTo=04.02.2016" xr:uid="{00000000-0004-0000-0B00-0000F5010000}"/>
    <hyperlink ref="A507" r:id="rId503" display="https://www.cbr.ru/hd_base/zcyc_params/zcyc/?DateTo=03.02.2016" xr:uid="{00000000-0004-0000-0B00-0000F6010000}"/>
    <hyperlink ref="A508" r:id="rId504" display="https://www.cbr.ru/hd_base/zcyc_params/zcyc/?DateTo=02.02.2016" xr:uid="{00000000-0004-0000-0B00-0000F7010000}"/>
    <hyperlink ref="A509" r:id="rId505" display="https://www.cbr.ru/hd_base/zcyc_params/zcyc/?DateTo=01.02.2016" xr:uid="{00000000-0004-0000-0B00-0000F8010000}"/>
  </hyperlinks>
  <pageMargins left="0.7" right="0.7" top="0.75" bottom="0.75" header="0.3" footer="0.3"/>
  <drawing r:id="rId506"/>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5"/>
  <sheetViews>
    <sheetView topLeftCell="L1" workbookViewId="0"/>
  </sheetViews>
  <sheetFormatPr defaultColWidth="14.42578125" defaultRowHeight="15" customHeight="1"/>
  <cols>
    <col min="1" max="1" width="14.42578125" customWidth="1"/>
    <col min="2" max="21" width="7" customWidth="1"/>
  </cols>
  <sheetData>
    <row r="1" spans="1:26">
      <c r="A1" s="78" t="s">
        <v>176</v>
      </c>
      <c r="B1" s="162"/>
      <c r="C1" s="162"/>
      <c r="D1" s="162"/>
      <c r="E1" s="162"/>
      <c r="F1" s="162"/>
      <c r="G1" s="162"/>
      <c r="H1" s="162"/>
      <c r="I1" s="162"/>
      <c r="J1" s="162"/>
      <c r="K1" s="162"/>
      <c r="L1" s="162"/>
      <c r="M1" s="162"/>
      <c r="N1" s="162"/>
      <c r="O1" s="162"/>
      <c r="P1" s="162"/>
      <c r="Q1" s="162"/>
      <c r="R1" s="162"/>
      <c r="S1" s="162"/>
      <c r="T1" s="162"/>
      <c r="U1" s="162"/>
    </row>
    <row r="2" spans="1:26">
      <c r="A2" s="85" t="s">
        <v>177</v>
      </c>
      <c r="B2" s="162"/>
      <c r="C2" s="162"/>
      <c r="D2" s="162"/>
      <c r="E2" s="162"/>
      <c r="F2" s="162"/>
      <c r="G2" s="162"/>
      <c r="H2" s="162"/>
      <c r="I2" s="162"/>
      <c r="J2" s="162"/>
      <c r="K2" s="162"/>
      <c r="L2" s="162"/>
      <c r="M2" s="162"/>
      <c r="N2" s="162"/>
      <c r="O2" s="162"/>
      <c r="P2" s="162"/>
      <c r="Q2" s="162"/>
      <c r="R2" s="162"/>
      <c r="S2" s="162"/>
      <c r="T2" s="162"/>
      <c r="U2" s="162"/>
    </row>
    <row r="3" spans="1:26">
      <c r="A3" s="85" t="s">
        <v>178</v>
      </c>
      <c r="B3" s="162"/>
      <c r="C3" s="162"/>
      <c r="D3" s="162"/>
      <c r="E3" s="162"/>
      <c r="F3" s="162"/>
      <c r="G3" s="162"/>
      <c r="H3" s="162"/>
      <c r="I3" s="162"/>
      <c r="J3" s="162"/>
      <c r="K3" s="162"/>
      <c r="L3" s="162"/>
      <c r="M3" s="162"/>
      <c r="N3" s="162"/>
      <c r="O3" s="162"/>
      <c r="P3" s="162"/>
      <c r="Q3" s="162"/>
      <c r="R3" s="162"/>
      <c r="S3" s="162"/>
      <c r="T3" s="162"/>
      <c r="U3" s="162"/>
    </row>
    <row r="4" spans="1:26">
      <c r="A4" s="85" t="s">
        <v>179</v>
      </c>
      <c r="B4" s="162"/>
      <c r="C4" s="162"/>
      <c r="D4" s="162"/>
      <c r="E4" s="162"/>
      <c r="F4" s="162"/>
      <c r="G4" s="162"/>
      <c r="H4" s="162"/>
      <c r="I4" s="162"/>
      <c r="J4" s="162"/>
      <c r="K4" s="162"/>
      <c r="L4" s="162"/>
      <c r="M4" s="162"/>
      <c r="N4" s="162"/>
      <c r="O4" s="162"/>
      <c r="P4" s="162"/>
      <c r="Q4" s="162"/>
      <c r="R4" s="162"/>
      <c r="S4" s="162"/>
      <c r="T4" s="162"/>
      <c r="U4" s="162"/>
    </row>
    <row r="5" spans="1:26">
      <c r="A5" s="1"/>
      <c r="B5" s="162"/>
      <c r="C5" s="162"/>
      <c r="D5" s="162"/>
      <c r="E5" s="162"/>
      <c r="F5" s="162"/>
      <c r="G5" s="162"/>
      <c r="H5" s="162"/>
      <c r="I5" s="162"/>
      <c r="J5" s="162"/>
      <c r="K5" s="162"/>
      <c r="L5" s="162"/>
      <c r="M5" s="162"/>
      <c r="N5" s="162"/>
      <c r="O5" s="162"/>
      <c r="P5" s="162"/>
      <c r="Q5" s="162"/>
      <c r="R5" s="162"/>
      <c r="S5" s="162"/>
      <c r="T5" s="162"/>
      <c r="U5" s="162"/>
    </row>
    <row r="6" spans="1:26">
      <c r="A6" s="341" t="s">
        <v>11</v>
      </c>
      <c r="B6" s="342" t="s">
        <v>180</v>
      </c>
      <c r="C6" s="268"/>
      <c r="D6" s="268"/>
      <c r="E6" s="268"/>
      <c r="F6" s="268"/>
      <c r="G6" s="268"/>
      <c r="H6" s="268"/>
      <c r="I6" s="268"/>
      <c r="J6" s="268"/>
      <c r="K6" s="268"/>
      <c r="L6" s="268"/>
      <c r="M6" s="268"/>
      <c r="N6" s="268"/>
      <c r="O6" s="268"/>
      <c r="P6" s="268"/>
      <c r="Q6" s="268"/>
      <c r="R6" s="268"/>
      <c r="S6" s="268"/>
      <c r="T6" s="268"/>
      <c r="U6" s="269"/>
      <c r="W6" s="343" t="s">
        <v>181</v>
      </c>
      <c r="X6" s="268"/>
      <c r="Y6" s="268"/>
      <c r="Z6" s="269"/>
    </row>
    <row r="7" spans="1:26">
      <c r="A7" s="272"/>
      <c r="B7" s="198">
        <v>1</v>
      </c>
      <c r="C7" s="199">
        <v>2</v>
      </c>
      <c r="D7" s="198">
        <v>3</v>
      </c>
      <c r="E7" s="199">
        <v>4</v>
      </c>
      <c r="F7" s="198">
        <v>5</v>
      </c>
      <c r="G7" s="199">
        <v>6</v>
      </c>
      <c r="H7" s="199">
        <v>7</v>
      </c>
      <c r="I7" s="199">
        <v>8</v>
      </c>
      <c r="J7" s="199">
        <v>9</v>
      </c>
      <c r="K7" s="198">
        <v>10</v>
      </c>
      <c r="L7" s="199">
        <v>11</v>
      </c>
      <c r="M7" s="199">
        <v>12</v>
      </c>
      <c r="N7" s="199">
        <v>13</v>
      </c>
      <c r="O7" s="199">
        <v>14</v>
      </c>
      <c r="P7" s="199">
        <v>15</v>
      </c>
      <c r="Q7" s="199">
        <v>16</v>
      </c>
      <c r="R7" s="199">
        <v>17</v>
      </c>
      <c r="S7" s="199">
        <v>18</v>
      </c>
      <c r="T7" s="199">
        <v>19</v>
      </c>
      <c r="U7" s="198">
        <v>20</v>
      </c>
    </row>
    <row r="8" spans="1:26">
      <c r="A8" s="200">
        <v>43131</v>
      </c>
      <c r="B8" s="201">
        <f>6.75</f>
        <v>6.75</v>
      </c>
      <c r="C8" s="202">
        <v>6.78</v>
      </c>
      <c r="D8" s="203">
        <v>6.81</v>
      </c>
      <c r="E8" s="204">
        <f t="shared" ref="E8:E512" si="0">D8+(F8-D8)*0.5</f>
        <v>6.875</v>
      </c>
      <c r="F8" s="203">
        <v>6.94</v>
      </c>
      <c r="G8" s="204">
        <f t="shared" ref="G8:G512" si="1">F8+(H8-F8)*0.5</f>
        <v>7.0250000000000004</v>
      </c>
      <c r="H8" s="202">
        <v>7.11</v>
      </c>
      <c r="I8" s="202">
        <f t="shared" ref="I8:I512" si="2">H8+(K8-H8)*(1/3)</f>
        <v>7.1866666666666665</v>
      </c>
      <c r="J8" s="202">
        <f t="shared" ref="J8:J512" si="3">H8+(K8-H8)*(2/3)</f>
        <v>7.2633333333333336</v>
      </c>
      <c r="K8" s="203">
        <v>7.34</v>
      </c>
      <c r="L8" s="204">
        <f t="shared" ref="L8:L512" si="4">K8+(P8-K8)*(1/5)</f>
        <v>7.4119999999999999</v>
      </c>
      <c r="M8" s="204">
        <f t="shared" ref="M8:M512" si="5">K8+(P8-K8)*(2/5)</f>
        <v>7.484</v>
      </c>
      <c r="N8" s="204">
        <f t="shared" ref="N8:N512" si="6">K8+(P8-K8)*(3/5)</f>
        <v>7.556</v>
      </c>
      <c r="O8" s="204">
        <f t="shared" ref="O8:O512" si="7">K8+(P8-K8)*(4/5)</f>
        <v>7.6280000000000001</v>
      </c>
      <c r="P8" s="202">
        <v>7.7</v>
      </c>
      <c r="Q8" s="202">
        <f t="shared" ref="Q8:Q512" si="8">P8+(U8-P8)*(1/5)</f>
        <v>7.7640000000000002</v>
      </c>
      <c r="R8" s="202">
        <f t="shared" ref="R8:R512" si="9">P8+(U8-P8)*(2/5)</f>
        <v>7.8280000000000003</v>
      </c>
      <c r="S8" s="202">
        <f t="shared" ref="S8:S512" si="10">P8+(U8-P8)*(3/5)</f>
        <v>7.8919999999999995</v>
      </c>
      <c r="T8" s="202">
        <f t="shared" ref="T8:T512" si="11">P8+(U8-P8)*(4/5)</f>
        <v>7.9559999999999995</v>
      </c>
      <c r="U8" s="205">
        <v>8.02</v>
      </c>
    </row>
    <row r="9" spans="1:26">
      <c r="A9" s="200">
        <v>43130</v>
      </c>
      <c r="B9" s="206">
        <v>6.74</v>
      </c>
      <c r="C9" s="202">
        <v>6.79</v>
      </c>
      <c r="D9" s="203">
        <v>6.83</v>
      </c>
      <c r="E9" s="204">
        <f t="shared" si="0"/>
        <v>6.91</v>
      </c>
      <c r="F9" s="203">
        <v>6.99</v>
      </c>
      <c r="G9" s="204">
        <f t="shared" si="1"/>
        <v>7.08</v>
      </c>
      <c r="H9" s="202">
        <v>7.17</v>
      </c>
      <c r="I9" s="202">
        <f t="shared" si="2"/>
        <v>7.253333333333333</v>
      </c>
      <c r="J9" s="202">
        <f t="shared" si="3"/>
        <v>7.3366666666666669</v>
      </c>
      <c r="K9" s="203">
        <v>7.42</v>
      </c>
      <c r="L9" s="204">
        <f t="shared" si="4"/>
        <v>7.492</v>
      </c>
      <c r="M9" s="204">
        <f t="shared" si="5"/>
        <v>7.5640000000000001</v>
      </c>
      <c r="N9" s="204">
        <f t="shared" si="6"/>
        <v>7.6360000000000001</v>
      </c>
      <c r="O9" s="204">
        <f t="shared" si="7"/>
        <v>7.7080000000000002</v>
      </c>
      <c r="P9" s="202">
        <v>7.78</v>
      </c>
      <c r="Q9" s="202">
        <f t="shared" si="8"/>
        <v>7.8460000000000001</v>
      </c>
      <c r="R9" s="202">
        <f t="shared" si="9"/>
        <v>7.9119999999999999</v>
      </c>
      <c r="S9" s="202">
        <f t="shared" si="10"/>
        <v>7.9779999999999998</v>
      </c>
      <c r="T9" s="202">
        <f t="shared" si="11"/>
        <v>8.0440000000000005</v>
      </c>
      <c r="U9" s="205">
        <v>8.11</v>
      </c>
    </row>
    <row r="10" spans="1:26">
      <c r="A10" s="200">
        <v>43129</v>
      </c>
      <c r="B10" s="206">
        <v>6.8</v>
      </c>
      <c r="C10" s="202">
        <v>6.87</v>
      </c>
      <c r="D10" s="203">
        <v>6.9</v>
      </c>
      <c r="E10" s="204">
        <f t="shared" si="0"/>
        <v>6.9749999999999996</v>
      </c>
      <c r="F10" s="202">
        <v>7.05</v>
      </c>
      <c r="G10" s="204">
        <f t="shared" si="1"/>
        <v>7.1449999999999996</v>
      </c>
      <c r="H10" s="202">
        <v>7.24</v>
      </c>
      <c r="I10" s="202">
        <f t="shared" si="2"/>
        <v>7.32</v>
      </c>
      <c r="J10" s="202">
        <f t="shared" si="3"/>
        <v>7.4</v>
      </c>
      <c r="K10" s="203">
        <v>7.48</v>
      </c>
      <c r="L10" s="204">
        <f t="shared" si="4"/>
        <v>7.5520000000000005</v>
      </c>
      <c r="M10" s="204">
        <f t="shared" si="5"/>
        <v>7.6240000000000006</v>
      </c>
      <c r="N10" s="204">
        <f t="shared" si="6"/>
        <v>7.6959999999999997</v>
      </c>
      <c r="O10" s="204">
        <f t="shared" si="7"/>
        <v>7.7679999999999998</v>
      </c>
      <c r="P10" s="202">
        <v>7.84</v>
      </c>
      <c r="Q10" s="202">
        <f t="shared" si="8"/>
        <v>7.9059999999999997</v>
      </c>
      <c r="R10" s="202">
        <f t="shared" si="9"/>
        <v>7.9719999999999995</v>
      </c>
      <c r="S10" s="202">
        <f t="shared" si="10"/>
        <v>8.0380000000000003</v>
      </c>
      <c r="T10" s="202">
        <f t="shared" si="11"/>
        <v>8.1039999999999992</v>
      </c>
      <c r="U10" s="205">
        <v>8.17</v>
      </c>
    </row>
    <row r="11" spans="1:26">
      <c r="A11" s="200">
        <v>43126</v>
      </c>
      <c r="B11" s="206">
        <v>6.74</v>
      </c>
      <c r="C11" s="202">
        <v>6.84</v>
      </c>
      <c r="D11" s="203">
        <v>6.9</v>
      </c>
      <c r="E11" s="204">
        <f t="shared" si="0"/>
        <v>6.98</v>
      </c>
      <c r="F11" s="203">
        <v>7.06</v>
      </c>
      <c r="G11" s="204">
        <f t="shared" si="1"/>
        <v>7.14</v>
      </c>
      <c r="H11" s="202">
        <v>7.22</v>
      </c>
      <c r="I11" s="202">
        <f t="shared" si="2"/>
        <v>7.3033333333333328</v>
      </c>
      <c r="J11" s="202">
        <f t="shared" si="3"/>
        <v>7.3866666666666667</v>
      </c>
      <c r="K11" s="203">
        <v>7.47</v>
      </c>
      <c r="L11" s="204">
        <f t="shared" si="4"/>
        <v>7.5459999999999994</v>
      </c>
      <c r="M11" s="204">
        <f t="shared" si="5"/>
        <v>7.6219999999999999</v>
      </c>
      <c r="N11" s="204">
        <f t="shared" si="6"/>
        <v>7.6979999999999995</v>
      </c>
      <c r="O11" s="204">
        <f t="shared" si="7"/>
        <v>7.774</v>
      </c>
      <c r="P11" s="202">
        <v>7.85</v>
      </c>
      <c r="Q11" s="202">
        <f t="shared" si="8"/>
        <v>7.9159999999999995</v>
      </c>
      <c r="R11" s="202">
        <f t="shared" si="9"/>
        <v>7.9819999999999993</v>
      </c>
      <c r="S11" s="202">
        <f t="shared" si="10"/>
        <v>8.048</v>
      </c>
      <c r="T11" s="202">
        <f t="shared" si="11"/>
        <v>8.113999999999999</v>
      </c>
      <c r="U11" s="205">
        <v>8.18</v>
      </c>
    </row>
    <row r="12" spans="1:26">
      <c r="A12" s="200">
        <v>43125</v>
      </c>
      <c r="B12" s="206">
        <v>6.71</v>
      </c>
      <c r="C12" s="202">
        <v>6.78</v>
      </c>
      <c r="D12" s="203">
        <v>6.84</v>
      </c>
      <c r="E12" s="204">
        <f t="shared" si="0"/>
        <v>6.93</v>
      </c>
      <c r="F12" s="203">
        <v>7.02</v>
      </c>
      <c r="G12" s="204">
        <f t="shared" si="1"/>
        <v>7.1199999999999992</v>
      </c>
      <c r="H12" s="202">
        <v>7.22</v>
      </c>
      <c r="I12" s="202">
        <f t="shared" si="2"/>
        <v>7.3066666666666666</v>
      </c>
      <c r="J12" s="202">
        <f t="shared" si="3"/>
        <v>7.3933333333333335</v>
      </c>
      <c r="K12" s="203">
        <v>7.48</v>
      </c>
      <c r="L12" s="204">
        <f t="shared" si="4"/>
        <v>7.556</v>
      </c>
      <c r="M12" s="204">
        <f t="shared" si="5"/>
        <v>7.6320000000000006</v>
      </c>
      <c r="N12" s="204">
        <f t="shared" si="6"/>
        <v>7.7080000000000002</v>
      </c>
      <c r="O12" s="204">
        <f t="shared" si="7"/>
        <v>7.7840000000000007</v>
      </c>
      <c r="P12" s="202">
        <v>7.86</v>
      </c>
      <c r="Q12" s="202">
        <f t="shared" si="8"/>
        <v>7.9300000000000006</v>
      </c>
      <c r="R12" s="202">
        <f t="shared" si="9"/>
        <v>8</v>
      </c>
      <c r="S12" s="202">
        <f t="shared" si="10"/>
        <v>8.07</v>
      </c>
      <c r="T12" s="202">
        <f t="shared" si="11"/>
        <v>8.14</v>
      </c>
      <c r="U12" s="205">
        <v>8.2100000000000009</v>
      </c>
    </row>
    <row r="13" spans="1:26">
      <c r="A13" s="200">
        <v>43124</v>
      </c>
      <c r="B13" s="206">
        <v>6.72</v>
      </c>
      <c r="C13" s="202">
        <v>6.79</v>
      </c>
      <c r="D13" s="203">
        <v>6.84</v>
      </c>
      <c r="E13" s="204">
        <f t="shared" si="0"/>
        <v>6.92</v>
      </c>
      <c r="F13" s="203">
        <v>7</v>
      </c>
      <c r="G13" s="204">
        <f t="shared" si="1"/>
        <v>7.09</v>
      </c>
      <c r="H13" s="202">
        <v>7.18</v>
      </c>
      <c r="I13" s="202">
        <f t="shared" si="2"/>
        <v>7.27</v>
      </c>
      <c r="J13" s="202">
        <f t="shared" si="3"/>
        <v>7.36</v>
      </c>
      <c r="K13" s="203">
        <v>7.45</v>
      </c>
      <c r="L13" s="204">
        <f t="shared" si="4"/>
        <v>7.5259999999999998</v>
      </c>
      <c r="M13" s="204">
        <f t="shared" si="5"/>
        <v>7.6020000000000003</v>
      </c>
      <c r="N13" s="204">
        <f t="shared" si="6"/>
        <v>7.6779999999999999</v>
      </c>
      <c r="O13" s="204">
        <f t="shared" si="7"/>
        <v>7.7540000000000004</v>
      </c>
      <c r="P13" s="202">
        <v>7.83</v>
      </c>
      <c r="Q13" s="202">
        <f t="shared" si="8"/>
        <v>7.8979999999999997</v>
      </c>
      <c r="R13" s="202">
        <f t="shared" si="9"/>
        <v>7.9660000000000002</v>
      </c>
      <c r="S13" s="202">
        <f t="shared" si="10"/>
        <v>8.0340000000000007</v>
      </c>
      <c r="T13" s="202">
        <f t="shared" si="11"/>
        <v>8.1020000000000003</v>
      </c>
      <c r="U13" s="205">
        <v>8.17</v>
      </c>
    </row>
    <row r="14" spans="1:26">
      <c r="A14" s="200">
        <v>43123</v>
      </c>
      <c r="B14" s="206">
        <v>6.71</v>
      </c>
      <c r="C14" s="202">
        <v>6.79</v>
      </c>
      <c r="D14" s="203">
        <v>6.85</v>
      </c>
      <c r="E14" s="204">
        <f t="shared" si="0"/>
        <v>6.9349999999999996</v>
      </c>
      <c r="F14" s="203">
        <v>7.02</v>
      </c>
      <c r="G14" s="204">
        <f t="shared" si="1"/>
        <v>7.1099999999999994</v>
      </c>
      <c r="H14" s="202">
        <v>7.2</v>
      </c>
      <c r="I14" s="202">
        <f t="shared" si="2"/>
        <v>7.29</v>
      </c>
      <c r="J14" s="202">
        <f t="shared" si="3"/>
        <v>7.38</v>
      </c>
      <c r="K14" s="203">
        <v>7.47</v>
      </c>
      <c r="L14" s="204">
        <f t="shared" si="4"/>
        <v>7.55</v>
      </c>
      <c r="M14" s="204">
        <f t="shared" si="5"/>
        <v>7.63</v>
      </c>
      <c r="N14" s="204">
        <f t="shared" si="6"/>
        <v>7.71</v>
      </c>
      <c r="O14" s="204">
        <f t="shared" si="7"/>
        <v>7.79</v>
      </c>
      <c r="P14" s="202">
        <v>7.87</v>
      </c>
      <c r="Q14" s="202">
        <f t="shared" si="8"/>
        <v>7.94</v>
      </c>
      <c r="R14" s="202">
        <f t="shared" si="9"/>
        <v>8.01</v>
      </c>
      <c r="S14" s="202">
        <f t="shared" si="10"/>
        <v>8.08</v>
      </c>
      <c r="T14" s="202">
        <f t="shared" si="11"/>
        <v>8.15</v>
      </c>
      <c r="U14" s="205">
        <v>8.2200000000000006</v>
      </c>
    </row>
    <row r="15" spans="1:26">
      <c r="A15" s="200">
        <v>43122</v>
      </c>
      <c r="B15" s="206">
        <v>6.72</v>
      </c>
      <c r="C15" s="202">
        <v>6.79</v>
      </c>
      <c r="D15" s="203">
        <v>6.85</v>
      </c>
      <c r="E15" s="204">
        <f t="shared" si="0"/>
        <v>6.9349999999999996</v>
      </c>
      <c r="F15" s="203">
        <v>7.02</v>
      </c>
      <c r="G15" s="204">
        <f t="shared" si="1"/>
        <v>7.1199999999999992</v>
      </c>
      <c r="H15" s="202">
        <v>7.22</v>
      </c>
      <c r="I15" s="202">
        <f t="shared" si="2"/>
        <v>7.3166666666666664</v>
      </c>
      <c r="J15" s="202">
        <f t="shared" si="3"/>
        <v>7.4133333333333331</v>
      </c>
      <c r="K15" s="203">
        <v>7.51</v>
      </c>
      <c r="L15" s="204">
        <f t="shared" si="4"/>
        <v>7.5919999999999996</v>
      </c>
      <c r="M15" s="204">
        <f t="shared" si="5"/>
        <v>7.6739999999999995</v>
      </c>
      <c r="N15" s="204">
        <f t="shared" si="6"/>
        <v>7.7560000000000002</v>
      </c>
      <c r="O15" s="204">
        <f t="shared" si="7"/>
        <v>7.8380000000000001</v>
      </c>
      <c r="P15" s="202">
        <v>7.92</v>
      </c>
      <c r="Q15" s="202">
        <f t="shared" si="8"/>
        <v>7.99</v>
      </c>
      <c r="R15" s="202">
        <f t="shared" si="9"/>
        <v>8.06</v>
      </c>
      <c r="S15" s="202">
        <f t="shared" si="10"/>
        <v>8.129999999999999</v>
      </c>
      <c r="T15" s="202">
        <f t="shared" si="11"/>
        <v>8.1999999999999993</v>
      </c>
      <c r="U15" s="205">
        <v>8.27</v>
      </c>
    </row>
    <row r="16" spans="1:26">
      <c r="A16" s="200">
        <v>43119</v>
      </c>
      <c r="B16" s="206">
        <v>6.72</v>
      </c>
      <c r="C16" s="202">
        <v>6.8</v>
      </c>
      <c r="D16" s="203">
        <v>6.86</v>
      </c>
      <c r="E16" s="204">
        <f t="shared" si="0"/>
        <v>6.9399999999999995</v>
      </c>
      <c r="F16" s="203">
        <v>7.02</v>
      </c>
      <c r="G16" s="204">
        <f t="shared" si="1"/>
        <v>7.1099999999999994</v>
      </c>
      <c r="H16" s="202">
        <v>7.2</v>
      </c>
      <c r="I16" s="202">
        <f t="shared" si="2"/>
        <v>7.29</v>
      </c>
      <c r="J16" s="202">
        <f t="shared" si="3"/>
        <v>7.38</v>
      </c>
      <c r="K16" s="203">
        <v>7.47</v>
      </c>
      <c r="L16" s="204">
        <f t="shared" si="4"/>
        <v>7.548</v>
      </c>
      <c r="M16" s="204">
        <f t="shared" si="5"/>
        <v>7.6260000000000003</v>
      </c>
      <c r="N16" s="204">
        <f t="shared" si="6"/>
        <v>7.7039999999999997</v>
      </c>
      <c r="O16" s="204">
        <f t="shared" si="7"/>
        <v>7.782</v>
      </c>
      <c r="P16" s="202">
        <v>7.86</v>
      </c>
      <c r="Q16" s="202">
        <f t="shared" si="8"/>
        <v>7.9300000000000006</v>
      </c>
      <c r="R16" s="202">
        <f t="shared" si="9"/>
        <v>8</v>
      </c>
      <c r="S16" s="202">
        <f t="shared" si="10"/>
        <v>8.07</v>
      </c>
      <c r="T16" s="202">
        <f t="shared" si="11"/>
        <v>8.14</v>
      </c>
      <c r="U16" s="205">
        <v>8.2100000000000009</v>
      </c>
    </row>
    <row r="17" spans="1:21">
      <c r="A17" s="200">
        <v>43118</v>
      </c>
      <c r="B17" s="206">
        <v>6.68</v>
      </c>
      <c r="C17" s="202">
        <v>6.75</v>
      </c>
      <c r="D17" s="203">
        <v>6.83</v>
      </c>
      <c r="E17" s="204">
        <f t="shared" si="0"/>
        <v>6.9249999999999998</v>
      </c>
      <c r="F17" s="203">
        <v>7.02</v>
      </c>
      <c r="G17" s="204">
        <f t="shared" si="1"/>
        <v>7.125</v>
      </c>
      <c r="H17" s="202">
        <v>7.23</v>
      </c>
      <c r="I17" s="202">
        <f t="shared" si="2"/>
        <v>7.3233333333333333</v>
      </c>
      <c r="J17" s="202">
        <f t="shared" si="3"/>
        <v>7.416666666666667</v>
      </c>
      <c r="K17" s="203">
        <v>7.51</v>
      </c>
      <c r="L17" s="204">
        <f t="shared" si="4"/>
        <v>7.59</v>
      </c>
      <c r="M17" s="204">
        <f t="shared" si="5"/>
        <v>7.67</v>
      </c>
      <c r="N17" s="204">
        <f t="shared" si="6"/>
        <v>7.75</v>
      </c>
      <c r="O17" s="204">
        <f t="shared" si="7"/>
        <v>7.83</v>
      </c>
      <c r="P17" s="202">
        <v>7.91</v>
      </c>
      <c r="Q17" s="202">
        <f t="shared" si="8"/>
        <v>7.98</v>
      </c>
      <c r="R17" s="202">
        <f t="shared" si="9"/>
        <v>8.0500000000000007</v>
      </c>
      <c r="S17" s="202">
        <f t="shared" si="10"/>
        <v>8.1199999999999992</v>
      </c>
      <c r="T17" s="202">
        <f t="shared" si="11"/>
        <v>8.19</v>
      </c>
      <c r="U17" s="205">
        <v>8.26</v>
      </c>
    </row>
    <row r="18" spans="1:21">
      <c r="A18" s="200">
        <v>43117</v>
      </c>
      <c r="B18" s="206">
        <v>6.75</v>
      </c>
      <c r="C18" s="202">
        <v>6.8</v>
      </c>
      <c r="D18" s="203">
        <v>6.85</v>
      </c>
      <c r="E18" s="204">
        <f t="shared" si="0"/>
        <v>6.9399999999999995</v>
      </c>
      <c r="F18" s="203">
        <v>7.03</v>
      </c>
      <c r="G18" s="204">
        <f t="shared" si="1"/>
        <v>7.1349999999999998</v>
      </c>
      <c r="H18" s="202">
        <v>7.24</v>
      </c>
      <c r="I18" s="202">
        <f t="shared" si="2"/>
        <v>7.33</v>
      </c>
      <c r="J18" s="202">
        <f t="shared" si="3"/>
        <v>7.42</v>
      </c>
      <c r="K18" s="203">
        <v>7.51</v>
      </c>
      <c r="L18" s="204">
        <f t="shared" si="4"/>
        <v>7.59</v>
      </c>
      <c r="M18" s="204">
        <f t="shared" si="5"/>
        <v>7.67</v>
      </c>
      <c r="N18" s="204">
        <f t="shared" si="6"/>
        <v>7.75</v>
      </c>
      <c r="O18" s="204">
        <f t="shared" si="7"/>
        <v>7.83</v>
      </c>
      <c r="P18" s="202">
        <v>7.91</v>
      </c>
      <c r="Q18" s="202">
        <f t="shared" si="8"/>
        <v>7.9779999999999998</v>
      </c>
      <c r="R18" s="202">
        <f t="shared" si="9"/>
        <v>8.0459999999999994</v>
      </c>
      <c r="S18" s="202">
        <f t="shared" si="10"/>
        <v>8.1140000000000008</v>
      </c>
      <c r="T18" s="202">
        <f t="shared" si="11"/>
        <v>8.1820000000000004</v>
      </c>
      <c r="U18" s="205">
        <v>8.25</v>
      </c>
    </row>
    <row r="19" spans="1:21">
      <c r="A19" s="200">
        <v>43116</v>
      </c>
      <c r="B19" s="206">
        <v>6.7</v>
      </c>
      <c r="C19" s="202">
        <v>6.79</v>
      </c>
      <c r="D19" s="203">
        <v>6.85</v>
      </c>
      <c r="E19" s="204">
        <f t="shared" si="0"/>
        <v>6.9399999999999995</v>
      </c>
      <c r="F19" s="203">
        <v>7.03</v>
      </c>
      <c r="G19" s="204">
        <f t="shared" si="1"/>
        <v>7.1300000000000008</v>
      </c>
      <c r="H19" s="202">
        <v>7.23</v>
      </c>
      <c r="I19" s="202">
        <f t="shared" si="2"/>
        <v>7.3233333333333333</v>
      </c>
      <c r="J19" s="202">
        <f t="shared" si="3"/>
        <v>7.416666666666667</v>
      </c>
      <c r="K19" s="203">
        <v>7.51</v>
      </c>
      <c r="L19" s="204">
        <f t="shared" si="4"/>
        <v>7.5880000000000001</v>
      </c>
      <c r="M19" s="204">
        <f t="shared" si="5"/>
        <v>7.6660000000000004</v>
      </c>
      <c r="N19" s="204">
        <f t="shared" si="6"/>
        <v>7.7439999999999998</v>
      </c>
      <c r="O19" s="204">
        <f t="shared" si="7"/>
        <v>7.8220000000000001</v>
      </c>
      <c r="P19" s="202">
        <v>7.9</v>
      </c>
      <c r="Q19" s="202">
        <f t="shared" si="8"/>
        <v>7.968</v>
      </c>
      <c r="R19" s="202">
        <f t="shared" si="9"/>
        <v>8.0359999999999996</v>
      </c>
      <c r="S19" s="202">
        <f t="shared" si="10"/>
        <v>8.104000000000001</v>
      </c>
      <c r="T19" s="202">
        <f t="shared" si="11"/>
        <v>8.1720000000000006</v>
      </c>
      <c r="U19" s="205">
        <v>8.24</v>
      </c>
    </row>
    <row r="20" spans="1:21">
      <c r="A20" s="200">
        <v>43115</v>
      </c>
      <c r="B20" s="206">
        <v>6.71</v>
      </c>
      <c r="C20" s="202">
        <v>6.75</v>
      </c>
      <c r="D20" s="203">
        <v>6.8</v>
      </c>
      <c r="E20" s="204">
        <f t="shared" si="0"/>
        <v>6.8949999999999996</v>
      </c>
      <c r="F20" s="203">
        <v>6.99</v>
      </c>
      <c r="G20" s="204">
        <f t="shared" si="1"/>
        <v>7.0950000000000006</v>
      </c>
      <c r="H20" s="202">
        <v>7.2</v>
      </c>
      <c r="I20" s="202">
        <f t="shared" si="2"/>
        <v>7.2966666666666669</v>
      </c>
      <c r="J20" s="202">
        <f t="shared" si="3"/>
        <v>7.3933333333333335</v>
      </c>
      <c r="K20" s="203">
        <v>7.49</v>
      </c>
      <c r="L20" s="204">
        <f t="shared" si="4"/>
        <v>7.5680000000000005</v>
      </c>
      <c r="M20" s="204">
        <f t="shared" si="5"/>
        <v>7.6459999999999999</v>
      </c>
      <c r="N20" s="204">
        <f t="shared" si="6"/>
        <v>7.7240000000000002</v>
      </c>
      <c r="O20" s="204">
        <f t="shared" si="7"/>
        <v>7.8019999999999996</v>
      </c>
      <c r="P20" s="202">
        <v>7.88</v>
      </c>
      <c r="Q20" s="202">
        <f t="shared" si="8"/>
        <v>7.9480000000000004</v>
      </c>
      <c r="R20" s="202">
        <f t="shared" si="9"/>
        <v>8.016</v>
      </c>
      <c r="S20" s="202">
        <f t="shared" si="10"/>
        <v>8.0839999999999996</v>
      </c>
      <c r="T20" s="202">
        <f t="shared" si="11"/>
        <v>8.152000000000001</v>
      </c>
      <c r="U20" s="205">
        <v>8.2200000000000006</v>
      </c>
    </row>
    <row r="21" spans="1:21">
      <c r="A21" s="200">
        <v>43112</v>
      </c>
      <c r="B21" s="206">
        <v>6.67</v>
      </c>
      <c r="C21" s="202">
        <v>6.75</v>
      </c>
      <c r="D21" s="203">
        <v>6.82</v>
      </c>
      <c r="E21" s="204">
        <f t="shared" si="0"/>
        <v>6.91</v>
      </c>
      <c r="F21" s="203">
        <v>7</v>
      </c>
      <c r="G21" s="204">
        <f t="shared" si="1"/>
        <v>7.1050000000000004</v>
      </c>
      <c r="H21" s="202">
        <v>7.21</v>
      </c>
      <c r="I21" s="202">
        <f t="shared" si="2"/>
        <v>7.3133333333333335</v>
      </c>
      <c r="J21" s="202">
        <f t="shared" si="3"/>
        <v>7.4166666666666661</v>
      </c>
      <c r="K21" s="203">
        <v>7.52</v>
      </c>
      <c r="L21" s="204">
        <f t="shared" si="4"/>
        <v>7.6099999999999994</v>
      </c>
      <c r="M21" s="204">
        <f t="shared" si="5"/>
        <v>7.6999999999999993</v>
      </c>
      <c r="N21" s="204">
        <f t="shared" si="6"/>
        <v>7.79</v>
      </c>
      <c r="O21" s="204">
        <f t="shared" si="7"/>
        <v>7.88</v>
      </c>
      <c r="P21" s="202">
        <v>7.97</v>
      </c>
      <c r="Q21" s="202">
        <f t="shared" si="8"/>
        <v>8.048</v>
      </c>
      <c r="R21" s="202">
        <f t="shared" si="9"/>
        <v>8.1259999999999994</v>
      </c>
      <c r="S21" s="202">
        <f t="shared" si="10"/>
        <v>8.2039999999999988</v>
      </c>
      <c r="T21" s="202">
        <f t="shared" si="11"/>
        <v>8.282</v>
      </c>
      <c r="U21" s="205">
        <v>8.36</v>
      </c>
    </row>
    <row r="22" spans="1:21">
      <c r="A22" s="207">
        <v>43111</v>
      </c>
      <c r="B22" s="206">
        <v>6.66</v>
      </c>
      <c r="C22" s="202">
        <v>6.81</v>
      </c>
      <c r="D22" s="203">
        <v>6.88</v>
      </c>
      <c r="E22" s="204">
        <f t="shared" si="0"/>
        <v>6.9749999999999996</v>
      </c>
      <c r="F22" s="203">
        <v>7.07</v>
      </c>
      <c r="G22" s="204">
        <f t="shared" si="1"/>
        <v>7.1750000000000007</v>
      </c>
      <c r="H22" s="202">
        <v>7.28</v>
      </c>
      <c r="I22" s="202">
        <f t="shared" si="2"/>
        <v>7.3733333333333331</v>
      </c>
      <c r="J22" s="202">
        <f t="shared" si="3"/>
        <v>7.4666666666666668</v>
      </c>
      <c r="K22" s="203">
        <v>7.56</v>
      </c>
      <c r="L22" s="204">
        <f t="shared" si="4"/>
        <v>7.6440000000000001</v>
      </c>
      <c r="M22" s="204">
        <f t="shared" si="5"/>
        <v>7.7279999999999998</v>
      </c>
      <c r="N22" s="204">
        <f t="shared" si="6"/>
        <v>7.8120000000000003</v>
      </c>
      <c r="O22" s="204">
        <f t="shared" si="7"/>
        <v>7.8959999999999999</v>
      </c>
      <c r="P22" s="202">
        <v>7.98</v>
      </c>
      <c r="Q22" s="202">
        <f t="shared" si="8"/>
        <v>8.0560000000000009</v>
      </c>
      <c r="R22" s="202">
        <f t="shared" si="9"/>
        <v>8.1319999999999997</v>
      </c>
      <c r="S22" s="202">
        <f t="shared" si="10"/>
        <v>8.2080000000000002</v>
      </c>
      <c r="T22" s="202">
        <f t="shared" si="11"/>
        <v>8.2839999999999989</v>
      </c>
      <c r="U22" s="205">
        <v>8.36</v>
      </c>
    </row>
    <row r="23" spans="1:21">
      <c r="A23" s="207">
        <v>43110</v>
      </c>
      <c r="B23" s="206">
        <v>6.58</v>
      </c>
      <c r="C23" s="202">
        <v>6.75</v>
      </c>
      <c r="D23" s="203">
        <v>6.84</v>
      </c>
      <c r="E23" s="204">
        <f t="shared" si="0"/>
        <v>6.9399999999999995</v>
      </c>
      <c r="F23" s="203">
        <v>7.04</v>
      </c>
      <c r="G23" s="204">
        <f t="shared" si="1"/>
        <v>7.15</v>
      </c>
      <c r="H23" s="202">
        <v>7.26</v>
      </c>
      <c r="I23" s="202">
        <f t="shared" si="2"/>
        <v>7.3599999999999994</v>
      </c>
      <c r="J23" s="202">
        <f t="shared" si="3"/>
        <v>7.46</v>
      </c>
      <c r="K23" s="203">
        <v>7.56</v>
      </c>
      <c r="L23" s="204">
        <f t="shared" si="4"/>
        <v>7.6519999999999992</v>
      </c>
      <c r="M23" s="204">
        <f t="shared" si="5"/>
        <v>7.7439999999999998</v>
      </c>
      <c r="N23" s="204">
        <f t="shared" si="6"/>
        <v>7.8359999999999994</v>
      </c>
      <c r="O23" s="204">
        <f t="shared" si="7"/>
        <v>7.9279999999999999</v>
      </c>
      <c r="P23" s="202">
        <v>8.02</v>
      </c>
      <c r="Q23" s="202">
        <f t="shared" si="8"/>
        <v>8.1</v>
      </c>
      <c r="R23" s="202">
        <f t="shared" si="9"/>
        <v>8.18</v>
      </c>
      <c r="S23" s="202">
        <f t="shared" si="10"/>
        <v>8.26</v>
      </c>
      <c r="T23" s="202">
        <f t="shared" si="11"/>
        <v>8.34</v>
      </c>
      <c r="U23" s="205">
        <v>8.42</v>
      </c>
    </row>
    <row r="24" spans="1:21">
      <c r="A24" s="207">
        <v>43109</v>
      </c>
      <c r="B24" s="206">
        <v>6.5</v>
      </c>
      <c r="C24" s="202">
        <v>6.68</v>
      </c>
      <c r="D24" s="203">
        <v>6.8</v>
      </c>
      <c r="E24" s="204">
        <f t="shared" si="0"/>
        <v>6.915</v>
      </c>
      <c r="F24" s="203">
        <v>7.03</v>
      </c>
      <c r="G24" s="204">
        <f t="shared" si="1"/>
        <v>7.1449999999999996</v>
      </c>
      <c r="H24" s="202">
        <v>7.26</v>
      </c>
      <c r="I24" s="202">
        <f t="shared" si="2"/>
        <v>7.3566666666666665</v>
      </c>
      <c r="J24" s="202">
        <f t="shared" si="3"/>
        <v>7.4533333333333331</v>
      </c>
      <c r="K24" s="203">
        <v>7.55</v>
      </c>
      <c r="L24" s="204">
        <f t="shared" si="4"/>
        <v>7.6360000000000001</v>
      </c>
      <c r="M24" s="204">
        <f t="shared" si="5"/>
        <v>7.7220000000000004</v>
      </c>
      <c r="N24" s="204">
        <f t="shared" si="6"/>
        <v>7.8079999999999998</v>
      </c>
      <c r="O24" s="204">
        <f t="shared" si="7"/>
        <v>7.8940000000000001</v>
      </c>
      <c r="P24" s="202">
        <v>7.98</v>
      </c>
      <c r="Q24" s="202">
        <f t="shared" si="8"/>
        <v>8.0579999999999998</v>
      </c>
      <c r="R24" s="202">
        <f t="shared" si="9"/>
        <v>8.1359999999999992</v>
      </c>
      <c r="S24" s="202">
        <f t="shared" si="10"/>
        <v>8.2140000000000004</v>
      </c>
      <c r="T24" s="202">
        <f t="shared" si="11"/>
        <v>8.2919999999999998</v>
      </c>
      <c r="U24" s="205">
        <v>8.3699999999999992</v>
      </c>
    </row>
    <row r="25" spans="1:21">
      <c r="A25" s="207">
        <v>43105</v>
      </c>
      <c r="B25" s="206">
        <v>6.52</v>
      </c>
      <c r="C25" s="202">
        <v>6.73</v>
      </c>
      <c r="D25" s="203">
        <v>6.88</v>
      </c>
      <c r="E25" s="204">
        <f t="shared" si="0"/>
        <v>6.9950000000000001</v>
      </c>
      <c r="F25" s="203">
        <v>7.11</v>
      </c>
      <c r="G25" s="204">
        <f t="shared" si="1"/>
        <v>7.21</v>
      </c>
      <c r="H25" s="202">
        <v>7.31</v>
      </c>
      <c r="I25" s="202">
        <f t="shared" si="2"/>
        <v>7.4066666666666663</v>
      </c>
      <c r="J25" s="202">
        <f t="shared" si="3"/>
        <v>7.503333333333333</v>
      </c>
      <c r="K25" s="203">
        <v>7.6</v>
      </c>
      <c r="L25" s="204">
        <f t="shared" si="4"/>
        <v>7.6879999999999997</v>
      </c>
      <c r="M25" s="204">
        <f t="shared" si="5"/>
        <v>7.7759999999999998</v>
      </c>
      <c r="N25" s="204">
        <f t="shared" si="6"/>
        <v>7.863999999999999</v>
      </c>
      <c r="O25" s="204">
        <f t="shared" si="7"/>
        <v>7.9519999999999991</v>
      </c>
      <c r="P25" s="202">
        <v>8.0399999999999991</v>
      </c>
      <c r="Q25" s="202">
        <f t="shared" si="8"/>
        <v>8.1219999999999999</v>
      </c>
      <c r="R25" s="202">
        <f t="shared" si="9"/>
        <v>8.2039999999999988</v>
      </c>
      <c r="S25" s="202">
        <f t="shared" si="10"/>
        <v>8.2859999999999996</v>
      </c>
      <c r="T25" s="202">
        <f t="shared" si="11"/>
        <v>8.3679999999999986</v>
      </c>
      <c r="U25" s="205">
        <v>8.4499999999999993</v>
      </c>
    </row>
    <row r="26" spans="1:21">
      <c r="A26" s="207">
        <v>43104</v>
      </c>
      <c r="B26" s="206">
        <v>6.35</v>
      </c>
      <c r="C26" s="202">
        <v>6.75</v>
      </c>
      <c r="D26" s="203">
        <v>6.89</v>
      </c>
      <c r="E26" s="204">
        <f t="shared" si="0"/>
        <v>6.99</v>
      </c>
      <c r="F26" s="203">
        <v>7.09</v>
      </c>
      <c r="G26" s="204">
        <f t="shared" si="1"/>
        <v>7.1899999999999995</v>
      </c>
      <c r="H26" s="202">
        <v>7.29</v>
      </c>
      <c r="I26" s="202">
        <f t="shared" si="2"/>
        <v>7.3866666666666667</v>
      </c>
      <c r="J26" s="202">
        <f t="shared" si="3"/>
        <v>7.4833333333333334</v>
      </c>
      <c r="K26" s="203">
        <v>7.58</v>
      </c>
      <c r="L26" s="204">
        <f t="shared" si="4"/>
        <v>7.6740000000000004</v>
      </c>
      <c r="M26" s="204">
        <f t="shared" si="5"/>
        <v>7.7680000000000007</v>
      </c>
      <c r="N26" s="204">
        <f t="shared" si="6"/>
        <v>7.8620000000000001</v>
      </c>
      <c r="O26" s="204">
        <f t="shared" si="7"/>
        <v>7.9560000000000004</v>
      </c>
      <c r="P26" s="202">
        <v>8.0500000000000007</v>
      </c>
      <c r="Q26" s="202">
        <f t="shared" si="8"/>
        <v>8.136000000000001</v>
      </c>
      <c r="R26" s="202">
        <f t="shared" si="9"/>
        <v>8.2220000000000013</v>
      </c>
      <c r="S26" s="202">
        <f t="shared" si="10"/>
        <v>8.3079999999999998</v>
      </c>
      <c r="T26" s="202">
        <f t="shared" si="11"/>
        <v>8.3940000000000001</v>
      </c>
      <c r="U26" s="205">
        <v>8.48</v>
      </c>
    </row>
    <row r="27" spans="1:21">
      <c r="A27" s="207">
        <v>43103</v>
      </c>
      <c r="B27" s="206">
        <v>6.49</v>
      </c>
      <c r="C27" s="202">
        <v>6.79</v>
      </c>
      <c r="D27" s="203">
        <v>6.93</v>
      </c>
      <c r="E27" s="204">
        <f t="shared" si="0"/>
        <v>7.04</v>
      </c>
      <c r="F27" s="203">
        <v>7.15</v>
      </c>
      <c r="G27" s="204">
        <f t="shared" si="1"/>
        <v>7.25</v>
      </c>
      <c r="H27" s="202">
        <v>7.35</v>
      </c>
      <c r="I27" s="202">
        <f t="shared" si="2"/>
        <v>7.4433333333333334</v>
      </c>
      <c r="J27" s="202">
        <f t="shared" si="3"/>
        <v>7.5366666666666662</v>
      </c>
      <c r="K27" s="203">
        <v>7.63</v>
      </c>
      <c r="L27" s="204">
        <f t="shared" si="4"/>
        <v>7.7160000000000002</v>
      </c>
      <c r="M27" s="204">
        <f t="shared" si="5"/>
        <v>7.8020000000000005</v>
      </c>
      <c r="N27" s="204">
        <f t="shared" si="6"/>
        <v>7.8879999999999999</v>
      </c>
      <c r="O27" s="204">
        <f t="shared" si="7"/>
        <v>7.9740000000000002</v>
      </c>
      <c r="P27" s="202">
        <v>8.06</v>
      </c>
      <c r="Q27" s="202">
        <f t="shared" si="8"/>
        <v>8.1460000000000008</v>
      </c>
      <c r="R27" s="202">
        <f t="shared" si="9"/>
        <v>8.2320000000000011</v>
      </c>
      <c r="S27" s="202">
        <f t="shared" si="10"/>
        <v>8.3179999999999996</v>
      </c>
      <c r="T27" s="202">
        <f t="shared" si="11"/>
        <v>8.4039999999999999</v>
      </c>
      <c r="U27" s="205">
        <v>8.49</v>
      </c>
    </row>
    <row r="28" spans="1:21">
      <c r="A28" s="200">
        <v>43098</v>
      </c>
      <c r="B28" s="206">
        <v>6.62</v>
      </c>
      <c r="C28" s="202">
        <v>6.84</v>
      </c>
      <c r="D28" s="203">
        <v>6.98</v>
      </c>
      <c r="E28" s="204">
        <f t="shared" si="0"/>
        <v>7.08</v>
      </c>
      <c r="F28" s="203">
        <v>7.18</v>
      </c>
      <c r="G28" s="204">
        <f t="shared" si="1"/>
        <v>7.27</v>
      </c>
      <c r="H28" s="202">
        <v>7.36</v>
      </c>
      <c r="I28" s="202">
        <f t="shared" si="2"/>
        <v>7.4533333333333331</v>
      </c>
      <c r="J28" s="202">
        <f t="shared" si="3"/>
        <v>7.5466666666666669</v>
      </c>
      <c r="K28" s="203">
        <v>7.64</v>
      </c>
      <c r="L28" s="204">
        <f t="shared" si="4"/>
        <v>7.7299999999999995</v>
      </c>
      <c r="M28" s="204">
        <f t="shared" si="5"/>
        <v>7.8199999999999994</v>
      </c>
      <c r="N28" s="204">
        <f t="shared" si="6"/>
        <v>7.91</v>
      </c>
      <c r="O28" s="204">
        <f t="shared" si="7"/>
        <v>8</v>
      </c>
      <c r="P28" s="202">
        <v>8.09</v>
      </c>
      <c r="Q28" s="202">
        <f t="shared" si="8"/>
        <v>8.177999999999999</v>
      </c>
      <c r="R28" s="202">
        <f t="shared" si="9"/>
        <v>8.266</v>
      </c>
      <c r="S28" s="202">
        <f t="shared" si="10"/>
        <v>8.3539999999999992</v>
      </c>
      <c r="T28" s="202">
        <f t="shared" si="11"/>
        <v>8.4420000000000002</v>
      </c>
      <c r="U28" s="205">
        <v>8.5299999999999994</v>
      </c>
    </row>
    <row r="29" spans="1:21">
      <c r="A29" s="200">
        <v>43097</v>
      </c>
      <c r="B29" s="206">
        <v>6.53</v>
      </c>
      <c r="C29" s="202">
        <v>6.81</v>
      </c>
      <c r="D29" s="203">
        <v>6.94</v>
      </c>
      <c r="E29" s="204">
        <f t="shared" si="0"/>
        <v>7.04</v>
      </c>
      <c r="F29" s="203">
        <v>7.14</v>
      </c>
      <c r="G29" s="204">
        <f t="shared" si="1"/>
        <v>7.2449999999999992</v>
      </c>
      <c r="H29" s="202">
        <v>7.35</v>
      </c>
      <c r="I29" s="202">
        <f t="shared" si="2"/>
        <v>7.4533333333333331</v>
      </c>
      <c r="J29" s="202">
        <f t="shared" si="3"/>
        <v>7.5566666666666666</v>
      </c>
      <c r="K29" s="203">
        <v>7.66</v>
      </c>
      <c r="L29" s="204">
        <f t="shared" si="4"/>
        <v>7.7679999999999998</v>
      </c>
      <c r="M29" s="204">
        <f t="shared" si="5"/>
        <v>7.8759999999999994</v>
      </c>
      <c r="N29" s="204">
        <f t="shared" si="6"/>
        <v>7.984</v>
      </c>
      <c r="O29" s="204">
        <f t="shared" si="7"/>
        <v>8.0919999999999987</v>
      </c>
      <c r="P29" s="202">
        <v>8.1999999999999993</v>
      </c>
      <c r="Q29" s="202">
        <f t="shared" si="8"/>
        <v>8.3019999999999996</v>
      </c>
      <c r="R29" s="202">
        <f t="shared" si="9"/>
        <v>8.4039999999999999</v>
      </c>
      <c r="S29" s="202">
        <f t="shared" si="10"/>
        <v>8.5060000000000002</v>
      </c>
      <c r="T29" s="202">
        <f t="shared" si="11"/>
        <v>8.6080000000000005</v>
      </c>
      <c r="U29" s="205">
        <v>8.7100000000000009</v>
      </c>
    </row>
    <row r="30" spans="1:21">
      <c r="A30" s="200">
        <v>43096</v>
      </c>
      <c r="B30" s="206">
        <v>6.7</v>
      </c>
      <c r="C30" s="202">
        <v>6.88</v>
      </c>
      <c r="D30" s="203">
        <v>6.98</v>
      </c>
      <c r="E30" s="204">
        <f t="shared" si="0"/>
        <v>7.0750000000000002</v>
      </c>
      <c r="F30" s="203">
        <v>7.17</v>
      </c>
      <c r="G30" s="204">
        <f t="shared" si="1"/>
        <v>7.27</v>
      </c>
      <c r="H30" s="202">
        <v>7.37</v>
      </c>
      <c r="I30" s="202">
        <f t="shared" si="2"/>
        <v>7.4633333333333338</v>
      </c>
      <c r="J30" s="202">
        <f t="shared" si="3"/>
        <v>7.5566666666666666</v>
      </c>
      <c r="K30" s="203">
        <v>7.65</v>
      </c>
      <c r="L30" s="204">
        <f t="shared" si="4"/>
        <v>7.74</v>
      </c>
      <c r="M30" s="204">
        <f t="shared" si="5"/>
        <v>7.83</v>
      </c>
      <c r="N30" s="204">
        <f t="shared" si="6"/>
        <v>7.92</v>
      </c>
      <c r="O30" s="204">
        <f t="shared" si="7"/>
        <v>8.01</v>
      </c>
      <c r="P30" s="202">
        <v>8.1</v>
      </c>
      <c r="Q30" s="202">
        <f t="shared" si="8"/>
        <v>8.1879999999999988</v>
      </c>
      <c r="R30" s="202">
        <f t="shared" si="9"/>
        <v>8.2759999999999998</v>
      </c>
      <c r="S30" s="202">
        <f t="shared" si="10"/>
        <v>8.363999999999999</v>
      </c>
      <c r="T30" s="202">
        <f t="shared" si="11"/>
        <v>8.452</v>
      </c>
      <c r="U30" s="205">
        <v>8.5399999999999991</v>
      </c>
    </row>
    <row r="31" spans="1:21">
      <c r="A31" s="200">
        <v>43095</v>
      </c>
      <c r="B31" s="206">
        <v>6.78</v>
      </c>
      <c r="C31" s="202">
        <v>6.89</v>
      </c>
      <c r="D31" s="203">
        <v>7</v>
      </c>
      <c r="E31" s="204">
        <f t="shared" si="0"/>
        <v>7.08</v>
      </c>
      <c r="F31" s="203">
        <v>7.16</v>
      </c>
      <c r="G31" s="204">
        <f t="shared" si="1"/>
        <v>7.25</v>
      </c>
      <c r="H31" s="202">
        <v>7.34</v>
      </c>
      <c r="I31" s="202">
        <f t="shared" si="2"/>
        <v>7.4366666666666665</v>
      </c>
      <c r="J31" s="202">
        <f t="shared" si="3"/>
        <v>7.5333333333333332</v>
      </c>
      <c r="K31" s="203">
        <v>7.63</v>
      </c>
      <c r="L31" s="204">
        <f t="shared" si="4"/>
        <v>7.72</v>
      </c>
      <c r="M31" s="204">
        <f t="shared" si="5"/>
        <v>7.81</v>
      </c>
      <c r="N31" s="204">
        <f t="shared" si="6"/>
        <v>7.9</v>
      </c>
      <c r="O31" s="204">
        <f t="shared" si="7"/>
        <v>7.99</v>
      </c>
      <c r="P31" s="202">
        <v>8.08</v>
      </c>
      <c r="Q31" s="202">
        <f t="shared" si="8"/>
        <v>8.1660000000000004</v>
      </c>
      <c r="R31" s="202">
        <f t="shared" si="9"/>
        <v>8.2520000000000007</v>
      </c>
      <c r="S31" s="202">
        <f t="shared" si="10"/>
        <v>8.3379999999999992</v>
      </c>
      <c r="T31" s="202">
        <f t="shared" si="11"/>
        <v>8.4239999999999995</v>
      </c>
      <c r="U31" s="205">
        <v>8.51</v>
      </c>
    </row>
    <row r="32" spans="1:21">
      <c r="A32" s="200">
        <v>43094</v>
      </c>
      <c r="B32" s="206">
        <v>6.76</v>
      </c>
      <c r="C32" s="202">
        <v>6.9</v>
      </c>
      <c r="D32" s="203">
        <v>7.01</v>
      </c>
      <c r="E32" s="204">
        <f t="shared" si="0"/>
        <v>7.09</v>
      </c>
      <c r="F32" s="203">
        <v>7.17</v>
      </c>
      <c r="G32" s="204">
        <f t="shared" si="1"/>
        <v>7.2549999999999999</v>
      </c>
      <c r="H32" s="202">
        <v>7.34</v>
      </c>
      <c r="I32" s="202">
        <f t="shared" si="2"/>
        <v>7.4333333333333336</v>
      </c>
      <c r="J32" s="202">
        <f t="shared" si="3"/>
        <v>7.5266666666666664</v>
      </c>
      <c r="K32" s="203">
        <v>7.62</v>
      </c>
      <c r="L32" s="204">
        <f t="shared" si="4"/>
        <v>7.7080000000000002</v>
      </c>
      <c r="M32" s="204">
        <f t="shared" si="5"/>
        <v>7.7960000000000003</v>
      </c>
      <c r="N32" s="204">
        <f t="shared" si="6"/>
        <v>7.8840000000000003</v>
      </c>
      <c r="O32" s="204">
        <f t="shared" si="7"/>
        <v>7.9720000000000004</v>
      </c>
      <c r="P32" s="202">
        <v>8.06</v>
      </c>
      <c r="Q32" s="202">
        <f t="shared" si="8"/>
        <v>8.1460000000000008</v>
      </c>
      <c r="R32" s="202">
        <f t="shared" si="9"/>
        <v>8.2320000000000011</v>
      </c>
      <c r="S32" s="202">
        <f t="shared" si="10"/>
        <v>8.3179999999999996</v>
      </c>
      <c r="T32" s="202">
        <f t="shared" si="11"/>
        <v>8.4039999999999999</v>
      </c>
      <c r="U32" s="205">
        <v>8.49</v>
      </c>
    </row>
    <row r="33" spans="1:21">
      <c r="A33" s="200">
        <v>43091</v>
      </c>
      <c r="B33" s="206">
        <v>6.83</v>
      </c>
      <c r="C33" s="202">
        <v>6.91</v>
      </c>
      <c r="D33" s="203">
        <v>6.99</v>
      </c>
      <c r="E33" s="204">
        <f t="shared" si="0"/>
        <v>7.07</v>
      </c>
      <c r="F33" s="203">
        <v>7.15</v>
      </c>
      <c r="G33" s="204">
        <f t="shared" si="1"/>
        <v>7.2450000000000001</v>
      </c>
      <c r="H33" s="202">
        <v>7.34</v>
      </c>
      <c r="I33" s="202">
        <f t="shared" si="2"/>
        <v>7.4366666666666665</v>
      </c>
      <c r="J33" s="202">
        <f t="shared" si="3"/>
        <v>7.5333333333333332</v>
      </c>
      <c r="K33" s="203">
        <v>7.63</v>
      </c>
      <c r="L33" s="204">
        <f t="shared" si="4"/>
        <v>7.718</v>
      </c>
      <c r="M33" s="204">
        <f t="shared" si="5"/>
        <v>7.806</v>
      </c>
      <c r="N33" s="204">
        <f t="shared" si="6"/>
        <v>7.8940000000000001</v>
      </c>
      <c r="O33" s="204">
        <f t="shared" si="7"/>
        <v>7.9820000000000002</v>
      </c>
      <c r="P33" s="202">
        <v>8.07</v>
      </c>
      <c r="Q33" s="202">
        <f t="shared" si="8"/>
        <v>8.1539999999999999</v>
      </c>
      <c r="R33" s="202">
        <f t="shared" si="9"/>
        <v>8.2379999999999995</v>
      </c>
      <c r="S33" s="202">
        <f t="shared" si="10"/>
        <v>8.322000000000001</v>
      </c>
      <c r="T33" s="202">
        <f t="shared" si="11"/>
        <v>8.4060000000000006</v>
      </c>
      <c r="U33" s="205">
        <v>8.49</v>
      </c>
    </row>
    <row r="34" spans="1:21">
      <c r="A34" s="200">
        <v>43090</v>
      </c>
      <c r="B34" s="206">
        <v>6.88</v>
      </c>
      <c r="C34" s="202">
        <v>6.95</v>
      </c>
      <c r="D34" s="203">
        <v>7.01</v>
      </c>
      <c r="E34" s="204">
        <f t="shared" si="0"/>
        <v>7.085</v>
      </c>
      <c r="F34" s="203">
        <v>7.16</v>
      </c>
      <c r="G34" s="204">
        <f t="shared" si="1"/>
        <v>7.2450000000000001</v>
      </c>
      <c r="H34" s="202">
        <v>7.33</v>
      </c>
      <c r="I34" s="202">
        <f t="shared" si="2"/>
        <v>7.42</v>
      </c>
      <c r="J34" s="202">
        <f t="shared" si="3"/>
        <v>7.51</v>
      </c>
      <c r="K34" s="203">
        <v>7.6</v>
      </c>
      <c r="L34" s="204">
        <f t="shared" si="4"/>
        <v>7.6819999999999995</v>
      </c>
      <c r="M34" s="204">
        <f t="shared" si="5"/>
        <v>7.7639999999999993</v>
      </c>
      <c r="N34" s="204">
        <f t="shared" si="6"/>
        <v>7.8460000000000001</v>
      </c>
      <c r="O34" s="204">
        <f t="shared" si="7"/>
        <v>7.9279999999999999</v>
      </c>
      <c r="P34" s="202">
        <v>8.01</v>
      </c>
      <c r="Q34" s="202">
        <f t="shared" si="8"/>
        <v>8.0879999999999992</v>
      </c>
      <c r="R34" s="202">
        <f t="shared" si="9"/>
        <v>8.1660000000000004</v>
      </c>
      <c r="S34" s="202">
        <f t="shared" si="10"/>
        <v>8.2439999999999998</v>
      </c>
      <c r="T34" s="202">
        <f t="shared" si="11"/>
        <v>8.322000000000001</v>
      </c>
      <c r="U34" s="205">
        <v>8.4</v>
      </c>
    </row>
    <row r="35" spans="1:21">
      <c r="A35" s="200">
        <v>43089</v>
      </c>
      <c r="B35" s="206">
        <v>6.94</v>
      </c>
      <c r="C35" s="202">
        <v>7.01</v>
      </c>
      <c r="D35" s="203">
        <v>7.06</v>
      </c>
      <c r="E35" s="204">
        <f t="shared" si="0"/>
        <v>7.1150000000000002</v>
      </c>
      <c r="F35" s="203">
        <v>7.17</v>
      </c>
      <c r="G35" s="204">
        <f t="shared" si="1"/>
        <v>7.2450000000000001</v>
      </c>
      <c r="H35" s="202">
        <v>7.32</v>
      </c>
      <c r="I35" s="202">
        <f t="shared" si="2"/>
        <v>7.41</v>
      </c>
      <c r="J35" s="202">
        <f t="shared" si="3"/>
        <v>7.5</v>
      </c>
      <c r="K35" s="203">
        <v>7.59</v>
      </c>
      <c r="L35" s="204">
        <f t="shared" si="4"/>
        <v>7.6739999999999995</v>
      </c>
      <c r="M35" s="204">
        <f t="shared" si="5"/>
        <v>7.758</v>
      </c>
      <c r="N35" s="204">
        <f t="shared" si="6"/>
        <v>7.8419999999999996</v>
      </c>
      <c r="O35" s="204">
        <f t="shared" si="7"/>
        <v>7.9260000000000002</v>
      </c>
      <c r="P35" s="202">
        <v>8.01</v>
      </c>
      <c r="Q35" s="202">
        <f t="shared" si="8"/>
        <v>8.0879999999999992</v>
      </c>
      <c r="R35" s="202">
        <f t="shared" si="9"/>
        <v>8.1660000000000004</v>
      </c>
      <c r="S35" s="202">
        <f t="shared" si="10"/>
        <v>8.2439999999999998</v>
      </c>
      <c r="T35" s="202">
        <f t="shared" si="11"/>
        <v>8.322000000000001</v>
      </c>
      <c r="U35" s="205">
        <v>8.4</v>
      </c>
    </row>
    <row r="36" spans="1:21">
      <c r="A36" s="200">
        <v>43088</v>
      </c>
      <c r="B36" s="206">
        <v>6.96</v>
      </c>
      <c r="C36" s="202">
        <v>7.03</v>
      </c>
      <c r="D36" s="203">
        <v>7.09</v>
      </c>
      <c r="E36" s="204">
        <f t="shared" si="0"/>
        <v>7.1549999999999994</v>
      </c>
      <c r="F36" s="203">
        <v>7.22</v>
      </c>
      <c r="G36" s="204">
        <f t="shared" si="1"/>
        <v>7.2949999999999999</v>
      </c>
      <c r="H36" s="202">
        <v>7.37</v>
      </c>
      <c r="I36" s="202">
        <f t="shared" si="2"/>
        <v>7.456666666666667</v>
      </c>
      <c r="J36" s="202">
        <f t="shared" si="3"/>
        <v>7.543333333333333</v>
      </c>
      <c r="K36" s="203">
        <v>7.63</v>
      </c>
      <c r="L36" s="204">
        <f t="shared" si="4"/>
        <v>7.71</v>
      </c>
      <c r="M36" s="204">
        <f t="shared" si="5"/>
        <v>7.79</v>
      </c>
      <c r="N36" s="204">
        <f t="shared" si="6"/>
        <v>7.8699999999999992</v>
      </c>
      <c r="O36" s="204">
        <f t="shared" si="7"/>
        <v>7.9499999999999993</v>
      </c>
      <c r="P36" s="202">
        <v>8.0299999999999994</v>
      </c>
      <c r="Q36" s="202">
        <f t="shared" si="8"/>
        <v>8.1059999999999999</v>
      </c>
      <c r="R36" s="202">
        <f t="shared" si="9"/>
        <v>8.1820000000000004</v>
      </c>
      <c r="S36" s="202">
        <f t="shared" si="10"/>
        <v>8.2579999999999991</v>
      </c>
      <c r="T36" s="202">
        <f t="shared" si="11"/>
        <v>8.3339999999999996</v>
      </c>
      <c r="U36" s="205">
        <v>8.41</v>
      </c>
    </row>
    <row r="37" spans="1:21">
      <c r="A37" s="200">
        <v>43087</v>
      </c>
      <c r="B37" s="206">
        <v>6.98</v>
      </c>
      <c r="C37" s="202">
        <v>7.03</v>
      </c>
      <c r="D37" s="203">
        <v>7.09</v>
      </c>
      <c r="E37" s="204">
        <f t="shared" si="0"/>
        <v>7.16</v>
      </c>
      <c r="F37" s="203">
        <v>7.23</v>
      </c>
      <c r="G37" s="204">
        <f t="shared" si="1"/>
        <v>7.3150000000000004</v>
      </c>
      <c r="H37" s="202">
        <v>7.4</v>
      </c>
      <c r="I37" s="202">
        <f t="shared" si="2"/>
        <v>7.48</v>
      </c>
      <c r="J37" s="202">
        <f t="shared" si="3"/>
        <v>7.56</v>
      </c>
      <c r="K37" s="203">
        <v>7.64</v>
      </c>
      <c r="L37" s="204">
        <f t="shared" si="4"/>
        <v>7.7119999999999997</v>
      </c>
      <c r="M37" s="204">
        <f t="shared" si="5"/>
        <v>7.7839999999999998</v>
      </c>
      <c r="N37" s="204">
        <f t="shared" si="6"/>
        <v>7.8559999999999999</v>
      </c>
      <c r="O37" s="204">
        <f t="shared" si="7"/>
        <v>7.9279999999999999</v>
      </c>
      <c r="P37" s="202">
        <v>8</v>
      </c>
      <c r="Q37" s="202">
        <f t="shared" si="8"/>
        <v>8.07</v>
      </c>
      <c r="R37" s="202">
        <f t="shared" si="9"/>
        <v>8.14</v>
      </c>
      <c r="S37" s="202">
        <f t="shared" si="10"/>
        <v>8.2099999999999991</v>
      </c>
      <c r="T37" s="202">
        <f t="shared" si="11"/>
        <v>8.2799999999999994</v>
      </c>
      <c r="U37" s="205">
        <v>8.35</v>
      </c>
    </row>
    <row r="38" spans="1:21">
      <c r="A38" s="200">
        <v>43084</v>
      </c>
      <c r="B38" s="206">
        <v>6.97</v>
      </c>
      <c r="C38" s="202">
        <v>7.06</v>
      </c>
      <c r="D38" s="203">
        <v>7.13</v>
      </c>
      <c r="E38" s="204">
        <f t="shared" si="0"/>
        <v>7.1999999999999993</v>
      </c>
      <c r="F38" s="203">
        <v>7.27</v>
      </c>
      <c r="G38" s="204">
        <f t="shared" si="1"/>
        <v>7.3449999999999998</v>
      </c>
      <c r="H38" s="202">
        <v>7.42</v>
      </c>
      <c r="I38" s="202">
        <f t="shared" si="2"/>
        <v>7.49</v>
      </c>
      <c r="J38" s="202">
        <f t="shared" si="3"/>
        <v>7.56</v>
      </c>
      <c r="K38" s="203">
        <v>7.63</v>
      </c>
      <c r="L38" s="204">
        <f t="shared" si="4"/>
        <v>7.6979999999999995</v>
      </c>
      <c r="M38" s="204">
        <f t="shared" si="5"/>
        <v>7.766</v>
      </c>
      <c r="N38" s="204">
        <f t="shared" si="6"/>
        <v>7.8339999999999996</v>
      </c>
      <c r="O38" s="204">
        <f t="shared" si="7"/>
        <v>7.9020000000000001</v>
      </c>
      <c r="P38" s="202">
        <v>7.97</v>
      </c>
      <c r="Q38" s="202">
        <f t="shared" si="8"/>
        <v>8.0380000000000003</v>
      </c>
      <c r="R38" s="202">
        <f t="shared" si="9"/>
        <v>8.1059999999999999</v>
      </c>
      <c r="S38" s="202">
        <f t="shared" si="10"/>
        <v>8.1739999999999995</v>
      </c>
      <c r="T38" s="202">
        <f t="shared" si="11"/>
        <v>8.2420000000000009</v>
      </c>
      <c r="U38" s="205">
        <v>8.31</v>
      </c>
    </row>
    <row r="39" spans="1:21">
      <c r="A39" s="200">
        <v>43083</v>
      </c>
      <c r="B39" s="206">
        <v>7.13</v>
      </c>
      <c r="C39" s="202">
        <v>7.18</v>
      </c>
      <c r="D39" s="203">
        <v>7.22</v>
      </c>
      <c r="E39" s="204">
        <f t="shared" si="0"/>
        <v>7.2799999999999994</v>
      </c>
      <c r="F39" s="203">
        <v>7.34</v>
      </c>
      <c r="G39" s="204">
        <f t="shared" si="1"/>
        <v>7.4049999999999994</v>
      </c>
      <c r="H39" s="202">
        <v>7.47</v>
      </c>
      <c r="I39" s="202">
        <f t="shared" si="2"/>
        <v>7.53</v>
      </c>
      <c r="J39" s="202">
        <f t="shared" si="3"/>
        <v>7.59</v>
      </c>
      <c r="K39" s="203">
        <v>7.65</v>
      </c>
      <c r="L39" s="204">
        <f t="shared" si="4"/>
        <v>7.7140000000000004</v>
      </c>
      <c r="M39" s="204">
        <f t="shared" si="5"/>
        <v>7.7780000000000005</v>
      </c>
      <c r="N39" s="204">
        <f t="shared" si="6"/>
        <v>7.8419999999999996</v>
      </c>
      <c r="O39" s="204">
        <f t="shared" si="7"/>
        <v>7.9059999999999997</v>
      </c>
      <c r="P39" s="202">
        <v>7.97</v>
      </c>
      <c r="Q39" s="202">
        <f t="shared" si="8"/>
        <v>8.0359999999999996</v>
      </c>
      <c r="R39" s="202">
        <f t="shared" si="9"/>
        <v>8.1020000000000003</v>
      </c>
      <c r="S39" s="202">
        <f t="shared" si="10"/>
        <v>8.168000000000001</v>
      </c>
      <c r="T39" s="202">
        <f t="shared" si="11"/>
        <v>8.234</v>
      </c>
      <c r="U39" s="205">
        <v>8.3000000000000007</v>
      </c>
    </row>
    <row r="40" spans="1:21">
      <c r="A40" s="200">
        <v>43082</v>
      </c>
      <c r="B40" s="206">
        <v>7.12</v>
      </c>
      <c r="C40" s="202">
        <v>7.19</v>
      </c>
      <c r="D40" s="203">
        <v>7.24</v>
      </c>
      <c r="E40" s="204">
        <f t="shared" si="0"/>
        <v>7.2949999999999999</v>
      </c>
      <c r="F40" s="203">
        <v>7.35</v>
      </c>
      <c r="G40" s="204">
        <f t="shared" si="1"/>
        <v>7.41</v>
      </c>
      <c r="H40" s="202">
        <v>7.47</v>
      </c>
      <c r="I40" s="202">
        <f t="shared" si="2"/>
        <v>7.53</v>
      </c>
      <c r="J40" s="202">
        <f t="shared" si="3"/>
        <v>7.59</v>
      </c>
      <c r="K40" s="203">
        <v>7.65</v>
      </c>
      <c r="L40" s="204">
        <f t="shared" si="4"/>
        <v>7.7140000000000004</v>
      </c>
      <c r="M40" s="204">
        <f t="shared" si="5"/>
        <v>7.7780000000000005</v>
      </c>
      <c r="N40" s="204">
        <f t="shared" si="6"/>
        <v>7.8419999999999996</v>
      </c>
      <c r="O40" s="204">
        <f t="shared" si="7"/>
        <v>7.9059999999999997</v>
      </c>
      <c r="P40" s="202">
        <v>7.97</v>
      </c>
      <c r="Q40" s="202">
        <f t="shared" si="8"/>
        <v>8.0359999999999996</v>
      </c>
      <c r="R40" s="202">
        <f t="shared" si="9"/>
        <v>8.1020000000000003</v>
      </c>
      <c r="S40" s="202">
        <f t="shared" si="10"/>
        <v>8.168000000000001</v>
      </c>
      <c r="T40" s="202">
        <f t="shared" si="11"/>
        <v>8.234</v>
      </c>
      <c r="U40" s="205">
        <v>8.3000000000000007</v>
      </c>
    </row>
    <row r="41" spans="1:21">
      <c r="A41" s="200">
        <v>43081</v>
      </c>
      <c r="B41" s="206">
        <v>7.14</v>
      </c>
      <c r="C41" s="202">
        <v>7.18</v>
      </c>
      <c r="D41" s="203">
        <v>7.22</v>
      </c>
      <c r="E41" s="204">
        <f t="shared" si="0"/>
        <v>7.2799999999999994</v>
      </c>
      <c r="F41" s="203">
        <v>7.34</v>
      </c>
      <c r="G41" s="204">
        <f t="shared" si="1"/>
        <v>7.4049999999999994</v>
      </c>
      <c r="H41" s="202">
        <v>7.47</v>
      </c>
      <c r="I41" s="202">
        <f t="shared" si="2"/>
        <v>7.53</v>
      </c>
      <c r="J41" s="202">
        <f t="shared" si="3"/>
        <v>7.59</v>
      </c>
      <c r="K41" s="203">
        <v>7.65</v>
      </c>
      <c r="L41" s="204">
        <f t="shared" si="4"/>
        <v>7.7120000000000006</v>
      </c>
      <c r="M41" s="204">
        <f t="shared" si="5"/>
        <v>7.774</v>
      </c>
      <c r="N41" s="204">
        <f t="shared" si="6"/>
        <v>7.8360000000000003</v>
      </c>
      <c r="O41" s="204">
        <f t="shared" si="7"/>
        <v>7.8979999999999997</v>
      </c>
      <c r="P41" s="202">
        <v>7.96</v>
      </c>
      <c r="Q41" s="202">
        <f t="shared" si="8"/>
        <v>8.0259999999999998</v>
      </c>
      <c r="R41" s="202">
        <f t="shared" si="9"/>
        <v>8.0919999999999987</v>
      </c>
      <c r="S41" s="202">
        <f t="shared" si="10"/>
        <v>8.1579999999999995</v>
      </c>
      <c r="T41" s="202">
        <f t="shared" si="11"/>
        <v>8.2240000000000002</v>
      </c>
      <c r="U41" s="205">
        <v>8.2899999999999991</v>
      </c>
    </row>
    <row r="42" spans="1:21">
      <c r="A42" s="200">
        <v>43080</v>
      </c>
      <c r="B42" s="206">
        <v>7.16</v>
      </c>
      <c r="C42" s="202">
        <v>7.2</v>
      </c>
      <c r="D42" s="203">
        <v>7.24</v>
      </c>
      <c r="E42" s="204">
        <f t="shared" si="0"/>
        <v>7.3000000000000007</v>
      </c>
      <c r="F42" s="203">
        <v>7.36</v>
      </c>
      <c r="G42" s="204">
        <f t="shared" si="1"/>
        <v>7.415</v>
      </c>
      <c r="H42" s="202">
        <v>7.47</v>
      </c>
      <c r="I42" s="202">
        <f t="shared" si="2"/>
        <v>7.5266666666666664</v>
      </c>
      <c r="J42" s="202">
        <f t="shared" si="3"/>
        <v>7.583333333333333</v>
      </c>
      <c r="K42" s="203">
        <v>7.64</v>
      </c>
      <c r="L42" s="204">
        <f t="shared" si="4"/>
        <v>7.7039999999999997</v>
      </c>
      <c r="M42" s="204">
        <f t="shared" si="5"/>
        <v>7.7679999999999998</v>
      </c>
      <c r="N42" s="204">
        <f t="shared" si="6"/>
        <v>7.8319999999999999</v>
      </c>
      <c r="O42" s="204">
        <f t="shared" si="7"/>
        <v>7.8959999999999999</v>
      </c>
      <c r="P42" s="202">
        <v>7.96</v>
      </c>
      <c r="Q42" s="202">
        <f t="shared" si="8"/>
        <v>8.0280000000000005</v>
      </c>
      <c r="R42" s="202">
        <f t="shared" si="9"/>
        <v>8.0960000000000001</v>
      </c>
      <c r="S42" s="202">
        <f t="shared" si="10"/>
        <v>8.1639999999999997</v>
      </c>
      <c r="T42" s="202">
        <f t="shared" si="11"/>
        <v>8.2320000000000011</v>
      </c>
      <c r="U42" s="205">
        <v>8.3000000000000007</v>
      </c>
    </row>
    <row r="43" spans="1:21">
      <c r="A43" s="207">
        <v>43077</v>
      </c>
      <c r="B43" s="206">
        <v>7.15</v>
      </c>
      <c r="C43" s="202">
        <v>7.19</v>
      </c>
      <c r="D43" s="203">
        <v>7.24</v>
      </c>
      <c r="E43" s="204">
        <f t="shared" si="0"/>
        <v>7.2949999999999999</v>
      </c>
      <c r="F43" s="203">
        <v>7.35</v>
      </c>
      <c r="G43" s="204">
        <f t="shared" si="1"/>
        <v>7.4049999999999994</v>
      </c>
      <c r="H43" s="202">
        <v>7.46</v>
      </c>
      <c r="I43" s="202">
        <f t="shared" si="2"/>
        <v>7.52</v>
      </c>
      <c r="J43" s="202">
        <f t="shared" si="3"/>
        <v>7.58</v>
      </c>
      <c r="K43" s="203">
        <v>7.64</v>
      </c>
      <c r="L43" s="204">
        <f t="shared" si="4"/>
        <v>7.7059999999999995</v>
      </c>
      <c r="M43" s="204">
        <f t="shared" si="5"/>
        <v>7.7719999999999994</v>
      </c>
      <c r="N43" s="204">
        <f t="shared" si="6"/>
        <v>7.8380000000000001</v>
      </c>
      <c r="O43" s="204">
        <f t="shared" si="7"/>
        <v>7.9039999999999999</v>
      </c>
      <c r="P43" s="202">
        <v>7.97</v>
      </c>
      <c r="Q43" s="202">
        <f t="shared" si="8"/>
        <v>8.0380000000000003</v>
      </c>
      <c r="R43" s="202">
        <f t="shared" si="9"/>
        <v>8.1059999999999999</v>
      </c>
      <c r="S43" s="202">
        <f t="shared" si="10"/>
        <v>8.1739999999999995</v>
      </c>
      <c r="T43" s="202">
        <f t="shared" si="11"/>
        <v>8.2420000000000009</v>
      </c>
      <c r="U43" s="205">
        <v>8.31</v>
      </c>
    </row>
    <row r="44" spans="1:21">
      <c r="A44" s="207">
        <v>43076</v>
      </c>
      <c r="B44" s="206">
        <v>7.18</v>
      </c>
      <c r="C44" s="202">
        <v>7.21</v>
      </c>
      <c r="D44" s="203">
        <v>7.26</v>
      </c>
      <c r="E44" s="204">
        <f t="shared" si="0"/>
        <v>7.3100000000000005</v>
      </c>
      <c r="F44" s="203">
        <v>7.36</v>
      </c>
      <c r="G44" s="204">
        <f t="shared" si="1"/>
        <v>7.415</v>
      </c>
      <c r="H44" s="202">
        <v>7.47</v>
      </c>
      <c r="I44" s="202">
        <f t="shared" si="2"/>
        <v>7.53</v>
      </c>
      <c r="J44" s="202">
        <f t="shared" si="3"/>
        <v>7.59</v>
      </c>
      <c r="K44" s="203">
        <v>7.65</v>
      </c>
      <c r="L44" s="204">
        <f t="shared" si="4"/>
        <v>7.7140000000000004</v>
      </c>
      <c r="M44" s="204">
        <f t="shared" si="5"/>
        <v>7.7780000000000005</v>
      </c>
      <c r="N44" s="204">
        <f t="shared" si="6"/>
        <v>7.8419999999999996</v>
      </c>
      <c r="O44" s="204">
        <f t="shared" si="7"/>
        <v>7.9059999999999997</v>
      </c>
      <c r="P44" s="202">
        <v>7.97</v>
      </c>
      <c r="Q44" s="202">
        <f t="shared" si="8"/>
        <v>8.0359999999999996</v>
      </c>
      <c r="R44" s="202">
        <f t="shared" si="9"/>
        <v>8.1020000000000003</v>
      </c>
      <c r="S44" s="202">
        <f t="shared" si="10"/>
        <v>8.168000000000001</v>
      </c>
      <c r="T44" s="202">
        <f t="shared" si="11"/>
        <v>8.234</v>
      </c>
      <c r="U44" s="205">
        <v>8.3000000000000007</v>
      </c>
    </row>
    <row r="45" spans="1:21">
      <c r="A45" s="207">
        <v>43075</v>
      </c>
      <c r="B45" s="206">
        <v>7.16</v>
      </c>
      <c r="C45" s="202">
        <v>7.2</v>
      </c>
      <c r="D45" s="203">
        <v>7.25</v>
      </c>
      <c r="E45" s="204">
        <f t="shared" si="0"/>
        <v>7.3149999999999995</v>
      </c>
      <c r="F45" s="203">
        <v>7.38</v>
      </c>
      <c r="G45" s="204">
        <f t="shared" si="1"/>
        <v>7.4399999999999995</v>
      </c>
      <c r="H45" s="202">
        <v>7.5</v>
      </c>
      <c r="I45" s="202">
        <f t="shared" si="2"/>
        <v>7.55</v>
      </c>
      <c r="J45" s="202">
        <f t="shared" si="3"/>
        <v>7.6000000000000005</v>
      </c>
      <c r="K45" s="203">
        <v>7.65</v>
      </c>
      <c r="L45" s="204">
        <f t="shared" si="4"/>
        <v>7.7120000000000006</v>
      </c>
      <c r="M45" s="204">
        <f t="shared" si="5"/>
        <v>7.774</v>
      </c>
      <c r="N45" s="204">
        <f t="shared" si="6"/>
        <v>7.8360000000000003</v>
      </c>
      <c r="O45" s="204">
        <f t="shared" si="7"/>
        <v>7.8979999999999997</v>
      </c>
      <c r="P45" s="202">
        <v>7.96</v>
      </c>
      <c r="Q45" s="202">
        <f t="shared" si="8"/>
        <v>8.0239999999999991</v>
      </c>
      <c r="R45" s="202">
        <f t="shared" si="9"/>
        <v>8.0879999999999992</v>
      </c>
      <c r="S45" s="202">
        <f t="shared" si="10"/>
        <v>8.1519999999999992</v>
      </c>
      <c r="T45" s="202">
        <f t="shared" si="11"/>
        <v>8.2159999999999993</v>
      </c>
      <c r="U45" s="205">
        <v>8.2799999999999994</v>
      </c>
    </row>
    <row r="46" spans="1:21">
      <c r="A46" s="207">
        <v>43074</v>
      </c>
      <c r="B46" s="206">
        <v>7.18</v>
      </c>
      <c r="C46" s="202">
        <v>7.22</v>
      </c>
      <c r="D46" s="203">
        <v>7.27</v>
      </c>
      <c r="E46" s="204">
        <f t="shared" si="0"/>
        <v>7.3249999999999993</v>
      </c>
      <c r="F46" s="203">
        <v>7.38</v>
      </c>
      <c r="G46" s="204">
        <f t="shared" si="1"/>
        <v>7.43</v>
      </c>
      <c r="H46" s="202">
        <v>7.48</v>
      </c>
      <c r="I46" s="202">
        <f t="shared" si="2"/>
        <v>7.5333333333333332</v>
      </c>
      <c r="J46" s="202">
        <f t="shared" si="3"/>
        <v>7.5866666666666669</v>
      </c>
      <c r="K46" s="203">
        <v>7.64</v>
      </c>
      <c r="L46" s="204">
        <f t="shared" si="4"/>
        <v>7.702</v>
      </c>
      <c r="M46" s="204">
        <f t="shared" si="5"/>
        <v>7.7640000000000002</v>
      </c>
      <c r="N46" s="204">
        <f t="shared" si="6"/>
        <v>7.8259999999999996</v>
      </c>
      <c r="O46" s="204">
        <f t="shared" si="7"/>
        <v>7.8879999999999999</v>
      </c>
      <c r="P46" s="202">
        <v>7.95</v>
      </c>
      <c r="Q46" s="202">
        <f t="shared" si="8"/>
        <v>8.0139999999999993</v>
      </c>
      <c r="R46" s="202">
        <f t="shared" si="9"/>
        <v>8.0779999999999994</v>
      </c>
      <c r="S46" s="202">
        <f t="shared" si="10"/>
        <v>8.1419999999999995</v>
      </c>
      <c r="T46" s="202">
        <f t="shared" si="11"/>
        <v>8.2059999999999995</v>
      </c>
      <c r="U46" s="205">
        <v>8.27</v>
      </c>
    </row>
    <row r="47" spans="1:21">
      <c r="A47" s="207">
        <v>43073</v>
      </c>
      <c r="B47" s="206">
        <v>7.18</v>
      </c>
      <c r="C47" s="202">
        <v>7.22</v>
      </c>
      <c r="D47" s="203">
        <v>7.28</v>
      </c>
      <c r="E47" s="204">
        <f t="shared" si="0"/>
        <v>7.34</v>
      </c>
      <c r="F47" s="203">
        <v>7.4</v>
      </c>
      <c r="G47" s="204">
        <f t="shared" si="1"/>
        <v>7.46</v>
      </c>
      <c r="H47" s="202">
        <v>7.52</v>
      </c>
      <c r="I47" s="202">
        <f t="shared" si="2"/>
        <v>7.5699999999999994</v>
      </c>
      <c r="J47" s="202">
        <f t="shared" si="3"/>
        <v>7.62</v>
      </c>
      <c r="K47" s="203">
        <v>7.67</v>
      </c>
      <c r="L47" s="204">
        <f t="shared" si="4"/>
        <v>7.7299999999999995</v>
      </c>
      <c r="M47" s="204">
        <f t="shared" si="5"/>
        <v>7.79</v>
      </c>
      <c r="N47" s="204">
        <f t="shared" si="6"/>
        <v>7.85</v>
      </c>
      <c r="O47" s="204">
        <f t="shared" si="7"/>
        <v>7.91</v>
      </c>
      <c r="P47" s="202">
        <v>7.97</v>
      </c>
      <c r="Q47" s="202">
        <f t="shared" si="8"/>
        <v>8.0359999999999996</v>
      </c>
      <c r="R47" s="202">
        <f t="shared" si="9"/>
        <v>8.1020000000000003</v>
      </c>
      <c r="S47" s="202">
        <f t="shared" si="10"/>
        <v>8.168000000000001</v>
      </c>
      <c r="T47" s="202">
        <f t="shared" si="11"/>
        <v>8.234</v>
      </c>
      <c r="U47" s="205">
        <v>8.3000000000000007</v>
      </c>
    </row>
    <row r="48" spans="1:21">
      <c r="A48" s="207">
        <v>43070</v>
      </c>
      <c r="B48" s="206">
        <v>7.19</v>
      </c>
      <c r="C48" s="202">
        <v>7.22</v>
      </c>
      <c r="D48" s="203">
        <v>7.27</v>
      </c>
      <c r="E48" s="204">
        <f t="shared" si="0"/>
        <v>7.33</v>
      </c>
      <c r="F48" s="203">
        <v>7.39</v>
      </c>
      <c r="G48" s="204">
        <f t="shared" si="1"/>
        <v>7.4450000000000003</v>
      </c>
      <c r="H48" s="202">
        <v>7.5</v>
      </c>
      <c r="I48" s="202">
        <f t="shared" si="2"/>
        <v>7.55</v>
      </c>
      <c r="J48" s="202">
        <f t="shared" si="3"/>
        <v>7.6000000000000005</v>
      </c>
      <c r="K48" s="203">
        <v>7.65</v>
      </c>
      <c r="L48" s="204">
        <f t="shared" si="4"/>
        <v>7.7080000000000002</v>
      </c>
      <c r="M48" s="204">
        <f t="shared" si="5"/>
        <v>7.766</v>
      </c>
      <c r="N48" s="204">
        <f t="shared" si="6"/>
        <v>7.8240000000000007</v>
      </c>
      <c r="O48" s="204">
        <f t="shared" si="7"/>
        <v>7.8820000000000006</v>
      </c>
      <c r="P48" s="202">
        <v>7.94</v>
      </c>
      <c r="Q48" s="202">
        <f t="shared" si="8"/>
        <v>8.0039999999999996</v>
      </c>
      <c r="R48" s="202">
        <f t="shared" si="9"/>
        <v>8.0679999999999996</v>
      </c>
      <c r="S48" s="202">
        <f t="shared" si="10"/>
        <v>8.1319999999999997</v>
      </c>
      <c r="T48" s="202">
        <f t="shared" si="11"/>
        <v>8.1959999999999997</v>
      </c>
      <c r="U48" s="205">
        <v>8.26</v>
      </c>
    </row>
    <row r="49" spans="1:21">
      <c r="A49" s="200">
        <v>43069</v>
      </c>
      <c r="B49" s="206">
        <v>7.24</v>
      </c>
      <c r="C49" s="202">
        <v>7.28</v>
      </c>
      <c r="D49" s="203">
        <v>7.33</v>
      </c>
      <c r="E49" s="204">
        <f t="shared" si="0"/>
        <v>7.38</v>
      </c>
      <c r="F49" s="203">
        <v>7.43</v>
      </c>
      <c r="G49" s="204">
        <f t="shared" si="1"/>
        <v>7.4749999999999996</v>
      </c>
      <c r="H49" s="202">
        <v>7.52</v>
      </c>
      <c r="I49" s="202">
        <f t="shared" si="2"/>
        <v>7.5633333333333335</v>
      </c>
      <c r="J49" s="202">
        <f t="shared" si="3"/>
        <v>7.6066666666666665</v>
      </c>
      <c r="K49" s="203">
        <v>7.65</v>
      </c>
      <c r="L49" s="204">
        <f t="shared" si="4"/>
        <v>7.7060000000000004</v>
      </c>
      <c r="M49" s="204">
        <f t="shared" si="5"/>
        <v>7.7620000000000005</v>
      </c>
      <c r="N49" s="204">
        <f t="shared" si="6"/>
        <v>7.8179999999999996</v>
      </c>
      <c r="O49" s="204">
        <f t="shared" si="7"/>
        <v>7.8739999999999997</v>
      </c>
      <c r="P49" s="202">
        <v>7.93</v>
      </c>
      <c r="Q49" s="202">
        <f t="shared" si="8"/>
        <v>7.9939999999999998</v>
      </c>
      <c r="R49" s="202">
        <f t="shared" si="9"/>
        <v>8.0579999999999998</v>
      </c>
      <c r="S49" s="202">
        <f t="shared" si="10"/>
        <v>8.1219999999999999</v>
      </c>
      <c r="T49" s="202">
        <f t="shared" si="11"/>
        <v>8.1859999999999999</v>
      </c>
      <c r="U49" s="205">
        <v>8.25</v>
      </c>
    </row>
    <row r="50" spans="1:21">
      <c r="A50" s="200">
        <v>43068</v>
      </c>
      <c r="B50" s="206">
        <v>7.24</v>
      </c>
      <c r="C50" s="202">
        <v>7.28</v>
      </c>
      <c r="D50" s="203">
        <v>7.34</v>
      </c>
      <c r="E50" s="204">
        <f t="shared" si="0"/>
        <v>7.3849999999999998</v>
      </c>
      <c r="F50" s="203">
        <v>7.43</v>
      </c>
      <c r="G50" s="204">
        <f t="shared" si="1"/>
        <v>7.4749999999999996</v>
      </c>
      <c r="H50" s="202">
        <v>7.52</v>
      </c>
      <c r="I50" s="202">
        <f t="shared" si="2"/>
        <v>7.5666666666666664</v>
      </c>
      <c r="J50" s="202">
        <f t="shared" si="3"/>
        <v>7.6133333333333333</v>
      </c>
      <c r="K50" s="203">
        <v>7.66</v>
      </c>
      <c r="L50" s="204">
        <f t="shared" si="4"/>
        <v>7.718</v>
      </c>
      <c r="M50" s="204">
        <f t="shared" si="5"/>
        <v>7.7759999999999998</v>
      </c>
      <c r="N50" s="204">
        <f t="shared" si="6"/>
        <v>7.8340000000000005</v>
      </c>
      <c r="O50" s="204">
        <f t="shared" si="7"/>
        <v>7.8920000000000003</v>
      </c>
      <c r="P50" s="202">
        <v>7.95</v>
      </c>
      <c r="Q50" s="202">
        <f t="shared" si="8"/>
        <v>8.0139999999999993</v>
      </c>
      <c r="R50" s="202">
        <f t="shared" si="9"/>
        <v>8.0779999999999994</v>
      </c>
      <c r="S50" s="202">
        <f t="shared" si="10"/>
        <v>8.1419999999999995</v>
      </c>
      <c r="T50" s="202">
        <f t="shared" si="11"/>
        <v>8.2059999999999995</v>
      </c>
      <c r="U50" s="205">
        <v>8.27</v>
      </c>
    </row>
    <row r="51" spans="1:21">
      <c r="A51" s="200">
        <v>43067</v>
      </c>
      <c r="B51" s="206">
        <v>7.23</v>
      </c>
      <c r="C51" s="202">
        <v>7.28</v>
      </c>
      <c r="D51" s="203">
        <v>7.33</v>
      </c>
      <c r="E51" s="204">
        <f t="shared" si="0"/>
        <v>7.375</v>
      </c>
      <c r="F51" s="203">
        <v>7.42</v>
      </c>
      <c r="G51" s="204">
        <f t="shared" si="1"/>
        <v>7.46</v>
      </c>
      <c r="H51" s="202">
        <v>7.5</v>
      </c>
      <c r="I51" s="202">
        <f t="shared" si="2"/>
        <v>7.55</v>
      </c>
      <c r="J51" s="202">
        <f t="shared" si="3"/>
        <v>7.6000000000000005</v>
      </c>
      <c r="K51" s="203">
        <v>7.65</v>
      </c>
      <c r="L51" s="204">
        <f t="shared" si="4"/>
        <v>7.7080000000000002</v>
      </c>
      <c r="M51" s="204">
        <f t="shared" si="5"/>
        <v>7.766</v>
      </c>
      <c r="N51" s="204">
        <f t="shared" si="6"/>
        <v>7.8240000000000007</v>
      </c>
      <c r="O51" s="204">
        <f t="shared" si="7"/>
        <v>7.8820000000000006</v>
      </c>
      <c r="P51" s="202">
        <v>7.94</v>
      </c>
      <c r="Q51" s="202">
        <f t="shared" si="8"/>
        <v>8.0039999999999996</v>
      </c>
      <c r="R51" s="202">
        <f t="shared" si="9"/>
        <v>8.0679999999999996</v>
      </c>
      <c r="S51" s="202">
        <f t="shared" si="10"/>
        <v>8.1319999999999997</v>
      </c>
      <c r="T51" s="202">
        <f t="shared" si="11"/>
        <v>8.1959999999999997</v>
      </c>
      <c r="U51" s="205">
        <v>8.26</v>
      </c>
    </row>
    <row r="52" spans="1:21">
      <c r="A52" s="200">
        <v>43066</v>
      </c>
      <c r="B52" s="206">
        <v>7.28</v>
      </c>
      <c r="C52" s="202">
        <v>7.32</v>
      </c>
      <c r="D52" s="203">
        <v>7.35</v>
      </c>
      <c r="E52" s="204">
        <f t="shared" si="0"/>
        <v>7.39</v>
      </c>
      <c r="F52" s="203">
        <v>7.43</v>
      </c>
      <c r="G52" s="204">
        <f t="shared" si="1"/>
        <v>7.4749999999999996</v>
      </c>
      <c r="H52" s="202">
        <v>7.52</v>
      </c>
      <c r="I52" s="202">
        <f t="shared" si="2"/>
        <v>7.5666666666666664</v>
      </c>
      <c r="J52" s="202">
        <f t="shared" si="3"/>
        <v>7.6133333333333333</v>
      </c>
      <c r="K52" s="203">
        <v>7.66</v>
      </c>
      <c r="L52" s="204">
        <f t="shared" si="4"/>
        <v>7.718</v>
      </c>
      <c r="M52" s="204">
        <f t="shared" si="5"/>
        <v>7.7759999999999998</v>
      </c>
      <c r="N52" s="204">
        <f t="shared" si="6"/>
        <v>7.8340000000000005</v>
      </c>
      <c r="O52" s="204">
        <f t="shared" si="7"/>
        <v>7.8920000000000003</v>
      </c>
      <c r="P52" s="202">
        <v>7.95</v>
      </c>
      <c r="Q52" s="202">
        <f t="shared" si="8"/>
        <v>8.0120000000000005</v>
      </c>
      <c r="R52" s="202">
        <f t="shared" si="9"/>
        <v>8.0739999999999998</v>
      </c>
      <c r="S52" s="202">
        <f t="shared" si="10"/>
        <v>8.1359999999999992</v>
      </c>
      <c r="T52" s="202">
        <f t="shared" si="11"/>
        <v>8.1980000000000004</v>
      </c>
      <c r="U52" s="205">
        <v>8.26</v>
      </c>
    </row>
    <row r="53" spans="1:21">
      <c r="A53" s="200">
        <v>43063</v>
      </c>
      <c r="B53" s="206">
        <v>7.3</v>
      </c>
      <c r="C53" s="202">
        <v>7.32</v>
      </c>
      <c r="D53" s="203">
        <v>7.36</v>
      </c>
      <c r="E53" s="204">
        <f t="shared" si="0"/>
        <v>7.41</v>
      </c>
      <c r="F53" s="203">
        <v>7.46</v>
      </c>
      <c r="G53" s="204">
        <f t="shared" si="1"/>
        <v>7.5049999999999999</v>
      </c>
      <c r="H53" s="202">
        <v>7.55</v>
      </c>
      <c r="I53" s="202">
        <f t="shared" si="2"/>
        <v>7.5933333333333328</v>
      </c>
      <c r="J53" s="202">
        <f t="shared" si="3"/>
        <v>7.6366666666666667</v>
      </c>
      <c r="K53" s="203">
        <v>7.68</v>
      </c>
      <c r="L53" s="204">
        <f t="shared" si="4"/>
        <v>7.7359999999999998</v>
      </c>
      <c r="M53" s="204">
        <f t="shared" si="5"/>
        <v>7.7919999999999998</v>
      </c>
      <c r="N53" s="204">
        <f t="shared" si="6"/>
        <v>7.8479999999999999</v>
      </c>
      <c r="O53" s="204">
        <f t="shared" si="7"/>
        <v>7.9039999999999999</v>
      </c>
      <c r="P53" s="202">
        <v>7.96</v>
      </c>
      <c r="Q53" s="202">
        <f t="shared" si="8"/>
        <v>8.02</v>
      </c>
      <c r="R53" s="202">
        <f t="shared" si="9"/>
        <v>8.08</v>
      </c>
      <c r="S53" s="202">
        <f t="shared" si="10"/>
        <v>8.14</v>
      </c>
      <c r="T53" s="202">
        <f t="shared" si="11"/>
        <v>8.1999999999999993</v>
      </c>
      <c r="U53" s="205">
        <v>8.26</v>
      </c>
    </row>
    <row r="54" spans="1:21">
      <c r="A54" s="200">
        <v>43062</v>
      </c>
      <c r="B54" s="206">
        <v>7.3</v>
      </c>
      <c r="C54" s="202">
        <v>7.32</v>
      </c>
      <c r="D54" s="203">
        <v>7.36</v>
      </c>
      <c r="E54" s="204">
        <f t="shared" si="0"/>
        <v>7.4050000000000002</v>
      </c>
      <c r="F54" s="203">
        <v>7.45</v>
      </c>
      <c r="G54" s="204">
        <f t="shared" si="1"/>
        <v>7.5</v>
      </c>
      <c r="H54" s="202">
        <v>7.55</v>
      </c>
      <c r="I54" s="202">
        <f t="shared" si="2"/>
        <v>7.5933333333333328</v>
      </c>
      <c r="J54" s="202">
        <f t="shared" si="3"/>
        <v>7.6366666666666667</v>
      </c>
      <c r="K54" s="203">
        <v>7.68</v>
      </c>
      <c r="L54" s="204">
        <f t="shared" si="4"/>
        <v>7.7359999999999998</v>
      </c>
      <c r="M54" s="204">
        <f t="shared" si="5"/>
        <v>7.7919999999999998</v>
      </c>
      <c r="N54" s="204">
        <f t="shared" si="6"/>
        <v>7.8479999999999999</v>
      </c>
      <c r="O54" s="204">
        <f t="shared" si="7"/>
        <v>7.9039999999999999</v>
      </c>
      <c r="P54" s="202">
        <v>7.96</v>
      </c>
      <c r="Q54" s="202">
        <f t="shared" si="8"/>
        <v>8.02</v>
      </c>
      <c r="R54" s="202">
        <f t="shared" si="9"/>
        <v>8.08</v>
      </c>
      <c r="S54" s="202">
        <f t="shared" si="10"/>
        <v>8.14</v>
      </c>
      <c r="T54" s="202">
        <f t="shared" si="11"/>
        <v>8.1999999999999993</v>
      </c>
      <c r="U54" s="205">
        <v>8.26</v>
      </c>
    </row>
    <row r="55" spans="1:21">
      <c r="A55" s="200">
        <v>43061</v>
      </c>
      <c r="B55" s="206">
        <v>7.33</v>
      </c>
      <c r="C55" s="202">
        <v>7.36</v>
      </c>
      <c r="D55" s="203">
        <v>7.4</v>
      </c>
      <c r="E55" s="204">
        <f t="shared" si="0"/>
        <v>7.44</v>
      </c>
      <c r="F55" s="203">
        <v>7.48</v>
      </c>
      <c r="G55" s="204">
        <f t="shared" si="1"/>
        <v>7.52</v>
      </c>
      <c r="H55" s="202">
        <v>7.56</v>
      </c>
      <c r="I55" s="202">
        <f t="shared" si="2"/>
        <v>7.6</v>
      </c>
      <c r="J55" s="202">
        <f t="shared" si="3"/>
        <v>7.64</v>
      </c>
      <c r="K55" s="203">
        <v>7.68</v>
      </c>
      <c r="L55" s="204">
        <f t="shared" si="4"/>
        <v>7.7320000000000002</v>
      </c>
      <c r="M55" s="204">
        <f t="shared" si="5"/>
        <v>7.7839999999999998</v>
      </c>
      <c r="N55" s="204">
        <f t="shared" si="6"/>
        <v>7.8360000000000003</v>
      </c>
      <c r="O55" s="204">
        <f t="shared" si="7"/>
        <v>7.8879999999999999</v>
      </c>
      <c r="P55" s="202">
        <v>7.94</v>
      </c>
      <c r="Q55" s="202">
        <f t="shared" si="8"/>
        <v>8</v>
      </c>
      <c r="R55" s="202">
        <f t="shared" si="9"/>
        <v>8.06</v>
      </c>
      <c r="S55" s="202">
        <f t="shared" si="10"/>
        <v>8.120000000000001</v>
      </c>
      <c r="T55" s="202">
        <f t="shared" si="11"/>
        <v>8.18</v>
      </c>
      <c r="U55" s="205">
        <v>8.24</v>
      </c>
    </row>
    <row r="56" spans="1:21">
      <c r="A56" s="200">
        <v>43060</v>
      </c>
      <c r="B56" s="206">
        <v>7.33</v>
      </c>
      <c r="C56" s="202">
        <v>7.36</v>
      </c>
      <c r="D56" s="203">
        <v>7.4</v>
      </c>
      <c r="E56" s="204">
        <f t="shared" si="0"/>
        <v>7.46</v>
      </c>
      <c r="F56" s="203">
        <v>7.52</v>
      </c>
      <c r="G56" s="204">
        <f t="shared" si="1"/>
        <v>7.5649999999999995</v>
      </c>
      <c r="H56" s="202">
        <v>7.61</v>
      </c>
      <c r="I56" s="202">
        <f t="shared" si="2"/>
        <v>7.65</v>
      </c>
      <c r="J56" s="202">
        <f t="shared" si="3"/>
        <v>7.69</v>
      </c>
      <c r="K56" s="203">
        <v>7.73</v>
      </c>
      <c r="L56" s="204">
        <f t="shared" si="4"/>
        <v>7.7780000000000005</v>
      </c>
      <c r="M56" s="204">
        <f t="shared" si="5"/>
        <v>7.8260000000000005</v>
      </c>
      <c r="N56" s="204">
        <f t="shared" si="6"/>
        <v>7.8739999999999997</v>
      </c>
      <c r="O56" s="204">
        <f t="shared" si="7"/>
        <v>7.9219999999999997</v>
      </c>
      <c r="P56" s="202">
        <v>7.97</v>
      </c>
      <c r="Q56" s="202">
        <f t="shared" si="8"/>
        <v>8.0280000000000005</v>
      </c>
      <c r="R56" s="202">
        <f t="shared" si="9"/>
        <v>8.0860000000000003</v>
      </c>
      <c r="S56" s="202">
        <f t="shared" si="10"/>
        <v>8.1440000000000001</v>
      </c>
      <c r="T56" s="202">
        <f t="shared" si="11"/>
        <v>8.202</v>
      </c>
      <c r="U56" s="205">
        <v>8.26</v>
      </c>
    </row>
    <row r="57" spans="1:21">
      <c r="A57" s="200">
        <v>43059</v>
      </c>
      <c r="B57" s="206">
        <v>7.37</v>
      </c>
      <c r="C57" s="202">
        <v>7.39</v>
      </c>
      <c r="D57" s="203">
        <v>7.43</v>
      </c>
      <c r="E57" s="204">
        <f t="shared" si="0"/>
        <v>7.48</v>
      </c>
      <c r="F57" s="203">
        <v>7.53</v>
      </c>
      <c r="G57" s="204">
        <f t="shared" si="1"/>
        <v>7.5750000000000002</v>
      </c>
      <c r="H57" s="202">
        <v>7.62</v>
      </c>
      <c r="I57" s="202">
        <f t="shared" si="2"/>
        <v>7.6533333333333333</v>
      </c>
      <c r="J57" s="202">
        <f t="shared" si="3"/>
        <v>7.6866666666666665</v>
      </c>
      <c r="K57" s="203">
        <v>7.72</v>
      </c>
      <c r="L57" s="204">
        <f t="shared" si="4"/>
        <v>7.7679999999999998</v>
      </c>
      <c r="M57" s="204">
        <f t="shared" si="5"/>
        <v>7.8159999999999998</v>
      </c>
      <c r="N57" s="204">
        <f t="shared" si="6"/>
        <v>7.8639999999999999</v>
      </c>
      <c r="O57" s="204">
        <f t="shared" si="7"/>
        <v>7.9119999999999999</v>
      </c>
      <c r="P57" s="202">
        <v>7.96</v>
      </c>
      <c r="Q57" s="202">
        <f t="shared" si="8"/>
        <v>8.0180000000000007</v>
      </c>
      <c r="R57" s="202">
        <f t="shared" si="9"/>
        <v>8.0760000000000005</v>
      </c>
      <c r="S57" s="202">
        <f t="shared" si="10"/>
        <v>8.1340000000000003</v>
      </c>
      <c r="T57" s="202">
        <f t="shared" si="11"/>
        <v>8.1920000000000002</v>
      </c>
      <c r="U57" s="205">
        <v>8.25</v>
      </c>
    </row>
    <row r="58" spans="1:21">
      <c r="A58" s="200">
        <v>43056</v>
      </c>
      <c r="B58" s="206">
        <v>7.4</v>
      </c>
      <c r="C58" s="202">
        <v>7.41</v>
      </c>
      <c r="D58" s="203">
        <v>7.44</v>
      </c>
      <c r="E58" s="204">
        <f t="shared" si="0"/>
        <v>7.4850000000000003</v>
      </c>
      <c r="F58" s="203">
        <v>7.53</v>
      </c>
      <c r="G58" s="204">
        <f t="shared" si="1"/>
        <v>7.5649999999999995</v>
      </c>
      <c r="H58" s="202">
        <v>7.6</v>
      </c>
      <c r="I58" s="202">
        <f t="shared" si="2"/>
        <v>7.6333333333333329</v>
      </c>
      <c r="J58" s="202">
        <f t="shared" si="3"/>
        <v>7.666666666666667</v>
      </c>
      <c r="K58" s="203">
        <v>7.7</v>
      </c>
      <c r="L58" s="204">
        <f t="shared" si="4"/>
        <v>7.7460000000000004</v>
      </c>
      <c r="M58" s="204">
        <f t="shared" si="5"/>
        <v>7.7919999999999998</v>
      </c>
      <c r="N58" s="204">
        <f t="shared" si="6"/>
        <v>7.8380000000000001</v>
      </c>
      <c r="O58" s="204">
        <f t="shared" si="7"/>
        <v>7.8839999999999995</v>
      </c>
      <c r="P58" s="202">
        <v>7.93</v>
      </c>
      <c r="Q58" s="202">
        <f t="shared" si="8"/>
        <v>7.9879999999999995</v>
      </c>
      <c r="R58" s="202">
        <f t="shared" si="9"/>
        <v>8.0459999999999994</v>
      </c>
      <c r="S58" s="202">
        <f t="shared" si="10"/>
        <v>8.104000000000001</v>
      </c>
      <c r="T58" s="202">
        <f t="shared" si="11"/>
        <v>8.1620000000000008</v>
      </c>
      <c r="U58" s="205">
        <v>8.2200000000000006</v>
      </c>
    </row>
    <row r="59" spans="1:21">
      <c r="A59" s="200">
        <v>43055</v>
      </c>
      <c r="B59" s="206">
        <v>7.39</v>
      </c>
      <c r="C59" s="202">
        <v>7.43</v>
      </c>
      <c r="D59" s="203">
        <v>7.47</v>
      </c>
      <c r="E59" s="204">
        <f t="shared" si="0"/>
        <v>7.52</v>
      </c>
      <c r="F59" s="203">
        <v>7.57</v>
      </c>
      <c r="G59" s="204">
        <f t="shared" si="1"/>
        <v>7.6050000000000004</v>
      </c>
      <c r="H59" s="202">
        <v>7.64</v>
      </c>
      <c r="I59" s="202">
        <f t="shared" si="2"/>
        <v>7.6633333333333331</v>
      </c>
      <c r="J59" s="202">
        <f t="shared" si="3"/>
        <v>7.6866666666666665</v>
      </c>
      <c r="K59" s="203">
        <v>7.71</v>
      </c>
      <c r="L59" s="204">
        <f t="shared" si="4"/>
        <v>7.7539999999999996</v>
      </c>
      <c r="M59" s="204">
        <f t="shared" si="5"/>
        <v>7.798</v>
      </c>
      <c r="N59" s="204">
        <f t="shared" si="6"/>
        <v>7.8419999999999996</v>
      </c>
      <c r="O59" s="204">
        <f t="shared" si="7"/>
        <v>7.8860000000000001</v>
      </c>
      <c r="P59" s="202">
        <v>7.93</v>
      </c>
      <c r="Q59" s="202">
        <f t="shared" si="8"/>
        <v>7.9879999999999995</v>
      </c>
      <c r="R59" s="202">
        <f t="shared" si="9"/>
        <v>8.0459999999999994</v>
      </c>
      <c r="S59" s="202">
        <f t="shared" si="10"/>
        <v>8.104000000000001</v>
      </c>
      <c r="T59" s="202">
        <f t="shared" si="11"/>
        <v>8.1620000000000008</v>
      </c>
      <c r="U59" s="205">
        <v>8.2200000000000006</v>
      </c>
    </row>
    <row r="60" spans="1:21">
      <c r="A60" s="200">
        <v>43054</v>
      </c>
      <c r="B60" s="206">
        <v>7.46</v>
      </c>
      <c r="C60" s="202">
        <v>7.48</v>
      </c>
      <c r="D60" s="203">
        <v>7.51</v>
      </c>
      <c r="E60" s="204">
        <f t="shared" si="0"/>
        <v>7.5449999999999999</v>
      </c>
      <c r="F60" s="203">
        <v>7.58</v>
      </c>
      <c r="G60" s="204">
        <f t="shared" si="1"/>
        <v>7.6099999999999994</v>
      </c>
      <c r="H60" s="202">
        <v>7.64</v>
      </c>
      <c r="I60" s="202">
        <f t="shared" si="2"/>
        <v>7.67</v>
      </c>
      <c r="J60" s="202">
        <f t="shared" si="3"/>
        <v>7.7</v>
      </c>
      <c r="K60" s="203">
        <v>7.73</v>
      </c>
      <c r="L60" s="204">
        <f t="shared" si="4"/>
        <v>7.7780000000000005</v>
      </c>
      <c r="M60" s="204">
        <f t="shared" si="5"/>
        <v>7.8260000000000005</v>
      </c>
      <c r="N60" s="204">
        <f t="shared" si="6"/>
        <v>7.8739999999999997</v>
      </c>
      <c r="O60" s="204">
        <f t="shared" si="7"/>
        <v>7.9219999999999997</v>
      </c>
      <c r="P60" s="202">
        <v>7.97</v>
      </c>
      <c r="Q60" s="202">
        <f t="shared" si="8"/>
        <v>8.0299999999999994</v>
      </c>
      <c r="R60" s="202">
        <f t="shared" si="9"/>
        <v>8.09</v>
      </c>
      <c r="S60" s="202">
        <f t="shared" si="10"/>
        <v>8.15</v>
      </c>
      <c r="T60" s="202">
        <f t="shared" si="11"/>
        <v>8.2099999999999991</v>
      </c>
      <c r="U60" s="205">
        <v>8.27</v>
      </c>
    </row>
    <row r="61" spans="1:21">
      <c r="A61" s="200">
        <v>43053</v>
      </c>
      <c r="B61" s="206">
        <v>7.43</v>
      </c>
      <c r="C61" s="202">
        <v>7.47</v>
      </c>
      <c r="D61" s="203">
        <v>7.51</v>
      </c>
      <c r="E61" s="204">
        <f t="shared" si="0"/>
        <v>7.5600000000000005</v>
      </c>
      <c r="F61" s="203">
        <v>7.61</v>
      </c>
      <c r="G61" s="204">
        <f t="shared" si="1"/>
        <v>7.6449999999999996</v>
      </c>
      <c r="H61" s="202">
        <v>7.68</v>
      </c>
      <c r="I61" s="202">
        <f t="shared" si="2"/>
        <v>7.71</v>
      </c>
      <c r="J61" s="202">
        <f t="shared" si="3"/>
        <v>7.7399999999999993</v>
      </c>
      <c r="K61" s="203">
        <v>7.77</v>
      </c>
      <c r="L61" s="204">
        <f t="shared" si="4"/>
        <v>7.8179999999999996</v>
      </c>
      <c r="M61" s="204">
        <f t="shared" si="5"/>
        <v>7.8659999999999997</v>
      </c>
      <c r="N61" s="204">
        <f t="shared" si="6"/>
        <v>7.9139999999999997</v>
      </c>
      <c r="O61" s="204">
        <f t="shared" si="7"/>
        <v>7.9619999999999997</v>
      </c>
      <c r="P61" s="202">
        <v>8.01</v>
      </c>
      <c r="Q61" s="202">
        <f t="shared" si="8"/>
        <v>8.07</v>
      </c>
      <c r="R61" s="202">
        <f t="shared" si="9"/>
        <v>8.1300000000000008</v>
      </c>
      <c r="S61" s="202">
        <f t="shared" si="10"/>
        <v>8.19</v>
      </c>
      <c r="T61" s="202">
        <f t="shared" si="11"/>
        <v>8.25</v>
      </c>
      <c r="U61" s="205">
        <v>8.31</v>
      </c>
    </row>
    <row r="62" spans="1:21">
      <c r="A62" s="200">
        <v>43052</v>
      </c>
      <c r="B62" s="206">
        <v>7.43</v>
      </c>
      <c r="C62" s="202">
        <v>7.46</v>
      </c>
      <c r="D62" s="203">
        <v>7.5</v>
      </c>
      <c r="E62" s="204">
        <f t="shared" si="0"/>
        <v>7.54</v>
      </c>
      <c r="F62" s="203">
        <v>7.58</v>
      </c>
      <c r="G62" s="204">
        <f t="shared" si="1"/>
        <v>7.6099999999999994</v>
      </c>
      <c r="H62" s="202">
        <v>7.64</v>
      </c>
      <c r="I62" s="202">
        <f t="shared" si="2"/>
        <v>7.6733333333333329</v>
      </c>
      <c r="J62" s="202">
        <f t="shared" si="3"/>
        <v>7.706666666666667</v>
      </c>
      <c r="K62" s="203">
        <v>7.74</v>
      </c>
      <c r="L62" s="204">
        <f t="shared" si="4"/>
        <v>7.7880000000000003</v>
      </c>
      <c r="M62" s="204">
        <f t="shared" si="5"/>
        <v>7.8360000000000003</v>
      </c>
      <c r="N62" s="204">
        <f t="shared" si="6"/>
        <v>7.8840000000000003</v>
      </c>
      <c r="O62" s="204">
        <f t="shared" si="7"/>
        <v>7.9320000000000004</v>
      </c>
      <c r="P62" s="202">
        <v>7.98</v>
      </c>
      <c r="Q62" s="202">
        <f t="shared" si="8"/>
        <v>8.0419999999999998</v>
      </c>
      <c r="R62" s="202">
        <f t="shared" si="9"/>
        <v>8.1039999999999992</v>
      </c>
      <c r="S62" s="202">
        <f t="shared" si="10"/>
        <v>8.1660000000000004</v>
      </c>
      <c r="T62" s="202">
        <f t="shared" si="11"/>
        <v>8.2279999999999998</v>
      </c>
      <c r="U62" s="205">
        <v>8.2899999999999991</v>
      </c>
    </row>
    <row r="63" spans="1:21">
      <c r="A63" s="200">
        <v>43049</v>
      </c>
      <c r="B63" s="206">
        <v>7.47</v>
      </c>
      <c r="C63" s="202">
        <v>7.47</v>
      </c>
      <c r="D63" s="203">
        <v>7.49</v>
      </c>
      <c r="E63" s="204">
        <f t="shared" si="0"/>
        <v>7.52</v>
      </c>
      <c r="F63" s="203">
        <v>7.55</v>
      </c>
      <c r="G63" s="204">
        <f t="shared" si="1"/>
        <v>7.5749999999999993</v>
      </c>
      <c r="H63" s="202">
        <v>7.6</v>
      </c>
      <c r="I63" s="202">
        <f t="shared" si="2"/>
        <v>7.63</v>
      </c>
      <c r="J63" s="202">
        <f t="shared" si="3"/>
        <v>7.66</v>
      </c>
      <c r="K63" s="203">
        <v>7.69</v>
      </c>
      <c r="L63" s="204">
        <f t="shared" si="4"/>
        <v>7.7360000000000007</v>
      </c>
      <c r="M63" s="204">
        <f t="shared" si="5"/>
        <v>7.782</v>
      </c>
      <c r="N63" s="204">
        <f t="shared" si="6"/>
        <v>7.8280000000000003</v>
      </c>
      <c r="O63" s="204">
        <f t="shared" si="7"/>
        <v>7.8739999999999997</v>
      </c>
      <c r="P63" s="202">
        <v>7.92</v>
      </c>
      <c r="Q63" s="202">
        <f t="shared" si="8"/>
        <v>7.9820000000000002</v>
      </c>
      <c r="R63" s="202">
        <f t="shared" si="9"/>
        <v>8.0440000000000005</v>
      </c>
      <c r="S63" s="202">
        <f t="shared" si="10"/>
        <v>8.1059999999999999</v>
      </c>
      <c r="T63" s="202">
        <f t="shared" si="11"/>
        <v>8.168000000000001</v>
      </c>
      <c r="U63" s="205">
        <v>8.23</v>
      </c>
    </row>
    <row r="64" spans="1:21">
      <c r="A64" s="200">
        <v>43048</v>
      </c>
      <c r="B64" s="206">
        <v>7.44</v>
      </c>
      <c r="C64" s="202">
        <v>7.43</v>
      </c>
      <c r="D64" s="203">
        <v>7.46</v>
      </c>
      <c r="E64" s="204">
        <f t="shared" si="0"/>
        <v>7.5</v>
      </c>
      <c r="F64" s="203">
        <v>7.54</v>
      </c>
      <c r="G64" s="204">
        <f t="shared" si="1"/>
        <v>7.57</v>
      </c>
      <c r="H64" s="202">
        <v>7.6</v>
      </c>
      <c r="I64" s="202">
        <f t="shared" si="2"/>
        <v>7.626666666666666</v>
      </c>
      <c r="J64" s="202">
        <f t="shared" si="3"/>
        <v>7.6533333333333333</v>
      </c>
      <c r="K64" s="203">
        <v>7.68</v>
      </c>
      <c r="L64" s="204">
        <f t="shared" si="4"/>
        <v>7.7279999999999998</v>
      </c>
      <c r="M64" s="204">
        <f t="shared" si="5"/>
        <v>7.7759999999999998</v>
      </c>
      <c r="N64" s="204">
        <f t="shared" si="6"/>
        <v>7.8239999999999998</v>
      </c>
      <c r="O64" s="204">
        <f t="shared" si="7"/>
        <v>7.8719999999999999</v>
      </c>
      <c r="P64" s="202">
        <v>7.92</v>
      </c>
      <c r="Q64" s="202">
        <f t="shared" si="8"/>
        <v>7.9820000000000002</v>
      </c>
      <c r="R64" s="202">
        <f t="shared" si="9"/>
        <v>8.0440000000000005</v>
      </c>
      <c r="S64" s="202">
        <f t="shared" si="10"/>
        <v>8.1059999999999999</v>
      </c>
      <c r="T64" s="202">
        <f t="shared" si="11"/>
        <v>8.168000000000001</v>
      </c>
      <c r="U64" s="205">
        <v>8.23</v>
      </c>
    </row>
    <row r="65" spans="1:21">
      <c r="A65" s="207">
        <v>43047</v>
      </c>
      <c r="B65" s="206">
        <v>7.51</v>
      </c>
      <c r="C65" s="202">
        <v>7.47</v>
      </c>
      <c r="D65" s="203">
        <v>7.49</v>
      </c>
      <c r="E65" s="204">
        <f t="shared" si="0"/>
        <v>7.52</v>
      </c>
      <c r="F65" s="203">
        <v>7.55</v>
      </c>
      <c r="G65" s="204">
        <f t="shared" si="1"/>
        <v>7.5749999999999993</v>
      </c>
      <c r="H65" s="202">
        <v>7.6</v>
      </c>
      <c r="I65" s="202">
        <f t="shared" si="2"/>
        <v>7.6233333333333331</v>
      </c>
      <c r="J65" s="202">
        <f t="shared" si="3"/>
        <v>7.6466666666666665</v>
      </c>
      <c r="K65" s="203">
        <v>7.67</v>
      </c>
      <c r="L65" s="204">
        <f t="shared" si="4"/>
        <v>7.7160000000000002</v>
      </c>
      <c r="M65" s="204">
        <f t="shared" si="5"/>
        <v>7.7620000000000005</v>
      </c>
      <c r="N65" s="204">
        <f t="shared" si="6"/>
        <v>7.8079999999999998</v>
      </c>
      <c r="O65" s="204">
        <f t="shared" si="7"/>
        <v>7.8540000000000001</v>
      </c>
      <c r="P65" s="202">
        <v>7.9</v>
      </c>
      <c r="Q65" s="202">
        <f t="shared" si="8"/>
        <v>7.9660000000000002</v>
      </c>
      <c r="R65" s="202">
        <f t="shared" si="9"/>
        <v>8.032</v>
      </c>
      <c r="S65" s="202">
        <f t="shared" si="10"/>
        <v>8.0980000000000008</v>
      </c>
      <c r="T65" s="202">
        <f t="shared" si="11"/>
        <v>8.1639999999999997</v>
      </c>
      <c r="U65" s="205">
        <v>8.23</v>
      </c>
    </row>
    <row r="66" spans="1:21">
      <c r="A66" s="207">
        <v>43046</v>
      </c>
      <c r="B66" s="206">
        <v>7.44</v>
      </c>
      <c r="C66" s="202">
        <v>7.44</v>
      </c>
      <c r="D66" s="203">
        <v>7.46</v>
      </c>
      <c r="E66" s="204">
        <f t="shared" si="0"/>
        <v>7.48</v>
      </c>
      <c r="F66" s="203">
        <v>7.5</v>
      </c>
      <c r="G66" s="204">
        <f t="shared" si="1"/>
        <v>7.5250000000000004</v>
      </c>
      <c r="H66" s="202">
        <v>7.55</v>
      </c>
      <c r="I66" s="202">
        <f t="shared" si="2"/>
        <v>7.5766666666666662</v>
      </c>
      <c r="J66" s="202">
        <f t="shared" si="3"/>
        <v>7.6033333333333335</v>
      </c>
      <c r="K66" s="203">
        <v>7.63</v>
      </c>
      <c r="L66" s="204">
        <f t="shared" si="4"/>
        <v>7.6840000000000002</v>
      </c>
      <c r="M66" s="204">
        <f t="shared" si="5"/>
        <v>7.7380000000000004</v>
      </c>
      <c r="N66" s="204">
        <f t="shared" si="6"/>
        <v>7.7919999999999998</v>
      </c>
      <c r="O66" s="204">
        <f t="shared" si="7"/>
        <v>7.8460000000000001</v>
      </c>
      <c r="P66" s="202">
        <v>7.9</v>
      </c>
      <c r="Q66" s="202">
        <f t="shared" si="8"/>
        <v>7.968</v>
      </c>
      <c r="R66" s="202">
        <f t="shared" si="9"/>
        <v>8.0359999999999996</v>
      </c>
      <c r="S66" s="202">
        <f t="shared" si="10"/>
        <v>8.104000000000001</v>
      </c>
      <c r="T66" s="202">
        <f t="shared" si="11"/>
        <v>8.1720000000000006</v>
      </c>
      <c r="U66" s="205">
        <v>8.24</v>
      </c>
    </row>
    <row r="67" spans="1:21">
      <c r="A67" s="207">
        <v>43042</v>
      </c>
      <c r="B67" s="206">
        <v>7.45</v>
      </c>
      <c r="C67" s="202">
        <v>7.44</v>
      </c>
      <c r="D67" s="203">
        <v>7.46</v>
      </c>
      <c r="E67" s="204">
        <f t="shared" si="0"/>
        <v>7.48</v>
      </c>
      <c r="F67" s="203">
        <v>7.5</v>
      </c>
      <c r="G67" s="204">
        <f t="shared" si="1"/>
        <v>7.5250000000000004</v>
      </c>
      <c r="H67" s="202">
        <v>7.55</v>
      </c>
      <c r="I67" s="202">
        <f t="shared" si="2"/>
        <v>7.583333333333333</v>
      </c>
      <c r="J67" s="202">
        <f t="shared" si="3"/>
        <v>7.6166666666666671</v>
      </c>
      <c r="K67" s="203">
        <v>7.65</v>
      </c>
      <c r="L67" s="204">
        <f t="shared" si="4"/>
        <v>7.7080000000000002</v>
      </c>
      <c r="M67" s="204">
        <f t="shared" si="5"/>
        <v>7.766</v>
      </c>
      <c r="N67" s="204">
        <f t="shared" si="6"/>
        <v>7.8240000000000007</v>
      </c>
      <c r="O67" s="204">
        <f t="shared" si="7"/>
        <v>7.8820000000000006</v>
      </c>
      <c r="P67" s="202">
        <v>7.94</v>
      </c>
      <c r="Q67" s="202">
        <f t="shared" si="8"/>
        <v>8.0080000000000009</v>
      </c>
      <c r="R67" s="202">
        <f t="shared" si="9"/>
        <v>8.0760000000000005</v>
      </c>
      <c r="S67" s="202">
        <f t="shared" si="10"/>
        <v>8.1440000000000001</v>
      </c>
      <c r="T67" s="202">
        <f t="shared" si="11"/>
        <v>8.2119999999999997</v>
      </c>
      <c r="U67" s="205">
        <v>8.2799999999999994</v>
      </c>
    </row>
    <row r="68" spans="1:21">
      <c r="A68" s="207">
        <v>43041</v>
      </c>
      <c r="B68" s="206">
        <v>7.49</v>
      </c>
      <c r="C68" s="202">
        <v>7.45</v>
      </c>
      <c r="D68" s="203">
        <v>7.45</v>
      </c>
      <c r="E68" s="204">
        <f t="shared" si="0"/>
        <v>7.46</v>
      </c>
      <c r="F68" s="203">
        <v>7.47</v>
      </c>
      <c r="G68" s="204">
        <f t="shared" si="1"/>
        <v>7.49</v>
      </c>
      <c r="H68" s="202">
        <v>7.51</v>
      </c>
      <c r="I68" s="202">
        <f t="shared" si="2"/>
        <v>7.543333333333333</v>
      </c>
      <c r="J68" s="202">
        <f t="shared" si="3"/>
        <v>7.5766666666666671</v>
      </c>
      <c r="K68" s="203">
        <v>7.61</v>
      </c>
      <c r="L68" s="204">
        <f t="shared" si="4"/>
        <v>7.6660000000000004</v>
      </c>
      <c r="M68" s="204">
        <f t="shared" si="5"/>
        <v>7.7220000000000004</v>
      </c>
      <c r="N68" s="204">
        <f t="shared" si="6"/>
        <v>7.7779999999999996</v>
      </c>
      <c r="O68" s="204">
        <f t="shared" si="7"/>
        <v>7.8339999999999996</v>
      </c>
      <c r="P68" s="202">
        <v>7.89</v>
      </c>
      <c r="Q68" s="202">
        <f t="shared" si="8"/>
        <v>7.9580000000000002</v>
      </c>
      <c r="R68" s="202">
        <f t="shared" si="9"/>
        <v>8.0259999999999998</v>
      </c>
      <c r="S68" s="202">
        <f t="shared" si="10"/>
        <v>8.0939999999999994</v>
      </c>
      <c r="T68" s="202">
        <f t="shared" si="11"/>
        <v>8.1620000000000008</v>
      </c>
      <c r="U68" s="205">
        <v>8.23</v>
      </c>
    </row>
    <row r="69" spans="1:21">
      <c r="A69" s="207">
        <v>43040</v>
      </c>
      <c r="B69" s="206">
        <v>7.48</v>
      </c>
      <c r="C69" s="202">
        <v>7.45</v>
      </c>
      <c r="D69" s="203">
        <v>7.45</v>
      </c>
      <c r="E69" s="204">
        <f t="shared" si="0"/>
        <v>7.4700000000000006</v>
      </c>
      <c r="F69" s="203">
        <v>7.49</v>
      </c>
      <c r="G69" s="204">
        <f t="shared" si="1"/>
        <v>7.51</v>
      </c>
      <c r="H69" s="202">
        <v>7.53</v>
      </c>
      <c r="I69" s="202">
        <f t="shared" si="2"/>
        <v>7.5600000000000005</v>
      </c>
      <c r="J69" s="202">
        <f t="shared" si="3"/>
        <v>7.59</v>
      </c>
      <c r="K69" s="203">
        <v>7.62</v>
      </c>
      <c r="L69" s="204">
        <f t="shared" si="4"/>
        <v>7.67</v>
      </c>
      <c r="M69" s="204">
        <f t="shared" si="5"/>
        <v>7.72</v>
      </c>
      <c r="N69" s="204">
        <f t="shared" si="6"/>
        <v>7.7700000000000005</v>
      </c>
      <c r="O69" s="204">
        <f t="shared" si="7"/>
        <v>7.82</v>
      </c>
      <c r="P69" s="202">
        <v>7.87</v>
      </c>
      <c r="Q69" s="202">
        <f t="shared" si="8"/>
        <v>7.9359999999999999</v>
      </c>
      <c r="R69" s="202">
        <f t="shared" si="9"/>
        <v>8.0019999999999989</v>
      </c>
      <c r="S69" s="202">
        <f t="shared" si="10"/>
        <v>8.0679999999999996</v>
      </c>
      <c r="T69" s="202">
        <f t="shared" si="11"/>
        <v>8.1340000000000003</v>
      </c>
      <c r="U69" s="205">
        <v>8.1999999999999993</v>
      </c>
    </row>
    <row r="70" spans="1:21">
      <c r="A70" s="207">
        <v>43039</v>
      </c>
      <c r="B70" s="206">
        <v>7.54</v>
      </c>
      <c r="C70" s="202">
        <v>7.49</v>
      </c>
      <c r="D70" s="203">
        <v>7.48</v>
      </c>
      <c r="E70" s="204">
        <f t="shared" si="0"/>
        <v>7.4850000000000003</v>
      </c>
      <c r="F70" s="203">
        <v>7.49</v>
      </c>
      <c r="G70" s="204">
        <f t="shared" si="1"/>
        <v>7.5049999999999999</v>
      </c>
      <c r="H70" s="202">
        <v>7.52</v>
      </c>
      <c r="I70" s="202">
        <f t="shared" si="2"/>
        <v>7.55</v>
      </c>
      <c r="J70" s="202">
        <f t="shared" si="3"/>
        <v>7.58</v>
      </c>
      <c r="K70" s="203">
        <v>7.61</v>
      </c>
      <c r="L70" s="204">
        <f t="shared" si="4"/>
        <v>7.6619999999999999</v>
      </c>
      <c r="M70" s="204">
        <f t="shared" si="5"/>
        <v>7.7140000000000004</v>
      </c>
      <c r="N70" s="204">
        <f t="shared" si="6"/>
        <v>7.766</v>
      </c>
      <c r="O70" s="204">
        <f t="shared" si="7"/>
        <v>7.8180000000000005</v>
      </c>
      <c r="P70" s="202">
        <v>7.87</v>
      </c>
      <c r="Q70" s="202">
        <f t="shared" si="8"/>
        <v>7.9359999999999999</v>
      </c>
      <c r="R70" s="202">
        <f t="shared" si="9"/>
        <v>8.0019999999999989</v>
      </c>
      <c r="S70" s="202">
        <f t="shared" si="10"/>
        <v>8.0679999999999996</v>
      </c>
      <c r="T70" s="202">
        <f t="shared" si="11"/>
        <v>8.1340000000000003</v>
      </c>
      <c r="U70" s="205">
        <v>8.1999999999999993</v>
      </c>
    </row>
    <row r="71" spans="1:21">
      <c r="A71" s="207">
        <v>43038</v>
      </c>
      <c r="B71" s="206">
        <v>7.48</v>
      </c>
      <c r="C71" s="202">
        <v>7.45</v>
      </c>
      <c r="D71" s="203">
        <v>7.45</v>
      </c>
      <c r="E71" s="204">
        <f t="shared" si="0"/>
        <v>7.4649999999999999</v>
      </c>
      <c r="F71" s="203">
        <v>7.48</v>
      </c>
      <c r="G71" s="204">
        <f t="shared" si="1"/>
        <v>7.5050000000000008</v>
      </c>
      <c r="H71" s="202">
        <v>7.53</v>
      </c>
      <c r="I71" s="202">
        <f t="shared" si="2"/>
        <v>7.5600000000000005</v>
      </c>
      <c r="J71" s="202">
        <f t="shared" si="3"/>
        <v>7.59</v>
      </c>
      <c r="K71" s="203">
        <v>7.62</v>
      </c>
      <c r="L71" s="204">
        <f t="shared" si="4"/>
        <v>7.67</v>
      </c>
      <c r="M71" s="204">
        <f t="shared" si="5"/>
        <v>7.72</v>
      </c>
      <c r="N71" s="204">
        <f t="shared" si="6"/>
        <v>7.7700000000000005</v>
      </c>
      <c r="O71" s="204">
        <f t="shared" si="7"/>
        <v>7.82</v>
      </c>
      <c r="P71" s="202">
        <v>7.87</v>
      </c>
      <c r="Q71" s="202">
        <f t="shared" si="8"/>
        <v>7.9340000000000002</v>
      </c>
      <c r="R71" s="202">
        <f t="shared" si="9"/>
        <v>7.9980000000000002</v>
      </c>
      <c r="S71" s="202">
        <f t="shared" si="10"/>
        <v>8.0619999999999994</v>
      </c>
      <c r="T71" s="202">
        <f t="shared" si="11"/>
        <v>8.1259999999999994</v>
      </c>
      <c r="U71" s="205">
        <v>8.19</v>
      </c>
    </row>
    <row r="72" spans="1:21">
      <c r="A72" s="207">
        <v>43035</v>
      </c>
      <c r="B72" s="206">
        <v>7.5</v>
      </c>
      <c r="C72" s="202">
        <v>7.48</v>
      </c>
      <c r="D72" s="203">
        <v>7.48</v>
      </c>
      <c r="E72" s="204">
        <f t="shared" si="0"/>
        <v>7.49</v>
      </c>
      <c r="F72" s="203">
        <v>7.5</v>
      </c>
      <c r="G72" s="204">
        <f t="shared" si="1"/>
        <v>7.52</v>
      </c>
      <c r="H72" s="202">
        <v>7.54</v>
      </c>
      <c r="I72" s="202">
        <f t="shared" si="2"/>
        <v>7.5766666666666671</v>
      </c>
      <c r="J72" s="202">
        <f t="shared" si="3"/>
        <v>7.6133333333333333</v>
      </c>
      <c r="K72" s="203">
        <v>7.65</v>
      </c>
      <c r="L72" s="204">
        <f t="shared" si="4"/>
        <v>7.7040000000000006</v>
      </c>
      <c r="M72" s="204">
        <f t="shared" si="5"/>
        <v>7.758</v>
      </c>
      <c r="N72" s="204">
        <f t="shared" si="6"/>
        <v>7.8120000000000003</v>
      </c>
      <c r="O72" s="204">
        <f t="shared" si="7"/>
        <v>7.8659999999999997</v>
      </c>
      <c r="P72" s="202">
        <v>7.92</v>
      </c>
      <c r="Q72" s="202">
        <f t="shared" si="8"/>
        <v>7.9859999999999998</v>
      </c>
      <c r="R72" s="202">
        <f t="shared" si="9"/>
        <v>8.0519999999999996</v>
      </c>
      <c r="S72" s="202">
        <f t="shared" si="10"/>
        <v>8.1180000000000003</v>
      </c>
      <c r="T72" s="202">
        <f t="shared" si="11"/>
        <v>8.1839999999999993</v>
      </c>
      <c r="U72" s="205">
        <v>8.25</v>
      </c>
    </row>
    <row r="73" spans="1:21">
      <c r="A73" s="207">
        <v>43034</v>
      </c>
      <c r="B73" s="206">
        <v>7.47</v>
      </c>
      <c r="C73" s="202">
        <v>7.41</v>
      </c>
      <c r="D73" s="203">
        <v>7.41</v>
      </c>
      <c r="E73" s="204">
        <f t="shared" si="0"/>
        <v>7.4350000000000005</v>
      </c>
      <c r="F73" s="203">
        <v>7.46</v>
      </c>
      <c r="G73" s="204">
        <f t="shared" si="1"/>
        <v>7.4849999999999994</v>
      </c>
      <c r="H73" s="202">
        <v>7.51</v>
      </c>
      <c r="I73" s="202">
        <f t="shared" si="2"/>
        <v>7.55</v>
      </c>
      <c r="J73" s="202">
        <f t="shared" si="3"/>
        <v>7.59</v>
      </c>
      <c r="K73" s="203">
        <v>7.63</v>
      </c>
      <c r="L73" s="204">
        <f t="shared" si="4"/>
        <v>7.6819999999999995</v>
      </c>
      <c r="M73" s="204">
        <f t="shared" si="5"/>
        <v>7.734</v>
      </c>
      <c r="N73" s="204">
        <f t="shared" si="6"/>
        <v>7.7859999999999996</v>
      </c>
      <c r="O73" s="204">
        <f t="shared" si="7"/>
        <v>7.8380000000000001</v>
      </c>
      <c r="P73" s="202">
        <v>7.89</v>
      </c>
      <c r="Q73" s="202">
        <f t="shared" si="8"/>
        <v>7.9539999999999997</v>
      </c>
      <c r="R73" s="202">
        <f t="shared" si="9"/>
        <v>8.0180000000000007</v>
      </c>
      <c r="S73" s="202">
        <f t="shared" si="10"/>
        <v>8.0820000000000007</v>
      </c>
      <c r="T73" s="202">
        <f t="shared" si="11"/>
        <v>8.1460000000000008</v>
      </c>
      <c r="U73" s="205">
        <v>8.2100000000000009</v>
      </c>
    </row>
    <row r="74" spans="1:21">
      <c r="A74" s="207">
        <v>43033</v>
      </c>
      <c r="B74" s="206">
        <v>7.46</v>
      </c>
      <c r="C74" s="202">
        <v>7.41</v>
      </c>
      <c r="D74" s="203">
        <v>7.4</v>
      </c>
      <c r="E74" s="204">
        <f t="shared" si="0"/>
        <v>7.4250000000000007</v>
      </c>
      <c r="F74" s="203">
        <v>7.45</v>
      </c>
      <c r="G74" s="204">
        <f t="shared" si="1"/>
        <v>7.4749999999999996</v>
      </c>
      <c r="H74" s="202">
        <v>7.5</v>
      </c>
      <c r="I74" s="202">
        <f t="shared" si="2"/>
        <v>7.5366666666666671</v>
      </c>
      <c r="J74" s="202">
        <f t="shared" si="3"/>
        <v>7.5733333333333333</v>
      </c>
      <c r="K74" s="203">
        <v>7.61</v>
      </c>
      <c r="L74" s="204">
        <f t="shared" si="4"/>
        <v>7.6640000000000006</v>
      </c>
      <c r="M74" s="204">
        <f t="shared" si="5"/>
        <v>7.718</v>
      </c>
      <c r="N74" s="204">
        <f t="shared" si="6"/>
        <v>7.7720000000000002</v>
      </c>
      <c r="O74" s="204">
        <f t="shared" si="7"/>
        <v>7.8259999999999996</v>
      </c>
      <c r="P74" s="202">
        <v>7.88</v>
      </c>
      <c r="Q74" s="202">
        <f t="shared" si="8"/>
        <v>7.9480000000000004</v>
      </c>
      <c r="R74" s="202">
        <f t="shared" si="9"/>
        <v>8.016</v>
      </c>
      <c r="S74" s="202">
        <f t="shared" si="10"/>
        <v>8.0839999999999996</v>
      </c>
      <c r="T74" s="202">
        <f t="shared" si="11"/>
        <v>8.152000000000001</v>
      </c>
      <c r="U74" s="205">
        <v>8.2200000000000006</v>
      </c>
    </row>
    <row r="75" spans="1:21">
      <c r="A75" s="207">
        <v>43032</v>
      </c>
      <c r="B75" s="206">
        <v>7.47</v>
      </c>
      <c r="C75" s="202">
        <v>7.42</v>
      </c>
      <c r="D75" s="203">
        <v>7.41</v>
      </c>
      <c r="E75" s="204">
        <f t="shared" si="0"/>
        <v>7.415</v>
      </c>
      <c r="F75" s="203">
        <v>7.42</v>
      </c>
      <c r="G75" s="204">
        <f t="shared" si="1"/>
        <v>7.45</v>
      </c>
      <c r="H75" s="202">
        <v>7.48</v>
      </c>
      <c r="I75" s="202">
        <f t="shared" si="2"/>
        <v>7.5233333333333334</v>
      </c>
      <c r="J75" s="202">
        <f t="shared" si="3"/>
        <v>7.5666666666666673</v>
      </c>
      <c r="K75" s="203">
        <v>7.61</v>
      </c>
      <c r="L75" s="204">
        <f t="shared" si="4"/>
        <v>7.6680000000000001</v>
      </c>
      <c r="M75" s="204">
        <f t="shared" si="5"/>
        <v>7.726</v>
      </c>
      <c r="N75" s="204">
        <f t="shared" si="6"/>
        <v>7.7840000000000007</v>
      </c>
      <c r="O75" s="204">
        <f t="shared" si="7"/>
        <v>7.8420000000000005</v>
      </c>
      <c r="P75" s="202">
        <v>7.9</v>
      </c>
      <c r="Q75" s="202">
        <f t="shared" si="8"/>
        <v>7.9660000000000002</v>
      </c>
      <c r="R75" s="202">
        <f t="shared" si="9"/>
        <v>8.032</v>
      </c>
      <c r="S75" s="202">
        <f t="shared" si="10"/>
        <v>8.0980000000000008</v>
      </c>
      <c r="T75" s="202">
        <f t="shared" si="11"/>
        <v>8.1639999999999997</v>
      </c>
      <c r="U75" s="205">
        <v>8.23</v>
      </c>
    </row>
    <row r="76" spans="1:21">
      <c r="A76" s="207">
        <v>43031</v>
      </c>
      <c r="B76" s="206">
        <v>7.42</v>
      </c>
      <c r="C76" s="202">
        <v>7.38</v>
      </c>
      <c r="D76" s="203">
        <v>7.38</v>
      </c>
      <c r="E76" s="204">
        <f t="shared" si="0"/>
        <v>7.3900000000000006</v>
      </c>
      <c r="F76" s="203">
        <v>7.4</v>
      </c>
      <c r="G76" s="204">
        <f t="shared" si="1"/>
        <v>7.43</v>
      </c>
      <c r="H76" s="202">
        <v>7.46</v>
      </c>
      <c r="I76" s="202">
        <f t="shared" si="2"/>
        <v>7.503333333333333</v>
      </c>
      <c r="J76" s="202">
        <f t="shared" si="3"/>
        <v>7.5466666666666669</v>
      </c>
      <c r="K76" s="203">
        <v>7.59</v>
      </c>
      <c r="L76" s="204">
        <f t="shared" si="4"/>
        <v>7.6479999999999997</v>
      </c>
      <c r="M76" s="204">
        <f t="shared" si="5"/>
        <v>7.7059999999999995</v>
      </c>
      <c r="N76" s="204">
        <f t="shared" si="6"/>
        <v>7.7640000000000002</v>
      </c>
      <c r="O76" s="204">
        <f t="shared" si="7"/>
        <v>7.8220000000000001</v>
      </c>
      <c r="P76" s="202">
        <v>7.88</v>
      </c>
      <c r="Q76" s="202">
        <f t="shared" si="8"/>
        <v>7.9480000000000004</v>
      </c>
      <c r="R76" s="202">
        <f t="shared" si="9"/>
        <v>8.016</v>
      </c>
      <c r="S76" s="202">
        <f t="shared" si="10"/>
        <v>8.0839999999999996</v>
      </c>
      <c r="T76" s="202">
        <f t="shared" si="11"/>
        <v>8.152000000000001</v>
      </c>
      <c r="U76" s="205">
        <v>8.2200000000000006</v>
      </c>
    </row>
    <row r="77" spans="1:21">
      <c r="A77" s="207">
        <v>43028</v>
      </c>
      <c r="B77" s="206">
        <v>7.44</v>
      </c>
      <c r="C77" s="202">
        <v>7.39</v>
      </c>
      <c r="D77" s="203">
        <v>7.37</v>
      </c>
      <c r="E77" s="204">
        <f t="shared" si="0"/>
        <v>7.3900000000000006</v>
      </c>
      <c r="F77" s="203">
        <v>7.41</v>
      </c>
      <c r="G77" s="204">
        <f t="shared" si="1"/>
        <v>7.4399999999999995</v>
      </c>
      <c r="H77" s="202">
        <v>7.47</v>
      </c>
      <c r="I77" s="202">
        <f t="shared" si="2"/>
        <v>7.5133333333333328</v>
      </c>
      <c r="J77" s="202">
        <f t="shared" si="3"/>
        <v>7.5566666666666666</v>
      </c>
      <c r="K77" s="203">
        <v>7.6</v>
      </c>
      <c r="L77" s="204">
        <f t="shared" si="4"/>
        <v>7.6579999999999995</v>
      </c>
      <c r="M77" s="204">
        <f t="shared" si="5"/>
        <v>7.7159999999999993</v>
      </c>
      <c r="N77" s="204">
        <f t="shared" si="6"/>
        <v>7.774</v>
      </c>
      <c r="O77" s="204">
        <f t="shared" si="7"/>
        <v>7.8319999999999999</v>
      </c>
      <c r="P77" s="202">
        <v>7.89</v>
      </c>
      <c r="Q77" s="202">
        <f t="shared" si="8"/>
        <v>7.9619999999999997</v>
      </c>
      <c r="R77" s="202">
        <f t="shared" si="9"/>
        <v>8.0339999999999989</v>
      </c>
      <c r="S77" s="202">
        <f t="shared" si="10"/>
        <v>8.1059999999999999</v>
      </c>
      <c r="T77" s="202">
        <f t="shared" si="11"/>
        <v>8.1780000000000008</v>
      </c>
      <c r="U77" s="205">
        <v>8.25</v>
      </c>
    </row>
    <row r="78" spans="1:21">
      <c r="A78" s="207">
        <v>43027</v>
      </c>
      <c r="B78" s="206">
        <v>7.43</v>
      </c>
      <c r="C78" s="202">
        <v>7.38</v>
      </c>
      <c r="D78" s="203">
        <v>7.36</v>
      </c>
      <c r="E78" s="204">
        <f t="shared" si="0"/>
        <v>7.37</v>
      </c>
      <c r="F78" s="203">
        <v>7.38</v>
      </c>
      <c r="G78" s="204">
        <f t="shared" si="1"/>
        <v>7.415</v>
      </c>
      <c r="H78" s="202">
        <v>7.45</v>
      </c>
      <c r="I78" s="202">
        <f t="shared" si="2"/>
        <v>7.49</v>
      </c>
      <c r="J78" s="202">
        <f t="shared" si="3"/>
        <v>7.53</v>
      </c>
      <c r="K78" s="203">
        <v>7.57</v>
      </c>
      <c r="L78" s="204">
        <f t="shared" si="4"/>
        <v>7.6280000000000001</v>
      </c>
      <c r="M78" s="204">
        <f t="shared" si="5"/>
        <v>7.6859999999999999</v>
      </c>
      <c r="N78" s="204">
        <f t="shared" si="6"/>
        <v>7.7440000000000007</v>
      </c>
      <c r="O78" s="204">
        <f t="shared" si="7"/>
        <v>7.8020000000000005</v>
      </c>
      <c r="P78" s="202">
        <v>7.86</v>
      </c>
      <c r="Q78" s="202">
        <f t="shared" si="8"/>
        <v>7.9300000000000006</v>
      </c>
      <c r="R78" s="202">
        <f t="shared" si="9"/>
        <v>8</v>
      </c>
      <c r="S78" s="202">
        <f t="shared" si="10"/>
        <v>8.07</v>
      </c>
      <c r="T78" s="202">
        <f t="shared" si="11"/>
        <v>8.14</v>
      </c>
      <c r="U78" s="205">
        <v>8.2100000000000009</v>
      </c>
    </row>
    <row r="79" spans="1:21">
      <c r="A79" s="207">
        <v>43026</v>
      </c>
      <c r="B79" s="206">
        <v>7.45</v>
      </c>
      <c r="C79" s="202">
        <v>7.38</v>
      </c>
      <c r="D79" s="203">
        <v>7.36</v>
      </c>
      <c r="E79" s="204">
        <f t="shared" si="0"/>
        <v>7.375</v>
      </c>
      <c r="F79" s="203">
        <v>7.39</v>
      </c>
      <c r="G79" s="204">
        <f t="shared" si="1"/>
        <v>7.42</v>
      </c>
      <c r="H79" s="202">
        <v>7.45</v>
      </c>
      <c r="I79" s="202">
        <f t="shared" si="2"/>
        <v>7.49</v>
      </c>
      <c r="J79" s="202">
        <f t="shared" si="3"/>
        <v>7.53</v>
      </c>
      <c r="K79" s="203">
        <v>7.57</v>
      </c>
      <c r="L79" s="204">
        <f t="shared" si="4"/>
        <v>7.6320000000000006</v>
      </c>
      <c r="M79" s="204">
        <f t="shared" si="5"/>
        <v>7.694</v>
      </c>
      <c r="N79" s="204">
        <f t="shared" si="6"/>
        <v>7.7560000000000002</v>
      </c>
      <c r="O79" s="204">
        <f t="shared" si="7"/>
        <v>7.8179999999999996</v>
      </c>
      <c r="P79" s="202">
        <v>7.88</v>
      </c>
      <c r="Q79" s="202">
        <f t="shared" si="8"/>
        <v>7.9559999999999995</v>
      </c>
      <c r="R79" s="202">
        <f t="shared" si="9"/>
        <v>8.032</v>
      </c>
      <c r="S79" s="202">
        <f t="shared" si="10"/>
        <v>8.1080000000000005</v>
      </c>
      <c r="T79" s="202">
        <f t="shared" si="11"/>
        <v>8.1839999999999993</v>
      </c>
      <c r="U79" s="205">
        <v>8.26</v>
      </c>
    </row>
    <row r="80" spans="1:21">
      <c r="A80" s="207">
        <v>43025</v>
      </c>
      <c r="B80" s="206">
        <v>7.47</v>
      </c>
      <c r="C80" s="202">
        <v>7.4</v>
      </c>
      <c r="D80" s="203">
        <v>7.39</v>
      </c>
      <c r="E80" s="204">
        <f t="shared" si="0"/>
        <v>7.41</v>
      </c>
      <c r="F80" s="203">
        <v>7.43</v>
      </c>
      <c r="G80" s="204">
        <f t="shared" si="1"/>
        <v>7.4550000000000001</v>
      </c>
      <c r="H80" s="202">
        <v>7.48</v>
      </c>
      <c r="I80" s="202">
        <f t="shared" si="2"/>
        <v>7.5166666666666666</v>
      </c>
      <c r="J80" s="202">
        <f t="shared" si="3"/>
        <v>7.5533333333333337</v>
      </c>
      <c r="K80" s="203">
        <v>7.59</v>
      </c>
      <c r="L80" s="204">
        <f t="shared" si="4"/>
        <v>7.6520000000000001</v>
      </c>
      <c r="M80" s="204">
        <f t="shared" si="5"/>
        <v>7.7140000000000004</v>
      </c>
      <c r="N80" s="204">
        <f t="shared" si="6"/>
        <v>7.7759999999999998</v>
      </c>
      <c r="O80" s="204">
        <f t="shared" si="7"/>
        <v>7.8380000000000001</v>
      </c>
      <c r="P80" s="202">
        <v>7.9</v>
      </c>
      <c r="Q80" s="202">
        <f t="shared" si="8"/>
        <v>7.976</v>
      </c>
      <c r="R80" s="202">
        <f t="shared" si="9"/>
        <v>8.0519999999999996</v>
      </c>
      <c r="S80" s="202">
        <f t="shared" si="10"/>
        <v>8.1280000000000001</v>
      </c>
      <c r="T80" s="202">
        <f t="shared" si="11"/>
        <v>8.2039999999999988</v>
      </c>
      <c r="U80" s="205">
        <v>8.2799999999999994</v>
      </c>
    </row>
    <row r="81" spans="1:21">
      <c r="A81" s="207">
        <v>43024</v>
      </c>
      <c r="B81" s="206">
        <v>7.45</v>
      </c>
      <c r="C81" s="202">
        <v>7.38</v>
      </c>
      <c r="D81" s="203">
        <v>7.37</v>
      </c>
      <c r="E81" s="204">
        <f t="shared" si="0"/>
        <v>7.3849999999999998</v>
      </c>
      <c r="F81" s="203">
        <v>7.4</v>
      </c>
      <c r="G81" s="204">
        <f t="shared" si="1"/>
        <v>7.43</v>
      </c>
      <c r="H81" s="202">
        <v>7.46</v>
      </c>
      <c r="I81" s="202">
        <f t="shared" si="2"/>
        <v>7.503333333333333</v>
      </c>
      <c r="J81" s="202">
        <f t="shared" si="3"/>
        <v>7.5466666666666669</v>
      </c>
      <c r="K81" s="203">
        <v>7.59</v>
      </c>
      <c r="L81" s="204">
        <f t="shared" si="4"/>
        <v>7.6559999999999997</v>
      </c>
      <c r="M81" s="204">
        <f t="shared" si="5"/>
        <v>7.7219999999999995</v>
      </c>
      <c r="N81" s="204">
        <f t="shared" si="6"/>
        <v>7.7880000000000003</v>
      </c>
      <c r="O81" s="204">
        <f t="shared" si="7"/>
        <v>7.8540000000000001</v>
      </c>
      <c r="P81" s="202">
        <v>7.92</v>
      </c>
      <c r="Q81" s="202">
        <f t="shared" si="8"/>
        <v>8.0020000000000007</v>
      </c>
      <c r="R81" s="202">
        <f t="shared" si="9"/>
        <v>8.0839999999999996</v>
      </c>
      <c r="S81" s="202">
        <f t="shared" si="10"/>
        <v>8.1660000000000004</v>
      </c>
      <c r="T81" s="202">
        <f t="shared" si="11"/>
        <v>8.2479999999999993</v>
      </c>
      <c r="U81" s="205">
        <v>8.33</v>
      </c>
    </row>
    <row r="82" spans="1:21">
      <c r="A82" s="207">
        <v>43021</v>
      </c>
      <c r="B82" s="206">
        <v>7.47</v>
      </c>
      <c r="C82" s="202">
        <v>7.37</v>
      </c>
      <c r="D82" s="203">
        <v>7.34</v>
      </c>
      <c r="E82" s="204">
        <f t="shared" si="0"/>
        <v>7.35</v>
      </c>
      <c r="F82" s="203">
        <v>7.36</v>
      </c>
      <c r="G82" s="204">
        <f t="shared" si="1"/>
        <v>7.3849999999999998</v>
      </c>
      <c r="H82" s="202">
        <v>7.41</v>
      </c>
      <c r="I82" s="202">
        <f t="shared" si="2"/>
        <v>7.456666666666667</v>
      </c>
      <c r="J82" s="202">
        <f t="shared" si="3"/>
        <v>7.503333333333333</v>
      </c>
      <c r="K82" s="203">
        <v>7.55</v>
      </c>
      <c r="L82" s="204">
        <f t="shared" si="4"/>
        <v>7.62</v>
      </c>
      <c r="M82" s="204">
        <f t="shared" si="5"/>
        <v>7.69</v>
      </c>
      <c r="N82" s="204">
        <f t="shared" si="6"/>
        <v>7.76</v>
      </c>
      <c r="O82" s="204">
        <f t="shared" si="7"/>
        <v>7.83</v>
      </c>
      <c r="P82" s="202">
        <v>7.9</v>
      </c>
      <c r="Q82" s="202">
        <f t="shared" si="8"/>
        <v>7.984</v>
      </c>
      <c r="R82" s="202">
        <f t="shared" si="9"/>
        <v>8.0679999999999996</v>
      </c>
      <c r="S82" s="202">
        <f t="shared" si="10"/>
        <v>8.152000000000001</v>
      </c>
      <c r="T82" s="202">
        <f t="shared" si="11"/>
        <v>8.2360000000000007</v>
      </c>
      <c r="U82" s="205">
        <v>8.32</v>
      </c>
    </row>
    <row r="83" spans="1:21">
      <c r="A83" s="207">
        <v>43020</v>
      </c>
      <c r="B83" s="206">
        <v>7.56</v>
      </c>
      <c r="C83" s="202">
        <v>7.43</v>
      </c>
      <c r="D83" s="203">
        <v>7.39</v>
      </c>
      <c r="E83" s="204">
        <f t="shared" si="0"/>
        <v>7.38</v>
      </c>
      <c r="F83" s="203">
        <v>7.37</v>
      </c>
      <c r="G83" s="204">
        <f t="shared" si="1"/>
        <v>7.3949999999999996</v>
      </c>
      <c r="H83" s="202">
        <v>7.42</v>
      </c>
      <c r="I83" s="202">
        <f t="shared" si="2"/>
        <v>7.46</v>
      </c>
      <c r="J83" s="202">
        <f t="shared" si="3"/>
        <v>7.5</v>
      </c>
      <c r="K83" s="203">
        <v>7.54</v>
      </c>
      <c r="L83" s="204">
        <f t="shared" si="4"/>
        <v>7.61</v>
      </c>
      <c r="M83" s="204">
        <f t="shared" si="5"/>
        <v>7.68</v>
      </c>
      <c r="N83" s="204">
        <f t="shared" si="6"/>
        <v>7.75</v>
      </c>
      <c r="O83" s="204">
        <f t="shared" si="7"/>
        <v>7.8199999999999994</v>
      </c>
      <c r="P83" s="202">
        <v>7.89</v>
      </c>
      <c r="Q83" s="202">
        <f t="shared" si="8"/>
        <v>7.9719999999999995</v>
      </c>
      <c r="R83" s="202">
        <f t="shared" si="9"/>
        <v>8.0540000000000003</v>
      </c>
      <c r="S83" s="202">
        <f t="shared" si="10"/>
        <v>8.136000000000001</v>
      </c>
      <c r="T83" s="202">
        <f t="shared" si="11"/>
        <v>8.218</v>
      </c>
      <c r="U83" s="205">
        <v>8.3000000000000007</v>
      </c>
    </row>
    <row r="84" spans="1:21">
      <c r="A84" s="207">
        <v>43019</v>
      </c>
      <c r="B84" s="206">
        <v>7.52</v>
      </c>
      <c r="C84" s="202">
        <v>7.41</v>
      </c>
      <c r="D84" s="203">
        <v>7.4</v>
      </c>
      <c r="E84" s="204">
        <f t="shared" si="0"/>
        <v>7.415</v>
      </c>
      <c r="F84" s="203">
        <v>7.43</v>
      </c>
      <c r="G84" s="204">
        <f t="shared" si="1"/>
        <v>7.4550000000000001</v>
      </c>
      <c r="H84" s="202">
        <v>7.48</v>
      </c>
      <c r="I84" s="202">
        <f t="shared" si="2"/>
        <v>7.5200000000000005</v>
      </c>
      <c r="J84" s="202">
        <f t="shared" si="3"/>
        <v>7.56</v>
      </c>
      <c r="K84" s="203">
        <v>7.6</v>
      </c>
      <c r="L84" s="204">
        <f t="shared" si="4"/>
        <v>7.6619999999999999</v>
      </c>
      <c r="M84" s="204">
        <f t="shared" si="5"/>
        <v>7.7240000000000002</v>
      </c>
      <c r="N84" s="204">
        <f t="shared" si="6"/>
        <v>7.7859999999999996</v>
      </c>
      <c r="O84" s="204">
        <f t="shared" si="7"/>
        <v>7.8479999999999999</v>
      </c>
      <c r="P84" s="202">
        <v>7.91</v>
      </c>
      <c r="Q84" s="202">
        <f t="shared" si="8"/>
        <v>7.9859999999999998</v>
      </c>
      <c r="R84" s="202">
        <f t="shared" si="9"/>
        <v>8.0619999999999994</v>
      </c>
      <c r="S84" s="202">
        <f t="shared" si="10"/>
        <v>8.1379999999999999</v>
      </c>
      <c r="T84" s="202">
        <f t="shared" si="11"/>
        <v>8.2139999999999986</v>
      </c>
      <c r="U84" s="205">
        <v>8.2899999999999991</v>
      </c>
    </row>
    <row r="85" spans="1:21">
      <c r="A85" s="207">
        <v>43018</v>
      </c>
      <c r="B85" s="206">
        <v>7.53</v>
      </c>
      <c r="C85" s="202">
        <v>7.43</v>
      </c>
      <c r="D85" s="203">
        <v>7.43</v>
      </c>
      <c r="E85" s="204">
        <f t="shared" si="0"/>
        <v>7.4550000000000001</v>
      </c>
      <c r="F85" s="203">
        <v>7.48</v>
      </c>
      <c r="G85" s="204">
        <f t="shared" si="1"/>
        <v>7.5050000000000008</v>
      </c>
      <c r="H85" s="202">
        <v>7.53</v>
      </c>
      <c r="I85" s="202">
        <f t="shared" si="2"/>
        <v>7.5666666666666664</v>
      </c>
      <c r="J85" s="202">
        <f t="shared" si="3"/>
        <v>7.6033333333333335</v>
      </c>
      <c r="K85" s="203">
        <v>7.64</v>
      </c>
      <c r="L85" s="204">
        <f t="shared" si="4"/>
        <v>7.6959999999999997</v>
      </c>
      <c r="M85" s="204">
        <f t="shared" si="5"/>
        <v>7.7519999999999998</v>
      </c>
      <c r="N85" s="204">
        <f t="shared" si="6"/>
        <v>7.8079999999999998</v>
      </c>
      <c r="O85" s="204">
        <f t="shared" si="7"/>
        <v>7.8639999999999999</v>
      </c>
      <c r="P85" s="202">
        <v>7.92</v>
      </c>
      <c r="Q85" s="202">
        <f t="shared" si="8"/>
        <v>7.992</v>
      </c>
      <c r="R85" s="202">
        <f t="shared" si="9"/>
        <v>8.0640000000000001</v>
      </c>
      <c r="S85" s="202">
        <f t="shared" si="10"/>
        <v>8.1359999999999992</v>
      </c>
      <c r="T85" s="202">
        <f t="shared" si="11"/>
        <v>8.2080000000000002</v>
      </c>
      <c r="U85" s="205">
        <v>8.2799999999999994</v>
      </c>
    </row>
    <row r="86" spans="1:21">
      <c r="A86" s="207">
        <v>43017</v>
      </c>
      <c r="B86" s="206">
        <v>7.55</v>
      </c>
      <c r="C86" s="202">
        <v>7.49</v>
      </c>
      <c r="D86" s="203">
        <v>7.49</v>
      </c>
      <c r="E86" s="204">
        <f t="shared" si="0"/>
        <v>7.51</v>
      </c>
      <c r="F86" s="203">
        <v>7.53</v>
      </c>
      <c r="G86" s="204">
        <f t="shared" si="1"/>
        <v>7.5549999999999997</v>
      </c>
      <c r="H86" s="202">
        <v>7.58</v>
      </c>
      <c r="I86" s="202">
        <f t="shared" si="2"/>
        <v>7.6133333333333333</v>
      </c>
      <c r="J86" s="202">
        <f t="shared" si="3"/>
        <v>7.6466666666666665</v>
      </c>
      <c r="K86" s="203">
        <v>7.68</v>
      </c>
      <c r="L86" s="204">
        <f t="shared" si="4"/>
        <v>7.734</v>
      </c>
      <c r="M86" s="204">
        <f t="shared" si="5"/>
        <v>7.7880000000000003</v>
      </c>
      <c r="N86" s="204">
        <f t="shared" si="6"/>
        <v>7.8419999999999996</v>
      </c>
      <c r="O86" s="204">
        <f t="shared" si="7"/>
        <v>7.8959999999999999</v>
      </c>
      <c r="P86" s="202">
        <v>7.95</v>
      </c>
      <c r="Q86" s="202">
        <f t="shared" si="8"/>
        <v>8.0180000000000007</v>
      </c>
      <c r="R86" s="202">
        <f t="shared" si="9"/>
        <v>8.0860000000000003</v>
      </c>
      <c r="S86" s="202">
        <f t="shared" si="10"/>
        <v>8.1539999999999999</v>
      </c>
      <c r="T86" s="202">
        <f t="shared" si="11"/>
        <v>8.2219999999999995</v>
      </c>
      <c r="U86" s="205">
        <v>8.2899999999999991</v>
      </c>
    </row>
    <row r="87" spans="1:21">
      <c r="A87" s="207">
        <v>43014</v>
      </c>
      <c r="B87" s="206">
        <v>7.56</v>
      </c>
      <c r="C87" s="202">
        <v>7.48</v>
      </c>
      <c r="D87" s="203">
        <v>7.48</v>
      </c>
      <c r="E87" s="204">
        <f t="shared" si="0"/>
        <v>7.4950000000000001</v>
      </c>
      <c r="F87" s="203">
        <v>7.51</v>
      </c>
      <c r="G87" s="204">
        <f t="shared" si="1"/>
        <v>7.5299999999999994</v>
      </c>
      <c r="H87" s="202">
        <v>7.55</v>
      </c>
      <c r="I87" s="202">
        <f t="shared" si="2"/>
        <v>7.583333333333333</v>
      </c>
      <c r="J87" s="202">
        <f t="shared" si="3"/>
        <v>7.6166666666666671</v>
      </c>
      <c r="K87" s="203">
        <v>7.65</v>
      </c>
      <c r="L87" s="204">
        <f t="shared" si="4"/>
        <v>7.7060000000000004</v>
      </c>
      <c r="M87" s="204">
        <f t="shared" si="5"/>
        <v>7.7620000000000005</v>
      </c>
      <c r="N87" s="204">
        <f t="shared" si="6"/>
        <v>7.8179999999999996</v>
      </c>
      <c r="O87" s="204">
        <f t="shared" si="7"/>
        <v>7.8739999999999997</v>
      </c>
      <c r="P87" s="202">
        <v>7.93</v>
      </c>
      <c r="Q87" s="202">
        <f t="shared" si="8"/>
        <v>7.9959999999999996</v>
      </c>
      <c r="R87" s="202">
        <f t="shared" si="9"/>
        <v>8.0619999999999994</v>
      </c>
      <c r="S87" s="202">
        <f t="shared" si="10"/>
        <v>8.1280000000000001</v>
      </c>
      <c r="T87" s="202">
        <f t="shared" si="11"/>
        <v>8.1939999999999991</v>
      </c>
      <c r="U87" s="205">
        <v>8.26</v>
      </c>
    </row>
    <row r="88" spans="1:21">
      <c r="A88" s="207">
        <v>43013</v>
      </c>
      <c r="B88" s="206">
        <v>7.55</v>
      </c>
      <c r="C88" s="202">
        <v>7.48</v>
      </c>
      <c r="D88" s="203">
        <v>7.48</v>
      </c>
      <c r="E88" s="204">
        <f t="shared" si="0"/>
        <v>7.4950000000000001</v>
      </c>
      <c r="F88" s="203">
        <v>7.51</v>
      </c>
      <c r="G88" s="204">
        <f t="shared" si="1"/>
        <v>7.5299999999999994</v>
      </c>
      <c r="H88" s="202">
        <v>7.55</v>
      </c>
      <c r="I88" s="202">
        <f t="shared" si="2"/>
        <v>7.58</v>
      </c>
      <c r="J88" s="202">
        <f t="shared" si="3"/>
        <v>7.6099999999999994</v>
      </c>
      <c r="K88" s="203">
        <v>7.64</v>
      </c>
      <c r="L88" s="204">
        <f t="shared" si="4"/>
        <v>7.694</v>
      </c>
      <c r="M88" s="204">
        <f t="shared" si="5"/>
        <v>7.7480000000000002</v>
      </c>
      <c r="N88" s="204">
        <f t="shared" si="6"/>
        <v>7.8019999999999996</v>
      </c>
      <c r="O88" s="204">
        <f t="shared" si="7"/>
        <v>7.8559999999999999</v>
      </c>
      <c r="P88" s="202">
        <v>7.91</v>
      </c>
      <c r="Q88" s="202">
        <f t="shared" si="8"/>
        <v>7.976</v>
      </c>
      <c r="R88" s="202">
        <f t="shared" si="9"/>
        <v>8.0419999999999998</v>
      </c>
      <c r="S88" s="202">
        <f t="shared" si="10"/>
        <v>8.1080000000000005</v>
      </c>
      <c r="T88" s="202">
        <f t="shared" si="11"/>
        <v>8.1739999999999995</v>
      </c>
      <c r="U88" s="205">
        <v>8.24</v>
      </c>
    </row>
    <row r="89" spans="1:21">
      <c r="A89" s="207">
        <v>43012</v>
      </c>
      <c r="B89" s="206">
        <v>7.57</v>
      </c>
      <c r="C89" s="202">
        <v>7.53</v>
      </c>
      <c r="D89" s="203">
        <v>7.53</v>
      </c>
      <c r="E89" s="204">
        <f t="shared" si="0"/>
        <v>7.54</v>
      </c>
      <c r="F89" s="203">
        <v>7.55</v>
      </c>
      <c r="G89" s="204">
        <f t="shared" si="1"/>
        <v>7.5649999999999995</v>
      </c>
      <c r="H89" s="202">
        <v>7.58</v>
      </c>
      <c r="I89" s="202">
        <f t="shared" si="2"/>
        <v>7.6066666666666665</v>
      </c>
      <c r="J89" s="202">
        <f t="shared" si="3"/>
        <v>7.6333333333333337</v>
      </c>
      <c r="K89" s="203">
        <v>7.66</v>
      </c>
      <c r="L89" s="204">
        <f t="shared" si="4"/>
        <v>7.7119999999999997</v>
      </c>
      <c r="M89" s="204">
        <f t="shared" si="5"/>
        <v>7.7640000000000002</v>
      </c>
      <c r="N89" s="204">
        <f t="shared" si="6"/>
        <v>7.8159999999999998</v>
      </c>
      <c r="O89" s="204">
        <f t="shared" si="7"/>
        <v>7.8680000000000003</v>
      </c>
      <c r="P89" s="202">
        <v>7.92</v>
      </c>
      <c r="Q89" s="202">
        <f t="shared" si="8"/>
        <v>7.9879999999999995</v>
      </c>
      <c r="R89" s="202">
        <f t="shared" si="9"/>
        <v>8.0559999999999992</v>
      </c>
      <c r="S89" s="202">
        <f t="shared" si="10"/>
        <v>8.1240000000000006</v>
      </c>
      <c r="T89" s="202">
        <f t="shared" si="11"/>
        <v>8.1920000000000002</v>
      </c>
      <c r="U89" s="205">
        <v>8.26</v>
      </c>
    </row>
    <row r="90" spans="1:21">
      <c r="A90" s="207">
        <v>43011</v>
      </c>
      <c r="B90" s="206">
        <v>7.61</v>
      </c>
      <c r="C90" s="202">
        <v>7.58</v>
      </c>
      <c r="D90" s="203">
        <v>7.57</v>
      </c>
      <c r="E90" s="204">
        <f t="shared" si="0"/>
        <v>7.58</v>
      </c>
      <c r="F90" s="203">
        <v>7.59</v>
      </c>
      <c r="G90" s="204">
        <f t="shared" si="1"/>
        <v>7.6050000000000004</v>
      </c>
      <c r="H90" s="202">
        <v>7.62</v>
      </c>
      <c r="I90" s="202">
        <f t="shared" si="2"/>
        <v>7.6433333333333335</v>
      </c>
      <c r="J90" s="202">
        <f t="shared" si="3"/>
        <v>7.666666666666667</v>
      </c>
      <c r="K90" s="203">
        <v>7.69</v>
      </c>
      <c r="L90" s="204">
        <f t="shared" si="4"/>
        <v>7.74</v>
      </c>
      <c r="M90" s="204">
        <f t="shared" si="5"/>
        <v>7.79</v>
      </c>
      <c r="N90" s="204">
        <f t="shared" si="6"/>
        <v>7.8400000000000007</v>
      </c>
      <c r="O90" s="204">
        <f t="shared" si="7"/>
        <v>7.8900000000000006</v>
      </c>
      <c r="P90" s="202">
        <v>7.94</v>
      </c>
      <c r="Q90" s="202">
        <f t="shared" si="8"/>
        <v>8.0039999999999996</v>
      </c>
      <c r="R90" s="202">
        <f t="shared" si="9"/>
        <v>8.0679999999999996</v>
      </c>
      <c r="S90" s="202">
        <f t="shared" si="10"/>
        <v>8.1319999999999997</v>
      </c>
      <c r="T90" s="202">
        <f t="shared" si="11"/>
        <v>8.1959999999999997</v>
      </c>
      <c r="U90" s="205">
        <v>8.26</v>
      </c>
    </row>
    <row r="91" spans="1:21">
      <c r="A91" s="207">
        <v>43010</v>
      </c>
      <c r="B91" s="206">
        <v>7.58</v>
      </c>
      <c r="C91" s="202">
        <v>7.58</v>
      </c>
      <c r="D91" s="203">
        <v>7.59</v>
      </c>
      <c r="E91" s="204">
        <f t="shared" si="0"/>
        <v>7.5949999999999998</v>
      </c>
      <c r="F91" s="203">
        <v>7.6</v>
      </c>
      <c r="G91" s="204">
        <f t="shared" si="1"/>
        <v>7.6050000000000004</v>
      </c>
      <c r="H91" s="202">
        <v>7.61</v>
      </c>
      <c r="I91" s="202">
        <f t="shared" si="2"/>
        <v>7.6366666666666667</v>
      </c>
      <c r="J91" s="202">
        <f t="shared" si="3"/>
        <v>7.663333333333334</v>
      </c>
      <c r="K91" s="203">
        <v>7.69</v>
      </c>
      <c r="L91" s="204">
        <f t="shared" si="4"/>
        <v>7.742</v>
      </c>
      <c r="M91" s="204">
        <f t="shared" si="5"/>
        <v>7.7940000000000005</v>
      </c>
      <c r="N91" s="204">
        <f t="shared" si="6"/>
        <v>7.8460000000000001</v>
      </c>
      <c r="O91" s="204">
        <f t="shared" si="7"/>
        <v>7.8980000000000006</v>
      </c>
      <c r="P91" s="202">
        <v>7.95</v>
      </c>
      <c r="Q91" s="202">
        <f t="shared" si="8"/>
        <v>8.0180000000000007</v>
      </c>
      <c r="R91" s="202">
        <f t="shared" si="9"/>
        <v>8.0860000000000003</v>
      </c>
      <c r="S91" s="202">
        <f t="shared" si="10"/>
        <v>8.1539999999999999</v>
      </c>
      <c r="T91" s="202">
        <f t="shared" si="11"/>
        <v>8.2219999999999995</v>
      </c>
      <c r="U91" s="205">
        <v>8.2899999999999991</v>
      </c>
    </row>
    <row r="92" spans="1:21">
      <c r="A92" s="207">
        <v>43007</v>
      </c>
      <c r="B92" s="206">
        <v>7.61</v>
      </c>
      <c r="C92" s="202">
        <v>7.59</v>
      </c>
      <c r="D92" s="203">
        <v>7.59</v>
      </c>
      <c r="E92" s="204">
        <f t="shared" si="0"/>
        <v>7.58</v>
      </c>
      <c r="F92" s="203">
        <v>7.57</v>
      </c>
      <c r="G92" s="204">
        <f t="shared" si="1"/>
        <v>7.5750000000000002</v>
      </c>
      <c r="H92" s="202">
        <v>7.58</v>
      </c>
      <c r="I92" s="202">
        <f t="shared" si="2"/>
        <v>7.6033333333333335</v>
      </c>
      <c r="J92" s="202">
        <f t="shared" si="3"/>
        <v>7.6266666666666669</v>
      </c>
      <c r="K92" s="203">
        <v>7.65</v>
      </c>
      <c r="L92" s="204">
        <f t="shared" si="4"/>
        <v>7.7</v>
      </c>
      <c r="M92" s="204">
        <f t="shared" si="5"/>
        <v>7.75</v>
      </c>
      <c r="N92" s="204">
        <f t="shared" si="6"/>
        <v>7.8000000000000007</v>
      </c>
      <c r="O92" s="204">
        <f t="shared" si="7"/>
        <v>7.8500000000000005</v>
      </c>
      <c r="P92" s="202">
        <v>7.9</v>
      </c>
      <c r="Q92" s="202">
        <f t="shared" si="8"/>
        <v>7.9640000000000004</v>
      </c>
      <c r="R92" s="202">
        <f t="shared" si="9"/>
        <v>8.0280000000000005</v>
      </c>
      <c r="S92" s="202">
        <f t="shared" si="10"/>
        <v>8.0920000000000005</v>
      </c>
      <c r="T92" s="202">
        <f t="shared" si="11"/>
        <v>8.1560000000000006</v>
      </c>
      <c r="U92" s="205">
        <v>8.2200000000000006</v>
      </c>
    </row>
    <row r="93" spans="1:21">
      <c r="A93" s="207">
        <v>43006</v>
      </c>
      <c r="B93" s="206">
        <v>7.63</v>
      </c>
      <c r="C93" s="202">
        <v>7.62</v>
      </c>
      <c r="D93" s="203">
        <v>7.62</v>
      </c>
      <c r="E93" s="204">
        <f t="shared" si="0"/>
        <v>7.62</v>
      </c>
      <c r="F93" s="203">
        <v>7.62</v>
      </c>
      <c r="G93" s="204">
        <f t="shared" si="1"/>
        <v>7.62</v>
      </c>
      <c r="H93" s="202">
        <v>7.62</v>
      </c>
      <c r="I93" s="202">
        <f t="shared" si="2"/>
        <v>7.6433333333333335</v>
      </c>
      <c r="J93" s="202">
        <f t="shared" si="3"/>
        <v>7.666666666666667</v>
      </c>
      <c r="K93" s="203">
        <v>7.69</v>
      </c>
      <c r="L93" s="204">
        <f t="shared" si="4"/>
        <v>7.734</v>
      </c>
      <c r="M93" s="204">
        <f t="shared" si="5"/>
        <v>7.7780000000000005</v>
      </c>
      <c r="N93" s="204">
        <f t="shared" si="6"/>
        <v>7.8220000000000001</v>
      </c>
      <c r="O93" s="204">
        <f t="shared" si="7"/>
        <v>7.8660000000000005</v>
      </c>
      <c r="P93" s="202">
        <v>7.91</v>
      </c>
      <c r="Q93" s="202">
        <f t="shared" si="8"/>
        <v>7.9700000000000006</v>
      </c>
      <c r="R93" s="202">
        <f t="shared" si="9"/>
        <v>8.0300000000000011</v>
      </c>
      <c r="S93" s="202">
        <f t="shared" si="10"/>
        <v>8.09</v>
      </c>
      <c r="T93" s="202">
        <f t="shared" si="11"/>
        <v>8.15</v>
      </c>
      <c r="U93" s="205">
        <v>8.2100000000000009</v>
      </c>
    </row>
    <row r="94" spans="1:21">
      <c r="A94" s="207">
        <v>43005</v>
      </c>
      <c r="B94" s="206">
        <v>7.63</v>
      </c>
      <c r="C94" s="202">
        <v>7.63</v>
      </c>
      <c r="D94" s="203">
        <v>7.64</v>
      </c>
      <c r="E94" s="204">
        <f t="shared" si="0"/>
        <v>7.6449999999999996</v>
      </c>
      <c r="F94" s="203">
        <v>7.65</v>
      </c>
      <c r="G94" s="204">
        <f t="shared" si="1"/>
        <v>7.6550000000000002</v>
      </c>
      <c r="H94" s="202">
        <v>7.66</v>
      </c>
      <c r="I94" s="202">
        <f t="shared" si="2"/>
        <v>7.6866666666666665</v>
      </c>
      <c r="J94" s="202">
        <f t="shared" si="3"/>
        <v>7.7133333333333338</v>
      </c>
      <c r="K94" s="203">
        <v>7.74</v>
      </c>
      <c r="L94" s="204">
        <f t="shared" si="4"/>
        <v>7.79</v>
      </c>
      <c r="M94" s="204">
        <f t="shared" si="5"/>
        <v>7.84</v>
      </c>
      <c r="N94" s="204">
        <f t="shared" si="6"/>
        <v>7.8900000000000006</v>
      </c>
      <c r="O94" s="204">
        <f t="shared" si="7"/>
        <v>7.94</v>
      </c>
      <c r="P94" s="202">
        <v>7.99</v>
      </c>
      <c r="Q94" s="202">
        <f t="shared" si="8"/>
        <v>8.0579999999999998</v>
      </c>
      <c r="R94" s="202">
        <f t="shared" si="9"/>
        <v>8.1259999999999994</v>
      </c>
      <c r="S94" s="202">
        <f t="shared" si="10"/>
        <v>8.1940000000000008</v>
      </c>
      <c r="T94" s="202">
        <f t="shared" si="11"/>
        <v>8.2620000000000005</v>
      </c>
      <c r="U94" s="205">
        <v>8.33</v>
      </c>
    </row>
    <row r="95" spans="1:21">
      <c r="A95" s="207">
        <v>43004</v>
      </c>
      <c r="B95" s="206">
        <v>7.61</v>
      </c>
      <c r="C95" s="202">
        <v>7.6</v>
      </c>
      <c r="D95" s="203">
        <v>7.6</v>
      </c>
      <c r="E95" s="204">
        <f t="shared" si="0"/>
        <v>7.5949999999999998</v>
      </c>
      <c r="F95" s="203">
        <v>7.59</v>
      </c>
      <c r="G95" s="204">
        <f t="shared" si="1"/>
        <v>7.6</v>
      </c>
      <c r="H95" s="202">
        <v>7.61</v>
      </c>
      <c r="I95" s="202">
        <f t="shared" si="2"/>
        <v>7.6400000000000006</v>
      </c>
      <c r="J95" s="202">
        <f t="shared" si="3"/>
        <v>7.67</v>
      </c>
      <c r="K95" s="203">
        <v>7.7</v>
      </c>
      <c r="L95" s="204">
        <f t="shared" si="4"/>
        <v>7.7519999999999998</v>
      </c>
      <c r="M95" s="204">
        <f t="shared" si="5"/>
        <v>7.8040000000000003</v>
      </c>
      <c r="N95" s="204">
        <f t="shared" si="6"/>
        <v>7.8559999999999999</v>
      </c>
      <c r="O95" s="204">
        <f t="shared" si="7"/>
        <v>7.9080000000000004</v>
      </c>
      <c r="P95" s="202">
        <v>7.96</v>
      </c>
      <c r="Q95" s="202">
        <f t="shared" si="8"/>
        <v>8.0299999999999994</v>
      </c>
      <c r="R95" s="202">
        <f t="shared" si="9"/>
        <v>8.1</v>
      </c>
      <c r="S95" s="202">
        <f t="shared" si="10"/>
        <v>8.17</v>
      </c>
      <c r="T95" s="202">
        <f t="shared" si="11"/>
        <v>8.24</v>
      </c>
      <c r="U95" s="205">
        <v>8.31</v>
      </c>
    </row>
    <row r="96" spans="1:21">
      <c r="A96" s="207">
        <v>43003</v>
      </c>
      <c r="B96" s="206">
        <v>7.55</v>
      </c>
      <c r="C96" s="202">
        <v>7.53</v>
      </c>
      <c r="D96" s="203">
        <v>7.53</v>
      </c>
      <c r="E96" s="204">
        <f t="shared" si="0"/>
        <v>7.5350000000000001</v>
      </c>
      <c r="F96" s="203">
        <v>7.54</v>
      </c>
      <c r="G96" s="204">
        <f t="shared" si="1"/>
        <v>7.55</v>
      </c>
      <c r="H96" s="202">
        <v>7.56</v>
      </c>
      <c r="I96" s="202">
        <f t="shared" si="2"/>
        <v>7.5933333333333328</v>
      </c>
      <c r="J96" s="202">
        <f t="shared" si="3"/>
        <v>7.6266666666666669</v>
      </c>
      <c r="K96" s="203">
        <v>7.66</v>
      </c>
      <c r="L96" s="204">
        <f t="shared" si="4"/>
        <v>7.72</v>
      </c>
      <c r="M96" s="204">
        <f t="shared" si="5"/>
        <v>7.78</v>
      </c>
      <c r="N96" s="204">
        <f t="shared" si="6"/>
        <v>7.84</v>
      </c>
      <c r="O96" s="204">
        <f t="shared" si="7"/>
        <v>7.9</v>
      </c>
      <c r="P96" s="202">
        <v>7.96</v>
      </c>
      <c r="Q96" s="202">
        <f t="shared" si="8"/>
        <v>8.0340000000000007</v>
      </c>
      <c r="R96" s="202">
        <f t="shared" si="9"/>
        <v>8.1080000000000005</v>
      </c>
      <c r="S96" s="202">
        <f t="shared" si="10"/>
        <v>8.1820000000000004</v>
      </c>
      <c r="T96" s="202">
        <f t="shared" si="11"/>
        <v>8.2560000000000002</v>
      </c>
      <c r="U96" s="205">
        <v>8.33</v>
      </c>
    </row>
    <row r="97" spans="1:21">
      <c r="A97" s="207">
        <v>43000</v>
      </c>
      <c r="B97" s="206">
        <v>7.53</v>
      </c>
      <c r="C97" s="202">
        <v>7.53</v>
      </c>
      <c r="D97" s="203">
        <v>7.53</v>
      </c>
      <c r="E97" s="204">
        <f t="shared" si="0"/>
        <v>7.53</v>
      </c>
      <c r="F97" s="203">
        <v>7.53</v>
      </c>
      <c r="G97" s="204">
        <f t="shared" si="1"/>
        <v>7.54</v>
      </c>
      <c r="H97" s="202">
        <v>7.55</v>
      </c>
      <c r="I97" s="202">
        <f t="shared" si="2"/>
        <v>7.5766666666666662</v>
      </c>
      <c r="J97" s="202">
        <f t="shared" si="3"/>
        <v>7.6033333333333335</v>
      </c>
      <c r="K97" s="203">
        <v>7.63</v>
      </c>
      <c r="L97" s="204">
        <f t="shared" si="4"/>
        <v>7.6859999999999999</v>
      </c>
      <c r="M97" s="204">
        <f t="shared" si="5"/>
        <v>7.742</v>
      </c>
      <c r="N97" s="204">
        <f t="shared" si="6"/>
        <v>7.798</v>
      </c>
      <c r="O97" s="204">
        <f t="shared" si="7"/>
        <v>7.8540000000000001</v>
      </c>
      <c r="P97" s="202">
        <v>7.91</v>
      </c>
      <c r="Q97" s="202">
        <f t="shared" si="8"/>
        <v>7.984</v>
      </c>
      <c r="R97" s="202">
        <f t="shared" si="9"/>
        <v>8.0579999999999998</v>
      </c>
      <c r="S97" s="202">
        <f t="shared" si="10"/>
        <v>8.1319999999999997</v>
      </c>
      <c r="T97" s="202">
        <f t="shared" si="11"/>
        <v>8.2059999999999995</v>
      </c>
      <c r="U97" s="205">
        <v>8.2799999999999994</v>
      </c>
    </row>
    <row r="98" spans="1:21">
      <c r="A98" s="207">
        <v>42999</v>
      </c>
      <c r="B98" s="206">
        <v>7.58</v>
      </c>
      <c r="C98" s="202">
        <v>7.58</v>
      </c>
      <c r="D98" s="203">
        <v>7.57</v>
      </c>
      <c r="E98" s="204">
        <f t="shared" si="0"/>
        <v>7.5600000000000005</v>
      </c>
      <c r="F98" s="203">
        <v>7.55</v>
      </c>
      <c r="G98" s="204">
        <f t="shared" si="1"/>
        <v>7.55</v>
      </c>
      <c r="H98" s="202">
        <v>7.55</v>
      </c>
      <c r="I98" s="202">
        <f t="shared" si="2"/>
        <v>7.5766666666666662</v>
      </c>
      <c r="J98" s="202">
        <f t="shared" si="3"/>
        <v>7.6033333333333335</v>
      </c>
      <c r="K98" s="203">
        <v>7.63</v>
      </c>
      <c r="L98" s="204">
        <f t="shared" si="4"/>
        <v>7.6859999999999999</v>
      </c>
      <c r="M98" s="204">
        <f t="shared" si="5"/>
        <v>7.742</v>
      </c>
      <c r="N98" s="204">
        <f t="shared" si="6"/>
        <v>7.798</v>
      </c>
      <c r="O98" s="204">
        <f t="shared" si="7"/>
        <v>7.8540000000000001</v>
      </c>
      <c r="P98" s="202">
        <v>7.91</v>
      </c>
      <c r="Q98" s="202">
        <f t="shared" si="8"/>
        <v>7.9859999999999998</v>
      </c>
      <c r="R98" s="202">
        <f t="shared" si="9"/>
        <v>8.0619999999999994</v>
      </c>
      <c r="S98" s="202">
        <f t="shared" si="10"/>
        <v>8.1379999999999999</v>
      </c>
      <c r="T98" s="202">
        <f t="shared" si="11"/>
        <v>8.2139999999999986</v>
      </c>
      <c r="U98" s="205">
        <v>8.2899999999999991</v>
      </c>
    </row>
    <row r="99" spans="1:21">
      <c r="A99" s="207">
        <v>42998</v>
      </c>
      <c r="B99" s="206">
        <v>7.6</v>
      </c>
      <c r="C99" s="202">
        <v>7.56</v>
      </c>
      <c r="D99" s="203">
        <v>7.53</v>
      </c>
      <c r="E99" s="204">
        <f t="shared" si="0"/>
        <v>7.5150000000000006</v>
      </c>
      <c r="F99" s="203">
        <v>7.5</v>
      </c>
      <c r="G99" s="204">
        <f t="shared" si="1"/>
        <v>7.5049999999999999</v>
      </c>
      <c r="H99" s="202">
        <v>7.51</v>
      </c>
      <c r="I99" s="202">
        <f t="shared" si="2"/>
        <v>7.54</v>
      </c>
      <c r="J99" s="202">
        <f t="shared" si="3"/>
        <v>7.5699999999999994</v>
      </c>
      <c r="K99" s="203">
        <v>7.6</v>
      </c>
      <c r="L99" s="204">
        <f t="shared" si="4"/>
        <v>7.66</v>
      </c>
      <c r="M99" s="204">
        <f t="shared" si="5"/>
        <v>7.72</v>
      </c>
      <c r="N99" s="204">
        <f t="shared" si="6"/>
        <v>7.78</v>
      </c>
      <c r="O99" s="204">
        <f t="shared" si="7"/>
        <v>7.84</v>
      </c>
      <c r="P99" s="202">
        <v>7.9</v>
      </c>
      <c r="Q99" s="202">
        <f t="shared" si="8"/>
        <v>7.976</v>
      </c>
      <c r="R99" s="202">
        <f t="shared" si="9"/>
        <v>8.0519999999999996</v>
      </c>
      <c r="S99" s="202">
        <f t="shared" si="10"/>
        <v>8.1280000000000001</v>
      </c>
      <c r="T99" s="202">
        <f t="shared" si="11"/>
        <v>8.2039999999999988</v>
      </c>
      <c r="U99" s="205">
        <v>8.2799999999999994</v>
      </c>
    </row>
    <row r="100" spans="1:21">
      <c r="A100" s="207">
        <v>42997</v>
      </c>
      <c r="B100" s="206">
        <v>7.61</v>
      </c>
      <c r="C100" s="202">
        <v>7.59</v>
      </c>
      <c r="D100" s="203">
        <v>7.56</v>
      </c>
      <c r="E100" s="204">
        <f t="shared" si="0"/>
        <v>7.5449999999999999</v>
      </c>
      <c r="F100" s="203">
        <v>7.53</v>
      </c>
      <c r="G100" s="204">
        <f t="shared" si="1"/>
        <v>7.5350000000000001</v>
      </c>
      <c r="H100" s="202">
        <v>7.54</v>
      </c>
      <c r="I100" s="202">
        <f t="shared" si="2"/>
        <v>7.5666666666666664</v>
      </c>
      <c r="J100" s="202">
        <f t="shared" si="3"/>
        <v>7.5933333333333337</v>
      </c>
      <c r="K100" s="203">
        <v>7.62</v>
      </c>
      <c r="L100" s="204">
        <f t="shared" si="4"/>
        <v>7.6779999999999999</v>
      </c>
      <c r="M100" s="204">
        <f t="shared" si="5"/>
        <v>7.7359999999999998</v>
      </c>
      <c r="N100" s="204">
        <f t="shared" si="6"/>
        <v>7.7940000000000005</v>
      </c>
      <c r="O100" s="204">
        <f t="shared" si="7"/>
        <v>7.8520000000000003</v>
      </c>
      <c r="P100" s="202">
        <v>7.91</v>
      </c>
      <c r="Q100" s="202">
        <f t="shared" si="8"/>
        <v>7.984</v>
      </c>
      <c r="R100" s="202">
        <f t="shared" si="9"/>
        <v>8.0579999999999998</v>
      </c>
      <c r="S100" s="202">
        <f t="shared" si="10"/>
        <v>8.1319999999999997</v>
      </c>
      <c r="T100" s="202">
        <f t="shared" si="11"/>
        <v>8.2059999999999995</v>
      </c>
      <c r="U100" s="205">
        <v>8.2799999999999994</v>
      </c>
    </row>
    <row r="101" spans="1:21">
      <c r="A101" s="207">
        <v>42996</v>
      </c>
      <c r="B101" s="206">
        <v>7.61</v>
      </c>
      <c r="C101" s="202">
        <v>7.59</v>
      </c>
      <c r="D101" s="203">
        <v>7.57</v>
      </c>
      <c r="E101" s="204">
        <f t="shared" si="0"/>
        <v>7.5549999999999997</v>
      </c>
      <c r="F101" s="203">
        <v>7.54</v>
      </c>
      <c r="G101" s="204">
        <f t="shared" si="1"/>
        <v>7.54</v>
      </c>
      <c r="H101" s="202">
        <v>7.54</v>
      </c>
      <c r="I101" s="202">
        <f t="shared" si="2"/>
        <v>7.57</v>
      </c>
      <c r="J101" s="202">
        <f t="shared" si="3"/>
        <v>7.6</v>
      </c>
      <c r="K101" s="203">
        <v>7.63</v>
      </c>
      <c r="L101" s="204">
        <f t="shared" si="4"/>
        <v>7.6879999999999997</v>
      </c>
      <c r="M101" s="204">
        <f t="shared" si="5"/>
        <v>7.7459999999999996</v>
      </c>
      <c r="N101" s="204">
        <f t="shared" si="6"/>
        <v>7.8040000000000003</v>
      </c>
      <c r="O101" s="204">
        <f t="shared" si="7"/>
        <v>7.8620000000000001</v>
      </c>
      <c r="P101" s="202">
        <v>7.92</v>
      </c>
      <c r="Q101" s="202">
        <f t="shared" si="8"/>
        <v>7.9939999999999998</v>
      </c>
      <c r="R101" s="202">
        <f t="shared" si="9"/>
        <v>8.0679999999999996</v>
      </c>
      <c r="S101" s="202">
        <f t="shared" si="10"/>
        <v>8.1419999999999995</v>
      </c>
      <c r="T101" s="202">
        <f t="shared" si="11"/>
        <v>8.2159999999999993</v>
      </c>
      <c r="U101" s="205">
        <v>8.2899999999999991</v>
      </c>
    </row>
    <row r="102" spans="1:21">
      <c r="A102" s="207">
        <v>42993</v>
      </c>
      <c r="B102" s="206">
        <v>7.6</v>
      </c>
      <c r="C102" s="202">
        <v>7.61</v>
      </c>
      <c r="D102" s="203">
        <v>7.58</v>
      </c>
      <c r="E102" s="204">
        <f t="shared" si="0"/>
        <v>7.55</v>
      </c>
      <c r="F102" s="203">
        <v>7.52</v>
      </c>
      <c r="G102" s="204">
        <f t="shared" si="1"/>
        <v>7.51</v>
      </c>
      <c r="H102" s="202">
        <v>7.5</v>
      </c>
      <c r="I102" s="202">
        <f t="shared" si="2"/>
        <v>7.5266666666666664</v>
      </c>
      <c r="J102" s="202">
        <f t="shared" si="3"/>
        <v>7.5533333333333337</v>
      </c>
      <c r="K102" s="203">
        <v>7.58</v>
      </c>
      <c r="L102" s="204">
        <f t="shared" si="4"/>
        <v>7.6379999999999999</v>
      </c>
      <c r="M102" s="204">
        <f t="shared" si="5"/>
        <v>7.6959999999999997</v>
      </c>
      <c r="N102" s="204">
        <f t="shared" si="6"/>
        <v>7.7540000000000004</v>
      </c>
      <c r="O102" s="204">
        <f t="shared" si="7"/>
        <v>7.8120000000000003</v>
      </c>
      <c r="P102" s="202">
        <v>7.87</v>
      </c>
      <c r="Q102" s="202">
        <f t="shared" si="8"/>
        <v>7.9420000000000002</v>
      </c>
      <c r="R102" s="202">
        <f t="shared" si="9"/>
        <v>8.0139999999999993</v>
      </c>
      <c r="S102" s="202">
        <f t="shared" si="10"/>
        <v>8.0860000000000003</v>
      </c>
      <c r="T102" s="202">
        <f t="shared" si="11"/>
        <v>8.1580000000000013</v>
      </c>
      <c r="U102" s="205">
        <v>8.23</v>
      </c>
    </row>
    <row r="103" spans="1:21">
      <c r="A103" s="207">
        <v>42992</v>
      </c>
      <c r="B103" s="206">
        <v>7.65</v>
      </c>
      <c r="C103" s="202">
        <v>7.62</v>
      </c>
      <c r="D103" s="203">
        <v>7.59</v>
      </c>
      <c r="E103" s="204">
        <f t="shared" si="0"/>
        <v>7.5600000000000005</v>
      </c>
      <c r="F103" s="203">
        <v>7.53</v>
      </c>
      <c r="G103" s="204">
        <f t="shared" si="1"/>
        <v>7.5250000000000004</v>
      </c>
      <c r="H103" s="202">
        <v>7.52</v>
      </c>
      <c r="I103" s="202">
        <f t="shared" si="2"/>
        <v>7.546666666666666</v>
      </c>
      <c r="J103" s="202">
        <f t="shared" si="3"/>
        <v>7.5733333333333333</v>
      </c>
      <c r="K103" s="203">
        <v>7.6</v>
      </c>
      <c r="L103" s="204">
        <f t="shared" si="4"/>
        <v>7.6579999999999995</v>
      </c>
      <c r="M103" s="204">
        <f t="shared" si="5"/>
        <v>7.7159999999999993</v>
      </c>
      <c r="N103" s="204">
        <f t="shared" si="6"/>
        <v>7.774</v>
      </c>
      <c r="O103" s="204">
        <f t="shared" si="7"/>
        <v>7.8319999999999999</v>
      </c>
      <c r="P103" s="202">
        <v>7.89</v>
      </c>
      <c r="Q103" s="202">
        <f t="shared" si="8"/>
        <v>7.96</v>
      </c>
      <c r="R103" s="202">
        <f t="shared" si="9"/>
        <v>8.0299999999999994</v>
      </c>
      <c r="S103" s="202">
        <f t="shared" si="10"/>
        <v>8.1</v>
      </c>
      <c r="T103" s="202">
        <f t="shared" si="11"/>
        <v>8.17</v>
      </c>
      <c r="U103" s="205">
        <v>8.24</v>
      </c>
    </row>
    <row r="104" spans="1:21">
      <c r="A104" s="207">
        <v>42991</v>
      </c>
      <c r="B104" s="206">
        <v>7.65</v>
      </c>
      <c r="C104" s="202">
        <v>7.63</v>
      </c>
      <c r="D104" s="203">
        <v>7.59</v>
      </c>
      <c r="E104" s="204">
        <f t="shared" si="0"/>
        <v>7.5600000000000005</v>
      </c>
      <c r="F104" s="203">
        <v>7.53</v>
      </c>
      <c r="G104" s="204">
        <f t="shared" si="1"/>
        <v>7.52</v>
      </c>
      <c r="H104" s="202">
        <v>7.51</v>
      </c>
      <c r="I104" s="202">
        <f t="shared" si="2"/>
        <v>7.5366666666666662</v>
      </c>
      <c r="J104" s="202">
        <f t="shared" si="3"/>
        <v>7.5633333333333335</v>
      </c>
      <c r="K104" s="203">
        <v>7.59</v>
      </c>
      <c r="L104" s="204">
        <f t="shared" si="4"/>
        <v>7.6479999999999997</v>
      </c>
      <c r="M104" s="204">
        <f t="shared" si="5"/>
        <v>7.7059999999999995</v>
      </c>
      <c r="N104" s="204">
        <f t="shared" si="6"/>
        <v>7.7640000000000002</v>
      </c>
      <c r="O104" s="204">
        <f t="shared" si="7"/>
        <v>7.8220000000000001</v>
      </c>
      <c r="P104" s="202">
        <v>7.88</v>
      </c>
      <c r="Q104" s="202">
        <f t="shared" si="8"/>
        <v>7.952</v>
      </c>
      <c r="R104" s="202">
        <f t="shared" si="9"/>
        <v>8.0240000000000009</v>
      </c>
      <c r="S104" s="202">
        <f t="shared" si="10"/>
        <v>8.0960000000000001</v>
      </c>
      <c r="T104" s="202">
        <f t="shared" si="11"/>
        <v>8.1679999999999993</v>
      </c>
      <c r="U104" s="205">
        <v>8.24</v>
      </c>
    </row>
    <row r="105" spans="1:21">
      <c r="A105" s="207">
        <v>42990</v>
      </c>
      <c r="B105" s="206">
        <v>7.66</v>
      </c>
      <c r="C105" s="202">
        <v>7.63</v>
      </c>
      <c r="D105" s="203">
        <v>7.6</v>
      </c>
      <c r="E105" s="204">
        <f t="shared" si="0"/>
        <v>7.57</v>
      </c>
      <c r="F105" s="203">
        <v>7.54</v>
      </c>
      <c r="G105" s="204">
        <f t="shared" si="1"/>
        <v>7.5299999999999994</v>
      </c>
      <c r="H105" s="202">
        <v>7.52</v>
      </c>
      <c r="I105" s="202">
        <f t="shared" si="2"/>
        <v>7.543333333333333</v>
      </c>
      <c r="J105" s="202">
        <f t="shared" si="3"/>
        <v>7.5666666666666664</v>
      </c>
      <c r="K105" s="203">
        <v>7.59</v>
      </c>
      <c r="L105" s="204">
        <f t="shared" si="4"/>
        <v>7.6479999999999997</v>
      </c>
      <c r="M105" s="204">
        <f t="shared" si="5"/>
        <v>7.7059999999999995</v>
      </c>
      <c r="N105" s="204">
        <f t="shared" si="6"/>
        <v>7.7640000000000002</v>
      </c>
      <c r="O105" s="204">
        <f t="shared" si="7"/>
        <v>7.8220000000000001</v>
      </c>
      <c r="P105" s="202">
        <v>7.88</v>
      </c>
      <c r="Q105" s="202">
        <f t="shared" si="8"/>
        <v>7.9539999999999997</v>
      </c>
      <c r="R105" s="202">
        <f t="shared" si="9"/>
        <v>8.0280000000000005</v>
      </c>
      <c r="S105" s="202">
        <f t="shared" si="10"/>
        <v>8.1020000000000003</v>
      </c>
      <c r="T105" s="202">
        <f t="shared" si="11"/>
        <v>8.1760000000000002</v>
      </c>
      <c r="U105" s="205">
        <v>8.25</v>
      </c>
    </row>
    <row r="106" spans="1:21">
      <c r="A106" s="207">
        <v>42989</v>
      </c>
      <c r="B106" s="206">
        <v>7.66</v>
      </c>
      <c r="C106" s="202">
        <v>7.63</v>
      </c>
      <c r="D106" s="203">
        <v>7.59</v>
      </c>
      <c r="E106" s="204">
        <f t="shared" si="0"/>
        <v>7.5549999999999997</v>
      </c>
      <c r="F106" s="203">
        <v>7.52</v>
      </c>
      <c r="G106" s="204">
        <f t="shared" si="1"/>
        <v>7.5049999999999999</v>
      </c>
      <c r="H106" s="202">
        <v>7.49</v>
      </c>
      <c r="I106" s="202">
        <f t="shared" si="2"/>
        <v>7.5133333333333336</v>
      </c>
      <c r="J106" s="202">
        <f t="shared" si="3"/>
        <v>7.5366666666666662</v>
      </c>
      <c r="K106" s="203">
        <v>7.56</v>
      </c>
      <c r="L106" s="204">
        <f t="shared" si="4"/>
        <v>7.62</v>
      </c>
      <c r="M106" s="204">
        <f t="shared" si="5"/>
        <v>7.68</v>
      </c>
      <c r="N106" s="204">
        <f t="shared" si="6"/>
        <v>7.74</v>
      </c>
      <c r="O106" s="204">
        <f t="shared" si="7"/>
        <v>7.8</v>
      </c>
      <c r="P106" s="202">
        <v>7.86</v>
      </c>
      <c r="Q106" s="202">
        <f t="shared" si="8"/>
        <v>7.9340000000000002</v>
      </c>
      <c r="R106" s="202">
        <f t="shared" si="9"/>
        <v>8.0080000000000009</v>
      </c>
      <c r="S106" s="202">
        <f t="shared" si="10"/>
        <v>8.0820000000000007</v>
      </c>
      <c r="T106" s="202">
        <f t="shared" si="11"/>
        <v>8.1560000000000006</v>
      </c>
      <c r="U106" s="205">
        <v>8.23</v>
      </c>
    </row>
    <row r="107" spans="1:21">
      <c r="A107" s="207">
        <v>42986</v>
      </c>
      <c r="B107" s="206">
        <v>7.68</v>
      </c>
      <c r="C107" s="202">
        <v>7.64</v>
      </c>
      <c r="D107" s="203">
        <v>7.59</v>
      </c>
      <c r="E107" s="204">
        <f t="shared" si="0"/>
        <v>7.5549999999999997</v>
      </c>
      <c r="F107" s="203">
        <v>7.52</v>
      </c>
      <c r="G107" s="204">
        <f t="shared" si="1"/>
        <v>7.51</v>
      </c>
      <c r="H107" s="202">
        <v>7.5</v>
      </c>
      <c r="I107" s="202">
        <f t="shared" si="2"/>
        <v>7.52</v>
      </c>
      <c r="J107" s="202">
        <f t="shared" si="3"/>
        <v>7.54</v>
      </c>
      <c r="K107" s="203">
        <v>7.56</v>
      </c>
      <c r="L107" s="204">
        <f t="shared" si="4"/>
        <v>7.6139999999999999</v>
      </c>
      <c r="M107" s="204">
        <f t="shared" si="5"/>
        <v>7.6680000000000001</v>
      </c>
      <c r="N107" s="204">
        <f t="shared" si="6"/>
        <v>7.7219999999999995</v>
      </c>
      <c r="O107" s="204">
        <f t="shared" si="7"/>
        <v>7.7759999999999998</v>
      </c>
      <c r="P107" s="202">
        <v>7.83</v>
      </c>
      <c r="Q107" s="202">
        <f t="shared" si="8"/>
        <v>7.9020000000000001</v>
      </c>
      <c r="R107" s="202">
        <f t="shared" si="9"/>
        <v>7.9740000000000002</v>
      </c>
      <c r="S107" s="202">
        <f t="shared" si="10"/>
        <v>8.0459999999999994</v>
      </c>
      <c r="T107" s="202">
        <f t="shared" si="11"/>
        <v>8.1180000000000003</v>
      </c>
      <c r="U107" s="205">
        <v>8.19</v>
      </c>
    </row>
    <row r="108" spans="1:21">
      <c r="A108" s="207">
        <v>42985</v>
      </c>
      <c r="B108" s="206">
        <v>7.68</v>
      </c>
      <c r="C108" s="202">
        <v>7.64</v>
      </c>
      <c r="D108" s="203">
        <v>7.6</v>
      </c>
      <c r="E108" s="204">
        <f t="shared" si="0"/>
        <v>7.56</v>
      </c>
      <c r="F108" s="203">
        <v>7.52</v>
      </c>
      <c r="G108" s="204">
        <f t="shared" si="1"/>
        <v>7.51</v>
      </c>
      <c r="H108" s="202">
        <v>7.5</v>
      </c>
      <c r="I108" s="202">
        <f t="shared" si="2"/>
        <v>7.5233333333333334</v>
      </c>
      <c r="J108" s="202">
        <f t="shared" si="3"/>
        <v>7.5466666666666669</v>
      </c>
      <c r="K108" s="203">
        <v>7.57</v>
      </c>
      <c r="L108" s="204">
        <f t="shared" si="4"/>
        <v>7.6280000000000001</v>
      </c>
      <c r="M108" s="204">
        <f t="shared" si="5"/>
        <v>7.6859999999999999</v>
      </c>
      <c r="N108" s="204">
        <f t="shared" si="6"/>
        <v>7.7440000000000007</v>
      </c>
      <c r="O108" s="204">
        <f t="shared" si="7"/>
        <v>7.8020000000000005</v>
      </c>
      <c r="P108" s="202">
        <v>7.86</v>
      </c>
      <c r="Q108" s="202">
        <f t="shared" si="8"/>
        <v>7.9359999999999999</v>
      </c>
      <c r="R108" s="202">
        <f t="shared" si="9"/>
        <v>8.0120000000000005</v>
      </c>
      <c r="S108" s="202">
        <f t="shared" si="10"/>
        <v>8.088000000000001</v>
      </c>
      <c r="T108" s="202">
        <f t="shared" si="11"/>
        <v>8.1639999999999997</v>
      </c>
      <c r="U108" s="205">
        <v>8.24</v>
      </c>
    </row>
    <row r="109" spans="1:21">
      <c r="A109" s="207">
        <v>42984</v>
      </c>
      <c r="B109" s="206">
        <v>7.71</v>
      </c>
      <c r="C109" s="202">
        <v>7.64</v>
      </c>
      <c r="D109" s="203">
        <v>7.6</v>
      </c>
      <c r="E109" s="204">
        <f t="shared" si="0"/>
        <v>7.56</v>
      </c>
      <c r="F109" s="203">
        <v>7.52</v>
      </c>
      <c r="G109" s="204">
        <f t="shared" si="1"/>
        <v>7.51</v>
      </c>
      <c r="H109" s="202">
        <v>7.5</v>
      </c>
      <c r="I109" s="202">
        <f t="shared" si="2"/>
        <v>7.5166666666666666</v>
      </c>
      <c r="J109" s="202">
        <f t="shared" si="3"/>
        <v>7.5333333333333332</v>
      </c>
      <c r="K109" s="203">
        <v>7.55</v>
      </c>
      <c r="L109" s="204">
        <f t="shared" si="4"/>
        <v>7.6019999999999994</v>
      </c>
      <c r="M109" s="204">
        <f t="shared" si="5"/>
        <v>7.6539999999999999</v>
      </c>
      <c r="N109" s="204">
        <f t="shared" si="6"/>
        <v>7.7059999999999995</v>
      </c>
      <c r="O109" s="204">
        <f t="shared" si="7"/>
        <v>7.758</v>
      </c>
      <c r="P109" s="202">
        <v>7.81</v>
      </c>
      <c r="Q109" s="202">
        <f t="shared" si="8"/>
        <v>7.8819999999999997</v>
      </c>
      <c r="R109" s="202">
        <f t="shared" si="9"/>
        <v>7.9539999999999997</v>
      </c>
      <c r="S109" s="202">
        <f t="shared" si="10"/>
        <v>8.0259999999999998</v>
      </c>
      <c r="T109" s="202">
        <f t="shared" si="11"/>
        <v>8.097999999999999</v>
      </c>
      <c r="U109" s="205">
        <v>8.17</v>
      </c>
    </row>
    <row r="110" spans="1:21">
      <c r="A110" s="207">
        <v>42983</v>
      </c>
      <c r="B110" s="206">
        <v>7.76</v>
      </c>
      <c r="C110" s="202">
        <v>7.68</v>
      </c>
      <c r="D110" s="203">
        <v>7.64</v>
      </c>
      <c r="E110" s="204">
        <f t="shared" si="0"/>
        <v>7.6099999999999994</v>
      </c>
      <c r="F110" s="203">
        <v>7.58</v>
      </c>
      <c r="G110" s="204">
        <f t="shared" si="1"/>
        <v>7.57</v>
      </c>
      <c r="H110" s="202">
        <v>7.56</v>
      </c>
      <c r="I110" s="202">
        <f t="shared" si="2"/>
        <v>7.583333333333333</v>
      </c>
      <c r="J110" s="202">
        <f t="shared" si="3"/>
        <v>7.6066666666666665</v>
      </c>
      <c r="K110" s="203">
        <v>7.63</v>
      </c>
      <c r="L110" s="204">
        <f t="shared" si="4"/>
        <v>7.6819999999999995</v>
      </c>
      <c r="M110" s="204">
        <f t="shared" si="5"/>
        <v>7.734</v>
      </c>
      <c r="N110" s="204">
        <f t="shared" si="6"/>
        <v>7.7859999999999996</v>
      </c>
      <c r="O110" s="204">
        <f t="shared" si="7"/>
        <v>7.8380000000000001</v>
      </c>
      <c r="P110" s="202">
        <v>7.89</v>
      </c>
      <c r="Q110" s="202">
        <f t="shared" si="8"/>
        <v>7.9580000000000002</v>
      </c>
      <c r="R110" s="202">
        <f t="shared" si="9"/>
        <v>8.0259999999999998</v>
      </c>
      <c r="S110" s="202">
        <f t="shared" si="10"/>
        <v>8.0939999999999994</v>
      </c>
      <c r="T110" s="202">
        <f t="shared" si="11"/>
        <v>8.1620000000000008</v>
      </c>
      <c r="U110" s="205">
        <v>8.23</v>
      </c>
    </row>
    <row r="111" spans="1:21">
      <c r="A111" s="207">
        <v>42982</v>
      </c>
      <c r="B111" s="206">
        <v>7.8</v>
      </c>
      <c r="C111" s="202">
        <v>7.73</v>
      </c>
      <c r="D111" s="203">
        <v>7.69</v>
      </c>
      <c r="E111" s="204">
        <f t="shared" si="0"/>
        <v>7.67</v>
      </c>
      <c r="F111" s="203">
        <v>7.65</v>
      </c>
      <c r="G111" s="204">
        <f t="shared" si="1"/>
        <v>7.65</v>
      </c>
      <c r="H111" s="202">
        <v>7.65</v>
      </c>
      <c r="I111" s="202">
        <f t="shared" si="2"/>
        <v>7.67</v>
      </c>
      <c r="J111" s="202">
        <f t="shared" si="3"/>
        <v>7.69</v>
      </c>
      <c r="K111" s="203">
        <v>7.71</v>
      </c>
      <c r="L111" s="204">
        <f t="shared" si="4"/>
        <v>7.7539999999999996</v>
      </c>
      <c r="M111" s="204">
        <f t="shared" si="5"/>
        <v>7.798</v>
      </c>
      <c r="N111" s="204">
        <f t="shared" si="6"/>
        <v>7.8419999999999996</v>
      </c>
      <c r="O111" s="204">
        <f t="shared" si="7"/>
        <v>7.8860000000000001</v>
      </c>
      <c r="P111" s="202">
        <v>7.93</v>
      </c>
      <c r="Q111" s="202">
        <f t="shared" si="8"/>
        <v>7.99</v>
      </c>
      <c r="R111" s="202">
        <f t="shared" si="9"/>
        <v>8.0500000000000007</v>
      </c>
      <c r="S111" s="202">
        <f t="shared" si="10"/>
        <v>8.11</v>
      </c>
      <c r="T111" s="202">
        <f t="shared" si="11"/>
        <v>8.17</v>
      </c>
      <c r="U111" s="205">
        <v>8.23</v>
      </c>
    </row>
    <row r="112" spans="1:21">
      <c r="A112" s="207">
        <v>42979</v>
      </c>
      <c r="B112" s="206">
        <v>7.8</v>
      </c>
      <c r="C112" s="202">
        <v>7.75</v>
      </c>
      <c r="D112" s="203">
        <v>7.71</v>
      </c>
      <c r="E112" s="204">
        <f t="shared" si="0"/>
        <v>7.6950000000000003</v>
      </c>
      <c r="F112" s="203">
        <v>7.68</v>
      </c>
      <c r="G112" s="204">
        <f t="shared" si="1"/>
        <v>7.6749999999999998</v>
      </c>
      <c r="H112" s="202">
        <v>7.67</v>
      </c>
      <c r="I112" s="202">
        <f t="shared" si="2"/>
        <v>7.6833333333333336</v>
      </c>
      <c r="J112" s="202">
        <f t="shared" si="3"/>
        <v>7.6966666666666663</v>
      </c>
      <c r="K112" s="203">
        <v>7.71</v>
      </c>
      <c r="L112" s="204">
        <f t="shared" si="4"/>
        <v>7.758</v>
      </c>
      <c r="M112" s="204">
        <f t="shared" si="5"/>
        <v>7.806</v>
      </c>
      <c r="N112" s="204">
        <f t="shared" si="6"/>
        <v>7.8540000000000001</v>
      </c>
      <c r="O112" s="204">
        <f t="shared" si="7"/>
        <v>7.9020000000000001</v>
      </c>
      <c r="P112" s="202">
        <v>7.95</v>
      </c>
      <c r="Q112" s="202">
        <f t="shared" si="8"/>
        <v>8.0120000000000005</v>
      </c>
      <c r="R112" s="202">
        <f t="shared" si="9"/>
        <v>8.0739999999999998</v>
      </c>
      <c r="S112" s="202">
        <f t="shared" si="10"/>
        <v>8.1359999999999992</v>
      </c>
      <c r="T112" s="202">
        <f t="shared" si="11"/>
        <v>8.1980000000000004</v>
      </c>
      <c r="U112" s="205">
        <v>8.26</v>
      </c>
    </row>
    <row r="113" spans="1:21">
      <c r="A113" s="207">
        <v>42978</v>
      </c>
      <c r="B113" s="206">
        <v>7.82</v>
      </c>
      <c r="C113" s="202">
        <v>7.77</v>
      </c>
      <c r="D113" s="203">
        <v>7.73</v>
      </c>
      <c r="E113" s="204">
        <f t="shared" si="0"/>
        <v>7.7149999999999999</v>
      </c>
      <c r="F113" s="203">
        <v>7.7</v>
      </c>
      <c r="G113" s="204">
        <f t="shared" si="1"/>
        <v>7.7</v>
      </c>
      <c r="H113" s="202">
        <v>7.7</v>
      </c>
      <c r="I113" s="202">
        <f t="shared" si="2"/>
        <v>7.72</v>
      </c>
      <c r="J113" s="202">
        <f t="shared" si="3"/>
        <v>7.74</v>
      </c>
      <c r="K113" s="203">
        <v>7.76</v>
      </c>
      <c r="L113" s="204">
        <f t="shared" si="4"/>
        <v>7.8079999999999998</v>
      </c>
      <c r="M113" s="204">
        <f t="shared" si="5"/>
        <v>7.8559999999999999</v>
      </c>
      <c r="N113" s="204">
        <f t="shared" si="6"/>
        <v>7.9039999999999999</v>
      </c>
      <c r="O113" s="204">
        <f t="shared" si="7"/>
        <v>7.952</v>
      </c>
      <c r="P113" s="202">
        <v>8</v>
      </c>
      <c r="Q113" s="202">
        <f t="shared" si="8"/>
        <v>8.06</v>
      </c>
      <c r="R113" s="202">
        <f t="shared" si="9"/>
        <v>8.120000000000001</v>
      </c>
      <c r="S113" s="202">
        <f t="shared" si="10"/>
        <v>8.18</v>
      </c>
      <c r="T113" s="202">
        <f t="shared" si="11"/>
        <v>8.24</v>
      </c>
      <c r="U113" s="205">
        <v>8.3000000000000007</v>
      </c>
    </row>
    <row r="114" spans="1:21">
      <c r="A114" s="207">
        <v>42977</v>
      </c>
      <c r="B114" s="206">
        <v>7.83</v>
      </c>
      <c r="C114" s="202">
        <v>7.79</v>
      </c>
      <c r="D114" s="203">
        <v>7.76</v>
      </c>
      <c r="E114" s="204">
        <f t="shared" si="0"/>
        <v>7.7549999999999999</v>
      </c>
      <c r="F114" s="203">
        <v>7.75</v>
      </c>
      <c r="G114" s="204">
        <f t="shared" si="1"/>
        <v>7.7549999999999999</v>
      </c>
      <c r="H114" s="202">
        <v>7.76</v>
      </c>
      <c r="I114" s="202">
        <f t="shared" si="2"/>
        <v>7.78</v>
      </c>
      <c r="J114" s="202">
        <f t="shared" si="3"/>
        <v>7.8</v>
      </c>
      <c r="K114" s="203">
        <v>7.82</v>
      </c>
      <c r="L114" s="204">
        <f t="shared" si="4"/>
        <v>7.8620000000000001</v>
      </c>
      <c r="M114" s="204">
        <f t="shared" si="5"/>
        <v>7.9039999999999999</v>
      </c>
      <c r="N114" s="204">
        <f t="shared" si="6"/>
        <v>7.9459999999999997</v>
      </c>
      <c r="O114" s="204">
        <f t="shared" si="7"/>
        <v>7.9879999999999995</v>
      </c>
      <c r="P114" s="202">
        <v>8.0299999999999994</v>
      </c>
      <c r="Q114" s="202">
        <f t="shared" si="8"/>
        <v>8.0860000000000003</v>
      </c>
      <c r="R114" s="202">
        <f t="shared" si="9"/>
        <v>8.1419999999999995</v>
      </c>
      <c r="S114" s="202">
        <f t="shared" si="10"/>
        <v>8.1980000000000004</v>
      </c>
      <c r="T114" s="202">
        <f t="shared" si="11"/>
        <v>8.2539999999999996</v>
      </c>
      <c r="U114" s="205">
        <v>8.31</v>
      </c>
    </row>
    <row r="115" spans="1:21">
      <c r="A115" s="207">
        <v>42976</v>
      </c>
      <c r="B115" s="206">
        <v>7.84</v>
      </c>
      <c r="C115" s="202">
        <v>7.81</v>
      </c>
      <c r="D115" s="203">
        <v>7.8</v>
      </c>
      <c r="E115" s="204">
        <f t="shared" si="0"/>
        <v>7.8</v>
      </c>
      <c r="F115" s="203">
        <v>7.8</v>
      </c>
      <c r="G115" s="204">
        <f t="shared" si="1"/>
        <v>7.8049999999999997</v>
      </c>
      <c r="H115" s="202">
        <v>7.81</v>
      </c>
      <c r="I115" s="202">
        <f t="shared" si="2"/>
        <v>7.8233333333333333</v>
      </c>
      <c r="J115" s="202">
        <f t="shared" si="3"/>
        <v>7.836666666666666</v>
      </c>
      <c r="K115" s="203">
        <v>7.85</v>
      </c>
      <c r="L115" s="204">
        <f t="shared" si="4"/>
        <v>7.89</v>
      </c>
      <c r="M115" s="204">
        <f t="shared" si="5"/>
        <v>7.93</v>
      </c>
      <c r="N115" s="204">
        <f t="shared" si="6"/>
        <v>7.9700000000000006</v>
      </c>
      <c r="O115" s="204">
        <f t="shared" si="7"/>
        <v>8.01</v>
      </c>
      <c r="P115" s="202">
        <v>8.0500000000000007</v>
      </c>
      <c r="Q115" s="202">
        <f t="shared" si="8"/>
        <v>8.1080000000000005</v>
      </c>
      <c r="R115" s="202">
        <f t="shared" si="9"/>
        <v>8.1660000000000004</v>
      </c>
      <c r="S115" s="202">
        <f t="shared" si="10"/>
        <v>8.2240000000000002</v>
      </c>
      <c r="T115" s="202">
        <f t="shared" si="11"/>
        <v>8.282</v>
      </c>
      <c r="U115" s="205">
        <v>8.34</v>
      </c>
    </row>
    <row r="116" spans="1:21">
      <c r="A116" s="207">
        <v>42975</v>
      </c>
      <c r="B116" s="206">
        <v>7.81</v>
      </c>
      <c r="C116" s="202">
        <v>7.78</v>
      </c>
      <c r="D116" s="203">
        <v>7.77</v>
      </c>
      <c r="E116" s="204">
        <f t="shared" si="0"/>
        <v>7.7649999999999997</v>
      </c>
      <c r="F116" s="203">
        <v>7.76</v>
      </c>
      <c r="G116" s="204">
        <f t="shared" si="1"/>
        <v>7.76</v>
      </c>
      <c r="H116" s="202">
        <v>7.76</v>
      </c>
      <c r="I116" s="202">
        <f t="shared" si="2"/>
        <v>7.7766666666666664</v>
      </c>
      <c r="J116" s="202">
        <f t="shared" si="3"/>
        <v>7.793333333333333</v>
      </c>
      <c r="K116" s="203">
        <v>7.81</v>
      </c>
      <c r="L116" s="204">
        <f t="shared" si="4"/>
        <v>7.8579999999999997</v>
      </c>
      <c r="M116" s="204">
        <f t="shared" si="5"/>
        <v>7.9059999999999997</v>
      </c>
      <c r="N116" s="204">
        <f t="shared" si="6"/>
        <v>7.9540000000000006</v>
      </c>
      <c r="O116" s="204">
        <f t="shared" si="7"/>
        <v>8.0020000000000007</v>
      </c>
      <c r="P116" s="202">
        <v>8.0500000000000007</v>
      </c>
      <c r="Q116" s="202">
        <f t="shared" si="8"/>
        <v>8.1140000000000008</v>
      </c>
      <c r="R116" s="202">
        <f t="shared" si="9"/>
        <v>8.1780000000000008</v>
      </c>
      <c r="S116" s="202">
        <f t="shared" si="10"/>
        <v>8.2419999999999991</v>
      </c>
      <c r="T116" s="202">
        <f t="shared" si="11"/>
        <v>8.3059999999999992</v>
      </c>
      <c r="U116" s="205">
        <v>8.3699999999999992</v>
      </c>
    </row>
    <row r="117" spans="1:21">
      <c r="A117" s="207">
        <v>42972</v>
      </c>
      <c r="B117" s="206">
        <v>7.81</v>
      </c>
      <c r="C117" s="202">
        <v>7.78</v>
      </c>
      <c r="D117" s="203">
        <v>7.77</v>
      </c>
      <c r="E117" s="204">
        <f t="shared" si="0"/>
        <v>7.7649999999999997</v>
      </c>
      <c r="F117" s="203">
        <v>7.76</v>
      </c>
      <c r="G117" s="204">
        <f t="shared" si="1"/>
        <v>7.7649999999999997</v>
      </c>
      <c r="H117" s="202">
        <v>7.77</v>
      </c>
      <c r="I117" s="202">
        <f t="shared" si="2"/>
        <v>7.79</v>
      </c>
      <c r="J117" s="202">
        <f t="shared" si="3"/>
        <v>7.81</v>
      </c>
      <c r="K117" s="203">
        <v>7.83</v>
      </c>
      <c r="L117" s="204">
        <f t="shared" si="4"/>
        <v>7.8780000000000001</v>
      </c>
      <c r="M117" s="204">
        <f t="shared" si="5"/>
        <v>7.9260000000000002</v>
      </c>
      <c r="N117" s="204">
        <f t="shared" si="6"/>
        <v>7.9740000000000002</v>
      </c>
      <c r="O117" s="204">
        <f t="shared" si="7"/>
        <v>8.0220000000000002</v>
      </c>
      <c r="P117" s="202">
        <v>8.07</v>
      </c>
      <c r="Q117" s="202">
        <f t="shared" si="8"/>
        <v>8.1319999999999997</v>
      </c>
      <c r="R117" s="202">
        <f t="shared" si="9"/>
        <v>8.1940000000000008</v>
      </c>
      <c r="S117" s="202">
        <f t="shared" si="10"/>
        <v>8.2560000000000002</v>
      </c>
      <c r="T117" s="202">
        <f t="shared" si="11"/>
        <v>8.3180000000000014</v>
      </c>
      <c r="U117" s="205">
        <v>8.3800000000000008</v>
      </c>
    </row>
    <row r="118" spans="1:21">
      <c r="A118" s="207">
        <v>42971</v>
      </c>
      <c r="B118" s="206">
        <v>7.85</v>
      </c>
      <c r="C118" s="202">
        <v>7.79</v>
      </c>
      <c r="D118" s="203">
        <v>7.78</v>
      </c>
      <c r="E118" s="204">
        <f t="shared" si="0"/>
        <v>7.77</v>
      </c>
      <c r="F118" s="203">
        <v>7.76</v>
      </c>
      <c r="G118" s="204">
        <f t="shared" si="1"/>
        <v>7.7649999999999997</v>
      </c>
      <c r="H118" s="202">
        <v>7.77</v>
      </c>
      <c r="I118" s="202">
        <f t="shared" si="2"/>
        <v>7.79</v>
      </c>
      <c r="J118" s="202">
        <f t="shared" si="3"/>
        <v>7.81</v>
      </c>
      <c r="K118" s="203">
        <v>7.83</v>
      </c>
      <c r="L118" s="204">
        <f t="shared" si="4"/>
        <v>7.8760000000000003</v>
      </c>
      <c r="M118" s="204">
        <f t="shared" si="5"/>
        <v>7.9220000000000006</v>
      </c>
      <c r="N118" s="204">
        <f t="shared" si="6"/>
        <v>7.968</v>
      </c>
      <c r="O118" s="204">
        <f t="shared" si="7"/>
        <v>8.0140000000000011</v>
      </c>
      <c r="P118" s="202">
        <v>8.06</v>
      </c>
      <c r="Q118" s="202">
        <f t="shared" si="8"/>
        <v>8.1180000000000003</v>
      </c>
      <c r="R118" s="202">
        <f t="shared" si="9"/>
        <v>8.1760000000000002</v>
      </c>
      <c r="S118" s="202">
        <f t="shared" si="10"/>
        <v>8.234</v>
      </c>
      <c r="T118" s="202">
        <f t="shared" si="11"/>
        <v>8.2919999999999998</v>
      </c>
      <c r="U118" s="205">
        <v>8.35</v>
      </c>
    </row>
    <row r="119" spans="1:21">
      <c r="A119" s="207">
        <v>42970</v>
      </c>
      <c r="B119" s="206">
        <v>7.83</v>
      </c>
      <c r="C119" s="202">
        <v>7.79</v>
      </c>
      <c r="D119" s="203">
        <v>7.77</v>
      </c>
      <c r="E119" s="204">
        <f t="shared" si="0"/>
        <v>7.76</v>
      </c>
      <c r="F119" s="203">
        <v>7.75</v>
      </c>
      <c r="G119" s="204">
        <f t="shared" si="1"/>
        <v>7.7549999999999999</v>
      </c>
      <c r="H119" s="202">
        <v>7.76</v>
      </c>
      <c r="I119" s="202">
        <f t="shared" si="2"/>
        <v>7.78</v>
      </c>
      <c r="J119" s="202">
        <f t="shared" si="3"/>
        <v>7.8</v>
      </c>
      <c r="K119" s="203">
        <v>7.82</v>
      </c>
      <c r="L119" s="204">
        <f t="shared" si="4"/>
        <v>7.8620000000000001</v>
      </c>
      <c r="M119" s="204">
        <f t="shared" si="5"/>
        <v>7.9039999999999999</v>
      </c>
      <c r="N119" s="204">
        <f t="shared" si="6"/>
        <v>7.9459999999999997</v>
      </c>
      <c r="O119" s="204">
        <f t="shared" si="7"/>
        <v>7.9879999999999995</v>
      </c>
      <c r="P119" s="202">
        <v>8.0299999999999994</v>
      </c>
      <c r="Q119" s="202">
        <f t="shared" si="8"/>
        <v>8.0879999999999992</v>
      </c>
      <c r="R119" s="202">
        <f t="shared" si="9"/>
        <v>8.145999999999999</v>
      </c>
      <c r="S119" s="202">
        <f t="shared" si="10"/>
        <v>8.2040000000000006</v>
      </c>
      <c r="T119" s="202">
        <f t="shared" si="11"/>
        <v>8.2620000000000005</v>
      </c>
      <c r="U119" s="205">
        <v>8.32</v>
      </c>
    </row>
    <row r="120" spans="1:21">
      <c r="A120" s="207">
        <v>42969</v>
      </c>
      <c r="B120" s="206">
        <v>7.82</v>
      </c>
      <c r="C120" s="202">
        <v>7.79</v>
      </c>
      <c r="D120" s="203">
        <v>7.78</v>
      </c>
      <c r="E120" s="204">
        <f t="shared" si="0"/>
        <v>7.7750000000000004</v>
      </c>
      <c r="F120" s="203">
        <v>7.77</v>
      </c>
      <c r="G120" s="204">
        <f t="shared" si="1"/>
        <v>7.77</v>
      </c>
      <c r="H120" s="202">
        <v>7.77</v>
      </c>
      <c r="I120" s="202">
        <f t="shared" si="2"/>
        <v>7.7866666666666662</v>
      </c>
      <c r="J120" s="202">
        <f t="shared" si="3"/>
        <v>7.8033333333333337</v>
      </c>
      <c r="K120" s="203">
        <v>7.82</v>
      </c>
      <c r="L120" s="204">
        <f t="shared" si="4"/>
        <v>7.8639999999999999</v>
      </c>
      <c r="M120" s="204">
        <f t="shared" si="5"/>
        <v>7.9079999999999995</v>
      </c>
      <c r="N120" s="204">
        <f t="shared" si="6"/>
        <v>7.952</v>
      </c>
      <c r="O120" s="204">
        <f t="shared" si="7"/>
        <v>7.9959999999999996</v>
      </c>
      <c r="P120" s="202">
        <v>8.0399999999999991</v>
      </c>
      <c r="Q120" s="202">
        <f t="shared" si="8"/>
        <v>8.0960000000000001</v>
      </c>
      <c r="R120" s="202">
        <f t="shared" si="9"/>
        <v>8.1519999999999992</v>
      </c>
      <c r="S120" s="202">
        <f t="shared" si="10"/>
        <v>8.2080000000000002</v>
      </c>
      <c r="T120" s="202">
        <f t="shared" si="11"/>
        <v>8.2639999999999993</v>
      </c>
      <c r="U120" s="205">
        <v>8.32</v>
      </c>
    </row>
    <row r="121" spans="1:21">
      <c r="A121" s="207">
        <v>42968</v>
      </c>
      <c r="B121" s="206">
        <v>7.83</v>
      </c>
      <c r="C121" s="202">
        <v>7.79</v>
      </c>
      <c r="D121" s="203">
        <v>7.78</v>
      </c>
      <c r="E121" s="204">
        <f t="shared" si="0"/>
        <v>7.7750000000000004</v>
      </c>
      <c r="F121" s="203">
        <v>7.77</v>
      </c>
      <c r="G121" s="204">
        <f t="shared" si="1"/>
        <v>7.77</v>
      </c>
      <c r="H121" s="202">
        <v>7.77</v>
      </c>
      <c r="I121" s="202">
        <f t="shared" si="2"/>
        <v>7.7866666666666662</v>
      </c>
      <c r="J121" s="202">
        <f t="shared" si="3"/>
        <v>7.8033333333333337</v>
      </c>
      <c r="K121" s="203">
        <v>7.82</v>
      </c>
      <c r="L121" s="204">
        <f t="shared" si="4"/>
        <v>7.86</v>
      </c>
      <c r="M121" s="204">
        <f t="shared" si="5"/>
        <v>7.9</v>
      </c>
      <c r="N121" s="204">
        <f t="shared" si="6"/>
        <v>7.9399999999999995</v>
      </c>
      <c r="O121" s="204">
        <f t="shared" si="7"/>
        <v>7.9799999999999995</v>
      </c>
      <c r="P121" s="202">
        <v>8.02</v>
      </c>
      <c r="Q121" s="202">
        <f t="shared" si="8"/>
        <v>8.0719999999999992</v>
      </c>
      <c r="R121" s="202">
        <f t="shared" si="9"/>
        <v>8.1239999999999988</v>
      </c>
      <c r="S121" s="202">
        <f t="shared" si="10"/>
        <v>8.1760000000000002</v>
      </c>
      <c r="T121" s="202">
        <f t="shared" si="11"/>
        <v>8.2279999999999998</v>
      </c>
      <c r="U121" s="205">
        <v>8.2799999999999994</v>
      </c>
    </row>
    <row r="122" spans="1:21">
      <c r="A122" s="207">
        <v>42965</v>
      </c>
      <c r="B122" s="206">
        <v>7.81</v>
      </c>
      <c r="C122" s="202">
        <v>7.8</v>
      </c>
      <c r="D122" s="203">
        <v>7.79</v>
      </c>
      <c r="E122" s="204">
        <f t="shared" si="0"/>
        <v>7.79</v>
      </c>
      <c r="F122" s="203">
        <v>7.79</v>
      </c>
      <c r="G122" s="204">
        <f t="shared" si="1"/>
        <v>7.79</v>
      </c>
      <c r="H122" s="202">
        <v>7.79</v>
      </c>
      <c r="I122" s="202">
        <f t="shared" si="2"/>
        <v>7.7966666666666669</v>
      </c>
      <c r="J122" s="202">
        <f t="shared" si="3"/>
        <v>7.8033333333333328</v>
      </c>
      <c r="K122" s="203">
        <v>7.81</v>
      </c>
      <c r="L122" s="204">
        <f t="shared" si="4"/>
        <v>7.8439999999999994</v>
      </c>
      <c r="M122" s="204">
        <f t="shared" si="5"/>
        <v>7.8780000000000001</v>
      </c>
      <c r="N122" s="204">
        <f t="shared" si="6"/>
        <v>7.9119999999999999</v>
      </c>
      <c r="O122" s="204">
        <f t="shared" si="7"/>
        <v>7.9460000000000006</v>
      </c>
      <c r="P122" s="202">
        <v>7.98</v>
      </c>
      <c r="Q122" s="202">
        <f t="shared" si="8"/>
        <v>8.032</v>
      </c>
      <c r="R122" s="202">
        <f t="shared" si="9"/>
        <v>8.0839999999999996</v>
      </c>
      <c r="S122" s="202">
        <f t="shared" si="10"/>
        <v>8.136000000000001</v>
      </c>
      <c r="T122" s="202">
        <f t="shared" si="11"/>
        <v>8.1880000000000006</v>
      </c>
      <c r="U122" s="205">
        <v>8.24</v>
      </c>
    </row>
    <row r="123" spans="1:21">
      <c r="A123" s="207">
        <v>42964</v>
      </c>
      <c r="B123" s="206">
        <v>7.84</v>
      </c>
      <c r="C123" s="202">
        <v>7.81</v>
      </c>
      <c r="D123" s="203">
        <v>7.8</v>
      </c>
      <c r="E123" s="204">
        <f t="shared" si="0"/>
        <v>7.79</v>
      </c>
      <c r="F123" s="203">
        <v>7.78</v>
      </c>
      <c r="G123" s="204">
        <f t="shared" si="1"/>
        <v>7.7750000000000004</v>
      </c>
      <c r="H123" s="202">
        <v>7.77</v>
      </c>
      <c r="I123" s="202">
        <f t="shared" si="2"/>
        <v>7.7799999999999994</v>
      </c>
      <c r="J123" s="202">
        <f t="shared" si="3"/>
        <v>7.79</v>
      </c>
      <c r="K123" s="203">
        <v>7.8</v>
      </c>
      <c r="L123" s="204">
        <f t="shared" si="4"/>
        <v>7.8360000000000003</v>
      </c>
      <c r="M123" s="204">
        <f t="shared" si="5"/>
        <v>7.8719999999999999</v>
      </c>
      <c r="N123" s="204">
        <f t="shared" si="6"/>
        <v>7.9080000000000004</v>
      </c>
      <c r="O123" s="204">
        <f t="shared" si="7"/>
        <v>7.944</v>
      </c>
      <c r="P123" s="202">
        <v>7.98</v>
      </c>
      <c r="Q123" s="202">
        <f t="shared" si="8"/>
        <v>8.0300000000000011</v>
      </c>
      <c r="R123" s="202">
        <f t="shared" si="9"/>
        <v>8.08</v>
      </c>
      <c r="S123" s="202">
        <f t="shared" si="10"/>
        <v>8.1300000000000008</v>
      </c>
      <c r="T123" s="202">
        <f t="shared" si="11"/>
        <v>8.18</v>
      </c>
      <c r="U123" s="205">
        <v>8.23</v>
      </c>
    </row>
    <row r="124" spans="1:21">
      <c r="A124" s="207">
        <v>42963</v>
      </c>
      <c r="B124" s="206">
        <v>7.85</v>
      </c>
      <c r="C124" s="202">
        <v>7.84</v>
      </c>
      <c r="D124" s="203">
        <v>7.83</v>
      </c>
      <c r="E124" s="204">
        <f t="shared" si="0"/>
        <v>7.82</v>
      </c>
      <c r="F124" s="203">
        <v>7.81</v>
      </c>
      <c r="G124" s="204">
        <f t="shared" si="1"/>
        <v>7.8</v>
      </c>
      <c r="H124" s="202">
        <v>7.79</v>
      </c>
      <c r="I124" s="202">
        <f t="shared" si="2"/>
        <v>7.793333333333333</v>
      </c>
      <c r="J124" s="202">
        <f t="shared" si="3"/>
        <v>7.7966666666666669</v>
      </c>
      <c r="K124" s="203">
        <v>7.8</v>
      </c>
      <c r="L124" s="204">
        <f t="shared" si="4"/>
        <v>7.8319999999999999</v>
      </c>
      <c r="M124" s="204">
        <f t="shared" si="5"/>
        <v>7.8639999999999999</v>
      </c>
      <c r="N124" s="204">
        <f t="shared" si="6"/>
        <v>7.8959999999999999</v>
      </c>
      <c r="O124" s="204">
        <f t="shared" si="7"/>
        <v>7.9279999999999999</v>
      </c>
      <c r="P124" s="202">
        <v>7.96</v>
      </c>
      <c r="Q124" s="202">
        <f t="shared" si="8"/>
        <v>8.01</v>
      </c>
      <c r="R124" s="202">
        <f t="shared" si="9"/>
        <v>8.06</v>
      </c>
      <c r="S124" s="202">
        <f t="shared" si="10"/>
        <v>8.1100000000000012</v>
      </c>
      <c r="T124" s="202">
        <f t="shared" si="11"/>
        <v>8.16</v>
      </c>
      <c r="U124" s="205">
        <v>8.2100000000000009</v>
      </c>
    </row>
    <row r="125" spans="1:21">
      <c r="A125" s="207">
        <v>42962</v>
      </c>
      <c r="B125" s="206">
        <v>7.83</v>
      </c>
      <c r="C125" s="202">
        <v>7.86</v>
      </c>
      <c r="D125" s="203">
        <v>7.88</v>
      </c>
      <c r="E125" s="204">
        <f t="shared" si="0"/>
        <v>7.8650000000000002</v>
      </c>
      <c r="F125" s="203">
        <v>7.85</v>
      </c>
      <c r="G125" s="204">
        <f t="shared" si="1"/>
        <v>7.83</v>
      </c>
      <c r="H125" s="202">
        <v>7.81</v>
      </c>
      <c r="I125" s="202">
        <f t="shared" si="2"/>
        <v>7.8033333333333328</v>
      </c>
      <c r="J125" s="202">
        <f t="shared" si="3"/>
        <v>7.7966666666666669</v>
      </c>
      <c r="K125" s="203">
        <v>7.79</v>
      </c>
      <c r="L125" s="204">
        <f t="shared" si="4"/>
        <v>7.8220000000000001</v>
      </c>
      <c r="M125" s="204">
        <f t="shared" si="5"/>
        <v>7.8540000000000001</v>
      </c>
      <c r="N125" s="204">
        <f t="shared" si="6"/>
        <v>7.8860000000000001</v>
      </c>
      <c r="O125" s="204">
        <f t="shared" si="7"/>
        <v>7.9180000000000001</v>
      </c>
      <c r="P125" s="202">
        <v>7.95</v>
      </c>
      <c r="Q125" s="202">
        <f t="shared" si="8"/>
        <v>8.0039999999999996</v>
      </c>
      <c r="R125" s="202">
        <f t="shared" si="9"/>
        <v>8.0579999999999998</v>
      </c>
      <c r="S125" s="202">
        <f t="shared" si="10"/>
        <v>8.1120000000000001</v>
      </c>
      <c r="T125" s="202">
        <f t="shared" si="11"/>
        <v>8.1660000000000004</v>
      </c>
      <c r="U125" s="205">
        <v>8.2200000000000006</v>
      </c>
    </row>
    <row r="126" spans="1:21">
      <c r="A126" s="207">
        <v>42961</v>
      </c>
      <c r="B126" s="206">
        <v>7.85</v>
      </c>
      <c r="C126" s="202">
        <v>7.86</v>
      </c>
      <c r="D126" s="203">
        <v>7.87</v>
      </c>
      <c r="E126" s="204">
        <f t="shared" si="0"/>
        <v>7.8450000000000006</v>
      </c>
      <c r="F126" s="203">
        <v>7.82</v>
      </c>
      <c r="G126" s="204">
        <f t="shared" si="1"/>
        <v>7.8000000000000007</v>
      </c>
      <c r="H126" s="202">
        <v>7.78</v>
      </c>
      <c r="I126" s="202">
        <f t="shared" si="2"/>
        <v>7.78</v>
      </c>
      <c r="J126" s="202">
        <f t="shared" si="3"/>
        <v>7.78</v>
      </c>
      <c r="K126" s="203">
        <v>7.78</v>
      </c>
      <c r="L126" s="204">
        <f t="shared" si="4"/>
        <v>7.8140000000000001</v>
      </c>
      <c r="M126" s="204">
        <f t="shared" si="5"/>
        <v>7.8479999999999999</v>
      </c>
      <c r="N126" s="204">
        <f t="shared" si="6"/>
        <v>7.8820000000000006</v>
      </c>
      <c r="O126" s="204">
        <f t="shared" si="7"/>
        <v>7.9160000000000004</v>
      </c>
      <c r="P126" s="202">
        <v>7.95</v>
      </c>
      <c r="Q126" s="202">
        <f t="shared" si="8"/>
        <v>8.0020000000000007</v>
      </c>
      <c r="R126" s="202">
        <f t="shared" si="9"/>
        <v>8.0540000000000003</v>
      </c>
      <c r="S126" s="202">
        <f t="shared" si="10"/>
        <v>8.1059999999999999</v>
      </c>
      <c r="T126" s="202">
        <f t="shared" si="11"/>
        <v>8.1580000000000013</v>
      </c>
      <c r="U126" s="205">
        <v>8.2100000000000009</v>
      </c>
    </row>
    <row r="127" spans="1:21">
      <c r="A127" s="207">
        <v>42958</v>
      </c>
      <c r="B127" s="206">
        <v>7.88</v>
      </c>
      <c r="C127" s="202">
        <v>7.91</v>
      </c>
      <c r="D127" s="203">
        <v>7.92</v>
      </c>
      <c r="E127" s="204">
        <f t="shared" si="0"/>
        <v>7.8900000000000006</v>
      </c>
      <c r="F127" s="203">
        <v>7.86</v>
      </c>
      <c r="G127" s="204">
        <f t="shared" si="1"/>
        <v>7.83</v>
      </c>
      <c r="H127" s="202">
        <v>7.8</v>
      </c>
      <c r="I127" s="202">
        <f t="shared" si="2"/>
        <v>7.8</v>
      </c>
      <c r="J127" s="202">
        <f t="shared" si="3"/>
        <v>7.8</v>
      </c>
      <c r="K127" s="203">
        <v>7.8</v>
      </c>
      <c r="L127" s="204">
        <f t="shared" si="4"/>
        <v>7.8339999999999996</v>
      </c>
      <c r="M127" s="204">
        <f t="shared" si="5"/>
        <v>7.8679999999999994</v>
      </c>
      <c r="N127" s="204">
        <f t="shared" si="6"/>
        <v>7.9020000000000001</v>
      </c>
      <c r="O127" s="204">
        <f t="shared" si="7"/>
        <v>7.9359999999999999</v>
      </c>
      <c r="P127" s="202">
        <v>7.97</v>
      </c>
      <c r="Q127" s="202">
        <f t="shared" si="8"/>
        <v>8.02</v>
      </c>
      <c r="R127" s="202">
        <f t="shared" si="9"/>
        <v>8.07</v>
      </c>
      <c r="S127" s="202">
        <f t="shared" si="10"/>
        <v>8.120000000000001</v>
      </c>
      <c r="T127" s="202">
        <f t="shared" si="11"/>
        <v>8.17</v>
      </c>
      <c r="U127" s="205">
        <v>8.2200000000000006</v>
      </c>
    </row>
    <row r="128" spans="1:21">
      <c r="A128" s="207">
        <v>42957</v>
      </c>
      <c r="B128" s="206">
        <v>7.92</v>
      </c>
      <c r="C128" s="202">
        <v>7.94</v>
      </c>
      <c r="D128" s="203">
        <v>7.94</v>
      </c>
      <c r="E128" s="204">
        <f t="shared" si="0"/>
        <v>7.9050000000000002</v>
      </c>
      <c r="F128" s="203">
        <v>7.87</v>
      </c>
      <c r="G128" s="204">
        <f t="shared" si="1"/>
        <v>7.84</v>
      </c>
      <c r="H128" s="202">
        <v>7.81</v>
      </c>
      <c r="I128" s="202">
        <f t="shared" si="2"/>
        <v>7.8066666666666666</v>
      </c>
      <c r="J128" s="202">
        <f t="shared" si="3"/>
        <v>7.8033333333333328</v>
      </c>
      <c r="K128" s="203">
        <v>7.8</v>
      </c>
      <c r="L128" s="204">
        <f t="shared" si="4"/>
        <v>7.8319999999999999</v>
      </c>
      <c r="M128" s="204">
        <f t="shared" si="5"/>
        <v>7.8639999999999999</v>
      </c>
      <c r="N128" s="204">
        <f t="shared" si="6"/>
        <v>7.8959999999999999</v>
      </c>
      <c r="O128" s="204">
        <f t="shared" si="7"/>
        <v>7.9279999999999999</v>
      </c>
      <c r="P128" s="202">
        <v>7.96</v>
      </c>
      <c r="Q128" s="202">
        <f t="shared" si="8"/>
        <v>8.0120000000000005</v>
      </c>
      <c r="R128" s="202">
        <f t="shared" si="9"/>
        <v>8.0640000000000001</v>
      </c>
      <c r="S128" s="202">
        <f t="shared" si="10"/>
        <v>8.1159999999999997</v>
      </c>
      <c r="T128" s="202">
        <f t="shared" si="11"/>
        <v>8.168000000000001</v>
      </c>
      <c r="U128" s="205">
        <v>8.2200000000000006</v>
      </c>
    </row>
    <row r="129" spans="1:21">
      <c r="A129" s="207">
        <v>42956</v>
      </c>
      <c r="B129" s="206">
        <v>7.95</v>
      </c>
      <c r="C129" s="202">
        <v>7.96</v>
      </c>
      <c r="D129" s="203">
        <v>7.96</v>
      </c>
      <c r="E129" s="204">
        <f t="shared" si="0"/>
        <v>7.9249999999999998</v>
      </c>
      <c r="F129" s="203">
        <v>7.89</v>
      </c>
      <c r="G129" s="204">
        <f t="shared" si="1"/>
        <v>7.8550000000000004</v>
      </c>
      <c r="H129" s="202">
        <v>7.82</v>
      </c>
      <c r="I129" s="202">
        <f t="shared" si="2"/>
        <v>7.82</v>
      </c>
      <c r="J129" s="202">
        <f t="shared" si="3"/>
        <v>7.82</v>
      </c>
      <c r="K129" s="203">
        <v>7.82</v>
      </c>
      <c r="L129" s="204">
        <f t="shared" si="4"/>
        <v>7.8559999999999999</v>
      </c>
      <c r="M129" s="204">
        <f t="shared" si="5"/>
        <v>7.8920000000000003</v>
      </c>
      <c r="N129" s="204">
        <f t="shared" si="6"/>
        <v>7.9279999999999999</v>
      </c>
      <c r="O129" s="204">
        <f t="shared" si="7"/>
        <v>7.9640000000000004</v>
      </c>
      <c r="P129" s="202">
        <v>8</v>
      </c>
      <c r="Q129" s="202">
        <f t="shared" si="8"/>
        <v>8.0540000000000003</v>
      </c>
      <c r="R129" s="202">
        <f t="shared" si="9"/>
        <v>8.1080000000000005</v>
      </c>
      <c r="S129" s="202">
        <f t="shared" si="10"/>
        <v>8.161999999999999</v>
      </c>
      <c r="T129" s="202">
        <f t="shared" si="11"/>
        <v>8.2159999999999993</v>
      </c>
      <c r="U129" s="205">
        <v>8.27</v>
      </c>
    </row>
    <row r="130" spans="1:21">
      <c r="A130" s="207">
        <v>42955</v>
      </c>
      <c r="B130" s="206">
        <v>7.97</v>
      </c>
      <c r="C130" s="202">
        <v>7.98</v>
      </c>
      <c r="D130" s="203">
        <v>7.96</v>
      </c>
      <c r="E130" s="204">
        <f t="shared" si="0"/>
        <v>7.915</v>
      </c>
      <c r="F130" s="203">
        <v>7.87</v>
      </c>
      <c r="G130" s="204">
        <f t="shared" si="1"/>
        <v>7.83</v>
      </c>
      <c r="H130" s="202">
        <v>7.79</v>
      </c>
      <c r="I130" s="202">
        <f t="shared" si="2"/>
        <v>7.7866666666666671</v>
      </c>
      <c r="J130" s="202">
        <f t="shared" si="3"/>
        <v>7.7833333333333332</v>
      </c>
      <c r="K130" s="203">
        <v>7.78</v>
      </c>
      <c r="L130" s="204">
        <f t="shared" si="4"/>
        <v>7.8159999999999998</v>
      </c>
      <c r="M130" s="204">
        <f t="shared" si="5"/>
        <v>7.8520000000000003</v>
      </c>
      <c r="N130" s="204">
        <f t="shared" si="6"/>
        <v>7.8879999999999999</v>
      </c>
      <c r="O130" s="204">
        <f t="shared" si="7"/>
        <v>7.9240000000000004</v>
      </c>
      <c r="P130" s="202">
        <v>7.96</v>
      </c>
      <c r="Q130" s="202">
        <f t="shared" si="8"/>
        <v>8.0139999999999993</v>
      </c>
      <c r="R130" s="202">
        <f t="shared" si="9"/>
        <v>8.0679999999999996</v>
      </c>
      <c r="S130" s="202">
        <f t="shared" si="10"/>
        <v>8.1219999999999999</v>
      </c>
      <c r="T130" s="202">
        <f t="shared" si="11"/>
        <v>8.1760000000000002</v>
      </c>
      <c r="U130" s="205">
        <v>8.23</v>
      </c>
    </row>
    <row r="131" spans="1:21">
      <c r="A131" s="207">
        <v>42954</v>
      </c>
      <c r="B131" s="206">
        <v>7.94</v>
      </c>
      <c r="C131" s="202">
        <v>7.95</v>
      </c>
      <c r="D131" s="203">
        <v>7.94</v>
      </c>
      <c r="E131" s="204">
        <f t="shared" si="0"/>
        <v>7.9</v>
      </c>
      <c r="F131" s="203">
        <v>7.86</v>
      </c>
      <c r="G131" s="204">
        <f t="shared" si="1"/>
        <v>7.82</v>
      </c>
      <c r="H131" s="202">
        <v>7.78</v>
      </c>
      <c r="I131" s="202">
        <f t="shared" si="2"/>
        <v>7.78</v>
      </c>
      <c r="J131" s="202">
        <f t="shared" si="3"/>
        <v>7.78</v>
      </c>
      <c r="K131" s="203">
        <v>7.78</v>
      </c>
      <c r="L131" s="204">
        <f t="shared" si="4"/>
        <v>7.8140000000000001</v>
      </c>
      <c r="M131" s="204">
        <f t="shared" si="5"/>
        <v>7.8479999999999999</v>
      </c>
      <c r="N131" s="204">
        <f t="shared" si="6"/>
        <v>7.8820000000000006</v>
      </c>
      <c r="O131" s="204">
        <f t="shared" si="7"/>
        <v>7.9160000000000004</v>
      </c>
      <c r="P131" s="202">
        <v>7.95</v>
      </c>
      <c r="Q131" s="202">
        <f t="shared" si="8"/>
        <v>8</v>
      </c>
      <c r="R131" s="202">
        <f t="shared" si="9"/>
        <v>8.0500000000000007</v>
      </c>
      <c r="S131" s="202">
        <f t="shared" si="10"/>
        <v>8.1</v>
      </c>
      <c r="T131" s="202">
        <f t="shared" si="11"/>
        <v>8.1499999999999986</v>
      </c>
      <c r="U131" s="205">
        <v>8.1999999999999993</v>
      </c>
    </row>
    <row r="132" spans="1:21">
      <c r="A132" s="207">
        <v>42951</v>
      </c>
      <c r="B132" s="206">
        <v>7.97</v>
      </c>
      <c r="C132" s="202">
        <v>7.98</v>
      </c>
      <c r="D132" s="203">
        <v>7.96</v>
      </c>
      <c r="E132" s="204">
        <f t="shared" si="0"/>
        <v>7.91</v>
      </c>
      <c r="F132" s="203">
        <v>7.86</v>
      </c>
      <c r="G132" s="204">
        <f t="shared" si="1"/>
        <v>7.8149999999999995</v>
      </c>
      <c r="H132" s="202">
        <v>7.77</v>
      </c>
      <c r="I132" s="202">
        <f t="shared" si="2"/>
        <v>7.7633333333333328</v>
      </c>
      <c r="J132" s="202">
        <f t="shared" si="3"/>
        <v>7.7566666666666668</v>
      </c>
      <c r="K132" s="203">
        <v>7.75</v>
      </c>
      <c r="L132" s="204">
        <f t="shared" si="4"/>
        <v>7.78</v>
      </c>
      <c r="M132" s="204">
        <f t="shared" si="5"/>
        <v>7.8100000000000005</v>
      </c>
      <c r="N132" s="204">
        <f t="shared" si="6"/>
        <v>7.84</v>
      </c>
      <c r="O132" s="204">
        <f t="shared" si="7"/>
        <v>7.87</v>
      </c>
      <c r="P132" s="202">
        <v>7.9</v>
      </c>
      <c r="Q132" s="202">
        <f t="shared" si="8"/>
        <v>7.9480000000000004</v>
      </c>
      <c r="R132" s="202">
        <f t="shared" si="9"/>
        <v>7.9960000000000004</v>
      </c>
      <c r="S132" s="202">
        <f t="shared" si="10"/>
        <v>8.0440000000000005</v>
      </c>
      <c r="T132" s="202">
        <f t="shared" si="11"/>
        <v>8.0920000000000005</v>
      </c>
      <c r="U132" s="205">
        <v>8.14</v>
      </c>
    </row>
    <row r="133" spans="1:21">
      <c r="A133" s="207">
        <v>42950</v>
      </c>
      <c r="B133" s="206">
        <v>8.02</v>
      </c>
      <c r="C133" s="202">
        <v>8.02</v>
      </c>
      <c r="D133" s="203">
        <v>8.01</v>
      </c>
      <c r="E133" s="204">
        <f t="shared" si="0"/>
        <v>7.97</v>
      </c>
      <c r="F133" s="203">
        <v>7.93</v>
      </c>
      <c r="G133" s="204">
        <f t="shared" si="1"/>
        <v>7.8849999999999998</v>
      </c>
      <c r="H133" s="202">
        <v>7.84</v>
      </c>
      <c r="I133" s="202">
        <f t="shared" si="2"/>
        <v>7.833333333333333</v>
      </c>
      <c r="J133" s="202">
        <f t="shared" si="3"/>
        <v>7.8266666666666671</v>
      </c>
      <c r="K133" s="203">
        <v>7.82</v>
      </c>
      <c r="L133" s="204">
        <f t="shared" si="4"/>
        <v>7.8479999999999999</v>
      </c>
      <c r="M133" s="204">
        <f t="shared" si="5"/>
        <v>7.8760000000000003</v>
      </c>
      <c r="N133" s="204">
        <f t="shared" si="6"/>
        <v>7.9039999999999999</v>
      </c>
      <c r="O133" s="204">
        <f t="shared" si="7"/>
        <v>7.9320000000000004</v>
      </c>
      <c r="P133" s="202">
        <v>7.96</v>
      </c>
      <c r="Q133" s="202">
        <f t="shared" si="8"/>
        <v>8.0039999999999996</v>
      </c>
      <c r="R133" s="202">
        <f t="shared" si="9"/>
        <v>8.048</v>
      </c>
      <c r="S133" s="202">
        <f t="shared" si="10"/>
        <v>8.0920000000000005</v>
      </c>
      <c r="T133" s="202">
        <f t="shared" si="11"/>
        <v>8.1359999999999992</v>
      </c>
      <c r="U133" s="205">
        <v>8.18</v>
      </c>
    </row>
    <row r="134" spans="1:21">
      <c r="A134" s="207">
        <v>42949</v>
      </c>
      <c r="B134" s="206">
        <v>8</v>
      </c>
      <c r="C134" s="202">
        <v>8.02</v>
      </c>
      <c r="D134" s="203">
        <v>8.0299999999999994</v>
      </c>
      <c r="E134" s="204">
        <f t="shared" si="0"/>
        <v>8</v>
      </c>
      <c r="F134" s="203">
        <v>7.97</v>
      </c>
      <c r="G134" s="204">
        <f t="shared" si="1"/>
        <v>7.9399999999999995</v>
      </c>
      <c r="H134" s="202">
        <v>7.91</v>
      </c>
      <c r="I134" s="202">
        <f t="shared" si="2"/>
        <v>7.9033333333333333</v>
      </c>
      <c r="J134" s="202">
        <f t="shared" si="3"/>
        <v>7.8966666666666665</v>
      </c>
      <c r="K134" s="203">
        <v>7.89</v>
      </c>
      <c r="L134" s="204">
        <f t="shared" si="4"/>
        <v>7.92</v>
      </c>
      <c r="M134" s="204">
        <f t="shared" si="5"/>
        <v>7.9499999999999993</v>
      </c>
      <c r="N134" s="204">
        <f t="shared" si="6"/>
        <v>7.9799999999999995</v>
      </c>
      <c r="O134" s="204">
        <f t="shared" si="7"/>
        <v>8.01</v>
      </c>
      <c r="P134" s="202">
        <v>8.0399999999999991</v>
      </c>
      <c r="Q134" s="202">
        <f t="shared" si="8"/>
        <v>8.0859999999999985</v>
      </c>
      <c r="R134" s="202">
        <f t="shared" si="9"/>
        <v>8.1319999999999997</v>
      </c>
      <c r="S134" s="202">
        <f t="shared" si="10"/>
        <v>8.177999999999999</v>
      </c>
      <c r="T134" s="202">
        <f t="shared" si="11"/>
        <v>8.2240000000000002</v>
      </c>
      <c r="U134" s="205">
        <v>8.27</v>
      </c>
    </row>
    <row r="135" spans="1:21">
      <c r="A135" s="207">
        <v>42948</v>
      </c>
      <c r="B135" s="206">
        <v>8.02</v>
      </c>
      <c r="C135" s="202">
        <v>8.0299999999999994</v>
      </c>
      <c r="D135" s="203">
        <v>8.0299999999999994</v>
      </c>
      <c r="E135" s="204">
        <f t="shared" si="0"/>
        <v>8</v>
      </c>
      <c r="F135" s="203">
        <v>7.97</v>
      </c>
      <c r="G135" s="204">
        <f t="shared" si="1"/>
        <v>7.9350000000000005</v>
      </c>
      <c r="H135" s="202">
        <v>7.9</v>
      </c>
      <c r="I135" s="202">
        <f t="shared" si="2"/>
        <v>7.8933333333333335</v>
      </c>
      <c r="J135" s="202">
        <f t="shared" si="3"/>
        <v>7.8866666666666667</v>
      </c>
      <c r="K135" s="203">
        <v>7.88</v>
      </c>
      <c r="L135" s="204">
        <f t="shared" si="4"/>
        <v>7.9059999999999997</v>
      </c>
      <c r="M135" s="204">
        <f t="shared" si="5"/>
        <v>7.9319999999999995</v>
      </c>
      <c r="N135" s="204">
        <f t="shared" si="6"/>
        <v>7.9580000000000002</v>
      </c>
      <c r="O135" s="204">
        <f t="shared" si="7"/>
        <v>7.984</v>
      </c>
      <c r="P135" s="202">
        <v>8.01</v>
      </c>
      <c r="Q135" s="202">
        <f t="shared" si="8"/>
        <v>8.0559999999999992</v>
      </c>
      <c r="R135" s="202">
        <f t="shared" si="9"/>
        <v>8.1020000000000003</v>
      </c>
      <c r="S135" s="202">
        <f t="shared" si="10"/>
        <v>8.1479999999999997</v>
      </c>
      <c r="T135" s="202">
        <f t="shared" si="11"/>
        <v>8.1940000000000008</v>
      </c>
      <c r="U135" s="205">
        <v>8.24</v>
      </c>
    </row>
    <row r="136" spans="1:21">
      <c r="A136" s="207">
        <v>42947</v>
      </c>
      <c r="B136" s="206">
        <v>8.0399999999999991</v>
      </c>
      <c r="C136" s="202">
        <v>8.0399999999999991</v>
      </c>
      <c r="D136" s="203">
        <v>8.0299999999999994</v>
      </c>
      <c r="E136" s="204">
        <f t="shared" si="0"/>
        <v>7.99</v>
      </c>
      <c r="F136" s="203">
        <v>7.95</v>
      </c>
      <c r="G136" s="204">
        <f t="shared" si="1"/>
        <v>7.915</v>
      </c>
      <c r="H136" s="202">
        <v>7.88</v>
      </c>
      <c r="I136" s="202">
        <f t="shared" si="2"/>
        <v>7.87</v>
      </c>
      <c r="J136" s="202">
        <f t="shared" si="3"/>
        <v>7.8599999999999994</v>
      </c>
      <c r="K136" s="203">
        <v>7.85</v>
      </c>
      <c r="L136" s="204">
        <f t="shared" si="4"/>
        <v>7.8780000000000001</v>
      </c>
      <c r="M136" s="204">
        <f t="shared" si="5"/>
        <v>7.9059999999999997</v>
      </c>
      <c r="N136" s="204">
        <f t="shared" si="6"/>
        <v>7.9340000000000002</v>
      </c>
      <c r="O136" s="204">
        <f t="shared" si="7"/>
        <v>7.9619999999999997</v>
      </c>
      <c r="P136" s="202">
        <v>7.99</v>
      </c>
      <c r="Q136" s="202">
        <f t="shared" si="8"/>
        <v>8.0359999999999996</v>
      </c>
      <c r="R136" s="202">
        <f t="shared" si="9"/>
        <v>8.0820000000000007</v>
      </c>
      <c r="S136" s="202">
        <f t="shared" si="10"/>
        <v>8.1280000000000001</v>
      </c>
      <c r="T136" s="202">
        <f t="shared" si="11"/>
        <v>8.1740000000000013</v>
      </c>
      <c r="U136" s="205">
        <v>8.2200000000000006</v>
      </c>
    </row>
    <row r="137" spans="1:21">
      <c r="A137" s="207">
        <v>42944</v>
      </c>
      <c r="B137" s="206">
        <v>8.0399999999999991</v>
      </c>
      <c r="C137" s="202">
        <v>8.0399999999999991</v>
      </c>
      <c r="D137" s="203">
        <v>8.02</v>
      </c>
      <c r="E137" s="204">
        <f t="shared" si="0"/>
        <v>7.9749999999999996</v>
      </c>
      <c r="F137" s="203">
        <v>7.93</v>
      </c>
      <c r="G137" s="204">
        <f t="shared" si="1"/>
        <v>7.89</v>
      </c>
      <c r="H137" s="202">
        <v>7.85</v>
      </c>
      <c r="I137" s="202">
        <f t="shared" si="2"/>
        <v>7.8433333333333328</v>
      </c>
      <c r="J137" s="202">
        <f t="shared" si="3"/>
        <v>7.8366666666666669</v>
      </c>
      <c r="K137" s="203">
        <v>7.83</v>
      </c>
      <c r="L137" s="204">
        <f t="shared" si="4"/>
        <v>7.8620000000000001</v>
      </c>
      <c r="M137" s="204">
        <f t="shared" si="5"/>
        <v>7.8940000000000001</v>
      </c>
      <c r="N137" s="204">
        <f t="shared" si="6"/>
        <v>7.9260000000000002</v>
      </c>
      <c r="O137" s="204">
        <f t="shared" si="7"/>
        <v>7.9580000000000002</v>
      </c>
      <c r="P137" s="202">
        <v>7.99</v>
      </c>
      <c r="Q137" s="202">
        <f t="shared" si="8"/>
        <v>8.0419999999999998</v>
      </c>
      <c r="R137" s="202">
        <f t="shared" si="9"/>
        <v>8.0939999999999994</v>
      </c>
      <c r="S137" s="202">
        <f t="shared" si="10"/>
        <v>8.1460000000000008</v>
      </c>
      <c r="T137" s="202">
        <f t="shared" si="11"/>
        <v>8.1980000000000004</v>
      </c>
      <c r="U137" s="205">
        <v>8.25</v>
      </c>
    </row>
    <row r="138" spans="1:21">
      <c r="A138" s="207">
        <v>42943</v>
      </c>
      <c r="B138" s="206">
        <v>8.0399999999999991</v>
      </c>
      <c r="C138" s="202">
        <v>8.02</v>
      </c>
      <c r="D138" s="203">
        <v>8</v>
      </c>
      <c r="E138" s="204">
        <f t="shared" si="0"/>
        <v>7.95</v>
      </c>
      <c r="F138" s="203">
        <v>7.9</v>
      </c>
      <c r="G138" s="204">
        <f t="shared" si="1"/>
        <v>7.86</v>
      </c>
      <c r="H138" s="202">
        <v>7.82</v>
      </c>
      <c r="I138" s="202">
        <f t="shared" si="2"/>
        <v>7.82</v>
      </c>
      <c r="J138" s="202">
        <f t="shared" si="3"/>
        <v>7.82</v>
      </c>
      <c r="K138" s="203">
        <v>7.82</v>
      </c>
      <c r="L138" s="204">
        <f t="shared" si="4"/>
        <v>7.8559999999999999</v>
      </c>
      <c r="M138" s="204">
        <f t="shared" si="5"/>
        <v>7.8920000000000003</v>
      </c>
      <c r="N138" s="204">
        <f t="shared" si="6"/>
        <v>7.9279999999999999</v>
      </c>
      <c r="O138" s="204">
        <f t="shared" si="7"/>
        <v>7.9640000000000004</v>
      </c>
      <c r="P138" s="202">
        <v>8</v>
      </c>
      <c r="Q138" s="202">
        <f t="shared" si="8"/>
        <v>8.0540000000000003</v>
      </c>
      <c r="R138" s="202">
        <f t="shared" si="9"/>
        <v>8.1080000000000005</v>
      </c>
      <c r="S138" s="202">
        <f t="shared" si="10"/>
        <v>8.161999999999999</v>
      </c>
      <c r="T138" s="202">
        <f t="shared" si="11"/>
        <v>8.2159999999999993</v>
      </c>
      <c r="U138" s="205">
        <v>8.27</v>
      </c>
    </row>
    <row r="139" spans="1:21">
      <c r="A139" s="207">
        <v>42942</v>
      </c>
      <c r="B139" s="206">
        <v>8.02</v>
      </c>
      <c r="C139" s="202">
        <v>8.07</v>
      </c>
      <c r="D139" s="203">
        <v>8.06</v>
      </c>
      <c r="E139" s="204">
        <f t="shared" si="0"/>
        <v>8.0150000000000006</v>
      </c>
      <c r="F139" s="203">
        <v>7.97</v>
      </c>
      <c r="G139" s="204">
        <f t="shared" si="1"/>
        <v>7.93</v>
      </c>
      <c r="H139" s="202">
        <v>7.89</v>
      </c>
      <c r="I139" s="202">
        <f t="shared" si="2"/>
        <v>7.8933333333333335</v>
      </c>
      <c r="J139" s="202">
        <f t="shared" si="3"/>
        <v>7.8966666666666665</v>
      </c>
      <c r="K139" s="203">
        <v>7.9</v>
      </c>
      <c r="L139" s="204">
        <f t="shared" si="4"/>
        <v>7.9359999999999999</v>
      </c>
      <c r="M139" s="204">
        <f t="shared" si="5"/>
        <v>7.9720000000000004</v>
      </c>
      <c r="N139" s="204">
        <f t="shared" si="6"/>
        <v>8.0080000000000009</v>
      </c>
      <c r="O139" s="204">
        <f t="shared" si="7"/>
        <v>8.0440000000000005</v>
      </c>
      <c r="P139" s="202">
        <v>8.08</v>
      </c>
      <c r="Q139" s="202">
        <f t="shared" si="8"/>
        <v>8.1340000000000003</v>
      </c>
      <c r="R139" s="202">
        <f t="shared" si="9"/>
        <v>8.1880000000000006</v>
      </c>
      <c r="S139" s="202">
        <f t="shared" si="10"/>
        <v>8.2419999999999991</v>
      </c>
      <c r="T139" s="202">
        <f t="shared" si="11"/>
        <v>8.2959999999999994</v>
      </c>
      <c r="U139" s="205">
        <v>8.35</v>
      </c>
    </row>
    <row r="140" spans="1:21">
      <c r="A140" s="207">
        <v>42941</v>
      </c>
      <c r="B140" s="206">
        <v>8.0500000000000007</v>
      </c>
      <c r="C140" s="202">
        <v>8.08</v>
      </c>
      <c r="D140" s="203">
        <v>8.09</v>
      </c>
      <c r="E140" s="204">
        <f t="shared" si="0"/>
        <v>8.0500000000000007</v>
      </c>
      <c r="F140" s="203">
        <v>8.01</v>
      </c>
      <c r="G140" s="204">
        <f t="shared" si="1"/>
        <v>7.9749999999999996</v>
      </c>
      <c r="H140" s="202">
        <v>7.94</v>
      </c>
      <c r="I140" s="202">
        <f t="shared" si="2"/>
        <v>7.9333333333333336</v>
      </c>
      <c r="J140" s="202">
        <f t="shared" si="3"/>
        <v>7.9266666666666667</v>
      </c>
      <c r="K140" s="203">
        <v>7.92</v>
      </c>
      <c r="L140" s="204">
        <f t="shared" si="4"/>
        <v>7.952</v>
      </c>
      <c r="M140" s="204">
        <f t="shared" si="5"/>
        <v>7.984</v>
      </c>
      <c r="N140" s="204">
        <f t="shared" si="6"/>
        <v>8.016</v>
      </c>
      <c r="O140" s="204">
        <f t="shared" si="7"/>
        <v>8.048</v>
      </c>
      <c r="P140" s="202">
        <v>8.08</v>
      </c>
      <c r="Q140" s="202">
        <f t="shared" si="8"/>
        <v>8.1319999999999997</v>
      </c>
      <c r="R140" s="202">
        <f t="shared" si="9"/>
        <v>8.1839999999999993</v>
      </c>
      <c r="S140" s="202">
        <f t="shared" si="10"/>
        <v>8.2360000000000007</v>
      </c>
      <c r="T140" s="202">
        <f t="shared" si="11"/>
        <v>8.2880000000000003</v>
      </c>
      <c r="U140" s="205">
        <v>8.34</v>
      </c>
    </row>
    <row r="141" spans="1:21">
      <c r="A141" s="207">
        <v>42940</v>
      </c>
      <c r="B141" s="206">
        <v>8.0500000000000007</v>
      </c>
      <c r="C141" s="202">
        <v>8.09</v>
      </c>
      <c r="D141" s="203">
        <v>8.09</v>
      </c>
      <c r="E141" s="204">
        <f t="shared" si="0"/>
        <v>8.0549999999999997</v>
      </c>
      <c r="F141" s="203">
        <v>8.02</v>
      </c>
      <c r="G141" s="204">
        <f t="shared" si="1"/>
        <v>7.98</v>
      </c>
      <c r="H141" s="202">
        <v>7.94</v>
      </c>
      <c r="I141" s="202">
        <f t="shared" si="2"/>
        <v>7.9333333333333336</v>
      </c>
      <c r="J141" s="202">
        <f t="shared" si="3"/>
        <v>7.9266666666666667</v>
      </c>
      <c r="K141" s="203">
        <v>7.92</v>
      </c>
      <c r="L141" s="204">
        <f t="shared" si="4"/>
        <v>7.9580000000000002</v>
      </c>
      <c r="M141" s="204">
        <f t="shared" si="5"/>
        <v>7.9959999999999996</v>
      </c>
      <c r="N141" s="204">
        <f t="shared" si="6"/>
        <v>8.0339999999999989</v>
      </c>
      <c r="O141" s="204">
        <f t="shared" si="7"/>
        <v>8.0719999999999992</v>
      </c>
      <c r="P141" s="202">
        <v>8.11</v>
      </c>
      <c r="Q141" s="202">
        <f t="shared" si="8"/>
        <v>8.1660000000000004</v>
      </c>
      <c r="R141" s="202">
        <f t="shared" si="9"/>
        <v>8.2219999999999995</v>
      </c>
      <c r="S141" s="202">
        <f t="shared" si="10"/>
        <v>8.2780000000000005</v>
      </c>
      <c r="T141" s="202">
        <f t="shared" si="11"/>
        <v>8.3339999999999996</v>
      </c>
      <c r="U141" s="205">
        <v>8.39</v>
      </c>
    </row>
    <row r="142" spans="1:21">
      <c r="A142" s="207">
        <v>42937</v>
      </c>
      <c r="B142" s="206">
        <v>8.0299999999999994</v>
      </c>
      <c r="C142" s="202">
        <v>8.02</v>
      </c>
      <c r="D142" s="203">
        <v>8.01</v>
      </c>
      <c r="E142" s="204">
        <f t="shared" si="0"/>
        <v>7.96</v>
      </c>
      <c r="F142" s="203">
        <v>7.91</v>
      </c>
      <c r="G142" s="204">
        <f t="shared" si="1"/>
        <v>7.87</v>
      </c>
      <c r="H142" s="202">
        <v>7.83</v>
      </c>
      <c r="I142" s="202">
        <f t="shared" si="2"/>
        <v>7.833333333333333</v>
      </c>
      <c r="J142" s="202">
        <f t="shared" si="3"/>
        <v>7.8366666666666669</v>
      </c>
      <c r="K142" s="203">
        <v>7.84</v>
      </c>
      <c r="L142" s="204">
        <f t="shared" si="4"/>
        <v>7.8840000000000003</v>
      </c>
      <c r="M142" s="204">
        <f t="shared" si="5"/>
        <v>7.9279999999999999</v>
      </c>
      <c r="N142" s="204">
        <f t="shared" si="6"/>
        <v>7.9720000000000004</v>
      </c>
      <c r="O142" s="204">
        <f t="shared" si="7"/>
        <v>8.016</v>
      </c>
      <c r="P142" s="202">
        <v>8.06</v>
      </c>
      <c r="Q142" s="202">
        <f t="shared" si="8"/>
        <v>8.1219999999999999</v>
      </c>
      <c r="R142" s="202">
        <f t="shared" si="9"/>
        <v>8.1839999999999993</v>
      </c>
      <c r="S142" s="202">
        <f t="shared" si="10"/>
        <v>8.2460000000000004</v>
      </c>
      <c r="T142" s="202">
        <f t="shared" si="11"/>
        <v>8.3079999999999998</v>
      </c>
      <c r="U142" s="205">
        <v>8.3699999999999992</v>
      </c>
    </row>
    <row r="143" spans="1:21">
      <c r="A143" s="207">
        <v>42936</v>
      </c>
      <c r="B143" s="206">
        <v>8.07</v>
      </c>
      <c r="C143" s="202">
        <v>8.0399999999999991</v>
      </c>
      <c r="D143" s="203">
        <v>8</v>
      </c>
      <c r="E143" s="204">
        <f t="shared" si="0"/>
        <v>7.9450000000000003</v>
      </c>
      <c r="F143" s="203">
        <v>7.89</v>
      </c>
      <c r="G143" s="204">
        <f t="shared" si="1"/>
        <v>7.85</v>
      </c>
      <c r="H143" s="202">
        <v>7.81</v>
      </c>
      <c r="I143" s="202">
        <f t="shared" si="2"/>
        <v>7.8166666666666664</v>
      </c>
      <c r="J143" s="202">
        <f t="shared" si="3"/>
        <v>7.8233333333333333</v>
      </c>
      <c r="K143" s="203">
        <v>7.83</v>
      </c>
      <c r="L143" s="204">
        <f t="shared" si="4"/>
        <v>7.8740000000000006</v>
      </c>
      <c r="M143" s="204">
        <f t="shared" si="5"/>
        <v>7.9180000000000001</v>
      </c>
      <c r="N143" s="204">
        <f t="shared" si="6"/>
        <v>7.9620000000000006</v>
      </c>
      <c r="O143" s="204">
        <f t="shared" si="7"/>
        <v>8.0060000000000002</v>
      </c>
      <c r="P143" s="202">
        <v>8.0500000000000007</v>
      </c>
      <c r="Q143" s="202">
        <f t="shared" si="8"/>
        <v>8.1080000000000005</v>
      </c>
      <c r="R143" s="202">
        <f t="shared" si="9"/>
        <v>8.1660000000000004</v>
      </c>
      <c r="S143" s="202">
        <f t="shared" si="10"/>
        <v>8.2240000000000002</v>
      </c>
      <c r="T143" s="202">
        <f t="shared" si="11"/>
        <v>8.282</v>
      </c>
      <c r="U143" s="205">
        <v>8.34</v>
      </c>
    </row>
    <row r="144" spans="1:21">
      <c r="A144" s="207">
        <v>42935</v>
      </c>
      <c r="B144" s="206">
        <v>8.0399999999999991</v>
      </c>
      <c r="C144" s="202">
        <v>8.0299999999999994</v>
      </c>
      <c r="D144" s="203">
        <v>8</v>
      </c>
      <c r="E144" s="204">
        <f t="shared" si="0"/>
        <v>7.95</v>
      </c>
      <c r="F144" s="203">
        <v>7.9</v>
      </c>
      <c r="G144" s="204">
        <f t="shared" si="1"/>
        <v>7.87</v>
      </c>
      <c r="H144" s="202">
        <v>7.84</v>
      </c>
      <c r="I144" s="202">
        <f t="shared" si="2"/>
        <v>7.84</v>
      </c>
      <c r="J144" s="202">
        <f t="shared" si="3"/>
        <v>7.84</v>
      </c>
      <c r="K144" s="203">
        <v>7.84</v>
      </c>
      <c r="L144" s="204">
        <f t="shared" si="4"/>
        <v>7.8819999999999997</v>
      </c>
      <c r="M144" s="204">
        <f t="shared" si="5"/>
        <v>7.9240000000000004</v>
      </c>
      <c r="N144" s="204">
        <f t="shared" si="6"/>
        <v>7.9660000000000002</v>
      </c>
      <c r="O144" s="204">
        <f t="shared" si="7"/>
        <v>8.0080000000000009</v>
      </c>
      <c r="P144" s="202">
        <v>8.0500000000000007</v>
      </c>
      <c r="Q144" s="202">
        <f t="shared" si="8"/>
        <v>8.1100000000000012</v>
      </c>
      <c r="R144" s="202">
        <f t="shared" si="9"/>
        <v>8.17</v>
      </c>
      <c r="S144" s="202">
        <f t="shared" si="10"/>
        <v>8.23</v>
      </c>
      <c r="T144" s="202">
        <f t="shared" si="11"/>
        <v>8.2899999999999991</v>
      </c>
      <c r="U144" s="205">
        <v>8.35</v>
      </c>
    </row>
    <row r="145" spans="1:21">
      <c r="A145" s="207">
        <v>42934</v>
      </c>
      <c r="B145" s="206">
        <v>8.0500000000000007</v>
      </c>
      <c r="C145" s="202">
        <v>8.02</v>
      </c>
      <c r="D145" s="203">
        <v>7.99</v>
      </c>
      <c r="E145" s="204">
        <f t="shared" si="0"/>
        <v>7.9399999999999995</v>
      </c>
      <c r="F145" s="203">
        <v>7.89</v>
      </c>
      <c r="G145" s="204">
        <f t="shared" si="1"/>
        <v>7.8550000000000004</v>
      </c>
      <c r="H145" s="202">
        <v>7.82</v>
      </c>
      <c r="I145" s="202">
        <f t="shared" si="2"/>
        <v>7.8266666666666671</v>
      </c>
      <c r="J145" s="202">
        <f t="shared" si="3"/>
        <v>7.833333333333333</v>
      </c>
      <c r="K145" s="203">
        <v>7.84</v>
      </c>
      <c r="L145" s="204">
        <f t="shared" si="4"/>
        <v>7.8819999999999997</v>
      </c>
      <c r="M145" s="204">
        <f t="shared" si="5"/>
        <v>7.9240000000000004</v>
      </c>
      <c r="N145" s="204">
        <f t="shared" si="6"/>
        <v>7.9660000000000002</v>
      </c>
      <c r="O145" s="204">
        <f t="shared" si="7"/>
        <v>8.0080000000000009</v>
      </c>
      <c r="P145" s="202">
        <v>8.0500000000000007</v>
      </c>
      <c r="Q145" s="202">
        <f t="shared" si="8"/>
        <v>8.1080000000000005</v>
      </c>
      <c r="R145" s="202">
        <f t="shared" si="9"/>
        <v>8.1660000000000004</v>
      </c>
      <c r="S145" s="202">
        <f t="shared" si="10"/>
        <v>8.2240000000000002</v>
      </c>
      <c r="T145" s="202">
        <f t="shared" si="11"/>
        <v>8.282</v>
      </c>
      <c r="U145" s="205">
        <v>8.34</v>
      </c>
    </row>
    <row r="146" spans="1:21">
      <c r="A146" s="207">
        <v>42933</v>
      </c>
      <c r="B146" s="206">
        <v>8.06</v>
      </c>
      <c r="C146" s="202">
        <v>8.0299999999999994</v>
      </c>
      <c r="D146" s="203">
        <v>7.99</v>
      </c>
      <c r="E146" s="204">
        <f t="shared" si="0"/>
        <v>7.9399999999999995</v>
      </c>
      <c r="F146" s="203">
        <v>7.89</v>
      </c>
      <c r="G146" s="204">
        <f t="shared" si="1"/>
        <v>7.8599999999999994</v>
      </c>
      <c r="H146" s="202">
        <v>7.83</v>
      </c>
      <c r="I146" s="202">
        <f t="shared" si="2"/>
        <v>7.83</v>
      </c>
      <c r="J146" s="202">
        <f t="shared" si="3"/>
        <v>7.83</v>
      </c>
      <c r="K146" s="203">
        <v>7.83</v>
      </c>
      <c r="L146" s="204">
        <f t="shared" si="4"/>
        <v>7.8659999999999997</v>
      </c>
      <c r="M146" s="204">
        <f t="shared" si="5"/>
        <v>7.9020000000000001</v>
      </c>
      <c r="N146" s="204">
        <f t="shared" si="6"/>
        <v>7.9379999999999997</v>
      </c>
      <c r="O146" s="204">
        <f t="shared" si="7"/>
        <v>7.9740000000000002</v>
      </c>
      <c r="P146" s="202">
        <v>8.01</v>
      </c>
      <c r="Q146" s="202">
        <f t="shared" si="8"/>
        <v>8.0640000000000001</v>
      </c>
      <c r="R146" s="202">
        <f t="shared" si="9"/>
        <v>8.1180000000000003</v>
      </c>
      <c r="S146" s="202">
        <f t="shared" si="10"/>
        <v>8.1719999999999988</v>
      </c>
      <c r="T146" s="202">
        <f t="shared" si="11"/>
        <v>8.2259999999999991</v>
      </c>
      <c r="U146" s="205">
        <v>8.2799999999999994</v>
      </c>
    </row>
    <row r="147" spans="1:21">
      <c r="A147" s="207">
        <v>42930</v>
      </c>
      <c r="B147" s="206">
        <v>8.08</v>
      </c>
      <c r="C147" s="202">
        <v>8.0500000000000007</v>
      </c>
      <c r="D147" s="203">
        <v>8</v>
      </c>
      <c r="E147" s="204">
        <f t="shared" si="0"/>
        <v>7.9450000000000003</v>
      </c>
      <c r="F147" s="203">
        <v>7.89</v>
      </c>
      <c r="G147" s="204">
        <f t="shared" si="1"/>
        <v>7.85</v>
      </c>
      <c r="H147" s="202">
        <v>7.81</v>
      </c>
      <c r="I147" s="202">
        <f t="shared" si="2"/>
        <v>7.81</v>
      </c>
      <c r="J147" s="202">
        <f t="shared" si="3"/>
        <v>7.81</v>
      </c>
      <c r="K147" s="203">
        <v>7.81</v>
      </c>
      <c r="L147" s="204">
        <f t="shared" si="4"/>
        <v>7.8460000000000001</v>
      </c>
      <c r="M147" s="204">
        <f t="shared" si="5"/>
        <v>7.8819999999999997</v>
      </c>
      <c r="N147" s="204">
        <f t="shared" si="6"/>
        <v>7.9180000000000001</v>
      </c>
      <c r="O147" s="204">
        <f t="shared" si="7"/>
        <v>7.9539999999999997</v>
      </c>
      <c r="P147" s="202">
        <v>7.99</v>
      </c>
      <c r="Q147" s="202">
        <f t="shared" si="8"/>
        <v>8.0440000000000005</v>
      </c>
      <c r="R147" s="202">
        <f t="shared" si="9"/>
        <v>8.0980000000000008</v>
      </c>
      <c r="S147" s="202">
        <f t="shared" si="10"/>
        <v>8.1519999999999992</v>
      </c>
      <c r="T147" s="202">
        <f t="shared" si="11"/>
        <v>8.2059999999999995</v>
      </c>
      <c r="U147" s="205">
        <v>8.26</v>
      </c>
    </row>
    <row r="148" spans="1:21">
      <c r="A148" s="207">
        <v>42929</v>
      </c>
      <c r="B148" s="206">
        <v>8.1</v>
      </c>
      <c r="C148" s="202">
        <v>8.09</v>
      </c>
      <c r="D148" s="203">
        <v>8.06</v>
      </c>
      <c r="E148" s="204">
        <f t="shared" si="0"/>
        <v>8.01</v>
      </c>
      <c r="F148" s="203">
        <v>7.96</v>
      </c>
      <c r="G148" s="204">
        <f t="shared" si="1"/>
        <v>7.92</v>
      </c>
      <c r="H148" s="202">
        <v>7.88</v>
      </c>
      <c r="I148" s="202">
        <f t="shared" si="2"/>
        <v>7.87</v>
      </c>
      <c r="J148" s="202">
        <f t="shared" si="3"/>
        <v>7.8599999999999994</v>
      </c>
      <c r="K148" s="203">
        <v>7.85</v>
      </c>
      <c r="L148" s="204">
        <f t="shared" si="4"/>
        <v>7.88</v>
      </c>
      <c r="M148" s="204">
        <f t="shared" si="5"/>
        <v>7.91</v>
      </c>
      <c r="N148" s="204">
        <f t="shared" si="6"/>
        <v>7.9399999999999995</v>
      </c>
      <c r="O148" s="204">
        <f t="shared" si="7"/>
        <v>7.97</v>
      </c>
      <c r="P148" s="202">
        <v>8</v>
      </c>
      <c r="Q148" s="202">
        <f t="shared" si="8"/>
        <v>8.048</v>
      </c>
      <c r="R148" s="202">
        <f t="shared" si="9"/>
        <v>8.0960000000000001</v>
      </c>
      <c r="S148" s="202">
        <f t="shared" si="10"/>
        <v>8.1440000000000001</v>
      </c>
      <c r="T148" s="202">
        <f t="shared" si="11"/>
        <v>8.1920000000000002</v>
      </c>
      <c r="U148" s="205">
        <v>8.24</v>
      </c>
    </row>
    <row r="149" spans="1:21">
      <c r="A149" s="207">
        <v>42928</v>
      </c>
      <c r="B149" s="206">
        <v>8.1</v>
      </c>
      <c r="C149" s="202">
        <v>8.11</v>
      </c>
      <c r="D149" s="203">
        <v>8.09</v>
      </c>
      <c r="E149" s="204">
        <f t="shared" si="0"/>
        <v>8.0399999999999991</v>
      </c>
      <c r="F149" s="203">
        <v>7.99</v>
      </c>
      <c r="G149" s="204">
        <f t="shared" si="1"/>
        <v>7.95</v>
      </c>
      <c r="H149" s="202">
        <v>7.91</v>
      </c>
      <c r="I149" s="202">
        <f t="shared" si="2"/>
        <v>7.9066666666666672</v>
      </c>
      <c r="J149" s="202">
        <f t="shared" si="3"/>
        <v>7.9033333333333333</v>
      </c>
      <c r="K149" s="203">
        <v>7.9</v>
      </c>
      <c r="L149" s="204">
        <f t="shared" si="4"/>
        <v>7.9320000000000004</v>
      </c>
      <c r="M149" s="204">
        <f t="shared" si="5"/>
        <v>7.9640000000000004</v>
      </c>
      <c r="N149" s="204">
        <f t="shared" si="6"/>
        <v>7.9960000000000004</v>
      </c>
      <c r="O149" s="204">
        <f t="shared" si="7"/>
        <v>8.0280000000000005</v>
      </c>
      <c r="P149" s="202">
        <v>8.06</v>
      </c>
      <c r="Q149" s="202">
        <f t="shared" si="8"/>
        <v>8.1100000000000012</v>
      </c>
      <c r="R149" s="202">
        <f t="shared" si="9"/>
        <v>8.16</v>
      </c>
      <c r="S149" s="202">
        <f t="shared" si="10"/>
        <v>8.2100000000000009</v>
      </c>
      <c r="T149" s="202">
        <f t="shared" si="11"/>
        <v>8.26</v>
      </c>
      <c r="U149" s="205">
        <v>8.31</v>
      </c>
    </row>
    <row r="150" spans="1:21">
      <c r="A150" s="207">
        <v>42927</v>
      </c>
      <c r="B150" s="206">
        <v>8.1199999999999992</v>
      </c>
      <c r="C150" s="202">
        <v>8.1199999999999992</v>
      </c>
      <c r="D150" s="203">
        <v>8.1199999999999992</v>
      </c>
      <c r="E150" s="204">
        <f t="shared" si="0"/>
        <v>8.0850000000000009</v>
      </c>
      <c r="F150" s="203">
        <v>8.0500000000000007</v>
      </c>
      <c r="G150" s="204">
        <f t="shared" si="1"/>
        <v>8.0150000000000006</v>
      </c>
      <c r="H150" s="202">
        <v>7.98</v>
      </c>
      <c r="I150" s="202">
        <f t="shared" si="2"/>
        <v>7.9733333333333336</v>
      </c>
      <c r="J150" s="202">
        <f t="shared" si="3"/>
        <v>7.9666666666666668</v>
      </c>
      <c r="K150" s="203">
        <v>7.96</v>
      </c>
      <c r="L150" s="204">
        <f t="shared" si="4"/>
        <v>7.9879999999999995</v>
      </c>
      <c r="M150" s="204">
        <f t="shared" si="5"/>
        <v>8.016</v>
      </c>
      <c r="N150" s="204">
        <f t="shared" si="6"/>
        <v>8.0440000000000005</v>
      </c>
      <c r="O150" s="204">
        <f t="shared" si="7"/>
        <v>8.0719999999999992</v>
      </c>
      <c r="P150" s="202">
        <v>8.1</v>
      </c>
      <c r="Q150" s="202">
        <f t="shared" si="8"/>
        <v>8.1479999999999997</v>
      </c>
      <c r="R150" s="202">
        <f t="shared" si="9"/>
        <v>8.1959999999999997</v>
      </c>
      <c r="S150" s="202">
        <f t="shared" si="10"/>
        <v>8.2439999999999998</v>
      </c>
      <c r="T150" s="202">
        <f t="shared" si="11"/>
        <v>8.2919999999999998</v>
      </c>
      <c r="U150" s="205">
        <v>8.34</v>
      </c>
    </row>
    <row r="151" spans="1:21">
      <c r="A151" s="207">
        <v>42926</v>
      </c>
      <c r="B151" s="206">
        <v>8.1</v>
      </c>
      <c r="C151" s="202">
        <v>8.08</v>
      </c>
      <c r="D151" s="203">
        <v>8.07</v>
      </c>
      <c r="E151" s="204">
        <f t="shared" si="0"/>
        <v>8.0300000000000011</v>
      </c>
      <c r="F151" s="203">
        <v>7.99</v>
      </c>
      <c r="G151" s="204">
        <f t="shared" si="1"/>
        <v>7.96</v>
      </c>
      <c r="H151" s="202">
        <v>7.93</v>
      </c>
      <c r="I151" s="202">
        <f t="shared" si="2"/>
        <v>7.9266666666666667</v>
      </c>
      <c r="J151" s="202">
        <f t="shared" si="3"/>
        <v>7.9233333333333329</v>
      </c>
      <c r="K151" s="203">
        <v>7.92</v>
      </c>
      <c r="L151" s="204">
        <f t="shared" si="4"/>
        <v>7.9480000000000004</v>
      </c>
      <c r="M151" s="204">
        <f t="shared" si="5"/>
        <v>7.976</v>
      </c>
      <c r="N151" s="204">
        <f t="shared" si="6"/>
        <v>8.0039999999999996</v>
      </c>
      <c r="O151" s="204">
        <f t="shared" si="7"/>
        <v>8.032</v>
      </c>
      <c r="P151" s="202">
        <v>8.06</v>
      </c>
      <c r="Q151" s="202">
        <f t="shared" si="8"/>
        <v>8.1100000000000012</v>
      </c>
      <c r="R151" s="202">
        <f t="shared" si="9"/>
        <v>8.16</v>
      </c>
      <c r="S151" s="202">
        <f t="shared" si="10"/>
        <v>8.2100000000000009</v>
      </c>
      <c r="T151" s="202">
        <f t="shared" si="11"/>
        <v>8.26</v>
      </c>
      <c r="U151" s="205">
        <v>8.31</v>
      </c>
    </row>
    <row r="152" spans="1:21">
      <c r="A152" s="207">
        <v>42923</v>
      </c>
      <c r="B152" s="206">
        <v>8.16</v>
      </c>
      <c r="C152" s="202">
        <v>8.1199999999999992</v>
      </c>
      <c r="D152" s="203">
        <v>8.09</v>
      </c>
      <c r="E152" s="204">
        <f t="shared" si="0"/>
        <v>8.0599999999999987</v>
      </c>
      <c r="F152" s="203">
        <v>8.0299999999999994</v>
      </c>
      <c r="G152" s="204">
        <f t="shared" si="1"/>
        <v>8.01</v>
      </c>
      <c r="H152" s="202">
        <v>7.99</v>
      </c>
      <c r="I152" s="202">
        <f t="shared" si="2"/>
        <v>7.99</v>
      </c>
      <c r="J152" s="202">
        <f t="shared" si="3"/>
        <v>7.99</v>
      </c>
      <c r="K152" s="203">
        <v>7.99</v>
      </c>
      <c r="L152" s="204">
        <f t="shared" si="4"/>
        <v>8.02</v>
      </c>
      <c r="M152" s="204">
        <f t="shared" si="5"/>
        <v>8.0500000000000007</v>
      </c>
      <c r="N152" s="204">
        <f t="shared" si="6"/>
        <v>8.08</v>
      </c>
      <c r="O152" s="204">
        <f t="shared" si="7"/>
        <v>8.1100000000000012</v>
      </c>
      <c r="P152" s="202">
        <v>8.14</v>
      </c>
      <c r="Q152" s="202">
        <f t="shared" si="8"/>
        <v>8.1880000000000006</v>
      </c>
      <c r="R152" s="202">
        <f t="shared" si="9"/>
        <v>8.2360000000000007</v>
      </c>
      <c r="S152" s="202">
        <f t="shared" si="10"/>
        <v>8.2840000000000007</v>
      </c>
      <c r="T152" s="202">
        <f t="shared" si="11"/>
        <v>8.3320000000000007</v>
      </c>
      <c r="U152" s="205">
        <v>8.3800000000000008</v>
      </c>
    </row>
    <row r="153" spans="1:21">
      <c r="A153" s="207">
        <v>42922</v>
      </c>
      <c r="B153" s="206">
        <v>8.15</v>
      </c>
      <c r="C153" s="202">
        <v>8.1</v>
      </c>
      <c r="D153" s="203">
        <v>8.06</v>
      </c>
      <c r="E153" s="204">
        <f t="shared" si="0"/>
        <v>8.02</v>
      </c>
      <c r="F153" s="203">
        <v>7.98</v>
      </c>
      <c r="G153" s="204">
        <f t="shared" si="1"/>
        <v>7.9550000000000001</v>
      </c>
      <c r="H153" s="202">
        <v>7.93</v>
      </c>
      <c r="I153" s="202">
        <f t="shared" si="2"/>
        <v>7.93</v>
      </c>
      <c r="J153" s="202">
        <f t="shared" si="3"/>
        <v>7.93</v>
      </c>
      <c r="K153" s="203">
        <v>7.93</v>
      </c>
      <c r="L153" s="204">
        <f t="shared" si="4"/>
        <v>7.9580000000000002</v>
      </c>
      <c r="M153" s="204">
        <f t="shared" si="5"/>
        <v>7.9859999999999998</v>
      </c>
      <c r="N153" s="204">
        <f t="shared" si="6"/>
        <v>8.0139999999999993</v>
      </c>
      <c r="O153" s="204">
        <f t="shared" si="7"/>
        <v>8.0419999999999998</v>
      </c>
      <c r="P153" s="202">
        <v>8.07</v>
      </c>
      <c r="Q153" s="202">
        <f t="shared" si="8"/>
        <v>8.120000000000001</v>
      </c>
      <c r="R153" s="202">
        <f t="shared" si="9"/>
        <v>8.17</v>
      </c>
      <c r="S153" s="202">
        <f t="shared" si="10"/>
        <v>8.2200000000000006</v>
      </c>
      <c r="T153" s="202">
        <f t="shared" si="11"/>
        <v>8.27</v>
      </c>
      <c r="U153" s="205">
        <v>8.32</v>
      </c>
    </row>
    <row r="154" spans="1:21">
      <c r="A154" s="207">
        <v>42921</v>
      </c>
      <c r="B154" s="206">
        <v>8.1199999999999992</v>
      </c>
      <c r="C154" s="202">
        <v>8.06</v>
      </c>
      <c r="D154" s="203">
        <v>8.01</v>
      </c>
      <c r="E154" s="204">
        <f t="shared" si="0"/>
        <v>7.9649999999999999</v>
      </c>
      <c r="F154" s="203">
        <v>7.92</v>
      </c>
      <c r="G154" s="204">
        <f t="shared" si="1"/>
        <v>7.9</v>
      </c>
      <c r="H154" s="202">
        <v>7.88</v>
      </c>
      <c r="I154" s="202">
        <f t="shared" si="2"/>
        <v>7.8833333333333329</v>
      </c>
      <c r="J154" s="202">
        <f t="shared" si="3"/>
        <v>7.8866666666666667</v>
      </c>
      <c r="K154" s="203">
        <v>7.89</v>
      </c>
      <c r="L154" s="204">
        <f t="shared" si="4"/>
        <v>7.9239999999999995</v>
      </c>
      <c r="M154" s="204">
        <f t="shared" si="5"/>
        <v>7.9580000000000002</v>
      </c>
      <c r="N154" s="204">
        <f t="shared" si="6"/>
        <v>7.992</v>
      </c>
      <c r="O154" s="204">
        <f t="shared" si="7"/>
        <v>8.0259999999999998</v>
      </c>
      <c r="P154" s="202">
        <v>8.06</v>
      </c>
      <c r="Q154" s="202">
        <f t="shared" si="8"/>
        <v>8.1120000000000001</v>
      </c>
      <c r="R154" s="202">
        <f t="shared" si="9"/>
        <v>8.1639999999999997</v>
      </c>
      <c r="S154" s="202">
        <f t="shared" si="10"/>
        <v>8.2160000000000011</v>
      </c>
      <c r="T154" s="202">
        <f t="shared" si="11"/>
        <v>8.2680000000000007</v>
      </c>
      <c r="U154" s="205">
        <v>8.32</v>
      </c>
    </row>
    <row r="155" spans="1:21">
      <c r="A155" s="207">
        <v>42920</v>
      </c>
      <c r="B155" s="206">
        <v>8.07</v>
      </c>
      <c r="C155" s="202">
        <v>8.01</v>
      </c>
      <c r="D155" s="203">
        <v>7.96</v>
      </c>
      <c r="E155" s="204">
        <f t="shared" si="0"/>
        <v>7.9049999999999994</v>
      </c>
      <c r="F155" s="203">
        <v>7.85</v>
      </c>
      <c r="G155" s="204">
        <f t="shared" si="1"/>
        <v>7.8149999999999995</v>
      </c>
      <c r="H155" s="202">
        <v>7.78</v>
      </c>
      <c r="I155" s="202">
        <f t="shared" si="2"/>
        <v>7.7833333333333332</v>
      </c>
      <c r="J155" s="202">
        <f t="shared" si="3"/>
        <v>7.7866666666666671</v>
      </c>
      <c r="K155" s="203">
        <v>7.79</v>
      </c>
      <c r="L155" s="204">
        <f t="shared" si="4"/>
        <v>7.8280000000000003</v>
      </c>
      <c r="M155" s="204">
        <f t="shared" si="5"/>
        <v>7.8660000000000005</v>
      </c>
      <c r="N155" s="204">
        <f t="shared" si="6"/>
        <v>7.9039999999999999</v>
      </c>
      <c r="O155" s="204">
        <f t="shared" si="7"/>
        <v>7.9420000000000002</v>
      </c>
      <c r="P155" s="202">
        <v>7.98</v>
      </c>
      <c r="Q155" s="202">
        <f t="shared" si="8"/>
        <v>8.0359999999999996</v>
      </c>
      <c r="R155" s="202">
        <f t="shared" si="9"/>
        <v>8.0920000000000005</v>
      </c>
      <c r="S155" s="202">
        <f t="shared" si="10"/>
        <v>8.1479999999999997</v>
      </c>
      <c r="T155" s="202">
        <f t="shared" si="11"/>
        <v>8.2040000000000006</v>
      </c>
      <c r="U155" s="205">
        <v>8.26</v>
      </c>
    </row>
    <row r="156" spans="1:21">
      <c r="A156" s="207">
        <v>42919</v>
      </c>
      <c r="B156" s="206">
        <v>8.07</v>
      </c>
      <c r="C156" s="202">
        <v>8.01</v>
      </c>
      <c r="D156" s="203">
        <v>7.96</v>
      </c>
      <c r="E156" s="204">
        <f t="shared" si="0"/>
        <v>7.9049999999999994</v>
      </c>
      <c r="F156" s="203">
        <v>7.85</v>
      </c>
      <c r="G156" s="204">
        <f t="shared" si="1"/>
        <v>7.8149999999999995</v>
      </c>
      <c r="H156" s="202">
        <v>7.78</v>
      </c>
      <c r="I156" s="202">
        <f t="shared" si="2"/>
        <v>7.7833333333333332</v>
      </c>
      <c r="J156" s="202">
        <f t="shared" si="3"/>
        <v>7.7866666666666671</v>
      </c>
      <c r="K156" s="203">
        <v>7.79</v>
      </c>
      <c r="L156" s="204">
        <f t="shared" si="4"/>
        <v>7.83</v>
      </c>
      <c r="M156" s="204">
        <f t="shared" si="5"/>
        <v>7.87</v>
      </c>
      <c r="N156" s="204">
        <f t="shared" si="6"/>
        <v>7.91</v>
      </c>
      <c r="O156" s="204">
        <f t="shared" si="7"/>
        <v>7.95</v>
      </c>
      <c r="P156" s="202">
        <v>7.99</v>
      </c>
      <c r="Q156" s="202">
        <f t="shared" si="8"/>
        <v>8.0440000000000005</v>
      </c>
      <c r="R156" s="202">
        <f t="shared" si="9"/>
        <v>8.0980000000000008</v>
      </c>
      <c r="S156" s="202">
        <f t="shared" si="10"/>
        <v>8.1519999999999992</v>
      </c>
      <c r="T156" s="202">
        <f t="shared" si="11"/>
        <v>8.2059999999999995</v>
      </c>
      <c r="U156" s="205">
        <v>8.26</v>
      </c>
    </row>
    <row r="157" spans="1:21">
      <c r="A157" s="207">
        <v>42916</v>
      </c>
      <c r="B157" s="206">
        <v>8.06</v>
      </c>
      <c r="C157" s="202">
        <v>8.01</v>
      </c>
      <c r="D157" s="203">
        <v>7.96</v>
      </c>
      <c r="E157" s="204">
        <f t="shared" si="0"/>
        <v>7.9049999999999994</v>
      </c>
      <c r="F157" s="203">
        <v>7.85</v>
      </c>
      <c r="G157" s="204">
        <f t="shared" si="1"/>
        <v>7.8149999999999995</v>
      </c>
      <c r="H157" s="202">
        <v>7.78</v>
      </c>
      <c r="I157" s="202">
        <f t="shared" si="2"/>
        <v>7.78</v>
      </c>
      <c r="J157" s="202">
        <f t="shared" si="3"/>
        <v>7.78</v>
      </c>
      <c r="K157" s="203">
        <v>7.78</v>
      </c>
      <c r="L157" s="204">
        <f t="shared" si="4"/>
        <v>7.82</v>
      </c>
      <c r="M157" s="204">
        <f t="shared" si="5"/>
        <v>7.86</v>
      </c>
      <c r="N157" s="204">
        <f t="shared" si="6"/>
        <v>7.9</v>
      </c>
      <c r="O157" s="204">
        <f t="shared" si="7"/>
        <v>7.94</v>
      </c>
      <c r="P157" s="202">
        <v>7.98</v>
      </c>
      <c r="Q157" s="202">
        <f t="shared" si="8"/>
        <v>8.0340000000000007</v>
      </c>
      <c r="R157" s="202">
        <f t="shared" si="9"/>
        <v>8.088000000000001</v>
      </c>
      <c r="S157" s="202">
        <f t="shared" si="10"/>
        <v>8.1419999999999995</v>
      </c>
      <c r="T157" s="202">
        <f t="shared" si="11"/>
        <v>8.1959999999999997</v>
      </c>
      <c r="U157" s="205">
        <v>8.25</v>
      </c>
    </row>
    <row r="158" spans="1:21">
      <c r="A158" s="207">
        <v>42915</v>
      </c>
      <c r="B158" s="206">
        <v>7.95</v>
      </c>
      <c r="C158" s="202">
        <v>7.98</v>
      </c>
      <c r="D158" s="203">
        <v>7.98</v>
      </c>
      <c r="E158" s="204">
        <f t="shared" si="0"/>
        <v>7.9350000000000005</v>
      </c>
      <c r="F158" s="203">
        <v>7.89</v>
      </c>
      <c r="G158" s="204">
        <f t="shared" si="1"/>
        <v>7.8449999999999998</v>
      </c>
      <c r="H158" s="202">
        <v>7.8</v>
      </c>
      <c r="I158" s="202">
        <f t="shared" si="2"/>
        <v>7.7966666666666669</v>
      </c>
      <c r="J158" s="202">
        <f t="shared" si="3"/>
        <v>7.793333333333333</v>
      </c>
      <c r="K158" s="203">
        <v>7.79</v>
      </c>
      <c r="L158" s="204">
        <f t="shared" si="4"/>
        <v>7.8319999999999999</v>
      </c>
      <c r="M158" s="204">
        <f t="shared" si="5"/>
        <v>7.8739999999999997</v>
      </c>
      <c r="N158" s="204">
        <f t="shared" si="6"/>
        <v>7.9160000000000004</v>
      </c>
      <c r="O158" s="204">
        <f t="shared" si="7"/>
        <v>7.9580000000000002</v>
      </c>
      <c r="P158" s="202">
        <v>8</v>
      </c>
      <c r="Q158" s="202">
        <f t="shared" si="8"/>
        <v>8.0579999999999998</v>
      </c>
      <c r="R158" s="202">
        <f t="shared" si="9"/>
        <v>8.1159999999999997</v>
      </c>
      <c r="S158" s="202">
        <f t="shared" si="10"/>
        <v>8.1739999999999995</v>
      </c>
      <c r="T158" s="202">
        <f t="shared" si="11"/>
        <v>8.2319999999999993</v>
      </c>
      <c r="U158" s="205">
        <v>8.2899999999999991</v>
      </c>
    </row>
    <row r="159" spans="1:21">
      <c r="A159" s="207">
        <v>42914</v>
      </c>
      <c r="B159" s="206">
        <v>7.89</v>
      </c>
      <c r="C159" s="202">
        <v>7.93</v>
      </c>
      <c r="D159" s="203">
        <v>7.93</v>
      </c>
      <c r="E159" s="204">
        <f t="shared" si="0"/>
        <v>7.89</v>
      </c>
      <c r="F159" s="203">
        <v>7.85</v>
      </c>
      <c r="G159" s="204">
        <f t="shared" si="1"/>
        <v>7.8149999999999995</v>
      </c>
      <c r="H159" s="202">
        <v>7.78</v>
      </c>
      <c r="I159" s="202">
        <f t="shared" si="2"/>
        <v>7.7833333333333332</v>
      </c>
      <c r="J159" s="202">
        <f t="shared" si="3"/>
        <v>7.7866666666666671</v>
      </c>
      <c r="K159" s="203">
        <v>7.79</v>
      </c>
      <c r="L159" s="204">
        <f t="shared" si="4"/>
        <v>7.8360000000000003</v>
      </c>
      <c r="M159" s="204">
        <f t="shared" si="5"/>
        <v>7.8819999999999997</v>
      </c>
      <c r="N159" s="204">
        <f t="shared" si="6"/>
        <v>7.9279999999999999</v>
      </c>
      <c r="O159" s="204">
        <f t="shared" si="7"/>
        <v>7.9739999999999993</v>
      </c>
      <c r="P159" s="202">
        <v>8.02</v>
      </c>
      <c r="Q159" s="202">
        <f t="shared" si="8"/>
        <v>8.08</v>
      </c>
      <c r="R159" s="202">
        <f t="shared" si="9"/>
        <v>8.14</v>
      </c>
      <c r="S159" s="202">
        <f t="shared" si="10"/>
        <v>8.1999999999999993</v>
      </c>
      <c r="T159" s="202">
        <f t="shared" si="11"/>
        <v>8.26</v>
      </c>
      <c r="U159" s="205">
        <v>8.32</v>
      </c>
    </row>
    <row r="160" spans="1:21">
      <c r="A160" s="207">
        <v>42913</v>
      </c>
      <c r="B160" s="206">
        <v>7.91</v>
      </c>
      <c r="C160" s="202">
        <v>7.93</v>
      </c>
      <c r="D160" s="203">
        <v>7.93</v>
      </c>
      <c r="E160" s="204">
        <f t="shared" si="0"/>
        <v>7.8849999999999998</v>
      </c>
      <c r="F160" s="203">
        <v>7.84</v>
      </c>
      <c r="G160" s="204">
        <f t="shared" si="1"/>
        <v>7.8</v>
      </c>
      <c r="H160" s="202">
        <v>7.76</v>
      </c>
      <c r="I160" s="202">
        <f t="shared" si="2"/>
        <v>7.76</v>
      </c>
      <c r="J160" s="202">
        <f t="shared" si="3"/>
        <v>7.76</v>
      </c>
      <c r="K160" s="203">
        <v>7.76</v>
      </c>
      <c r="L160" s="204">
        <f t="shared" si="4"/>
        <v>7.8</v>
      </c>
      <c r="M160" s="204">
        <f t="shared" si="5"/>
        <v>7.84</v>
      </c>
      <c r="N160" s="204">
        <f t="shared" si="6"/>
        <v>7.88</v>
      </c>
      <c r="O160" s="204">
        <f t="shared" si="7"/>
        <v>7.92</v>
      </c>
      <c r="P160" s="202">
        <v>7.96</v>
      </c>
      <c r="Q160" s="202">
        <f t="shared" si="8"/>
        <v>8.0180000000000007</v>
      </c>
      <c r="R160" s="202">
        <f t="shared" si="9"/>
        <v>8.0760000000000005</v>
      </c>
      <c r="S160" s="202">
        <f t="shared" si="10"/>
        <v>8.1340000000000003</v>
      </c>
      <c r="T160" s="202">
        <f t="shared" si="11"/>
        <v>8.1920000000000002</v>
      </c>
      <c r="U160" s="205">
        <v>8.25</v>
      </c>
    </row>
    <row r="161" spans="1:21">
      <c r="A161" s="207">
        <v>42912</v>
      </c>
      <c r="B161" s="206">
        <v>7.88</v>
      </c>
      <c r="C161" s="202">
        <v>7.92</v>
      </c>
      <c r="D161" s="203">
        <v>7.93</v>
      </c>
      <c r="E161" s="204">
        <f t="shared" si="0"/>
        <v>7.89</v>
      </c>
      <c r="F161" s="203">
        <v>7.85</v>
      </c>
      <c r="G161" s="204">
        <f t="shared" si="1"/>
        <v>7.8049999999999997</v>
      </c>
      <c r="H161" s="202">
        <v>7.76</v>
      </c>
      <c r="I161" s="202">
        <f t="shared" si="2"/>
        <v>7.7566666666666668</v>
      </c>
      <c r="J161" s="202">
        <f t="shared" si="3"/>
        <v>7.753333333333333</v>
      </c>
      <c r="K161" s="203">
        <v>7.75</v>
      </c>
      <c r="L161" s="204">
        <f t="shared" si="4"/>
        <v>7.7919999999999998</v>
      </c>
      <c r="M161" s="204">
        <f t="shared" si="5"/>
        <v>7.8339999999999996</v>
      </c>
      <c r="N161" s="204">
        <f t="shared" si="6"/>
        <v>7.8760000000000003</v>
      </c>
      <c r="O161" s="204">
        <f t="shared" si="7"/>
        <v>7.9180000000000001</v>
      </c>
      <c r="P161" s="202">
        <v>7.96</v>
      </c>
      <c r="Q161" s="202">
        <f t="shared" si="8"/>
        <v>8.016</v>
      </c>
      <c r="R161" s="202">
        <f t="shared" si="9"/>
        <v>8.0719999999999992</v>
      </c>
      <c r="S161" s="202">
        <f t="shared" si="10"/>
        <v>8.1280000000000001</v>
      </c>
      <c r="T161" s="202">
        <f t="shared" si="11"/>
        <v>8.1840000000000011</v>
      </c>
      <c r="U161" s="205">
        <v>8.24</v>
      </c>
    </row>
    <row r="162" spans="1:21">
      <c r="A162" s="207">
        <v>42909</v>
      </c>
      <c r="B162" s="206">
        <v>7.97</v>
      </c>
      <c r="C162" s="202">
        <v>7.97</v>
      </c>
      <c r="D162" s="203">
        <v>7.96</v>
      </c>
      <c r="E162" s="204">
        <f t="shared" si="0"/>
        <v>7.915</v>
      </c>
      <c r="F162" s="203">
        <v>7.87</v>
      </c>
      <c r="G162" s="204">
        <f t="shared" si="1"/>
        <v>7.83</v>
      </c>
      <c r="H162" s="202">
        <v>7.79</v>
      </c>
      <c r="I162" s="202">
        <f t="shared" si="2"/>
        <v>7.7833333333333332</v>
      </c>
      <c r="J162" s="202">
        <f t="shared" si="3"/>
        <v>7.7766666666666664</v>
      </c>
      <c r="K162" s="203">
        <v>7.77</v>
      </c>
      <c r="L162" s="204">
        <f t="shared" si="4"/>
        <v>7.8</v>
      </c>
      <c r="M162" s="204">
        <f t="shared" si="5"/>
        <v>7.83</v>
      </c>
      <c r="N162" s="204">
        <f t="shared" si="6"/>
        <v>7.8599999999999994</v>
      </c>
      <c r="O162" s="204">
        <f t="shared" si="7"/>
        <v>7.89</v>
      </c>
      <c r="P162" s="202">
        <v>7.92</v>
      </c>
      <c r="Q162" s="202">
        <f t="shared" si="8"/>
        <v>7.97</v>
      </c>
      <c r="R162" s="202">
        <f t="shared" si="9"/>
        <v>8.02</v>
      </c>
      <c r="S162" s="202">
        <f t="shared" si="10"/>
        <v>8.07</v>
      </c>
      <c r="T162" s="202">
        <f t="shared" si="11"/>
        <v>8.1199999999999992</v>
      </c>
      <c r="U162" s="205">
        <v>8.17</v>
      </c>
    </row>
    <row r="163" spans="1:21">
      <c r="A163" s="207">
        <v>42908</v>
      </c>
      <c r="B163" s="206">
        <v>7.96</v>
      </c>
      <c r="C163" s="202">
        <v>7.98</v>
      </c>
      <c r="D163" s="203">
        <v>7.97</v>
      </c>
      <c r="E163" s="204">
        <f t="shared" si="0"/>
        <v>7.9450000000000003</v>
      </c>
      <c r="F163" s="203">
        <v>7.92</v>
      </c>
      <c r="G163" s="204">
        <f t="shared" si="1"/>
        <v>7.9049999999999994</v>
      </c>
      <c r="H163" s="202">
        <v>7.89</v>
      </c>
      <c r="I163" s="202">
        <f t="shared" si="2"/>
        <v>7.8966666666666665</v>
      </c>
      <c r="J163" s="202">
        <f t="shared" si="3"/>
        <v>7.9033333333333333</v>
      </c>
      <c r="K163" s="203">
        <v>7.91</v>
      </c>
      <c r="L163" s="204">
        <f t="shared" si="4"/>
        <v>7.944</v>
      </c>
      <c r="M163" s="204">
        <f t="shared" si="5"/>
        <v>7.9779999999999998</v>
      </c>
      <c r="N163" s="204">
        <f t="shared" si="6"/>
        <v>8.0120000000000005</v>
      </c>
      <c r="O163" s="204">
        <f t="shared" si="7"/>
        <v>8.0459999999999994</v>
      </c>
      <c r="P163" s="202">
        <v>8.08</v>
      </c>
      <c r="Q163" s="202">
        <f t="shared" si="8"/>
        <v>8.1319999999999997</v>
      </c>
      <c r="R163" s="202">
        <f t="shared" si="9"/>
        <v>8.1839999999999993</v>
      </c>
      <c r="S163" s="202">
        <f t="shared" si="10"/>
        <v>8.2360000000000007</v>
      </c>
      <c r="T163" s="202">
        <f t="shared" si="11"/>
        <v>8.2880000000000003</v>
      </c>
      <c r="U163" s="205">
        <v>8.34</v>
      </c>
    </row>
    <row r="164" spans="1:21">
      <c r="A164" s="207">
        <v>42907</v>
      </c>
      <c r="B164" s="206">
        <v>8</v>
      </c>
      <c r="C164" s="202">
        <v>7.99</v>
      </c>
      <c r="D164" s="203">
        <v>7.97</v>
      </c>
      <c r="E164" s="204">
        <f t="shared" si="0"/>
        <v>7.9450000000000003</v>
      </c>
      <c r="F164" s="203">
        <v>7.92</v>
      </c>
      <c r="G164" s="204">
        <f t="shared" si="1"/>
        <v>7.9049999999999994</v>
      </c>
      <c r="H164" s="202">
        <v>7.89</v>
      </c>
      <c r="I164" s="202">
        <f t="shared" si="2"/>
        <v>7.8966666666666665</v>
      </c>
      <c r="J164" s="202">
        <f t="shared" si="3"/>
        <v>7.9033333333333333</v>
      </c>
      <c r="K164" s="203">
        <v>7.91</v>
      </c>
      <c r="L164" s="204">
        <f t="shared" si="4"/>
        <v>7.95</v>
      </c>
      <c r="M164" s="204">
        <f t="shared" si="5"/>
        <v>7.99</v>
      </c>
      <c r="N164" s="204">
        <f t="shared" si="6"/>
        <v>8.0299999999999994</v>
      </c>
      <c r="O164" s="204">
        <f t="shared" si="7"/>
        <v>8.07</v>
      </c>
      <c r="P164" s="202">
        <v>8.11</v>
      </c>
      <c r="Q164" s="202">
        <f t="shared" si="8"/>
        <v>8.1660000000000004</v>
      </c>
      <c r="R164" s="202">
        <f t="shared" si="9"/>
        <v>8.2219999999999995</v>
      </c>
      <c r="S164" s="202">
        <f t="shared" si="10"/>
        <v>8.2780000000000005</v>
      </c>
      <c r="T164" s="202">
        <f t="shared" si="11"/>
        <v>8.3339999999999996</v>
      </c>
      <c r="U164" s="205">
        <v>8.39</v>
      </c>
    </row>
    <row r="165" spans="1:21">
      <c r="A165" s="207">
        <v>42906</v>
      </c>
      <c r="B165" s="206">
        <v>8.0299999999999994</v>
      </c>
      <c r="C165" s="202">
        <v>8.0299999999999994</v>
      </c>
      <c r="D165" s="203">
        <v>8.01</v>
      </c>
      <c r="E165" s="204">
        <f t="shared" si="0"/>
        <v>7.9849999999999994</v>
      </c>
      <c r="F165" s="203">
        <v>7.96</v>
      </c>
      <c r="G165" s="204">
        <f t="shared" si="1"/>
        <v>7.9450000000000003</v>
      </c>
      <c r="H165" s="202">
        <v>7.93</v>
      </c>
      <c r="I165" s="202">
        <f t="shared" si="2"/>
        <v>7.9399999999999995</v>
      </c>
      <c r="J165" s="202">
        <f t="shared" si="3"/>
        <v>7.95</v>
      </c>
      <c r="K165" s="203">
        <v>7.96</v>
      </c>
      <c r="L165" s="204">
        <f t="shared" si="4"/>
        <v>8.0020000000000007</v>
      </c>
      <c r="M165" s="204">
        <f t="shared" si="5"/>
        <v>8.0440000000000005</v>
      </c>
      <c r="N165" s="204">
        <f t="shared" si="6"/>
        <v>8.0860000000000003</v>
      </c>
      <c r="O165" s="204">
        <f t="shared" si="7"/>
        <v>8.1280000000000001</v>
      </c>
      <c r="P165" s="202">
        <v>8.17</v>
      </c>
      <c r="Q165" s="202">
        <f t="shared" si="8"/>
        <v>8.2319999999999993</v>
      </c>
      <c r="R165" s="202">
        <f t="shared" si="9"/>
        <v>8.2940000000000005</v>
      </c>
      <c r="S165" s="202">
        <f t="shared" si="10"/>
        <v>8.3559999999999999</v>
      </c>
      <c r="T165" s="202">
        <f t="shared" si="11"/>
        <v>8.418000000000001</v>
      </c>
      <c r="U165" s="205">
        <v>8.48</v>
      </c>
    </row>
    <row r="166" spans="1:21">
      <c r="A166" s="207">
        <v>42905</v>
      </c>
      <c r="B166" s="206">
        <v>8.0500000000000007</v>
      </c>
      <c r="C166" s="202">
        <v>8.0299999999999994</v>
      </c>
      <c r="D166" s="203">
        <v>8</v>
      </c>
      <c r="E166" s="204">
        <f t="shared" si="0"/>
        <v>7.9749999999999996</v>
      </c>
      <c r="F166" s="203">
        <v>7.95</v>
      </c>
      <c r="G166" s="204">
        <f t="shared" si="1"/>
        <v>7.9399999999999995</v>
      </c>
      <c r="H166" s="202">
        <v>7.93</v>
      </c>
      <c r="I166" s="202">
        <f t="shared" si="2"/>
        <v>7.9399999999999995</v>
      </c>
      <c r="J166" s="202">
        <f t="shared" si="3"/>
        <v>7.95</v>
      </c>
      <c r="K166" s="203">
        <v>7.96</v>
      </c>
      <c r="L166" s="204">
        <f t="shared" si="4"/>
        <v>8.0020000000000007</v>
      </c>
      <c r="M166" s="204">
        <f t="shared" si="5"/>
        <v>8.0440000000000005</v>
      </c>
      <c r="N166" s="204">
        <f t="shared" si="6"/>
        <v>8.0860000000000003</v>
      </c>
      <c r="O166" s="204">
        <f t="shared" si="7"/>
        <v>8.1280000000000001</v>
      </c>
      <c r="P166" s="202">
        <v>8.17</v>
      </c>
      <c r="Q166" s="202">
        <f t="shared" si="8"/>
        <v>8.2319999999999993</v>
      </c>
      <c r="R166" s="202">
        <f t="shared" si="9"/>
        <v>8.2940000000000005</v>
      </c>
      <c r="S166" s="202">
        <f t="shared" si="10"/>
        <v>8.3559999999999999</v>
      </c>
      <c r="T166" s="202">
        <f t="shared" si="11"/>
        <v>8.418000000000001</v>
      </c>
      <c r="U166" s="205">
        <v>8.48</v>
      </c>
    </row>
    <row r="167" spans="1:21">
      <c r="A167" s="207">
        <v>42902</v>
      </c>
      <c r="B167" s="206">
        <v>8.06</v>
      </c>
      <c r="C167" s="202">
        <v>8.01</v>
      </c>
      <c r="D167" s="203">
        <v>7.97</v>
      </c>
      <c r="E167" s="204">
        <f t="shared" si="0"/>
        <v>7.9399999999999995</v>
      </c>
      <c r="F167" s="203">
        <v>7.91</v>
      </c>
      <c r="G167" s="204">
        <f t="shared" si="1"/>
        <v>7.8949999999999996</v>
      </c>
      <c r="H167" s="202">
        <v>7.88</v>
      </c>
      <c r="I167" s="202">
        <f t="shared" si="2"/>
        <v>7.89</v>
      </c>
      <c r="J167" s="202">
        <f t="shared" si="3"/>
        <v>7.9</v>
      </c>
      <c r="K167" s="203">
        <v>7.91</v>
      </c>
      <c r="L167" s="204">
        <f t="shared" si="4"/>
        <v>7.95</v>
      </c>
      <c r="M167" s="204">
        <f t="shared" si="5"/>
        <v>7.99</v>
      </c>
      <c r="N167" s="204">
        <f t="shared" si="6"/>
        <v>8.0299999999999994</v>
      </c>
      <c r="O167" s="204">
        <f t="shared" si="7"/>
        <v>8.07</v>
      </c>
      <c r="P167" s="202">
        <v>8.11</v>
      </c>
      <c r="Q167" s="202">
        <f t="shared" si="8"/>
        <v>8.1719999999999988</v>
      </c>
      <c r="R167" s="202">
        <f t="shared" si="9"/>
        <v>8.234</v>
      </c>
      <c r="S167" s="202">
        <f t="shared" si="10"/>
        <v>8.2959999999999994</v>
      </c>
      <c r="T167" s="202">
        <f t="shared" si="11"/>
        <v>8.3580000000000005</v>
      </c>
      <c r="U167" s="205">
        <v>8.42</v>
      </c>
    </row>
    <row r="168" spans="1:21">
      <c r="A168" s="207">
        <v>42901</v>
      </c>
      <c r="B168" s="206">
        <v>8.0399999999999991</v>
      </c>
      <c r="C168" s="202">
        <v>7.96</v>
      </c>
      <c r="D168" s="203">
        <v>7.89</v>
      </c>
      <c r="E168" s="204">
        <f t="shared" si="0"/>
        <v>7.85</v>
      </c>
      <c r="F168" s="203">
        <v>7.81</v>
      </c>
      <c r="G168" s="204">
        <f t="shared" si="1"/>
        <v>7.7949999999999999</v>
      </c>
      <c r="H168" s="202">
        <v>7.78</v>
      </c>
      <c r="I168" s="202">
        <f t="shared" si="2"/>
        <v>7.7933333333333339</v>
      </c>
      <c r="J168" s="202">
        <f t="shared" si="3"/>
        <v>7.8066666666666666</v>
      </c>
      <c r="K168" s="203">
        <v>7.82</v>
      </c>
      <c r="L168" s="204">
        <f t="shared" si="4"/>
        <v>7.8660000000000005</v>
      </c>
      <c r="M168" s="204">
        <f t="shared" si="5"/>
        <v>7.9120000000000008</v>
      </c>
      <c r="N168" s="204">
        <f t="shared" si="6"/>
        <v>7.9580000000000002</v>
      </c>
      <c r="O168" s="204">
        <f t="shared" si="7"/>
        <v>8.0040000000000013</v>
      </c>
      <c r="P168" s="202">
        <v>8.0500000000000007</v>
      </c>
      <c r="Q168" s="202">
        <f t="shared" si="8"/>
        <v>8.1120000000000001</v>
      </c>
      <c r="R168" s="202">
        <f t="shared" si="9"/>
        <v>8.1739999999999995</v>
      </c>
      <c r="S168" s="202">
        <f t="shared" si="10"/>
        <v>8.2360000000000007</v>
      </c>
      <c r="T168" s="202">
        <f t="shared" si="11"/>
        <v>8.298</v>
      </c>
      <c r="U168" s="205">
        <v>8.36</v>
      </c>
    </row>
    <row r="169" spans="1:21">
      <c r="A169" s="207">
        <v>42900</v>
      </c>
      <c r="B169" s="206">
        <v>7.96</v>
      </c>
      <c r="C169" s="202">
        <v>7.87</v>
      </c>
      <c r="D169" s="203">
        <v>7.8</v>
      </c>
      <c r="E169" s="204">
        <f t="shared" si="0"/>
        <v>7.75</v>
      </c>
      <c r="F169" s="203">
        <v>7.7</v>
      </c>
      <c r="G169" s="204">
        <f t="shared" si="1"/>
        <v>7.6850000000000005</v>
      </c>
      <c r="H169" s="202">
        <v>7.67</v>
      </c>
      <c r="I169" s="202">
        <f t="shared" si="2"/>
        <v>7.6833333333333336</v>
      </c>
      <c r="J169" s="202">
        <f t="shared" si="3"/>
        <v>7.6966666666666663</v>
      </c>
      <c r="K169" s="203">
        <v>7.71</v>
      </c>
      <c r="L169" s="204">
        <f t="shared" si="4"/>
        <v>7.7539999999999996</v>
      </c>
      <c r="M169" s="204">
        <f t="shared" si="5"/>
        <v>7.798</v>
      </c>
      <c r="N169" s="204">
        <f t="shared" si="6"/>
        <v>7.8419999999999996</v>
      </c>
      <c r="O169" s="204">
        <f t="shared" si="7"/>
        <v>7.8860000000000001</v>
      </c>
      <c r="P169" s="202">
        <v>7.93</v>
      </c>
      <c r="Q169" s="202">
        <f t="shared" si="8"/>
        <v>7.9939999999999998</v>
      </c>
      <c r="R169" s="202">
        <f t="shared" si="9"/>
        <v>8.0579999999999998</v>
      </c>
      <c r="S169" s="202">
        <f t="shared" si="10"/>
        <v>8.1219999999999999</v>
      </c>
      <c r="T169" s="202">
        <f t="shared" si="11"/>
        <v>8.1859999999999999</v>
      </c>
      <c r="U169" s="205">
        <v>8.25</v>
      </c>
    </row>
    <row r="170" spans="1:21">
      <c r="A170" s="207">
        <v>42899</v>
      </c>
      <c r="B170" s="206">
        <v>8</v>
      </c>
      <c r="C170" s="202">
        <v>7.91</v>
      </c>
      <c r="D170" s="203">
        <v>7.82</v>
      </c>
      <c r="E170" s="204">
        <f t="shared" si="0"/>
        <v>7.76</v>
      </c>
      <c r="F170" s="203">
        <v>7.7</v>
      </c>
      <c r="G170" s="204">
        <f t="shared" si="1"/>
        <v>7.67</v>
      </c>
      <c r="H170" s="202">
        <v>7.64</v>
      </c>
      <c r="I170" s="202">
        <f t="shared" si="2"/>
        <v>7.6466666666666665</v>
      </c>
      <c r="J170" s="202">
        <f t="shared" si="3"/>
        <v>7.6533333333333333</v>
      </c>
      <c r="K170" s="203">
        <v>7.66</v>
      </c>
      <c r="L170" s="204">
        <f t="shared" si="4"/>
        <v>7.7039999999999997</v>
      </c>
      <c r="M170" s="204">
        <f t="shared" si="5"/>
        <v>7.7480000000000002</v>
      </c>
      <c r="N170" s="204">
        <f t="shared" si="6"/>
        <v>7.7919999999999998</v>
      </c>
      <c r="O170" s="204">
        <f t="shared" si="7"/>
        <v>7.8360000000000003</v>
      </c>
      <c r="P170" s="202">
        <v>7.88</v>
      </c>
      <c r="Q170" s="202">
        <f t="shared" si="8"/>
        <v>7.9459999999999997</v>
      </c>
      <c r="R170" s="202">
        <f t="shared" si="9"/>
        <v>8.0120000000000005</v>
      </c>
      <c r="S170" s="202">
        <f t="shared" si="10"/>
        <v>8.0780000000000012</v>
      </c>
      <c r="T170" s="202">
        <f t="shared" si="11"/>
        <v>8.1440000000000001</v>
      </c>
      <c r="U170" s="205">
        <v>8.2100000000000009</v>
      </c>
    </row>
    <row r="171" spans="1:21">
      <c r="A171" s="207">
        <v>42895</v>
      </c>
      <c r="B171" s="206">
        <v>8.0299999999999994</v>
      </c>
      <c r="C171" s="202">
        <v>7.92</v>
      </c>
      <c r="D171" s="203">
        <v>7.83</v>
      </c>
      <c r="E171" s="204">
        <f t="shared" si="0"/>
        <v>7.7650000000000006</v>
      </c>
      <c r="F171" s="203">
        <v>7.7</v>
      </c>
      <c r="G171" s="204">
        <f t="shared" si="1"/>
        <v>7.6750000000000007</v>
      </c>
      <c r="H171" s="202">
        <v>7.65</v>
      </c>
      <c r="I171" s="202">
        <f t="shared" si="2"/>
        <v>7.6566666666666672</v>
      </c>
      <c r="J171" s="202">
        <f t="shared" si="3"/>
        <v>7.6633333333333331</v>
      </c>
      <c r="K171" s="203">
        <v>7.67</v>
      </c>
      <c r="L171" s="204">
        <f t="shared" si="4"/>
        <v>7.7160000000000002</v>
      </c>
      <c r="M171" s="204">
        <f t="shared" si="5"/>
        <v>7.7620000000000005</v>
      </c>
      <c r="N171" s="204">
        <f t="shared" si="6"/>
        <v>7.8079999999999998</v>
      </c>
      <c r="O171" s="204">
        <f t="shared" si="7"/>
        <v>7.8540000000000001</v>
      </c>
      <c r="P171" s="202">
        <v>7.9</v>
      </c>
      <c r="Q171" s="202">
        <f t="shared" si="8"/>
        <v>7.9660000000000002</v>
      </c>
      <c r="R171" s="202">
        <f t="shared" si="9"/>
        <v>8.032</v>
      </c>
      <c r="S171" s="202">
        <f t="shared" si="10"/>
        <v>8.0980000000000008</v>
      </c>
      <c r="T171" s="202">
        <f t="shared" si="11"/>
        <v>8.1639999999999997</v>
      </c>
      <c r="U171" s="205">
        <v>8.23</v>
      </c>
    </row>
    <row r="172" spans="1:21">
      <c r="A172" s="207">
        <v>42894</v>
      </c>
      <c r="B172" s="206">
        <v>8.02</v>
      </c>
      <c r="C172" s="202">
        <v>7.94</v>
      </c>
      <c r="D172" s="203">
        <v>7.86</v>
      </c>
      <c r="E172" s="204">
        <f t="shared" si="0"/>
        <v>7.79</v>
      </c>
      <c r="F172" s="203">
        <v>7.72</v>
      </c>
      <c r="G172" s="204">
        <f t="shared" si="1"/>
        <v>7.6899999999999995</v>
      </c>
      <c r="H172" s="202">
        <v>7.66</v>
      </c>
      <c r="I172" s="202">
        <f t="shared" si="2"/>
        <v>7.666666666666667</v>
      </c>
      <c r="J172" s="202">
        <f t="shared" si="3"/>
        <v>7.6733333333333329</v>
      </c>
      <c r="K172" s="203">
        <v>7.68</v>
      </c>
      <c r="L172" s="204">
        <f t="shared" si="4"/>
        <v>7.7299999999999995</v>
      </c>
      <c r="M172" s="204">
        <f t="shared" si="5"/>
        <v>7.7799999999999994</v>
      </c>
      <c r="N172" s="204">
        <f t="shared" si="6"/>
        <v>7.83</v>
      </c>
      <c r="O172" s="204">
        <f t="shared" si="7"/>
        <v>7.88</v>
      </c>
      <c r="P172" s="202">
        <v>7.93</v>
      </c>
      <c r="Q172" s="202">
        <f t="shared" si="8"/>
        <v>7.9979999999999993</v>
      </c>
      <c r="R172" s="202">
        <f t="shared" si="9"/>
        <v>8.0659999999999989</v>
      </c>
      <c r="S172" s="202">
        <f t="shared" si="10"/>
        <v>8.1340000000000003</v>
      </c>
      <c r="T172" s="202">
        <f t="shared" si="11"/>
        <v>8.202</v>
      </c>
      <c r="U172" s="205">
        <v>8.27</v>
      </c>
    </row>
    <row r="173" spans="1:21">
      <c r="A173" s="207">
        <v>42893</v>
      </c>
      <c r="B173" s="206">
        <v>8.07</v>
      </c>
      <c r="C173" s="202">
        <v>7.96</v>
      </c>
      <c r="D173" s="203">
        <v>7.86</v>
      </c>
      <c r="E173" s="204">
        <f t="shared" si="0"/>
        <v>7.79</v>
      </c>
      <c r="F173" s="203">
        <v>7.72</v>
      </c>
      <c r="G173" s="204">
        <f t="shared" si="1"/>
        <v>7.6899999999999995</v>
      </c>
      <c r="H173" s="202">
        <v>7.66</v>
      </c>
      <c r="I173" s="202">
        <f t="shared" si="2"/>
        <v>7.67</v>
      </c>
      <c r="J173" s="202">
        <f t="shared" si="3"/>
        <v>7.6800000000000006</v>
      </c>
      <c r="K173" s="203">
        <v>7.69</v>
      </c>
      <c r="L173" s="204">
        <f t="shared" si="4"/>
        <v>7.74</v>
      </c>
      <c r="M173" s="204">
        <f t="shared" si="5"/>
        <v>7.79</v>
      </c>
      <c r="N173" s="204">
        <f t="shared" si="6"/>
        <v>7.8400000000000007</v>
      </c>
      <c r="O173" s="204">
        <f t="shared" si="7"/>
        <v>7.8900000000000006</v>
      </c>
      <c r="P173" s="202">
        <v>7.94</v>
      </c>
      <c r="Q173" s="202">
        <f t="shared" si="8"/>
        <v>8.01</v>
      </c>
      <c r="R173" s="202">
        <f t="shared" si="9"/>
        <v>8.08</v>
      </c>
      <c r="S173" s="202">
        <f t="shared" si="10"/>
        <v>8.15</v>
      </c>
      <c r="T173" s="202">
        <f t="shared" si="11"/>
        <v>8.2199999999999989</v>
      </c>
      <c r="U173" s="205">
        <v>8.2899999999999991</v>
      </c>
    </row>
    <row r="174" spans="1:21">
      <c r="A174" s="207">
        <v>42892</v>
      </c>
      <c r="B174" s="206">
        <v>8.15</v>
      </c>
      <c r="C174" s="202">
        <v>8.01</v>
      </c>
      <c r="D174" s="203">
        <v>7.9</v>
      </c>
      <c r="E174" s="204">
        <f t="shared" si="0"/>
        <v>7.82</v>
      </c>
      <c r="F174" s="203">
        <v>7.74</v>
      </c>
      <c r="G174" s="204">
        <f t="shared" si="1"/>
        <v>7.7</v>
      </c>
      <c r="H174" s="202">
        <v>7.66</v>
      </c>
      <c r="I174" s="202">
        <f t="shared" si="2"/>
        <v>7.67</v>
      </c>
      <c r="J174" s="202">
        <f t="shared" si="3"/>
        <v>7.6800000000000006</v>
      </c>
      <c r="K174" s="203">
        <v>7.69</v>
      </c>
      <c r="L174" s="204">
        <f t="shared" si="4"/>
        <v>7.74</v>
      </c>
      <c r="M174" s="204">
        <f t="shared" si="5"/>
        <v>7.79</v>
      </c>
      <c r="N174" s="204">
        <f t="shared" si="6"/>
        <v>7.8400000000000007</v>
      </c>
      <c r="O174" s="204">
        <f t="shared" si="7"/>
        <v>7.8900000000000006</v>
      </c>
      <c r="P174" s="202">
        <v>7.94</v>
      </c>
      <c r="Q174" s="202">
        <f t="shared" si="8"/>
        <v>8.0120000000000005</v>
      </c>
      <c r="R174" s="202">
        <f t="shared" si="9"/>
        <v>8.0839999999999996</v>
      </c>
      <c r="S174" s="202">
        <f t="shared" si="10"/>
        <v>8.1560000000000006</v>
      </c>
      <c r="T174" s="202">
        <f t="shared" si="11"/>
        <v>8.2280000000000015</v>
      </c>
      <c r="U174" s="205">
        <v>8.3000000000000007</v>
      </c>
    </row>
    <row r="175" spans="1:21">
      <c r="A175" s="207">
        <v>42891</v>
      </c>
      <c r="B175" s="206">
        <v>8.23</v>
      </c>
      <c r="C175" s="202">
        <v>8.0500000000000007</v>
      </c>
      <c r="D175" s="203">
        <v>7.93</v>
      </c>
      <c r="E175" s="204">
        <f t="shared" si="0"/>
        <v>7.8449999999999998</v>
      </c>
      <c r="F175" s="203">
        <v>7.76</v>
      </c>
      <c r="G175" s="204">
        <f t="shared" si="1"/>
        <v>7.72</v>
      </c>
      <c r="H175" s="202">
        <v>7.68</v>
      </c>
      <c r="I175" s="202">
        <f t="shared" si="2"/>
        <v>7.6833333333333336</v>
      </c>
      <c r="J175" s="202">
        <f t="shared" si="3"/>
        <v>7.6866666666666665</v>
      </c>
      <c r="K175" s="203">
        <v>7.69</v>
      </c>
      <c r="L175" s="204">
        <f t="shared" si="4"/>
        <v>7.74</v>
      </c>
      <c r="M175" s="204">
        <f t="shared" si="5"/>
        <v>7.79</v>
      </c>
      <c r="N175" s="204">
        <f t="shared" si="6"/>
        <v>7.8400000000000007</v>
      </c>
      <c r="O175" s="204">
        <f t="shared" si="7"/>
        <v>7.8900000000000006</v>
      </c>
      <c r="P175" s="202">
        <v>7.94</v>
      </c>
      <c r="Q175" s="202">
        <f t="shared" si="8"/>
        <v>8.0080000000000009</v>
      </c>
      <c r="R175" s="202">
        <f t="shared" si="9"/>
        <v>8.0760000000000005</v>
      </c>
      <c r="S175" s="202">
        <f t="shared" si="10"/>
        <v>8.1440000000000001</v>
      </c>
      <c r="T175" s="202">
        <f t="shared" si="11"/>
        <v>8.2119999999999997</v>
      </c>
      <c r="U175" s="205">
        <v>8.2799999999999994</v>
      </c>
    </row>
    <row r="176" spans="1:21">
      <c r="A176" s="207">
        <v>42888</v>
      </c>
      <c r="B176" s="206">
        <v>8.27</v>
      </c>
      <c r="C176" s="202">
        <v>8.08</v>
      </c>
      <c r="D176" s="203">
        <v>7.93</v>
      </c>
      <c r="E176" s="204">
        <f t="shared" si="0"/>
        <v>7.83</v>
      </c>
      <c r="F176" s="203">
        <v>7.73</v>
      </c>
      <c r="G176" s="204">
        <f t="shared" si="1"/>
        <v>7.68</v>
      </c>
      <c r="H176" s="202">
        <v>7.63</v>
      </c>
      <c r="I176" s="202">
        <f t="shared" si="2"/>
        <v>7.63</v>
      </c>
      <c r="J176" s="202">
        <f t="shared" si="3"/>
        <v>7.63</v>
      </c>
      <c r="K176" s="203">
        <v>7.63</v>
      </c>
      <c r="L176" s="204">
        <f t="shared" si="4"/>
        <v>7.6739999999999995</v>
      </c>
      <c r="M176" s="204">
        <f t="shared" si="5"/>
        <v>7.718</v>
      </c>
      <c r="N176" s="204">
        <f t="shared" si="6"/>
        <v>7.7619999999999996</v>
      </c>
      <c r="O176" s="204">
        <f t="shared" si="7"/>
        <v>7.806</v>
      </c>
      <c r="P176" s="202">
        <v>7.85</v>
      </c>
      <c r="Q176" s="202">
        <f t="shared" si="8"/>
        <v>7.9179999999999993</v>
      </c>
      <c r="R176" s="202">
        <f t="shared" si="9"/>
        <v>7.9859999999999998</v>
      </c>
      <c r="S176" s="202">
        <f t="shared" si="10"/>
        <v>8.0540000000000003</v>
      </c>
      <c r="T176" s="202">
        <f t="shared" si="11"/>
        <v>8.1219999999999999</v>
      </c>
      <c r="U176" s="205">
        <v>8.19</v>
      </c>
    </row>
    <row r="177" spans="1:21">
      <c r="A177" s="207">
        <v>42887</v>
      </c>
      <c r="B177" s="206">
        <v>8.2899999999999991</v>
      </c>
      <c r="C177" s="202">
        <v>8.09</v>
      </c>
      <c r="D177" s="203">
        <v>7.93</v>
      </c>
      <c r="E177" s="204">
        <f t="shared" si="0"/>
        <v>7.82</v>
      </c>
      <c r="F177" s="203">
        <v>7.71</v>
      </c>
      <c r="G177" s="204">
        <f t="shared" si="1"/>
        <v>7.66</v>
      </c>
      <c r="H177" s="202">
        <v>7.61</v>
      </c>
      <c r="I177" s="202">
        <f t="shared" si="2"/>
        <v>7.61</v>
      </c>
      <c r="J177" s="202">
        <f t="shared" si="3"/>
        <v>7.61</v>
      </c>
      <c r="K177" s="203">
        <v>7.61</v>
      </c>
      <c r="L177" s="204">
        <f t="shared" si="4"/>
        <v>7.6560000000000006</v>
      </c>
      <c r="M177" s="204">
        <f t="shared" si="5"/>
        <v>7.702</v>
      </c>
      <c r="N177" s="204">
        <f t="shared" si="6"/>
        <v>7.7480000000000002</v>
      </c>
      <c r="O177" s="204">
        <f t="shared" si="7"/>
        <v>7.7939999999999996</v>
      </c>
      <c r="P177" s="202">
        <v>7.84</v>
      </c>
      <c r="Q177" s="202">
        <f t="shared" si="8"/>
        <v>7.91</v>
      </c>
      <c r="R177" s="202">
        <f t="shared" si="9"/>
        <v>7.9799999999999995</v>
      </c>
      <c r="S177" s="202">
        <f t="shared" si="10"/>
        <v>8.0499999999999989</v>
      </c>
      <c r="T177" s="202">
        <f t="shared" si="11"/>
        <v>8.1199999999999992</v>
      </c>
      <c r="U177" s="205">
        <v>8.19</v>
      </c>
    </row>
    <row r="178" spans="1:21">
      <c r="A178" s="207">
        <v>42886</v>
      </c>
      <c r="B178" s="206">
        <v>8.34</v>
      </c>
      <c r="C178" s="202">
        <v>8.16</v>
      </c>
      <c r="D178" s="203">
        <v>8.02</v>
      </c>
      <c r="E178" s="204">
        <f t="shared" si="0"/>
        <v>7.9249999999999998</v>
      </c>
      <c r="F178" s="203">
        <v>7.83</v>
      </c>
      <c r="G178" s="204">
        <f t="shared" si="1"/>
        <v>7.7750000000000004</v>
      </c>
      <c r="H178" s="202">
        <v>7.72</v>
      </c>
      <c r="I178" s="202">
        <f t="shared" si="2"/>
        <v>7.7166666666666668</v>
      </c>
      <c r="J178" s="202">
        <f t="shared" si="3"/>
        <v>7.7133333333333329</v>
      </c>
      <c r="K178" s="203">
        <v>7.71</v>
      </c>
      <c r="L178" s="204">
        <f t="shared" si="4"/>
        <v>7.75</v>
      </c>
      <c r="M178" s="204">
        <f t="shared" si="5"/>
        <v>7.79</v>
      </c>
      <c r="N178" s="204">
        <f t="shared" si="6"/>
        <v>7.83</v>
      </c>
      <c r="O178" s="204">
        <f t="shared" si="7"/>
        <v>7.87</v>
      </c>
      <c r="P178" s="202">
        <v>7.91</v>
      </c>
      <c r="Q178" s="202">
        <f t="shared" si="8"/>
        <v>7.9720000000000004</v>
      </c>
      <c r="R178" s="202">
        <f t="shared" si="9"/>
        <v>8.0340000000000007</v>
      </c>
      <c r="S178" s="202">
        <f t="shared" si="10"/>
        <v>8.0960000000000001</v>
      </c>
      <c r="T178" s="202">
        <f t="shared" si="11"/>
        <v>8.1580000000000013</v>
      </c>
      <c r="U178" s="205">
        <v>8.2200000000000006</v>
      </c>
    </row>
    <row r="179" spans="1:21">
      <c r="A179" s="207">
        <v>42885</v>
      </c>
      <c r="B179" s="206">
        <v>8.34</v>
      </c>
      <c r="C179" s="202">
        <v>8.19</v>
      </c>
      <c r="D179" s="203">
        <v>8.0399999999999991</v>
      </c>
      <c r="E179" s="204">
        <f t="shared" si="0"/>
        <v>7.93</v>
      </c>
      <c r="F179" s="203">
        <v>7.82</v>
      </c>
      <c r="G179" s="204">
        <f t="shared" si="1"/>
        <v>7.7650000000000006</v>
      </c>
      <c r="H179" s="202">
        <v>7.71</v>
      </c>
      <c r="I179" s="202">
        <f t="shared" si="2"/>
        <v>7.7033333333333331</v>
      </c>
      <c r="J179" s="202">
        <f t="shared" si="3"/>
        <v>7.6966666666666672</v>
      </c>
      <c r="K179" s="203">
        <v>7.69</v>
      </c>
      <c r="L179" s="204">
        <f t="shared" si="4"/>
        <v>7.7320000000000002</v>
      </c>
      <c r="M179" s="204">
        <f t="shared" si="5"/>
        <v>7.774</v>
      </c>
      <c r="N179" s="204">
        <f t="shared" si="6"/>
        <v>7.8160000000000007</v>
      </c>
      <c r="O179" s="204">
        <f t="shared" si="7"/>
        <v>7.8580000000000005</v>
      </c>
      <c r="P179" s="202">
        <v>7.9</v>
      </c>
      <c r="Q179" s="202">
        <f t="shared" si="8"/>
        <v>7.9640000000000004</v>
      </c>
      <c r="R179" s="202">
        <f t="shared" si="9"/>
        <v>8.0280000000000005</v>
      </c>
      <c r="S179" s="202">
        <f t="shared" si="10"/>
        <v>8.0920000000000005</v>
      </c>
      <c r="T179" s="202">
        <f t="shared" si="11"/>
        <v>8.1560000000000006</v>
      </c>
      <c r="U179" s="205">
        <v>8.2200000000000006</v>
      </c>
    </row>
    <row r="180" spans="1:21">
      <c r="A180" s="207">
        <v>42884</v>
      </c>
      <c r="B180" s="206">
        <v>8.31</v>
      </c>
      <c r="C180" s="202">
        <v>8.14</v>
      </c>
      <c r="D180" s="203">
        <v>7.99</v>
      </c>
      <c r="E180" s="204">
        <f t="shared" si="0"/>
        <v>7.88</v>
      </c>
      <c r="F180" s="203">
        <v>7.77</v>
      </c>
      <c r="G180" s="204">
        <f t="shared" si="1"/>
        <v>7.7149999999999999</v>
      </c>
      <c r="H180" s="202">
        <v>7.66</v>
      </c>
      <c r="I180" s="202">
        <f t="shared" si="2"/>
        <v>7.6566666666666672</v>
      </c>
      <c r="J180" s="202">
        <f t="shared" si="3"/>
        <v>7.6533333333333333</v>
      </c>
      <c r="K180" s="203">
        <v>7.65</v>
      </c>
      <c r="L180" s="204">
        <f t="shared" si="4"/>
        <v>7.6960000000000006</v>
      </c>
      <c r="M180" s="204">
        <f t="shared" si="5"/>
        <v>7.742</v>
      </c>
      <c r="N180" s="204">
        <f t="shared" si="6"/>
        <v>7.7880000000000003</v>
      </c>
      <c r="O180" s="204">
        <f t="shared" si="7"/>
        <v>7.8339999999999996</v>
      </c>
      <c r="P180" s="202">
        <v>7.88</v>
      </c>
      <c r="Q180" s="202">
        <f t="shared" si="8"/>
        <v>7.9459999999999997</v>
      </c>
      <c r="R180" s="202">
        <f t="shared" si="9"/>
        <v>8.0120000000000005</v>
      </c>
      <c r="S180" s="202">
        <f t="shared" si="10"/>
        <v>8.0780000000000012</v>
      </c>
      <c r="T180" s="202">
        <f t="shared" si="11"/>
        <v>8.1440000000000001</v>
      </c>
      <c r="U180" s="205">
        <v>8.2100000000000009</v>
      </c>
    </row>
    <row r="181" spans="1:21">
      <c r="A181" s="207">
        <v>42881</v>
      </c>
      <c r="B181" s="206">
        <v>8.36</v>
      </c>
      <c r="C181" s="202">
        <v>8.18</v>
      </c>
      <c r="D181" s="203">
        <v>8.0399999999999991</v>
      </c>
      <c r="E181" s="204">
        <f t="shared" si="0"/>
        <v>7.9249999999999989</v>
      </c>
      <c r="F181" s="203">
        <v>7.81</v>
      </c>
      <c r="G181" s="204">
        <f t="shared" si="1"/>
        <v>7.75</v>
      </c>
      <c r="H181" s="202">
        <v>7.69</v>
      </c>
      <c r="I181" s="202">
        <f t="shared" si="2"/>
        <v>7.6833333333333336</v>
      </c>
      <c r="J181" s="202">
        <f t="shared" si="3"/>
        <v>7.6766666666666667</v>
      </c>
      <c r="K181" s="203">
        <v>7.67</v>
      </c>
      <c r="L181" s="204">
        <f t="shared" si="4"/>
        <v>7.7139999999999995</v>
      </c>
      <c r="M181" s="204">
        <f t="shared" si="5"/>
        <v>7.758</v>
      </c>
      <c r="N181" s="204">
        <f t="shared" si="6"/>
        <v>7.8019999999999996</v>
      </c>
      <c r="O181" s="204">
        <f t="shared" si="7"/>
        <v>7.8460000000000001</v>
      </c>
      <c r="P181" s="202">
        <v>7.89</v>
      </c>
      <c r="Q181" s="202">
        <f t="shared" si="8"/>
        <v>7.9539999999999997</v>
      </c>
      <c r="R181" s="202">
        <f t="shared" si="9"/>
        <v>8.0180000000000007</v>
      </c>
      <c r="S181" s="202">
        <f t="shared" si="10"/>
        <v>8.0820000000000007</v>
      </c>
      <c r="T181" s="202">
        <f t="shared" si="11"/>
        <v>8.1460000000000008</v>
      </c>
      <c r="U181" s="205">
        <v>8.2100000000000009</v>
      </c>
    </row>
    <row r="182" spans="1:21">
      <c r="A182" s="207">
        <v>42880</v>
      </c>
      <c r="B182" s="206">
        <v>8.34</v>
      </c>
      <c r="C182" s="202">
        <v>8.19</v>
      </c>
      <c r="D182" s="203">
        <v>8.0299999999999994</v>
      </c>
      <c r="E182" s="204">
        <f t="shared" si="0"/>
        <v>7.8999999999999995</v>
      </c>
      <c r="F182" s="203">
        <v>7.77</v>
      </c>
      <c r="G182" s="204">
        <f t="shared" si="1"/>
        <v>7.6999999999999993</v>
      </c>
      <c r="H182" s="202">
        <v>7.63</v>
      </c>
      <c r="I182" s="202">
        <f t="shared" si="2"/>
        <v>7.62</v>
      </c>
      <c r="J182" s="202">
        <f t="shared" si="3"/>
        <v>7.6099999999999994</v>
      </c>
      <c r="K182" s="203">
        <v>7.6</v>
      </c>
      <c r="L182" s="204">
        <f t="shared" si="4"/>
        <v>7.6459999999999999</v>
      </c>
      <c r="M182" s="204">
        <f t="shared" si="5"/>
        <v>7.6920000000000002</v>
      </c>
      <c r="N182" s="204">
        <f t="shared" si="6"/>
        <v>7.7379999999999995</v>
      </c>
      <c r="O182" s="204">
        <f t="shared" si="7"/>
        <v>7.7839999999999998</v>
      </c>
      <c r="P182" s="202">
        <v>7.83</v>
      </c>
      <c r="Q182" s="202">
        <f t="shared" si="8"/>
        <v>7.9</v>
      </c>
      <c r="R182" s="202">
        <f t="shared" si="9"/>
        <v>7.97</v>
      </c>
      <c r="S182" s="202">
        <f t="shared" si="10"/>
        <v>8.0399999999999991</v>
      </c>
      <c r="T182" s="202">
        <f t="shared" si="11"/>
        <v>8.11</v>
      </c>
      <c r="U182" s="205">
        <v>8.18</v>
      </c>
    </row>
    <row r="183" spans="1:21">
      <c r="A183" s="207">
        <v>42879</v>
      </c>
      <c r="B183" s="206">
        <v>8.31</v>
      </c>
      <c r="C183" s="202">
        <v>8.16</v>
      </c>
      <c r="D183" s="203">
        <v>8</v>
      </c>
      <c r="E183" s="204">
        <f t="shared" si="0"/>
        <v>7.88</v>
      </c>
      <c r="F183" s="203">
        <v>7.76</v>
      </c>
      <c r="G183" s="204">
        <f t="shared" si="1"/>
        <v>7.6950000000000003</v>
      </c>
      <c r="H183" s="202">
        <v>7.63</v>
      </c>
      <c r="I183" s="202">
        <f t="shared" si="2"/>
        <v>7.62</v>
      </c>
      <c r="J183" s="202">
        <f t="shared" si="3"/>
        <v>7.6099999999999994</v>
      </c>
      <c r="K183" s="203">
        <v>7.6</v>
      </c>
      <c r="L183" s="204">
        <f t="shared" si="4"/>
        <v>7.6440000000000001</v>
      </c>
      <c r="M183" s="204">
        <f t="shared" si="5"/>
        <v>7.6879999999999997</v>
      </c>
      <c r="N183" s="204">
        <f t="shared" si="6"/>
        <v>7.7320000000000002</v>
      </c>
      <c r="O183" s="204">
        <f t="shared" si="7"/>
        <v>7.7759999999999998</v>
      </c>
      <c r="P183" s="202">
        <v>7.82</v>
      </c>
      <c r="Q183" s="202">
        <f t="shared" si="8"/>
        <v>7.8860000000000001</v>
      </c>
      <c r="R183" s="202">
        <f t="shared" si="9"/>
        <v>7.952</v>
      </c>
      <c r="S183" s="202">
        <f t="shared" si="10"/>
        <v>8.0180000000000007</v>
      </c>
      <c r="T183" s="202">
        <f t="shared" si="11"/>
        <v>8.0839999999999996</v>
      </c>
      <c r="U183" s="205">
        <v>8.15</v>
      </c>
    </row>
    <row r="184" spans="1:21">
      <c r="A184" s="207">
        <v>42878</v>
      </c>
      <c r="B184" s="206">
        <v>8.32</v>
      </c>
      <c r="C184" s="202">
        <v>8.1300000000000008</v>
      </c>
      <c r="D184" s="203">
        <v>7.95</v>
      </c>
      <c r="E184" s="204">
        <f t="shared" si="0"/>
        <v>7.8149999999999995</v>
      </c>
      <c r="F184" s="203">
        <v>7.68</v>
      </c>
      <c r="G184" s="204">
        <f t="shared" si="1"/>
        <v>7.6099999999999994</v>
      </c>
      <c r="H184" s="202">
        <v>7.54</v>
      </c>
      <c r="I184" s="202">
        <f t="shared" si="2"/>
        <v>7.54</v>
      </c>
      <c r="J184" s="202">
        <f t="shared" si="3"/>
        <v>7.54</v>
      </c>
      <c r="K184" s="203">
        <v>7.54</v>
      </c>
      <c r="L184" s="204">
        <f t="shared" si="4"/>
        <v>7.5940000000000003</v>
      </c>
      <c r="M184" s="204">
        <f t="shared" si="5"/>
        <v>7.6479999999999997</v>
      </c>
      <c r="N184" s="204">
        <f t="shared" si="6"/>
        <v>7.702</v>
      </c>
      <c r="O184" s="204">
        <f t="shared" si="7"/>
        <v>7.7559999999999993</v>
      </c>
      <c r="P184" s="202">
        <v>7.81</v>
      </c>
      <c r="Q184" s="202">
        <f t="shared" si="8"/>
        <v>7.8859999999999992</v>
      </c>
      <c r="R184" s="202">
        <f t="shared" si="9"/>
        <v>7.9619999999999997</v>
      </c>
      <c r="S184" s="202">
        <f t="shared" si="10"/>
        <v>8.0380000000000003</v>
      </c>
      <c r="T184" s="202">
        <f t="shared" si="11"/>
        <v>8.113999999999999</v>
      </c>
      <c r="U184" s="205">
        <v>8.19</v>
      </c>
    </row>
    <row r="185" spans="1:21">
      <c r="A185" s="207">
        <v>42877</v>
      </c>
      <c r="B185" s="206">
        <v>8.26</v>
      </c>
      <c r="C185" s="202">
        <v>8.1</v>
      </c>
      <c r="D185" s="203">
        <v>7.94</v>
      </c>
      <c r="E185" s="204">
        <f t="shared" si="0"/>
        <v>7.8100000000000005</v>
      </c>
      <c r="F185" s="203">
        <v>7.68</v>
      </c>
      <c r="G185" s="204">
        <f t="shared" si="1"/>
        <v>7.6199999999999992</v>
      </c>
      <c r="H185" s="202">
        <v>7.56</v>
      </c>
      <c r="I185" s="202">
        <f t="shared" si="2"/>
        <v>7.5566666666666666</v>
      </c>
      <c r="J185" s="202">
        <f t="shared" si="3"/>
        <v>7.5533333333333328</v>
      </c>
      <c r="K185" s="203">
        <v>7.55</v>
      </c>
      <c r="L185" s="204">
        <f t="shared" si="4"/>
        <v>7.6</v>
      </c>
      <c r="M185" s="204">
        <f t="shared" si="5"/>
        <v>7.6499999999999995</v>
      </c>
      <c r="N185" s="204">
        <f t="shared" si="6"/>
        <v>7.7</v>
      </c>
      <c r="O185" s="204">
        <f t="shared" si="7"/>
        <v>7.75</v>
      </c>
      <c r="P185" s="202">
        <v>7.8</v>
      </c>
      <c r="Q185" s="202">
        <f t="shared" si="8"/>
        <v>7.8719999999999999</v>
      </c>
      <c r="R185" s="202">
        <f t="shared" si="9"/>
        <v>7.944</v>
      </c>
      <c r="S185" s="202">
        <f t="shared" si="10"/>
        <v>8.016</v>
      </c>
      <c r="T185" s="202">
        <f t="shared" si="11"/>
        <v>8.088000000000001</v>
      </c>
      <c r="U185" s="205">
        <v>8.16</v>
      </c>
    </row>
    <row r="186" spans="1:21">
      <c r="A186" s="207">
        <v>42874</v>
      </c>
      <c r="B186" s="206">
        <v>8.31</v>
      </c>
      <c r="C186" s="202">
        <v>8.15</v>
      </c>
      <c r="D186" s="203">
        <v>7.97</v>
      </c>
      <c r="E186" s="204">
        <f t="shared" si="0"/>
        <v>7.83</v>
      </c>
      <c r="F186" s="203">
        <v>7.69</v>
      </c>
      <c r="G186" s="204">
        <f t="shared" si="1"/>
        <v>7.62</v>
      </c>
      <c r="H186" s="202">
        <v>7.55</v>
      </c>
      <c r="I186" s="202">
        <f t="shared" si="2"/>
        <v>7.5533333333333328</v>
      </c>
      <c r="J186" s="202">
        <f t="shared" si="3"/>
        <v>7.5566666666666666</v>
      </c>
      <c r="K186" s="203">
        <v>7.56</v>
      </c>
      <c r="L186" s="204">
        <f t="shared" si="4"/>
        <v>7.6139999999999999</v>
      </c>
      <c r="M186" s="204">
        <f t="shared" si="5"/>
        <v>7.6680000000000001</v>
      </c>
      <c r="N186" s="204">
        <f t="shared" si="6"/>
        <v>7.7219999999999995</v>
      </c>
      <c r="O186" s="204">
        <f t="shared" si="7"/>
        <v>7.7759999999999998</v>
      </c>
      <c r="P186" s="202">
        <v>7.83</v>
      </c>
      <c r="Q186" s="202">
        <f t="shared" si="8"/>
        <v>7.9020000000000001</v>
      </c>
      <c r="R186" s="202">
        <f t="shared" si="9"/>
        <v>7.9740000000000002</v>
      </c>
      <c r="S186" s="202">
        <f t="shared" si="10"/>
        <v>8.0459999999999994</v>
      </c>
      <c r="T186" s="202">
        <f t="shared" si="11"/>
        <v>8.1180000000000003</v>
      </c>
      <c r="U186" s="205">
        <v>8.19</v>
      </c>
    </row>
    <row r="187" spans="1:21">
      <c r="A187" s="207">
        <v>42873</v>
      </c>
      <c r="B187" s="206">
        <v>8.2899999999999991</v>
      </c>
      <c r="C187" s="202">
        <v>8.15</v>
      </c>
      <c r="D187" s="203">
        <v>8.01</v>
      </c>
      <c r="E187" s="204">
        <f t="shared" si="0"/>
        <v>7.89</v>
      </c>
      <c r="F187" s="203">
        <v>7.77</v>
      </c>
      <c r="G187" s="204">
        <f t="shared" si="1"/>
        <v>7.71</v>
      </c>
      <c r="H187" s="202">
        <v>7.65</v>
      </c>
      <c r="I187" s="202">
        <f t="shared" si="2"/>
        <v>7.65</v>
      </c>
      <c r="J187" s="202">
        <f t="shared" si="3"/>
        <v>7.65</v>
      </c>
      <c r="K187" s="203">
        <v>7.65</v>
      </c>
      <c r="L187" s="204">
        <f t="shared" si="4"/>
        <v>7.6960000000000006</v>
      </c>
      <c r="M187" s="204">
        <f t="shared" si="5"/>
        <v>7.742</v>
      </c>
      <c r="N187" s="204">
        <f t="shared" si="6"/>
        <v>7.7880000000000003</v>
      </c>
      <c r="O187" s="204">
        <f t="shared" si="7"/>
        <v>7.8339999999999996</v>
      </c>
      <c r="P187" s="202">
        <v>7.88</v>
      </c>
      <c r="Q187" s="202">
        <f t="shared" si="8"/>
        <v>7.9459999999999997</v>
      </c>
      <c r="R187" s="202">
        <f t="shared" si="9"/>
        <v>8.0120000000000005</v>
      </c>
      <c r="S187" s="202">
        <f t="shared" si="10"/>
        <v>8.0780000000000012</v>
      </c>
      <c r="T187" s="202">
        <f t="shared" si="11"/>
        <v>8.1440000000000001</v>
      </c>
      <c r="U187" s="205">
        <v>8.2100000000000009</v>
      </c>
    </row>
    <row r="188" spans="1:21">
      <c r="A188" s="207">
        <v>42872</v>
      </c>
      <c r="B188" s="206">
        <v>8.3000000000000007</v>
      </c>
      <c r="C188" s="202">
        <v>8.16</v>
      </c>
      <c r="D188" s="203">
        <v>8</v>
      </c>
      <c r="E188" s="204">
        <f t="shared" si="0"/>
        <v>7.88</v>
      </c>
      <c r="F188" s="203">
        <v>7.76</v>
      </c>
      <c r="G188" s="204">
        <f t="shared" si="1"/>
        <v>7.7050000000000001</v>
      </c>
      <c r="H188" s="202">
        <v>7.65</v>
      </c>
      <c r="I188" s="202">
        <f t="shared" si="2"/>
        <v>7.6533333333333333</v>
      </c>
      <c r="J188" s="202">
        <f t="shared" si="3"/>
        <v>7.6566666666666672</v>
      </c>
      <c r="K188" s="203">
        <v>7.66</v>
      </c>
      <c r="L188" s="204">
        <f t="shared" si="4"/>
        <v>7.7119999999999997</v>
      </c>
      <c r="M188" s="204">
        <f t="shared" si="5"/>
        <v>7.7640000000000002</v>
      </c>
      <c r="N188" s="204">
        <f t="shared" si="6"/>
        <v>7.8159999999999998</v>
      </c>
      <c r="O188" s="204">
        <f t="shared" si="7"/>
        <v>7.8680000000000003</v>
      </c>
      <c r="P188" s="202">
        <v>7.92</v>
      </c>
      <c r="Q188" s="202">
        <f t="shared" si="8"/>
        <v>7.992</v>
      </c>
      <c r="R188" s="202">
        <f t="shared" si="9"/>
        <v>8.0640000000000001</v>
      </c>
      <c r="S188" s="202">
        <f t="shared" si="10"/>
        <v>8.1359999999999992</v>
      </c>
      <c r="T188" s="202">
        <f t="shared" si="11"/>
        <v>8.2080000000000002</v>
      </c>
      <c r="U188" s="205">
        <v>8.2799999999999994</v>
      </c>
    </row>
    <row r="189" spans="1:21">
      <c r="A189" s="207">
        <v>42871</v>
      </c>
      <c r="B189" s="206">
        <v>8.2899999999999991</v>
      </c>
      <c r="C189" s="202">
        <v>8.14</v>
      </c>
      <c r="D189" s="203">
        <v>7.97</v>
      </c>
      <c r="E189" s="204">
        <f t="shared" si="0"/>
        <v>7.835</v>
      </c>
      <c r="F189" s="203">
        <v>7.7</v>
      </c>
      <c r="G189" s="204">
        <f t="shared" si="1"/>
        <v>7.6400000000000006</v>
      </c>
      <c r="H189" s="202">
        <v>7.58</v>
      </c>
      <c r="I189" s="202">
        <f t="shared" si="2"/>
        <v>7.5866666666666669</v>
      </c>
      <c r="J189" s="202">
        <f t="shared" si="3"/>
        <v>7.5933333333333328</v>
      </c>
      <c r="K189" s="203">
        <v>7.6</v>
      </c>
      <c r="L189" s="204">
        <f t="shared" si="4"/>
        <v>7.6559999999999997</v>
      </c>
      <c r="M189" s="204">
        <f t="shared" si="5"/>
        <v>7.7119999999999997</v>
      </c>
      <c r="N189" s="204">
        <f t="shared" si="6"/>
        <v>7.7679999999999998</v>
      </c>
      <c r="O189" s="204">
        <f t="shared" si="7"/>
        <v>7.8239999999999998</v>
      </c>
      <c r="P189" s="202">
        <v>7.88</v>
      </c>
      <c r="Q189" s="202">
        <f t="shared" si="8"/>
        <v>7.9539999999999997</v>
      </c>
      <c r="R189" s="202">
        <f t="shared" si="9"/>
        <v>8.0280000000000005</v>
      </c>
      <c r="S189" s="202">
        <f t="shared" si="10"/>
        <v>8.1020000000000003</v>
      </c>
      <c r="T189" s="202">
        <f t="shared" si="11"/>
        <v>8.1760000000000002</v>
      </c>
      <c r="U189" s="205">
        <v>8.25</v>
      </c>
    </row>
    <row r="190" spans="1:21">
      <c r="A190" s="207">
        <v>42870</v>
      </c>
      <c r="B190" s="206">
        <v>8.2899999999999991</v>
      </c>
      <c r="C190" s="202">
        <v>8.1199999999999992</v>
      </c>
      <c r="D190" s="203">
        <v>7.94</v>
      </c>
      <c r="E190" s="204">
        <f t="shared" si="0"/>
        <v>7.8000000000000007</v>
      </c>
      <c r="F190" s="203">
        <v>7.66</v>
      </c>
      <c r="G190" s="204">
        <f t="shared" si="1"/>
        <v>7.5950000000000006</v>
      </c>
      <c r="H190" s="202">
        <v>7.53</v>
      </c>
      <c r="I190" s="202">
        <f t="shared" si="2"/>
        <v>7.54</v>
      </c>
      <c r="J190" s="202">
        <f t="shared" si="3"/>
        <v>7.55</v>
      </c>
      <c r="K190" s="203">
        <v>7.56</v>
      </c>
      <c r="L190" s="204">
        <f t="shared" si="4"/>
        <v>7.6219999999999999</v>
      </c>
      <c r="M190" s="204">
        <f t="shared" si="5"/>
        <v>7.6840000000000002</v>
      </c>
      <c r="N190" s="204">
        <f t="shared" si="6"/>
        <v>7.7459999999999996</v>
      </c>
      <c r="O190" s="204">
        <f t="shared" si="7"/>
        <v>7.8079999999999998</v>
      </c>
      <c r="P190" s="202">
        <v>7.87</v>
      </c>
      <c r="Q190" s="202">
        <f t="shared" si="8"/>
        <v>7.9480000000000004</v>
      </c>
      <c r="R190" s="202">
        <f t="shared" si="9"/>
        <v>8.0259999999999998</v>
      </c>
      <c r="S190" s="202">
        <f t="shared" si="10"/>
        <v>8.1039999999999992</v>
      </c>
      <c r="T190" s="202">
        <f t="shared" si="11"/>
        <v>8.1820000000000004</v>
      </c>
      <c r="U190" s="205">
        <v>8.26</v>
      </c>
    </row>
    <row r="191" spans="1:21">
      <c r="A191" s="207">
        <v>42867</v>
      </c>
      <c r="B191" s="206">
        <v>8.24</v>
      </c>
      <c r="C191" s="202">
        <v>8.08</v>
      </c>
      <c r="D191" s="203">
        <v>7.93</v>
      </c>
      <c r="E191" s="204">
        <f t="shared" si="0"/>
        <v>7.8249999999999993</v>
      </c>
      <c r="F191" s="203">
        <v>7.72</v>
      </c>
      <c r="G191" s="204">
        <f t="shared" si="1"/>
        <v>7.67</v>
      </c>
      <c r="H191" s="202">
        <v>7.62</v>
      </c>
      <c r="I191" s="202">
        <f t="shared" si="2"/>
        <v>7.6266666666666669</v>
      </c>
      <c r="J191" s="202">
        <f t="shared" si="3"/>
        <v>7.6333333333333329</v>
      </c>
      <c r="K191" s="203">
        <v>7.64</v>
      </c>
      <c r="L191" s="204">
        <f t="shared" si="4"/>
        <v>7.6859999999999999</v>
      </c>
      <c r="M191" s="204">
        <f t="shared" si="5"/>
        <v>7.7320000000000002</v>
      </c>
      <c r="N191" s="204">
        <f t="shared" si="6"/>
        <v>7.7779999999999996</v>
      </c>
      <c r="O191" s="204">
        <f t="shared" si="7"/>
        <v>7.8239999999999998</v>
      </c>
      <c r="P191" s="202">
        <v>7.87</v>
      </c>
      <c r="Q191" s="202">
        <f t="shared" si="8"/>
        <v>7.9380000000000006</v>
      </c>
      <c r="R191" s="202">
        <f t="shared" si="9"/>
        <v>8.0060000000000002</v>
      </c>
      <c r="S191" s="202">
        <f t="shared" si="10"/>
        <v>8.0739999999999998</v>
      </c>
      <c r="T191" s="202">
        <f t="shared" si="11"/>
        <v>8.1420000000000012</v>
      </c>
      <c r="U191" s="205">
        <v>8.2100000000000009</v>
      </c>
    </row>
    <row r="192" spans="1:21">
      <c r="A192" s="207">
        <v>42866</v>
      </c>
      <c r="B192" s="206">
        <v>8.25</v>
      </c>
      <c r="C192" s="202">
        <v>8.14</v>
      </c>
      <c r="D192" s="203">
        <v>7.97</v>
      </c>
      <c r="E192" s="204">
        <f t="shared" si="0"/>
        <v>7.84</v>
      </c>
      <c r="F192" s="203">
        <v>7.71</v>
      </c>
      <c r="G192" s="204">
        <f t="shared" si="1"/>
        <v>7.65</v>
      </c>
      <c r="H192" s="202">
        <v>7.59</v>
      </c>
      <c r="I192" s="202">
        <f t="shared" si="2"/>
        <v>7.6066666666666665</v>
      </c>
      <c r="J192" s="202">
        <f t="shared" si="3"/>
        <v>7.6233333333333331</v>
      </c>
      <c r="K192" s="203">
        <v>7.64</v>
      </c>
      <c r="L192" s="204">
        <f t="shared" si="4"/>
        <v>7.7</v>
      </c>
      <c r="M192" s="204">
        <f t="shared" si="5"/>
        <v>7.76</v>
      </c>
      <c r="N192" s="204">
        <f t="shared" si="6"/>
        <v>7.82</v>
      </c>
      <c r="O192" s="204">
        <f t="shared" si="7"/>
        <v>7.88</v>
      </c>
      <c r="P192" s="202">
        <v>7.94</v>
      </c>
      <c r="Q192" s="202">
        <f t="shared" si="8"/>
        <v>8.0140000000000011</v>
      </c>
      <c r="R192" s="202">
        <f t="shared" si="9"/>
        <v>8.088000000000001</v>
      </c>
      <c r="S192" s="202">
        <f t="shared" si="10"/>
        <v>8.1620000000000008</v>
      </c>
      <c r="T192" s="202">
        <f t="shared" si="11"/>
        <v>8.2360000000000007</v>
      </c>
      <c r="U192" s="205">
        <v>8.31</v>
      </c>
    </row>
    <row r="193" spans="1:21">
      <c r="A193" s="207">
        <v>42865</v>
      </c>
      <c r="B193" s="206">
        <v>8.3699999999999992</v>
      </c>
      <c r="C193" s="202">
        <v>8.18</v>
      </c>
      <c r="D193" s="203">
        <v>7.98</v>
      </c>
      <c r="E193" s="204">
        <f t="shared" si="0"/>
        <v>7.8450000000000006</v>
      </c>
      <c r="F193" s="203">
        <v>7.71</v>
      </c>
      <c r="G193" s="204">
        <f t="shared" si="1"/>
        <v>7.65</v>
      </c>
      <c r="H193" s="202">
        <v>7.59</v>
      </c>
      <c r="I193" s="202">
        <f t="shared" si="2"/>
        <v>7.6066666666666665</v>
      </c>
      <c r="J193" s="202">
        <f t="shared" si="3"/>
        <v>7.6233333333333331</v>
      </c>
      <c r="K193" s="203">
        <v>7.64</v>
      </c>
      <c r="L193" s="204">
        <f t="shared" si="4"/>
        <v>7.7</v>
      </c>
      <c r="M193" s="204">
        <f t="shared" si="5"/>
        <v>7.76</v>
      </c>
      <c r="N193" s="204">
        <f t="shared" si="6"/>
        <v>7.82</v>
      </c>
      <c r="O193" s="204">
        <f t="shared" si="7"/>
        <v>7.88</v>
      </c>
      <c r="P193" s="202">
        <v>7.94</v>
      </c>
      <c r="Q193" s="202">
        <f t="shared" si="8"/>
        <v>8.0140000000000011</v>
      </c>
      <c r="R193" s="202">
        <f t="shared" si="9"/>
        <v>8.088000000000001</v>
      </c>
      <c r="S193" s="202">
        <f t="shared" si="10"/>
        <v>8.1620000000000008</v>
      </c>
      <c r="T193" s="202">
        <f t="shared" si="11"/>
        <v>8.2360000000000007</v>
      </c>
      <c r="U193" s="205">
        <v>8.31</v>
      </c>
    </row>
    <row r="194" spans="1:21">
      <c r="A194" s="207">
        <v>42860</v>
      </c>
      <c r="B194" s="206">
        <v>8.4700000000000006</v>
      </c>
      <c r="C194" s="202">
        <v>8.26</v>
      </c>
      <c r="D194" s="203">
        <v>8.09</v>
      </c>
      <c r="E194" s="204">
        <f t="shared" si="0"/>
        <v>7.97</v>
      </c>
      <c r="F194" s="203">
        <v>7.85</v>
      </c>
      <c r="G194" s="204">
        <f t="shared" si="1"/>
        <v>7.79</v>
      </c>
      <c r="H194" s="202">
        <v>7.73</v>
      </c>
      <c r="I194" s="202">
        <f t="shared" si="2"/>
        <v>7.7333333333333334</v>
      </c>
      <c r="J194" s="202">
        <f t="shared" si="3"/>
        <v>7.7366666666666672</v>
      </c>
      <c r="K194" s="203">
        <v>7.74</v>
      </c>
      <c r="L194" s="204">
        <f t="shared" si="4"/>
        <v>7.7960000000000003</v>
      </c>
      <c r="M194" s="204">
        <f t="shared" si="5"/>
        <v>7.8520000000000003</v>
      </c>
      <c r="N194" s="204">
        <f t="shared" si="6"/>
        <v>7.9079999999999995</v>
      </c>
      <c r="O194" s="204">
        <f t="shared" si="7"/>
        <v>7.9639999999999995</v>
      </c>
      <c r="P194" s="202">
        <v>8.02</v>
      </c>
      <c r="Q194" s="202">
        <f t="shared" si="8"/>
        <v>8.09</v>
      </c>
      <c r="R194" s="202">
        <f t="shared" si="9"/>
        <v>8.16</v>
      </c>
      <c r="S194" s="202">
        <f t="shared" si="10"/>
        <v>8.2299999999999986</v>
      </c>
      <c r="T194" s="202">
        <f t="shared" si="11"/>
        <v>8.2999999999999989</v>
      </c>
      <c r="U194" s="205">
        <v>8.3699999999999992</v>
      </c>
    </row>
    <row r="195" spans="1:21">
      <c r="A195" s="207">
        <v>42859</v>
      </c>
      <c r="B195" s="206">
        <v>8.35</v>
      </c>
      <c r="C195" s="202">
        <v>8.18</v>
      </c>
      <c r="D195" s="203">
        <v>8.02</v>
      </c>
      <c r="E195" s="204">
        <f t="shared" si="0"/>
        <v>7.9049999999999994</v>
      </c>
      <c r="F195" s="203">
        <v>7.79</v>
      </c>
      <c r="G195" s="204">
        <f t="shared" si="1"/>
        <v>7.7349999999999994</v>
      </c>
      <c r="H195" s="202">
        <v>7.68</v>
      </c>
      <c r="I195" s="202">
        <f t="shared" si="2"/>
        <v>7.6899999999999995</v>
      </c>
      <c r="J195" s="202">
        <f t="shared" si="3"/>
        <v>7.7</v>
      </c>
      <c r="K195" s="203">
        <v>7.71</v>
      </c>
      <c r="L195" s="204">
        <f t="shared" si="4"/>
        <v>7.7720000000000002</v>
      </c>
      <c r="M195" s="204">
        <f t="shared" si="5"/>
        <v>7.8339999999999996</v>
      </c>
      <c r="N195" s="204">
        <f t="shared" si="6"/>
        <v>7.8959999999999999</v>
      </c>
      <c r="O195" s="204">
        <f t="shared" si="7"/>
        <v>7.9579999999999993</v>
      </c>
      <c r="P195" s="202">
        <v>8.02</v>
      </c>
      <c r="Q195" s="202">
        <f t="shared" si="8"/>
        <v>8.0920000000000005</v>
      </c>
      <c r="R195" s="202">
        <f t="shared" si="9"/>
        <v>8.1639999999999997</v>
      </c>
      <c r="S195" s="202">
        <f t="shared" si="10"/>
        <v>8.2360000000000007</v>
      </c>
      <c r="T195" s="202">
        <f t="shared" si="11"/>
        <v>8.3079999999999998</v>
      </c>
      <c r="U195" s="205">
        <v>8.3800000000000008</v>
      </c>
    </row>
    <row r="196" spans="1:21">
      <c r="A196" s="207">
        <v>42858</v>
      </c>
      <c r="B196" s="206">
        <v>8.32</v>
      </c>
      <c r="C196" s="202">
        <v>8.09</v>
      </c>
      <c r="D196" s="203">
        <v>7.93</v>
      </c>
      <c r="E196" s="204">
        <f t="shared" si="0"/>
        <v>7.8149999999999995</v>
      </c>
      <c r="F196" s="203">
        <v>7.7</v>
      </c>
      <c r="G196" s="204">
        <f t="shared" si="1"/>
        <v>7.6550000000000002</v>
      </c>
      <c r="H196" s="202">
        <v>7.61</v>
      </c>
      <c r="I196" s="202">
        <f t="shared" si="2"/>
        <v>7.62</v>
      </c>
      <c r="J196" s="202">
        <f t="shared" si="3"/>
        <v>7.63</v>
      </c>
      <c r="K196" s="203">
        <v>7.64</v>
      </c>
      <c r="L196" s="204">
        <f t="shared" si="4"/>
        <v>7.6979999999999995</v>
      </c>
      <c r="M196" s="204">
        <f t="shared" si="5"/>
        <v>7.7559999999999993</v>
      </c>
      <c r="N196" s="204">
        <f t="shared" si="6"/>
        <v>7.8140000000000001</v>
      </c>
      <c r="O196" s="204">
        <f t="shared" si="7"/>
        <v>7.8719999999999999</v>
      </c>
      <c r="P196" s="202">
        <v>7.93</v>
      </c>
      <c r="Q196" s="202">
        <f t="shared" si="8"/>
        <v>7.9979999999999993</v>
      </c>
      <c r="R196" s="202">
        <f t="shared" si="9"/>
        <v>8.0659999999999989</v>
      </c>
      <c r="S196" s="202">
        <f t="shared" si="10"/>
        <v>8.1340000000000003</v>
      </c>
      <c r="T196" s="202">
        <f t="shared" si="11"/>
        <v>8.202</v>
      </c>
      <c r="U196" s="205">
        <v>8.27</v>
      </c>
    </row>
    <row r="197" spans="1:21">
      <c r="A197" s="207">
        <v>42857</v>
      </c>
      <c r="B197" s="206">
        <v>8.33</v>
      </c>
      <c r="C197" s="202">
        <v>8.08</v>
      </c>
      <c r="D197" s="203">
        <v>7.89</v>
      </c>
      <c r="E197" s="204">
        <f t="shared" si="0"/>
        <v>7.7750000000000004</v>
      </c>
      <c r="F197" s="203">
        <v>7.66</v>
      </c>
      <c r="G197" s="204">
        <f t="shared" si="1"/>
        <v>7.6150000000000002</v>
      </c>
      <c r="H197" s="202">
        <v>7.57</v>
      </c>
      <c r="I197" s="202">
        <f t="shared" si="2"/>
        <v>7.5866666666666669</v>
      </c>
      <c r="J197" s="202">
        <f t="shared" si="3"/>
        <v>7.6033333333333335</v>
      </c>
      <c r="K197" s="203">
        <v>7.62</v>
      </c>
      <c r="L197" s="204">
        <f t="shared" si="4"/>
        <v>7.68</v>
      </c>
      <c r="M197" s="204">
        <f t="shared" si="5"/>
        <v>7.74</v>
      </c>
      <c r="N197" s="204">
        <f t="shared" si="6"/>
        <v>7.8</v>
      </c>
      <c r="O197" s="204">
        <f t="shared" si="7"/>
        <v>7.86</v>
      </c>
      <c r="P197" s="202">
        <v>7.92</v>
      </c>
      <c r="Q197" s="202">
        <f t="shared" si="8"/>
        <v>7.9859999999999998</v>
      </c>
      <c r="R197" s="202">
        <f t="shared" si="9"/>
        <v>8.0519999999999996</v>
      </c>
      <c r="S197" s="202">
        <f t="shared" si="10"/>
        <v>8.1180000000000003</v>
      </c>
      <c r="T197" s="202">
        <f t="shared" si="11"/>
        <v>8.1839999999999993</v>
      </c>
      <c r="U197" s="205">
        <v>8.25</v>
      </c>
    </row>
    <row r="198" spans="1:21">
      <c r="A198" s="207">
        <v>42853</v>
      </c>
      <c r="B198" s="206">
        <v>8.3000000000000007</v>
      </c>
      <c r="C198" s="202">
        <v>8.09</v>
      </c>
      <c r="D198" s="203">
        <v>7.92</v>
      </c>
      <c r="E198" s="204">
        <f t="shared" si="0"/>
        <v>7.8049999999999997</v>
      </c>
      <c r="F198" s="203">
        <v>7.69</v>
      </c>
      <c r="G198" s="204">
        <f t="shared" si="1"/>
        <v>7.65</v>
      </c>
      <c r="H198" s="202">
        <v>7.61</v>
      </c>
      <c r="I198" s="202">
        <f t="shared" si="2"/>
        <v>7.63</v>
      </c>
      <c r="J198" s="202">
        <f t="shared" si="3"/>
        <v>7.65</v>
      </c>
      <c r="K198" s="203">
        <v>7.67</v>
      </c>
      <c r="L198" s="204">
        <f t="shared" si="4"/>
        <v>7.726</v>
      </c>
      <c r="M198" s="204">
        <f t="shared" si="5"/>
        <v>7.782</v>
      </c>
      <c r="N198" s="204">
        <f t="shared" si="6"/>
        <v>7.8380000000000001</v>
      </c>
      <c r="O198" s="204">
        <f t="shared" si="7"/>
        <v>7.8940000000000001</v>
      </c>
      <c r="P198" s="202">
        <v>7.95</v>
      </c>
      <c r="Q198" s="202">
        <f t="shared" si="8"/>
        <v>8.0120000000000005</v>
      </c>
      <c r="R198" s="202">
        <f t="shared" si="9"/>
        <v>8.0739999999999998</v>
      </c>
      <c r="S198" s="202">
        <f t="shared" si="10"/>
        <v>8.1359999999999992</v>
      </c>
      <c r="T198" s="202">
        <f t="shared" si="11"/>
        <v>8.1980000000000004</v>
      </c>
      <c r="U198" s="205">
        <v>8.26</v>
      </c>
    </row>
    <row r="199" spans="1:21">
      <c r="A199" s="207">
        <v>42852</v>
      </c>
      <c r="B199" s="206">
        <v>8.2799999999999994</v>
      </c>
      <c r="C199" s="202">
        <v>8.18</v>
      </c>
      <c r="D199" s="203">
        <v>8.0500000000000007</v>
      </c>
      <c r="E199" s="204">
        <f t="shared" si="0"/>
        <v>7.94</v>
      </c>
      <c r="F199" s="203">
        <v>7.83</v>
      </c>
      <c r="G199" s="204">
        <f t="shared" si="1"/>
        <v>7.78</v>
      </c>
      <c r="H199" s="202">
        <v>7.73</v>
      </c>
      <c r="I199" s="202">
        <f t="shared" si="2"/>
        <v>7.7433333333333332</v>
      </c>
      <c r="J199" s="202">
        <f t="shared" si="3"/>
        <v>7.7566666666666668</v>
      </c>
      <c r="K199" s="203">
        <v>7.77</v>
      </c>
      <c r="L199" s="204">
        <f t="shared" si="4"/>
        <v>7.8199999999999994</v>
      </c>
      <c r="M199" s="204">
        <f t="shared" si="5"/>
        <v>7.8699999999999992</v>
      </c>
      <c r="N199" s="204">
        <f t="shared" si="6"/>
        <v>7.92</v>
      </c>
      <c r="O199" s="204">
        <f t="shared" si="7"/>
        <v>7.97</v>
      </c>
      <c r="P199" s="202">
        <v>8.02</v>
      </c>
      <c r="Q199" s="202">
        <f t="shared" si="8"/>
        <v>8.0760000000000005</v>
      </c>
      <c r="R199" s="202">
        <f t="shared" si="9"/>
        <v>8.1319999999999997</v>
      </c>
      <c r="S199" s="202">
        <f t="shared" si="10"/>
        <v>8.1880000000000006</v>
      </c>
      <c r="T199" s="202">
        <f t="shared" si="11"/>
        <v>8.2439999999999998</v>
      </c>
      <c r="U199" s="205">
        <v>8.3000000000000007</v>
      </c>
    </row>
    <row r="200" spans="1:21">
      <c r="A200" s="207">
        <v>42851</v>
      </c>
      <c r="B200" s="206">
        <v>8.27</v>
      </c>
      <c r="C200" s="202">
        <v>8.11</v>
      </c>
      <c r="D200" s="203">
        <v>7.98</v>
      </c>
      <c r="E200" s="204">
        <f t="shared" si="0"/>
        <v>7.8900000000000006</v>
      </c>
      <c r="F200" s="203">
        <v>7.8</v>
      </c>
      <c r="G200" s="204">
        <f t="shared" si="1"/>
        <v>7.7650000000000006</v>
      </c>
      <c r="H200" s="202">
        <v>7.73</v>
      </c>
      <c r="I200" s="202">
        <f t="shared" si="2"/>
        <v>7.75</v>
      </c>
      <c r="J200" s="202">
        <f t="shared" si="3"/>
        <v>7.7700000000000005</v>
      </c>
      <c r="K200" s="203">
        <v>7.79</v>
      </c>
      <c r="L200" s="204">
        <f t="shared" si="4"/>
        <v>7.8440000000000003</v>
      </c>
      <c r="M200" s="204">
        <f t="shared" si="5"/>
        <v>7.8980000000000006</v>
      </c>
      <c r="N200" s="204">
        <f t="shared" si="6"/>
        <v>7.952</v>
      </c>
      <c r="O200" s="204">
        <f t="shared" si="7"/>
        <v>8.0060000000000002</v>
      </c>
      <c r="P200" s="202">
        <v>8.06</v>
      </c>
      <c r="Q200" s="202">
        <f t="shared" si="8"/>
        <v>8.1159999999999997</v>
      </c>
      <c r="R200" s="202">
        <f t="shared" si="9"/>
        <v>8.1720000000000006</v>
      </c>
      <c r="S200" s="202">
        <f t="shared" si="10"/>
        <v>8.2279999999999998</v>
      </c>
      <c r="T200" s="202">
        <f t="shared" si="11"/>
        <v>8.2840000000000007</v>
      </c>
      <c r="U200" s="205">
        <v>8.34</v>
      </c>
    </row>
    <row r="201" spans="1:21">
      <c r="A201" s="207">
        <v>42850</v>
      </c>
      <c r="B201" s="206">
        <v>8.2799999999999994</v>
      </c>
      <c r="C201" s="202">
        <v>8.11</v>
      </c>
      <c r="D201" s="203">
        <v>7.96</v>
      </c>
      <c r="E201" s="204">
        <f t="shared" si="0"/>
        <v>7.8650000000000002</v>
      </c>
      <c r="F201" s="203">
        <v>7.77</v>
      </c>
      <c r="G201" s="204">
        <f t="shared" si="1"/>
        <v>7.74</v>
      </c>
      <c r="H201" s="202">
        <v>7.71</v>
      </c>
      <c r="I201" s="202">
        <f t="shared" si="2"/>
        <v>7.7366666666666664</v>
      </c>
      <c r="J201" s="202">
        <f t="shared" si="3"/>
        <v>7.7633333333333336</v>
      </c>
      <c r="K201" s="203">
        <v>7.79</v>
      </c>
      <c r="L201" s="204">
        <f t="shared" si="4"/>
        <v>7.8460000000000001</v>
      </c>
      <c r="M201" s="204">
        <f t="shared" si="5"/>
        <v>7.9020000000000001</v>
      </c>
      <c r="N201" s="204">
        <f t="shared" si="6"/>
        <v>7.9580000000000002</v>
      </c>
      <c r="O201" s="204">
        <f t="shared" si="7"/>
        <v>8.0139999999999993</v>
      </c>
      <c r="P201" s="202">
        <v>8.07</v>
      </c>
      <c r="Q201" s="202">
        <f t="shared" si="8"/>
        <v>8.1240000000000006</v>
      </c>
      <c r="R201" s="202">
        <f t="shared" si="9"/>
        <v>8.1780000000000008</v>
      </c>
      <c r="S201" s="202">
        <f t="shared" si="10"/>
        <v>8.2319999999999993</v>
      </c>
      <c r="T201" s="202">
        <f t="shared" si="11"/>
        <v>8.2859999999999996</v>
      </c>
      <c r="U201" s="205">
        <v>8.34</v>
      </c>
    </row>
    <row r="202" spans="1:21">
      <c r="A202" s="207">
        <v>42849</v>
      </c>
      <c r="B202" s="206">
        <v>8.18</v>
      </c>
      <c r="C202" s="202">
        <v>8.0299999999999994</v>
      </c>
      <c r="D202" s="203">
        <v>7.93</v>
      </c>
      <c r="E202" s="204">
        <f t="shared" si="0"/>
        <v>7.8550000000000004</v>
      </c>
      <c r="F202" s="203">
        <v>7.78</v>
      </c>
      <c r="G202" s="204">
        <f t="shared" si="1"/>
        <v>7.7450000000000001</v>
      </c>
      <c r="H202" s="202">
        <v>7.71</v>
      </c>
      <c r="I202" s="202">
        <f t="shared" si="2"/>
        <v>7.7299999999999995</v>
      </c>
      <c r="J202" s="202">
        <f t="shared" si="3"/>
        <v>7.75</v>
      </c>
      <c r="K202" s="203">
        <v>7.77</v>
      </c>
      <c r="L202" s="204">
        <f t="shared" si="4"/>
        <v>7.8159999999999998</v>
      </c>
      <c r="M202" s="204">
        <f t="shared" si="5"/>
        <v>7.8620000000000001</v>
      </c>
      <c r="N202" s="204">
        <f t="shared" si="6"/>
        <v>7.9079999999999995</v>
      </c>
      <c r="O202" s="204">
        <f t="shared" si="7"/>
        <v>7.9539999999999997</v>
      </c>
      <c r="P202" s="202">
        <v>8</v>
      </c>
      <c r="Q202" s="202">
        <f t="shared" si="8"/>
        <v>8.048</v>
      </c>
      <c r="R202" s="202">
        <f t="shared" si="9"/>
        <v>8.0960000000000001</v>
      </c>
      <c r="S202" s="202">
        <f t="shared" si="10"/>
        <v>8.1440000000000001</v>
      </c>
      <c r="T202" s="202">
        <f t="shared" si="11"/>
        <v>8.1920000000000002</v>
      </c>
      <c r="U202" s="205">
        <v>8.24</v>
      </c>
    </row>
    <row r="203" spans="1:21">
      <c r="A203" s="207">
        <v>42845</v>
      </c>
      <c r="B203" s="206">
        <v>8.48</v>
      </c>
      <c r="C203" s="202">
        <v>8.2200000000000006</v>
      </c>
      <c r="D203" s="203">
        <v>8.0500000000000007</v>
      </c>
      <c r="E203" s="204">
        <f t="shared" si="0"/>
        <v>7.9649999999999999</v>
      </c>
      <c r="F203" s="203">
        <v>7.88</v>
      </c>
      <c r="G203" s="204">
        <f t="shared" si="1"/>
        <v>7.8599999999999994</v>
      </c>
      <c r="H203" s="202">
        <v>7.84</v>
      </c>
      <c r="I203" s="202">
        <f t="shared" si="2"/>
        <v>7.8533333333333335</v>
      </c>
      <c r="J203" s="202">
        <f t="shared" si="3"/>
        <v>7.8666666666666663</v>
      </c>
      <c r="K203" s="203">
        <v>7.88</v>
      </c>
      <c r="L203" s="204">
        <f t="shared" si="4"/>
        <v>7.9079999999999995</v>
      </c>
      <c r="M203" s="204">
        <f t="shared" si="5"/>
        <v>7.9359999999999999</v>
      </c>
      <c r="N203" s="204">
        <f t="shared" si="6"/>
        <v>7.9639999999999995</v>
      </c>
      <c r="O203" s="204">
        <f t="shared" si="7"/>
        <v>7.992</v>
      </c>
      <c r="P203" s="202">
        <v>8.02</v>
      </c>
      <c r="Q203" s="202">
        <f t="shared" si="8"/>
        <v>8.0440000000000005</v>
      </c>
      <c r="R203" s="202">
        <f t="shared" si="9"/>
        <v>8.0679999999999996</v>
      </c>
      <c r="S203" s="202">
        <f t="shared" si="10"/>
        <v>8.0920000000000005</v>
      </c>
      <c r="T203" s="202">
        <f t="shared" si="11"/>
        <v>8.1159999999999997</v>
      </c>
      <c r="U203" s="205">
        <v>8.14</v>
      </c>
    </row>
    <row r="204" spans="1:21">
      <c r="A204" s="207">
        <v>42844</v>
      </c>
      <c r="B204" s="206">
        <v>8.64</v>
      </c>
      <c r="C204" s="202">
        <v>8.3800000000000008</v>
      </c>
      <c r="D204" s="203">
        <v>8.18</v>
      </c>
      <c r="E204" s="204">
        <f t="shared" si="0"/>
        <v>8.0850000000000009</v>
      </c>
      <c r="F204" s="203">
        <v>7.99</v>
      </c>
      <c r="G204" s="204">
        <f t="shared" si="1"/>
        <v>7.9649999999999999</v>
      </c>
      <c r="H204" s="202">
        <v>7.94</v>
      </c>
      <c r="I204" s="202">
        <f t="shared" si="2"/>
        <v>7.953333333333334</v>
      </c>
      <c r="J204" s="202">
        <f t="shared" si="3"/>
        <v>7.9666666666666668</v>
      </c>
      <c r="K204" s="203">
        <v>7.98</v>
      </c>
      <c r="L204" s="204">
        <f t="shared" si="4"/>
        <v>8.0060000000000002</v>
      </c>
      <c r="M204" s="204">
        <f t="shared" si="5"/>
        <v>8.032</v>
      </c>
      <c r="N204" s="204">
        <f t="shared" si="6"/>
        <v>8.0579999999999998</v>
      </c>
      <c r="O204" s="204">
        <f t="shared" si="7"/>
        <v>8.0839999999999996</v>
      </c>
      <c r="P204" s="202">
        <v>8.11</v>
      </c>
      <c r="Q204" s="202">
        <f t="shared" si="8"/>
        <v>8.1319999999999997</v>
      </c>
      <c r="R204" s="202">
        <f t="shared" si="9"/>
        <v>8.1539999999999999</v>
      </c>
      <c r="S204" s="202">
        <f t="shared" si="10"/>
        <v>8.1760000000000002</v>
      </c>
      <c r="T204" s="202">
        <f t="shared" si="11"/>
        <v>8.1980000000000004</v>
      </c>
      <c r="U204" s="205">
        <v>8.2200000000000006</v>
      </c>
    </row>
    <row r="205" spans="1:21">
      <c r="A205" s="207">
        <v>42843</v>
      </c>
      <c r="B205" s="206">
        <v>8.7200000000000006</v>
      </c>
      <c r="C205" s="202">
        <v>8.44</v>
      </c>
      <c r="D205" s="203">
        <v>8.24</v>
      </c>
      <c r="E205" s="204">
        <f t="shared" si="0"/>
        <v>8.14</v>
      </c>
      <c r="F205" s="203">
        <v>8.0399999999999991</v>
      </c>
      <c r="G205" s="204">
        <f t="shared" si="1"/>
        <v>8.01</v>
      </c>
      <c r="H205" s="202">
        <v>7.98</v>
      </c>
      <c r="I205" s="202">
        <f t="shared" si="2"/>
        <v>7.9866666666666672</v>
      </c>
      <c r="J205" s="202">
        <f t="shared" si="3"/>
        <v>7.9933333333333332</v>
      </c>
      <c r="K205" s="203">
        <v>8</v>
      </c>
      <c r="L205" s="204">
        <f t="shared" si="4"/>
        <v>8.0180000000000007</v>
      </c>
      <c r="M205" s="204">
        <f t="shared" si="5"/>
        <v>8.0359999999999996</v>
      </c>
      <c r="N205" s="204">
        <f t="shared" si="6"/>
        <v>8.0540000000000003</v>
      </c>
      <c r="O205" s="204">
        <f t="shared" si="7"/>
        <v>8.0719999999999992</v>
      </c>
      <c r="P205" s="202">
        <v>8.09</v>
      </c>
      <c r="Q205" s="202">
        <f t="shared" si="8"/>
        <v>8.1080000000000005</v>
      </c>
      <c r="R205" s="202">
        <f t="shared" si="9"/>
        <v>8.1259999999999994</v>
      </c>
      <c r="S205" s="202">
        <f t="shared" si="10"/>
        <v>8.1440000000000001</v>
      </c>
      <c r="T205" s="202">
        <f t="shared" si="11"/>
        <v>8.161999999999999</v>
      </c>
      <c r="U205" s="205">
        <v>8.18</v>
      </c>
    </row>
    <row r="206" spans="1:21">
      <c r="A206" s="207">
        <v>42842</v>
      </c>
      <c r="B206" s="206">
        <v>8.7100000000000009</v>
      </c>
      <c r="C206" s="202">
        <v>8.42</v>
      </c>
      <c r="D206" s="203">
        <v>8.2200000000000006</v>
      </c>
      <c r="E206" s="204">
        <f t="shared" si="0"/>
        <v>8.120000000000001</v>
      </c>
      <c r="F206" s="203">
        <v>8.02</v>
      </c>
      <c r="G206" s="204">
        <f t="shared" si="1"/>
        <v>7.99</v>
      </c>
      <c r="H206" s="202">
        <v>7.96</v>
      </c>
      <c r="I206" s="202">
        <f t="shared" si="2"/>
        <v>7.9666666666666668</v>
      </c>
      <c r="J206" s="202">
        <f t="shared" si="3"/>
        <v>7.9733333333333336</v>
      </c>
      <c r="K206" s="203">
        <v>7.98</v>
      </c>
      <c r="L206" s="204">
        <f t="shared" si="4"/>
        <v>8.0020000000000007</v>
      </c>
      <c r="M206" s="204">
        <f t="shared" si="5"/>
        <v>8.0240000000000009</v>
      </c>
      <c r="N206" s="204">
        <f t="shared" si="6"/>
        <v>8.0459999999999994</v>
      </c>
      <c r="O206" s="204">
        <f t="shared" si="7"/>
        <v>8.0679999999999996</v>
      </c>
      <c r="P206" s="202">
        <v>8.09</v>
      </c>
      <c r="Q206" s="202">
        <f t="shared" si="8"/>
        <v>8.11</v>
      </c>
      <c r="R206" s="202">
        <f t="shared" si="9"/>
        <v>8.129999999999999</v>
      </c>
      <c r="S206" s="202">
        <f t="shared" si="10"/>
        <v>8.15</v>
      </c>
      <c r="T206" s="202">
        <f t="shared" si="11"/>
        <v>8.17</v>
      </c>
      <c r="U206" s="205">
        <v>8.19</v>
      </c>
    </row>
    <row r="207" spans="1:21">
      <c r="A207" s="207">
        <v>42839</v>
      </c>
      <c r="B207" s="206">
        <v>8.7799999999999994</v>
      </c>
      <c r="C207" s="202">
        <v>8.4600000000000009</v>
      </c>
      <c r="D207" s="203">
        <v>8.25</v>
      </c>
      <c r="E207" s="204">
        <f t="shared" si="0"/>
        <v>8.14</v>
      </c>
      <c r="F207" s="203">
        <v>8.0299999999999994</v>
      </c>
      <c r="G207" s="204">
        <f t="shared" si="1"/>
        <v>7.9949999999999992</v>
      </c>
      <c r="H207" s="202">
        <v>7.96</v>
      </c>
      <c r="I207" s="202">
        <f t="shared" si="2"/>
        <v>7.97</v>
      </c>
      <c r="J207" s="202">
        <f t="shared" si="3"/>
        <v>7.98</v>
      </c>
      <c r="K207" s="203">
        <v>7.99</v>
      </c>
      <c r="L207" s="204">
        <f t="shared" si="4"/>
        <v>8.0139999999999993</v>
      </c>
      <c r="M207" s="204">
        <f t="shared" si="5"/>
        <v>8.0380000000000003</v>
      </c>
      <c r="N207" s="204">
        <f t="shared" si="6"/>
        <v>8.0619999999999994</v>
      </c>
      <c r="O207" s="204">
        <f t="shared" si="7"/>
        <v>8.0860000000000003</v>
      </c>
      <c r="P207" s="202">
        <v>8.11</v>
      </c>
      <c r="Q207" s="202">
        <f t="shared" si="8"/>
        <v>8.1280000000000001</v>
      </c>
      <c r="R207" s="202">
        <f t="shared" si="9"/>
        <v>8.145999999999999</v>
      </c>
      <c r="S207" s="202">
        <f t="shared" si="10"/>
        <v>8.1639999999999997</v>
      </c>
      <c r="T207" s="202">
        <f t="shared" si="11"/>
        <v>8.1819999999999986</v>
      </c>
      <c r="U207" s="205">
        <v>8.1999999999999993</v>
      </c>
    </row>
    <row r="208" spans="1:21">
      <c r="A208" s="207">
        <v>42838</v>
      </c>
      <c r="B208" s="206">
        <v>8.7899999999999991</v>
      </c>
      <c r="C208" s="202">
        <v>8.4700000000000006</v>
      </c>
      <c r="D208" s="203">
        <v>8.26</v>
      </c>
      <c r="E208" s="204">
        <f t="shared" si="0"/>
        <v>8.1499999999999986</v>
      </c>
      <c r="F208" s="203">
        <v>8.0399999999999991</v>
      </c>
      <c r="G208" s="204">
        <f t="shared" si="1"/>
        <v>8.01</v>
      </c>
      <c r="H208" s="202">
        <v>7.98</v>
      </c>
      <c r="I208" s="202">
        <f t="shared" si="2"/>
        <v>7.9866666666666672</v>
      </c>
      <c r="J208" s="202">
        <f t="shared" si="3"/>
        <v>7.9933333333333332</v>
      </c>
      <c r="K208" s="203">
        <v>8</v>
      </c>
      <c r="L208" s="204">
        <f t="shared" si="4"/>
        <v>8.0220000000000002</v>
      </c>
      <c r="M208" s="204">
        <f t="shared" si="5"/>
        <v>8.0440000000000005</v>
      </c>
      <c r="N208" s="204">
        <f t="shared" si="6"/>
        <v>8.0659999999999989</v>
      </c>
      <c r="O208" s="204">
        <f t="shared" si="7"/>
        <v>8.0879999999999992</v>
      </c>
      <c r="P208" s="202">
        <v>8.11</v>
      </c>
      <c r="Q208" s="202">
        <f t="shared" si="8"/>
        <v>8.129999999999999</v>
      </c>
      <c r="R208" s="202">
        <f t="shared" si="9"/>
        <v>8.15</v>
      </c>
      <c r="S208" s="202">
        <f t="shared" si="10"/>
        <v>8.17</v>
      </c>
      <c r="T208" s="202">
        <f t="shared" si="11"/>
        <v>8.1900000000000013</v>
      </c>
      <c r="U208" s="205">
        <v>8.2100000000000009</v>
      </c>
    </row>
    <row r="209" spans="1:21">
      <c r="A209" s="207">
        <v>42837</v>
      </c>
      <c r="B209" s="206">
        <v>8.85</v>
      </c>
      <c r="C209" s="202">
        <v>8.51</v>
      </c>
      <c r="D209" s="203">
        <v>8.3000000000000007</v>
      </c>
      <c r="E209" s="204">
        <f t="shared" si="0"/>
        <v>8.1999999999999993</v>
      </c>
      <c r="F209" s="203">
        <v>8.1</v>
      </c>
      <c r="G209" s="204">
        <f t="shared" si="1"/>
        <v>8.07</v>
      </c>
      <c r="H209" s="202">
        <v>8.0399999999999991</v>
      </c>
      <c r="I209" s="202">
        <f t="shared" si="2"/>
        <v>8.0533333333333328</v>
      </c>
      <c r="J209" s="202">
        <f t="shared" si="3"/>
        <v>8.0666666666666664</v>
      </c>
      <c r="K209" s="203">
        <v>8.08</v>
      </c>
      <c r="L209" s="204">
        <f t="shared" si="4"/>
        <v>8.1020000000000003</v>
      </c>
      <c r="M209" s="204">
        <f t="shared" si="5"/>
        <v>8.1240000000000006</v>
      </c>
      <c r="N209" s="204">
        <f t="shared" si="6"/>
        <v>8.145999999999999</v>
      </c>
      <c r="O209" s="204">
        <f t="shared" si="7"/>
        <v>8.1679999999999993</v>
      </c>
      <c r="P209" s="202">
        <v>8.19</v>
      </c>
      <c r="Q209" s="202">
        <f t="shared" si="8"/>
        <v>8.2080000000000002</v>
      </c>
      <c r="R209" s="202">
        <f t="shared" si="9"/>
        <v>8.2259999999999991</v>
      </c>
      <c r="S209" s="202">
        <f t="shared" si="10"/>
        <v>8.2439999999999998</v>
      </c>
      <c r="T209" s="202">
        <f t="shared" si="11"/>
        <v>8.2619999999999987</v>
      </c>
      <c r="U209" s="205">
        <v>8.2799999999999994</v>
      </c>
    </row>
    <row r="210" spans="1:21">
      <c r="A210" s="207">
        <v>42836</v>
      </c>
      <c r="B210" s="206">
        <v>8.86</v>
      </c>
      <c r="C210" s="202">
        <v>8.48</v>
      </c>
      <c r="D210" s="203">
        <v>8.25</v>
      </c>
      <c r="E210" s="204">
        <f t="shared" si="0"/>
        <v>8.15</v>
      </c>
      <c r="F210" s="203">
        <v>8.0500000000000007</v>
      </c>
      <c r="G210" s="204">
        <f t="shared" si="1"/>
        <v>8.0300000000000011</v>
      </c>
      <c r="H210" s="202">
        <v>8.01</v>
      </c>
      <c r="I210" s="202">
        <f t="shared" si="2"/>
        <v>8.0299999999999994</v>
      </c>
      <c r="J210" s="202">
        <f t="shared" si="3"/>
        <v>8.0500000000000007</v>
      </c>
      <c r="K210" s="203">
        <v>8.07</v>
      </c>
      <c r="L210" s="204">
        <f t="shared" si="4"/>
        <v>8.0960000000000001</v>
      </c>
      <c r="M210" s="204">
        <f t="shared" si="5"/>
        <v>8.1219999999999999</v>
      </c>
      <c r="N210" s="204">
        <f t="shared" si="6"/>
        <v>8.1479999999999997</v>
      </c>
      <c r="O210" s="204">
        <f t="shared" si="7"/>
        <v>8.1739999999999995</v>
      </c>
      <c r="P210" s="202">
        <v>8.1999999999999993</v>
      </c>
      <c r="Q210" s="202">
        <f t="shared" si="8"/>
        <v>8.2199999999999989</v>
      </c>
      <c r="R210" s="202">
        <f t="shared" si="9"/>
        <v>8.24</v>
      </c>
      <c r="S210" s="202">
        <f t="shared" si="10"/>
        <v>8.26</v>
      </c>
      <c r="T210" s="202">
        <f t="shared" si="11"/>
        <v>8.2800000000000011</v>
      </c>
      <c r="U210" s="205">
        <v>8.3000000000000007</v>
      </c>
    </row>
    <row r="211" spans="1:21">
      <c r="A211" s="207">
        <v>42835</v>
      </c>
      <c r="B211" s="206">
        <v>8.94</v>
      </c>
      <c r="C211" s="202">
        <v>8.49</v>
      </c>
      <c r="D211" s="203">
        <v>8.23</v>
      </c>
      <c r="E211" s="204">
        <f t="shared" si="0"/>
        <v>8.1150000000000002</v>
      </c>
      <c r="F211" s="203">
        <v>8</v>
      </c>
      <c r="G211" s="204">
        <f t="shared" si="1"/>
        <v>7.98</v>
      </c>
      <c r="H211" s="202">
        <v>7.96</v>
      </c>
      <c r="I211" s="202">
        <f t="shared" si="2"/>
        <v>7.9799999999999995</v>
      </c>
      <c r="J211" s="202">
        <f t="shared" si="3"/>
        <v>8</v>
      </c>
      <c r="K211" s="203">
        <v>8.02</v>
      </c>
      <c r="L211" s="204">
        <f t="shared" si="4"/>
        <v>8.0499999999999989</v>
      </c>
      <c r="M211" s="204">
        <f t="shared" si="5"/>
        <v>8.08</v>
      </c>
      <c r="N211" s="204">
        <f t="shared" si="6"/>
        <v>8.11</v>
      </c>
      <c r="O211" s="204">
        <f t="shared" si="7"/>
        <v>8.14</v>
      </c>
      <c r="P211" s="202">
        <v>8.17</v>
      </c>
      <c r="Q211" s="202">
        <f t="shared" si="8"/>
        <v>8.19</v>
      </c>
      <c r="R211" s="202">
        <f t="shared" si="9"/>
        <v>8.2099999999999991</v>
      </c>
      <c r="S211" s="202">
        <f t="shared" si="10"/>
        <v>8.23</v>
      </c>
      <c r="T211" s="202">
        <f t="shared" si="11"/>
        <v>8.25</v>
      </c>
      <c r="U211" s="205">
        <v>8.27</v>
      </c>
    </row>
    <row r="212" spans="1:21">
      <c r="A212" s="207">
        <v>42832</v>
      </c>
      <c r="B212" s="206">
        <v>8.86</v>
      </c>
      <c r="C212" s="202">
        <v>8.42</v>
      </c>
      <c r="D212" s="203">
        <v>8.17</v>
      </c>
      <c r="E212" s="204">
        <f t="shared" si="0"/>
        <v>8.06</v>
      </c>
      <c r="F212" s="203">
        <v>7.95</v>
      </c>
      <c r="G212" s="204">
        <f t="shared" si="1"/>
        <v>7.93</v>
      </c>
      <c r="H212" s="202">
        <v>7.91</v>
      </c>
      <c r="I212" s="202">
        <f t="shared" si="2"/>
        <v>7.9333333333333336</v>
      </c>
      <c r="J212" s="202">
        <f t="shared" si="3"/>
        <v>7.956666666666667</v>
      </c>
      <c r="K212" s="203">
        <v>7.98</v>
      </c>
      <c r="L212" s="204">
        <f t="shared" si="4"/>
        <v>8.01</v>
      </c>
      <c r="M212" s="204">
        <f t="shared" si="5"/>
        <v>8.0400000000000009</v>
      </c>
      <c r="N212" s="204">
        <f t="shared" si="6"/>
        <v>8.07</v>
      </c>
      <c r="O212" s="204">
        <f t="shared" si="7"/>
        <v>8.1000000000000014</v>
      </c>
      <c r="P212" s="202">
        <v>8.1300000000000008</v>
      </c>
      <c r="Q212" s="202">
        <f t="shared" si="8"/>
        <v>8.15</v>
      </c>
      <c r="R212" s="202">
        <f t="shared" si="9"/>
        <v>8.17</v>
      </c>
      <c r="S212" s="202">
        <f t="shared" si="10"/>
        <v>8.1900000000000013</v>
      </c>
      <c r="T212" s="202">
        <f t="shared" si="11"/>
        <v>8.2100000000000009</v>
      </c>
      <c r="U212" s="205">
        <v>8.23</v>
      </c>
    </row>
    <row r="213" spans="1:21">
      <c r="A213" s="207">
        <v>42831</v>
      </c>
      <c r="B213" s="206">
        <v>8.8699999999999992</v>
      </c>
      <c r="C213" s="202">
        <v>8.36</v>
      </c>
      <c r="D213" s="203">
        <v>8.09</v>
      </c>
      <c r="E213" s="204">
        <f t="shared" si="0"/>
        <v>7.9749999999999996</v>
      </c>
      <c r="F213" s="203">
        <v>7.86</v>
      </c>
      <c r="G213" s="204">
        <f t="shared" si="1"/>
        <v>7.85</v>
      </c>
      <c r="H213" s="202">
        <v>7.84</v>
      </c>
      <c r="I213" s="202">
        <f t="shared" si="2"/>
        <v>7.8666666666666663</v>
      </c>
      <c r="J213" s="202">
        <f t="shared" si="3"/>
        <v>7.8933333333333335</v>
      </c>
      <c r="K213" s="203">
        <v>7.92</v>
      </c>
      <c r="L213" s="204">
        <f t="shared" si="4"/>
        <v>7.9480000000000004</v>
      </c>
      <c r="M213" s="204">
        <f t="shared" si="5"/>
        <v>7.976</v>
      </c>
      <c r="N213" s="204">
        <f t="shared" si="6"/>
        <v>8.0039999999999996</v>
      </c>
      <c r="O213" s="204">
        <f t="shared" si="7"/>
        <v>8.032</v>
      </c>
      <c r="P213" s="202">
        <v>8.06</v>
      </c>
      <c r="Q213" s="202">
        <f t="shared" si="8"/>
        <v>8.08</v>
      </c>
      <c r="R213" s="202">
        <f t="shared" si="9"/>
        <v>8.1</v>
      </c>
      <c r="S213" s="202">
        <f t="shared" si="10"/>
        <v>8.120000000000001</v>
      </c>
      <c r="T213" s="202">
        <f t="shared" si="11"/>
        <v>8.14</v>
      </c>
      <c r="U213" s="205">
        <v>8.16</v>
      </c>
    </row>
    <row r="214" spans="1:21">
      <c r="A214" s="207">
        <v>42830</v>
      </c>
      <c r="B214" s="206">
        <v>8.8800000000000008</v>
      </c>
      <c r="C214" s="202">
        <v>8.3800000000000008</v>
      </c>
      <c r="D214" s="203">
        <v>8.09</v>
      </c>
      <c r="E214" s="204">
        <f t="shared" si="0"/>
        <v>7.9849999999999994</v>
      </c>
      <c r="F214" s="203">
        <v>7.88</v>
      </c>
      <c r="G214" s="204">
        <f t="shared" si="1"/>
        <v>7.88</v>
      </c>
      <c r="H214" s="202">
        <v>7.88</v>
      </c>
      <c r="I214" s="202">
        <f t="shared" si="2"/>
        <v>7.91</v>
      </c>
      <c r="J214" s="202">
        <f t="shared" si="3"/>
        <v>7.9399999999999995</v>
      </c>
      <c r="K214" s="203">
        <v>7.97</v>
      </c>
      <c r="L214" s="204">
        <f t="shared" si="4"/>
        <v>8</v>
      </c>
      <c r="M214" s="204">
        <f t="shared" si="5"/>
        <v>8.0299999999999994</v>
      </c>
      <c r="N214" s="204">
        <f t="shared" si="6"/>
        <v>8.0599999999999987</v>
      </c>
      <c r="O214" s="204">
        <f t="shared" si="7"/>
        <v>8.09</v>
      </c>
      <c r="P214" s="202">
        <v>8.1199999999999992</v>
      </c>
      <c r="Q214" s="202">
        <f t="shared" si="8"/>
        <v>8.1399999999999988</v>
      </c>
      <c r="R214" s="202">
        <f t="shared" si="9"/>
        <v>8.16</v>
      </c>
      <c r="S214" s="202">
        <f t="shared" si="10"/>
        <v>8.18</v>
      </c>
      <c r="T214" s="202">
        <f t="shared" si="11"/>
        <v>8.2000000000000011</v>
      </c>
      <c r="U214" s="205">
        <v>8.2200000000000006</v>
      </c>
    </row>
    <row r="215" spans="1:21">
      <c r="A215" s="207">
        <v>42829</v>
      </c>
      <c r="B215" s="206">
        <v>8.9</v>
      </c>
      <c r="C215" s="202">
        <v>8.42</v>
      </c>
      <c r="D215" s="203">
        <v>8.17</v>
      </c>
      <c r="E215" s="204">
        <f t="shared" si="0"/>
        <v>8.06</v>
      </c>
      <c r="F215" s="203">
        <v>7.95</v>
      </c>
      <c r="G215" s="204">
        <f t="shared" si="1"/>
        <v>7.9350000000000005</v>
      </c>
      <c r="H215" s="202">
        <v>7.92</v>
      </c>
      <c r="I215" s="202">
        <f t="shared" si="2"/>
        <v>7.94</v>
      </c>
      <c r="J215" s="202">
        <f t="shared" si="3"/>
        <v>7.96</v>
      </c>
      <c r="K215" s="203">
        <v>7.98</v>
      </c>
      <c r="L215" s="204">
        <f t="shared" si="4"/>
        <v>8.0080000000000009</v>
      </c>
      <c r="M215" s="204">
        <f t="shared" si="5"/>
        <v>8.0359999999999996</v>
      </c>
      <c r="N215" s="204">
        <f t="shared" si="6"/>
        <v>8.0640000000000001</v>
      </c>
      <c r="O215" s="204">
        <f t="shared" si="7"/>
        <v>8.0919999999999987</v>
      </c>
      <c r="P215" s="202">
        <v>8.1199999999999992</v>
      </c>
      <c r="Q215" s="202">
        <f t="shared" si="8"/>
        <v>8.1399999999999988</v>
      </c>
      <c r="R215" s="202">
        <f t="shared" si="9"/>
        <v>8.16</v>
      </c>
      <c r="S215" s="202">
        <f t="shared" si="10"/>
        <v>8.18</v>
      </c>
      <c r="T215" s="202">
        <f t="shared" si="11"/>
        <v>8.2000000000000011</v>
      </c>
      <c r="U215" s="205">
        <v>8.2200000000000006</v>
      </c>
    </row>
    <row r="216" spans="1:21">
      <c r="A216" s="207">
        <v>42828</v>
      </c>
      <c r="B216" s="206">
        <v>8.86</v>
      </c>
      <c r="C216" s="202">
        <v>8.39</v>
      </c>
      <c r="D216" s="203">
        <v>8.1300000000000008</v>
      </c>
      <c r="E216" s="204">
        <f t="shared" si="0"/>
        <v>8.0350000000000001</v>
      </c>
      <c r="F216" s="203">
        <v>7.94</v>
      </c>
      <c r="G216" s="204">
        <f t="shared" si="1"/>
        <v>7.9350000000000005</v>
      </c>
      <c r="H216" s="202">
        <v>7.93</v>
      </c>
      <c r="I216" s="202">
        <f t="shared" si="2"/>
        <v>7.9566666666666661</v>
      </c>
      <c r="J216" s="202">
        <f t="shared" si="3"/>
        <v>7.9833333333333334</v>
      </c>
      <c r="K216" s="203">
        <v>8.01</v>
      </c>
      <c r="L216" s="204">
        <f t="shared" si="4"/>
        <v>8.0419999999999998</v>
      </c>
      <c r="M216" s="204">
        <f t="shared" si="5"/>
        <v>8.0739999999999998</v>
      </c>
      <c r="N216" s="204">
        <f t="shared" si="6"/>
        <v>8.1059999999999999</v>
      </c>
      <c r="O216" s="204">
        <f t="shared" si="7"/>
        <v>8.1379999999999999</v>
      </c>
      <c r="P216" s="202">
        <v>8.17</v>
      </c>
      <c r="Q216" s="202">
        <f t="shared" si="8"/>
        <v>8.19</v>
      </c>
      <c r="R216" s="202">
        <f t="shared" si="9"/>
        <v>8.2099999999999991</v>
      </c>
      <c r="S216" s="202">
        <f t="shared" si="10"/>
        <v>8.23</v>
      </c>
      <c r="T216" s="202">
        <f t="shared" si="11"/>
        <v>8.25</v>
      </c>
      <c r="U216" s="205">
        <v>8.27</v>
      </c>
    </row>
    <row r="217" spans="1:21">
      <c r="A217" s="207">
        <v>42825</v>
      </c>
      <c r="B217" s="206">
        <v>8.92</v>
      </c>
      <c r="C217" s="202">
        <v>8.4</v>
      </c>
      <c r="D217" s="203">
        <v>8.15</v>
      </c>
      <c r="E217" s="204">
        <f t="shared" si="0"/>
        <v>8.0449999999999999</v>
      </c>
      <c r="F217" s="203">
        <v>7.94</v>
      </c>
      <c r="G217" s="204">
        <f t="shared" si="1"/>
        <v>7.9250000000000007</v>
      </c>
      <c r="H217" s="202">
        <v>7.91</v>
      </c>
      <c r="I217" s="202">
        <f t="shared" si="2"/>
        <v>7.9333333333333336</v>
      </c>
      <c r="J217" s="202">
        <f t="shared" si="3"/>
        <v>7.956666666666667</v>
      </c>
      <c r="K217" s="203">
        <v>7.98</v>
      </c>
      <c r="L217" s="204">
        <f t="shared" si="4"/>
        <v>8.0080000000000009</v>
      </c>
      <c r="M217" s="204">
        <f t="shared" si="5"/>
        <v>8.0359999999999996</v>
      </c>
      <c r="N217" s="204">
        <f t="shared" si="6"/>
        <v>8.0640000000000001</v>
      </c>
      <c r="O217" s="204">
        <f t="shared" si="7"/>
        <v>8.0919999999999987</v>
      </c>
      <c r="P217" s="202">
        <v>8.1199999999999992</v>
      </c>
      <c r="Q217" s="202">
        <f t="shared" si="8"/>
        <v>8.1399999999999988</v>
      </c>
      <c r="R217" s="202">
        <f t="shared" si="9"/>
        <v>8.16</v>
      </c>
      <c r="S217" s="202">
        <f t="shared" si="10"/>
        <v>8.18</v>
      </c>
      <c r="T217" s="202">
        <f t="shared" si="11"/>
        <v>8.2000000000000011</v>
      </c>
      <c r="U217" s="205">
        <v>8.2200000000000006</v>
      </c>
    </row>
    <row r="218" spans="1:21">
      <c r="A218" s="207">
        <v>42824</v>
      </c>
      <c r="B218" s="206">
        <v>8.92</v>
      </c>
      <c r="C218" s="202">
        <v>8.3699999999999992</v>
      </c>
      <c r="D218" s="203">
        <v>8.09</v>
      </c>
      <c r="E218" s="204">
        <f t="shared" si="0"/>
        <v>7.9849999999999994</v>
      </c>
      <c r="F218" s="203">
        <v>7.88</v>
      </c>
      <c r="G218" s="204">
        <f t="shared" si="1"/>
        <v>7.875</v>
      </c>
      <c r="H218" s="202">
        <v>7.87</v>
      </c>
      <c r="I218" s="202">
        <f t="shared" si="2"/>
        <v>7.8933333333333335</v>
      </c>
      <c r="J218" s="202">
        <f t="shared" si="3"/>
        <v>7.916666666666667</v>
      </c>
      <c r="K218" s="203">
        <v>7.94</v>
      </c>
      <c r="L218" s="204">
        <f t="shared" si="4"/>
        <v>7.968</v>
      </c>
      <c r="M218" s="204">
        <f t="shared" si="5"/>
        <v>7.9960000000000004</v>
      </c>
      <c r="N218" s="204">
        <f t="shared" si="6"/>
        <v>8.0240000000000009</v>
      </c>
      <c r="O218" s="204">
        <f t="shared" si="7"/>
        <v>8.0519999999999996</v>
      </c>
      <c r="P218" s="202">
        <v>8.08</v>
      </c>
      <c r="Q218" s="202">
        <f t="shared" si="8"/>
        <v>8.0980000000000008</v>
      </c>
      <c r="R218" s="202">
        <f t="shared" si="9"/>
        <v>8.1159999999999997</v>
      </c>
      <c r="S218" s="202">
        <f t="shared" si="10"/>
        <v>8.1340000000000003</v>
      </c>
      <c r="T218" s="202">
        <f t="shared" si="11"/>
        <v>8.1519999999999992</v>
      </c>
      <c r="U218" s="205">
        <v>8.17</v>
      </c>
    </row>
    <row r="219" spans="1:21">
      <c r="A219" s="207">
        <v>42823</v>
      </c>
      <c r="B219" s="206">
        <v>8.99</v>
      </c>
      <c r="C219" s="202">
        <v>8.41</v>
      </c>
      <c r="D219" s="203">
        <v>8.1199999999999992</v>
      </c>
      <c r="E219" s="204">
        <f t="shared" si="0"/>
        <v>8.0299999999999994</v>
      </c>
      <c r="F219" s="203">
        <v>7.94</v>
      </c>
      <c r="G219" s="204">
        <f t="shared" si="1"/>
        <v>7.94</v>
      </c>
      <c r="H219" s="202">
        <v>7.94</v>
      </c>
      <c r="I219" s="202">
        <f t="shared" si="2"/>
        <v>7.9633333333333338</v>
      </c>
      <c r="J219" s="202">
        <f t="shared" si="3"/>
        <v>7.9866666666666664</v>
      </c>
      <c r="K219" s="203">
        <v>8.01</v>
      </c>
      <c r="L219" s="204">
        <f t="shared" si="4"/>
        <v>8.0299999999999994</v>
      </c>
      <c r="M219" s="204">
        <f t="shared" si="5"/>
        <v>8.0499999999999989</v>
      </c>
      <c r="N219" s="204">
        <f t="shared" si="6"/>
        <v>8.07</v>
      </c>
      <c r="O219" s="204">
        <f t="shared" si="7"/>
        <v>8.09</v>
      </c>
      <c r="P219" s="202">
        <v>8.11</v>
      </c>
      <c r="Q219" s="202">
        <f t="shared" si="8"/>
        <v>8.1219999999999999</v>
      </c>
      <c r="R219" s="202">
        <f t="shared" si="9"/>
        <v>8.1340000000000003</v>
      </c>
      <c r="S219" s="202">
        <f t="shared" si="10"/>
        <v>8.145999999999999</v>
      </c>
      <c r="T219" s="202">
        <f t="shared" si="11"/>
        <v>8.1579999999999995</v>
      </c>
      <c r="U219" s="205">
        <v>8.17</v>
      </c>
    </row>
    <row r="220" spans="1:21">
      <c r="A220" s="207">
        <v>42822</v>
      </c>
      <c r="B220" s="206">
        <v>8.9700000000000006</v>
      </c>
      <c r="C220" s="202">
        <v>8.3800000000000008</v>
      </c>
      <c r="D220" s="203">
        <v>8.1199999999999992</v>
      </c>
      <c r="E220" s="204">
        <f t="shared" si="0"/>
        <v>8.0399999999999991</v>
      </c>
      <c r="F220" s="203">
        <v>7.96</v>
      </c>
      <c r="G220" s="204">
        <f t="shared" si="1"/>
        <v>7.96</v>
      </c>
      <c r="H220" s="202">
        <v>7.96</v>
      </c>
      <c r="I220" s="202">
        <f t="shared" si="2"/>
        <v>7.9799999999999995</v>
      </c>
      <c r="J220" s="202">
        <f t="shared" si="3"/>
        <v>8</v>
      </c>
      <c r="K220" s="203">
        <v>8.02</v>
      </c>
      <c r="L220" s="204">
        <f t="shared" si="4"/>
        <v>8.0380000000000003</v>
      </c>
      <c r="M220" s="204">
        <f t="shared" si="5"/>
        <v>8.0559999999999992</v>
      </c>
      <c r="N220" s="204">
        <f t="shared" si="6"/>
        <v>8.0739999999999998</v>
      </c>
      <c r="O220" s="204">
        <f t="shared" si="7"/>
        <v>8.0919999999999987</v>
      </c>
      <c r="P220" s="202">
        <v>8.11</v>
      </c>
      <c r="Q220" s="202">
        <f t="shared" si="8"/>
        <v>8.1199999999999992</v>
      </c>
      <c r="R220" s="202">
        <f t="shared" si="9"/>
        <v>8.129999999999999</v>
      </c>
      <c r="S220" s="202">
        <f t="shared" si="10"/>
        <v>8.14</v>
      </c>
      <c r="T220" s="202">
        <f t="shared" si="11"/>
        <v>8.15</v>
      </c>
      <c r="U220" s="205">
        <v>8.16</v>
      </c>
    </row>
    <row r="221" spans="1:21">
      <c r="A221" s="207">
        <v>42821</v>
      </c>
      <c r="B221" s="206">
        <v>8.94</v>
      </c>
      <c r="C221" s="202">
        <v>8.35</v>
      </c>
      <c r="D221" s="203">
        <v>8.11</v>
      </c>
      <c r="E221" s="204">
        <f t="shared" si="0"/>
        <v>8.0399999999999991</v>
      </c>
      <c r="F221" s="203">
        <v>7.97</v>
      </c>
      <c r="G221" s="204">
        <f t="shared" si="1"/>
        <v>7.97</v>
      </c>
      <c r="H221" s="202">
        <v>7.97</v>
      </c>
      <c r="I221" s="202">
        <f t="shared" si="2"/>
        <v>7.9833333333333334</v>
      </c>
      <c r="J221" s="202">
        <f t="shared" si="3"/>
        <v>7.9966666666666661</v>
      </c>
      <c r="K221" s="203">
        <v>8.01</v>
      </c>
      <c r="L221" s="204">
        <f t="shared" si="4"/>
        <v>8.0220000000000002</v>
      </c>
      <c r="M221" s="204">
        <f t="shared" si="5"/>
        <v>8.0340000000000007</v>
      </c>
      <c r="N221" s="204">
        <f t="shared" si="6"/>
        <v>8.0459999999999994</v>
      </c>
      <c r="O221" s="204">
        <f t="shared" si="7"/>
        <v>8.0579999999999998</v>
      </c>
      <c r="P221" s="202">
        <v>8.07</v>
      </c>
      <c r="Q221" s="202">
        <f t="shared" si="8"/>
        <v>8.0779999999999994</v>
      </c>
      <c r="R221" s="202">
        <f t="shared" si="9"/>
        <v>8.0860000000000003</v>
      </c>
      <c r="S221" s="202">
        <f t="shared" si="10"/>
        <v>8.0939999999999994</v>
      </c>
      <c r="T221" s="202">
        <f t="shared" si="11"/>
        <v>8.1020000000000003</v>
      </c>
      <c r="U221" s="205">
        <v>8.11</v>
      </c>
    </row>
    <row r="222" spans="1:21">
      <c r="A222" s="207">
        <v>42818</v>
      </c>
      <c r="B222" s="206">
        <v>8.92</v>
      </c>
      <c r="C222" s="202">
        <v>8.4</v>
      </c>
      <c r="D222" s="203">
        <v>8.16</v>
      </c>
      <c r="E222" s="204">
        <f t="shared" si="0"/>
        <v>8.08</v>
      </c>
      <c r="F222" s="203">
        <v>8</v>
      </c>
      <c r="G222" s="204">
        <f t="shared" si="1"/>
        <v>8</v>
      </c>
      <c r="H222" s="202">
        <v>8</v>
      </c>
      <c r="I222" s="202">
        <f t="shared" si="2"/>
        <v>8.0166666666666675</v>
      </c>
      <c r="J222" s="202">
        <f t="shared" si="3"/>
        <v>8.0333333333333332</v>
      </c>
      <c r="K222" s="203">
        <v>8.0500000000000007</v>
      </c>
      <c r="L222" s="204">
        <f t="shared" si="4"/>
        <v>8.0660000000000007</v>
      </c>
      <c r="M222" s="204">
        <f t="shared" si="5"/>
        <v>8.0820000000000007</v>
      </c>
      <c r="N222" s="204">
        <f t="shared" si="6"/>
        <v>8.0980000000000008</v>
      </c>
      <c r="O222" s="204">
        <f t="shared" si="7"/>
        <v>8.1140000000000008</v>
      </c>
      <c r="P222" s="202">
        <v>8.1300000000000008</v>
      </c>
      <c r="Q222" s="202">
        <f t="shared" si="8"/>
        <v>8.136000000000001</v>
      </c>
      <c r="R222" s="202">
        <f t="shared" si="9"/>
        <v>8.1420000000000012</v>
      </c>
      <c r="S222" s="202">
        <f t="shared" si="10"/>
        <v>8.1479999999999997</v>
      </c>
      <c r="T222" s="202">
        <f t="shared" si="11"/>
        <v>8.1539999999999999</v>
      </c>
      <c r="U222" s="205">
        <v>8.16</v>
      </c>
    </row>
    <row r="223" spans="1:21">
      <c r="A223" s="207">
        <v>42817</v>
      </c>
      <c r="B223" s="206">
        <v>9</v>
      </c>
      <c r="C223" s="202">
        <v>8.43</v>
      </c>
      <c r="D223" s="203">
        <v>8.17</v>
      </c>
      <c r="E223" s="204">
        <f t="shared" si="0"/>
        <v>8.0850000000000009</v>
      </c>
      <c r="F223" s="203">
        <v>8</v>
      </c>
      <c r="G223" s="204">
        <f t="shared" si="1"/>
        <v>8.004999999999999</v>
      </c>
      <c r="H223" s="202">
        <v>8.01</v>
      </c>
      <c r="I223" s="202">
        <f t="shared" si="2"/>
        <v>8.0333333333333332</v>
      </c>
      <c r="J223" s="202">
        <f t="shared" si="3"/>
        <v>8.0566666666666666</v>
      </c>
      <c r="K223" s="203">
        <v>8.08</v>
      </c>
      <c r="L223" s="204">
        <f t="shared" si="4"/>
        <v>8.0980000000000008</v>
      </c>
      <c r="M223" s="204">
        <f t="shared" si="5"/>
        <v>8.1159999999999997</v>
      </c>
      <c r="N223" s="204">
        <f t="shared" si="6"/>
        <v>8.1340000000000003</v>
      </c>
      <c r="O223" s="204">
        <f t="shared" si="7"/>
        <v>8.1519999999999992</v>
      </c>
      <c r="P223" s="202">
        <v>8.17</v>
      </c>
      <c r="Q223" s="202">
        <f t="shared" si="8"/>
        <v>8.18</v>
      </c>
      <c r="R223" s="202">
        <f t="shared" si="9"/>
        <v>8.19</v>
      </c>
      <c r="S223" s="202">
        <f t="shared" si="10"/>
        <v>8.2000000000000011</v>
      </c>
      <c r="T223" s="202">
        <f t="shared" si="11"/>
        <v>8.2100000000000009</v>
      </c>
      <c r="U223" s="205">
        <v>8.2200000000000006</v>
      </c>
    </row>
    <row r="224" spans="1:21">
      <c r="A224" s="207">
        <v>42816</v>
      </c>
      <c r="B224" s="206">
        <v>8.99</v>
      </c>
      <c r="C224" s="202">
        <v>8.44</v>
      </c>
      <c r="D224" s="203">
        <v>8.18</v>
      </c>
      <c r="E224" s="204">
        <f t="shared" si="0"/>
        <v>8.1</v>
      </c>
      <c r="F224" s="203">
        <v>8.02</v>
      </c>
      <c r="G224" s="204">
        <f t="shared" si="1"/>
        <v>8.0249999999999986</v>
      </c>
      <c r="H224" s="202">
        <v>8.0299999999999994</v>
      </c>
      <c r="I224" s="202">
        <f t="shared" si="2"/>
        <v>8.0499999999999989</v>
      </c>
      <c r="J224" s="202">
        <f t="shared" si="3"/>
        <v>8.07</v>
      </c>
      <c r="K224" s="203">
        <v>8.09</v>
      </c>
      <c r="L224" s="204">
        <f t="shared" si="4"/>
        <v>8.1039999999999992</v>
      </c>
      <c r="M224" s="204">
        <f t="shared" si="5"/>
        <v>8.1180000000000003</v>
      </c>
      <c r="N224" s="204">
        <f t="shared" si="6"/>
        <v>8.1319999999999997</v>
      </c>
      <c r="O224" s="204">
        <f t="shared" si="7"/>
        <v>8.1460000000000008</v>
      </c>
      <c r="P224" s="202">
        <v>8.16</v>
      </c>
      <c r="Q224" s="202">
        <f t="shared" si="8"/>
        <v>8.1679999999999993</v>
      </c>
      <c r="R224" s="202">
        <f t="shared" si="9"/>
        <v>8.1760000000000002</v>
      </c>
      <c r="S224" s="202">
        <f t="shared" si="10"/>
        <v>8.1839999999999993</v>
      </c>
      <c r="T224" s="202">
        <f t="shared" si="11"/>
        <v>8.1920000000000002</v>
      </c>
      <c r="U224" s="205">
        <v>8.1999999999999993</v>
      </c>
    </row>
    <row r="225" spans="1:21">
      <c r="A225" s="207">
        <v>42815</v>
      </c>
      <c r="B225" s="206">
        <v>8.98</v>
      </c>
      <c r="C225" s="202">
        <v>8.4600000000000009</v>
      </c>
      <c r="D225" s="203">
        <v>8.18</v>
      </c>
      <c r="E225" s="204">
        <f t="shared" si="0"/>
        <v>8.0749999999999993</v>
      </c>
      <c r="F225" s="203">
        <v>7.97</v>
      </c>
      <c r="G225" s="204">
        <f t="shared" si="1"/>
        <v>7.9649999999999999</v>
      </c>
      <c r="H225" s="202">
        <v>7.96</v>
      </c>
      <c r="I225" s="202">
        <f t="shared" si="2"/>
        <v>7.9799999999999995</v>
      </c>
      <c r="J225" s="202">
        <f t="shared" si="3"/>
        <v>8</v>
      </c>
      <c r="K225" s="203">
        <v>8.02</v>
      </c>
      <c r="L225" s="204">
        <f t="shared" si="4"/>
        <v>8.0399999999999991</v>
      </c>
      <c r="M225" s="204">
        <f t="shared" si="5"/>
        <v>8.0599999999999987</v>
      </c>
      <c r="N225" s="204">
        <f t="shared" si="6"/>
        <v>8.08</v>
      </c>
      <c r="O225" s="204">
        <f t="shared" si="7"/>
        <v>8.1</v>
      </c>
      <c r="P225" s="202">
        <v>8.1199999999999992</v>
      </c>
      <c r="Q225" s="202">
        <f t="shared" si="8"/>
        <v>8.1339999999999986</v>
      </c>
      <c r="R225" s="202">
        <f t="shared" si="9"/>
        <v>8.1479999999999997</v>
      </c>
      <c r="S225" s="202">
        <f t="shared" si="10"/>
        <v>8.161999999999999</v>
      </c>
      <c r="T225" s="202">
        <f t="shared" si="11"/>
        <v>8.1760000000000002</v>
      </c>
      <c r="U225" s="205">
        <v>8.19</v>
      </c>
    </row>
    <row r="226" spans="1:21">
      <c r="A226" s="207">
        <v>42814</v>
      </c>
      <c r="B226" s="206">
        <v>8.9600000000000009</v>
      </c>
      <c r="C226" s="202">
        <v>8.4</v>
      </c>
      <c r="D226" s="203">
        <v>8.1300000000000008</v>
      </c>
      <c r="E226" s="204">
        <f t="shared" si="0"/>
        <v>8.0350000000000001</v>
      </c>
      <c r="F226" s="203">
        <v>7.94</v>
      </c>
      <c r="G226" s="204">
        <f t="shared" si="1"/>
        <v>7.94</v>
      </c>
      <c r="H226" s="202">
        <v>7.94</v>
      </c>
      <c r="I226" s="202">
        <f t="shared" si="2"/>
        <v>7.9633333333333338</v>
      </c>
      <c r="J226" s="202">
        <f t="shared" si="3"/>
        <v>7.9866666666666664</v>
      </c>
      <c r="K226" s="203">
        <v>8.01</v>
      </c>
      <c r="L226" s="204">
        <f t="shared" si="4"/>
        <v>8.032</v>
      </c>
      <c r="M226" s="204">
        <f t="shared" si="5"/>
        <v>8.0540000000000003</v>
      </c>
      <c r="N226" s="204">
        <f t="shared" si="6"/>
        <v>8.0759999999999987</v>
      </c>
      <c r="O226" s="204">
        <f t="shared" si="7"/>
        <v>8.097999999999999</v>
      </c>
      <c r="P226" s="202">
        <v>8.1199999999999992</v>
      </c>
      <c r="Q226" s="202">
        <f t="shared" si="8"/>
        <v>8.1339999999999986</v>
      </c>
      <c r="R226" s="202">
        <f t="shared" si="9"/>
        <v>8.1479999999999997</v>
      </c>
      <c r="S226" s="202">
        <f t="shared" si="10"/>
        <v>8.161999999999999</v>
      </c>
      <c r="T226" s="202">
        <f t="shared" si="11"/>
        <v>8.1760000000000002</v>
      </c>
      <c r="U226" s="205">
        <v>8.19</v>
      </c>
    </row>
    <row r="227" spans="1:21">
      <c r="A227" s="207">
        <v>42811</v>
      </c>
      <c r="B227" s="206">
        <v>8.98</v>
      </c>
      <c r="C227" s="202">
        <v>8.44</v>
      </c>
      <c r="D227" s="203">
        <v>8.15</v>
      </c>
      <c r="E227" s="204">
        <f t="shared" si="0"/>
        <v>8.0500000000000007</v>
      </c>
      <c r="F227" s="203">
        <v>7.95</v>
      </c>
      <c r="G227" s="204">
        <f t="shared" si="1"/>
        <v>7.9450000000000003</v>
      </c>
      <c r="H227" s="202">
        <v>7.94</v>
      </c>
      <c r="I227" s="202">
        <f t="shared" si="2"/>
        <v>7.9666666666666668</v>
      </c>
      <c r="J227" s="202">
        <f t="shared" si="3"/>
        <v>7.9933333333333332</v>
      </c>
      <c r="K227" s="203">
        <v>8.02</v>
      </c>
      <c r="L227" s="204">
        <f t="shared" si="4"/>
        <v>8.048</v>
      </c>
      <c r="M227" s="204">
        <f t="shared" si="5"/>
        <v>8.0760000000000005</v>
      </c>
      <c r="N227" s="204">
        <f t="shared" si="6"/>
        <v>8.1039999999999992</v>
      </c>
      <c r="O227" s="204">
        <f t="shared" si="7"/>
        <v>8.1319999999999997</v>
      </c>
      <c r="P227" s="202">
        <v>8.16</v>
      </c>
      <c r="Q227" s="202">
        <f t="shared" si="8"/>
        <v>8.1760000000000002</v>
      </c>
      <c r="R227" s="202">
        <f t="shared" si="9"/>
        <v>8.1920000000000002</v>
      </c>
      <c r="S227" s="202">
        <f t="shared" si="10"/>
        <v>8.2080000000000002</v>
      </c>
      <c r="T227" s="202">
        <f t="shared" si="11"/>
        <v>8.2240000000000002</v>
      </c>
      <c r="U227" s="205">
        <v>8.24</v>
      </c>
    </row>
    <row r="228" spans="1:21">
      <c r="A228" s="207">
        <v>42810</v>
      </c>
      <c r="B228" s="206">
        <v>8.9700000000000006</v>
      </c>
      <c r="C228" s="202">
        <v>8.44</v>
      </c>
      <c r="D228" s="203">
        <v>8.17</v>
      </c>
      <c r="E228" s="204">
        <f t="shared" si="0"/>
        <v>8.0749999999999993</v>
      </c>
      <c r="F228" s="203">
        <v>7.98</v>
      </c>
      <c r="G228" s="204">
        <f t="shared" si="1"/>
        <v>7.9749999999999996</v>
      </c>
      <c r="H228" s="202">
        <v>7.97</v>
      </c>
      <c r="I228" s="202">
        <f t="shared" si="2"/>
        <v>7.996666666666667</v>
      </c>
      <c r="J228" s="202">
        <f t="shared" si="3"/>
        <v>8.0233333333333334</v>
      </c>
      <c r="K228" s="203">
        <v>8.0500000000000007</v>
      </c>
      <c r="L228" s="204">
        <f t="shared" si="4"/>
        <v>8.0739999999999998</v>
      </c>
      <c r="M228" s="204">
        <f t="shared" si="5"/>
        <v>8.0980000000000008</v>
      </c>
      <c r="N228" s="204">
        <f t="shared" si="6"/>
        <v>8.1219999999999999</v>
      </c>
      <c r="O228" s="204">
        <f t="shared" si="7"/>
        <v>8.1460000000000008</v>
      </c>
      <c r="P228" s="202">
        <v>8.17</v>
      </c>
      <c r="Q228" s="202">
        <f t="shared" si="8"/>
        <v>8.1839999999999993</v>
      </c>
      <c r="R228" s="202">
        <f t="shared" si="9"/>
        <v>8.1980000000000004</v>
      </c>
      <c r="S228" s="202">
        <f t="shared" si="10"/>
        <v>8.2119999999999997</v>
      </c>
      <c r="T228" s="202">
        <f t="shared" si="11"/>
        <v>8.2260000000000009</v>
      </c>
      <c r="U228" s="205">
        <v>8.24</v>
      </c>
    </row>
    <row r="229" spans="1:21">
      <c r="A229" s="207">
        <v>42809</v>
      </c>
      <c r="B229" s="206">
        <v>9.0299999999999994</v>
      </c>
      <c r="C229" s="202">
        <v>8.5</v>
      </c>
      <c r="D229" s="203">
        <v>8.24</v>
      </c>
      <c r="E229" s="204">
        <f t="shared" si="0"/>
        <v>8.1550000000000011</v>
      </c>
      <c r="F229" s="203">
        <v>8.07</v>
      </c>
      <c r="G229" s="204">
        <f t="shared" si="1"/>
        <v>8.0650000000000013</v>
      </c>
      <c r="H229" s="202">
        <v>8.06</v>
      </c>
      <c r="I229" s="202">
        <f t="shared" si="2"/>
        <v>8.0833333333333339</v>
      </c>
      <c r="J229" s="202">
        <f t="shared" si="3"/>
        <v>8.1066666666666674</v>
      </c>
      <c r="K229" s="203">
        <v>8.1300000000000008</v>
      </c>
      <c r="L229" s="204">
        <f t="shared" si="4"/>
        <v>8.1539999999999999</v>
      </c>
      <c r="M229" s="204">
        <f t="shared" si="5"/>
        <v>8.1780000000000008</v>
      </c>
      <c r="N229" s="204">
        <f t="shared" si="6"/>
        <v>8.202</v>
      </c>
      <c r="O229" s="204">
        <f t="shared" si="7"/>
        <v>8.2260000000000009</v>
      </c>
      <c r="P229" s="202">
        <v>8.25</v>
      </c>
      <c r="Q229" s="202">
        <f t="shared" si="8"/>
        <v>8.2620000000000005</v>
      </c>
      <c r="R229" s="202">
        <f t="shared" si="9"/>
        <v>8.2740000000000009</v>
      </c>
      <c r="S229" s="202">
        <f t="shared" si="10"/>
        <v>8.2859999999999996</v>
      </c>
      <c r="T229" s="202">
        <f t="shared" si="11"/>
        <v>8.298</v>
      </c>
      <c r="U229" s="205">
        <v>8.31</v>
      </c>
    </row>
    <row r="230" spans="1:21">
      <c r="A230" s="207">
        <v>42808</v>
      </c>
      <c r="B230" s="206">
        <v>8.98</v>
      </c>
      <c r="C230" s="202">
        <v>8.48</v>
      </c>
      <c r="D230" s="203">
        <v>8.2899999999999991</v>
      </c>
      <c r="E230" s="204">
        <f t="shared" si="0"/>
        <v>8.2249999999999996</v>
      </c>
      <c r="F230" s="203">
        <v>8.16</v>
      </c>
      <c r="G230" s="204">
        <f t="shared" si="1"/>
        <v>8.1550000000000011</v>
      </c>
      <c r="H230" s="202">
        <v>8.15</v>
      </c>
      <c r="I230" s="202">
        <f t="shared" si="2"/>
        <v>8.16</v>
      </c>
      <c r="J230" s="202">
        <f t="shared" si="3"/>
        <v>8.17</v>
      </c>
      <c r="K230" s="203">
        <v>8.18</v>
      </c>
      <c r="L230" s="204">
        <f t="shared" si="4"/>
        <v>8.1939999999999991</v>
      </c>
      <c r="M230" s="204">
        <f t="shared" si="5"/>
        <v>8.2080000000000002</v>
      </c>
      <c r="N230" s="204">
        <f t="shared" si="6"/>
        <v>8.2219999999999995</v>
      </c>
      <c r="O230" s="204">
        <f t="shared" si="7"/>
        <v>8.2360000000000007</v>
      </c>
      <c r="P230" s="202">
        <v>8.25</v>
      </c>
      <c r="Q230" s="202">
        <f t="shared" si="8"/>
        <v>8.2560000000000002</v>
      </c>
      <c r="R230" s="202">
        <f t="shared" si="9"/>
        <v>8.2620000000000005</v>
      </c>
      <c r="S230" s="202">
        <f t="shared" si="10"/>
        <v>8.2679999999999989</v>
      </c>
      <c r="T230" s="202">
        <f t="shared" si="11"/>
        <v>8.2739999999999991</v>
      </c>
      <c r="U230" s="205">
        <v>8.2799999999999994</v>
      </c>
    </row>
    <row r="231" spans="1:21">
      <c r="A231" s="207">
        <v>42807</v>
      </c>
      <c r="B231" s="206">
        <v>8.9700000000000006</v>
      </c>
      <c r="C231" s="202">
        <v>8.48</v>
      </c>
      <c r="D231" s="203">
        <v>8.2799999999999994</v>
      </c>
      <c r="E231" s="204">
        <f t="shared" si="0"/>
        <v>8.2050000000000001</v>
      </c>
      <c r="F231" s="203">
        <v>8.1300000000000008</v>
      </c>
      <c r="G231" s="204">
        <f t="shared" si="1"/>
        <v>8.120000000000001</v>
      </c>
      <c r="H231" s="202">
        <v>8.11</v>
      </c>
      <c r="I231" s="202">
        <f t="shared" si="2"/>
        <v>8.1266666666666669</v>
      </c>
      <c r="J231" s="202">
        <f t="shared" si="3"/>
        <v>8.1433333333333326</v>
      </c>
      <c r="K231" s="203">
        <v>8.16</v>
      </c>
      <c r="L231" s="204">
        <f t="shared" si="4"/>
        <v>8.1780000000000008</v>
      </c>
      <c r="M231" s="204">
        <f t="shared" si="5"/>
        <v>8.1959999999999997</v>
      </c>
      <c r="N231" s="204">
        <f t="shared" si="6"/>
        <v>8.2140000000000004</v>
      </c>
      <c r="O231" s="204">
        <f t="shared" si="7"/>
        <v>8.2319999999999993</v>
      </c>
      <c r="P231" s="202">
        <v>8.25</v>
      </c>
      <c r="Q231" s="202">
        <f t="shared" si="8"/>
        <v>8.26</v>
      </c>
      <c r="R231" s="202">
        <f t="shared" si="9"/>
        <v>8.27</v>
      </c>
      <c r="S231" s="202">
        <f t="shared" si="10"/>
        <v>8.2800000000000011</v>
      </c>
      <c r="T231" s="202">
        <f t="shared" si="11"/>
        <v>8.2900000000000009</v>
      </c>
      <c r="U231" s="205">
        <v>8.3000000000000007</v>
      </c>
    </row>
    <row r="232" spans="1:21">
      <c r="A232" s="207">
        <v>42804</v>
      </c>
      <c r="B232" s="206">
        <v>9.0299999999999994</v>
      </c>
      <c r="C232" s="202">
        <v>8.5500000000000007</v>
      </c>
      <c r="D232" s="203">
        <v>8.31</v>
      </c>
      <c r="E232" s="204">
        <f t="shared" si="0"/>
        <v>8.2200000000000006</v>
      </c>
      <c r="F232" s="203">
        <v>8.1300000000000008</v>
      </c>
      <c r="G232" s="204">
        <f t="shared" si="1"/>
        <v>8.125</v>
      </c>
      <c r="H232" s="202">
        <v>8.1199999999999992</v>
      </c>
      <c r="I232" s="202">
        <f t="shared" si="2"/>
        <v>8.1399999999999988</v>
      </c>
      <c r="J232" s="202">
        <f t="shared" si="3"/>
        <v>8.16</v>
      </c>
      <c r="K232" s="203">
        <v>8.18</v>
      </c>
      <c r="L232" s="204">
        <f t="shared" si="4"/>
        <v>8.2040000000000006</v>
      </c>
      <c r="M232" s="204">
        <f t="shared" si="5"/>
        <v>8.2279999999999998</v>
      </c>
      <c r="N232" s="204">
        <f t="shared" si="6"/>
        <v>8.2520000000000007</v>
      </c>
      <c r="O232" s="204">
        <f t="shared" si="7"/>
        <v>8.2759999999999998</v>
      </c>
      <c r="P232" s="202">
        <v>8.3000000000000007</v>
      </c>
      <c r="Q232" s="202">
        <f t="shared" si="8"/>
        <v>8.3120000000000012</v>
      </c>
      <c r="R232" s="202">
        <f t="shared" si="9"/>
        <v>8.3239999999999998</v>
      </c>
      <c r="S232" s="202">
        <f t="shared" si="10"/>
        <v>8.3360000000000003</v>
      </c>
      <c r="T232" s="202">
        <f t="shared" si="11"/>
        <v>8.347999999999999</v>
      </c>
      <c r="U232" s="205">
        <v>8.36</v>
      </c>
    </row>
    <row r="233" spans="1:21">
      <c r="A233" s="207">
        <v>42803</v>
      </c>
      <c r="B233" s="206">
        <v>9.06</v>
      </c>
      <c r="C233" s="202">
        <v>8.58</v>
      </c>
      <c r="D233" s="203">
        <v>8.35</v>
      </c>
      <c r="E233" s="204">
        <f t="shared" si="0"/>
        <v>8.2749999999999986</v>
      </c>
      <c r="F233" s="203">
        <v>8.1999999999999993</v>
      </c>
      <c r="G233" s="204">
        <f t="shared" si="1"/>
        <v>8.1950000000000003</v>
      </c>
      <c r="H233" s="202">
        <v>8.19</v>
      </c>
      <c r="I233" s="202">
        <f t="shared" si="2"/>
        <v>8.206666666666667</v>
      </c>
      <c r="J233" s="202">
        <f t="shared" si="3"/>
        <v>8.2233333333333327</v>
      </c>
      <c r="K233" s="203">
        <v>8.24</v>
      </c>
      <c r="L233" s="204">
        <f t="shared" si="4"/>
        <v>8.2580000000000009</v>
      </c>
      <c r="M233" s="204">
        <f t="shared" si="5"/>
        <v>8.2759999999999998</v>
      </c>
      <c r="N233" s="204">
        <f t="shared" si="6"/>
        <v>8.2940000000000005</v>
      </c>
      <c r="O233" s="204">
        <f t="shared" si="7"/>
        <v>8.3119999999999994</v>
      </c>
      <c r="P233" s="202">
        <v>8.33</v>
      </c>
      <c r="Q233" s="202">
        <f t="shared" si="8"/>
        <v>8.34</v>
      </c>
      <c r="R233" s="202">
        <f t="shared" si="9"/>
        <v>8.35</v>
      </c>
      <c r="S233" s="202">
        <f t="shared" si="10"/>
        <v>8.3600000000000012</v>
      </c>
      <c r="T233" s="202">
        <f t="shared" si="11"/>
        <v>8.370000000000001</v>
      </c>
      <c r="U233" s="205">
        <v>8.3800000000000008</v>
      </c>
    </row>
    <row r="234" spans="1:21">
      <c r="A234" s="207">
        <v>42801</v>
      </c>
      <c r="B234" s="206">
        <v>8.93</v>
      </c>
      <c r="C234" s="202">
        <v>8.5500000000000007</v>
      </c>
      <c r="D234" s="203">
        <v>8.39</v>
      </c>
      <c r="E234" s="204">
        <f t="shared" si="0"/>
        <v>8.3249999999999993</v>
      </c>
      <c r="F234" s="203">
        <v>8.26</v>
      </c>
      <c r="G234" s="204">
        <f t="shared" si="1"/>
        <v>8.24</v>
      </c>
      <c r="H234" s="202">
        <v>8.2200000000000006</v>
      </c>
      <c r="I234" s="202">
        <f t="shared" si="2"/>
        <v>8.2233333333333345</v>
      </c>
      <c r="J234" s="202">
        <f t="shared" si="3"/>
        <v>8.2266666666666666</v>
      </c>
      <c r="K234" s="203">
        <v>8.23</v>
      </c>
      <c r="L234" s="204">
        <f t="shared" si="4"/>
        <v>8.2360000000000007</v>
      </c>
      <c r="M234" s="204">
        <f t="shared" si="5"/>
        <v>8.2420000000000009</v>
      </c>
      <c r="N234" s="204">
        <f t="shared" si="6"/>
        <v>8.2479999999999993</v>
      </c>
      <c r="O234" s="204">
        <f t="shared" si="7"/>
        <v>8.2539999999999996</v>
      </c>
      <c r="P234" s="202">
        <v>8.26</v>
      </c>
      <c r="Q234" s="202">
        <f t="shared" si="8"/>
        <v>8.26</v>
      </c>
      <c r="R234" s="202">
        <f t="shared" si="9"/>
        <v>8.26</v>
      </c>
      <c r="S234" s="202">
        <f t="shared" si="10"/>
        <v>8.26</v>
      </c>
      <c r="T234" s="202">
        <f t="shared" si="11"/>
        <v>8.26</v>
      </c>
      <c r="U234" s="205">
        <v>8.26</v>
      </c>
    </row>
    <row r="235" spans="1:21">
      <c r="A235" s="207">
        <v>42800</v>
      </c>
      <c r="B235" s="206">
        <v>8.9600000000000009</v>
      </c>
      <c r="C235" s="202">
        <v>8.6</v>
      </c>
      <c r="D235" s="203">
        <v>8.44</v>
      </c>
      <c r="E235" s="204">
        <f t="shared" si="0"/>
        <v>8.375</v>
      </c>
      <c r="F235" s="203">
        <v>8.31</v>
      </c>
      <c r="G235" s="204">
        <f t="shared" si="1"/>
        <v>8.2949999999999999</v>
      </c>
      <c r="H235" s="202">
        <v>8.2799999999999994</v>
      </c>
      <c r="I235" s="202">
        <f t="shared" si="2"/>
        <v>8.2766666666666655</v>
      </c>
      <c r="J235" s="202">
        <f t="shared" si="3"/>
        <v>8.2733333333333334</v>
      </c>
      <c r="K235" s="203">
        <v>8.27</v>
      </c>
      <c r="L235" s="204">
        <f t="shared" si="4"/>
        <v>8.2739999999999991</v>
      </c>
      <c r="M235" s="204">
        <f t="shared" si="5"/>
        <v>8.2779999999999987</v>
      </c>
      <c r="N235" s="204">
        <f t="shared" si="6"/>
        <v>8.282</v>
      </c>
      <c r="O235" s="204">
        <f t="shared" si="7"/>
        <v>8.2859999999999996</v>
      </c>
      <c r="P235" s="202">
        <v>8.2899999999999991</v>
      </c>
      <c r="Q235" s="202">
        <f t="shared" si="8"/>
        <v>8.2919999999999998</v>
      </c>
      <c r="R235" s="202">
        <f t="shared" si="9"/>
        <v>8.2940000000000005</v>
      </c>
      <c r="S235" s="202">
        <f t="shared" si="10"/>
        <v>8.2959999999999994</v>
      </c>
      <c r="T235" s="202">
        <f t="shared" si="11"/>
        <v>8.298</v>
      </c>
      <c r="U235" s="205">
        <v>8.3000000000000007</v>
      </c>
    </row>
    <row r="236" spans="1:21">
      <c r="A236" s="207">
        <v>42797</v>
      </c>
      <c r="B236" s="206">
        <v>9.08</v>
      </c>
      <c r="C236" s="202">
        <v>8.65</v>
      </c>
      <c r="D236" s="203">
        <v>8.43</v>
      </c>
      <c r="E236" s="204">
        <f t="shared" si="0"/>
        <v>8.3449999999999989</v>
      </c>
      <c r="F236" s="203">
        <v>8.26</v>
      </c>
      <c r="G236" s="204">
        <f t="shared" si="1"/>
        <v>8.245000000000001</v>
      </c>
      <c r="H236" s="202">
        <v>8.23</v>
      </c>
      <c r="I236" s="202">
        <f t="shared" si="2"/>
        <v>8.2466666666666661</v>
      </c>
      <c r="J236" s="202">
        <f t="shared" si="3"/>
        <v>8.2633333333333336</v>
      </c>
      <c r="K236" s="203">
        <v>8.2799999999999994</v>
      </c>
      <c r="L236" s="204">
        <f t="shared" si="4"/>
        <v>8.3019999999999996</v>
      </c>
      <c r="M236" s="204">
        <f t="shared" si="5"/>
        <v>8.3239999999999998</v>
      </c>
      <c r="N236" s="204">
        <f t="shared" si="6"/>
        <v>8.3460000000000001</v>
      </c>
      <c r="O236" s="204">
        <f t="shared" si="7"/>
        <v>8.3680000000000003</v>
      </c>
      <c r="P236" s="202">
        <v>8.39</v>
      </c>
      <c r="Q236" s="202">
        <f t="shared" si="8"/>
        <v>8.4039999999999999</v>
      </c>
      <c r="R236" s="202">
        <f t="shared" si="9"/>
        <v>8.418000000000001</v>
      </c>
      <c r="S236" s="202">
        <f t="shared" si="10"/>
        <v>8.4320000000000004</v>
      </c>
      <c r="T236" s="202">
        <f t="shared" si="11"/>
        <v>8.4460000000000015</v>
      </c>
      <c r="U236" s="205">
        <v>8.4600000000000009</v>
      </c>
    </row>
    <row r="237" spans="1:21">
      <c r="A237" s="207">
        <v>42796</v>
      </c>
      <c r="B237" s="206">
        <v>9.1</v>
      </c>
      <c r="C237" s="202">
        <v>8.68</v>
      </c>
      <c r="D237" s="203">
        <v>8.48</v>
      </c>
      <c r="E237" s="204">
        <f t="shared" si="0"/>
        <v>8.4050000000000011</v>
      </c>
      <c r="F237" s="203">
        <v>8.33</v>
      </c>
      <c r="G237" s="204">
        <f t="shared" si="1"/>
        <v>8.3099999999999987</v>
      </c>
      <c r="H237" s="202">
        <v>8.2899999999999991</v>
      </c>
      <c r="I237" s="202">
        <f t="shared" si="2"/>
        <v>8.2966666666666669</v>
      </c>
      <c r="J237" s="202">
        <f t="shared" si="3"/>
        <v>8.3033333333333328</v>
      </c>
      <c r="K237" s="203">
        <v>8.31</v>
      </c>
      <c r="L237" s="204">
        <f t="shared" si="4"/>
        <v>8.322000000000001</v>
      </c>
      <c r="M237" s="204">
        <f t="shared" si="5"/>
        <v>8.3339999999999996</v>
      </c>
      <c r="N237" s="204">
        <f t="shared" si="6"/>
        <v>8.3460000000000001</v>
      </c>
      <c r="O237" s="204">
        <f t="shared" si="7"/>
        <v>8.3579999999999988</v>
      </c>
      <c r="P237" s="202">
        <v>8.3699999999999992</v>
      </c>
      <c r="Q237" s="202">
        <f t="shared" si="8"/>
        <v>8.3759999999999994</v>
      </c>
      <c r="R237" s="202">
        <f t="shared" si="9"/>
        <v>8.3819999999999997</v>
      </c>
      <c r="S237" s="202">
        <f t="shared" si="10"/>
        <v>8.3879999999999999</v>
      </c>
      <c r="T237" s="202">
        <f t="shared" si="11"/>
        <v>8.3940000000000001</v>
      </c>
      <c r="U237" s="205">
        <v>8.4</v>
      </c>
    </row>
    <row r="238" spans="1:21">
      <c r="A238" s="207">
        <v>42795</v>
      </c>
      <c r="B238" s="206">
        <v>9.0500000000000007</v>
      </c>
      <c r="C238" s="202">
        <v>8.59</v>
      </c>
      <c r="D238" s="203">
        <v>8.42</v>
      </c>
      <c r="E238" s="204">
        <f t="shared" si="0"/>
        <v>8.370000000000001</v>
      </c>
      <c r="F238" s="203">
        <v>8.32</v>
      </c>
      <c r="G238" s="204">
        <f t="shared" si="1"/>
        <v>8.31</v>
      </c>
      <c r="H238" s="202">
        <v>8.3000000000000007</v>
      </c>
      <c r="I238" s="202">
        <f t="shared" si="2"/>
        <v>8.3033333333333346</v>
      </c>
      <c r="J238" s="202">
        <f t="shared" si="3"/>
        <v>8.3066666666666666</v>
      </c>
      <c r="K238" s="203">
        <v>8.31</v>
      </c>
      <c r="L238" s="204">
        <f t="shared" si="4"/>
        <v>8.32</v>
      </c>
      <c r="M238" s="204">
        <f t="shared" si="5"/>
        <v>8.33</v>
      </c>
      <c r="N238" s="204">
        <f t="shared" si="6"/>
        <v>8.34</v>
      </c>
      <c r="O238" s="204">
        <f t="shared" si="7"/>
        <v>8.35</v>
      </c>
      <c r="P238" s="202">
        <v>8.36</v>
      </c>
      <c r="Q238" s="202">
        <f t="shared" si="8"/>
        <v>8.3680000000000003</v>
      </c>
      <c r="R238" s="202">
        <f t="shared" si="9"/>
        <v>8.3759999999999994</v>
      </c>
      <c r="S238" s="202">
        <f t="shared" si="10"/>
        <v>8.3840000000000003</v>
      </c>
      <c r="T238" s="202">
        <f t="shared" si="11"/>
        <v>8.3919999999999995</v>
      </c>
      <c r="U238" s="205">
        <v>8.4</v>
      </c>
    </row>
    <row r="239" spans="1:21">
      <c r="A239" s="207">
        <v>42794</v>
      </c>
      <c r="B239" s="206">
        <v>9.08</v>
      </c>
      <c r="C239" s="202">
        <v>8.6199999999999992</v>
      </c>
      <c r="D239" s="203">
        <v>8.43</v>
      </c>
      <c r="E239" s="204">
        <f t="shared" si="0"/>
        <v>8.375</v>
      </c>
      <c r="F239" s="203">
        <v>8.32</v>
      </c>
      <c r="G239" s="204">
        <f t="shared" si="1"/>
        <v>8.3150000000000013</v>
      </c>
      <c r="H239" s="202">
        <v>8.31</v>
      </c>
      <c r="I239" s="202">
        <f t="shared" si="2"/>
        <v>8.32</v>
      </c>
      <c r="J239" s="202">
        <f t="shared" si="3"/>
        <v>8.33</v>
      </c>
      <c r="K239" s="203">
        <v>8.34</v>
      </c>
      <c r="L239" s="204">
        <f t="shared" si="4"/>
        <v>8.3539999999999992</v>
      </c>
      <c r="M239" s="204">
        <f t="shared" si="5"/>
        <v>8.3680000000000003</v>
      </c>
      <c r="N239" s="204">
        <f t="shared" si="6"/>
        <v>8.3819999999999997</v>
      </c>
      <c r="O239" s="204">
        <f t="shared" si="7"/>
        <v>8.3960000000000008</v>
      </c>
      <c r="P239" s="202">
        <v>8.41</v>
      </c>
      <c r="Q239" s="202">
        <f t="shared" si="8"/>
        <v>8.4179999999999993</v>
      </c>
      <c r="R239" s="202">
        <f t="shared" si="9"/>
        <v>8.4260000000000002</v>
      </c>
      <c r="S239" s="202">
        <f t="shared" si="10"/>
        <v>8.4339999999999993</v>
      </c>
      <c r="T239" s="202">
        <f t="shared" si="11"/>
        <v>8.4420000000000002</v>
      </c>
      <c r="U239" s="205">
        <v>8.4499999999999993</v>
      </c>
    </row>
    <row r="240" spans="1:21">
      <c r="A240" s="207">
        <v>42793</v>
      </c>
      <c r="B240" s="206">
        <v>8.98</v>
      </c>
      <c r="C240" s="202">
        <v>8.51</v>
      </c>
      <c r="D240" s="203">
        <v>8.32</v>
      </c>
      <c r="E240" s="204">
        <f t="shared" si="0"/>
        <v>8.27</v>
      </c>
      <c r="F240" s="203">
        <v>8.2200000000000006</v>
      </c>
      <c r="G240" s="204">
        <f t="shared" si="1"/>
        <v>8.2250000000000014</v>
      </c>
      <c r="H240" s="202">
        <v>8.23</v>
      </c>
      <c r="I240" s="202">
        <f t="shared" si="2"/>
        <v>8.25</v>
      </c>
      <c r="J240" s="202">
        <f t="shared" si="3"/>
        <v>8.27</v>
      </c>
      <c r="K240" s="203">
        <v>8.2899999999999991</v>
      </c>
      <c r="L240" s="204">
        <f t="shared" si="4"/>
        <v>8.3079999999999998</v>
      </c>
      <c r="M240" s="204">
        <f t="shared" si="5"/>
        <v>8.3260000000000005</v>
      </c>
      <c r="N240" s="204">
        <f t="shared" si="6"/>
        <v>8.3439999999999994</v>
      </c>
      <c r="O240" s="204">
        <f t="shared" si="7"/>
        <v>8.3620000000000001</v>
      </c>
      <c r="P240" s="202">
        <v>8.3800000000000008</v>
      </c>
      <c r="Q240" s="202">
        <f t="shared" si="8"/>
        <v>8.3879999999999999</v>
      </c>
      <c r="R240" s="202">
        <f t="shared" si="9"/>
        <v>8.3960000000000008</v>
      </c>
      <c r="S240" s="202">
        <f t="shared" si="10"/>
        <v>8.4039999999999999</v>
      </c>
      <c r="T240" s="202">
        <f t="shared" si="11"/>
        <v>8.4120000000000008</v>
      </c>
      <c r="U240" s="205">
        <v>8.42</v>
      </c>
    </row>
    <row r="241" spans="1:21">
      <c r="A241" s="207">
        <v>42790</v>
      </c>
      <c r="B241" s="206">
        <v>8.8800000000000008</v>
      </c>
      <c r="C241" s="202">
        <v>8.5299999999999994</v>
      </c>
      <c r="D241" s="203">
        <v>8.41</v>
      </c>
      <c r="E241" s="204">
        <f t="shared" si="0"/>
        <v>8.36</v>
      </c>
      <c r="F241" s="203">
        <v>8.31</v>
      </c>
      <c r="G241" s="204">
        <f t="shared" si="1"/>
        <v>8.2899999999999991</v>
      </c>
      <c r="H241" s="202">
        <v>8.27</v>
      </c>
      <c r="I241" s="202">
        <f t="shared" si="2"/>
        <v>8.2833333333333332</v>
      </c>
      <c r="J241" s="202">
        <f t="shared" si="3"/>
        <v>8.2966666666666669</v>
      </c>
      <c r="K241" s="203">
        <v>8.31</v>
      </c>
      <c r="L241" s="204">
        <f t="shared" si="4"/>
        <v>8.3320000000000007</v>
      </c>
      <c r="M241" s="204">
        <f t="shared" si="5"/>
        <v>8.354000000000001</v>
      </c>
      <c r="N241" s="204">
        <f t="shared" si="6"/>
        <v>8.3759999999999994</v>
      </c>
      <c r="O241" s="204">
        <f t="shared" si="7"/>
        <v>8.3979999999999997</v>
      </c>
      <c r="P241" s="202">
        <v>8.42</v>
      </c>
      <c r="Q241" s="202">
        <f t="shared" si="8"/>
        <v>8.43</v>
      </c>
      <c r="R241" s="202">
        <f t="shared" si="9"/>
        <v>8.44</v>
      </c>
      <c r="S241" s="202">
        <f t="shared" si="10"/>
        <v>8.4500000000000011</v>
      </c>
      <c r="T241" s="202">
        <f t="shared" si="11"/>
        <v>8.4600000000000009</v>
      </c>
      <c r="U241" s="205">
        <v>8.4700000000000006</v>
      </c>
    </row>
    <row r="242" spans="1:21">
      <c r="A242" s="207">
        <v>42788</v>
      </c>
      <c r="B242" s="206">
        <v>8.98</v>
      </c>
      <c r="C242" s="202">
        <v>8.5500000000000007</v>
      </c>
      <c r="D242" s="203">
        <v>8.3800000000000008</v>
      </c>
      <c r="E242" s="204">
        <f t="shared" si="0"/>
        <v>8.3249999999999993</v>
      </c>
      <c r="F242" s="203">
        <v>8.27</v>
      </c>
      <c r="G242" s="204">
        <f t="shared" si="1"/>
        <v>8.2650000000000006</v>
      </c>
      <c r="H242" s="202">
        <v>8.26</v>
      </c>
      <c r="I242" s="202">
        <f t="shared" si="2"/>
        <v>8.27</v>
      </c>
      <c r="J242" s="202">
        <f t="shared" si="3"/>
        <v>8.2799999999999994</v>
      </c>
      <c r="K242" s="203">
        <v>8.2899999999999991</v>
      </c>
      <c r="L242" s="204">
        <f t="shared" si="4"/>
        <v>8.3079999999999998</v>
      </c>
      <c r="M242" s="204">
        <f t="shared" si="5"/>
        <v>8.3260000000000005</v>
      </c>
      <c r="N242" s="204">
        <f t="shared" si="6"/>
        <v>8.3439999999999994</v>
      </c>
      <c r="O242" s="204">
        <f t="shared" si="7"/>
        <v>8.3620000000000001</v>
      </c>
      <c r="P242" s="202">
        <v>8.3800000000000008</v>
      </c>
      <c r="Q242" s="202">
        <f t="shared" si="8"/>
        <v>8.39</v>
      </c>
      <c r="R242" s="202">
        <f t="shared" si="9"/>
        <v>8.4</v>
      </c>
      <c r="S242" s="202">
        <f t="shared" si="10"/>
        <v>8.41</v>
      </c>
      <c r="T242" s="202">
        <f t="shared" si="11"/>
        <v>8.42</v>
      </c>
      <c r="U242" s="205">
        <v>8.43</v>
      </c>
    </row>
    <row r="243" spans="1:21">
      <c r="A243" s="207">
        <v>42787</v>
      </c>
      <c r="B243" s="206">
        <v>8.8800000000000008</v>
      </c>
      <c r="C243" s="202">
        <v>8.49</v>
      </c>
      <c r="D243" s="203">
        <v>8.34</v>
      </c>
      <c r="E243" s="204">
        <f t="shared" si="0"/>
        <v>8.3049999999999997</v>
      </c>
      <c r="F243" s="203">
        <v>8.27</v>
      </c>
      <c r="G243" s="204">
        <f t="shared" si="1"/>
        <v>8.27</v>
      </c>
      <c r="H243" s="202">
        <v>8.27</v>
      </c>
      <c r="I243" s="202">
        <f t="shared" si="2"/>
        <v>8.2799999999999994</v>
      </c>
      <c r="J243" s="202">
        <f t="shared" si="3"/>
        <v>8.2900000000000009</v>
      </c>
      <c r="K243" s="203">
        <v>8.3000000000000007</v>
      </c>
      <c r="L243" s="204">
        <f t="shared" si="4"/>
        <v>8.3120000000000012</v>
      </c>
      <c r="M243" s="204">
        <f t="shared" si="5"/>
        <v>8.3239999999999998</v>
      </c>
      <c r="N243" s="204">
        <f t="shared" si="6"/>
        <v>8.3360000000000003</v>
      </c>
      <c r="O243" s="204">
        <f t="shared" si="7"/>
        <v>8.347999999999999</v>
      </c>
      <c r="P243" s="202">
        <v>8.36</v>
      </c>
      <c r="Q243" s="202">
        <f t="shared" si="8"/>
        <v>8.3659999999999997</v>
      </c>
      <c r="R243" s="202">
        <f t="shared" si="9"/>
        <v>8.3719999999999999</v>
      </c>
      <c r="S243" s="202">
        <f t="shared" si="10"/>
        <v>8.3780000000000001</v>
      </c>
      <c r="T243" s="202">
        <f t="shared" si="11"/>
        <v>8.3840000000000003</v>
      </c>
      <c r="U243" s="205">
        <v>8.39</v>
      </c>
    </row>
    <row r="244" spans="1:21">
      <c r="A244" s="207">
        <v>42786</v>
      </c>
      <c r="B244" s="206">
        <v>8.85</v>
      </c>
      <c r="C244" s="202">
        <v>8.4499999999999993</v>
      </c>
      <c r="D244" s="203">
        <v>8.3000000000000007</v>
      </c>
      <c r="E244" s="204">
        <f t="shared" si="0"/>
        <v>8.2650000000000006</v>
      </c>
      <c r="F244" s="203">
        <v>8.23</v>
      </c>
      <c r="G244" s="204">
        <f t="shared" si="1"/>
        <v>8.2349999999999994</v>
      </c>
      <c r="H244" s="202">
        <v>8.24</v>
      </c>
      <c r="I244" s="202">
        <f t="shared" si="2"/>
        <v>8.2566666666666659</v>
      </c>
      <c r="J244" s="202">
        <f t="shared" si="3"/>
        <v>8.2733333333333334</v>
      </c>
      <c r="K244" s="203">
        <v>8.2899999999999991</v>
      </c>
      <c r="L244" s="204">
        <f t="shared" si="4"/>
        <v>8.3059999999999992</v>
      </c>
      <c r="M244" s="204">
        <f t="shared" si="5"/>
        <v>8.3219999999999992</v>
      </c>
      <c r="N244" s="204">
        <f t="shared" si="6"/>
        <v>8.3379999999999992</v>
      </c>
      <c r="O244" s="204">
        <f t="shared" si="7"/>
        <v>8.3539999999999992</v>
      </c>
      <c r="P244" s="202">
        <v>8.3699999999999992</v>
      </c>
      <c r="Q244" s="202">
        <f t="shared" si="8"/>
        <v>8.3780000000000001</v>
      </c>
      <c r="R244" s="202">
        <f t="shared" si="9"/>
        <v>8.3859999999999992</v>
      </c>
      <c r="S244" s="202">
        <f t="shared" si="10"/>
        <v>8.3940000000000001</v>
      </c>
      <c r="T244" s="202">
        <f t="shared" si="11"/>
        <v>8.4019999999999992</v>
      </c>
      <c r="U244" s="205">
        <v>8.41</v>
      </c>
    </row>
    <row r="245" spans="1:21">
      <c r="A245" s="207">
        <v>42783</v>
      </c>
      <c r="B245" s="206">
        <v>9</v>
      </c>
      <c r="C245" s="202">
        <v>8.56</v>
      </c>
      <c r="D245" s="203">
        <v>8.3699999999999992</v>
      </c>
      <c r="E245" s="204">
        <f t="shared" si="0"/>
        <v>8.3049999999999997</v>
      </c>
      <c r="F245" s="203">
        <v>8.24</v>
      </c>
      <c r="G245" s="204">
        <f t="shared" si="1"/>
        <v>8.23</v>
      </c>
      <c r="H245" s="202">
        <v>8.2200000000000006</v>
      </c>
      <c r="I245" s="202">
        <f t="shared" si="2"/>
        <v>8.24</v>
      </c>
      <c r="J245" s="202">
        <f t="shared" si="3"/>
        <v>8.26</v>
      </c>
      <c r="K245" s="203">
        <v>8.2799999999999994</v>
      </c>
      <c r="L245" s="204">
        <f t="shared" si="4"/>
        <v>8.3019999999999996</v>
      </c>
      <c r="M245" s="204">
        <f t="shared" si="5"/>
        <v>8.3239999999999998</v>
      </c>
      <c r="N245" s="204">
        <f t="shared" si="6"/>
        <v>8.3460000000000001</v>
      </c>
      <c r="O245" s="204">
        <f t="shared" si="7"/>
        <v>8.3680000000000003</v>
      </c>
      <c r="P245" s="202">
        <v>8.39</v>
      </c>
      <c r="Q245" s="202">
        <f t="shared" si="8"/>
        <v>8.4060000000000006</v>
      </c>
      <c r="R245" s="202">
        <f t="shared" si="9"/>
        <v>8.4220000000000006</v>
      </c>
      <c r="S245" s="202">
        <f t="shared" si="10"/>
        <v>8.4380000000000006</v>
      </c>
      <c r="T245" s="202">
        <f t="shared" si="11"/>
        <v>8.4540000000000006</v>
      </c>
      <c r="U245" s="205">
        <v>8.4700000000000006</v>
      </c>
    </row>
    <row r="246" spans="1:21">
      <c r="A246" s="207">
        <v>42782</v>
      </c>
      <c r="B246" s="206">
        <v>8.9600000000000009</v>
      </c>
      <c r="C246" s="202">
        <v>8.5500000000000007</v>
      </c>
      <c r="D246" s="203">
        <v>8.36</v>
      </c>
      <c r="E246" s="204">
        <f t="shared" si="0"/>
        <v>8.2850000000000001</v>
      </c>
      <c r="F246" s="203">
        <v>8.2100000000000009</v>
      </c>
      <c r="G246" s="204">
        <f t="shared" si="1"/>
        <v>8.1950000000000003</v>
      </c>
      <c r="H246" s="202">
        <v>8.18</v>
      </c>
      <c r="I246" s="202">
        <f t="shared" si="2"/>
        <v>8.1966666666666672</v>
      </c>
      <c r="J246" s="202">
        <f t="shared" si="3"/>
        <v>8.2133333333333329</v>
      </c>
      <c r="K246" s="203">
        <v>8.23</v>
      </c>
      <c r="L246" s="204">
        <f t="shared" si="4"/>
        <v>8.26</v>
      </c>
      <c r="M246" s="204">
        <f t="shared" si="5"/>
        <v>8.2900000000000009</v>
      </c>
      <c r="N246" s="204">
        <f t="shared" si="6"/>
        <v>8.32</v>
      </c>
      <c r="O246" s="204">
        <f t="shared" si="7"/>
        <v>8.3500000000000014</v>
      </c>
      <c r="P246" s="202">
        <v>8.3800000000000008</v>
      </c>
      <c r="Q246" s="202">
        <f t="shared" si="8"/>
        <v>8.402000000000001</v>
      </c>
      <c r="R246" s="202">
        <f t="shared" si="9"/>
        <v>8.4240000000000013</v>
      </c>
      <c r="S246" s="202">
        <f t="shared" si="10"/>
        <v>8.4459999999999997</v>
      </c>
      <c r="T246" s="202">
        <f t="shared" si="11"/>
        <v>8.468</v>
      </c>
      <c r="U246" s="205">
        <v>8.49</v>
      </c>
    </row>
    <row r="247" spans="1:21">
      <c r="A247" s="207">
        <v>42781</v>
      </c>
      <c r="B247" s="206">
        <v>8.8699999999999992</v>
      </c>
      <c r="C247" s="202">
        <v>8.4</v>
      </c>
      <c r="D247" s="203">
        <v>8.23</v>
      </c>
      <c r="E247" s="204">
        <f t="shared" si="0"/>
        <v>8.1750000000000007</v>
      </c>
      <c r="F247" s="203">
        <v>8.1199999999999992</v>
      </c>
      <c r="G247" s="204">
        <f t="shared" si="1"/>
        <v>8.1199999999999992</v>
      </c>
      <c r="H247" s="202">
        <v>8.1199999999999992</v>
      </c>
      <c r="I247" s="202">
        <f t="shared" si="2"/>
        <v>8.1433333333333326</v>
      </c>
      <c r="J247" s="202">
        <f t="shared" si="3"/>
        <v>8.1666666666666661</v>
      </c>
      <c r="K247" s="203">
        <v>8.19</v>
      </c>
      <c r="L247" s="204">
        <f t="shared" si="4"/>
        <v>8.2199999999999989</v>
      </c>
      <c r="M247" s="204">
        <f t="shared" si="5"/>
        <v>8.25</v>
      </c>
      <c r="N247" s="204">
        <f t="shared" si="6"/>
        <v>8.2799999999999994</v>
      </c>
      <c r="O247" s="204">
        <f t="shared" si="7"/>
        <v>8.31</v>
      </c>
      <c r="P247" s="202">
        <v>8.34</v>
      </c>
      <c r="Q247" s="202">
        <f t="shared" si="8"/>
        <v>8.3620000000000001</v>
      </c>
      <c r="R247" s="202">
        <f t="shared" si="9"/>
        <v>8.3840000000000003</v>
      </c>
      <c r="S247" s="202">
        <f t="shared" si="10"/>
        <v>8.4059999999999988</v>
      </c>
      <c r="T247" s="202">
        <f t="shared" si="11"/>
        <v>8.427999999999999</v>
      </c>
      <c r="U247" s="205">
        <v>8.4499999999999993</v>
      </c>
    </row>
    <row r="248" spans="1:21">
      <c r="A248" s="207">
        <v>42780</v>
      </c>
      <c r="B248" s="206">
        <v>8.8000000000000007</v>
      </c>
      <c r="C248" s="202">
        <v>8.34</v>
      </c>
      <c r="D248" s="203">
        <v>8.1300000000000008</v>
      </c>
      <c r="E248" s="204">
        <f t="shared" si="0"/>
        <v>8.07</v>
      </c>
      <c r="F248" s="203">
        <v>8.01</v>
      </c>
      <c r="G248" s="204">
        <f t="shared" si="1"/>
        <v>8.02</v>
      </c>
      <c r="H248" s="202">
        <v>8.0299999999999994</v>
      </c>
      <c r="I248" s="202">
        <f t="shared" si="2"/>
        <v>8.07</v>
      </c>
      <c r="J248" s="202">
        <f t="shared" si="3"/>
        <v>8.11</v>
      </c>
      <c r="K248" s="203">
        <v>8.15</v>
      </c>
      <c r="L248" s="204">
        <f t="shared" si="4"/>
        <v>8.1920000000000002</v>
      </c>
      <c r="M248" s="204">
        <f t="shared" si="5"/>
        <v>8.234</v>
      </c>
      <c r="N248" s="204">
        <f t="shared" si="6"/>
        <v>8.2759999999999998</v>
      </c>
      <c r="O248" s="204">
        <f t="shared" si="7"/>
        <v>8.3179999999999996</v>
      </c>
      <c r="P248" s="202">
        <v>8.36</v>
      </c>
      <c r="Q248" s="202">
        <f t="shared" si="8"/>
        <v>8.3859999999999992</v>
      </c>
      <c r="R248" s="202">
        <f t="shared" si="9"/>
        <v>8.411999999999999</v>
      </c>
      <c r="S248" s="202">
        <f t="shared" si="10"/>
        <v>8.4380000000000006</v>
      </c>
      <c r="T248" s="202">
        <f t="shared" si="11"/>
        <v>8.4640000000000004</v>
      </c>
      <c r="U248" s="205">
        <v>8.49</v>
      </c>
    </row>
    <row r="249" spans="1:21">
      <c r="A249" s="207">
        <v>42779</v>
      </c>
      <c r="B249" s="206">
        <v>8.8000000000000007</v>
      </c>
      <c r="C249" s="202">
        <v>8.33</v>
      </c>
      <c r="D249" s="203">
        <v>8.11</v>
      </c>
      <c r="E249" s="204">
        <f t="shared" si="0"/>
        <v>8.0449999999999999</v>
      </c>
      <c r="F249" s="203">
        <v>7.98</v>
      </c>
      <c r="G249" s="204">
        <f t="shared" si="1"/>
        <v>7.99</v>
      </c>
      <c r="H249" s="202">
        <v>8</v>
      </c>
      <c r="I249" s="202">
        <f t="shared" si="2"/>
        <v>8.0399999999999991</v>
      </c>
      <c r="J249" s="202">
        <f t="shared" si="3"/>
        <v>8.08</v>
      </c>
      <c r="K249" s="203">
        <v>8.1199999999999992</v>
      </c>
      <c r="L249" s="204">
        <f t="shared" si="4"/>
        <v>8.16</v>
      </c>
      <c r="M249" s="204">
        <f t="shared" si="5"/>
        <v>8.1999999999999993</v>
      </c>
      <c r="N249" s="204">
        <f t="shared" si="6"/>
        <v>8.24</v>
      </c>
      <c r="O249" s="204">
        <f t="shared" si="7"/>
        <v>8.2799999999999994</v>
      </c>
      <c r="P249" s="202">
        <v>8.32</v>
      </c>
      <c r="Q249" s="202">
        <f t="shared" si="8"/>
        <v>8.3439999999999994</v>
      </c>
      <c r="R249" s="202">
        <f t="shared" si="9"/>
        <v>8.3680000000000003</v>
      </c>
      <c r="S249" s="202">
        <f t="shared" si="10"/>
        <v>8.3919999999999995</v>
      </c>
      <c r="T249" s="202">
        <f t="shared" si="11"/>
        <v>8.4160000000000004</v>
      </c>
      <c r="U249" s="205">
        <v>8.44</v>
      </c>
    </row>
    <row r="250" spans="1:21">
      <c r="A250" s="207">
        <v>42776</v>
      </c>
      <c r="B250" s="206">
        <v>8.77</v>
      </c>
      <c r="C250" s="202">
        <v>8.33</v>
      </c>
      <c r="D250" s="203">
        <v>8.14</v>
      </c>
      <c r="E250" s="204">
        <f t="shared" si="0"/>
        <v>8.08</v>
      </c>
      <c r="F250" s="203">
        <v>8.02</v>
      </c>
      <c r="G250" s="204">
        <f t="shared" si="1"/>
        <v>8.0299999999999994</v>
      </c>
      <c r="H250" s="202">
        <v>8.0399999999999991</v>
      </c>
      <c r="I250" s="202">
        <f t="shared" si="2"/>
        <v>8.08</v>
      </c>
      <c r="J250" s="202">
        <f t="shared" si="3"/>
        <v>8.1199999999999992</v>
      </c>
      <c r="K250" s="203">
        <v>8.16</v>
      </c>
      <c r="L250" s="204">
        <f t="shared" si="4"/>
        <v>8.1999999999999993</v>
      </c>
      <c r="M250" s="204">
        <f t="shared" si="5"/>
        <v>8.24</v>
      </c>
      <c r="N250" s="204">
        <f t="shared" si="6"/>
        <v>8.2799999999999994</v>
      </c>
      <c r="O250" s="204">
        <f t="shared" si="7"/>
        <v>8.32</v>
      </c>
      <c r="P250" s="202">
        <v>8.36</v>
      </c>
      <c r="Q250" s="202">
        <f t="shared" si="8"/>
        <v>8.3859999999999992</v>
      </c>
      <c r="R250" s="202">
        <f t="shared" si="9"/>
        <v>8.411999999999999</v>
      </c>
      <c r="S250" s="202">
        <f t="shared" si="10"/>
        <v>8.4380000000000006</v>
      </c>
      <c r="T250" s="202">
        <f t="shared" si="11"/>
        <v>8.4640000000000004</v>
      </c>
      <c r="U250" s="205">
        <v>8.49</v>
      </c>
    </row>
    <row r="251" spans="1:21">
      <c r="A251" s="207">
        <v>42775</v>
      </c>
      <c r="B251" s="206">
        <v>8.74</v>
      </c>
      <c r="C251" s="202">
        <v>8.2899999999999991</v>
      </c>
      <c r="D251" s="203">
        <v>8.1</v>
      </c>
      <c r="E251" s="204">
        <f t="shared" si="0"/>
        <v>8.0549999999999997</v>
      </c>
      <c r="F251" s="203">
        <v>8.01</v>
      </c>
      <c r="G251" s="204">
        <f t="shared" si="1"/>
        <v>8.0350000000000001</v>
      </c>
      <c r="H251" s="202">
        <v>8.06</v>
      </c>
      <c r="I251" s="202">
        <f t="shared" si="2"/>
        <v>8.1066666666666674</v>
      </c>
      <c r="J251" s="202">
        <f t="shared" si="3"/>
        <v>8.1533333333333324</v>
      </c>
      <c r="K251" s="203">
        <v>8.1999999999999993</v>
      </c>
      <c r="L251" s="204">
        <f t="shared" si="4"/>
        <v>8.24</v>
      </c>
      <c r="M251" s="204">
        <f t="shared" si="5"/>
        <v>8.2799999999999994</v>
      </c>
      <c r="N251" s="204">
        <f t="shared" si="6"/>
        <v>8.32</v>
      </c>
      <c r="O251" s="204">
        <f t="shared" si="7"/>
        <v>8.36</v>
      </c>
      <c r="P251" s="202">
        <v>8.4</v>
      </c>
      <c r="Q251" s="202">
        <f t="shared" si="8"/>
        <v>8.4239999999999995</v>
      </c>
      <c r="R251" s="202">
        <f t="shared" si="9"/>
        <v>8.4480000000000004</v>
      </c>
      <c r="S251" s="202">
        <f t="shared" si="10"/>
        <v>8.4719999999999995</v>
      </c>
      <c r="T251" s="202">
        <f t="shared" si="11"/>
        <v>8.4960000000000004</v>
      </c>
      <c r="U251" s="205">
        <v>8.52</v>
      </c>
    </row>
    <row r="252" spans="1:21">
      <c r="A252" s="207">
        <v>42774</v>
      </c>
      <c r="B252" s="206">
        <v>8.75</v>
      </c>
      <c r="C252" s="202">
        <v>8.32</v>
      </c>
      <c r="D252" s="203">
        <v>8.14</v>
      </c>
      <c r="E252" s="204">
        <f t="shared" si="0"/>
        <v>8.1050000000000004</v>
      </c>
      <c r="F252" s="203">
        <v>8.07</v>
      </c>
      <c r="G252" s="204">
        <f t="shared" si="1"/>
        <v>8.1000000000000014</v>
      </c>
      <c r="H252" s="202">
        <v>8.1300000000000008</v>
      </c>
      <c r="I252" s="202">
        <f t="shared" si="2"/>
        <v>8.1733333333333338</v>
      </c>
      <c r="J252" s="202">
        <f t="shared" si="3"/>
        <v>8.2166666666666668</v>
      </c>
      <c r="K252" s="203">
        <v>8.26</v>
      </c>
      <c r="L252" s="204">
        <f t="shared" si="4"/>
        <v>8.2899999999999991</v>
      </c>
      <c r="M252" s="204">
        <f t="shared" si="5"/>
        <v>8.32</v>
      </c>
      <c r="N252" s="204">
        <f t="shared" si="6"/>
        <v>8.35</v>
      </c>
      <c r="O252" s="204">
        <f t="shared" si="7"/>
        <v>8.3800000000000008</v>
      </c>
      <c r="P252" s="202">
        <v>8.41</v>
      </c>
      <c r="Q252" s="202">
        <f t="shared" si="8"/>
        <v>8.4280000000000008</v>
      </c>
      <c r="R252" s="202">
        <f t="shared" si="9"/>
        <v>8.4459999999999997</v>
      </c>
      <c r="S252" s="202">
        <f t="shared" si="10"/>
        <v>8.4640000000000004</v>
      </c>
      <c r="T252" s="202">
        <f t="shared" si="11"/>
        <v>8.4819999999999993</v>
      </c>
      <c r="U252" s="205">
        <v>8.5</v>
      </c>
    </row>
    <row r="253" spans="1:21">
      <c r="A253" s="207">
        <v>42773</v>
      </c>
      <c r="B253" s="206">
        <v>8.73</v>
      </c>
      <c r="C253" s="202">
        <v>8.3000000000000007</v>
      </c>
      <c r="D253" s="203">
        <v>8.14</v>
      </c>
      <c r="E253" s="204">
        <f t="shared" si="0"/>
        <v>8.1050000000000004</v>
      </c>
      <c r="F253" s="203">
        <v>8.07</v>
      </c>
      <c r="G253" s="204">
        <f t="shared" si="1"/>
        <v>8.1000000000000014</v>
      </c>
      <c r="H253" s="202">
        <v>8.1300000000000008</v>
      </c>
      <c r="I253" s="202">
        <f t="shared" si="2"/>
        <v>8.18</v>
      </c>
      <c r="J253" s="202">
        <f t="shared" si="3"/>
        <v>8.23</v>
      </c>
      <c r="K253" s="203">
        <v>8.2799999999999994</v>
      </c>
      <c r="L253" s="204">
        <f t="shared" si="4"/>
        <v>8.3159999999999989</v>
      </c>
      <c r="M253" s="204">
        <f t="shared" si="5"/>
        <v>8.3520000000000003</v>
      </c>
      <c r="N253" s="204">
        <f t="shared" si="6"/>
        <v>8.3879999999999999</v>
      </c>
      <c r="O253" s="204">
        <f t="shared" si="7"/>
        <v>8.4240000000000013</v>
      </c>
      <c r="P253" s="202">
        <v>8.4600000000000009</v>
      </c>
      <c r="Q253" s="202">
        <f t="shared" si="8"/>
        <v>8.48</v>
      </c>
      <c r="R253" s="202">
        <f t="shared" si="9"/>
        <v>8.5</v>
      </c>
      <c r="S253" s="202">
        <f t="shared" si="10"/>
        <v>8.5200000000000014</v>
      </c>
      <c r="T253" s="202">
        <f t="shared" si="11"/>
        <v>8.5400000000000009</v>
      </c>
      <c r="U253" s="205">
        <v>8.56</v>
      </c>
    </row>
    <row r="254" spans="1:21">
      <c r="A254" s="207">
        <v>42772</v>
      </c>
      <c r="B254" s="206">
        <v>8.7200000000000006</v>
      </c>
      <c r="C254" s="202">
        <v>8.27</v>
      </c>
      <c r="D254" s="203">
        <v>8.06</v>
      </c>
      <c r="E254" s="204">
        <f t="shared" si="0"/>
        <v>8.01</v>
      </c>
      <c r="F254" s="203">
        <v>7.96</v>
      </c>
      <c r="G254" s="204">
        <f t="shared" si="1"/>
        <v>7.9849999999999994</v>
      </c>
      <c r="H254" s="202">
        <v>8.01</v>
      </c>
      <c r="I254" s="202">
        <f t="shared" si="2"/>
        <v>8.0666666666666664</v>
      </c>
      <c r="J254" s="202">
        <f t="shared" si="3"/>
        <v>8.1233333333333331</v>
      </c>
      <c r="K254" s="203">
        <v>8.18</v>
      </c>
      <c r="L254" s="204">
        <f t="shared" si="4"/>
        <v>8.2279999999999998</v>
      </c>
      <c r="M254" s="204">
        <f t="shared" si="5"/>
        <v>8.2759999999999998</v>
      </c>
      <c r="N254" s="204">
        <f t="shared" si="6"/>
        <v>8.3239999999999998</v>
      </c>
      <c r="O254" s="204">
        <f t="shared" si="7"/>
        <v>8.3719999999999999</v>
      </c>
      <c r="P254" s="202">
        <v>8.42</v>
      </c>
      <c r="Q254" s="202">
        <f t="shared" si="8"/>
        <v>8.4499999999999993</v>
      </c>
      <c r="R254" s="202">
        <f t="shared" si="9"/>
        <v>8.48</v>
      </c>
      <c r="S254" s="202">
        <f t="shared" si="10"/>
        <v>8.51</v>
      </c>
      <c r="T254" s="202">
        <f t="shared" si="11"/>
        <v>8.5400000000000009</v>
      </c>
      <c r="U254" s="205">
        <v>8.57</v>
      </c>
    </row>
    <row r="255" spans="1:21">
      <c r="A255" s="207">
        <v>42769</v>
      </c>
      <c r="B255" s="206">
        <v>8.68</v>
      </c>
      <c r="C255" s="202">
        <v>8.23</v>
      </c>
      <c r="D255" s="203">
        <v>8.09</v>
      </c>
      <c r="E255" s="204">
        <f t="shared" si="0"/>
        <v>8.0500000000000007</v>
      </c>
      <c r="F255" s="203">
        <v>8.01</v>
      </c>
      <c r="G255" s="204">
        <f t="shared" si="1"/>
        <v>8.0249999999999986</v>
      </c>
      <c r="H255" s="202">
        <v>8.0399999999999991</v>
      </c>
      <c r="I255" s="202">
        <f t="shared" si="2"/>
        <v>8.09</v>
      </c>
      <c r="J255" s="202">
        <f t="shared" si="3"/>
        <v>8.1399999999999988</v>
      </c>
      <c r="K255" s="203">
        <v>8.19</v>
      </c>
      <c r="L255" s="204">
        <f t="shared" si="4"/>
        <v>8.2419999999999991</v>
      </c>
      <c r="M255" s="204">
        <f t="shared" si="5"/>
        <v>8.2939999999999987</v>
      </c>
      <c r="N255" s="204">
        <f t="shared" si="6"/>
        <v>8.3460000000000001</v>
      </c>
      <c r="O255" s="204">
        <f t="shared" si="7"/>
        <v>8.3979999999999997</v>
      </c>
      <c r="P255" s="202">
        <v>8.4499999999999993</v>
      </c>
      <c r="Q255" s="202">
        <f t="shared" si="8"/>
        <v>8.4859999999999989</v>
      </c>
      <c r="R255" s="202">
        <f t="shared" si="9"/>
        <v>8.5220000000000002</v>
      </c>
      <c r="S255" s="202">
        <f t="shared" si="10"/>
        <v>8.5579999999999998</v>
      </c>
      <c r="T255" s="202">
        <f t="shared" si="11"/>
        <v>8.5940000000000012</v>
      </c>
      <c r="U255" s="205">
        <v>8.6300000000000008</v>
      </c>
    </row>
    <row r="256" spans="1:21">
      <c r="A256" s="207">
        <v>42768</v>
      </c>
      <c r="B256" s="206">
        <v>8.6</v>
      </c>
      <c r="C256" s="202">
        <v>8.16</v>
      </c>
      <c r="D256" s="203">
        <v>8.0299999999999994</v>
      </c>
      <c r="E256" s="204">
        <f t="shared" si="0"/>
        <v>8.004999999999999</v>
      </c>
      <c r="F256" s="203">
        <v>7.98</v>
      </c>
      <c r="G256" s="204">
        <f t="shared" si="1"/>
        <v>8</v>
      </c>
      <c r="H256" s="202">
        <v>8.02</v>
      </c>
      <c r="I256" s="202">
        <f t="shared" si="2"/>
        <v>8.07</v>
      </c>
      <c r="J256" s="202">
        <f t="shared" si="3"/>
        <v>8.1199999999999992</v>
      </c>
      <c r="K256" s="203">
        <v>8.17</v>
      </c>
      <c r="L256" s="204">
        <f t="shared" si="4"/>
        <v>8.2200000000000006</v>
      </c>
      <c r="M256" s="204">
        <f t="shared" si="5"/>
        <v>8.27</v>
      </c>
      <c r="N256" s="204">
        <f t="shared" si="6"/>
        <v>8.32</v>
      </c>
      <c r="O256" s="204">
        <f t="shared" si="7"/>
        <v>8.3699999999999992</v>
      </c>
      <c r="P256" s="202">
        <v>8.42</v>
      </c>
      <c r="Q256" s="202">
        <f t="shared" si="8"/>
        <v>8.4540000000000006</v>
      </c>
      <c r="R256" s="202">
        <f t="shared" si="9"/>
        <v>8.4879999999999995</v>
      </c>
      <c r="S256" s="202">
        <f t="shared" si="10"/>
        <v>8.5220000000000002</v>
      </c>
      <c r="T256" s="202">
        <f t="shared" si="11"/>
        <v>8.5559999999999992</v>
      </c>
      <c r="U256" s="205">
        <v>8.59</v>
      </c>
    </row>
    <row r="257" spans="1:21">
      <c r="A257" s="207">
        <v>42767</v>
      </c>
      <c r="B257" s="206">
        <v>8.7100000000000009</v>
      </c>
      <c r="C257" s="202">
        <v>8.2100000000000009</v>
      </c>
      <c r="D257" s="203">
        <v>8.0299999999999994</v>
      </c>
      <c r="E257" s="204">
        <f t="shared" si="0"/>
        <v>8.004999999999999</v>
      </c>
      <c r="F257" s="203">
        <v>7.98</v>
      </c>
      <c r="G257" s="204">
        <f t="shared" si="1"/>
        <v>8.0250000000000004</v>
      </c>
      <c r="H257" s="202">
        <v>8.07</v>
      </c>
      <c r="I257" s="202">
        <f t="shared" si="2"/>
        <v>8.1366666666666667</v>
      </c>
      <c r="J257" s="202">
        <f t="shared" si="3"/>
        <v>8.2033333333333331</v>
      </c>
      <c r="K257" s="203">
        <v>8.27</v>
      </c>
      <c r="L257" s="204">
        <f t="shared" si="4"/>
        <v>8.33</v>
      </c>
      <c r="M257" s="204">
        <f t="shared" si="5"/>
        <v>8.39</v>
      </c>
      <c r="N257" s="204">
        <f t="shared" si="6"/>
        <v>8.4499999999999993</v>
      </c>
      <c r="O257" s="204">
        <f t="shared" si="7"/>
        <v>8.51</v>
      </c>
      <c r="P257" s="202">
        <v>8.57</v>
      </c>
      <c r="Q257" s="202">
        <f t="shared" si="8"/>
        <v>8.61</v>
      </c>
      <c r="R257" s="202">
        <f t="shared" si="9"/>
        <v>8.65</v>
      </c>
      <c r="S257" s="202">
        <f t="shared" si="10"/>
        <v>8.69</v>
      </c>
      <c r="T257" s="202">
        <f t="shared" si="11"/>
        <v>8.73</v>
      </c>
      <c r="U257" s="205">
        <v>8.77</v>
      </c>
    </row>
    <row r="258" spans="1:21">
      <c r="A258" s="200">
        <v>42766</v>
      </c>
      <c r="B258" s="206">
        <v>8.7100000000000009</v>
      </c>
      <c r="C258" s="202">
        <v>8.2799999999999994</v>
      </c>
      <c r="D258" s="203">
        <v>8.1</v>
      </c>
      <c r="E258" s="204">
        <f t="shared" si="0"/>
        <v>8.0549999999999997</v>
      </c>
      <c r="F258" s="203">
        <v>8.01</v>
      </c>
      <c r="G258" s="204">
        <f t="shared" si="1"/>
        <v>8.0399999999999991</v>
      </c>
      <c r="H258" s="202">
        <v>8.07</v>
      </c>
      <c r="I258" s="202">
        <f t="shared" si="2"/>
        <v>8.1333333333333329</v>
      </c>
      <c r="J258" s="202">
        <f t="shared" si="3"/>
        <v>8.1966666666666672</v>
      </c>
      <c r="K258" s="203">
        <v>8.26</v>
      </c>
      <c r="L258" s="204">
        <f t="shared" si="4"/>
        <v>8.3159999999999989</v>
      </c>
      <c r="M258" s="204">
        <f t="shared" si="5"/>
        <v>8.3719999999999999</v>
      </c>
      <c r="N258" s="204">
        <f t="shared" si="6"/>
        <v>8.427999999999999</v>
      </c>
      <c r="O258" s="204">
        <f t="shared" si="7"/>
        <v>8.484</v>
      </c>
      <c r="P258" s="202">
        <v>8.5399999999999991</v>
      </c>
      <c r="Q258" s="202">
        <f t="shared" si="8"/>
        <v>8.58</v>
      </c>
      <c r="R258" s="202">
        <f t="shared" si="9"/>
        <v>8.6199999999999992</v>
      </c>
      <c r="S258" s="202">
        <f t="shared" si="10"/>
        <v>8.66</v>
      </c>
      <c r="T258" s="202">
        <f t="shared" si="11"/>
        <v>8.6999999999999993</v>
      </c>
      <c r="U258" s="205">
        <v>8.74</v>
      </c>
    </row>
    <row r="259" spans="1:21">
      <c r="A259" s="200">
        <v>42765</v>
      </c>
      <c r="B259" s="206">
        <v>8.6</v>
      </c>
      <c r="C259" s="202">
        <v>8.1999999999999993</v>
      </c>
      <c r="D259" s="203">
        <v>8.0500000000000007</v>
      </c>
      <c r="E259" s="204">
        <f t="shared" si="0"/>
        <v>8.0300000000000011</v>
      </c>
      <c r="F259" s="203">
        <v>8.01</v>
      </c>
      <c r="G259" s="204">
        <f t="shared" si="1"/>
        <v>8.0649999999999995</v>
      </c>
      <c r="H259" s="202">
        <v>8.1199999999999992</v>
      </c>
      <c r="I259" s="202">
        <f t="shared" si="2"/>
        <v>8.1933333333333334</v>
      </c>
      <c r="J259" s="202">
        <f t="shared" si="3"/>
        <v>8.2666666666666657</v>
      </c>
      <c r="K259" s="203">
        <v>8.34</v>
      </c>
      <c r="L259" s="204">
        <f t="shared" si="4"/>
        <v>8.4019999999999992</v>
      </c>
      <c r="M259" s="204">
        <f t="shared" si="5"/>
        <v>8.4640000000000004</v>
      </c>
      <c r="N259" s="204">
        <f t="shared" si="6"/>
        <v>8.5259999999999998</v>
      </c>
      <c r="O259" s="204">
        <f t="shared" si="7"/>
        <v>8.588000000000001</v>
      </c>
      <c r="P259" s="202">
        <v>8.65</v>
      </c>
      <c r="Q259" s="202">
        <f t="shared" si="8"/>
        <v>8.6880000000000006</v>
      </c>
      <c r="R259" s="202">
        <f t="shared" si="9"/>
        <v>8.7260000000000009</v>
      </c>
      <c r="S259" s="202">
        <f t="shared" si="10"/>
        <v>8.7639999999999993</v>
      </c>
      <c r="T259" s="202">
        <f t="shared" si="11"/>
        <v>8.8019999999999996</v>
      </c>
      <c r="U259" s="205">
        <v>8.84</v>
      </c>
    </row>
    <row r="260" spans="1:21">
      <c r="A260" s="200">
        <v>42762</v>
      </c>
      <c r="B260" s="206">
        <v>8.58</v>
      </c>
      <c r="C260" s="202">
        <v>8.16</v>
      </c>
      <c r="D260" s="203">
        <v>8.02</v>
      </c>
      <c r="E260" s="204">
        <f t="shared" si="0"/>
        <v>7.99</v>
      </c>
      <c r="F260" s="203">
        <v>7.96</v>
      </c>
      <c r="G260" s="204">
        <f t="shared" si="1"/>
        <v>8</v>
      </c>
      <c r="H260" s="202">
        <v>8.0399999999999991</v>
      </c>
      <c r="I260" s="202">
        <f t="shared" si="2"/>
        <v>8.11</v>
      </c>
      <c r="J260" s="202">
        <f t="shared" si="3"/>
        <v>8.18</v>
      </c>
      <c r="K260" s="203">
        <v>8.25</v>
      </c>
      <c r="L260" s="204">
        <f t="shared" si="4"/>
        <v>8.3119999999999994</v>
      </c>
      <c r="M260" s="204">
        <f t="shared" si="5"/>
        <v>8.3740000000000006</v>
      </c>
      <c r="N260" s="204">
        <f t="shared" si="6"/>
        <v>8.4359999999999999</v>
      </c>
      <c r="O260" s="204">
        <f t="shared" si="7"/>
        <v>8.4980000000000011</v>
      </c>
      <c r="P260" s="202">
        <v>8.56</v>
      </c>
      <c r="Q260" s="202">
        <f t="shared" si="8"/>
        <v>8.6</v>
      </c>
      <c r="R260" s="202">
        <f t="shared" si="9"/>
        <v>8.64</v>
      </c>
      <c r="S260" s="202">
        <f t="shared" si="10"/>
        <v>8.68</v>
      </c>
      <c r="T260" s="202">
        <f t="shared" si="11"/>
        <v>8.7200000000000006</v>
      </c>
      <c r="U260" s="205">
        <v>8.76</v>
      </c>
    </row>
    <row r="261" spans="1:21">
      <c r="A261" s="200">
        <v>42761</v>
      </c>
      <c r="B261" s="206">
        <v>8.66</v>
      </c>
      <c r="C261" s="202">
        <v>8.26</v>
      </c>
      <c r="D261" s="203">
        <v>8.1300000000000008</v>
      </c>
      <c r="E261" s="204">
        <f t="shared" si="0"/>
        <v>8.1150000000000002</v>
      </c>
      <c r="F261" s="203">
        <v>8.1</v>
      </c>
      <c r="G261" s="204">
        <f t="shared" si="1"/>
        <v>8.14</v>
      </c>
      <c r="H261" s="202">
        <v>8.18</v>
      </c>
      <c r="I261" s="202">
        <f t="shared" si="2"/>
        <v>8.2433333333333323</v>
      </c>
      <c r="J261" s="202">
        <f t="shared" si="3"/>
        <v>8.3066666666666666</v>
      </c>
      <c r="K261" s="203">
        <v>8.3699999999999992</v>
      </c>
      <c r="L261" s="204">
        <f t="shared" si="4"/>
        <v>8.4319999999999986</v>
      </c>
      <c r="M261" s="204">
        <f t="shared" si="5"/>
        <v>8.4939999999999998</v>
      </c>
      <c r="N261" s="204">
        <f t="shared" si="6"/>
        <v>8.5559999999999992</v>
      </c>
      <c r="O261" s="204">
        <f t="shared" si="7"/>
        <v>8.6180000000000003</v>
      </c>
      <c r="P261" s="202">
        <v>8.68</v>
      </c>
      <c r="Q261" s="202">
        <f t="shared" si="8"/>
        <v>8.7200000000000006</v>
      </c>
      <c r="R261" s="202">
        <f t="shared" si="9"/>
        <v>8.76</v>
      </c>
      <c r="S261" s="202">
        <f t="shared" si="10"/>
        <v>8.8000000000000007</v>
      </c>
      <c r="T261" s="202">
        <f t="shared" si="11"/>
        <v>8.84</v>
      </c>
      <c r="U261" s="205">
        <v>8.8800000000000008</v>
      </c>
    </row>
    <row r="262" spans="1:21">
      <c r="A262" s="200">
        <v>42760</v>
      </c>
      <c r="B262" s="206">
        <v>8.39</v>
      </c>
      <c r="C262" s="202">
        <v>8.1</v>
      </c>
      <c r="D262" s="203">
        <v>8.02</v>
      </c>
      <c r="E262" s="204">
        <f t="shared" si="0"/>
        <v>8.0350000000000001</v>
      </c>
      <c r="F262" s="203">
        <v>8.0500000000000007</v>
      </c>
      <c r="G262" s="204">
        <f t="shared" si="1"/>
        <v>8.1050000000000004</v>
      </c>
      <c r="H262" s="202">
        <v>8.16</v>
      </c>
      <c r="I262" s="202">
        <f t="shared" si="2"/>
        <v>8.2333333333333343</v>
      </c>
      <c r="J262" s="202">
        <f t="shared" si="3"/>
        <v>8.3066666666666666</v>
      </c>
      <c r="K262" s="203">
        <v>8.3800000000000008</v>
      </c>
      <c r="L262" s="204">
        <f t="shared" si="4"/>
        <v>8.4500000000000011</v>
      </c>
      <c r="M262" s="204">
        <f t="shared" si="5"/>
        <v>8.5200000000000014</v>
      </c>
      <c r="N262" s="204">
        <f t="shared" si="6"/>
        <v>8.59</v>
      </c>
      <c r="O262" s="204">
        <f t="shared" si="7"/>
        <v>8.66</v>
      </c>
      <c r="P262" s="202">
        <v>8.73</v>
      </c>
      <c r="Q262" s="202">
        <f t="shared" si="8"/>
        <v>8.7780000000000005</v>
      </c>
      <c r="R262" s="202">
        <f t="shared" si="9"/>
        <v>8.8260000000000005</v>
      </c>
      <c r="S262" s="202">
        <f t="shared" si="10"/>
        <v>8.8740000000000006</v>
      </c>
      <c r="T262" s="202">
        <f t="shared" si="11"/>
        <v>8.9220000000000006</v>
      </c>
      <c r="U262" s="205">
        <v>8.9700000000000006</v>
      </c>
    </row>
    <row r="263" spans="1:21">
      <c r="A263" s="200">
        <v>42759</v>
      </c>
      <c r="B263" s="206">
        <v>8.33</v>
      </c>
      <c r="C263" s="202">
        <v>8.07</v>
      </c>
      <c r="D263" s="203">
        <v>7.99</v>
      </c>
      <c r="E263" s="204">
        <f t="shared" si="0"/>
        <v>7.9749999999999996</v>
      </c>
      <c r="F263" s="203">
        <v>7.96</v>
      </c>
      <c r="G263" s="204">
        <f t="shared" si="1"/>
        <v>7.9949999999999992</v>
      </c>
      <c r="H263" s="202">
        <v>8.0299999999999994</v>
      </c>
      <c r="I263" s="202">
        <f t="shared" si="2"/>
        <v>8.1033333333333335</v>
      </c>
      <c r="J263" s="202">
        <f t="shared" si="3"/>
        <v>8.1766666666666659</v>
      </c>
      <c r="K263" s="203">
        <v>8.25</v>
      </c>
      <c r="L263" s="204">
        <f t="shared" si="4"/>
        <v>8.3239999999999998</v>
      </c>
      <c r="M263" s="204">
        <f t="shared" si="5"/>
        <v>8.3979999999999997</v>
      </c>
      <c r="N263" s="204">
        <f t="shared" si="6"/>
        <v>8.4719999999999995</v>
      </c>
      <c r="O263" s="204">
        <f t="shared" si="7"/>
        <v>8.5459999999999994</v>
      </c>
      <c r="P263" s="202">
        <v>8.6199999999999992</v>
      </c>
      <c r="Q263" s="202">
        <f t="shared" si="8"/>
        <v>8.6719999999999988</v>
      </c>
      <c r="R263" s="202">
        <f t="shared" si="9"/>
        <v>8.7240000000000002</v>
      </c>
      <c r="S263" s="202">
        <f t="shared" si="10"/>
        <v>8.7759999999999998</v>
      </c>
      <c r="T263" s="202">
        <f t="shared" si="11"/>
        <v>8.8280000000000012</v>
      </c>
      <c r="U263" s="205">
        <v>8.8800000000000008</v>
      </c>
    </row>
    <row r="264" spans="1:21">
      <c r="A264" s="200">
        <v>42758</v>
      </c>
      <c r="B264" s="206">
        <v>8.32</v>
      </c>
      <c r="C264" s="202">
        <v>8.0500000000000007</v>
      </c>
      <c r="D264" s="203">
        <v>7.95</v>
      </c>
      <c r="E264" s="204">
        <f t="shared" si="0"/>
        <v>7.93</v>
      </c>
      <c r="F264" s="203">
        <v>7.91</v>
      </c>
      <c r="G264" s="204">
        <f t="shared" si="1"/>
        <v>7.9450000000000003</v>
      </c>
      <c r="H264" s="202">
        <v>7.98</v>
      </c>
      <c r="I264" s="202">
        <f t="shared" si="2"/>
        <v>8.0533333333333328</v>
      </c>
      <c r="J264" s="202">
        <f t="shared" si="3"/>
        <v>8.1266666666666669</v>
      </c>
      <c r="K264" s="203">
        <v>8.1999999999999993</v>
      </c>
      <c r="L264" s="204">
        <f t="shared" si="4"/>
        <v>8.2759999999999998</v>
      </c>
      <c r="M264" s="204">
        <f t="shared" si="5"/>
        <v>8.3520000000000003</v>
      </c>
      <c r="N264" s="204">
        <f t="shared" si="6"/>
        <v>8.427999999999999</v>
      </c>
      <c r="O264" s="204">
        <f t="shared" si="7"/>
        <v>8.5039999999999996</v>
      </c>
      <c r="P264" s="202">
        <v>8.58</v>
      </c>
      <c r="Q264" s="202">
        <f t="shared" si="8"/>
        <v>8.6319999999999997</v>
      </c>
      <c r="R264" s="202">
        <f t="shared" si="9"/>
        <v>8.6839999999999993</v>
      </c>
      <c r="S264" s="202">
        <f t="shared" si="10"/>
        <v>8.7360000000000007</v>
      </c>
      <c r="T264" s="202">
        <f t="shared" si="11"/>
        <v>8.7880000000000003</v>
      </c>
      <c r="U264" s="205">
        <v>8.84</v>
      </c>
    </row>
    <row r="265" spans="1:21">
      <c r="A265" s="200">
        <v>42755</v>
      </c>
      <c r="B265" s="206">
        <v>8.36</v>
      </c>
      <c r="C265" s="202">
        <v>8.0399999999999991</v>
      </c>
      <c r="D265" s="203">
        <v>7.93</v>
      </c>
      <c r="E265" s="204">
        <f t="shared" si="0"/>
        <v>7.915</v>
      </c>
      <c r="F265" s="203">
        <v>7.9</v>
      </c>
      <c r="G265" s="204">
        <f t="shared" si="1"/>
        <v>7.94</v>
      </c>
      <c r="H265" s="202">
        <v>7.98</v>
      </c>
      <c r="I265" s="202">
        <f t="shared" si="2"/>
        <v>8.0500000000000007</v>
      </c>
      <c r="J265" s="202">
        <f t="shared" si="3"/>
        <v>8.1199999999999992</v>
      </c>
      <c r="K265" s="203">
        <v>8.19</v>
      </c>
      <c r="L265" s="204">
        <f t="shared" si="4"/>
        <v>8.2560000000000002</v>
      </c>
      <c r="M265" s="204">
        <f t="shared" si="5"/>
        <v>8.3219999999999992</v>
      </c>
      <c r="N265" s="204">
        <f t="shared" si="6"/>
        <v>8.3879999999999999</v>
      </c>
      <c r="O265" s="204">
        <f t="shared" si="7"/>
        <v>8.4539999999999988</v>
      </c>
      <c r="P265" s="202">
        <v>8.52</v>
      </c>
      <c r="Q265" s="202">
        <f t="shared" si="8"/>
        <v>8.5659999999999989</v>
      </c>
      <c r="R265" s="202">
        <f t="shared" si="9"/>
        <v>8.6120000000000001</v>
      </c>
      <c r="S265" s="202">
        <f t="shared" si="10"/>
        <v>8.6579999999999995</v>
      </c>
      <c r="T265" s="202">
        <f t="shared" si="11"/>
        <v>8.7040000000000006</v>
      </c>
      <c r="U265" s="205">
        <v>8.75</v>
      </c>
    </row>
    <row r="266" spans="1:21">
      <c r="A266" s="200">
        <v>42754</v>
      </c>
      <c r="B266" s="206">
        <v>8.31</v>
      </c>
      <c r="C266" s="202">
        <v>8.0500000000000007</v>
      </c>
      <c r="D266" s="203">
        <v>7.97</v>
      </c>
      <c r="E266" s="204">
        <f t="shared" si="0"/>
        <v>7.9550000000000001</v>
      </c>
      <c r="F266" s="203">
        <v>7.94</v>
      </c>
      <c r="G266" s="204">
        <f t="shared" si="1"/>
        <v>7.9649999999999999</v>
      </c>
      <c r="H266" s="202">
        <v>7.99</v>
      </c>
      <c r="I266" s="202">
        <f t="shared" si="2"/>
        <v>8.0400000000000009</v>
      </c>
      <c r="J266" s="202">
        <f t="shared" si="3"/>
        <v>8.09</v>
      </c>
      <c r="K266" s="203">
        <v>8.14</v>
      </c>
      <c r="L266" s="204">
        <f t="shared" si="4"/>
        <v>8.1859999999999999</v>
      </c>
      <c r="M266" s="204">
        <f t="shared" si="5"/>
        <v>8.2319999999999993</v>
      </c>
      <c r="N266" s="204">
        <f t="shared" si="6"/>
        <v>8.2780000000000005</v>
      </c>
      <c r="O266" s="204">
        <f t="shared" si="7"/>
        <v>8.3239999999999998</v>
      </c>
      <c r="P266" s="202">
        <v>8.3699999999999992</v>
      </c>
      <c r="Q266" s="202">
        <f t="shared" si="8"/>
        <v>8.3979999999999997</v>
      </c>
      <c r="R266" s="202">
        <f t="shared" si="9"/>
        <v>8.4260000000000002</v>
      </c>
      <c r="S266" s="202">
        <f t="shared" si="10"/>
        <v>8.4539999999999988</v>
      </c>
      <c r="T266" s="202">
        <f t="shared" si="11"/>
        <v>8.4819999999999993</v>
      </c>
      <c r="U266" s="205">
        <v>8.51</v>
      </c>
    </row>
    <row r="267" spans="1:21">
      <c r="A267" s="200">
        <v>42753</v>
      </c>
      <c r="B267" s="206">
        <v>8.33</v>
      </c>
      <c r="C267" s="202">
        <v>8.09</v>
      </c>
      <c r="D267" s="203">
        <v>7.97</v>
      </c>
      <c r="E267" s="204">
        <f t="shared" si="0"/>
        <v>7.9450000000000003</v>
      </c>
      <c r="F267" s="203">
        <v>7.92</v>
      </c>
      <c r="G267" s="204">
        <f t="shared" si="1"/>
        <v>7.95</v>
      </c>
      <c r="H267" s="202">
        <v>7.98</v>
      </c>
      <c r="I267" s="202">
        <f t="shared" si="2"/>
        <v>8.0300000000000011</v>
      </c>
      <c r="J267" s="202">
        <f t="shared" si="3"/>
        <v>8.08</v>
      </c>
      <c r="K267" s="203">
        <v>8.1300000000000008</v>
      </c>
      <c r="L267" s="204">
        <f t="shared" si="4"/>
        <v>8.1840000000000011</v>
      </c>
      <c r="M267" s="204">
        <f t="shared" si="5"/>
        <v>8.2380000000000013</v>
      </c>
      <c r="N267" s="204">
        <f t="shared" si="6"/>
        <v>8.2919999999999998</v>
      </c>
      <c r="O267" s="204">
        <f t="shared" si="7"/>
        <v>8.3460000000000001</v>
      </c>
      <c r="P267" s="202">
        <v>8.4</v>
      </c>
      <c r="Q267" s="202">
        <f t="shared" si="8"/>
        <v>8.4359999999999999</v>
      </c>
      <c r="R267" s="202">
        <f t="shared" si="9"/>
        <v>8.4719999999999995</v>
      </c>
      <c r="S267" s="202">
        <f t="shared" si="10"/>
        <v>8.5080000000000009</v>
      </c>
      <c r="T267" s="202">
        <f t="shared" si="11"/>
        <v>8.5440000000000005</v>
      </c>
      <c r="U267" s="205">
        <v>8.58</v>
      </c>
    </row>
    <row r="268" spans="1:21">
      <c r="A268" s="200">
        <v>42752</v>
      </c>
      <c r="B268" s="206">
        <v>8.32</v>
      </c>
      <c r="C268" s="202">
        <v>8.09</v>
      </c>
      <c r="D268" s="203">
        <v>7.98</v>
      </c>
      <c r="E268" s="204">
        <f t="shared" si="0"/>
        <v>7.9450000000000003</v>
      </c>
      <c r="F268" s="203">
        <v>7.91</v>
      </c>
      <c r="G268" s="204">
        <f t="shared" si="1"/>
        <v>7.93</v>
      </c>
      <c r="H268" s="202">
        <v>7.95</v>
      </c>
      <c r="I268" s="202">
        <f t="shared" si="2"/>
        <v>8</v>
      </c>
      <c r="J268" s="202">
        <f t="shared" si="3"/>
        <v>8.0500000000000007</v>
      </c>
      <c r="K268" s="203">
        <v>8.1</v>
      </c>
      <c r="L268" s="204">
        <f t="shared" si="4"/>
        <v>8.1539999999999999</v>
      </c>
      <c r="M268" s="204">
        <f t="shared" si="5"/>
        <v>8.2080000000000002</v>
      </c>
      <c r="N268" s="204">
        <f t="shared" si="6"/>
        <v>8.2619999999999987</v>
      </c>
      <c r="O268" s="204">
        <f t="shared" si="7"/>
        <v>8.3159999999999989</v>
      </c>
      <c r="P268" s="202">
        <v>8.3699999999999992</v>
      </c>
      <c r="Q268" s="202">
        <f t="shared" si="8"/>
        <v>8.41</v>
      </c>
      <c r="R268" s="202">
        <f t="shared" si="9"/>
        <v>8.4499999999999993</v>
      </c>
      <c r="S268" s="202">
        <f t="shared" si="10"/>
        <v>8.49</v>
      </c>
      <c r="T268" s="202">
        <f t="shared" si="11"/>
        <v>8.5299999999999994</v>
      </c>
      <c r="U268" s="205">
        <v>8.57</v>
      </c>
    </row>
    <row r="269" spans="1:21">
      <c r="A269" s="200">
        <v>42751</v>
      </c>
      <c r="B269" s="206">
        <v>8.33</v>
      </c>
      <c r="C269" s="202">
        <v>8.1300000000000008</v>
      </c>
      <c r="D269" s="203">
        <v>8.0299999999999994</v>
      </c>
      <c r="E269" s="204">
        <f t="shared" si="0"/>
        <v>7.9949999999999992</v>
      </c>
      <c r="F269" s="203">
        <v>7.96</v>
      </c>
      <c r="G269" s="204">
        <f t="shared" si="1"/>
        <v>7.9749999999999996</v>
      </c>
      <c r="H269" s="202">
        <v>7.99</v>
      </c>
      <c r="I269" s="202">
        <f t="shared" si="2"/>
        <v>8.0366666666666671</v>
      </c>
      <c r="J269" s="202">
        <f t="shared" si="3"/>
        <v>8.0833333333333339</v>
      </c>
      <c r="K269" s="203">
        <v>8.1300000000000008</v>
      </c>
      <c r="L269" s="204">
        <f t="shared" si="4"/>
        <v>8.1840000000000011</v>
      </c>
      <c r="M269" s="204">
        <f t="shared" si="5"/>
        <v>8.2380000000000013</v>
      </c>
      <c r="N269" s="204">
        <f t="shared" si="6"/>
        <v>8.2919999999999998</v>
      </c>
      <c r="O269" s="204">
        <f t="shared" si="7"/>
        <v>8.3460000000000001</v>
      </c>
      <c r="P269" s="202">
        <v>8.4</v>
      </c>
      <c r="Q269" s="202">
        <f t="shared" si="8"/>
        <v>8.4420000000000002</v>
      </c>
      <c r="R269" s="202">
        <f t="shared" si="9"/>
        <v>8.484</v>
      </c>
      <c r="S269" s="202">
        <f t="shared" si="10"/>
        <v>8.5259999999999998</v>
      </c>
      <c r="T269" s="202">
        <f t="shared" si="11"/>
        <v>8.5679999999999996</v>
      </c>
      <c r="U269" s="205">
        <v>8.61</v>
      </c>
    </row>
    <row r="270" spans="1:21">
      <c r="A270" s="200">
        <v>42748</v>
      </c>
      <c r="B270" s="206">
        <v>8.36</v>
      </c>
      <c r="C270" s="202">
        <v>8.1199999999999992</v>
      </c>
      <c r="D270" s="203">
        <v>7.98</v>
      </c>
      <c r="E270" s="204">
        <f t="shared" si="0"/>
        <v>7.9350000000000005</v>
      </c>
      <c r="F270" s="203">
        <v>7.89</v>
      </c>
      <c r="G270" s="204">
        <f t="shared" si="1"/>
        <v>7.91</v>
      </c>
      <c r="H270" s="202">
        <v>7.93</v>
      </c>
      <c r="I270" s="202">
        <f t="shared" si="2"/>
        <v>7.9833333333333334</v>
      </c>
      <c r="J270" s="202">
        <f t="shared" si="3"/>
        <v>8.0366666666666671</v>
      </c>
      <c r="K270" s="203">
        <v>8.09</v>
      </c>
      <c r="L270" s="204">
        <f t="shared" si="4"/>
        <v>8.145999999999999</v>
      </c>
      <c r="M270" s="204">
        <f t="shared" si="5"/>
        <v>8.202</v>
      </c>
      <c r="N270" s="204">
        <f t="shared" si="6"/>
        <v>8.2579999999999991</v>
      </c>
      <c r="O270" s="204">
        <f t="shared" si="7"/>
        <v>8.3140000000000001</v>
      </c>
      <c r="P270" s="202">
        <v>8.3699999999999992</v>
      </c>
      <c r="Q270" s="202">
        <f t="shared" si="8"/>
        <v>8.411999999999999</v>
      </c>
      <c r="R270" s="202">
        <f t="shared" si="9"/>
        <v>8.4539999999999988</v>
      </c>
      <c r="S270" s="202">
        <f t="shared" si="10"/>
        <v>8.4960000000000004</v>
      </c>
      <c r="T270" s="202">
        <f t="shared" si="11"/>
        <v>8.5380000000000003</v>
      </c>
      <c r="U270" s="205">
        <v>8.58</v>
      </c>
    </row>
    <row r="271" spans="1:21">
      <c r="A271" s="200">
        <v>42747</v>
      </c>
      <c r="B271" s="206">
        <v>8.3800000000000008</v>
      </c>
      <c r="C271" s="202">
        <v>8.1300000000000008</v>
      </c>
      <c r="D271" s="203">
        <v>8</v>
      </c>
      <c r="E271" s="204">
        <f t="shared" si="0"/>
        <v>7.95</v>
      </c>
      <c r="F271" s="203">
        <v>7.9</v>
      </c>
      <c r="G271" s="204">
        <f t="shared" si="1"/>
        <v>7.92</v>
      </c>
      <c r="H271" s="202">
        <v>7.94</v>
      </c>
      <c r="I271" s="202">
        <f t="shared" si="2"/>
        <v>7.9866666666666672</v>
      </c>
      <c r="J271" s="202">
        <f t="shared" si="3"/>
        <v>8.0333333333333332</v>
      </c>
      <c r="K271" s="203">
        <v>8.08</v>
      </c>
      <c r="L271" s="204">
        <f t="shared" si="4"/>
        <v>8.1319999999999997</v>
      </c>
      <c r="M271" s="204">
        <f t="shared" si="5"/>
        <v>8.1839999999999993</v>
      </c>
      <c r="N271" s="204">
        <f t="shared" si="6"/>
        <v>8.2360000000000007</v>
      </c>
      <c r="O271" s="204">
        <f t="shared" si="7"/>
        <v>8.2880000000000003</v>
      </c>
      <c r="P271" s="202">
        <v>8.34</v>
      </c>
      <c r="Q271" s="202">
        <f t="shared" si="8"/>
        <v>8.379999999999999</v>
      </c>
      <c r="R271" s="202">
        <f t="shared" si="9"/>
        <v>8.42</v>
      </c>
      <c r="S271" s="202">
        <f t="shared" si="10"/>
        <v>8.4599999999999991</v>
      </c>
      <c r="T271" s="202">
        <f t="shared" si="11"/>
        <v>8.5</v>
      </c>
      <c r="U271" s="205">
        <v>8.5399999999999991</v>
      </c>
    </row>
    <row r="272" spans="1:21">
      <c r="A272" s="200">
        <v>42746</v>
      </c>
      <c r="B272" s="206">
        <v>8.4</v>
      </c>
      <c r="C272" s="202">
        <v>8.1999999999999993</v>
      </c>
      <c r="D272" s="203">
        <v>8.1</v>
      </c>
      <c r="E272" s="204">
        <f t="shared" si="0"/>
        <v>8.0749999999999993</v>
      </c>
      <c r="F272" s="203">
        <v>8.0500000000000007</v>
      </c>
      <c r="G272" s="204">
        <f t="shared" si="1"/>
        <v>8.0650000000000013</v>
      </c>
      <c r="H272" s="202">
        <v>8.08</v>
      </c>
      <c r="I272" s="202">
        <f t="shared" si="2"/>
        <v>8.1199999999999992</v>
      </c>
      <c r="J272" s="202">
        <f t="shared" si="3"/>
        <v>8.16</v>
      </c>
      <c r="K272" s="203">
        <v>8.1999999999999993</v>
      </c>
      <c r="L272" s="204">
        <f t="shared" si="4"/>
        <v>8.2459999999999987</v>
      </c>
      <c r="M272" s="204">
        <f t="shared" si="5"/>
        <v>8.2919999999999998</v>
      </c>
      <c r="N272" s="204">
        <f t="shared" si="6"/>
        <v>8.3379999999999992</v>
      </c>
      <c r="O272" s="204">
        <f t="shared" si="7"/>
        <v>8.3840000000000003</v>
      </c>
      <c r="P272" s="202">
        <v>8.43</v>
      </c>
      <c r="Q272" s="202">
        <f t="shared" si="8"/>
        <v>8.468</v>
      </c>
      <c r="R272" s="202">
        <f t="shared" si="9"/>
        <v>8.5060000000000002</v>
      </c>
      <c r="S272" s="202">
        <f t="shared" si="10"/>
        <v>8.5439999999999987</v>
      </c>
      <c r="T272" s="202">
        <f t="shared" si="11"/>
        <v>8.581999999999999</v>
      </c>
      <c r="U272" s="205">
        <v>8.6199999999999992</v>
      </c>
    </row>
    <row r="273" spans="1:21">
      <c r="A273" s="207">
        <v>42745</v>
      </c>
      <c r="B273" s="206">
        <v>8.36</v>
      </c>
      <c r="C273" s="202">
        <v>8.2100000000000009</v>
      </c>
      <c r="D273" s="203">
        <v>8.09</v>
      </c>
      <c r="E273" s="204">
        <f t="shared" si="0"/>
        <v>8.0449999999999999</v>
      </c>
      <c r="F273" s="203">
        <v>8</v>
      </c>
      <c r="G273" s="204">
        <f t="shared" si="1"/>
        <v>8.0150000000000006</v>
      </c>
      <c r="H273" s="202">
        <v>8.0299999999999994</v>
      </c>
      <c r="I273" s="202">
        <f t="shared" si="2"/>
        <v>8.0633333333333326</v>
      </c>
      <c r="J273" s="202">
        <f t="shared" si="3"/>
        <v>8.0966666666666676</v>
      </c>
      <c r="K273" s="203">
        <v>8.1300000000000008</v>
      </c>
      <c r="L273" s="204">
        <f t="shared" si="4"/>
        <v>8.1780000000000008</v>
      </c>
      <c r="M273" s="204">
        <f t="shared" si="5"/>
        <v>8.2260000000000009</v>
      </c>
      <c r="N273" s="204">
        <f t="shared" si="6"/>
        <v>8.2739999999999991</v>
      </c>
      <c r="O273" s="204">
        <f t="shared" si="7"/>
        <v>8.3219999999999992</v>
      </c>
      <c r="P273" s="202">
        <v>8.3699999999999992</v>
      </c>
      <c r="Q273" s="202">
        <f t="shared" si="8"/>
        <v>8.41</v>
      </c>
      <c r="R273" s="202">
        <f t="shared" si="9"/>
        <v>8.4499999999999993</v>
      </c>
      <c r="S273" s="202">
        <f t="shared" si="10"/>
        <v>8.49</v>
      </c>
      <c r="T273" s="202">
        <f t="shared" si="11"/>
        <v>8.5299999999999994</v>
      </c>
      <c r="U273" s="205">
        <v>8.57</v>
      </c>
    </row>
    <row r="274" spans="1:21">
      <c r="A274" s="207">
        <v>42744</v>
      </c>
      <c r="B274" s="206">
        <v>8.49</v>
      </c>
      <c r="C274" s="202">
        <v>8.23</v>
      </c>
      <c r="D274" s="203">
        <v>8.16</v>
      </c>
      <c r="E274" s="204">
        <f t="shared" si="0"/>
        <v>8.1349999999999998</v>
      </c>
      <c r="F274" s="203">
        <v>8.11</v>
      </c>
      <c r="G274" s="204">
        <f t="shared" si="1"/>
        <v>8.1149999999999984</v>
      </c>
      <c r="H274" s="202">
        <v>8.1199999999999992</v>
      </c>
      <c r="I274" s="202">
        <f t="shared" si="2"/>
        <v>8.15</v>
      </c>
      <c r="J274" s="202">
        <f t="shared" si="3"/>
        <v>8.18</v>
      </c>
      <c r="K274" s="203">
        <v>8.2100000000000009</v>
      </c>
      <c r="L274" s="204">
        <f t="shared" si="4"/>
        <v>8.2540000000000013</v>
      </c>
      <c r="M274" s="204">
        <f t="shared" si="5"/>
        <v>8.298</v>
      </c>
      <c r="N274" s="204">
        <f t="shared" si="6"/>
        <v>8.3420000000000005</v>
      </c>
      <c r="O274" s="204">
        <f t="shared" si="7"/>
        <v>8.3859999999999992</v>
      </c>
      <c r="P274" s="202">
        <v>8.43</v>
      </c>
      <c r="Q274" s="202">
        <f t="shared" si="8"/>
        <v>8.4700000000000006</v>
      </c>
      <c r="R274" s="202">
        <f t="shared" si="9"/>
        <v>8.51</v>
      </c>
      <c r="S274" s="202">
        <f t="shared" si="10"/>
        <v>8.5500000000000007</v>
      </c>
      <c r="T274" s="202">
        <f t="shared" si="11"/>
        <v>8.59</v>
      </c>
      <c r="U274" s="205">
        <v>8.6300000000000008</v>
      </c>
    </row>
    <row r="275" spans="1:21">
      <c r="A275" s="207">
        <v>42741</v>
      </c>
      <c r="B275" s="206">
        <v>8.35</v>
      </c>
      <c r="C275" s="202">
        <v>8.24</v>
      </c>
      <c r="D275" s="203">
        <v>8.17</v>
      </c>
      <c r="E275" s="204">
        <f t="shared" si="0"/>
        <v>8.16</v>
      </c>
      <c r="F275" s="203">
        <v>8.15</v>
      </c>
      <c r="G275" s="204">
        <f t="shared" si="1"/>
        <v>8.18</v>
      </c>
      <c r="H275" s="202">
        <v>8.2100000000000009</v>
      </c>
      <c r="I275" s="202">
        <f t="shared" si="2"/>
        <v>8.2566666666666677</v>
      </c>
      <c r="J275" s="202">
        <f t="shared" si="3"/>
        <v>8.3033333333333328</v>
      </c>
      <c r="K275" s="203">
        <v>8.35</v>
      </c>
      <c r="L275" s="204">
        <f t="shared" si="4"/>
        <v>8.4</v>
      </c>
      <c r="M275" s="204">
        <f t="shared" si="5"/>
        <v>8.4499999999999993</v>
      </c>
      <c r="N275" s="204">
        <f t="shared" si="6"/>
        <v>8.5</v>
      </c>
      <c r="O275" s="204">
        <f t="shared" si="7"/>
        <v>8.5499999999999989</v>
      </c>
      <c r="P275" s="202">
        <v>8.6</v>
      </c>
      <c r="Q275" s="202">
        <f t="shared" si="8"/>
        <v>8.64</v>
      </c>
      <c r="R275" s="202">
        <f t="shared" si="9"/>
        <v>8.68</v>
      </c>
      <c r="S275" s="202">
        <f t="shared" si="10"/>
        <v>8.7200000000000006</v>
      </c>
      <c r="T275" s="202">
        <f t="shared" si="11"/>
        <v>8.76</v>
      </c>
      <c r="U275" s="205">
        <v>8.8000000000000007</v>
      </c>
    </row>
    <row r="276" spans="1:21">
      <c r="A276" s="207">
        <v>42740</v>
      </c>
      <c r="B276" s="206">
        <v>8.3699999999999992</v>
      </c>
      <c r="C276" s="202">
        <v>8.17</v>
      </c>
      <c r="D276" s="203">
        <v>8.1300000000000008</v>
      </c>
      <c r="E276" s="204">
        <f t="shared" si="0"/>
        <v>8.1449999999999996</v>
      </c>
      <c r="F276" s="203">
        <v>8.16</v>
      </c>
      <c r="G276" s="204">
        <f t="shared" si="1"/>
        <v>8.1999999999999993</v>
      </c>
      <c r="H276" s="202">
        <v>8.24</v>
      </c>
      <c r="I276" s="202">
        <f t="shared" si="2"/>
        <v>8.2833333333333332</v>
      </c>
      <c r="J276" s="202">
        <f t="shared" si="3"/>
        <v>8.3266666666666662</v>
      </c>
      <c r="K276" s="203">
        <v>8.3699999999999992</v>
      </c>
      <c r="L276" s="204">
        <f t="shared" si="4"/>
        <v>8.4219999999999988</v>
      </c>
      <c r="M276" s="204">
        <f t="shared" si="5"/>
        <v>8.4740000000000002</v>
      </c>
      <c r="N276" s="204">
        <f t="shared" si="6"/>
        <v>8.5259999999999998</v>
      </c>
      <c r="O276" s="204">
        <f t="shared" si="7"/>
        <v>8.5780000000000012</v>
      </c>
      <c r="P276" s="202">
        <v>8.6300000000000008</v>
      </c>
      <c r="Q276" s="202">
        <f t="shared" si="8"/>
        <v>8.6720000000000006</v>
      </c>
      <c r="R276" s="202">
        <f t="shared" si="9"/>
        <v>8.7140000000000004</v>
      </c>
      <c r="S276" s="202">
        <f t="shared" si="10"/>
        <v>8.7560000000000002</v>
      </c>
      <c r="T276" s="202">
        <f t="shared" si="11"/>
        <v>8.798</v>
      </c>
      <c r="U276" s="205">
        <v>8.84</v>
      </c>
    </row>
    <row r="277" spans="1:21">
      <c r="A277" s="207">
        <v>42739</v>
      </c>
      <c r="B277" s="206">
        <v>8.39</v>
      </c>
      <c r="C277" s="202">
        <v>8.18</v>
      </c>
      <c r="D277" s="203">
        <v>8.14</v>
      </c>
      <c r="E277" s="204">
        <f t="shared" si="0"/>
        <v>8.1649999999999991</v>
      </c>
      <c r="F277" s="203">
        <v>8.19</v>
      </c>
      <c r="G277" s="204">
        <f t="shared" si="1"/>
        <v>8.2399999999999984</v>
      </c>
      <c r="H277" s="202">
        <v>8.2899999999999991</v>
      </c>
      <c r="I277" s="202">
        <f t="shared" si="2"/>
        <v>8.34</v>
      </c>
      <c r="J277" s="202">
        <f t="shared" si="3"/>
        <v>8.3899999999999988</v>
      </c>
      <c r="K277" s="203">
        <v>8.44</v>
      </c>
      <c r="L277" s="204">
        <f t="shared" si="4"/>
        <v>8.49</v>
      </c>
      <c r="M277" s="204">
        <f t="shared" si="5"/>
        <v>8.5399999999999991</v>
      </c>
      <c r="N277" s="204">
        <f t="shared" si="6"/>
        <v>8.59</v>
      </c>
      <c r="O277" s="204">
        <f t="shared" si="7"/>
        <v>8.6399999999999988</v>
      </c>
      <c r="P277" s="202">
        <v>8.69</v>
      </c>
      <c r="Q277" s="202">
        <f t="shared" si="8"/>
        <v>8.7279999999999998</v>
      </c>
      <c r="R277" s="202">
        <f t="shared" si="9"/>
        <v>8.766</v>
      </c>
      <c r="S277" s="202">
        <f t="shared" si="10"/>
        <v>8.8040000000000003</v>
      </c>
      <c r="T277" s="202">
        <f t="shared" si="11"/>
        <v>8.8420000000000005</v>
      </c>
      <c r="U277" s="205">
        <v>8.8800000000000008</v>
      </c>
    </row>
    <row r="278" spans="1:21">
      <c r="A278" s="207">
        <v>42738</v>
      </c>
      <c r="B278" s="206">
        <v>8.4</v>
      </c>
      <c r="C278" s="202">
        <v>8.25</v>
      </c>
      <c r="D278" s="203">
        <v>8.2100000000000009</v>
      </c>
      <c r="E278" s="204">
        <f t="shared" si="0"/>
        <v>8.2149999999999999</v>
      </c>
      <c r="F278" s="203">
        <v>8.2200000000000006</v>
      </c>
      <c r="G278" s="204">
        <f t="shared" si="1"/>
        <v>8.25</v>
      </c>
      <c r="H278" s="202">
        <v>8.2799999999999994</v>
      </c>
      <c r="I278" s="202">
        <f t="shared" si="2"/>
        <v>8.3266666666666662</v>
      </c>
      <c r="J278" s="202">
        <f t="shared" si="3"/>
        <v>8.3733333333333331</v>
      </c>
      <c r="K278" s="203">
        <v>8.42</v>
      </c>
      <c r="L278" s="204">
        <f t="shared" si="4"/>
        <v>8.468</v>
      </c>
      <c r="M278" s="204">
        <f t="shared" si="5"/>
        <v>8.516</v>
      </c>
      <c r="N278" s="204">
        <f t="shared" si="6"/>
        <v>8.5640000000000001</v>
      </c>
      <c r="O278" s="204">
        <f t="shared" si="7"/>
        <v>8.6120000000000001</v>
      </c>
      <c r="P278" s="202">
        <v>8.66</v>
      </c>
      <c r="Q278" s="202">
        <f t="shared" si="8"/>
        <v>8.6980000000000004</v>
      </c>
      <c r="R278" s="202">
        <f t="shared" si="9"/>
        <v>8.7360000000000007</v>
      </c>
      <c r="S278" s="202">
        <f t="shared" si="10"/>
        <v>8.7739999999999991</v>
      </c>
      <c r="T278" s="202">
        <f t="shared" si="11"/>
        <v>8.8119999999999994</v>
      </c>
      <c r="U278" s="205">
        <v>8.85</v>
      </c>
    </row>
    <row r="279" spans="1:21">
      <c r="A279" s="207">
        <v>42734</v>
      </c>
      <c r="B279" s="206">
        <v>8.4499999999999993</v>
      </c>
      <c r="C279" s="202">
        <v>8.36</v>
      </c>
      <c r="D279" s="203">
        <v>8.3000000000000007</v>
      </c>
      <c r="E279" s="204">
        <f t="shared" si="0"/>
        <v>8.3000000000000007</v>
      </c>
      <c r="F279" s="203">
        <v>8.3000000000000007</v>
      </c>
      <c r="G279" s="204">
        <f t="shared" si="1"/>
        <v>8.3249999999999993</v>
      </c>
      <c r="H279" s="202">
        <v>8.35</v>
      </c>
      <c r="I279" s="202">
        <f t="shared" si="2"/>
        <v>8.3833333333333329</v>
      </c>
      <c r="J279" s="202">
        <f t="shared" si="3"/>
        <v>8.4166666666666661</v>
      </c>
      <c r="K279" s="203">
        <v>8.4499999999999993</v>
      </c>
      <c r="L279" s="204">
        <f t="shared" si="4"/>
        <v>8.4819999999999993</v>
      </c>
      <c r="M279" s="204">
        <f t="shared" si="5"/>
        <v>8.5139999999999993</v>
      </c>
      <c r="N279" s="204">
        <f t="shared" si="6"/>
        <v>8.5459999999999994</v>
      </c>
      <c r="O279" s="204">
        <f t="shared" si="7"/>
        <v>8.5779999999999994</v>
      </c>
      <c r="P279" s="202">
        <v>8.61</v>
      </c>
      <c r="Q279" s="202">
        <f t="shared" si="8"/>
        <v>8.6379999999999999</v>
      </c>
      <c r="R279" s="202">
        <f t="shared" si="9"/>
        <v>8.6660000000000004</v>
      </c>
      <c r="S279" s="202">
        <f t="shared" si="10"/>
        <v>8.6939999999999991</v>
      </c>
      <c r="T279" s="202">
        <f t="shared" si="11"/>
        <v>8.7219999999999995</v>
      </c>
      <c r="U279" s="205">
        <v>8.75</v>
      </c>
    </row>
    <row r="280" spans="1:21">
      <c r="A280" s="200">
        <v>42733</v>
      </c>
      <c r="B280" s="206">
        <v>8.5299999999999994</v>
      </c>
      <c r="C280" s="202">
        <v>8.3800000000000008</v>
      </c>
      <c r="D280" s="203">
        <v>8.2799999999999994</v>
      </c>
      <c r="E280" s="204">
        <f t="shared" si="0"/>
        <v>8.254999999999999</v>
      </c>
      <c r="F280" s="203">
        <v>8.23</v>
      </c>
      <c r="G280" s="204">
        <f t="shared" si="1"/>
        <v>8.25</v>
      </c>
      <c r="H280" s="202">
        <v>8.27</v>
      </c>
      <c r="I280" s="202">
        <f t="shared" si="2"/>
        <v>8.3033333333333328</v>
      </c>
      <c r="J280" s="202">
        <f t="shared" si="3"/>
        <v>8.336666666666666</v>
      </c>
      <c r="K280" s="203">
        <v>8.3699999999999992</v>
      </c>
      <c r="L280" s="204">
        <f t="shared" si="4"/>
        <v>8.4039999999999999</v>
      </c>
      <c r="M280" s="204">
        <f t="shared" si="5"/>
        <v>8.4379999999999988</v>
      </c>
      <c r="N280" s="204">
        <f t="shared" si="6"/>
        <v>8.4719999999999995</v>
      </c>
      <c r="O280" s="204">
        <f t="shared" si="7"/>
        <v>8.5059999999999985</v>
      </c>
      <c r="P280" s="202">
        <v>8.5399999999999991</v>
      </c>
      <c r="Q280" s="202">
        <f t="shared" si="8"/>
        <v>8.5659999999999989</v>
      </c>
      <c r="R280" s="202">
        <f t="shared" si="9"/>
        <v>8.5919999999999987</v>
      </c>
      <c r="S280" s="202">
        <f t="shared" si="10"/>
        <v>8.6180000000000003</v>
      </c>
      <c r="T280" s="202">
        <f t="shared" si="11"/>
        <v>8.6440000000000001</v>
      </c>
      <c r="U280" s="205">
        <v>8.67</v>
      </c>
    </row>
    <row r="281" spans="1:21">
      <c r="A281" s="200">
        <v>42732</v>
      </c>
      <c r="B281" s="206">
        <v>8.5399999999999991</v>
      </c>
      <c r="C281" s="202">
        <v>8.42</v>
      </c>
      <c r="D281" s="203">
        <v>8.35</v>
      </c>
      <c r="E281" s="204">
        <f t="shared" si="0"/>
        <v>8.33</v>
      </c>
      <c r="F281" s="203">
        <v>8.31</v>
      </c>
      <c r="G281" s="204">
        <f t="shared" si="1"/>
        <v>8.33</v>
      </c>
      <c r="H281" s="202">
        <v>8.35</v>
      </c>
      <c r="I281" s="202">
        <f t="shared" si="2"/>
        <v>8.3833333333333329</v>
      </c>
      <c r="J281" s="202">
        <f t="shared" si="3"/>
        <v>8.4166666666666661</v>
      </c>
      <c r="K281" s="203">
        <v>8.4499999999999993</v>
      </c>
      <c r="L281" s="204">
        <f t="shared" si="4"/>
        <v>8.484</v>
      </c>
      <c r="M281" s="204">
        <f t="shared" si="5"/>
        <v>8.5179999999999989</v>
      </c>
      <c r="N281" s="204">
        <f t="shared" si="6"/>
        <v>8.5519999999999996</v>
      </c>
      <c r="O281" s="204">
        <f t="shared" si="7"/>
        <v>8.5859999999999985</v>
      </c>
      <c r="P281" s="202">
        <v>8.6199999999999992</v>
      </c>
      <c r="Q281" s="202">
        <f t="shared" si="8"/>
        <v>8.6440000000000001</v>
      </c>
      <c r="R281" s="202">
        <f t="shared" si="9"/>
        <v>8.6679999999999993</v>
      </c>
      <c r="S281" s="202">
        <f t="shared" si="10"/>
        <v>8.6920000000000002</v>
      </c>
      <c r="T281" s="202">
        <f t="shared" si="11"/>
        <v>8.7159999999999993</v>
      </c>
      <c r="U281" s="205">
        <v>8.74</v>
      </c>
    </row>
    <row r="282" spans="1:21">
      <c r="A282" s="200">
        <v>42731</v>
      </c>
      <c r="B282" s="206">
        <v>8.59</v>
      </c>
      <c r="C282" s="202">
        <v>8.4</v>
      </c>
      <c r="D282" s="203">
        <v>8.35</v>
      </c>
      <c r="E282" s="204">
        <f t="shared" si="0"/>
        <v>8.3550000000000004</v>
      </c>
      <c r="F282" s="203">
        <v>8.36</v>
      </c>
      <c r="G282" s="204">
        <f t="shared" si="1"/>
        <v>8.3949999999999996</v>
      </c>
      <c r="H282" s="202">
        <v>8.43</v>
      </c>
      <c r="I282" s="202">
        <f t="shared" si="2"/>
        <v>8.4733333333333327</v>
      </c>
      <c r="J282" s="202">
        <f t="shared" si="3"/>
        <v>8.5166666666666675</v>
      </c>
      <c r="K282" s="203">
        <v>8.56</v>
      </c>
      <c r="L282" s="204">
        <f t="shared" si="4"/>
        <v>8.5920000000000005</v>
      </c>
      <c r="M282" s="204">
        <f t="shared" si="5"/>
        <v>8.6240000000000006</v>
      </c>
      <c r="N282" s="204">
        <f t="shared" si="6"/>
        <v>8.6560000000000006</v>
      </c>
      <c r="O282" s="204">
        <f t="shared" si="7"/>
        <v>8.6880000000000006</v>
      </c>
      <c r="P282" s="202">
        <v>8.7200000000000006</v>
      </c>
      <c r="Q282" s="202">
        <f t="shared" si="8"/>
        <v>8.74</v>
      </c>
      <c r="R282" s="202">
        <f t="shared" si="9"/>
        <v>8.76</v>
      </c>
      <c r="S282" s="202">
        <f t="shared" si="10"/>
        <v>8.7800000000000011</v>
      </c>
      <c r="T282" s="202">
        <f t="shared" si="11"/>
        <v>8.8000000000000007</v>
      </c>
      <c r="U282" s="205">
        <v>8.82</v>
      </c>
    </row>
    <row r="283" spans="1:21">
      <c r="A283" s="200">
        <v>42730</v>
      </c>
      <c r="B283" s="206">
        <v>8.5500000000000007</v>
      </c>
      <c r="C283" s="202">
        <v>8.35</v>
      </c>
      <c r="D283" s="203">
        <v>8.31</v>
      </c>
      <c r="E283" s="204">
        <f t="shared" si="0"/>
        <v>8.34</v>
      </c>
      <c r="F283" s="203">
        <v>8.3699999999999992</v>
      </c>
      <c r="G283" s="204">
        <f t="shared" si="1"/>
        <v>8.4149999999999991</v>
      </c>
      <c r="H283" s="202">
        <v>8.4600000000000009</v>
      </c>
      <c r="I283" s="202">
        <f t="shared" si="2"/>
        <v>8.4966666666666679</v>
      </c>
      <c r="J283" s="202">
        <f t="shared" si="3"/>
        <v>8.5333333333333332</v>
      </c>
      <c r="K283" s="203">
        <v>8.57</v>
      </c>
      <c r="L283" s="204">
        <f t="shared" si="4"/>
        <v>8.5960000000000001</v>
      </c>
      <c r="M283" s="204">
        <f t="shared" si="5"/>
        <v>8.6219999999999999</v>
      </c>
      <c r="N283" s="204">
        <f t="shared" si="6"/>
        <v>8.6479999999999997</v>
      </c>
      <c r="O283" s="204">
        <f t="shared" si="7"/>
        <v>8.6739999999999995</v>
      </c>
      <c r="P283" s="202">
        <v>8.6999999999999993</v>
      </c>
      <c r="Q283" s="202">
        <f t="shared" si="8"/>
        <v>8.7139999999999986</v>
      </c>
      <c r="R283" s="202">
        <f t="shared" si="9"/>
        <v>8.7279999999999998</v>
      </c>
      <c r="S283" s="202">
        <f t="shared" si="10"/>
        <v>8.7419999999999991</v>
      </c>
      <c r="T283" s="202">
        <f t="shared" si="11"/>
        <v>8.7560000000000002</v>
      </c>
      <c r="U283" s="205">
        <v>8.77</v>
      </c>
    </row>
    <row r="284" spans="1:21">
      <c r="A284" s="200">
        <v>42727</v>
      </c>
      <c r="B284" s="206">
        <v>8.57</v>
      </c>
      <c r="C284" s="202">
        <v>8.39</v>
      </c>
      <c r="D284" s="203">
        <v>8.35</v>
      </c>
      <c r="E284" s="204">
        <f t="shared" si="0"/>
        <v>8.3650000000000002</v>
      </c>
      <c r="F284" s="203">
        <v>8.3800000000000008</v>
      </c>
      <c r="G284" s="204">
        <f t="shared" si="1"/>
        <v>8.4149999999999991</v>
      </c>
      <c r="H284" s="202">
        <v>8.4499999999999993</v>
      </c>
      <c r="I284" s="202">
        <f t="shared" si="2"/>
        <v>8.4833333333333325</v>
      </c>
      <c r="J284" s="202">
        <f t="shared" si="3"/>
        <v>8.5166666666666675</v>
      </c>
      <c r="K284" s="203">
        <v>8.5500000000000007</v>
      </c>
      <c r="L284" s="204">
        <f t="shared" si="4"/>
        <v>8.5739999999999998</v>
      </c>
      <c r="M284" s="204">
        <f t="shared" si="5"/>
        <v>8.5980000000000008</v>
      </c>
      <c r="N284" s="204">
        <f t="shared" si="6"/>
        <v>8.6219999999999999</v>
      </c>
      <c r="O284" s="204">
        <f t="shared" si="7"/>
        <v>8.6460000000000008</v>
      </c>
      <c r="P284" s="202">
        <v>8.67</v>
      </c>
      <c r="Q284" s="202">
        <f t="shared" si="8"/>
        <v>8.6820000000000004</v>
      </c>
      <c r="R284" s="202">
        <f t="shared" si="9"/>
        <v>8.6940000000000008</v>
      </c>
      <c r="S284" s="202">
        <f t="shared" si="10"/>
        <v>8.7059999999999995</v>
      </c>
      <c r="T284" s="202">
        <f t="shared" si="11"/>
        <v>8.718</v>
      </c>
      <c r="U284" s="205">
        <v>8.73</v>
      </c>
    </row>
    <row r="285" spans="1:21">
      <c r="A285" s="200">
        <v>42726</v>
      </c>
      <c r="B285" s="206">
        <v>8.5500000000000007</v>
      </c>
      <c r="C285" s="202">
        <v>8.3699999999999992</v>
      </c>
      <c r="D285" s="203">
        <v>8.36</v>
      </c>
      <c r="E285" s="204">
        <f t="shared" si="0"/>
        <v>8.3849999999999998</v>
      </c>
      <c r="F285" s="203">
        <v>8.41</v>
      </c>
      <c r="G285" s="204">
        <f t="shared" si="1"/>
        <v>8.4400000000000013</v>
      </c>
      <c r="H285" s="202">
        <v>8.4700000000000006</v>
      </c>
      <c r="I285" s="202">
        <f t="shared" si="2"/>
        <v>8.4966666666666679</v>
      </c>
      <c r="J285" s="202">
        <f t="shared" si="3"/>
        <v>8.5233333333333334</v>
      </c>
      <c r="K285" s="203">
        <v>8.5500000000000007</v>
      </c>
      <c r="L285" s="204">
        <f t="shared" si="4"/>
        <v>8.57</v>
      </c>
      <c r="M285" s="204">
        <f t="shared" si="5"/>
        <v>8.59</v>
      </c>
      <c r="N285" s="204">
        <f t="shared" si="6"/>
        <v>8.6100000000000012</v>
      </c>
      <c r="O285" s="204">
        <f t="shared" si="7"/>
        <v>8.6300000000000008</v>
      </c>
      <c r="P285" s="202">
        <v>8.65</v>
      </c>
      <c r="Q285" s="202">
        <f t="shared" si="8"/>
        <v>8.6639999999999997</v>
      </c>
      <c r="R285" s="202">
        <f t="shared" si="9"/>
        <v>8.6780000000000008</v>
      </c>
      <c r="S285" s="202">
        <f t="shared" si="10"/>
        <v>8.6920000000000002</v>
      </c>
      <c r="T285" s="202">
        <f t="shared" si="11"/>
        <v>8.7060000000000013</v>
      </c>
      <c r="U285" s="205">
        <v>8.7200000000000006</v>
      </c>
    </row>
    <row r="286" spans="1:21">
      <c r="A286" s="200">
        <v>42725</v>
      </c>
      <c r="B286" s="206">
        <v>8.58</v>
      </c>
      <c r="C286" s="202">
        <v>8.41</v>
      </c>
      <c r="D286" s="203">
        <v>8.3699999999999992</v>
      </c>
      <c r="E286" s="204">
        <f t="shared" si="0"/>
        <v>8.3949999999999996</v>
      </c>
      <c r="F286" s="203">
        <v>8.42</v>
      </c>
      <c r="G286" s="204">
        <f t="shared" si="1"/>
        <v>8.4600000000000009</v>
      </c>
      <c r="H286" s="202">
        <v>8.5</v>
      </c>
      <c r="I286" s="202">
        <f t="shared" si="2"/>
        <v>8.5299999999999994</v>
      </c>
      <c r="J286" s="202">
        <f t="shared" si="3"/>
        <v>8.56</v>
      </c>
      <c r="K286" s="203">
        <v>8.59</v>
      </c>
      <c r="L286" s="204">
        <f t="shared" si="4"/>
        <v>8.61</v>
      </c>
      <c r="M286" s="204">
        <f t="shared" si="5"/>
        <v>8.629999999999999</v>
      </c>
      <c r="N286" s="204">
        <f t="shared" si="6"/>
        <v>8.65</v>
      </c>
      <c r="O286" s="204">
        <f t="shared" si="7"/>
        <v>8.67</v>
      </c>
      <c r="P286" s="202">
        <v>8.69</v>
      </c>
      <c r="Q286" s="202">
        <f t="shared" si="8"/>
        <v>8.6999999999999993</v>
      </c>
      <c r="R286" s="202">
        <f t="shared" si="9"/>
        <v>8.7099999999999991</v>
      </c>
      <c r="S286" s="202">
        <f t="shared" si="10"/>
        <v>8.7200000000000006</v>
      </c>
      <c r="T286" s="202">
        <f t="shared" si="11"/>
        <v>8.73</v>
      </c>
      <c r="U286" s="205">
        <v>8.74</v>
      </c>
    </row>
    <row r="287" spans="1:21">
      <c r="A287" s="200">
        <v>42724</v>
      </c>
      <c r="B287" s="206">
        <v>8.56</v>
      </c>
      <c r="C287" s="202">
        <v>8.39</v>
      </c>
      <c r="D287" s="203">
        <v>8.3699999999999992</v>
      </c>
      <c r="E287" s="204">
        <f t="shared" si="0"/>
        <v>8.3999999999999986</v>
      </c>
      <c r="F287" s="203">
        <v>8.43</v>
      </c>
      <c r="G287" s="204">
        <f t="shared" si="1"/>
        <v>8.4649999999999999</v>
      </c>
      <c r="H287" s="202">
        <v>8.5</v>
      </c>
      <c r="I287" s="202">
        <f t="shared" si="2"/>
        <v>8.5333333333333332</v>
      </c>
      <c r="J287" s="202">
        <f t="shared" si="3"/>
        <v>8.5666666666666664</v>
      </c>
      <c r="K287" s="203">
        <v>8.6</v>
      </c>
      <c r="L287" s="204">
        <f t="shared" si="4"/>
        <v>8.6219999999999999</v>
      </c>
      <c r="M287" s="204">
        <f t="shared" si="5"/>
        <v>8.6440000000000001</v>
      </c>
      <c r="N287" s="204">
        <f t="shared" si="6"/>
        <v>8.6660000000000004</v>
      </c>
      <c r="O287" s="204">
        <f t="shared" si="7"/>
        <v>8.6880000000000006</v>
      </c>
      <c r="P287" s="202">
        <v>8.7100000000000009</v>
      </c>
      <c r="Q287" s="202">
        <f t="shared" si="8"/>
        <v>8.7220000000000013</v>
      </c>
      <c r="R287" s="202">
        <f t="shared" si="9"/>
        <v>8.734</v>
      </c>
      <c r="S287" s="202">
        <f t="shared" si="10"/>
        <v>8.7460000000000004</v>
      </c>
      <c r="T287" s="202">
        <f t="shared" si="11"/>
        <v>8.7579999999999991</v>
      </c>
      <c r="U287" s="205">
        <v>8.77</v>
      </c>
    </row>
    <row r="288" spans="1:21">
      <c r="A288" s="200">
        <v>42723</v>
      </c>
      <c r="B288" s="206">
        <v>8.5500000000000007</v>
      </c>
      <c r="C288" s="202">
        <v>8.39</v>
      </c>
      <c r="D288" s="203">
        <v>8.3800000000000008</v>
      </c>
      <c r="E288" s="204">
        <f t="shared" si="0"/>
        <v>8.4</v>
      </c>
      <c r="F288" s="203">
        <v>8.42</v>
      </c>
      <c r="G288" s="204">
        <f t="shared" si="1"/>
        <v>8.4499999999999993</v>
      </c>
      <c r="H288" s="202">
        <v>8.48</v>
      </c>
      <c r="I288" s="202">
        <f t="shared" si="2"/>
        <v>8.51</v>
      </c>
      <c r="J288" s="202">
        <f t="shared" si="3"/>
        <v>8.5400000000000009</v>
      </c>
      <c r="K288" s="203">
        <v>8.57</v>
      </c>
      <c r="L288" s="204">
        <f t="shared" si="4"/>
        <v>8.59</v>
      </c>
      <c r="M288" s="204">
        <f t="shared" si="5"/>
        <v>8.61</v>
      </c>
      <c r="N288" s="204">
        <f t="shared" si="6"/>
        <v>8.6300000000000008</v>
      </c>
      <c r="O288" s="204">
        <f t="shared" si="7"/>
        <v>8.65</v>
      </c>
      <c r="P288" s="202">
        <v>8.67</v>
      </c>
      <c r="Q288" s="202">
        <f t="shared" si="8"/>
        <v>8.68</v>
      </c>
      <c r="R288" s="202">
        <f t="shared" si="9"/>
        <v>8.69</v>
      </c>
      <c r="S288" s="202">
        <f t="shared" si="10"/>
        <v>8.7000000000000011</v>
      </c>
      <c r="T288" s="202">
        <f t="shared" si="11"/>
        <v>8.7100000000000009</v>
      </c>
      <c r="U288" s="205">
        <v>8.7200000000000006</v>
      </c>
    </row>
    <row r="289" spans="1:21">
      <c r="A289" s="200">
        <v>42720</v>
      </c>
      <c r="B289" s="206">
        <v>8.5299999999999994</v>
      </c>
      <c r="C289" s="202">
        <v>8.4</v>
      </c>
      <c r="D289" s="203">
        <v>8.3699999999999992</v>
      </c>
      <c r="E289" s="204">
        <f t="shared" si="0"/>
        <v>8.39</v>
      </c>
      <c r="F289" s="203">
        <v>8.41</v>
      </c>
      <c r="G289" s="204">
        <f t="shared" si="1"/>
        <v>8.4450000000000003</v>
      </c>
      <c r="H289" s="202">
        <v>8.48</v>
      </c>
      <c r="I289" s="202">
        <f t="shared" si="2"/>
        <v>8.5133333333333336</v>
      </c>
      <c r="J289" s="202">
        <f t="shared" si="3"/>
        <v>8.5466666666666669</v>
      </c>
      <c r="K289" s="203">
        <v>8.58</v>
      </c>
      <c r="L289" s="204">
        <f t="shared" si="4"/>
        <v>8.6039999999999992</v>
      </c>
      <c r="M289" s="204">
        <f t="shared" si="5"/>
        <v>8.6280000000000001</v>
      </c>
      <c r="N289" s="204">
        <f t="shared" si="6"/>
        <v>8.6519999999999992</v>
      </c>
      <c r="O289" s="204">
        <f t="shared" si="7"/>
        <v>8.6760000000000002</v>
      </c>
      <c r="P289" s="202">
        <v>8.6999999999999993</v>
      </c>
      <c r="Q289" s="202">
        <f t="shared" si="8"/>
        <v>8.7119999999999997</v>
      </c>
      <c r="R289" s="202">
        <f t="shared" si="9"/>
        <v>8.7240000000000002</v>
      </c>
      <c r="S289" s="202">
        <f t="shared" si="10"/>
        <v>8.7359999999999989</v>
      </c>
      <c r="T289" s="202">
        <f t="shared" si="11"/>
        <v>8.7479999999999993</v>
      </c>
      <c r="U289" s="205">
        <v>8.76</v>
      </c>
    </row>
    <row r="290" spans="1:21">
      <c r="A290" s="200">
        <v>42719</v>
      </c>
      <c r="B290" s="206">
        <v>8.6</v>
      </c>
      <c r="C290" s="202">
        <v>8.42</v>
      </c>
      <c r="D290" s="203">
        <v>8.3800000000000008</v>
      </c>
      <c r="E290" s="204">
        <f t="shared" si="0"/>
        <v>8.4</v>
      </c>
      <c r="F290" s="203">
        <v>8.42</v>
      </c>
      <c r="G290" s="204">
        <f t="shared" si="1"/>
        <v>8.4600000000000009</v>
      </c>
      <c r="H290" s="202">
        <v>8.5</v>
      </c>
      <c r="I290" s="202">
        <f t="shared" si="2"/>
        <v>8.5399999999999991</v>
      </c>
      <c r="J290" s="202">
        <f t="shared" si="3"/>
        <v>8.58</v>
      </c>
      <c r="K290" s="203">
        <v>8.6199999999999992</v>
      </c>
      <c r="L290" s="204">
        <f t="shared" si="4"/>
        <v>8.6440000000000001</v>
      </c>
      <c r="M290" s="204">
        <f t="shared" si="5"/>
        <v>8.6679999999999993</v>
      </c>
      <c r="N290" s="204">
        <f t="shared" si="6"/>
        <v>8.6920000000000002</v>
      </c>
      <c r="O290" s="204">
        <f t="shared" si="7"/>
        <v>8.7159999999999993</v>
      </c>
      <c r="P290" s="202">
        <v>8.74</v>
      </c>
      <c r="Q290" s="202">
        <f t="shared" si="8"/>
        <v>8.7539999999999996</v>
      </c>
      <c r="R290" s="202">
        <f t="shared" si="9"/>
        <v>8.7680000000000007</v>
      </c>
      <c r="S290" s="202">
        <f t="shared" si="10"/>
        <v>8.782</v>
      </c>
      <c r="T290" s="202">
        <f t="shared" si="11"/>
        <v>8.7960000000000012</v>
      </c>
      <c r="U290" s="205">
        <v>8.81</v>
      </c>
    </row>
    <row r="291" spans="1:21">
      <c r="A291" s="200">
        <v>42718</v>
      </c>
      <c r="B291" s="206">
        <v>8.6</v>
      </c>
      <c r="C291" s="202">
        <v>8.3800000000000008</v>
      </c>
      <c r="D291" s="203">
        <v>8.33</v>
      </c>
      <c r="E291" s="204">
        <f t="shared" si="0"/>
        <v>8.34</v>
      </c>
      <c r="F291" s="203">
        <v>8.35</v>
      </c>
      <c r="G291" s="204">
        <f t="shared" si="1"/>
        <v>8.379999999999999</v>
      </c>
      <c r="H291" s="202">
        <v>8.41</v>
      </c>
      <c r="I291" s="202">
        <f t="shared" si="2"/>
        <v>8.4366666666666674</v>
      </c>
      <c r="J291" s="202">
        <f t="shared" si="3"/>
        <v>8.4633333333333329</v>
      </c>
      <c r="K291" s="203">
        <v>8.49</v>
      </c>
      <c r="L291" s="204">
        <f t="shared" si="4"/>
        <v>8.5080000000000009</v>
      </c>
      <c r="M291" s="204">
        <f t="shared" si="5"/>
        <v>8.5259999999999998</v>
      </c>
      <c r="N291" s="204">
        <f t="shared" si="6"/>
        <v>8.5440000000000005</v>
      </c>
      <c r="O291" s="204">
        <f t="shared" si="7"/>
        <v>8.5619999999999994</v>
      </c>
      <c r="P291" s="202">
        <v>8.58</v>
      </c>
      <c r="Q291" s="202">
        <f t="shared" si="8"/>
        <v>8.59</v>
      </c>
      <c r="R291" s="202">
        <f t="shared" si="9"/>
        <v>8.6</v>
      </c>
      <c r="S291" s="202">
        <f t="shared" si="10"/>
        <v>8.6100000000000012</v>
      </c>
      <c r="T291" s="202">
        <f t="shared" si="11"/>
        <v>8.620000000000001</v>
      </c>
      <c r="U291" s="205">
        <v>8.6300000000000008</v>
      </c>
    </row>
    <row r="292" spans="1:21">
      <c r="A292" s="200">
        <v>42717</v>
      </c>
      <c r="B292" s="206">
        <v>8.69</v>
      </c>
      <c r="C292" s="202">
        <v>8.48</v>
      </c>
      <c r="D292" s="203">
        <v>8.4</v>
      </c>
      <c r="E292" s="204">
        <f t="shared" si="0"/>
        <v>8.39</v>
      </c>
      <c r="F292" s="203">
        <v>8.3800000000000008</v>
      </c>
      <c r="G292" s="204">
        <f t="shared" si="1"/>
        <v>8.4</v>
      </c>
      <c r="H292" s="202">
        <v>8.42</v>
      </c>
      <c r="I292" s="202">
        <f t="shared" si="2"/>
        <v>8.4499999999999993</v>
      </c>
      <c r="J292" s="202">
        <f t="shared" si="3"/>
        <v>8.48</v>
      </c>
      <c r="K292" s="203">
        <v>8.51</v>
      </c>
      <c r="L292" s="204">
        <f t="shared" si="4"/>
        <v>8.5280000000000005</v>
      </c>
      <c r="M292" s="204">
        <f t="shared" si="5"/>
        <v>8.5459999999999994</v>
      </c>
      <c r="N292" s="204">
        <f t="shared" si="6"/>
        <v>8.5640000000000001</v>
      </c>
      <c r="O292" s="204">
        <f t="shared" si="7"/>
        <v>8.581999999999999</v>
      </c>
      <c r="P292" s="202">
        <v>8.6</v>
      </c>
      <c r="Q292" s="202">
        <f t="shared" si="8"/>
        <v>8.6080000000000005</v>
      </c>
      <c r="R292" s="202">
        <f t="shared" si="9"/>
        <v>8.6159999999999997</v>
      </c>
      <c r="S292" s="202">
        <f t="shared" si="10"/>
        <v>8.6240000000000006</v>
      </c>
      <c r="T292" s="202">
        <f t="shared" si="11"/>
        <v>8.6319999999999997</v>
      </c>
      <c r="U292" s="205">
        <v>8.64</v>
      </c>
    </row>
    <row r="293" spans="1:21">
      <c r="A293" s="200">
        <v>42716</v>
      </c>
      <c r="B293" s="206">
        <v>8.68</v>
      </c>
      <c r="C293" s="202">
        <v>8.4600000000000009</v>
      </c>
      <c r="D293" s="203">
        <v>8.41</v>
      </c>
      <c r="E293" s="204">
        <f t="shared" si="0"/>
        <v>8.4149999999999991</v>
      </c>
      <c r="F293" s="203">
        <v>8.42</v>
      </c>
      <c r="G293" s="204">
        <f t="shared" si="1"/>
        <v>8.4349999999999987</v>
      </c>
      <c r="H293" s="202">
        <v>8.4499999999999993</v>
      </c>
      <c r="I293" s="202">
        <f t="shared" si="2"/>
        <v>8.4633333333333329</v>
      </c>
      <c r="J293" s="202">
        <f t="shared" si="3"/>
        <v>8.4766666666666666</v>
      </c>
      <c r="K293" s="203">
        <v>8.49</v>
      </c>
      <c r="L293" s="204">
        <f t="shared" si="4"/>
        <v>8.4979999999999993</v>
      </c>
      <c r="M293" s="204">
        <f t="shared" si="5"/>
        <v>8.5060000000000002</v>
      </c>
      <c r="N293" s="204">
        <f t="shared" si="6"/>
        <v>8.5139999999999993</v>
      </c>
      <c r="O293" s="204">
        <f t="shared" si="7"/>
        <v>8.5220000000000002</v>
      </c>
      <c r="P293" s="202">
        <v>8.5299999999999994</v>
      </c>
      <c r="Q293" s="202">
        <f t="shared" si="8"/>
        <v>8.532</v>
      </c>
      <c r="R293" s="202">
        <f t="shared" si="9"/>
        <v>8.5339999999999989</v>
      </c>
      <c r="S293" s="202">
        <f t="shared" si="10"/>
        <v>8.5359999999999996</v>
      </c>
      <c r="T293" s="202">
        <f t="shared" si="11"/>
        <v>8.5379999999999985</v>
      </c>
      <c r="U293" s="205">
        <v>8.5399999999999991</v>
      </c>
    </row>
    <row r="294" spans="1:21">
      <c r="A294" s="200">
        <v>42713</v>
      </c>
      <c r="B294" s="206">
        <v>8.75</v>
      </c>
      <c r="C294" s="202">
        <v>8.59</v>
      </c>
      <c r="D294" s="203">
        <v>8.5500000000000007</v>
      </c>
      <c r="E294" s="204">
        <f t="shared" si="0"/>
        <v>8.5350000000000001</v>
      </c>
      <c r="F294" s="203">
        <v>8.52</v>
      </c>
      <c r="G294" s="204">
        <f t="shared" si="1"/>
        <v>8.5150000000000006</v>
      </c>
      <c r="H294" s="202">
        <v>8.51</v>
      </c>
      <c r="I294" s="202">
        <f t="shared" si="2"/>
        <v>8.5166666666666657</v>
      </c>
      <c r="J294" s="202">
        <f t="shared" si="3"/>
        <v>8.5233333333333334</v>
      </c>
      <c r="K294" s="203">
        <v>8.5299999999999994</v>
      </c>
      <c r="L294" s="204">
        <f t="shared" si="4"/>
        <v>8.5380000000000003</v>
      </c>
      <c r="M294" s="204">
        <f t="shared" si="5"/>
        <v>8.5459999999999994</v>
      </c>
      <c r="N294" s="204">
        <f t="shared" si="6"/>
        <v>8.5540000000000003</v>
      </c>
      <c r="O294" s="204">
        <f t="shared" si="7"/>
        <v>8.5619999999999994</v>
      </c>
      <c r="P294" s="202">
        <v>8.57</v>
      </c>
      <c r="Q294" s="202">
        <f t="shared" si="8"/>
        <v>8.5739999999999998</v>
      </c>
      <c r="R294" s="202">
        <f t="shared" si="9"/>
        <v>8.5779999999999994</v>
      </c>
      <c r="S294" s="202">
        <f t="shared" si="10"/>
        <v>8.5820000000000007</v>
      </c>
      <c r="T294" s="202">
        <f t="shared" si="11"/>
        <v>8.5860000000000003</v>
      </c>
      <c r="U294" s="205">
        <v>8.59</v>
      </c>
    </row>
    <row r="295" spans="1:21">
      <c r="A295" s="207">
        <v>42712</v>
      </c>
      <c r="B295" s="206">
        <v>8.8000000000000007</v>
      </c>
      <c r="C295" s="202">
        <v>8.66</v>
      </c>
      <c r="D295" s="203">
        <v>8.61</v>
      </c>
      <c r="E295" s="204">
        <f t="shared" si="0"/>
        <v>8.58</v>
      </c>
      <c r="F295" s="203">
        <v>8.5500000000000007</v>
      </c>
      <c r="G295" s="204">
        <f t="shared" si="1"/>
        <v>8.5449999999999999</v>
      </c>
      <c r="H295" s="202">
        <v>8.5399999999999991</v>
      </c>
      <c r="I295" s="202">
        <f t="shared" si="2"/>
        <v>8.5599999999999987</v>
      </c>
      <c r="J295" s="202">
        <f t="shared" si="3"/>
        <v>8.58</v>
      </c>
      <c r="K295" s="203">
        <v>8.6</v>
      </c>
      <c r="L295" s="204">
        <f t="shared" si="4"/>
        <v>8.6120000000000001</v>
      </c>
      <c r="M295" s="204">
        <f t="shared" si="5"/>
        <v>8.6240000000000006</v>
      </c>
      <c r="N295" s="204">
        <f t="shared" si="6"/>
        <v>8.6359999999999992</v>
      </c>
      <c r="O295" s="204">
        <f t="shared" si="7"/>
        <v>8.6479999999999997</v>
      </c>
      <c r="P295" s="202">
        <v>8.66</v>
      </c>
      <c r="Q295" s="202">
        <f t="shared" si="8"/>
        <v>8.6639999999999997</v>
      </c>
      <c r="R295" s="202">
        <f t="shared" si="9"/>
        <v>8.6679999999999993</v>
      </c>
      <c r="S295" s="202">
        <f t="shared" si="10"/>
        <v>8.6720000000000006</v>
      </c>
      <c r="T295" s="202">
        <f t="shared" si="11"/>
        <v>8.6760000000000002</v>
      </c>
      <c r="U295" s="205">
        <v>8.68</v>
      </c>
    </row>
    <row r="296" spans="1:21">
      <c r="A296" s="207">
        <v>42711</v>
      </c>
      <c r="B296" s="206">
        <v>8.81</v>
      </c>
      <c r="C296" s="202">
        <v>8.6999999999999993</v>
      </c>
      <c r="D296" s="203">
        <v>8.68</v>
      </c>
      <c r="E296" s="204">
        <f t="shared" si="0"/>
        <v>8.66</v>
      </c>
      <c r="F296" s="203">
        <v>8.64</v>
      </c>
      <c r="G296" s="204">
        <f t="shared" si="1"/>
        <v>8.6350000000000016</v>
      </c>
      <c r="H296" s="202">
        <v>8.6300000000000008</v>
      </c>
      <c r="I296" s="202">
        <f t="shared" si="2"/>
        <v>8.64</v>
      </c>
      <c r="J296" s="202">
        <f t="shared" si="3"/>
        <v>8.65</v>
      </c>
      <c r="K296" s="203">
        <v>8.66</v>
      </c>
      <c r="L296" s="204">
        <f t="shared" si="4"/>
        <v>8.67</v>
      </c>
      <c r="M296" s="204">
        <f t="shared" si="5"/>
        <v>8.68</v>
      </c>
      <c r="N296" s="204">
        <f t="shared" si="6"/>
        <v>8.6900000000000013</v>
      </c>
      <c r="O296" s="204">
        <f t="shared" si="7"/>
        <v>8.7000000000000011</v>
      </c>
      <c r="P296" s="202">
        <v>8.7100000000000009</v>
      </c>
      <c r="Q296" s="202">
        <f t="shared" si="8"/>
        <v>8.7140000000000004</v>
      </c>
      <c r="R296" s="202">
        <f t="shared" si="9"/>
        <v>8.718</v>
      </c>
      <c r="S296" s="202">
        <f t="shared" si="10"/>
        <v>8.7220000000000013</v>
      </c>
      <c r="T296" s="202">
        <f t="shared" si="11"/>
        <v>8.7260000000000009</v>
      </c>
      <c r="U296" s="205">
        <v>8.73</v>
      </c>
    </row>
    <row r="297" spans="1:21">
      <c r="A297" s="207">
        <v>42710</v>
      </c>
      <c r="B297" s="206">
        <v>8.86</v>
      </c>
      <c r="C297" s="202">
        <v>8.73</v>
      </c>
      <c r="D297" s="203">
        <v>8.6999999999999993</v>
      </c>
      <c r="E297" s="204">
        <f t="shared" si="0"/>
        <v>8.7050000000000001</v>
      </c>
      <c r="F297" s="203">
        <v>8.7100000000000009</v>
      </c>
      <c r="G297" s="204">
        <f t="shared" si="1"/>
        <v>8.7149999999999999</v>
      </c>
      <c r="H297" s="202">
        <v>8.7200000000000006</v>
      </c>
      <c r="I297" s="202">
        <f t="shared" si="2"/>
        <v>8.7233333333333345</v>
      </c>
      <c r="J297" s="202">
        <f t="shared" si="3"/>
        <v>8.7266666666666666</v>
      </c>
      <c r="K297" s="203">
        <v>8.73</v>
      </c>
      <c r="L297" s="204">
        <f t="shared" si="4"/>
        <v>8.7360000000000007</v>
      </c>
      <c r="M297" s="204">
        <f t="shared" si="5"/>
        <v>8.7420000000000009</v>
      </c>
      <c r="N297" s="204">
        <f t="shared" si="6"/>
        <v>8.7479999999999993</v>
      </c>
      <c r="O297" s="204">
        <f t="shared" si="7"/>
        <v>8.7539999999999996</v>
      </c>
      <c r="P297" s="202">
        <v>8.76</v>
      </c>
      <c r="Q297" s="202">
        <f t="shared" si="8"/>
        <v>8.7639999999999993</v>
      </c>
      <c r="R297" s="202">
        <f t="shared" si="9"/>
        <v>8.7679999999999989</v>
      </c>
      <c r="S297" s="202">
        <f t="shared" si="10"/>
        <v>8.7720000000000002</v>
      </c>
      <c r="T297" s="202">
        <f t="shared" si="11"/>
        <v>8.7759999999999998</v>
      </c>
      <c r="U297" s="205">
        <v>8.7799999999999994</v>
      </c>
    </row>
    <row r="298" spans="1:21">
      <c r="A298" s="207">
        <v>42709</v>
      </c>
      <c r="B298" s="206">
        <v>8.92</v>
      </c>
      <c r="C298" s="202">
        <v>8.8000000000000007</v>
      </c>
      <c r="D298" s="203">
        <v>8.76</v>
      </c>
      <c r="E298" s="204">
        <f t="shared" si="0"/>
        <v>8.754999999999999</v>
      </c>
      <c r="F298" s="203">
        <v>8.75</v>
      </c>
      <c r="G298" s="204">
        <f t="shared" si="1"/>
        <v>8.754999999999999</v>
      </c>
      <c r="H298" s="202">
        <v>8.76</v>
      </c>
      <c r="I298" s="202">
        <f t="shared" si="2"/>
        <v>8.7666666666666657</v>
      </c>
      <c r="J298" s="202">
        <f t="shared" si="3"/>
        <v>8.7733333333333334</v>
      </c>
      <c r="K298" s="203">
        <v>8.7799999999999994</v>
      </c>
      <c r="L298" s="204">
        <f t="shared" si="4"/>
        <v>8.7880000000000003</v>
      </c>
      <c r="M298" s="204">
        <f t="shared" si="5"/>
        <v>8.7959999999999994</v>
      </c>
      <c r="N298" s="204">
        <f t="shared" si="6"/>
        <v>8.8040000000000003</v>
      </c>
      <c r="O298" s="204">
        <f t="shared" si="7"/>
        <v>8.8119999999999994</v>
      </c>
      <c r="P298" s="202">
        <v>8.82</v>
      </c>
      <c r="Q298" s="202">
        <f t="shared" si="8"/>
        <v>8.8260000000000005</v>
      </c>
      <c r="R298" s="202">
        <f t="shared" si="9"/>
        <v>8.8320000000000007</v>
      </c>
      <c r="S298" s="202">
        <f t="shared" si="10"/>
        <v>8.8379999999999992</v>
      </c>
      <c r="T298" s="202">
        <f t="shared" si="11"/>
        <v>8.8439999999999994</v>
      </c>
      <c r="U298" s="205">
        <v>8.85</v>
      </c>
    </row>
    <row r="299" spans="1:21">
      <c r="A299" s="207">
        <v>42706</v>
      </c>
      <c r="B299" s="206">
        <v>8.92</v>
      </c>
      <c r="C299" s="202">
        <v>8.81</v>
      </c>
      <c r="D299" s="203">
        <v>8.7899999999999991</v>
      </c>
      <c r="E299" s="204">
        <f t="shared" si="0"/>
        <v>8.7949999999999999</v>
      </c>
      <c r="F299" s="203">
        <v>8.8000000000000007</v>
      </c>
      <c r="G299" s="204">
        <f t="shared" si="1"/>
        <v>8.8049999999999997</v>
      </c>
      <c r="H299" s="202">
        <v>8.81</v>
      </c>
      <c r="I299" s="202">
        <f t="shared" si="2"/>
        <v>8.8133333333333344</v>
      </c>
      <c r="J299" s="202">
        <f t="shared" si="3"/>
        <v>8.8166666666666664</v>
      </c>
      <c r="K299" s="203">
        <v>8.82</v>
      </c>
      <c r="L299" s="204">
        <f t="shared" si="4"/>
        <v>8.8279999999999994</v>
      </c>
      <c r="M299" s="204">
        <f t="shared" si="5"/>
        <v>8.8360000000000003</v>
      </c>
      <c r="N299" s="204">
        <f t="shared" si="6"/>
        <v>8.8439999999999994</v>
      </c>
      <c r="O299" s="204">
        <f t="shared" si="7"/>
        <v>8.8520000000000003</v>
      </c>
      <c r="P299" s="202">
        <v>8.86</v>
      </c>
      <c r="Q299" s="202">
        <f t="shared" si="8"/>
        <v>8.8659999999999997</v>
      </c>
      <c r="R299" s="202">
        <f t="shared" si="9"/>
        <v>8.8719999999999999</v>
      </c>
      <c r="S299" s="202">
        <f t="shared" si="10"/>
        <v>8.8780000000000001</v>
      </c>
      <c r="T299" s="202">
        <f t="shared" si="11"/>
        <v>8.8840000000000003</v>
      </c>
      <c r="U299" s="205">
        <v>8.89</v>
      </c>
    </row>
    <row r="300" spans="1:21">
      <c r="A300" s="207">
        <v>42705</v>
      </c>
      <c r="B300" s="206">
        <v>8.8800000000000008</v>
      </c>
      <c r="C300" s="202">
        <v>8.77</v>
      </c>
      <c r="D300" s="203">
        <v>8.76</v>
      </c>
      <c r="E300" s="204">
        <f t="shared" si="0"/>
        <v>8.77</v>
      </c>
      <c r="F300" s="203">
        <v>8.7799999999999994</v>
      </c>
      <c r="G300" s="204">
        <f t="shared" si="1"/>
        <v>8.7899999999999991</v>
      </c>
      <c r="H300" s="202">
        <v>8.8000000000000007</v>
      </c>
      <c r="I300" s="202">
        <f t="shared" si="2"/>
        <v>8.8066666666666666</v>
      </c>
      <c r="J300" s="202">
        <f t="shared" si="3"/>
        <v>8.8133333333333344</v>
      </c>
      <c r="K300" s="203">
        <v>8.82</v>
      </c>
      <c r="L300" s="204">
        <f t="shared" si="4"/>
        <v>8.8279999999999994</v>
      </c>
      <c r="M300" s="204">
        <f t="shared" si="5"/>
        <v>8.8360000000000003</v>
      </c>
      <c r="N300" s="204">
        <f t="shared" si="6"/>
        <v>8.8439999999999994</v>
      </c>
      <c r="O300" s="204">
        <f t="shared" si="7"/>
        <v>8.8520000000000003</v>
      </c>
      <c r="P300" s="202">
        <v>8.86</v>
      </c>
      <c r="Q300" s="202">
        <f t="shared" si="8"/>
        <v>8.863999999999999</v>
      </c>
      <c r="R300" s="202">
        <f t="shared" si="9"/>
        <v>8.8680000000000003</v>
      </c>
      <c r="S300" s="202">
        <f t="shared" si="10"/>
        <v>8.8719999999999999</v>
      </c>
      <c r="T300" s="202">
        <f t="shared" si="11"/>
        <v>8.8760000000000012</v>
      </c>
      <c r="U300" s="205">
        <v>8.8800000000000008</v>
      </c>
    </row>
    <row r="301" spans="1:21">
      <c r="A301" s="200">
        <v>42704</v>
      </c>
      <c r="B301" s="206">
        <v>8.9499999999999993</v>
      </c>
      <c r="C301" s="202">
        <v>8.85</v>
      </c>
      <c r="D301" s="203">
        <v>8.84</v>
      </c>
      <c r="E301" s="204">
        <f t="shared" si="0"/>
        <v>8.8449999999999989</v>
      </c>
      <c r="F301" s="203">
        <v>8.85</v>
      </c>
      <c r="G301" s="204">
        <f t="shared" si="1"/>
        <v>8.8550000000000004</v>
      </c>
      <c r="H301" s="202">
        <v>8.86</v>
      </c>
      <c r="I301" s="202">
        <f t="shared" si="2"/>
        <v>8.8633333333333333</v>
      </c>
      <c r="J301" s="202">
        <f t="shared" si="3"/>
        <v>8.8666666666666654</v>
      </c>
      <c r="K301" s="203">
        <v>8.8699999999999992</v>
      </c>
      <c r="L301" s="204">
        <f t="shared" si="4"/>
        <v>8.8819999999999997</v>
      </c>
      <c r="M301" s="204">
        <f t="shared" si="5"/>
        <v>8.8940000000000001</v>
      </c>
      <c r="N301" s="204">
        <f t="shared" si="6"/>
        <v>8.9059999999999988</v>
      </c>
      <c r="O301" s="204">
        <f t="shared" si="7"/>
        <v>8.9179999999999993</v>
      </c>
      <c r="P301" s="202">
        <v>8.93</v>
      </c>
      <c r="Q301" s="202">
        <f t="shared" si="8"/>
        <v>8.94</v>
      </c>
      <c r="R301" s="202">
        <f t="shared" si="9"/>
        <v>8.9499999999999993</v>
      </c>
      <c r="S301" s="202">
        <f t="shared" si="10"/>
        <v>8.9600000000000009</v>
      </c>
      <c r="T301" s="202">
        <f t="shared" si="11"/>
        <v>8.9700000000000006</v>
      </c>
      <c r="U301" s="205">
        <v>8.98</v>
      </c>
    </row>
    <row r="302" spans="1:21">
      <c r="A302" s="200">
        <v>42703</v>
      </c>
      <c r="B302" s="206">
        <v>8.9600000000000009</v>
      </c>
      <c r="C302" s="202">
        <v>8.86</v>
      </c>
      <c r="D302" s="203">
        <v>8.85</v>
      </c>
      <c r="E302" s="204">
        <f t="shared" si="0"/>
        <v>8.86</v>
      </c>
      <c r="F302" s="203">
        <v>8.8699999999999992</v>
      </c>
      <c r="G302" s="204">
        <f t="shared" si="1"/>
        <v>8.8849999999999998</v>
      </c>
      <c r="H302" s="202">
        <v>8.9</v>
      </c>
      <c r="I302" s="202">
        <f t="shared" si="2"/>
        <v>8.9166666666666661</v>
      </c>
      <c r="J302" s="202">
        <f t="shared" si="3"/>
        <v>8.9333333333333336</v>
      </c>
      <c r="K302" s="203">
        <v>8.9499999999999993</v>
      </c>
      <c r="L302" s="204">
        <f t="shared" si="4"/>
        <v>8.9599999999999991</v>
      </c>
      <c r="M302" s="204">
        <f t="shared" si="5"/>
        <v>8.9699999999999989</v>
      </c>
      <c r="N302" s="204">
        <f t="shared" si="6"/>
        <v>8.98</v>
      </c>
      <c r="O302" s="204">
        <f t="shared" si="7"/>
        <v>8.99</v>
      </c>
      <c r="P302" s="202">
        <v>9</v>
      </c>
      <c r="Q302" s="202">
        <f t="shared" si="8"/>
        <v>9.0039999999999996</v>
      </c>
      <c r="R302" s="202">
        <f t="shared" si="9"/>
        <v>9.0079999999999991</v>
      </c>
      <c r="S302" s="202">
        <f t="shared" si="10"/>
        <v>9.0120000000000005</v>
      </c>
      <c r="T302" s="202">
        <f t="shared" si="11"/>
        <v>9.016</v>
      </c>
      <c r="U302" s="205">
        <v>9.02</v>
      </c>
    </row>
    <row r="303" spans="1:21">
      <c r="A303" s="200">
        <v>42702</v>
      </c>
      <c r="B303" s="206">
        <v>8.93</v>
      </c>
      <c r="C303" s="202">
        <v>8.82</v>
      </c>
      <c r="D303" s="203">
        <v>8.8000000000000007</v>
      </c>
      <c r="E303" s="204">
        <f t="shared" si="0"/>
        <v>8.8150000000000013</v>
      </c>
      <c r="F303" s="203">
        <v>8.83</v>
      </c>
      <c r="G303" s="204">
        <f t="shared" si="1"/>
        <v>8.84</v>
      </c>
      <c r="H303" s="202">
        <v>8.85</v>
      </c>
      <c r="I303" s="202">
        <f t="shared" si="2"/>
        <v>8.8633333333333333</v>
      </c>
      <c r="J303" s="202">
        <f t="shared" si="3"/>
        <v>8.8766666666666669</v>
      </c>
      <c r="K303" s="203">
        <v>8.89</v>
      </c>
      <c r="L303" s="204">
        <f t="shared" si="4"/>
        <v>8.902000000000001</v>
      </c>
      <c r="M303" s="204">
        <f t="shared" si="5"/>
        <v>8.9139999999999997</v>
      </c>
      <c r="N303" s="204">
        <f t="shared" si="6"/>
        <v>8.9260000000000002</v>
      </c>
      <c r="O303" s="204">
        <f t="shared" si="7"/>
        <v>8.9379999999999988</v>
      </c>
      <c r="P303" s="202">
        <v>8.9499999999999993</v>
      </c>
      <c r="Q303" s="202">
        <f t="shared" si="8"/>
        <v>8.9580000000000002</v>
      </c>
      <c r="R303" s="202">
        <f t="shared" si="9"/>
        <v>8.9659999999999993</v>
      </c>
      <c r="S303" s="202">
        <f t="shared" si="10"/>
        <v>8.9740000000000002</v>
      </c>
      <c r="T303" s="202">
        <f t="shared" si="11"/>
        <v>8.9819999999999993</v>
      </c>
      <c r="U303" s="205">
        <v>8.99</v>
      </c>
    </row>
    <row r="304" spans="1:21">
      <c r="A304" s="200">
        <v>42699</v>
      </c>
      <c r="B304" s="206">
        <v>8.9600000000000009</v>
      </c>
      <c r="C304" s="202">
        <v>8.82</v>
      </c>
      <c r="D304" s="203">
        <v>8.8000000000000007</v>
      </c>
      <c r="E304" s="204">
        <f t="shared" si="0"/>
        <v>8.82</v>
      </c>
      <c r="F304" s="203">
        <v>8.84</v>
      </c>
      <c r="G304" s="204">
        <f t="shared" si="1"/>
        <v>8.86</v>
      </c>
      <c r="H304" s="202">
        <v>8.8800000000000008</v>
      </c>
      <c r="I304" s="202">
        <f t="shared" si="2"/>
        <v>8.8933333333333344</v>
      </c>
      <c r="J304" s="202">
        <f t="shared" si="3"/>
        <v>8.9066666666666663</v>
      </c>
      <c r="K304" s="203">
        <v>8.92</v>
      </c>
      <c r="L304" s="204">
        <f t="shared" si="4"/>
        <v>8.93</v>
      </c>
      <c r="M304" s="204">
        <f t="shared" si="5"/>
        <v>8.94</v>
      </c>
      <c r="N304" s="204">
        <f t="shared" si="6"/>
        <v>8.9500000000000011</v>
      </c>
      <c r="O304" s="204">
        <f t="shared" si="7"/>
        <v>8.9600000000000009</v>
      </c>
      <c r="P304" s="202">
        <v>8.9700000000000006</v>
      </c>
      <c r="Q304" s="202">
        <f t="shared" si="8"/>
        <v>8.9779999999999998</v>
      </c>
      <c r="R304" s="202">
        <f t="shared" si="9"/>
        <v>8.9860000000000007</v>
      </c>
      <c r="S304" s="202">
        <f t="shared" si="10"/>
        <v>8.9939999999999998</v>
      </c>
      <c r="T304" s="202">
        <f t="shared" si="11"/>
        <v>9.0020000000000007</v>
      </c>
      <c r="U304" s="205">
        <v>9.01</v>
      </c>
    </row>
    <row r="305" spans="1:21">
      <c r="A305" s="200">
        <v>42698</v>
      </c>
      <c r="B305" s="206">
        <v>8.8800000000000008</v>
      </c>
      <c r="C305" s="202">
        <v>8.75</v>
      </c>
      <c r="D305" s="203">
        <v>8.77</v>
      </c>
      <c r="E305" s="204">
        <f t="shared" si="0"/>
        <v>8.7949999999999999</v>
      </c>
      <c r="F305" s="203">
        <v>8.82</v>
      </c>
      <c r="G305" s="204">
        <f t="shared" si="1"/>
        <v>8.83</v>
      </c>
      <c r="H305" s="202">
        <v>8.84</v>
      </c>
      <c r="I305" s="202">
        <f t="shared" si="2"/>
        <v>8.8433333333333337</v>
      </c>
      <c r="J305" s="202">
        <f t="shared" si="3"/>
        <v>8.8466666666666658</v>
      </c>
      <c r="K305" s="203">
        <v>8.85</v>
      </c>
      <c r="L305" s="204">
        <f t="shared" si="4"/>
        <v>8.8559999999999999</v>
      </c>
      <c r="M305" s="204">
        <f t="shared" si="5"/>
        <v>8.8620000000000001</v>
      </c>
      <c r="N305" s="204">
        <f t="shared" si="6"/>
        <v>8.8680000000000003</v>
      </c>
      <c r="O305" s="204">
        <f t="shared" si="7"/>
        <v>8.8740000000000006</v>
      </c>
      <c r="P305" s="202">
        <v>8.8800000000000008</v>
      </c>
      <c r="Q305" s="202">
        <f t="shared" si="8"/>
        <v>8.8840000000000003</v>
      </c>
      <c r="R305" s="202">
        <f t="shared" si="9"/>
        <v>8.8879999999999999</v>
      </c>
      <c r="S305" s="202">
        <f t="shared" si="10"/>
        <v>8.8920000000000012</v>
      </c>
      <c r="T305" s="202">
        <f t="shared" si="11"/>
        <v>8.8960000000000008</v>
      </c>
      <c r="U305" s="205">
        <v>8.9</v>
      </c>
    </row>
    <row r="306" spans="1:21">
      <c r="A306" s="200">
        <v>42697</v>
      </c>
      <c r="B306" s="206">
        <v>8.86</v>
      </c>
      <c r="C306" s="202">
        <v>8.76</v>
      </c>
      <c r="D306" s="203">
        <v>8.7899999999999991</v>
      </c>
      <c r="E306" s="204">
        <f t="shared" si="0"/>
        <v>8.8049999999999997</v>
      </c>
      <c r="F306" s="203">
        <v>8.82</v>
      </c>
      <c r="G306" s="204">
        <f t="shared" si="1"/>
        <v>8.8249999999999993</v>
      </c>
      <c r="H306" s="202">
        <v>8.83</v>
      </c>
      <c r="I306" s="202">
        <f t="shared" si="2"/>
        <v>8.8333333333333339</v>
      </c>
      <c r="J306" s="202">
        <f t="shared" si="3"/>
        <v>8.836666666666666</v>
      </c>
      <c r="K306" s="203">
        <v>8.84</v>
      </c>
      <c r="L306" s="204">
        <f t="shared" si="4"/>
        <v>8.85</v>
      </c>
      <c r="M306" s="204">
        <f t="shared" si="5"/>
        <v>8.86</v>
      </c>
      <c r="N306" s="204">
        <f t="shared" si="6"/>
        <v>8.870000000000001</v>
      </c>
      <c r="O306" s="204">
        <f t="shared" si="7"/>
        <v>8.8800000000000008</v>
      </c>
      <c r="P306" s="202">
        <v>8.89</v>
      </c>
      <c r="Q306" s="202">
        <f t="shared" si="8"/>
        <v>8.8960000000000008</v>
      </c>
      <c r="R306" s="202">
        <f t="shared" si="9"/>
        <v>8.902000000000001</v>
      </c>
      <c r="S306" s="202">
        <f t="shared" si="10"/>
        <v>8.9079999999999995</v>
      </c>
      <c r="T306" s="202">
        <f t="shared" si="11"/>
        <v>8.9139999999999997</v>
      </c>
      <c r="U306" s="205">
        <v>8.92</v>
      </c>
    </row>
    <row r="307" spans="1:21">
      <c r="A307" s="200">
        <v>42696</v>
      </c>
      <c r="B307" s="206">
        <v>8.8699999999999992</v>
      </c>
      <c r="C307" s="202">
        <v>8.7200000000000006</v>
      </c>
      <c r="D307" s="203">
        <v>8.6999999999999993</v>
      </c>
      <c r="E307" s="204">
        <f t="shared" si="0"/>
        <v>8.7100000000000009</v>
      </c>
      <c r="F307" s="203">
        <v>8.7200000000000006</v>
      </c>
      <c r="G307" s="204">
        <f t="shared" si="1"/>
        <v>8.73</v>
      </c>
      <c r="H307" s="202">
        <v>8.74</v>
      </c>
      <c r="I307" s="202">
        <f t="shared" si="2"/>
        <v>8.7466666666666661</v>
      </c>
      <c r="J307" s="202">
        <f t="shared" si="3"/>
        <v>8.7533333333333339</v>
      </c>
      <c r="K307" s="203">
        <v>8.76</v>
      </c>
      <c r="L307" s="204">
        <f t="shared" si="4"/>
        <v>8.7720000000000002</v>
      </c>
      <c r="M307" s="204">
        <f t="shared" si="5"/>
        <v>8.7840000000000007</v>
      </c>
      <c r="N307" s="204">
        <f t="shared" si="6"/>
        <v>8.7959999999999994</v>
      </c>
      <c r="O307" s="204">
        <f t="shared" si="7"/>
        <v>8.8079999999999998</v>
      </c>
      <c r="P307" s="202">
        <v>8.82</v>
      </c>
      <c r="Q307" s="202">
        <f t="shared" si="8"/>
        <v>8.8279999999999994</v>
      </c>
      <c r="R307" s="202">
        <f t="shared" si="9"/>
        <v>8.8360000000000003</v>
      </c>
      <c r="S307" s="202">
        <f t="shared" si="10"/>
        <v>8.8439999999999994</v>
      </c>
      <c r="T307" s="202">
        <f t="shared" si="11"/>
        <v>8.8520000000000003</v>
      </c>
      <c r="U307" s="205">
        <v>8.86</v>
      </c>
    </row>
    <row r="308" spans="1:21">
      <c r="A308" s="200">
        <v>42695</v>
      </c>
      <c r="B308" s="206">
        <v>8.82</v>
      </c>
      <c r="C308" s="202">
        <v>8.7100000000000009</v>
      </c>
      <c r="D308" s="203">
        <v>8.7200000000000006</v>
      </c>
      <c r="E308" s="204">
        <f t="shared" si="0"/>
        <v>8.73</v>
      </c>
      <c r="F308" s="203">
        <v>8.74</v>
      </c>
      <c r="G308" s="204">
        <f t="shared" si="1"/>
        <v>8.74</v>
      </c>
      <c r="H308" s="202">
        <v>8.74</v>
      </c>
      <c r="I308" s="202">
        <f t="shared" si="2"/>
        <v>8.7433333333333341</v>
      </c>
      <c r="J308" s="202">
        <f t="shared" si="3"/>
        <v>8.7466666666666661</v>
      </c>
      <c r="K308" s="203">
        <v>8.75</v>
      </c>
      <c r="L308" s="204">
        <f t="shared" si="4"/>
        <v>8.7579999999999991</v>
      </c>
      <c r="M308" s="204">
        <f t="shared" si="5"/>
        <v>8.766</v>
      </c>
      <c r="N308" s="204">
        <f t="shared" si="6"/>
        <v>8.7739999999999991</v>
      </c>
      <c r="O308" s="204">
        <f t="shared" si="7"/>
        <v>8.782</v>
      </c>
      <c r="P308" s="202">
        <v>8.7899999999999991</v>
      </c>
      <c r="Q308" s="202">
        <f t="shared" si="8"/>
        <v>8.7959999999999994</v>
      </c>
      <c r="R308" s="202">
        <f t="shared" si="9"/>
        <v>8.8019999999999996</v>
      </c>
      <c r="S308" s="202">
        <f t="shared" si="10"/>
        <v>8.8079999999999998</v>
      </c>
      <c r="T308" s="202">
        <f t="shared" si="11"/>
        <v>8.8140000000000001</v>
      </c>
      <c r="U308" s="205">
        <v>8.82</v>
      </c>
    </row>
    <row r="309" spans="1:21">
      <c r="A309" s="200">
        <v>42692</v>
      </c>
      <c r="B309" s="206">
        <v>8.8699999999999992</v>
      </c>
      <c r="C309" s="202">
        <v>8.76</v>
      </c>
      <c r="D309" s="203">
        <v>8.77</v>
      </c>
      <c r="E309" s="204">
        <f t="shared" si="0"/>
        <v>8.7749999999999986</v>
      </c>
      <c r="F309" s="203">
        <v>8.7799999999999994</v>
      </c>
      <c r="G309" s="204">
        <f t="shared" si="1"/>
        <v>8.77</v>
      </c>
      <c r="H309" s="202">
        <v>8.76</v>
      </c>
      <c r="I309" s="202">
        <f t="shared" si="2"/>
        <v>8.7633333333333336</v>
      </c>
      <c r="J309" s="202">
        <f t="shared" si="3"/>
        <v>8.7666666666666657</v>
      </c>
      <c r="K309" s="203">
        <v>8.77</v>
      </c>
      <c r="L309" s="204">
        <f t="shared" si="4"/>
        <v>8.782</v>
      </c>
      <c r="M309" s="204">
        <f t="shared" si="5"/>
        <v>8.7940000000000005</v>
      </c>
      <c r="N309" s="204">
        <f t="shared" si="6"/>
        <v>8.8059999999999992</v>
      </c>
      <c r="O309" s="204">
        <f t="shared" si="7"/>
        <v>8.8179999999999996</v>
      </c>
      <c r="P309" s="202">
        <v>8.83</v>
      </c>
      <c r="Q309" s="202">
        <f t="shared" si="8"/>
        <v>8.8379999999999992</v>
      </c>
      <c r="R309" s="202">
        <f t="shared" si="9"/>
        <v>8.8460000000000001</v>
      </c>
      <c r="S309" s="202">
        <f t="shared" si="10"/>
        <v>8.8539999999999992</v>
      </c>
      <c r="T309" s="202">
        <f t="shared" si="11"/>
        <v>8.8620000000000001</v>
      </c>
      <c r="U309" s="205">
        <v>8.8699999999999992</v>
      </c>
    </row>
    <row r="310" spans="1:21">
      <c r="A310" s="200">
        <v>42691</v>
      </c>
      <c r="B310" s="206">
        <v>8.8000000000000007</v>
      </c>
      <c r="C310" s="202">
        <v>8.75</v>
      </c>
      <c r="D310" s="203">
        <v>8.7799999999999994</v>
      </c>
      <c r="E310" s="204">
        <f t="shared" si="0"/>
        <v>8.7850000000000001</v>
      </c>
      <c r="F310" s="203">
        <v>8.7899999999999991</v>
      </c>
      <c r="G310" s="204">
        <f t="shared" si="1"/>
        <v>8.7899999999999991</v>
      </c>
      <c r="H310" s="202">
        <v>8.7899999999999991</v>
      </c>
      <c r="I310" s="202">
        <f t="shared" si="2"/>
        <v>8.7866666666666653</v>
      </c>
      <c r="J310" s="202">
        <f t="shared" si="3"/>
        <v>8.7833333333333332</v>
      </c>
      <c r="K310" s="203">
        <v>8.7799999999999994</v>
      </c>
      <c r="L310" s="204">
        <f t="shared" si="4"/>
        <v>8.7899999999999991</v>
      </c>
      <c r="M310" s="204">
        <f t="shared" si="5"/>
        <v>8.7999999999999989</v>
      </c>
      <c r="N310" s="204">
        <f t="shared" si="6"/>
        <v>8.81</v>
      </c>
      <c r="O310" s="204">
        <f t="shared" si="7"/>
        <v>8.82</v>
      </c>
      <c r="P310" s="202">
        <v>8.83</v>
      </c>
      <c r="Q310" s="202">
        <f t="shared" si="8"/>
        <v>8.8360000000000003</v>
      </c>
      <c r="R310" s="202">
        <f t="shared" si="9"/>
        <v>8.8420000000000005</v>
      </c>
      <c r="S310" s="202">
        <f t="shared" si="10"/>
        <v>8.847999999999999</v>
      </c>
      <c r="T310" s="202">
        <f t="shared" si="11"/>
        <v>8.8539999999999992</v>
      </c>
      <c r="U310" s="205">
        <v>8.86</v>
      </c>
    </row>
    <row r="311" spans="1:21">
      <c r="A311" s="200">
        <v>42690</v>
      </c>
      <c r="B311" s="206">
        <v>8.89</v>
      </c>
      <c r="C311" s="202">
        <v>8.7899999999999991</v>
      </c>
      <c r="D311" s="203">
        <v>8.83</v>
      </c>
      <c r="E311" s="204">
        <f t="shared" si="0"/>
        <v>8.85</v>
      </c>
      <c r="F311" s="203">
        <v>8.8699999999999992</v>
      </c>
      <c r="G311" s="204">
        <f t="shared" si="1"/>
        <v>8.8649999999999984</v>
      </c>
      <c r="H311" s="202">
        <v>8.86</v>
      </c>
      <c r="I311" s="202">
        <f t="shared" si="2"/>
        <v>8.86</v>
      </c>
      <c r="J311" s="202">
        <f t="shared" si="3"/>
        <v>8.86</v>
      </c>
      <c r="K311" s="203">
        <v>8.86</v>
      </c>
      <c r="L311" s="204">
        <f t="shared" si="4"/>
        <v>8.8699999999999992</v>
      </c>
      <c r="M311" s="204">
        <f t="shared" si="5"/>
        <v>8.879999999999999</v>
      </c>
      <c r="N311" s="204">
        <f t="shared" si="6"/>
        <v>8.89</v>
      </c>
      <c r="O311" s="204">
        <f t="shared" si="7"/>
        <v>8.9</v>
      </c>
      <c r="P311" s="202">
        <v>8.91</v>
      </c>
      <c r="Q311" s="202">
        <f t="shared" si="8"/>
        <v>8.9160000000000004</v>
      </c>
      <c r="R311" s="202">
        <f t="shared" si="9"/>
        <v>8.9220000000000006</v>
      </c>
      <c r="S311" s="202">
        <f t="shared" si="10"/>
        <v>8.927999999999999</v>
      </c>
      <c r="T311" s="202">
        <f t="shared" si="11"/>
        <v>8.9339999999999993</v>
      </c>
      <c r="U311" s="205">
        <v>8.94</v>
      </c>
    </row>
    <row r="312" spans="1:21">
      <c r="A312" s="200">
        <v>42689</v>
      </c>
      <c r="B312" s="206">
        <v>8.8699999999999992</v>
      </c>
      <c r="C312" s="202">
        <v>8.77</v>
      </c>
      <c r="D312" s="203">
        <v>8.7899999999999991</v>
      </c>
      <c r="E312" s="204">
        <f t="shared" si="0"/>
        <v>8.8049999999999997</v>
      </c>
      <c r="F312" s="203">
        <v>8.82</v>
      </c>
      <c r="G312" s="204">
        <f t="shared" si="1"/>
        <v>8.8150000000000013</v>
      </c>
      <c r="H312" s="202">
        <v>8.81</v>
      </c>
      <c r="I312" s="202">
        <f t="shared" si="2"/>
        <v>8.8066666666666666</v>
      </c>
      <c r="J312" s="202">
        <f t="shared" si="3"/>
        <v>8.8033333333333346</v>
      </c>
      <c r="K312" s="203">
        <v>8.8000000000000007</v>
      </c>
      <c r="L312" s="204">
        <f t="shared" si="4"/>
        <v>8.8020000000000014</v>
      </c>
      <c r="M312" s="204">
        <f t="shared" si="5"/>
        <v>8.8040000000000003</v>
      </c>
      <c r="N312" s="204">
        <f t="shared" si="6"/>
        <v>8.8060000000000009</v>
      </c>
      <c r="O312" s="204">
        <f t="shared" si="7"/>
        <v>8.8079999999999998</v>
      </c>
      <c r="P312" s="202">
        <v>8.81</v>
      </c>
      <c r="Q312" s="202">
        <f t="shared" si="8"/>
        <v>8.8140000000000001</v>
      </c>
      <c r="R312" s="202">
        <f t="shared" si="9"/>
        <v>8.8179999999999996</v>
      </c>
      <c r="S312" s="202">
        <f t="shared" si="10"/>
        <v>8.822000000000001</v>
      </c>
      <c r="T312" s="202">
        <f t="shared" si="11"/>
        <v>8.8260000000000005</v>
      </c>
      <c r="U312" s="205">
        <v>8.83</v>
      </c>
    </row>
    <row r="313" spans="1:21">
      <c r="A313" s="200">
        <v>42688</v>
      </c>
      <c r="B313" s="206">
        <v>8.98</v>
      </c>
      <c r="C313" s="202">
        <v>8.82</v>
      </c>
      <c r="D313" s="203">
        <v>8.84</v>
      </c>
      <c r="E313" s="204">
        <f t="shared" si="0"/>
        <v>8.8650000000000002</v>
      </c>
      <c r="F313" s="203">
        <v>8.89</v>
      </c>
      <c r="G313" s="204">
        <f t="shared" si="1"/>
        <v>8.9050000000000011</v>
      </c>
      <c r="H313" s="202">
        <v>8.92</v>
      </c>
      <c r="I313" s="202">
        <f t="shared" si="2"/>
        <v>8.9233333333333338</v>
      </c>
      <c r="J313" s="202">
        <f t="shared" si="3"/>
        <v>8.9266666666666659</v>
      </c>
      <c r="K313" s="203">
        <v>8.93</v>
      </c>
      <c r="L313" s="204">
        <f t="shared" si="4"/>
        <v>8.9339999999999993</v>
      </c>
      <c r="M313" s="204">
        <f t="shared" si="5"/>
        <v>8.9379999999999988</v>
      </c>
      <c r="N313" s="204">
        <f t="shared" si="6"/>
        <v>8.9420000000000002</v>
      </c>
      <c r="O313" s="204">
        <f t="shared" si="7"/>
        <v>8.9459999999999997</v>
      </c>
      <c r="P313" s="202">
        <v>8.9499999999999993</v>
      </c>
      <c r="Q313" s="202">
        <f t="shared" si="8"/>
        <v>8.9539999999999988</v>
      </c>
      <c r="R313" s="202">
        <f t="shared" si="9"/>
        <v>8.9580000000000002</v>
      </c>
      <c r="S313" s="202">
        <f t="shared" si="10"/>
        <v>8.9619999999999997</v>
      </c>
      <c r="T313" s="202">
        <f t="shared" si="11"/>
        <v>8.9660000000000011</v>
      </c>
      <c r="U313" s="205">
        <v>8.9700000000000006</v>
      </c>
    </row>
    <row r="314" spans="1:21">
      <c r="A314" s="200">
        <v>42685</v>
      </c>
      <c r="B314" s="206">
        <v>9.01</v>
      </c>
      <c r="C314" s="202">
        <v>8.82</v>
      </c>
      <c r="D314" s="203">
        <v>8.83</v>
      </c>
      <c r="E314" s="204">
        <f t="shared" si="0"/>
        <v>8.86</v>
      </c>
      <c r="F314" s="203">
        <v>8.89</v>
      </c>
      <c r="G314" s="204">
        <f t="shared" si="1"/>
        <v>8.91</v>
      </c>
      <c r="H314" s="202">
        <v>8.93</v>
      </c>
      <c r="I314" s="202">
        <f t="shared" si="2"/>
        <v>8.94</v>
      </c>
      <c r="J314" s="202">
        <f t="shared" si="3"/>
        <v>8.9500000000000011</v>
      </c>
      <c r="K314" s="203">
        <v>8.9600000000000009</v>
      </c>
      <c r="L314" s="204">
        <f t="shared" si="4"/>
        <v>8.968</v>
      </c>
      <c r="M314" s="204">
        <f t="shared" si="5"/>
        <v>8.9760000000000009</v>
      </c>
      <c r="N314" s="204">
        <f t="shared" si="6"/>
        <v>8.984</v>
      </c>
      <c r="O314" s="204">
        <f t="shared" si="7"/>
        <v>8.9920000000000009</v>
      </c>
      <c r="P314" s="202">
        <v>9</v>
      </c>
      <c r="Q314" s="202">
        <f t="shared" si="8"/>
        <v>9.0060000000000002</v>
      </c>
      <c r="R314" s="202">
        <f t="shared" si="9"/>
        <v>9.0120000000000005</v>
      </c>
      <c r="S314" s="202">
        <f t="shared" si="10"/>
        <v>9.0179999999999989</v>
      </c>
      <c r="T314" s="202">
        <f t="shared" si="11"/>
        <v>9.0239999999999991</v>
      </c>
      <c r="U314" s="205">
        <v>9.0299999999999994</v>
      </c>
    </row>
    <row r="315" spans="1:21">
      <c r="A315" s="200">
        <v>42684</v>
      </c>
      <c r="B315" s="206">
        <v>8.9700000000000006</v>
      </c>
      <c r="C315" s="202">
        <v>8.76</v>
      </c>
      <c r="D315" s="203">
        <v>8.74</v>
      </c>
      <c r="E315" s="204">
        <f t="shared" si="0"/>
        <v>8.74</v>
      </c>
      <c r="F315" s="203">
        <v>8.74</v>
      </c>
      <c r="G315" s="204">
        <f t="shared" si="1"/>
        <v>8.73</v>
      </c>
      <c r="H315" s="202">
        <v>8.7200000000000006</v>
      </c>
      <c r="I315" s="202">
        <f t="shared" si="2"/>
        <v>8.7200000000000006</v>
      </c>
      <c r="J315" s="202">
        <f t="shared" si="3"/>
        <v>8.7200000000000006</v>
      </c>
      <c r="K315" s="203">
        <v>8.7200000000000006</v>
      </c>
      <c r="L315" s="204">
        <f t="shared" si="4"/>
        <v>8.7240000000000002</v>
      </c>
      <c r="M315" s="204">
        <f t="shared" si="5"/>
        <v>8.7279999999999998</v>
      </c>
      <c r="N315" s="204">
        <f t="shared" si="6"/>
        <v>8.7320000000000011</v>
      </c>
      <c r="O315" s="204">
        <f t="shared" si="7"/>
        <v>8.7360000000000007</v>
      </c>
      <c r="P315" s="202">
        <v>8.74</v>
      </c>
      <c r="Q315" s="202">
        <f t="shared" si="8"/>
        <v>8.7420000000000009</v>
      </c>
      <c r="R315" s="202">
        <f t="shared" si="9"/>
        <v>8.7439999999999998</v>
      </c>
      <c r="S315" s="202">
        <f t="shared" si="10"/>
        <v>8.7460000000000004</v>
      </c>
      <c r="T315" s="202">
        <f t="shared" si="11"/>
        <v>8.7479999999999993</v>
      </c>
      <c r="U315" s="205">
        <v>8.75</v>
      </c>
    </row>
    <row r="316" spans="1:21">
      <c r="A316" s="200">
        <v>42683</v>
      </c>
      <c r="B316" s="206">
        <v>9.0299999999999994</v>
      </c>
      <c r="C316" s="202">
        <v>8.73</v>
      </c>
      <c r="D316" s="203">
        <v>8.66</v>
      </c>
      <c r="E316" s="204">
        <f t="shared" si="0"/>
        <v>8.6349999999999998</v>
      </c>
      <c r="F316" s="203">
        <v>8.61</v>
      </c>
      <c r="G316" s="204">
        <f t="shared" si="1"/>
        <v>8.5949999999999989</v>
      </c>
      <c r="H316" s="202">
        <v>8.58</v>
      </c>
      <c r="I316" s="202">
        <f t="shared" si="2"/>
        <v>8.57</v>
      </c>
      <c r="J316" s="202">
        <f t="shared" si="3"/>
        <v>8.56</v>
      </c>
      <c r="K316" s="203">
        <v>8.5500000000000007</v>
      </c>
      <c r="L316" s="204">
        <f t="shared" si="4"/>
        <v>8.5500000000000007</v>
      </c>
      <c r="M316" s="204">
        <f t="shared" si="5"/>
        <v>8.5500000000000007</v>
      </c>
      <c r="N316" s="204">
        <f t="shared" si="6"/>
        <v>8.5500000000000007</v>
      </c>
      <c r="O316" s="204">
        <f t="shared" si="7"/>
        <v>8.5500000000000007</v>
      </c>
      <c r="P316" s="202">
        <v>8.5500000000000007</v>
      </c>
      <c r="Q316" s="202">
        <f t="shared" si="8"/>
        <v>8.5520000000000014</v>
      </c>
      <c r="R316" s="202">
        <f t="shared" si="9"/>
        <v>8.5540000000000003</v>
      </c>
      <c r="S316" s="202">
        <f t="shared" si="10"/>
        <v>8.5560000000000009</v>
      </c>
      <c r="T316" s="202">
        <f t="shared" si="11"/>
        <v>8.5579999999999998</v>
      </c>
      <c r="U316" s="205">
        <v>8.56</v>
      </c>
    </row>
    <row r="317" spans="1:21">
      <c r="A317" s="207">
        <v>42682</v>
      </c>
      <c r="B317" s="206">
        <v>9.0500000000000007</v>
      </c>
      <c r="C317" s="202">
        <v>8.67</v>
      </c>
      <c r="D317" s="203">
        <v>8.59</v>
      </c>
      <c r="E317" s="204">
        <f t="shared" si="0"/>
        <v>8.58</v>
      </c>
      <c r="F317" s="203">
        <v>8.57</v>
      </c>
      <c r="G317" s="204">
        <f t="shared" si="1"/>
        <v>8.56</v>
      </c>
      <c r="H317" s="202">
        <v>8.5500000000000007</v>
      </c>
      <c r="I317" s="202">
        <f t="shared" si="2"/>
        <v>8.543333333333333</v>
      </c>
      <c r="J317" s="202">
        <f t="shared" si="3"/>
        <v>8.5366666666666671</v>
      </c>
      <c r="K317" s="203">
        <v>8.5299999999999994</v>
      </c>
      <c r="L317" s="204">
        <f t="shared" si="4"/>
        <v>8.5279999999999987</v>
      </c>
      <c r="M317" s="204">
        <f t="shared" si="5"/>
        <v>8.5259999999999998</v>
      </c>
      <c r="N317" s="204">
        <f t="shared" si="6"/>
        <v>8.5239999999999991</v>
      </c>
      <c r="O317" s="204">
        <f t="shared" si="7"/>
        <v>8.5220000000000002</v>
      </c>
      <c r="P317" s="202">
        <v>8.52</v>
      </c>
      <c r="Q317" s="202">
        <f t="shared" si="8"/>
        <v>8.5220000000000002</v>
      </c>
      <c r="R317" s="202">
        <f t="shared" si="9"/>
        <v>8.5239999999999991</v>
      </c>
      <c r="S317" s="202">
        <f t="shared" si="10"/>
        <v>8.5259999999999998</v>
      </c>
      <c r="T317" s="202">
        <f t="shared" si="11"/>
        <v>8.5279999999999987</v>
      </c>
      <c r="U317" s="205">
        <v>8.5299999999999994</v>
      </c>
    </row>
    <row r="318" spans="1:21">
      <c r="A318" s="207">
        <v>42681</v>
      </c>
      <c r="B318" s="206">
        <v>9.0299999999999994</v>
      </c>
      <c r="C318" s="202">
        <v>8.66</v>
      </c>
      <c r="D318" s="203">
        <v>8.6</v>
      </c>
      <c r="E318" s="204">
        <f t="shared" si="0"/>
        <v>8.59</v>
      </c>
      <c r="F318" s="203">
        <v>8.58</v>
      </c>
      <c r="G318" s="204">
        <f t="shared" si="1"/>
        <v>8.57</v>
      </c>
      <c r="H318" s="202">
        <v>8.56</v>
      </c>
      <c r="I318" s="202">
        <f t="shared" si="2"/>
        <v>8.5566666666666666</v>
      </c>
      <c r="J318" s="202">
        <f t="shared" si="3"/>
        <v>8.5533333333333346</v>
      </c>
      <c r="K318" s="203">
        <v>8.5500000000000007</v>
      </c>
      <c r="L318" s="204">
        <f t="shared" si="4"/>
        <v>8.5500000000000007</v>
      </c>
      <c r="M318" s="204">
        <f t="shared" si="5"/>
        <v>8.5500000000000007</v>
      </c>
      <c r="N318" s="204">
        <f t="shared" si="6"/>
        <v>8.5500000000000007</v>
      </c>
      <c r="O318" s="204">
        <f t="shared" si="7"/>
        <v>8.5500000000000007</v>
      </c>
      <c r="P318" s="202">
        <v>8.5500000000000007</v>
      </c>
      <c r="Q318" s="202">
        <f t="shared" si="8"/>
        <v>8.5520000000000014</v>
      </c>
      <c r="R318" s="202">
        <f t="shared" si="9"/>
        <v>8.5540000000000003</v>
      </c>
      <c r="S318" s="202">
        <f t="shared" si="10"/>
        <v>8.5560000000000009</v>
      </c>
      <c r="T318" s="202">
        <f t="shared" si="11"/>
        <v>8.5579999999999998</v>
      </c>
      <c r="U318" s="205">
        <v>8.56</v>
      </c>
    </row>
    <row r="319" spans="1:21">
      <c r="A319" s="207">
        <v>42677</v>
      </c>
      <c r="B319" s="206">
        <v>9.01</v>
      </c>
      <c r="C319" s="202">
        <v>8.7100000000000009</v>
      </c>
      <c r="D319" s="203">
        <v>8.6999999999999993</v>
      </c>
      <c r="E319" s="204">
        <f t="shared" si="0"/>
        <v>8.7050000000000001</v>
      </c>
      <c r="F319" s="203">
        <v>8.7100000000000009</v>
      </c>
      <c r="G319" s="204">
        <f t="shared" si="1"/>
        <v>8.6950000000000003</v>
      </c>
      <c r="H319" s="202">
        <v>8.68</v>
      </c>
      <c r="I319" s="202">
        <f t="shared" si="2"/>
        <v>8.6733333333333338</v>
      </c>
      <c r="J319" s="202">
        <f t="shared" si="3"/>
        <v>8.6666666666666661</v>
      </c>
      <c r="K319" s="203">
        <v>8.66</v>
      </c>
      <c r="L319" s="204">
        <f t="shared" si="4"/>
        <v>8.6620000000000008</v>
      </c>
      <c r="M319" s="204">
        <f t="shared" si="5"/>
        <v>8.6639999999999997</v>
      </c>
      <c r="N319" s="204">
        <f t="shared" si="6"/>
        <v>8.6660000000000004</v>
      </c>
      <c r="O319" s="204">
        <f t="shared" si="7"/>
        <v>8.6679999999999993</v>
      </c>
      <c r="P319" s="202">
        <v>8.67</v>
      </c>
      <c r="Q319" s="202">
        <f t="shared" si="8"/>
        <v>8.6720000000000006</v>
      </c>
      <c r="R319" s="202">
        <f t="shared" si="9"/>
        <v>8.6739999999999995</v>
      </c>
      <c r="S319" s="202">
        <f t="shared" si="10"/>
        <v>8.6760000000000002</v>
      </c>
      <c r="T319" s="202">
        <f t="shared" si="11"/>
        <v>8.677999999999999</v>
      </c>
      <c r="U319" s="205">
        <v>8.68</v>
      </c>
    </row>
    <row r="320" spans="1:21">
      <c r="A320" s="207">
        <v>42676</v>
      </c>
      <c r="B320" s="206">
        <v>8.9499999999999993</v>
      </c>
      <c r="C320" s="202">
        <v>8.69</v>
      </c>
      <c r="D320" s="203">
        <v>8.7200000000000006</v>
      </c>
      <c r="E320" s="204">
        <f t="shared" si="0"/>
        <v>8.74</v>
      </c>
      <c r="F320" s="203">
        <v>8.76</v>
      </c>
      <c r="G320" s="204">
        <f t="shared" si="1"/>
        <v>8.75</v>
      </c>
      <c r="H320" s="202">
        <v>8.74</v>
      </c>
      <c r="I320" s="202">
        <f t="shared" si="2"/>
        <v>8.7333333333333343</v>
      </c>
      <c r="J320" s="202">
        <f t="shared" si="3"/>
        <v>8.7266666666666666</v>
      </c>
      <c r="K320" s="203">
        <v>8.7200000000000006</v>
      </c>
      <c r="L320" s="204">
        <f t="shared" si="4"/>
        <v>8.7220000000000013</v>
      </c>
      <c r="M320" s="204">
        <f t="shared" si="5"/>
        <v>8.7240000000000002</v>
      </c>
      <c r="N320" s="204">
        <f t="shared" si="6"/>
        <v>8.7260000000000009</v>
      </c>
      <c r="O320" s="204">
        <f t="shared" si="7"/>
        <v>8.7279999999999998</v>
      </c>
      <c r="P320" s="202">
        <v>8.73</v>
      </c>
      <c r="Q320" s="202">
        <f t="shared" si="8"/>
        <v>8.7320000000000011</v>
      </c>
      <c r="R320" s="202">
        <f t="shared" si="9"/>
        <v>8.734</v>
      </c>
      <c r="S320" s="202">
        <f t="shared" si="10"/>
        <v>8.7360000000000007</v>
      </c>
      <c r="T320" s="202">
        <f t="shared" si="11"/>
        <v>8.7379999999999995</v>
      </c>
      <c r="U320" s="205">
        <v>8.74</v>
      </c>
    </row>
    <row r="321" spans="1:21">
      <c r="A321" s="207">
        <v>42675</v>
      </c>
      <c r="B321" s="206">
        <v>8.9700000000000006</v>
      </c>
      <c r="C321" s="202">
        <v>8.67</v>
      </c>
      <c r="D321" s="203">
        <v>8.68</v>
      </c>
      <c r="E321" s="204">
        <f t="shared" si="0"/>
        <v>8.69</v>
      </c>
      <c r="F321" s="203">
        <v>8.6999999999999993</v>
      </c>
      <c r="G321" s="204">
        <f t="shared" si="1"/>
        <v>8.6849999999999987</v>
      </c>
      <c r="H321" s="202">
        <v>8.67</v>
      </c>
      <c r="I321" s="202">
        <f t="shared" si="2"/>
        <v>8.663333333333334</v>
      </c>
      <c r="J321" s="202">
        <f t="shared" si="3"/>
        <v>8.6566666666666663</v>
      </c>
      <c r="K321" s="203">
        <v>8.65</v>
      </c>
      <c r="L321" s="204">
        <f t="shared" si="4"/>
        <v>8.65</v>
      </c>
      <c r="M321" s="204">
        <f t="shared" si="5"/>
        <v>8.65</v>
      </c>
      <c r="N321" s="204">
        <f t="shared" si="6"/>
        <v>8.65</v>
      </c>
      <c r="O321" s="204">
        <f t="shared" si="7"/>
        <v>8.65</v>
      </c>
      <c r="P321" s="202">
        <v>8.65</v>
      </c>
      <c r="Q321" s="202">
        <f t="shared" si="8"/>
        <v>8.6539999999999999</v>
      </c>
      <c r="R321" s="202">
        <f t="shared" si="9"/>
        <v>8.6579999999999995</v>
      </c>
      <c r="S321" s="202">
        <f t="shared" si="10"/>
        <v>8.6620000000000008</v>
      </c>
      <c r="T321" s="202">
        <f t="shared" si="11"/>
        <v>8.6660000000000004</v>
      </c>
      <c r="U321" s="205">
        <v>8.67</v>
      </c>
    </row>
    <row r="322" spans="1:21">
      <c r="A322" s="207">
        <v>42674</v>
      </c>
      <c r="B322" s="206">
        <v>8.99</v>
      </c>
      <c r="C322" s="202">
        <v>8.6999999999999993</v>
      </c>
      <c r="D322" s="203">
        <v>8.7100000000000009</v>
      </c>
      <c r="E322" s="204">
        <f t="shared" si="0"/>
        <v>8.7200000000000006</v>
      </c>
      <c r="F322" s="203">
        <v>8.73</v>
      </c>
      <c r="G322" s="204">
        <f t="shared" si="1"/>
        <v>8.7200000000000006</v>
      </c>
      <c r="H322" s="202">
        <v>8.7100000000000009</v>
      </c>
      <c r="I322" s="202">
        <f t="shared" si="2"/>
        <v>8.7000000000000011</v>
      </c>
      <c r="J322" s="202">
        <f t="shared" si="3"/>
        <v>8.69</v>
      </c>
      <c r="K322" s="203">
        <v>8.68</v>
      </c>
      <c r="L322" s="204">
        <f t="shared" si="4"/>
        <v>8.677999999999999</v>
      </c>
      <c r="M322" s="204">
        <f t="shared" si="5"/>
        <v>8.6760000000000002</v>
      </c>
      <c r="N322" s="204">
        <f t="shared" si="6"/>
        <v>8.6739999999999995</v>
      </c>
      <c r="O322" s="204">
        <f t="shared" si="7"/>
        <v>8.6720000000000006</v>
      </c>
      <c r="P322" s="202">
        <v>8.67</v>
      </c>
      <c r="Q322" s="202">
        <f t="shared" si="8"/>
        <v>8.6720000000000006</v>
      </c>
      <c r="R322" s="202">
        <f t="shared" si="9"/>
        <v>8.6739999999999995</v>
      </c>
      <c r="S322" s="202">
        <f t="shared" si="10"/>
        <v>8.6760000000000002</v>
      </c>
      <c r="T322" s="202">
        <f t="shared" si="11"/>
        <v>8.677999999999999</v>
      </c>
      <c r="U322" s="205">
        <v>8.68</v>
      </c>
    </row>
    <row r="323" spans="1:21">
      <c r="A323" s="207">
        <v>42671</v>
      </c>
      <c r="B323" s="206">
        <v>8.91</v>
      </c>
      <c r="C323" s="202">
        <v>8.73</v>
      </c>
      <c r="D323" s="203">
        <v>8.7200000000000006</v>
      </c>
      <c r="E323" s="204">
        <f t="shared" si="0"/>
        <v>8.7100000000000009</v>
      </c>
      <c r="F323" s="203">
        <v>8.6999999999999993</v>
      </c>
      <c r="G323" s="204">
        <f t="shared" si="1"/>
        <v>8.6750000000000007</v>
      </c>
      <c r="H323" s="202">
        <v>8.65</v>
      </c>
      <c r="I323" s="202">
        <f t="shared" si="2"/>
        <v>8.6366666666666667</v>
      </c>
      <c r="J323" s="202">
        <f t="shared" si="3"/>
        <v>8.6233333333333331</v>
      </c>
      <c r="K323" s="203">
        <v>8.61</v>
      </c>
      <c r="L323" s="204">
        <f t="shared" si="4"/>
        <v>8.6079999999999988</v>
      </c>
      <c r="M323" s="204">
        <f t="shared" si="5"/>
        <v>8.6059999999999999</v>
      </c>
      <c r="N323" s="204">
        <f t="shared" si="6"/>
        <v>8.6039999999999992</v>
      </c>
      <c r="O323" s="204">
        <f t="shared" si="7"/>
        <v>8.6020000000000003</v>
      </c>
      <c r="P323" s="202">
        <v>8.6</v>
      </c>
      <c r="Q323" s="202">
        <f t="shared" si="8"/>
        <v>8.6039999999999992</v>
      </c>
      <c r="R323" s="202">
        <f t="shared" si="9"/>
        <v>8.6079999999999988</v>
      </c>
      <c r="S323" s="202">
        <f t="shared" si="10"/>
        <v>8.6120000000000001</v>
      </c>
      <c r="T323" s="202">
        <f t="shared" si="11"/>
        <v>8.6159999999999997</v>
      </c>
      <c r="U323" s="205">
        <v>8.6199999999999992</v>
      </c>
    </row>
    <row r="324" spans="1:21">
      <c r="A324" s="207">
        <v>42670</v>
      </c>
      <c r="B324" s="206">
        <v>8.91</v>
      </c>
      <c r="C324" s="202">
        <v>8.68</v>
      </c>
      <c r="D324" s="203">
        <v>8.67</v>
      </c>
      <c r="E324" s="204">
        <f t="shared" si="0"/>
        <v>8.66</v>
      </c>
      <c r="F324" s="203">
        <v>8.65</v>
      </c>
      <c r="G324" s="204">
        <f t="shared" si="1"/>
        <v>8.6349999999999998</v>
      </c>
      <c r="H324" s="202">
        <v>8.6199999999999992</v>
      </c>
      <c r="I324" s="202">
        <f t="shared" si="2"/>
        <v>8.6066666666666656</v>
      </c>
      <c r="J324" s="202">
        <f t="shared" si="3"/>
        <v>8.5933333333333337</v>
      </c>
      <c r="K324" s="203">
        <v>8.58</v>
      </c>
      <c r="L324" s="204">
        <f t="shared" si="4"/>
        <v>8.5779999999999994</v>
      </c>
      <c r="M324" s="204">
        <f t="shared" si="5"/>
        <v>8.5760000000000005</v>
      </c>
      <c r="N324" s="204">
        <f t="shared" si="6"/>
        <v>8.5739999999999998</v>
      </c>
      <c r="O324" s="204">
        <f t="shared" si="7"/>
        <v>8.572000000000001</v>
      </c>
      <c r="P324" s="202">
        <v>8.57</v>
      </c>
      <c r="Q324" s="202">
        <f t="shared" si="8"/>
        <v>8.572000000000001</v>
      </c>
      <c r="R324" s="202">
        <f t="shared" si="9"/>
        <v>8.5739999999999998</v>
      </c>
      <c r="S324" s="202">
        <f t="shared" si="10"/>
        <v>8.5760000000000005</v>
      </c>
      <c r="T324" s="202">
        <f t="shared" si="11"/>
        <v>8.5779999999999994</v>
      </c>
      <c r="U324" s="205">
        <v>8.58</v>
      </c>
    </row>
    <row r="325" spans="1:21">
      <c r="A325" s="207">
        <v>42669</v>
      </c>
      <c r="B325" s="206">
        <v>8.8800000000000008</v>
      </c>
      <c r="C325" s="202">
        <v>8.68</v>
      </c>
      <c r="D325" s="203">
        <v>8.66</v>
      </c>
      <c r="E325" s="204">
        <f t="shared" si="0"/>
        <v>8.6349999999999998</v>
      </c>
      <c r="F325" s="203">
        <v>8.61</v>
      </c>
      <c r="G325" s="204">
        <f t="shared" si="1"/>
        <v>8.58</v>
      </c>
      <c r="H325" s="202">
        <v>8.5500000000000007</v>
      </c>
      <c r="I325" s="202">
        <f t="shared" si="2"/>
        <v>8.5333333333333332</v>
      </c>
      <c r="J325" s="202">
        <f t="shared" si="3"/>
        <v>8.5166666666666675</v>
      </c>
      <c r="K325" s="203">
        <v>8.5</v>
      </c>
      <c r="L325" s="204">
        <f t="shared" si="4"/>
        <v>8.4979999999999993</v>
      </c>
      <c r="M325" s="204">
        <f t="shared" si="5"/>
        <v>8.4960000000000004</v>
      </c>
      <c r="N325" s="204">
        <f t="shared" si="6"/>
        <v>8.4939999999999998</v>
      </c>
      <c r="O325" s="204">
        <f t="shared" si="7"/>
        <v>8.4920000000000009</v>
      </c>
      <c r="P325" s="202">
        <v>8.49</v>
      </c>
      <c r="Q325" s="202">
        <f t="shared" si="8"/>
        <v>8.4920000000000009</v>
      </c>
      <c r="R325" s="202">
        <f t="shared" si="9"/>
        <v>8.4939999999999998</v>
      </c>
      <c r="S325" s="202">
        <f t="shared" si="10"/>
        <v>8.4960000000000004</v>
      </c>
      <c r="T325" s="202">
        <f t="shared" si="11"/>
        <v>8.4979999999999993</v>
      </c>
      <c r="U325" s="205">
        <v>8.5</v>
      </c>
    </row>
    <row r="326" spans="1:21">
      <c r="A326" s="207">
        <v>42668</v>
      </c>
      <c r="B326" s="206">
        <v>8.9499999999999993</v>
      </c>
      <c r="C326" s="202">
        <v>8.6300000000000008</v>
      </c>
      <c r="D326" s="203">
        <v>8.59</v>
      </c>
      <c r="E326" s="204">
        <f t="shared" si="0"/>
        <v>8.57</v>
      </c>
      <c r="F326" s="203">
        <v>8.5500000000000007</v>
      </c>
      <c r="G326" s="204">
        <f t="shared" si="1"/>
        <v>8.5300000000000011</v>
      </c>
      <c r="H326" s="202">
        <v>8.51</v>
      </c>
      <c r="I326" s="202">
        <f t="shared" si="2"/>
        <v>8.4966666666666661</v>
      </c>
      <c r="J326" s="202">
        <f t="shared" si="3"/>
        <v>8.4833333333333343</v>
      </c>
      <c r="K326" s="203">
        <v>8.4700000000000006</v>
      </c>
      <c r="L326" s="204">
        <f t="shared" si="4"/>
        <v>8.4660000000000011</v>
      </c>
      <c r="M326" s="204">
        <f t="shared" si="5"/>
        <v>8.4619999999999997</v>
      </c>
      <c r="N326" s="204">
        <f t="shared" si="6"/>
        <v>8.4580000000000002</v>
      </c>
      <c r="O326" s="204">
        <f t="shared" si="7"/>
        <v>8.4539999999999988</v>
      </c>
      <c r="P326" s="202">
        <v>8.4499999999999993</v>
      </c>
      <c r="Q326" s="202">
        <f t="shared" si="8"/>
        <v>8.452</v>
      </c>
      <c r="R326" s="202">
        <f t="shared" si="9"/>
        <v>8.4540000000000006</v>
      </c>
      <c r="S326" s="202">
        <f t="shared" si="10"/>
        <v>8.4559999999999995</v>
      </c>
      <c r="T326" s="202">
        <f t="shared" si="11"/>
        <v>8.4580000000000002</v>
      </c>
      <c r="U326" s="205">
        <v>8.4600000000000009</v>
      </c>
    </row>
    <row r="327" spans="1:21">
      <c r="A327" s="207">
        <v>42667</v>
      </c>
      <c r="B327" s="206">
        <v>8.9700000000000006</v>
      </c>
      <c r="C327" s="202">
        <v>8.64</v>
      </c>
      <c r="D327" s="203">
        <v>8.6</v>
      </c>
      <c r="E327" s="204">
        <f t="shared" si="0"/>
        <v>8.5749999999999993</v>
      </c>
      <c r="F327" s="203">
        <v>8.5500000000000007</v>
      </c>
      <c r="G327" s="204">
        <f t="shared" si="1"/>
        <v>8.5150000000000006</v>
      </c>
      <c r="H327" s="202">
        <v>8.48</v>
      </c>
      <c r="I327" s="202">
        <f t="shared" si="2"/>
        <v>8.4600000000000009</v>
      </c>
      <c r="J327" s="202">
        <f t="shared" si="3"/>
        <v>8.44</v>
      </c>
      <c r="K327" s="203">
        <v>8.42</v>
      </c>
      <c r="L327" s="204">
        <f t="shared" si="4"/>
        <v>8.4160000000000004</v>
      </c>
      <c r="M327" s="204">
        <f t="shared" si="5"/>
        <v>8.4120000000000008</v>
      </c>
      <c r="N327" s="204">
        <f t="shared" si="6"/>
        <v>8.4079999999999995</v>
      </c>
      <c r="O327" s="204">
        <f t="shared" si="7"/>
        <v>8.4039999999999999</v>
      </c>
      <c r="P327" s="202">
        <v>8.4</v>
      </c>
      <c r="Q327" s="202">
        <f t="shared" si="8"/>
        <v>8.402000000000001</v>
      </c>
      <c r="R327" s="202">
        <f t="shared" si="9"/>
        <v>8.4039999999999999</v>
      </c>
      <c r="S327" s="202">
        <f t="shared" si="10"/>
        <v>8.4060000000000006</v>
      </c>
      <c r="T327" s="202">
        <f t="shared" si="11"/>
        <v>8.4079999999999995</v>
      </c>
      <c r="U327" s="205">
        <v>8.41</v>
      </c>
    </row>
    <row r="328" spans="1:21">
      <c r="A328" s="207">
        <v>42664</v>
      </c>
      <c r="B328" s="206">
        <v>9.0299999999999994</v>
      </c>
      <c r="C328" s="202">
        <v>8.6999999999999993</v>
      </c>
      <c r="D328" s="203">
        <v>8.6199999999999992</v>
      </c>
      <c r="E328" s="204">
        <f t="shared" si="0"/>
        <v>8.5799999999999983</v>
      </c>
      <c r="F328" s="203">
        <v>8.5399999999999991</v>
      </c>
      <c r="G328" s="204">
        <f t="shared" si="1"/>
        <v>8.5</v>
      </c>
      <c r="H328" s="202">
        <v>8.4600000000000009</v>
      </c>
      <c r="I328" s="202">
        <f t="shared" si="2"/>
        <v>8.4400000000000013</v>
      </c>
      <c r="J328" s="202">
        <f t="shared" si="3"/>
        <v>8.42</v>
      </c>
      <c r="K328" s="203">
        <v>8.4</v>
      </c>
      <c r="L328" s="204">
        <f t="shared" si="4"/>
        <v>8.3960000000000008</v>
      </c>
      <c r="M328" s="204">
        <f t="shared" si="5"/>
        <v>8.3920000000000012</v>
      </c>
      <c r="N328" s="204">
        <f t="shared" si="6"/>
        <v>8.3879999999999999</v>
      </c>
      <c r="O328" s="204">
        <f t="shared" si="7"/>
        <v>8.3840000000000003</v>
      </c>
      <c r="P328" s="202">
        <v>8.3800000000000008</v>
      </c>
      <c r="Q328" s="202">
        <f t="shared" si="8"/>
        <v>8.3800000000000008</v>
      </c>
      <c r="R328" s="202">
        <f t="shared" si="9"/>
        <v>8.3800000000000008</v>
      </c>
      <c r="S328" s="202">
        <f t="shared" si="10"/>
        <v>8.3800000000000008</v>
      </c>
      <c r="T328" s="202">
        <f t="shared" si="11"/>
        <v>8.3800000000000008</v>
      </c>
      <c r="U328" s="205">
        <v>8.3800000000000008</v>
      </c>
    </row>
    <row r="329" spans="1:21">
      <c r="A329" s="207">
        <v>42663</v>
      </c>
      <c r="B329" s="206">
        <v>9</v>
      </c>
      <c r="C329" s="202">
        <v>8.68</v>
      </c>
      <c r="D329" s="203">
        <v>8.64</v>
      </c>
      <c r="E329" s="204">
        <f t="shared" si="0"/>
        <v>8.620000000000001</v>
      </c>
      <c r="F329" s="203">
        <v>8.6</v>
      </c>
      <c r="G329" s="204">
        <f t="shared" si="1"/>
        <v>8.5649999999999995</v>
      </c>
      <c r="H329" s="202">
        <v>8.5299999999999994</v>
      </c>
      <c r="I329" s="202">
        <f t="shared" si="2"/>
        <v>8.51</v>
      </c>
      <c r="J329" s="202">
        <f t="shared" si="3"/>
        <v>8.49</v>
      </c>
      <c r="K329" s="203">
        <v>8.4700000000000006</v>
      </c>
      <c r="L329" s="204">
        <f t="shared" si="4"/>
        <v>8.4660000000000011</v>
      </c>
      <c r="M329" s="204">
        <f t="shared" si="5"/>
        <v>8.4619999999999997</v>
      </c>
      <c r="N329" s="204">
        <f t="shared" si="6"/>
        <v>8.4580000000000002</v>
      </c>
      <c r="O329" s="204">
        <f t="shared" si="7"/>
        <v>8.4539999999999988</v>
      </c>
      <c r="P329" s="202">
        <v>8.4499999999999993</v>
      </c>
      <c r="Q329" s="202">
        <f t="shared" si="8"/>
        <v>8.4499999999999993</v>
      </c>
      <c r="R329" s="202">
        <f t="shared" si="9"/>
        <v>8.4499999999999993</v>
      </c>
      <c r="S329" s="202">
        <f t="shared" si="10"/>
        <v>8.4499999999999993</v>
      </c>
      <c r="T329" s="202">
        <f t="shared" si="11"/>
        <v>8.4499999999999993</v>
      </c>
      <c r="U329" s="205">
        <v>8.4499999999999993</v>
      </c>
    </row>
    <row r="330" spans="1:21">
      <c r="A330" s="207">
        <v>42662</v>
      </c>
      <c r="B330" s="206">
        <v>9.01</v>
      </c>
      <c r="C330" s="202">
        <v>8.69</v>
      </c>
      <c r="D330" s="203">
        <v>8.6300000000000008</v>
      </c>
      <c r="E330" s="204">
        <f t="shared" si="0"/>
        <v>8.6050000000000004</v>
      </c>
      <c r="F330" s="203">
        <v>8.58</v>
      </c>
      <c r="G330" s="204">
        <f t="shared" si="1"/>
        <v>8.5500000000000007</v>
      </c>
      <c r="H330" s="202">
        <v>8.52</v>
      </c>
      <c r="I330" s="202">
        <f t="shared" si="2"/>
        <v>8.5066666666666659</v>
      </c>
      <c r="J330" s="202">
        <f t="shared" si="3"/>
        <v>8.4933333333333341</v>
      </c>
      <c r="K330" s="203">
        <v>8.48</v>
      </c>
      <c r="L330" s="204">
        <f t="shared" si="4"/>
        <v>8.4779999999999998</v>
      </c>
      <c r="M330" s="204">
        <f t="shared" si="5"/>
        <v>8.4760000000000009</v>
      </c>
      <c r="N330" s="204">
        <f t="shared" si="6"/>
        <v>8.4740000000000002</v>
      </c>
      <c r="O330" s="204">
        <f t="shared" si="7"/>
        <v>8.4720000000000013</v>
      </c>
      <c r="P330" s="202">
        <v>8.4700000000000006</v>
      </c>
      <c r="Q330" s="202">
        <f t="shared" si="8"/>
        <v>8.4700000000000006</v>
      </c>
      <c r="R330" s="202">
        <f t="shared" si="9"/>
        <v>8.4700000000000006</v>
      </c>
      <c r="S330" s="202">
        <f t="shared" si="10"/>
        <v>8.4700000000000006</v>
      </c>
      <c r="T330" s="202">
        <f t="shared" si="11"/>
        <v>8.4700000000000006</v>
      </c>
      <c r="U330" s="205">
        <v>8.4700000000000006</v>
      </c>
    </row>
    <row r="331" spans="1:21">
      <c r="A331" s="207">
        <v>42661</v>
      </c>
      <c r="B331" s="206">
        <v>9.06</v>
      </c>
      <c r="C331" s="202">
        <v>8.7899999999999991</v>
      </c>
      <c r="D331" s="203">
        <v>8.75</v>
      </c>
      <c r="E331" s="204">
        <f t="shared" si="0"/>
        <v>8.7249999999999996</v>
      </c>
      <c r="F331" s="203">
        <v>8.6999999999999993</v>
      </c>
      <c r="G331" s="204">
        <f t="shared" si="1"/>
        <v>8.67</v>
      </c>
      <c r="H331" s="202">
        <v>8.64</v>
      </c>
      <c r="I331" s="202">
        <f t="shared" si="2"/>
        <v>8.620000000000001</v>
      </c>
      <c r="J331" s="202">
        <f t="shared" si="3"/>
        <v>8.6</v>
      </c>
      <c r="K331" s="203">
        <v>8.58</v>
      </c>
      <c r="L331" s="204">
        <f t="shared" si="4"/>
        <v>8.5779999999999994</v>
      </c>
      <c r="M331" s="204">
        <f t="shared" si="5"/>
        <v>8.5760000000000005</v>
      </c>
      <c r="N331" s="204">
        <f t="shared" si="6"/>
        <v>8.5739999999999998</v>
      </c>
      <c r="O331" s="204">
        <f t="shared" si="7"/>
        <v>8.572000000000001</v>
      </c>
      <c r="P331" s="202">
        <v>8.57</v>
      </c>
      <c r="Q331" s="202">
        <f t="shared" si="8"/>
        <v>8.572000000000001</v>
      </c>
      <c r="R331" s="202">
        <f t="shared" si="9"/>
        <v>8.5739999999999998</v>
      </c>
      <c r="S331" s="202">
        <f t="shared" si="10"/>
        <v>8.5760000000000005</v>
      </c>
      <c r="T331" s="202">
        <f t="shared" si="11"/>
        <v>8.5779999999999994</v>
      </c>
      <c r="U331" s="205">
        <v>8.58</v>
      </c>
    </row>
    <row r="332" spans="1:21">
      <c r="A332" s="207">
        <v>42660</v>
      </c>
      <c r="B332" s="206">
        <v>9.06</v>
      </c>
      <c r="C332" s="202">
        <v>8.76</v>
      </c>
      <c r="D332" s="203">
        <v>8.73</v>
      </c>
      <c r="E332" s="204">
        <f t="shared" si="0"/>
        <v>8.7149999999999999</v>
      </c>
      <c r="F332" s="203">
        <v>8.6999999999999993</v>
      </c>
      <c r="G332" s="204">
        <f t="shared" si="1"/>
        <v>8.6750000000000007</v>
      </c>
      <c r="H332" s="202">
        <v>8.65</v>
      </c>
      <c r="I332" s="202">
        <f t="shared" si="2"/>
        <v>8.6333333333333329</v>
      </c>
      <c r="J332" s="202">
        <f t="shared" si="3"/>
        <v>8.6166666666666671</v>
      </c>
      <c r="K332" s="203">
        <v>8.6</v>
      </c>
      <c r="L332" s="204">
        <f t="shared" si="4"/>
        <v>8.5960000000000001</v>
      </c>
      <c r="M332" s="204">
        <f t="shared" si="5"/>
        <v>8.5920000000000005</v>
      </c>
      <c r="N332" s="204">
        <f t="shared" si="6"/>
        <v>8.5879999999999992</v>
      </c>
      <c r="O332" s="204">
        <f t="shared" si="7"/>
        <v>8.5839999999999996</v>
      </c>
      <c r="P332" s="202">
        <v>8.58</v>
      </c>
      <c r="Q332" s="202">
        <f t="shared" si="8"/>
        <v>8.5820000000000007</v>
      </c>
      <c r="R332" s="202">
        <f t="shared" si="9"/>
        <v>8.5839999999999996</v>
      </c>
      <c r="S332" s="202">
        <f t="shared" si="10"/>
        <v>8.5860000000000003</v>
      </c>
      <c r="T332" s="202">
        <f t="shared" si="11"/>
        <v>8.5879999999999992</v>
      </c>
      <c r="U332" s="205">
        <v>8.59</v>
      </c>
    </row>
    <row r="333" spans="1:21">
      <c r="A333" s="207">
        <v>42657</v>
      </c>
      <c r="B333" s="206">
        <v>9.0399999999999991</v>
      </c>
      <c r="C333" s="202">
        <v>8.67</v>
      </c>
      <c r="D333" s="203">
        <v>8.6</v>
      </c>
      <c r="E333" s="204">
        <f t="shared" si="0"/>
        <v>8.5749999999999993</v>
      </c>
      <c r="F333" s="203">
        <v>8.5500000000000007</v>
      </c>
      <c r="G333" s="204">
        <f t="shared" si="1"/>
        <v>8.52</v>
      </c>
      <c r="H333" s="202">
        <v>8.49</v>
      </c>
      <c r="I333" s="202">
        <f t="shared" si="2"/>
        <v>8.4600000000000009</v>
      </c>
      <c r="J333" s="202">
        <f t="shared" si="3"/>
        <v>8.43</v>
      </c>
      <c r="K333" s="203">
        <v>8.4</v>
      </c>
      <c r="L333" s="204">
        <f t="shared" si="4"/>
        <v>8.3919999999999995</v>
      </c>
      <c r="M333" s="204">
        <f t="shared" si="5"/>
        <v>8.3840000000000003</v>
      </c>
      <c r="N333" s="204">
        <f t="shared" si="6"/>
        <v>8.3759999999999994</v>
      </c>
      <c r="O333" s="204">
        <f t="shared" si="7"/>
        <v>8.3680000000000003</v>
      </c>
      <c r="P333" s="202">
        <v>8.36</v>
      </c>
      <c r="Q333" s="202">
        <f t="shared" si="8"/>
        <v>8.3620000000000001</v>
      </c>
      <c r="R333" s="202">
        <f t="shared" si="9"/>
        <v>8.363999999999999</v>
      </c>
      <c r="S333" s="202">
        <f t="shared" si="10"/>
        <v>8.3659999999999997</v>
      </c>
      <c r="T333" s="202">
        <f t="shared" si="11"/>
        <v>8.3679999999999986</v>
      </c>
      <c r="U333" s="205">
        <v>8.3699999999999992</v>
      </c>
    </row>
    <row r="334" spans="1:21">
      <c r="A334" s="207">
        <v>42656</v>
      </c>
      <c r="B334" s="206">
        <v>9.0399999999999991</v>
      </c>
      <c r="C334" s="202">
        <v>8.7200000000000006</v>
      </c>
      <c r="D334" s="203">
        <v>8.66</v>
      </c>
      <c r="E334" s="204">
        <f t="shared" si="0"/>
        <v>8.629999999999999</v>
      </c>
      <c r="F334" s="203">
        <v>8.6</v>
      </c>
      <c r="G334" s="204">
        <f t="shared" si="1"/>
        <v>8.5599999999999987</v>
      </c>
      <c r="H334" s="202">
        <v>8.52</v>
      </c>
      <c r="I334" s="202">
        <f t="shared" si="2"/>
        <v>8.48</v>
      </c>
      <c r="J334" s="202">
        <f t="shared" si="3"/>
        <v>8.44</v>
      </c>
      <c r="K334" s="203">
        <v>8.4</v>
      </c>
      <c r="L334" s="204">
        <f t="shared" si="4"/>
        <v>8.39</v>
      </c>
      <c r="M334" s="204">
        <f t="shared" si="5"/>
        <v>8.3800000000000008</v>
      </c>
      <c r="N334" s="204">
        <f t="shared" si="6"/>
        <v>8.3699999999999992</v>
      </c>
      <c r="O334" s="204">
        <f t="shared" si="7"/>
        <v>8.36</v>
      </c>
      <c r="P334" s="202">
        <v>8.35</v>
      </c>
      <c r="Q334" s="202">
        <f t="shared" si="8"/>
        <v>8.3520000000000003</v>
      </c>
      <c r="R334" s="202">
        <f t="shared" si="9"/>
        <v>8.3539999999999992</v>
      </c>
      <c r="S334" s="202">
        <f t="shared" si="10"/>
        <v>8.3559999999999999</v>
      </c>
      <c r="T334" s="202">
        <f t="shared" si="11"/>
        <v>8.3579999999999988</v>
      </c>
      <c r="U334" s="205">
        <v>8.36</v>
      </c>
    </row>
    <row r="335" spans="1:21">
      <c r="A335" s="207">
        <v>42655</v>
      </c>
      <c r="B335" s="206">
        <v>9.0500000000000007</v>
      </c>
      <c r="C335" s="202">
        <v>8.73</v>
      </c>
      <c r="D335" s="203">
        <v>8.6300000000000008</v>
      </c>
      <c r="E335" s="204">
        <f t="shared" si="0"/>
        <v>8.58</v>
      </c>
      <c r="F335" s="203">
        <v>8.5299999999999994</v>
      </c>
      <c r="G335" s="204">
        <f t="shared" si="1"/>
        <v>8.5</v>
      </c>
      <c r="H335" s="202">
        <v>8.4700000000000006</v>
      </c>
      <c r="I335" s="202">
        <f t="shared" si="2"/>
        <v>8.4533333333333331</v>
      </c>
      <c r="J335" s="202">
        <f t="shared" si="3"/>
        <v>8.4366666666666674</v>
      </c>
      <c r="K335" s="203">
        <v>8.42</v>
      </c>
      <c r="L335" s="204">
        <f t="shared" si="4"/>
        <v>8.4139999999999997</v>
      </c>
      <c r="M335" s="204">
        <f t="shared" si="5"/>
        <v>8.4079999999999995</v>
      </c>
      <c r="N335" s="204">
        <f t="shared" si="6"/>
        <v>8.402000000000001</v>
      </c>
      <c r="O335" s="204">
        <f t="shared" si="7"/>
        <v>8.3960000000000008</v>
      </c>
      <c r="P335" s="202">
        <v>8.39</v>
      </c>
      <c r="Q335" s="202">
        <f t="shared" si="8"/>
        <v>8.39</v>
      </c>
      <c r="R335" s="202">
        <f t="shared" si="9"/>
        <v>8.39</v>
      </c>
      <c r="S335" s="202">
        <f t="shared" si="10"/>
        <v>8.39</v>
      </c>
      <c r="T335" s="202">
        <f t="shared" si="11"/>
        <v>8.39</v>
      </c>
      <c r="U335" s="205">
        <v>8.39</v>
      </c>
    </row>
    <row r="336" spans="1:21">
      <c r="A336" s="207">
        <v>42654</v>
      </c>
      <c r="B336" s="206">
        <v>9.0500000000000007</v>
      </c>
      <c r="C336" s="202">
        <v>8.7200000000000006</v>
      </c>
      <c r="D336" s="203">
        <v>8.64</v>
      </c>
      <c r="E336" s="204">
        <f t="shared" si="0"/>
        <v>8.59</v>
      </c>
      <c r="F336" s="203">
        <v>8.5399999999999991</v>
      </c>
      <c r="G336" s="204">
        <f t="shared" si="1"/>
        <v>8.4899999999999984</v>
      </c>
      <c r="H336" s="202">
        <v>8.44</v>
      </c>
      <c r="I336" s="202">
        <f t="shared" si="2"/>
        <v>8.4033333333333324</v>
      </c>
      <c r="J336" s="202">
        <f t="shared" si="3"/>
        <v>8.3666666666666671</v>
      </c>
      <c r="K336" s="203">
        <v>8.33</v>
      </c>
      <c r="L336" s="204">
        <f t="shared" si="4"/>
        <v>8.3219999999999992</v>
      </c>
      <c r="M336" s="204">
        <f t="shared" si="5"/>
        <v>8.3140000000000001</v>
      </c>
      <c r="N336" s="204">
        <f t="shared" si="6"/>
        <v>8.3059999999999992</v>
      </c>
      <c r="O336" s="204">
        <f t="shared" si="7"/>
        <v>8.298</v>
      </c>
      <c r="P336" s="202">
        <v>8.2899999999999991</v>
      </c>
      <c r="Q336" s="202">
        <f t="shared" si="8"/>
        <v>8.2919999999999998</v>
      </c>
      <c r="R336" s="202">
        <f t="shared" si="9"/>
        <v>8.2940000000000005</v>
      </c>
      <c r="S336" s="202">
        <f t="shared" si="10"/>
        <v>8.2959999999999994</v>
      </c>
      <c r="T336" s="202">
        <f t="shared" si="11"/>
        <v>8.298</v>
      </c>
      <c r="U336" s="205">
        <v>8.3000000000000007</v>
      </c>
    </row>
    <row r="337" spans="1:21">
      <c r="A337" s="207">
        <v>42653</v>
      </c>
      <c r="B337" s="206">
        <v>9.0399999999999991</v>
      </c>
      <c r="C337" s="202">
        <v>8.66</v>
      </c>
      <c r="D337" s="203">
        <v>8.57</v>
      </c>
      <c r="E337" s="204">
        <f t="shared" si="0"/>
        <v>8.5250000000000004</v>
      </c>
      <c r="F337" s="203">
        <v>8.48</v>
      </c>
      <c r="G337" s="204">
        <f t="shared" si="1"/>
        <v>8.4350000000000005</v>
      </c>
      <c r="H337" s="202">
        <v>8.39</v>
      </c>
      <c r="I337" s="202">
        <f t="shared" si="2"/>
        <v>8.3566666666666674</v>
      </c>
      <c r="J337" s="202">
        <f t="shared" si="3"/>
        <v>8.3233333333333324</v>
      </c>
      <c r="K337" s="203">
        <v>8.2899999999999991</v>
      </c>
      <c r="L337" s="204">
        <f t="shared" si="4"/>
        <v>8.2839999999999989</v>
      </c>
      <c r="M337" s="204">
        <f t="shared" si="5"/>
        <v>8.2779999999999987</v>
      </c>
      <c r="N337" s="204">
        <f t="shared" si="6"/>
        <v>8.2720000000000002</v>
      </c>
      <c r="O337" s="204">
        <f t="shared" si="7"/>
        <v>8.266</v>
      </c>
      <c r="P337" s="202">
        <v>8.26</v>
      </c>
      <c r="Q337" s="202">
        <f t="shared" si="8"/>
        <v>8.2620000000000005</v>
      </c>
      <c r="R337" s="202">
        <f t="shared" si="9"/>
        <v>8.2639999999999993</v>
      </c>
      <c r="S337" s="202">
        <f t="shared" si="10"/>
        <v>8.266</v>
      </c>
      <c r="T337" s="202">
        <f t="shared" si="11"/>
        <v>8.2679999999999989</v>
      </c>
      <c r="U337" s="205">
        <v>8.27</v>
      </c>
    </row>
    <row r="338" spans="1:21">
      <c r="A338" s="207">
        <v>42650</v>
      </c>
      <c r="B338" s="206">
        <v>9.0399999999999991</v>
      </c>
      <c r="C338" s="202">
        <v>8.6300000000000008</v>
      </c>
      <c r="D338" s="203">
        <v>8.5299999999999994</v>
      </c>
      <c r="E338" s="204">
        <f t="shared" si="0"/>
        <v>8.4849999999999994</v>
      </c>
      <c r="F338" s="203">
        <v>8.44</v>
      </c>
      <c r="G338" s="204">
        <f t="shared" si="1"/>
        <v>8.3949999999999996</v>
      </c>
      <c r="H338" s="202">
        <v>8.35</v>
      </c>
      <c r="I338" s="202">
        <f t="shared" si="2"/>
        <v>8.3166666666666664</v>
      </c>
      <c r="J338" s="202">
        <f t="shared" si="3"/>
        <v>8.2833333333333332</v>
      </c>
      <c r="K338" s="203">
        <v>8.25</v>
      </c>
      <c r="L338" s="204">
        <f t="shared" si="4"/>
        <v>8.2420000000000009</v>
      </c>
      <c r="M338" s="204">
        <f t="shared" si="5"/>
        <v>8.234</v>
      </c>
      <c r="N338" s="204">
        <f t="shared" si="6"/>
        <v>8.2260000000000009</v>
      </c>
      <c r="O338" s="204">
        <f t="shared" si="7"/>
        <v>8.218</v>
      </c>
      <c r="P338" s="202">
        <v>8.2100000000000009</v>
      </c>
      <c r="Q338" s="202">
        <f t="shared" si="8"/>
        <v>8.2120000000000015</v>
      </c>
      <c r="R338" s="202">
        <f t="shared" si="9"/>
        <v>8.2140000000000004</v>
      </c>
      <c r="S338" s="202">
        <f t="shared" si="10"/>
        <v>8.2160000000000011</v>
      </c>
      <c r="T338" s="202">
        <f t="shared" si="11"/>
        <v>8.218</v>
      </c>
      <c r="U338" s="205">
        <v>8.2200000000000006</v>
      </c>
    </row>
    <row r="339" spans="1:21">
      <c r="A339" s="207">
        <v>42649</v>
      </c>
      <c r="B339" s="206">
        <v>9.08</v>
      </c>
      <c r="C339" s="202">
        <v>8.67</v>
      </c>
      <c r="D339" s="203">
        <v>8.5299999999999994</v>
      </c>
      <c r="E339" s="204">
        <f t="shared" si="0"/>
        <v>8.4649999999999999</v>
      </c>
      <c r="F339" s="203">
        <v>8.4</v>
      </c>
      <c r="G339" s="204">
        <f t="shared" si="1"/>
        <v>8.3550000000000004</v>
      </c>
      <c r="H339" s="202">
        <v>8.31</v>
      </c>
      <c r="I339" s="202">
        <f t="shared" si="2"/>
        <v>8.2833333333333332</v>
      </c>
      <c r="J339" s="202">
        <f t="shared" si="3"/>
        <v>8.2566666666666677</v>
      </c>
      <c r="K339" s="203">
        <v>8.23</v>
      </c>
      <c r="L339" s="204">
        <f t="shared" si="4"/>
        <v>8.2240000000000002</v>
      </c>
      <c r="M339" s="204">
        <f t="shared" si="5"/>
        <v>8.218</v>
      </c>
      <c r="N339" s="204">
        <f t="shared" si="6"/>
        <v>8.2119999999999997</v>
      </c>
      <c r="O339" s="204">
        <f t="shared" si="7"/>
        <v>8.2059999999999995</v>
      </c>
      <c r="P339" s="202">
        <v>8.1999999999999993</v>
      </c>
      <c r="Q339" s="202">
        <f t="shared" si="8"/>
        <v>8.1999999999999993</v>
      </c>
      <c r="R339" s="202">
        <f t="shared" si="9"/>
        <v>8.1999999999999993</v>
      </c>
      <c r="S339" s="202">
        <f t="shared" si="10"/>
        <v>8.1999999999999993</v>
      </c>
      <c r="T339" s="202">
        <f t="shared" si="11"/>
        <v>8.1999999999999993</v>
      </c>
      <c r="U339" s="205">
        <v>8.1999999999999993</v>
      </c>
    </row>
    <row r="340" spans="1:21">
      <c r="A340" s="207">
        <v>42648</v>
      </c>
      <c r="B340" s="206">
        <v>9.01</v>
      </c>
      <c r="C340" s="202">
        <v>8.6199999999999992</v>
      </c>
      <c r="D340" s="203">
        <v>8.48</v>
      </c>
      <c r="E340" s="204">
        <f t="shared" si="0"/>
        <v>8.4149999999999991</v>
      </c>
      <c r="F340" s="203">
        <v>8.35</v>
      </c>
      <c r="G340" s="204">
        <f t="shared" si="1"/>
        <v>8.3049999999999997</v>
      </c>
      <c r="H340" s="202">
        <v>8.26</v>
      </c>
      <c r="I340" s="202">
        <f t="shared" si="2"/>
        <v>8.24</v>
      </c>
      <c r="J340" s="202">
        <f t="shared" si="3"/>
        <v>8.2199999999999989</v>
      </c>
      <c r="K340" s="203">
        <v>8.1999999999999993</v>
      </c>
      <c r="L340" s="204">
        <f t="shared" si="4"/>
        <v>8.1939999999999991</v>
      </c>
      <c r="M340" s="204">
        <f t="shared" si="5"/>
        <v>8.1879999999999988</v>
      </c>
      <c r="N340" s="204">
        <f t="shared" si="6"/>
        <v>8.1820000000000004</v>
      </c>
      <c r="O340" s="204">
        <f t="shared" si="7"/>
        <v>8.1760000000000002</v>
      </c>
      <c r="P340" s="202">
        <v>8.17</v>
      </c>
      <c r="Q340" s="202">
        <f t="shared" si="8"/>
        <v>8.17</v>
      </c>
      <c r="R340" s="202">
        <f t="shared" si="9"/>
        <v>8.17</v>
      </c>
      <c r="S340" s="202">
        <f t="shared" si="10"/>
        <v>8.17</v>
      </c>
      <c r="T340" s="202">
        <f t="shared" si="11"/>
        <v>8.17</v>
      </c>
      <c r="U340" s="205">
        <v>8.17</v>
      </c>
    </row>
    <row r="341" spans="1:21">
      <c r="A341" s="207">
        <v>42647</v>
      </c>
      <c r="B341" s="206">
        <v>8.98</v>
      </c>
      <c r="C341" s="202">
        <v>8.5299999999999994</v>
      </c>
      <c r="D341" s="203">
        <v>8.3800000000000008</v>
      </c>
      <c r="E341" s="204">
        <f t="shared" si="0"/>
        <v>8.32</v>
      </c>
      <c r="F341" s="203">
        <v>8.26</v>
      </c>
      <c r="G341" s="204">
        <f t="shared" si="1"/>
        <v>8.2249999999999996</v>
      </c>
      <c r="H341" s="202">
        <v>8.19</v>
      </c>
      <c r="I341" s="202">
        <f t="shared" si="2"/>
        <v>8.17</v>
      </c>
      <c r="J341" s="202">
        <f t="shared" si="3"/>
        <v>8.15</v>
      </c>
      <c r="K341" s="203">
        <v>8.1300000000000008</v>
      </c>
      <c r="L341" s="204">
        <f t="shared" si="4"/>
        <v>8.1260000000000012</v>
      </c>
      <c r="M341" s="204">
        <f t="shared" si="5"/>
        <v>8.1219999999999999</v>
      </c>
      <c r="N341" s="204">
        <f t="shared" si="6"/>
        <v>8.1180000000000003</v>
      </c>
      <c r="O341" s="204">
        <f t="shared" si="7"/>
        <v>8.113999999999999</v>
      </c>
      <c r="P341" s="202">
        <v>8.11</v>
      </c>
      <c r="Q341" s="202">
        <f t="shared" si="8"/>
        <v>8.11</v>
      </c>
      <c r="R341" s="202">
        <f t="shared" si="9"/>
        <v>8.11</v>
      </c>
      <c r="S341" s="202">
        <f t="shared" si="10"/>
        <v>8.11</v>
      </c>
      <c r="T341" s="202">
        <f t="shared" si="11"/>
        <v>8.11</v>
      </c>
      <c r="U341" s="205">
        <v>8.11</v>
      </c>
    </row>
    <row r="342" spans="1:21">
      <c r="A342" s="207">
        <v>42646</v>
      </c>
      <c r="B342" s="206">
        <v>8.9499999999999993</v>
      </c>
      <c r="C342" s="202">
        <v>8.51</v>
      </c>
      <c r="D342" s="203">
        <v>8.36</v>
      </c>
      <c r="E342" s="204">
        <f t="shared" si="0"/>
        <v>8.3000000000000007</v>
      </c>
      <c r="F342" s="203">
        <v>8.24</v>
      </c>
      <c r="G342" s="204">
        <f t="shared" si="1"/>
        <v>8.2050000000000001</v>
      </c>
      <c r="H342" s="202">
        <v>8.17</v>
      </c>
      <c r="I342" s="202">
        <f t="shared" si="2"/>
        <v>8.15</v>
      </c>
      <c r="J342" s="202">
        <f t="shared" si="3"/>
        <v>8.129999999999999</v>
      </c>
      <c r="K342" s="203">
        <v>8.11</v>
      </c>
      <c r="L342" s="204">
        <f t="shared" si="4"/>
        <v>8.1059999999999999</v>
      </c>
      <c r="M342" s="204">
        <f t="shared" si="5"/>
        <v>8.1020000000000003</v>
      </c>
      <c r="N342" s="204">
        <f t="shared" si="6"/>
        <v>8.097999999999999</v>
      </c>
      <c r="O342" s="204">
        <f t="shared" si="7"/>
        <v>8.0939999999999994</v>
      </c>
      <c r="P342" s="202">
        <v>8.09</v>
      </c>
      <c r="Q342" s="202">
        <f t="shared" si="8"/>
        <v>8.0920000000000005</v>
      </c>
      <c r="R342" s="202">
        <f t="shared" si="9"/>
        <v>8.0939999999999994</v>
      </c>
      <c r="S342" s="202">
        <f t="shared" si="10"/>
        <v>8.0960000000000001</v>
      </c>
      <c r="T342" s="202">
        <f t="shared" si="11"/>
        <v>8.097999999999999</v>
      </c>
      <c r="U342" s="205">
        <v>8.1</v>
      </c>
    </row>
    <row r="343" spans="1:21">
      <c r="A343" s="207">
        <v>42643</v>
      </c>
      <c r="B343" s="206">
        <v>8.9600000000000009</v>
      </c>
      <c r="C343" s="202">
        <v>8.58</v>
      </c>
      <c r="D343" s="203">
        <v>8.4600000000000009</v>
      </c>
      <c r="E343" s="204">
        <f t="shared" si="0"/>
        <v>8.4</v>
      </c>
      <c r="F343" s="203">
        <v>8.34</v>
      </c>
      <c r="G343" s="204">
        <f t="shared" si="1"/>
        <v>8.2949999999999999</v>
      </c>
      <c r="H343" s="202">
        <v>8.25</v>
      </c>
      <c r="I343" s="202">
        <f t="shared" si="2"/>
        <v>8.2266666666666666</v>
      </c>
      <c r="J343" s="202">
        <f t="shared" si="3"/>
        <v>8.2033333333333331</v>
      </c>
      <c r="K343" s="203">
        <v>8.18</v>
      </c>
      <c r="L343" s="204">
        <f t="shared" si="4"/>
        <v>8.1739999999999995</v>
      </c>
      <c r="M343" s="204">
        <f t="shared" si="5"/>
        <v>8.1679999999999993</v>
      </c>
      <c r="N343" s="204">
        <f t="shared" si="6"/>
        <v>8.1620000000000008</v>
      </c>
      <c r="O343" s="204">
        <f t="shared" si="7"/>
        <v>8.1560000000000006</v>
      </c>
      <c r="P343" s="202">
        <v>8.15</v>
      </c>
      <c r="Q343" s="202">
        <f t="shared" si="8"/>
        <v>8.15</v>
      </c>
      <c r="R343" s="202">
        <f t="shared" si="9"/>
        <v>8.15</v>
      </c>
      <c r="S343" s="202">
        <f t="shared" si="10"/>
        <v>8.15</v>
      </c>
      <c r="T343" s="202">
        <f t="shared" si="11"/>
        <v>8.15</v>
      </c>
      <c r="U343" s="205">
        <v>8.15</v>
      </c>
    </row>
    <row r="344" spans="1:21">
      <c r="A344" s="207">
        <v>42642</v>
      </c>
      <c r="B344" s="206">
        <v>8.99</v>
      </c>
      <c r="C344" s="202">
        <v>8.6</v>
      </c>
      <c r="D344" s="203">
        <v>8.4600000000000009</v>
      </c>
      <c r="E344" s="204">
        <f t="shared" si="0"/>
        <v>8.3949999999999996</v>
      </c>
      <c r="F344" s="203">
        <v>8.33</v>
      </c>
      <c r="G344" s="204">
        <f t="shared" si="1"/>
        <v>8.2850000000000001</v>
      </c>
      <c r="H344" s="202">
        <v>8.24</v>
      </c>
      <c r="I344" s="202">
        <f t="shared" si="2"/>
        <v>8.2133333333333329</v>
      </c>
      <c r="J344" s="202">
        <f t="shared" si="3"/>
        <v>8.1866666666666674</v>
      </c>
      <c r="K344" s="203">
        <v>8.16</v>
      </c>
      <c r="L344" s="204">
        <f t="shared" si="4"/>
        <v>8.1560000000000006</v>
      </c>
      <c r="M344" s="204">
        <f t="shared" si="5"/>
        <v>8.152000000000001</v>
      </c>
      <c r="N344" s="204">
        <f t="shared" si="6"/>
        <v>8.1479999999999997</v>
      </c>
      <c r="O344" s="204">
        <f t="shared" si="7"/>
        <v>8.1440000000000001</v>
      </c>
      <c r="P344" s="202">
        <v>8.14</v>
      </c>
      <c r="Q344" s="202">
        <f t="shared" si="8"/>
        <v>8.1420000000000012</v>
      </c>
      <c r="R344" s="202">
        <f t="shared" si="9"/>
        <v>8.1440000000000001</v>
      </c>
      <c r="S344" s="202">
        <f t="shared" si="10"/>
        <v>8.1460000000000008</v>
      </c>
      <c r="T344" s="202">
        <f t="shared" si="11"/>
        <v>8.1479999999999997</v>
      </c>
      <c r="U344" s="205">
        <v>8.15</v>
      </c>
    </row>
    <row r="345" spans="1:21">
      <c r="A345" s="207">
        <v>42641</v>
      </c>
      <c r="B345" s="206">
        <v>9.07</v>
      </c>
      <c r="C345" s="202">
        <v>8.67</v>
      </c>
      <c r="D345" s="203">
        <v>8.52</v>
      </c>
      <c r="E345" s="204">
        <f t="shared" si="0"/>
        <v>8.4450000000000003</v>
      </c>
      <c r="F345" s="203">
        <v>8.3699999999999992</v>
      </c>
      <c r="G345" s="204">
        <f t="shared" si="1"/>
        <v>8.3350000000000009</v>
      </c>
      <c r="H345" s="202">
        <v>8.3000000000000007</v>
      </c>
      <c r="I345" s="202">
        <f t="shared" si="2"/>
        <v>8.2800000000000011</v>
      </c>
      <c r="J345" s="202">
        <f t="shared" si="3"/>
        <v>8.26</v>
      </c>
      <c r="K345" s="203">
        <v>8.24</v>
      </c>
      <c r="L345" s="204">
        <f t="shared" si="4"/>
        <v>8.234</v>
      </c>
      <c r="M345" s="204">
        <f t="shared" si="5"/>
        <v>8.2279999999999998</v>
      </c>
      <c r="N345" s="204">
        <f t="shared" si="6"/>
        <v>8.2220000000000013</v>
      </c>
      <c r="O345" s="204">
        <f t="shared" si="7"/>
        <v>8.2160000000000011</v>
      </c>
      <c r="P345" s="202">
        <v>8.2100000000000009</v>
      </c>
      <c r="Q345" s="202">
        <f t="shared" si="8"/>
        <v>8.2100000000000009</v>
      </c>
      <c r="R345" s="202">
        <f t="shared" si="9"/>
        <v>8.2100000000000009</v>
      </c>
      <c r="S345" s="202">
        <f t="shared" si="10"/>
        <v>8.2100000000000009</v>
      </c>
      <c r="T345" s="202">
        <f t="shared" si="11"/>
        <v>8.2100000000000009</v>
      </c>
      <c r="U345" s="205">
        <v>8.2100000000000009</v>
      </c>
    </row>
    <row r="346" spans="1:21">
      <c r="A346" s="207">
        <v>42640</v>
      </c>
      <c r="B346" s="206">
        <v>9.1199999999999992</v>
      </c>
      <c r="C346" s="202">
        <v>8.7100000000000009</v>
      </c>
      <c r="D346" s="203">
        <v>8.5500000000000007</v>
      </c>
      <c r="E346" s="204">
        <f t="shared" si="0"/>
        <v>8.48</v>
      </c>
      <c r="F346" s="203">
        <v>8.41</v>
      </c>
      <c r="G346" s="204">
        <f t="shared" si="1"/>
        <v>8.370000000000001</v>
      </c>
      <c r="H346" s="202">
        <v>8.33</v>
      </c>
      <c r="I346" s="202">
        <f t="shared" si="2"/>
        <v>8.31</v>
      </c>
      <c r="J346" s="202">
        <f t="shared" si="3"/>
        <v>8.2899999999999991</v>
      </c>
      <c r="K346" s="203">
        <v>8.27</v>
      </c>
      <c r="L346" s="204">
        <f t="shared" si="4"/>
        <v>8.266</v>
      </c>
      <c r="M346" s="204">
        <f t="shared" si="5"/>
        <v>8.2620000000000005</v>
      </c>
      <c r="N346" s="204">
        <f t="shared" si="6"/>
        <v>8.2579999999999991</v>
      </c>
      <c r="O346" s="204">
        <f t="shared" si="7"/>
        <v>8.2539999999999996</v>
      </c>
      <c r="P346" s="202">
        <v>8.25</v>
      </c>
      <c r="Q346" s="202">
        <f t="shared" si="8"/>
        <v>8.25</v>
      </c>
      <c r="R346" s="202">
        <f t="shared" si="9"/>
        <v>8.25</v>
      </c>
      <c r="S346" s="202">
        <f t="shared" si="10"/>
        <v>8.25</v>
      </c>
      <c r="T346" s="202">
        <f t="shared" si="11"/>
        <v>8.25</v>
      </c>
      <c r="U346" s="205">
        <v>8.25</v>
      </c>
    </row>
    <row r="347" spans="1:21">
      <c r="A347" s="207">
        <v>42639</v>
      </c>
      <c r="B347" s="206">
        <v>9.1</v>
      </c>
      <c r="C347" s="202">
        <v>8.69</v>
      </c>
      <c r="D347" s="203">
        <v>8.5399999999999991</v>
      </c>
      <c r="E347" s="204">
        <f t="shared" si="0"/>
        <v>8.4600000000000009</v>
      </c>
      <c r="F347" s="203">
        <v>8.3800000000000008</v>
      </c>
      <c r="G347" s="204">
        <f t="shared" si="1"/>
        <v>8.3350000000000009</v>
      </c>
      <c r="H347" s="202">
        <v>8.2899999999999991</v>
      </c>
      <c r="I347" s="202">
        <f t="shared" si="2"/>
        <v>8.27</v>
      </c>
      <c r="J347" s="202">
        <f t="shared" si="3"/>
        <v>8.25</v>
      </c>
      <c r="K347" s="203">
        <v>8.23</v>
      </c>
      <c r="L347" s="204">
        <f t="shared" si="4"/>
        <v>8.2279999999999998</v>
      </c>
      <c r="M347" s="204">
        <f t="shared" si="5"/>
        <v>8.2260000000000009</v>
      </c>
      <c r="N347" s="204">
        <f t="shared" si="6"/>
        <v>8.2240000000000002</v>
      </c>
      <c r="O347" s="204">
        <f t="shared" si="7"/>
        <v>8.2220000000000013</v>
      </c>
      <c r="P347" s="202">
        <v>8.2200000000000006</v>
      </c>
      <c r="Q347" s="202">
        <f t="shared" si="8"/>
        <v>8.2220000000000013</v>
      </c>
      <c r="R347" s="202">
        <f t="shared" si="9"/>
        <v>8.2240000000000002</v>
      </c>
      <c r="S347" s="202">
        <f t="shared" si="10"/>
        <v>8.2260000000000009</v>
      </c>
      <c r="T347" s="202">
        <f t="shared" si="11"/>
        <v>8.2279999999999998</v>
      </c>
      <c r="U347" s="205">
        <v>8.23</v>
      </c>
    </row>
    <row r="348" spans="1:21">
      <c r="A348" s="207">
        <v>42636</v>
      </c>
      <c r="B348" s="206">
        <v>9.09</v>
      </c>
      <c r="C348" s="202">
        <v>8.64</v>
      </c>
      <c r="D348" s="203">
        <v>8.4700000000000006</v>
      </c>
      <c r="E348" s="204">
        <f t="shared" si="0"/>
        <v>8.41</v>
      </c>
      <c r="F348" s="203">
        <v>8.35</v>
      </c>
      <c r="G348" s="204">
        <f t="shared" si="1"/>
        <v>8.3149999999999995</v>
      </c>
      <c r="H348" s="202">
        <v>8.2799999999999994</v>
      </c>
      <c r="I348" s="202">
        <f t="shared" si="2"/>
        <v>8.26</v>
      </c>
      <c r="J348" s="202">
        <f t="shared" si="3"/>
        <v>8.24</v>
      </c>
      <c r="K348" s="203">
        <v>8.2200000000000006</v>
      </c>
      <c r="L348" s="204">
        <f t="shared" si="4"/>
        <v>8.2220000000000013</v>
      </c>
      <c r="M348" s="204">
        <f t="shared" si="5"/>
        <v>8.2240000000000002</v>
      </c>
      <c r="N348" s="204">
        <f t="shared" si="6"/>
        <v>8.2260000000000009</v>
      </c>
      <c r="O348" s="204">
        <f t="shared" si="7"/>
        <v>8.2279999999999998</v>
      </c>
      <c r="P348" s="202">
        <v>8.23</v>
      </c>
      <c r="Q348" s="202">
        <f t="shared" si="8"/>
        <v>8.2379999999999995</v>
      </c>
      <c r="R348" s="202">
        <f t="shared" si="9"/>
        <v>8.2460000000000004</v>
      </c>
      <c r="S348" s="202">
        <f t="shared" si="10"/>
        <v>8.2539999999999996</v>
      </c>
      <c r="T348" s="202">
        <f t="shared" si="11"/>
        <v>8.2620000000000005</v>
      </c>
      <c r="U348" s="205">
        <v>8.27</v>
      </c>
    </row>
    <row r="349" spans="1:21">
      <c r="A349" s="207">
        <v>42635</v>
      </c>
      <c r="B349" s="206">
        <v>9.08</v>
      </c>
      <c r="C349" s="202">
        <v>8.6300000000000008</v>
      </c>
      <c r="D349" s="203">
        <v>8.4600000000000009</v>
      </c>
      <c r="E349" s="204">
        <f t="shared" si="0"/>
        <v>8.3650000000000002</v>
      </c>
      <c r="F349" s="203">
        <v>8.27</v>
      </c>
      <c r="G349" s="204">
        <f t="shared" si="1"/>
        <v>8.2199999999999989</v>
      </c>
      <c r="H349" s="202">
        <v>8.17</v>
      </c>
      <c r="I349" s="202">
        <f t="shared" si="2"/>
        <v>8.1666666666666661</v>
      </c>
      <c r="J349" s="202">
        <f t="shared" si="3"/>
        <v>8.163333333333334</v>
      </c>
      <c r="K349" s="203">
        <v>8.16</v>
      </c>
      <c r="L349" s="204">
        <f t="shared" si="4"/>
        <v>8.18</v>
      </c>
      <c r="M349" s="204">
        <f t="shared" si="5"/>
        <v>8.1999999999999993</v>
      </c>
      <c r="N349" s="204">
        <f t="shared" si="6"/>
        <v>8.2200000000000006</v>
      </c>
      <c r="O349" s="204">
        <f t="shared" si="7"/>
        <v>8.24</v>
      </c>
      <c r="P349" s="202">
        <v>8.26</v>
      </c>
      <c r="Q349" s="202">
        <f t="shared" si="8"/>
        <v>8.2799999999999994</v>
      </c>
      <c r="R349" s="202">
        <f t="shared" si="9"/>
        <v>8.2999999999999989</v>
      </c>
      <c r="S349" s="202">
        <f t="shared" si="10"/>
        <v>8.32</v>
      </c>
      <c r="T349" s="202">
        <f t="shared" si="11"/>
        <v>8.34</v>
      </c>
      <c r="U349" s="205">
        <v>8.36</v>
      </c>
    </row>
    <row r="350" spans="1:21">
      <c r="A350" s="207">
        <v>42634</v>
      </c>
      <c r="B350" s="206">
        <v>9.06</v>
      </c>
      <c r="C350" s="202">
        <v>8.66</v>
      </c>
      <c r="D350" s="203">
        <v>8.52</v>
      </c>
      <c r="E350" s="204">
        <f t="shared" si="0"/>
        <v>8.4250000000000007</v>
      </c>
      <c r="F350" s="203">
        <v>8.33</v>
      </c>
      <c r="G350" s="204">
        <f t="shared" si="1"/>
        <v>8.2750000000000004</v>
      </c>
      <c r="H350" s="202">
        <v>8.2200000000000006</v>
      </c>
      <c r="I350" s="202">
        <f t="shared" si="2"/>
        <v>8.2133333333333329</v>
      </c>
      <c r="J350" s="202">
        <f t="shared" si="3"/>
        <v>8.206666666666667</v>
      </c>
      <c r="K350" s="203">
        <v>8.1999999999999993</v>
      </c>
      <c r="L350" s="204">
        <f t="shared" si="4"/>
        <v>8.2219999999999995</v>
      </c>
      <c r="M350" s="204">
        <f t="shared" si="5"/>
        <v>8.2439999999999998</v>
      </c>
      <c r="N350" s="204">
        <f t="shared" si="6"/>
        <v>8.266</v>
      </c>
      <c r="O350" s="204">
        <f t="shared" si="7"/>
        <v>8.2880000000000003</v>
      </c>
      <c r="P350" s="202">
        <v>8.31</v>
      </c>
      <c r="Q350" s="202">
        <f t="shared" si="8"/>
        <v>8.3339999999999996</v>
      </c>
      <c r="R350" s="202">
        <f t="shared" si="9"/>
        <v>8.3580000000000005</v>
      </c>
      <c r="S350" s="202">
        <f t="shared" si="10"/>
        <v>8.3819999999999997</v>
      </c>
      <c r="T350" s="202">
        <f t="shared" si="11"/>
        <v>8.4060000000000006</v>
      </c>
      <c r="U350" s="205">
        <v>8.43</v>
      </c>
    </row>
    <row r="351" spans="1:21">
      <c r="A351" s="207">
        <v>42633</v>
      </c>
      <c r="B351" s="206">
        <v>9.17</v>
      </c>
      <c r="C351" s="202">
        <v>8.82</v>
      </c>
      <c r="D351" s="203">
        <v>8.66</v>
      </c>
      <c r="E351" s="204">
        <f t="shared" si="0"/>
        <v>8.5500000000000007</v>
      </c>
      <c r="F351" s="203">
        <v>8.44</v>
      </c>
      <c r="G351" s="204">
        <f t="shared" si="1"/>
        <v>8.379999999999999</v>
      </c>
      <c r="H351" s="202">
        <v>8.32</v>
      </c>
      <c r="I351" s="202">
        <f t="shared" si="2"/>
        <v>8.3033333333333328</v>
      </c>
      <c r="J351" s="202">
        <f t="shared" si="3"/>
        <v>8.2866666666666671</v>
      </c>
      <c r="K351" s="203">
        <v>8.27</v>
      </c>
      <c r="L351" s="204">
        <f t="shared" si="4"/>
        <v>8.2880000000000003</v>
      </c>
      <c r="M351" s="204">
        <f t="shared" si="5"/>
        <v>8.3059999999999992</v>
      </c>
      <c r="N351" s="204">
        <f t="shared" si="6"/>
        <v>8.3239999999999998</v>
      </c>
      <c r="O351" s="204">
        <f t="shared" si="7"/>
        <v>8.3419999999999987</v>
      </c>
      <c r="P351" s="202">
        <v>8.36</v>
      </c>
      <c r="Q351" s="202">
        <f t="shared" si="8"/>
        <v>8.3840000000000003</v>
      </c>
      <c r="R351" s="202">
        <f t="shared" si="9"/>
        <v>8.4079999999999995</v>
      </c>
      <c r="S351" s="202">
        <f t="shared" si="10"/>
        <v>8.4320000000000004</v>
      </c>
      <c r="T351" s="202">
        <f t="shared" si="11"/>
        <v>8.4559999999999995</v>
      </c>
      <c r="U351" s="205">
        <v>8.48</v>
      </c>
    </row>
    <row r="352" spans="1:21">
      <c r="A352" s="207">
        <v>42632</v>
      </c>
      <c r="B352" s="206">
        <v>9.08</v>
      </c>
      <c r="C352" s="202">
        <v>8.76</v>
      </c>
      <c r="D352" s="203">
        <v>8.6</v>
      </c>
      <c r="E352" s="204">
        <f t="shared" si="0"/>
        <v>8.5</v>
      </c>
      <c r="F352" s="203">
        <v>8.4</v>
      </c>
      <c r="G352" s="204">
        <f t="shared" si="1"/>
        <v>8.3449999999999989</v>
      </c>
      <c r="H352" s="202">
        <v>8.2899999999999991</v>
      </c>
      <c r="I352" s="202">
        <f t="shared" si="2"/>
        <v>8.2766666666666655</v>
      </c>
      <c r="J352" s="202">
        <f t="shared" si="3"/>
        <v>8.2633333333333336</v>
      </c>
      <c r="K352" s="203">
        <v>8.25</v>
      </c>
      <c r="L352" s="204">
        <f t="shared" si="4"/>
        <v>8.27</v>
      </c>
      <c r="M352" s="204">
        <f t="shared" si="5"/>
        <v>8.2899999999999991</v>
      </c>
      <c r="N352" s="204">
        <f t="shared" si="6"/>
        <v>8.31</v>
      </c>
      <c r="O352" s="204">
        <f t="shared" si="7"/>
        <v>8.33</v>
      </c>
      <c r="P352" s="202">
        <v>8.35</v>
      </c>
      <c r="Q352" s="202">
        <f t="shared" si="8"/>
        <v>8.3780000000000001</v>
      </c>
      <c r="R352" s="202">
        <f t="shared" si="9"/>
        <v>8.4060000000000006</v>
      </c>
      <c r="S352" s="202">
        <f t="shared" si="10"/>
        <v>8.4339999999999993</v>
      </c>
      <c r="T352" s="202">
        <f t="shared" si="11"/>
        <v>8.4619999999999997</v>
      </c>
      <c r="U352" s="205">
        <v>8.49</v>
      </c>
    </row>
    <row r="353" spans="1:21">
      <c r="A353" s="207">
        <v>42629</v>
      </c>
      <c r="B353" s="206">
        <v>9.06</v>
      </c>
      <c r="C353" s="202">
        <v>8.69</v>
      </c>
      <c r="D353" s="203">
        <v>8.52</v>
      </c>
      <c r="E353" s="204">
        <f t="shared" si="0"/>
        <v>8.4349999999999987</v>
      </c>
      <c r="F353" s="203">
        <v>8.35</v>
      </c>
      <c r="G353" s="204">
        <f t="shared" si="1"/>
        <v>8.3099999999999987</v>
      </c>
      <c r="H353" s="202">
        <v>8.27</v>
      </c>
      <c r="I353" s="202">
        <f t="shared" si="2"/>
        <v>8.2633333333333336</v>
      </c>
      <c r="J353" s="202">
        <f t="shared" si="3"/>
        <v>8.2566666666666659</v>
      </c>
      <c r="K353" s="203">
        <v>8.25</v>
      </c>
      <c r="L353" s="204">
        <f t="shared" si="4"/>
        <v>8.2780000000000005</v>
      </c>
      <c r="M353" s="204">
        <f t="shared" si="5"/>
        <v>8.3060000000000009</v>
      </c>
      <c r="N353" s="204">
        <f t="shared" si="6"/>
        <v>8.3339999999999996</v>
      </c>
      <c r="O353" s="204">
        <f t="shared" si="7"/>
        <v>8.3620000000000001</v>
      </c>
      <c r="P353" s="202">
        <v>8.39</v>
      </c>
      <c r="Q353" s="202">
        <f t="shared" si="8"/>
        <v>8.418000000000001</v>
      </c>
      <c r="R353" s="202">
        <f t="shared" si="9"/>
        <v>8.4459999999999997</v>
      </c>
      <c r="S353" s="202">
        <f t="shared" si="10"/>
        <v>8.4740000000000002</v>
      </c>
      <c r="T353" s="202">
        <f t="shared" si="11"/>
        <v>8.5019999999999989</v>
      </c>
      <c r="U353" s="205">
        <v>8.5299999999999994</v>
      </c>
    </row>
    <row r="354" spans="1:21">
      <c r="A354" s="207">
        <v>42628</v>
      </c>
      <c r="B354" s="206">
        <v>8.8800000000000008</v>
      </c>
      <c r="C354" s="202">
        <v>8.5399999999999991</v>
      </c>
      <c r="D354" s="203">
        <v>8.3800000000000008</v>
      </c>
      <c r="E354" s="204">
        <f t="shared" si="0"/>
        <v>8.2899999999999991</v>
      </c>
      <c r="F354" s="203">
        <v>8.1999999999999993</v>
      </c>
      <c r="G354" s="204">
        <f t="shared" si="1"/>
        <v>8.1649999999999991</v>
      </c>
      <c r="H354" s="202">
        <v>8.1300000000000008</v>
      </c>
      <c r="I354" s="202">
        <f t="shared" si="2"/>
        <v>8.1333333333333346</v>
      </c>
      <c r="J354" s="202">
        <f t="shared" si="3"/>
        <v>8.1366666666666667</v>
      </c>
      <c r="K354" s="203">
        <v>8.14</v>
      </c>
      <c r="L354" s="204">
        <f t="shared" si="4"/>
        <v>8.17</v>
      </c>
      <c r="M354" s="204">
        <f t="shared" si="5"/>
        <v>8.1999999999999993</v>
      </c>
      <c r="N354" s="204">
        <f t="shared" si="6"/>
        <v>8.23</v>
      </c>
      <c r="O354" s="204">
        <f t="shared" si="7"/>
        <v>8.26</v>
      </c>
      <c r="P354" s="202">
        <v>8.2899999999999991</v>
      </c>
      <c r="Q354" s="202">
        <f t="shared" si="8"/>
        <v>8.3219999999999992</v>
      </c>
      <c r="R354" s="202">
        <f t="shared" si="9"/>
        <v>8.3539999999999992</v>
      </c>
      <c r="S354" s="202">
        <f t="shared" si="10"/>
        <v>8.3859999999999992</v>
      </c>
      <c r="T354" s="202">
        <f t="shared" si="11"/>
        <v>8.4179999999999993</v>
      </c>
      <c r="U354" s="205">
        <v>8.4499999999999993</v>
      </c>
    </row>
    <row r="355" spans="1:21">
      <c r="A355" s="207">
        <v>42627</v>
      </c>
      <c r="B355" s="206">
        <v>8.86</v>
      </c>
      <c r="C355" s="202">
        <v>8.52</v>
      </c>
      <c r="D355" s="203">
        <v>8.36</v>
      </c>
      <c r="E355" s="204">
        <f t="shared" si="0"/>
        <v>8.2850000000000001</v>
      </c>
      <c r="F355" s="203">
        <v>8.2100000000000009</v>
      </c>
      <c r="G355" s="204">
        <f t="shared" si="1"/>
        <v>8.18</v>
      </c>
      <c r="H355" s="202">
        <v>8.15</v>
      </c>
      <c r="I355" s="202">
        <f t="shared" si="2"/>
        <v>8.1466666666666665</v>
      </c>
      <c r="J355" s="202">
        <f t="shared" si="3"/>
        <v>8.1433333333333344</v>
      </c>
      <c r="K355" s="203">
        <v>8.14</v>
      </c>
      <c r="L355" s="204">
        <f t="shared" si="4"/>
        <v>8.17</v>
      </c>
      <c r="M355" s="204">
        <f t="shared" si="5"/>
        <v>8.1999999999999993</v>
      </c>
      <c r="N355" s="204">
        <f t="shared" si="6"/>
        <v>8.23</v>
      </c>
      <c r="O355" s="204">
        <f t="shared" si="7"/>
        <v>8.26</v>
      </c>
      <c r="P355" s="202">
        <v>8.2899999999999991</v>
      </c>
      <c r="Q355" s="202">
        <f t="shared" si="8"/>
        <v>8.3239999999999998</v>
      </c>
      <c r="R355" s="202">
        <f t="shared" si="9"/>
        <v>8.3580000000000005</v>
      </c>
      <c r="S355" s="202">
        <f t="shared" si="10"/>
        <v>8.3919999999999995</v>
      </c>
      <c r="T355" s="202">
        <f t="shared" si="11"/>
        <v>8.4260000000000002</v>
      </c>
      <c r="U355" s="205">
        <v>8.4600000000000009</v>
      </c>
    </row>
    <row r="356" spans="1:21">
      <c r="A356" s="207">
        <v>42626</v>
      </c>
      <c r="B356" s="206">
        <v>8.9</v>
      </c>
      <c r="C356" s="202">
        <v>8.57</v>
      </c>
      <c r="D356" s="203">
        <v>8.42</v>
      </c>
      <c r="E356" s="204">
        <f t="shared" si="0"/>
        <v>8.3249999999999993</v>
      </c>
      <c r="F356" s="203">
        <v>8.23</v>
      </c>
      <c r="G356" s="204">
        <f t="shared" si="1"/>
        <v>8.18</v>
      </c>
      <c r="H356" s="202">
        <v>8.1300000000000008</v>
      </c>
      <c r="I356" s="202">
        <f t="shared" si="2"/>
        <v>8.1233333333333331</v>
      </c>
      <c r="J356" s="202">
        <f t="shared" si="3"/>
        <v>8.1166666666666671</v>
      </c>
      <c r="K356" s="203">
        <v>8.11</v>
      </c>
      <c r="L356" s="204">
        <f t="shared" si="4"/>
        <v>8.1399999999999988</v>
      </c>
      <c r="M356" s="204">
        <f t="shared" si="5"/>
        <v>8.17</v>
      </c>
      <c r="N356" s="204">
        <f t="shared" si="6"/>
        <v>8.1999999999999993</v>
      </c>
      <c r="O356" s="204">
        <f t="shared" si="7"/>
        <v>8.23</v>
      </c>
      <c r="P356" s="202">
        <v>8.26</v>
      </c>
      <c r="Q356" s="202">
        <f t="shared" si="8"/>
        <v>8.2959999999999994</v>
      </c>
      <c r="R356" s="202">
        <f t="shared" si="9"/>
        <v>8.331999999999999</v>
      </c>
      <c r="S356" s="202">
        <f t="shared" si="10"/>
        <v>8.3680000000000003</v>
      </c>
      <c r="T356" s="202">
        <f t="shared" si="11"/>
        <v>8.4039999999999999</v>
      </c>
      <c r="U356" s="205">
        <v>8.44</v>
      </c>
    </row>
    <row r="357" spans="1:21">
      <c r="A357" s="207">
        <v>42625</v>
      </c>
      <c r="B357" s="206">
        <v>8.9700000000000006</v>
      </c>
      <c r="C357" s="202">
        <v>8.6300000000000008</v>
      </c>
      <c r="D357" s="203">
        <v>8.4600000000000009</v>
      </c>
      <c r="E357" s="204">
        <f t="shared" si="0"/>
        <v>8.3450000000000006</v>
      </c>
      <c r="F357" s="203">
        <v>8.23</v>
      </c>
      <c r="G357" s="204">
        <f t="shared" si="1"/>
        <v>8.1649999999999991</v>
      </c>
      <c r="H357" s="202">
        <v>8.1</v>
      </c>
      <c r="I357" s="202">
        <f t="shared" si="2"/>
        <v>8.0933333333333337</v>
      </c>
      <c r="J357" s="202">
        <f t="shared" si="3"/>
        <v>8.086666666666666</v>
      </c>
      <c r="K357" s="203">
        <v>8.08</v>
      </c>
      <c r="L357" s="204">
        <f t="shared" si="4"/>
        <v>8.1120000000000001</v>
      </c>
      <c r="M357" s="204">
        <f t="shared" si="5"/>
        <v>8.1440000000000001</v>
      </c>
      <c r="N357" s="204">
        <f t="shared" si="6"/>
        <v>8.1760000000000002</v>
      </c>
      <c r="O357" s="204">
        <f t="shared" si="7"/>
        <v>8.2080000000000002</v>
      </c>
      <c r="P357" s="202">
        <v>8.24</v>
      </c>
      <c r="Q357" s="202">
        <f t="shared" si="8"/>
        <v>8.2780000000000005</v>
      </c>
      <c r="R357" s="202">
        <f t="shared" si="9"/>
        <v>8.3160000000000007</v>
      </c>
      <c r="S357" s="202">
        <f t="shared" si="10"/>
        <v>8.3539999999999992</v>
      </c>
      <c r="T357" s="202">
        <f t="shared" si="11"/>
        <v>8.3919999999999995</v>
      </c>
      <c r="U357" s="205">
        <v>8.43</v>
      </c>
    </row>
    <row r="358" spans="1:21">
      <c r="A358" s="207">
        <v>42622</v>
      </c>
      <c r="B358" s="206">
        <v>8.99</v>
      </c>
      <c r="C358" s="202">
        <v>8.65</v>
      </c>
      <c r="D358" s="203">
        <v>8.48</v>
      </c>
      <c r="E358" s="204">
        <f t="shared" si="0"/>
        <v>8.3650000000000002</v>
      </c>
      <c r="F358" s="203">
        <v>8.25</v>
      </c>
      <c r="G358" s="204">
        <f t="shared" si="1"/>
        <v>8.18</v>
      </c>
      <c r="H358" s="202">
        <v>8.11</v>
      </c>
      <c r="I358" s="202">
        <f t="shared" si="2"/>
        <v>8.1033333333333335</v>
      </c>
      <c r="J358" s="202">
        <f t="shared" si="3"/>
        <v>8.0966666666666658</v>
      </c>
      <c r="K358" s="203">
        <v>8.09</v>
      </c>
      <c r="L358" s="204">
        <f t="shared" si="4"/>
        <v>8.1219999999999999</v>
      </c>
      <c r="M358" s="204">
        <f t="shared" si="5"/>
        <v>8.1539999999999999</v>
      </c>
      <c r="N358" s="204">
        <f t="shared" si="6"/>
        <v>8.1859999999999999</v>
      </c>
      <c r="O358" s="204">
        <f t="shared" si="7"/>
        <v>8.218</v>
      </c>
      <c r="P358" s="202">
        <v>8.25</v>
      </c>
      <c r="Q358" s="202">
        <f t="shared" si="8"/>
        <v>8.2899999999999991</v>
      </c>
      <c r="R358" s="202">
        <f t="shared" si="9"/>
        <v>8.33</v>
      </c>
      <c r="S358" s="202">
        <f t="shared" si="10"/>
        <v>8.3699999999999992</v>
      </c>
      <c r="T358" s="202">
        <f t="shared" si="11"/>
        <v>8.41</v>
      </c>
      <c r="U358" s="205">
        <v>8.4499999999999993</v>
      </c>
    </row>
    <row r="359" spans="1:21">
      <c r="A359" s="207">
        <v>42621</v>
      </c>
      <c r="B359" s="206">
        <v>8.98</v>
      </c>
      <c r="C359" s="202">
        <v>8.56</v>
      </c>
      <c r="D359" s="203">
        <v>8.36</v>
      </c>
      <c r="E359" s="204">
        <f t="shared" si="0"/>
        <v>8.23</v>
      </c>
      <c r="F359" s="203">
        <v>8.1</v>
      </c>
      <c r="G359" s="204">
        <f t="shared" si="1"/>
        <v>8.0350000000000001</v>
      </c>
      <c r="H359" s="202">
        <v>7.97</v>
      </c>
      <c r="I359" s="202">
        <f t="shared" si="2"/>
        <v>7.96</v>
      </c>
      <c r="J359" s="202">
        <f t="shared" si="3"/>
        <v>7.95</v>
      </c>
      <c r="K359" s="203">
        <v>7.94</v>
      </c>
      <c r="L359" s="204">
        <f t="shared" si="4"/>
        <v>7.9740000000000002</v>
      </c>
      <c r="M359" s="204">
        <f t="shared" si="5"/>
        <v>8.0079999999999991</v>
      </c>
      <c r="N359" s="204">
        <f t="shared" si="6"/>
        <v>8.0419999999999998</v>
      </c>
      <c r="O359" s="204">
        <f t="shared" si="7"/>
        <v>8.0760000000000005</v>
      </c>
      <c r="P359" s="202">
        <v>8.11</v>
      </c>
      <c r="Q359" s="202">
        <f t="shared" si="8"/>
        <v>8.1519999999999992</v>
      </c>
      <c r="R359" s="202">
        <f t="shared" si="9"/>
        <v>8.1939999999999991</v>
      </c>
      <c r="S359" s="202">
        <f t="shared" si="10"/>
        <v>8.2360000000000007</v>
      </c>
      <c r="T359" s="202">
        <f t="shared" si="11"/>
        <v>8.2780000000000005</v>
      </c>
      <c r="U359" s="205">
        <v>8.32</v>
      </c>
    </row>
    <row r="360" spans="1:21">
      <c r="A360" s="207">
        <v>42620</v>
      </c>
      <c r="B360" s="206">
        <v>8.9700000000000006</v>
      </c>
      <c r="C360" s="202">
        <v>8.6</v>
      </c>
      <c r="D360" s="203">
        <v>8.42</v>
      </c>
      <c r="E360" s="204">
        <f t="shared" si="0"/>
        <v>8.3049999999999997</v>
      </c>
      <c r="F360" s="203">
        <v>8.19</v>
      </c>
      <c r="G360" s="204">
        <f t="shared" si="1"/>
        <v>8.125</v>
      </c>
      <c r="H360" s="202">
        <v>8.06</v>
      </c>
      <c r="I360" s="202">
        <f t="shared" si="2"/>
        <v>8.043333333333333</v>
      </c>
      <c r="J360" s="202">
        <f t="shared" si="3"/>
        <v>8.0266666666666673</v>
      </c>
      <c r="K360" s="203">
        <v>8.01</v>
      </c>
      <c r="L360" s="204">
        <f t="shared" si="4"/>
        <v>8.0380000000000003</v>
      </c>
      <c r="M360" s="204">
        <f t="shared" si="5"/>
        <v>8.0660000000000007</v>
      </c>
      <c r="N360" s="204">
        <f t="shared" si="6"/>
        <v>8.0939999999999994</v>
      </c>
      <c r="O360" s="204">
        <f t="shared" si="7"/>
        <v>8.1219999999999999</v>
      </c>
      <c r="P360" s="202">
        <v>8.15</v>
      </c>
      <c r="Q360" s="202">
        <f t="shared" si="8"/>
        <v>8.19</v>
      </c>
      <c r="R360" s="202">
        <f t="shared" si="9"/>
        <v>8.23</v>
      </c>
      <c r="S360" s="202">
        <f t="shared" si="10"/>
        <v>8.27</v>
      </c>
      <c r="T360" s="202">
        <f t="shared" si="11"/>
        <v>8.31</v>
      </c>
      <c r="U360" s="205">
        <v>8.35</v>
      </c>
    </row>
    <row r="361" spans="1:21">
      <c r="A361" s="207">
        <v>42619</v>
      </c>
      <c r="B361" s="206">
        <v>9.01</v>
      </c>
      <c r="C361" s="202">
        <v>8.6300000000000008</v>
      </c>
      <c r="D361" s="203">
        <v>8.4700000000000006</v>
      </c>
      <c r="E361" s="204">
        <f t="shared" si="0"/>
        <v>8.3550000000000004</v>
      </c>
      <c r="F361" s="203">
        <v>8.24</v>
      </c>
      <c r="G361" s="204">
        <f t="shared" si="1"/>
        <v>8.17</v>
      </c>
      <c r="H361" s="202">
        <v>8.1</v>
      </c>
      <c r="I361" s="202">
        <f t="shared" si="2"/>
        <v>8.08</v>
      </c>
      <c r="J361" s="202">
        <f t="shared" si="3"/>
        <v>8.0599999999999987</v>
      </c>
      <c r="K361" s="203">
        <v>8.0399999999999991</v>
      </c>
      <c r="L361" s="204">
        <f t="shared" si="4"/>
        <v>8.0659999999999989</v>
      </c>
      <c r="M361" s="204">
        <f t="shared" si="5"/>
        <v>8.0919999999999987</v>
      </c>
      <c r="N361" s="204">
        <f t="shared" si="6"/>
        <v>8.1180000000000003</v>
      </c>
      <c r="O361" s="204">
        <f t="shared" si="7"/>
        <v>8.1440000000000001</v>
      </c>
      <c r="P361" s="202">
        <v>8.17</v>
      </c>
      <c r="Q361" s="202">
        <f t="shared" si="8"/>
        <v>8.2099999999999991</v>
      </c>
      <c r="R361" s="202">
        <f t="shared" si="9"/>
        <v>8.25</v>
      </c>
      <c r="S361" s="202">
        <f t="shared" si="10"/>
        <v>8.2899999999999991</v>
      </c>
      <c r="T361" s="202">
        <f t="shared" si="11"/>
        <v>8.33</v>
      </c>
      <c r="U361" s="205">
        <v>8.3699999999999992</v>
      </c>
    </row>
    <row r="362" spans="1:21">
      <c r="A362" s="207">
        <v>42618</v>
      </c>
      <c r="B362" s="206">
        <v>9.02</v>
      </c>
      <c r="C362" s="202">
        <v>8.7200000000000006</v>
      </c>
      <c r="D362" s="203">
        <v>8.5399999999999991</v>
      </c>
      <c r="E362" s="204">
        <f t="shared" si="0"/>
        <v>8.4250000000000007</v>
      </c>
      <c r="F362" s="203">
        <v>8.31</v>
      </c>
      <c r="G362" s="204">
        <f t="shared" si="1"/>
        <v>8.24</v>
      </c>
      <c r="H362" s="202">
        <v>8.17</v>
      </c>
      <c r="I362" s="202">
        <f t="shared" si="2"/>
        <v>8.1466666666666665</v>
      </c>
      <c r="J362" s="202">
        <f t="shared" si="3"/>
        <v>8.1233333333333331</v>
      </c>
      <c r="K362" s="203">
        <v>8.1</v>
      </c>
      <c r="L362" s="204">
        <f t="shared" si="4"/>
        <v>8.1199999999999992</v>
      </c>
      <c r="M362" s="204">
        <f t="shared" si="5"/>
        <v>8.1399999999999988</v>
      </c>
      <c r="N362" s="204">
        <f t="shared" si="6"/>
        <v>8.16</v>
      </c>
      <c r="O362" s="204">
        <f t="shared" si="7"/>
        <v>8.18</v>
      </c>
      <c r="P362" s="202">
        <v>8.1999999999999993</v>
      </c>
      <c r="Q362" s="202">
        <f t="shared" si="8"/>
        <v>8.2379999999999995</v>
      </c>
      <c r="R362" s="202">
        <f t="shared" si="9"/>
        <v>8.2759999999999998</v>
      </c>
      <c r="S362" s="202">
        <f t="shared" si="10"/>
        <v>8.3140000000000001</v>
      </c>
      <c r="T362" s="202">
        <f t="shared" si="11"/>
        <v>8.3520000000000003</v>
      </c>
      <c r="U362" s="205">
        <v>8.39</v>
      </c>
    </row>
    <row r="363" spans="1:21">
      <c r="A363" s="207">
        <v>42615</v>
      </c>
      <c r="B363" s="206">
        <v>8.99</v>
      </c>
      <c r="C363" s="202">
        <v>8.77</v>
      </c>
      <c r="D363" s="203">
        <v>8.61</v>
      </c>
      <c r="E363" s="204">
        <f t="shared" si="0"/>
        <v>8.4899999999999984</v>
      </c>
      <c r="F363" s="203">
        <v>8.3699999999999992</v>
      </c>
      <c r="G363" s="204">
        <f t="shared" si="1"/>
        <v>8.2949999999999999</v>
      </c>
      <c r="H363" s="202">
        <v>8.2200000000000006</v>
      </c>
      <c r="I363" s="202">
        <f t="shared" si="2"/>
        <v>8.1866666666666674</v>
      </c>
      <c r="J363" s="202">
        <f t="shared" si="3"/>
        <v>8.1533333333333324</v>
      </c>
      <c r="K363" s="203">
        <v>8.1199999999999992</v>
      </c>
      <c r="L363" s="204">
        <f t="shared" si="4"/>
        <v>8.1379999999999999</v>
      </c>
      <c r="M363" s="204">
        <f t="shared" si="5"/>
        <v>8.1560000000000006</v>
      </c>
      <c r="N363" s="204">
        <f t="shared" si="6"/>
        <v>8.1739999999999995</v>
      </c>
      <c r="O363" s="204">
        <f t="shared" si="7"/>
        <v>8.1920000000000002</v>
      </c>
      <c r="P363" s="202">
        <v>8.2100000000000009</v>
      </c>
      <c r="Q363" s="202">
        <f t="shared" si="8"/>
        <v>8.2440000000000015</v>
      </c>
      <c r="R363" s="202">
        <f t="shared" si="9"/>
        <v>8.2780000000000005</v>
      </c>
      <c r="S363" s="202">
        <f t="shared" si="10"/>
        <v>8.3120000000000012</v>
      </c>
      <c r="T363" s="202">
        <f t="shared" si="11"/>
        <v>8.3460000000000001</v>
      </c>
      <c r="U363" s="205">
        <v>8.3800000000000008</v>
      </c>
    </row>
    <row r="364" spans="1:21">
      <c r="A364" s="207">
        <v>42614</v>
      </c>
      <c r="B364" s="206">
        <v>8.98</v>
      </c>
      <c r="C364" s="202">
        <v>8.82</v>
      </c>
      <c r="D364" s="203">
        <v>8.67</v>
      </c>
      <c r="E364" s="204">
        <f t="shared" si="0"/>
        <v>8.5449999999999999</v>
      </c>
      <c r="F364" s="203">
        <v>8.42</v>
      </c>
      <c r="G364" s="204">
        <f t="shared" si="1"/>
        <v>8.34</v>
      </c>
      <c r="H364" s="202">
        <v>8.26</v>
      </c>
      <c r="I364" s="202">
        <f t="shared" si="2"/>
        <v>8.2266666666666666</v>
      </c>
      <c r="J364" s="202">
        <f t="shared" si="3"/>
        <v>8.1933333333333334</v>
      </c>
      <c r="K364" s="203">
        <v>8.16</v>
      </c>
      <c r="L364" s="204">
        <f t="shared" si="4"/>
        <v>8.1739999999999995</v>
      </c>
      <c r="M364" s="204">
        <f t="shared" si="5"/>
        <v>8.1880000000000006</v>
      </c>
      <c r="N364" s="204">
        <f t="shared" si="6"/>
        <v>8.202</v>
      </c>
      <c r="O364" s="204">
        <f t="shared" si="7"/>
        <v>8.2160000000000011</v>
      </c>
      <c r="P364" s="202">
        <v>8.23</v>
      </c>
      <c r="Q364" s="202">
        <f t="shared" si="8"/>
        <v>8.2580000000000009</v>
      </c>
      <c r="R364" s="202">
        <f t="shared" si="9"/>
        <v>8.2859999999999996</v>
      </c>
      <c r="S364" s="202">
        <f t="shared" si="10"/>
        <v>8.3140000000000001</v>
      </c>
      <c r="T364" s="202">
        <f t="shared" si="11"/>
        <v>8.3419999999999987</v>
      </c>
      <c r="U364" s="205">
        <v>8.3699999999999992</v>
      </c>
    </row>
    <row r="365" spans="1:21">
      <c r="A365" s="207">
        <v>42613</v>
      </c>
      <c r="B365" s="206">
        <v>9.01</v>
      </c>
      <c r="C365" s="202">
        <v>8.83</v>
      </c>
      <c r="D365" s="203">
        <v>8.68</v>
      </c>
      <c r="E365" s="204">
        <f t="shared" si="0"/>
        <v>8.5549999999999997</v>
      </c>
      <c r="F365" s="203">
        <v>8.43</v>
      </c>
      <c r="G365" s="204">
        <f t="shared" si="1"/>
        <v>8.35</v>
      </c>
      <c r="H365" s="202">
        <v>8.27</v>
      </c>
      <c r="I365" s="202">
        <f t="shared" si="2"/>
        <v>8.2366666666666664</v>
      </c>
      <c r="J365" s="202">
        <f t="shared" si="3"/>
        <v>8.2033333333333331</v>
      </c>
      <c r="K365" s="203">
        <v>8.17</v>
      </c>
      <c r="L365" s="204">
        <f t="shared" si="4"/>
        <v>8.18</v>
      </c>
      <c r="M365" s="204">
        <f t="shared" si="5"/>
        <v>8.19</v>
      </c>
      <c r="N365" s="204">
        <f t="shared" si="6"/>
        <v>8.2000000000000011</v>
      </c>
      <c r="O365" s="204">
        <f t="shared" si="7"/>
        <v>8.2100000000000009</v>
      </c>
      <c r="P365" s="202">
        <v>8.2200000000000006</v>
      </c>
      <c r="Q365" s="202">
        <f t="shared" si="8"/>
        <v>8.2439999999999998</v>
      </c>
      <c r="R365" s="202">
        <f t="shared" si="9"/>
        <v>8.2680000000000007</v>
      </c>
      <c r="S365" s="202">
        <f t="shared" si="10"/>
        <v>8.2919999999999998</v>
      </c>
      <c r="T365" s="202">
        <f t="shared" si="11"/>
        <v>8.3160000000000007</v>
      </c>
      <c r="U365" s="205">
        <v>8.34</v>
      </c>
    </row>
    <row r="366" spans="1:21">
      <c r="A366" s="207">
        <v>42612</v>
      </c>
      <c r="B366" s="206">
        <v>9.07</v>
      </c>
      <c r="C366" s="202">
        <v>8.91</v>
      </c>
      <c r="D366" s="203">
        <v>8.77</v>
      </c>
      <c r="E366" s="204">
        <f t="shared" si="0"/>
        <v>8.64</v>
      </c>
      <c r="F366" s="203">
        <v>8.51</v>
      </c>
      <c r="G366" s="204">
        <f t="shared" si="1"/>
        <v>8.42</v>
      </c>
      <c r="H366" s="202">
        <v>8.33</v>
      </c>
      <c r="I366" s="202">
        <f t="shared" si="2"/>
        <v>8.293333333333333</v>
      </c>
      <c r="J366" s="202">
        <f t="shared" si="3"/>
        <v>8.2566666666666677</v>
      </c>
      <c r="K366" s="203">
        <v>8.2200000000000006</v>
      </c>
      <c r="L366" s="204">
        <f t="shared" si="4"/>
        <v>8.2240000000000002</v>
      </c>
      <c r="M366" s="204">
        <f t="shared" si="5"/>
        <v>8.2279999999999998</v>
      </c>
      <c r="N366" s="204">
        <f t="shared" si="6"/>
        <v>8.2320000000000011</v>
      </c>
      <c r="O366" s="204">
        <f t="shared" si="7"/>
        <v>8.2360000000000007</v>
      </c>
      <c r="P366" s="202">
        <v>8.24</v>
      </c>
      <c r="Q366" s="202">
        <f t="shared" si="8"/>
        <v>8.2639999999999993</v>
      </c>
      <c r="R366" s="202">
        <f t="shared" si="9"/>
        <v>8.2880000000000003</v>
      </c>
      <c r="S366" s="202">
        <f t="shared" si="10"/>
        <v>8.3119999999999994</v>
      </c>
      <c r="T366" s="202">
        <f t="shared" si="11"/>
        <v>8.3360000000000003</v>
      </c>
      <c r="U366" s="205">
        <v>8.36</v>
      </c>
    </row>
    <row r="367" spans="1:21">
      <c r="A367" s="207">
        <v>42611</v>
      </c>
      <c r="B367" s="206">
        <v>9.1</v>
      </c>
      <c r="C367" s="202">
        <v>8.93</v>
      </c>
      <c r="D367" s="203">
        <v>8.7899999999999991</v>
      </c>
      <c r="E367" s="204">
        <f t="shared" si="0"/>
        <v>8.6649999999999991</v>
      </c>
      <c r="F367" s="203">
        <v>8.5399999999999991</v>
      </c>
      <c r="G367" s="204">
        <f t="shared" si="1"/>
        <v>8.4549999999999983</v>
      </c>
      <c r="H367" s="202">
        <v>8.3699999999999992</v>
      </c>
      <c r="I367" s="202">
        <f t="shared" si="2"/>
        <v>8.3266666666666662</v>
      </c>
      <c r="J367" s="202">
        <f t="shared" si="3"/>
        <v>8.2833333333333332</v>
      </c>
      <c r="K367" s="203">
        <v>8.24</v>
      </c>
      <c r="L367" s="204">
        <f t="shared" si="4"/>
        <v>8.2420000000000009</v>
      </c>
      <c r="M367" s="204">
        <f t="shared" si="5"/>
        <v>8.2439999999999998</v>
      </c>
      <c r="N367" s="204">
        <f t="shared" si="6"/>
        <v>8.2460000000000004</v>
      </c>
      <c r="O367" s="204">
        <f t="shared" si="7"/>
        <v>8.2479999999999993</v>
      </c>
      <c r="P367" s="202">
        <v>8.25</v>
      </c>
      <c r="Q367" s="202">
        <f t="shared" si="8"/>
        <v>8.27</v>
      </c>
      <c r="R367" s="202">
        <f t="shared" si="9"/>
        <v>8.2899999999999991</v>
      </c>
      <c r="S367" s="202">
        <f t="shared" si="10"/>
        <v>8.31</v>
      </c>
      <c r="T367" s="202">
        <f t="shared" si="11"/>
        <v>8.33</v>
      </c>
      <c r="U367" s="205">
        <v>8.35</v>
      </c>
    </row>
    <row r="368" spans="1:21">
      <c r="A368" s="207">
        <v>42608</v>
      </c>
      <c r="B368" s="206">
        <v>9.11</v>
      </c>
      <c r="C368" s="202">
        <v>8.94</v>
      </c>
      <c r="D368" s="203">
        <v>8.7899999999999991</v>
      </c>
      <c r="E368" s="204">
        <f t="shared" si="0"/>
        <v>8.66</v>
      </c>
      <c r="F368" s="203">
        <v>8.5299999999999994</v>
      </c>
      <c r="G368" s="204">
        <f t="shared" si="1"/>
        <v>8.44</v>
      </c>
      <c r="H368" s="202">
        <v>8.35</v>
      </c>
      <c r="I368" s="202">
        <f t="shared" si="2"/>
        <v>8.31</v>
      </c>
      <c r="J368" s="202">
        <f t="shared" si="3"/>
        <v>8.27</v>
      </c>
      <c r="K368" s="203">
        <v>8.23</v>
      </c>
      <c r="L368" s="204">
        <f t="shared" si="4"/>
        <v>8.234</v>
      </c>
      <c r="M368" s="204">
        <f t="shared" si="5"/>
        <v>8.2379999999999995</v>
      </c>
      <c r="N368" s="204">
        <f t="shared" si="6"/>
        <v>8.2420000000000009</v>
      </c>
      <c r="O368" s="204">
        <f t="shared" si="7"/>
        <v>8.2460000000000004</v>
      </c>
      <c r="P368" s="202">
        <v>8.25</v>
      </c>
      <c r="Q368" s="202">
        <f t="shared" si="8"/>
        <v>8.2720000000000002</v>
      </c>
      <c r="R368" s="202">
        <f t="shared" si="9"/>
        <v>8.2940000000000005</v>
      </c>
      <c r="S368" s="202">
        <f t="shared" si="10"/>
        <v>8.3159999999999989</v>
      </c>
      <c r="T368" s="202">
        <f t="shared" si="11"/>
        <v>8.3379999999999992</v>
      </c>
      <c r="U368" s="205">
        <v>8.36</v>
      </c>
    </row>
    <row r="369" spans="1:21">
      <c r="A369" s="207">
        <v>42607</v>
      </c>
      <c r="B369" s="206">
        <v>9.19</v>
      </c>
      <c r="C369" s="202">
        <v>8.9700000000000006</v>
      </c>
      <c r="D369" s="203">
        <v>8.82</v>
      </c>
      <c r="E369" s="204">
        <f t="shared" si="0"/>
        <v>8.6950000000000003</v>
      </c>
      <c r="F369" s="203">
        <v>8.57</v>
      </c>
      <c r="G369" s="204">
        <f t="shared" si="1"/>
        <v>8.48</v>
      </c>
      <c r="H369" s="202">
        <v>8.39</v>
      </c>
      <c r="I369" s="202">
        <f t="shared" si="2"/>
        <v>8.3466666666666676</v>
      </c>
      <c r="J369" s="202">
        <f t="shared" si="3"/>
        <v>8.3033333333333328</v>
      </c>
      <c r="K369" s="203">
        <v>8.26</v>
      </c>
      <c r="L369" s="204">
        <f t="shared" si="4"/>
        <v>8.2579999999999991</v>
      </c>
      <c r="M369" s="204">
        <f t="shared" si="5"/>
        <v>8.2560000000000002</v>
      </c>
      <c r="N369" s="204">
        <f t="shared" si="6"/>
        <v>8.2539999999999996</v>
      </c>
      <c r="O369" s="204">
        <f t="shared" si="7"/>
        <v>8.2520000000000007</v>
      </c>
      <c r="P369" s="202">
        <v>8.25</v>
      </c>
      <c r="Q369" s="202">
        <f t="shared" si="8"/>
        <v>8.2720000000000002</v>
      </c>
      <c r="R369" s="202">
        <f t="shared" si="9"/>
        <v>8.2940000000000005</v>
      </c>
      <c r="S369" s="202">
        <f t="shared" si="10"/>
        <v>8.3159999999999989</v>
      </c>
      <c r="T369" s="202">
        <f t="shared" si="11"/>
        <v>8.3379999999999992</v>
      </c>
      <c r="U369" s="205">
        <v>8.36</v>
      </c>
    </row>
    <row r="370" spans="1:21">
      <c r="A370" s="207">
        <v>42606</v>
      </c>
      <c r="B370" s="206">
        <v>9.25</v>
      </c>
      <c r="C370" s="202">
        <v>8.99</v>
      </c>
      <c r="D370" s="203">
        <v>8.84</v>
      </c>
      <c r="E370" s="204">
        <f t="shared" si="0"/>
        <v>8.7199999999999989</v>
      </c>
      <c r="F370" s="203">
        <v>8.6</v>
      </c>
      <c r="G370" s="204">
        <f t="shared" si="1"/>
        <v>8.51</v>
      </c>
      <c r="H370" s="202">
        <v>8.42</v>
      </c>
      <c r="I370" s="202">
        <f t="shared" si="2"/>
        <v>8.3800000000000008</v>
      </c>
      <c r="J370" s="202">
        <f t="shared" si="3"/>
        <v>8.34</v>
      </c>
      <c r="K370" s="203">
        <v>8.3000000000000007</v>
      </c>
      <c r="L370" s="204">
        <f t="shared" si="4"/>
        <v>8.3040000000000003</v>
      </c>
      <c r="M370" s="204">
        <f t="shared" si="5"/>
        <v>8.3079999999999998</v>
      </c>
      <c r="N370" s="204">
        <f t="shared" si="6"/>
        <v>8.3120000000000012</v>
      </c>
      <c r="O370" s="204">
        <f t="shared" si="7"/>
        <v>8.3160000000000007</v>
      </c>
      <c r="P370" s="202">
        <v>8.32</v>
      </c>
      <c r="Q370" s="202">
        <f t="shared" si="8"/>
        <v>8.3420000000000005</v>
      </c>
      <c r="R370" s="202">
        <f t="shared" si="9"/>
        <v>8.3640000000000008</v>
      </c>
      <c r="S370" s="202">
        <f t="shared" si="10"/>
        <v>8.3859999999999992</v>
      </c>
      <c r="T370" s="202">
        <f t="shared" si="11"/>
        <v>8.4079999999999995</v>
      </c>
      <c r="U370" s="205">
        <v>8.43</v>
      </c>
    </row>
    <row r="371" spans="1:21">
      <c r="A371" s="207">
        <v>42605</v>
      </c>
      <c r="B371" s="206">
        <v>9.2799999999999994</v>
      </c>
      <c r="C371" s="202">
        <v>9.0299999999999994</v>
      </c>
      <c r="D371" s="203">
        <v>8.86</v>
      </c>
      <c r="E371" s="204">
        <f t="shared" si="0"/>
        <v>8.7149999999999999</v>
      </c>
      <c r="F371" s="203">
        <v>8.57</v>
      </c>
      <c r="G371" s="204">
        <f t="shared" si="1"/>
        <v>8.4750000000000014</v>
      </c>
      <c r="H371" s="202">
        <v>8.3800000000000008</v>
      </c>
      <c r="I371" s="202">
        <f t="shared" si="2"/>
        <v>8.3366666666666678</v>
      </c>
      <c r="J371" s="202">
        <f t="shared" si="3"/>
        <v>8.293333333333333</v>
      </c>
      <c r="K371" s="203">
        <v>8.25</v>
      </c>
      <c r="L371" s="204">
        <f t="shared" si="4"/>
        <v>8.2520000000000007</v>
      </c>
      <c r="M371" s="204">
        <f t="shared" si="5"/>
        <v>8.2539999999999996</v>
      </c>
      <c r="N371" s="204">
        <f t="shared" si="6"/>
        <v>8.2560000000000002</v>
      </c>
      <c r="O371" s="204">
        <f t="shared" si="7"/>
        <v>8.2579999999999991</v>
      </c>
      <c r="P371" s="202">
        <v>8.26</v>
      </c>
      <c r="Q371" s="202">
        <f t="shared" si="8"/>
        <v>8.282</v>
      </c>
      <c r="R371" s="202">
        <f t="shared" si="9"/>
        <v>8.3040000000000003</v>
      </c>
      <c r="S371" s="202">
        <f t="shared" si="10"/>
        <v>8.3259999999999987</v>
      </c>
      <c r="T371" s="202">
        <f t="shared" si="11"/>
        <v>8.347999999999999</v>
      </c>
      <c r="U371" s="205">
        <v>8.3699999999999992</v>
      </c>
    </row>
    <row r="372" spans="1:21">
      <c r="A372" s="207">
        <v>42604</v>
      </c>
      <c r="B372" s="206">
        <v>9.27</v>
      </c>
      <c r="C372" s="202">
        <v>9.0500000000000007</v>
      </c>
      <c r="D372" s="203">
        <v>8.8800000000000008</v>
      </c>
      <c r="E372" s="204">
        <f t="shared" si="0"/>
        <v>8.745000000000001</v>
      </c>
      <c r="F372" s="203">
        <v>8.61</v>
      </c>
      <c r="G372" s="204">
        <f t="shared" si="1"/>
        <v>8.5150000000000006</v>
      </c>
      <c r="H372" s="202">
        <v>8.42</v>
      </c>
      <c r="I372" s="202">
        <f t="shared" si="2"/>
        <v>8.3800000000000008</v>
      </c>
      <c r="J372" s="202">
        <f t="shared" si="3"/>
        <v>8.34</v>
      </c>
      <c r="K372" s="203">
        <v>8.3000000000000007</v>
      </c>
      <c r="L372" s="204">
        <f t="shared" si="4"/>
        <v>8.3020000000000014</v>
      </c>
      <c r="M372" s="204">
        <f t="shared" si="5"/>
        <v>8.3040000000000003</v>
      </c>
      <c r="N372" s="204">
        <f t="shared" si="6"/>
        <v>8.3060000000000009</v>
      </c>
      <c r="O372" s="204">
        <f t="shared" si="7"/>
        <v>8.3079999999999998</v>
      </c>
      <c r="P372" s="202">
        <v>8.31</v>
      </c>
      <c r="Q372" s="202">
        <f t="shared" si="8"/>
        <v>8.3339999999999996</v>
      </c>
      <c r="R372" s="202">
        <f t="shared" si="9"/>
        <v>8.3580000000000005</v>
      </c>
      <c r="S372" s="202">
        <f t="shared" si="10"/>
        <v>8.3819999999999997</v>
      </c>
      <c r="T372" s="202">
        <f t="shared" si="11"/>
        <v>8.4060000000000006</v>
      </c>
      <c r="U372" s="205">
        <v>8.43</v>
      </c>
    </row>
    <row r="373" spans="1:21">
      <c r="A373" s="207">
        <v>42601</v>
      </c>
      <c r="B373" s="206">
        <v>9.27</v>
      </c>
      <c r="C373" s="202">
        <v>9.0399999999999991</v>
      </c>
      <c r="D373" s="203">
        <v>8.8699999999999992</v>
      </c>
      <c r="E373" s="204">
        <f t="shared" si="0"/>
        <v>8.7249999999999996</v>
      </c>
      <c r="F373" s="203">
        <v>8.58</v>
      </c>
      <c r="G373" s="204">
        <f t="shared" si="1"/>
        <v>8.4849999999999994</v>
      </c>
      <c r="H373" s="202">
        <v>8.39</v>
      </c>
      <c r="I373" s="202">
        <f t="shared" si="2"/>
        <v>8.35</v>
      </c>
      <c r="J373" s="202">
        <f t="shared" si="3"/>
        <v>8.31</v>
      </c>
      <c r="K373" s="203">
        <v>8.27</v>
      </c>
      <c r="L373" s="204">
        <f t="shared" si="4"/>
        <v>8.2759999999999998</v>
      </c>
      <c r="M373" s="204">
        <f t="shared" si="5"/>
        <v>8.282</v>
      </c>
      <c r="N373" s="204">
        <f t="shared" si="6"/>
        <v>8.2880000000000003</v>
      </c>
      <c r="O373" s="204">
        <f t="shared" si="7"/>
        <v>8.2940000000000005</v>
      </c>
      <c r="P373" s="202">
        <v>8.3000000000000007</v>
      </c>
      <c r="Q373" s="202">
        <f t="shared" si="8"/>
        <v>8.3239999999999998</v>
      </c>
      <c r="R373" s="202">
        <f t="shared" si="9"/>
        <v>8.3480000000000008</v>
      </c>
      <c r="S373" s="202">
        <f t="shared" si="10"/>
        <v>8.3719999999999999</v>
      </c>
      <c r="T373" s="202">
        <f t="shared" si="11"/>
        <v>8.3960000000000008</v>
      </c>
      <c r="U373" s="205">
        <v>8.42</v>
      </c>
    </row>
    <row r="374" spans="1:21">
      <c r="A374" s="207">
        <v>42600</v>
      </c>
      <c r="B374" s="206">
        <v>9.31</v>
      </c>
      <c r="C374" s="202">
        <v>9.0500000000000007</v>
      </c>
      <c r="D374" s="203">
        <v>8.89</v>
      </c>
      <c r="E374" s="204">
        <f t="shared" si="0"/>
        <v>8.75</v>
      </c>
      <c r="F374" s="203">
        <v>8.61</v>
      </c>
      <c r="G374" s="204">
        <f t="shared" si="1"/>
        <v>8.504999999999999</v>
      </c>
      <c r="H374" s="202">
        <v>8.4</v>
      </c>
      <c r="I374" s="202">
        <f t="shared" si="2"/>
        <v>8.3533333333333335</v>
      </c>
      <c r="J374" s="202">
        <f t="shared" si="3"/>
        <v>8.3066666666666666</v>
      </c>
      <c r="K374" s="203">
        <v>8.26</v>
      </c>
      <c r="L374" s="204">
        <f t="shared" si="4"/>
        <v>8.2639999999999993</v>
      </c>
      <c r="M374" s="204">
        <f t="shared" si="5"/>
        <v>8.2679999999999989</v>
      </c>
      <c r="N374" s="204">
        <f t="shared" si="6"/>
        <v>8.2720000000000002</v>
      </c>
      <c r="O374" s="204">
        <f t="shared" si="7"/>
        <v>8.2759999999999998</v>
      </c>
      <c r="P374" s="202">
        <v>8.2799999999999994</v>
      </c>
      <c r="Q374" s="202">
        <f t="shared" si="8"/>
        <v>8.3019999999999996</v>
      </c>
      <c r="R374" s="202">
        <f t="shared" si="9"/>
        <v>8.3239999999999998</v>
      </c>
      <c r="S374" s="202">
        <f t="shared" si="10"/>
        <v>8.3460000000000001</v>
      </c>
      <c r="T374" s="202">
        <f t="shared" si="11"/>
        <v>8.3680000000000003</v>
      </c>
      <c r="U374" s="205">
        <v>8.39</v>
      </c>
    </row>
    <row r="375" spans="1:21">
      <c r="A375" s="207">
        <v>42599</v>
      </c>
      <c r="B375" s="206">
        <v>9.3000000000000007</v>
      </c>
      <c r="C375" s="202">
        <v>9.08</v>
      </c>
      <c r="D375" s="203">
        <v>8.9499999999999993</v>
      </c>
      <c r="E375" s="204">
        <f t="shared" si="0"/>
        <v>8.8099999999999987</v>
      </c>
      <c r="F375" s="203">
        <v>8.67</v>
      </c>
      <c r="G375" s="204">
        <f t="shared" si="1"/>
        <v>8.5599999999999987</v>
      </c>
      <c r="H375" s="202">
        <v>8.4499999999999993</v>
      </c>
      <c r="I375" s="202">
        <f t="shared" si="2"/>
        <v>8.4</v>
      </c>
      <c r="J375" s="202">
        <f t="shared" si="3"/>
        <v>8.35</v>
      </c>
      <c r="K375" s="203">
        <v>8.3000000000000007</v>
      </c>
      <c r="L375" s="204">
        <f t="shared" si="4"/>
        <v>8.298</v>
      </c>
      <c r="M375" s="204">
        <f t="shared" si="5"/>
        <v>8.2959999999999994</v>
      </c>
      <c r="N375" s="204">
        <f t="shared" si="6"/>
        <v>8.2940000000000005</v>
      </c>
      <c r="O375" s="204">
        <f t="shared" si="7"/>
        <v>8.2919999999999998</v>
      </c>
      <c r="P375" s="202">
        <v>8.2899999999999991</v>
      </c>
      <c r="Q375" s="202">
        <f t="shared" si="8"/>
        <v>8.3059999999999992</v>
      </c>
      <c r="R375" s="202">
        <f t="shared" si="9"/>
        <v>8.3219999999999992</v>
      </c>
      <c r="S375" s="202">
        <f t="shared" si="10"/>
        <v>8.3379999999999992</v>
      </c>
      <c r="T375" s="202">
        <f t="shared" si="11"/>
        <v>8.3539999999999992</v>
      </c>
      <c r="U375" s="205">
        <v>8.3699999999999992</v>
      </c>
    </row>
    <row r="376" spans="1:21">
      <c r="A376" s="207">
        <v>42598</v>
      </c>
      <c r="B376" s="206">
        <v>9.3000000000000007</v>
      </c>
      <c r="C376" s="202">
        <v>9.09</v>
      </c>
      <c r="D376" s="203">
        <v>8.9499999999999993</v>
      </c>
      <c r="E376" s="204">
        <f t="shared" si="0"/>
        <v>8.7850000000000001</v>
      </c>
      <c r="F376" s="203">
        <v>8.6199999999999992</v>
      </c>
      <c r="G376" s="204">
        <f t="shared" si="1"/>
        <v>8.504999999999999</v>
      </c>
      <c r="H376" s="202">
        <v>8.39</v>
      </c>
      <c r="I376" s="202">
        <f t="shared" si="2"/>
        <v>8.3466666666666676</v>
      </c>
      <c r="J376" s="202">
        <f t="shared" si="3"/>
        <v>8.3033333333333328</v>
      </c>
      <c r="K376" s="203">
        <v>8.26</v>
      </c>
      <c r="L376" s="204">
        <f t="shared" si="4"/>
        <v>8.2620000000000005</v>
      </c>
      <c r="M376" s="204">
        <f t="shared" si="5"/>
        <v>8.2639999999999993</v>
      </c>
      <c r="N376" s="204">
        <f t="shared" si="6"/>
        <v>8.266</v>
      </c>
      <c r="O376" s="204">
        <f t="shared" si="7"/>
        <v>8.2679999999999989</v>
      </c>
      <c r="P376" s="202">
        <v>8.27</v>
      </c>
      <c r="Q376" s="202">
        <f t="shared" si="8"/>
        <v>8.2880000000000003</v>
      </c>
      <c r="R376" s="202">
        <f t="shared" si="9"/>
        <v>8.3059999999999992</v>
      </c>
      <c r="S376" s="202">
        <f t="shared" si="10"/>
        <v>8.3239999999999998</v>
      </c>
      <c r="T376" s="202">
        <f t="shared" si="11"/>
        <v>8.3419999999999987</v>
      </c>
      <c r="U376" s="205">
        <v>8.36</v>
      </c>
    </row>
    <row r="377" spans="1:21">
      <c r="A377" s="207">
        <v>42597</v>
      </c>
      <c r="B377" s="206">
        <v>9.3000000000000007</v>
      </c>
      <c r="C377" s="202">
        <v>9.06</v>
      </c>
      <c r="D377" s="203">
        <v>8.92</v>
      </c>
      <c r="E377" s="204">
        <f t="shared" si="0"/>
        <v>8.77</v>
      </c>
      <c r="F377" s="203">
        <v>8.6199999999999992</v>
      </c>
      <c r="G377" s="204">
        <f t="shared" si="1"/>
        <v>8.51</v>
      </c>
      <c r="H377" s="202">
        <v>8.4</v>
      </c>
      <c r="I377" s="202">
        <f t="shared" si="2"/>
        <v>8.3566666666666674</v>
      </c>
      <c r="J377" s="202">
        <f t="shared" si="3"/>
        <v>8.3133333333333326</v>
      </c>
      <c r="K377" s="203">
        <v>8.27</v>
      </c>
      <c r="L377" s="204">
        <f t="shared" si="4"/>
        <v>8.2739999999999991</v>
      </c>
      <c r="M377" s="204">
        <f t="shared" si="5"/>
        <v>8.2779999999999987</v>
      </c>
      <c r="N377" s="204">
        <f t="shared" si="6"/>
        <v>8.282</v>
      </c>
      <c r="O377" s="204">
        <f t="shared" si="7"/>
        <v>8.2859999999999996</v>
      </c>
      <c r="P377" s="202">
        <v>8.2899999999999991</v>
      </c>
      <c r="Q377" s="202">
        <f t="shared" si="8"/>
        <v>8.3079999999999998</v>
      </c>
      <c r="R377" s="202">
        <f t="shared" si="9"/>
        <v>8.3260000000000005</v>
      </c>
      <c r="S377" s="202">
        <f t="shared" si="10"/>
        <v>8.3439999999999994</v>
      </c>
      <c r="T377" s="202">
        <f t="shared" si="11"/>
        <v>8.3620000000000001</v>
      </c>
      <c r="U377" s="205">
        <v>8.3800000000000008</v>
      </c>
    </row>
    <row r="378" spans="1:21">
      <c r="A378" s="207">
        <v>42594</v>
      </c>
      <c r="B378" s="206">
        <v>9.33</v>
      </c>
      <c r="C378" s="202">
        <v>9.1</v>
      </c>
      <c r="D378" s="203">
        <v>8.93</v>
      </c>
      <c r="E378" s="204">
        <f t="shared" si="0"/>
        <v>8.7800000000000011</v>
      </c>
      <c r="F378" s="203">
        <v>8.6300000000000008</v>
      </c>
      <c r="G378" s="204">
        <f t="shared" si="1"/>
        <v>8.5250000000000004</v>
      </c>
      <c r="H378" s="202">
        <v>8.42</v>
      </c>
      <c r="I378" s="202">
        <f t="shared" si="2"/>
        <v>8.3833333333333329</v>
      </c>
      <c r="J378" s="202">
        <f t="shared" si="3"/>
        <v>8.3466666666666676</v>
      </c>
      <c r="K378" s="203">
        <v>8.31</v>
      </c>
      <c r="L378" s="204">
        <f t="shared" si="4"/>
        <v>8.3179999999999996</v>
      </c>
      <c r="M378" s="204">
        <f t="shared" si="5"/>
        <v>8.3260000000000005</v>
      </c>
      <c r="N378" s="204">
        <f t="shared" si="6"/>
        <v>8.3339999999999996</v>
      </c>
      <c r="O378" s="204">
        <f t="shared" si="7"/>
        <v>8.3420000000000005</v>
      </c>
      <c r="P378" s="202">
        <v>8.35</v>
      </c>
      <c r="Q378" s="202">
        <f t="shared" si="8"/>
        <v>8.3719999999999999</v>
      </c>
      <c r="R378" s="202">
        <f t="shared" si="9"/>
        <v>8.3940000000000001</v>
      </c>
      <c r="S378" s="202">
        <f t="shared" si="10"/>
        <v>8.4160000000000004</v>
      </c>
      <c r="T378" s="202">
        <f t="shared" si="11"/>
        <v>8.4380000000000006</v>
      </c>
      <c r="U378" s="205">
        <v>8.4600000000000009</v>
      </c>
    </row>
    <row r="379" spans="1:21">
      <c r="A379" s="207">
        <v>42593</v>
      </c>
      <c r="B379" s="206">
        <v>9.32</v>
      </c>
      <c r="C379" s="202">
        <v>9.07</v>
      </c>
      <c r="D379" s="203">
        <v>8.86</v>
      </c>
      <c r="E379" s="204">
        <f t="shared" si="0"/>
        <v>8.6999999999999993</v>
      </c>
      <c r="F379" s="203">
        <v>8.5399999999999991</v>
      </c>
      <c r="G379" s="204">
        <f t="shared" si="1"/>
        <v>8.4450000000000003</v>
      </c>
      <c r="H379" s="202">
        <v>8.35</v>
      </c>
      <c r="I379" s="202">
        <f t="shared" si="2"/>
        <v>8.31</v>
      </c>
      <c r="J379" s="202">
        <f t="shared" si="3"/>
        <v>8.27</v>
      </c>
      <c r="K379" s="203">
        <v>8.23</v>
      </c>
      <c r="L379" s="204">
        <f t="shared" si="4"/>
        <v>8.234</v>
      </c>
      <c r="M379" s="204">
        <f t="shared" si="5"/>
        <v>8.2379999999999995</v>
      </c>
      <c r="N379" s="204">
        <f t="shared" si="6"/>
        <v>8.2420000000000009</v>
      </c>
      <c r="O379" s="204">
        <f t="shared" si="7"/>
        <v>8.2460000000000004</v>
      </c>
      <c r="P379" s="202">
        <v>8.25</v>
      </c>
      <c r="Q379" s="202">
        <f t="shared" si="8"/>
        <v>8.2720000000000002</v>
      </c>
      <c r="R379" s="202">
        <f t="shared" si="9"/>
        <v>8.2940000000000005</v>
      </c>
      <c r="S379" s="202">
        <f t="shared" si="10"/>
        <v>8.3159999999999989</v>
      </c>
      <c r="T379" s="202">
        <f t="shared" si="11"/>
        <v>8.3379999999999992</v>
      </c>
      <c r="U379" s="205">
        <v>8.36</v>
      </c>
    </row>
    <row r="380" spans="1:21">
      <c r="A380" s="207">
        <v>42592</v>
      </c>
      <c r="B380" s="206">
        <v>9.3000000000000007</v>
      </c>
      <c r="C380" s="202">
        <v>9.06</v>
      </c>
      <c r="D380" s="203">
        <v>8.86</v>
      </c>
      <c r="E380" s="204">
        <f t="shared" si="0"/>
        <v>8.6999999999999993</v>
      </c>
      <c r="F380" s="203">
        <v>8.5399999999999991</v>
      </c>
      <c r="G380" s="204">
        <f t="shared" si="1"/>
        <v>8.44</v>
      </c>
      <c r="H380" s="202">
        <v>8.34</v>
      </c>
      <c r="I380" s="202">
        <f t="shared" si="2"/>
        <v>8.3033333333333328</v>
      </c>
      <c r="J380" s="202">
        <f t="shared" si="3"/>
        <v>8.2666666666666675</v>
      </c>
      <c r="K380" s="203">
        <v>8.23</v>
      </c>
      <c r="L380" s="204">
        <f t="shared" si="4"/>
        <v>8.2360000000000007</v>
      </c>
      <c r="M380" s="204">
        <f t="shared" si="5"/>
        <v>8.2420000000000009</v>
      </c>
      <c r="N380" s="204">
        <f t="shared" si="6"/>
        <v>8.2479999999999993</v>
      </c>
      <c r="O380" s="204">
        <f t="shared" si="7"/>
        <v>8.2539999999999996</v>
      </c>
      <c r="P380" s="202">
        <v>8.26</v>
      </c>
      <c r="Q380" s="202">
        <f t="shared" si="8"/>
        <v>8.2799999999999994</v>
      </c>
      <c r="R380" s="202">
        <f t="shared" si="9"/>
        <v>8.2999999999999989</v>
      </c>
      <c r="S380" s="202">
        <f t="shared" si="10"/>
        <v>8.32</v>
      </c>
      <c r="T380" s="202">
        <f t="shared" si="11"/>
        <v>8.34</v>
      </c>
      <c r="U380" s="205">
        <v>8.36</v>
      </c>
    </row>
    <row r="381" spans="1:21">
      <c r="A381" s="207">
        <v>42591</v>
      </c>
      <c r="B381" s="206">
        <v>9.31</v>
      </c>
      <c r="C381" s="202">
        <v>9.09</v>
      </c>
      <c r="D381" s="203">
        <v>8.9</v>
      </c>
      <c r="E381" s="204">
        <f t="shared" si="0"/>
        <v>8.7250000000000014</v>
      </c>
      <c r="F381" s="203">
        <v>8.5500000000000007</v>
      </c>
      <c r="G381" s="204">
        <f t="shared" si="1"/>
        <v>8.4450000000000003</v>
      </c>
      <c r="H381" s="202">
        <v>8.34</v>
      </c>
      <c r="I381" s="202">
        <f t="shared" si="2"/>
        <v>8.3033333333333328</v>
      </c>
      <c r="J381" s="202">
        <f t="shared" si="3"/>
        <v>8.2666666666666675</v>
      </c>
      <c r="K381" s="203">
        <v>8.23</v>
      </c>
      <c r="L381" s="204">
        <f t="shared" si="4"/>
        <v>8.234</v>
      </c>
      <c r="M381" s="204">
        <f t="shared" si="5"/>
        <v>8.2379999999999995</v>
      </c>
      <c r="N381" s="204">
        <f t="shared" si="6"/>
        <v>8.2420000000000009</v>
      </c>
      <c r="O381" s="204">
        <f t="shared" si="7"/>
        <v>8.2460000000000004</v>
      </c>
      <c r="P381" s="202">
        <v>8.25</v>
      </c>
      <c r="Q381" s="202">
        <f t="shared" si="8"/>
        <v>8.266</v>
      </c>
      <c r="R381" s="202">
        <f t="shared" si="9"/>
        <v>8.282</v>
      </c>
      <c r="S381" s="202">
        <f t="shared" si="10"/>
        <v>8.298</v>
      </c>
      <c r="T381" s="202">
        <f t="shared" si="11"/>
        <v>8.3140000000000001</v>
      </c>
      <c r="U381" s="205">
        <v>8.33</v>
      </c>
    </row>
    <row r="382" spans="1:21">
      <c r="A382" s="207">
        <v>42590</v>
      </c>
      <c r="B382" s="206">
        <v>9.2899999999999991</v>
      </c>
      <c r="C382" s="202">
        <v>9.1</v>
      </c>
      <c r="D382" s="203">
        <v>8.93</v>
      </c>
      <c r="E382" s="204">
        <f t="shared" si="0"/>
        <v>8.77</v>
      </c>
      <c r="F382" s="203">
        <v>8.61</v>
      </c>
      <c r="G382" s="204">
        <f t="shared" si="1"/>
        <v>8.504999999999999</v>
      </c>
      <c r="H382" s="202">
        <v>8.4</v>
      </c>
      <c r="I382" s="202">
        <f t="shared" si="2"/>
        <v>8.3633333333333333</v>
      </c>
      <c r="J382" s="202">
        <f t="shared" si="3"/>
        <v>8.3266666666666662</v>
      </c>
      <c r="K382" s="203">
        <v>8.2899999999999991</v>
      </c>
      <c r="L382" s="204">
        <f t="shared" si="4"/>
        <v>8.2879999999999985</v>
      </c>
      <c r="M382" s="204">
        <f t="shared" si="5"/>
        <v>8.2859999999999996</v>
      </c>
      <c r="N382" s="204">
        <f t="shared" si="6"/>
        <v>8.2839999999999989</v>
      </c>
      <c r="O382" s="204">
        <f t="shared" si="7"/>
        <v>8.282</v>
      </c>
      <c r="P382" s="202">
        <v>8.2799999999999994</v>
      </c>
      <c r="Q382" s="202">
        <f t="shared" si="8"/>
        <v>8.2939999999999987</v>
      </c>
      <c r="R382" s="202">
        <f t="shared" si="9"/>
        <v>8.3079999999999998</v>
      </c>
      <c r="S382" s="202">
        <f t="shared" si="10"/>
        <v>8.3219999999999992</v>
      </c>
      <c r="T382" s="202">
        <f t="shared" si="11"/>
        <v>8.3360000000000003</v>
      </c>
      <c r="U382" s="205">
        <v>8.35</v>
      </c>
    </row>
    <row r="383" spans="1:21">
      <c r="A383" s="207">
        <v>42587</v>
      </c>
      <c r="B383" s="206">
        <v>9.2799999999999994</v>
      </c>
      <c r="C383" s="202">
        <v>9.1300000000000008</v>
      </c>
      <c r="D383" s="203">
        <v>8.9700000000000006</v>
      </c>
      <c r="E383" s="204">
        <f t="shared" si="0"/>
        <v>8.8150000000000013</v>
      </c>
      <c r="F383" s="203">
        <v>8.66</v>
      </c>
      <c r="G383" s="204">
        <f t="shared" si="1"/>
        <v>8.5549999999999997</v>
      </c>
      <c r="H383" s="202">
        <v>8.4499999999999993</v>
      </c>
      <c r="I383" s="202">
        <f t="shared" si="2"/>
        <v>8.42</v>
      </c>
      <c r="J383" s="202">
        <f t="shared" si="3"/>
        <v>8.3899999999999988</v>
      </c>
      <c r="K383" s="203">
        <v>8.36</v>
      </c>
      <c r="L383" s="204">
        <f t="shared" si="4"/>
        <v>8.363999999999999</v>
      </c>
      <c r="M383" s="204">
        <f t="shared" si="5"/>
        <v>8.3680000000000003</v>
      </c>
      <c r="N383" s="204">
        <f t="shared" si="6"/>
        <v>8.3719999999999999</v>
      </c>
      <c r="O383" s="204">
        <f t="shared" si="7"/>
        <v>8.3760000000000012</v>
      </c>
      <c r="P383" s="202">
        <v>8.3800000000000008</v>
      </c>
      <c r="Q383" s="202">
        <f t="shared" si="8"/>
        <v>8.3940000000000001</v>
      </c>
      <c r="R383" s="202">
        <f t="shared" si="9"/>
        <v>8.4079999999999995</v>
      </c>
      <c r="S383" s="202">
        <f t="shared" si="10"/>
        <v>8.4220000000000006</v>
      </c>
      <c r="T383" s="202">
        <f t="shared" si="11"/>
        <v>8.4359999999999999</v>
      </c>
      <c r="U383" s="205">
        <v>8.4499999999999993</v>
      </c>
    </row>
    <row r="384" spans="1:21">
      <c r="A384" s="207">
        <v>42586</v>
      </c>
      <c r="B384" s="206">
        <v>9.34</v>
      </c>
      <c r="C384" s="202">
        <v>9.18</v>
      </c>
      <c r="D384" s="203">
        <v>9.02</v>
      </c>
      <c r="E384" s="204">
        <f t="shared" si="0"/>
        <v>8.8650000000000002</v>
      </c>
      <c r="F384" s="203">
        <v>8.7100000000000009</v>
      </c>
      <c r="G384" s="204">
        <f t="shared" si="1"/>
        <v>8.6150000000000002</v>
      </c>
      <c r="H384" s="202">
        <v>8.52</v>
      </c>
      <c r="I384" s="202">
        <f t="shared" si="2"/>
        <v>8.49</v>
      </c>
      <c r="J384" s="202">
        <f t="shared" si="3"/>
        <v>8.4599999999999991</v>
      </c>
      <c r="K384" s="203">
        <v>8.43</v>
      </c>
      <c r="L384" s="204">
        <f t="shared" si="4"/>
        <v>8.4359999999999999</v>
      </c>
      <c r="M384" s="204">
        <f t="shared" si="5"/>
        <v>8.4420000000000002</v>
      </c>
      <c r="N384" s="204">
        <f t="shared" si="6"/>
        <v>8.4480000000000004</v>
      </c>
      <c r="O384" s="204">
        <f t="shared" si="7"/>
        <v>8.4540000000000006</v>
      </c>
      <c r="P384" s="202">
        <v>8.4600000000000009</v>
      </c>
      <c r="Q384" s="202">
        <f t="shared" si="8"/>
        <v>8.4760000000000009</v>
      </c>
      <c r="R384" s="202">
        <f t="shared" si="9"/>
        <v>8.4920000000000009</v>
      </c>
      <c r="S384" s="202">
        <f t="shared" si="10"/>
        <v>8.5079999999999991</v>
      </c>
      <c r="T384" s="202">
        <f t="shared" si="11"/>
        <v>8.5239999999999991</v>
      </c>
      <c r="U384" s="205">
        <v>8.5399999999999991</v>
      </c>
    </row>
    <row r="385" spans="1:21">
      <c r="A385" s="207">
        <v>42585</v>
      </c>
      <c r="B385" s="206">
        <v>9.41</v>
      </c>
      <c r="C385" s="202">
        <v>9.2100000000000009</v>
      </c>
      <c r="D385" s="203">
        <v>9.0399999999999991</v>
      </c>
      <c r="E385" s="204">
        <f t="shared" si="0"/>
        <v>8.8999999999999986</v>
      </c>
      <c r="F385" s="203">
        <v>8.76</v>
      </c>
      <c r="G385" s="204">
        <f t="shared" si="1"/>
        <v>8.67</v>
      </c>
      <c r="H385" s="202">
        <v>8.58</v>
      </c>
      <c r="I385" s="202">
        <f t="shared" si="2"/>
        <v>8.5466666666666669</v>
      </c>
      <c r="J385" s="202">
        <f t="shared" si="3"/>
        <v>8.5133333333333336</v>
      </c>
      <c r="K385" s="203">
        <v>8.48</v>
      </c>
      <c r="L385" s="204">
        <f t="shared" si="4"/>
        <v>8.4820000000000011</v>
      </c>
      <c r="M385" s="204">
        <f t="shared" si="5"/>
        <v>8.484</v>
      </c>
      <c r="N385" s="204">
        <f t="shared" si="6"/>
        <v>8.4860000000000007</v>
      </c>
      <c r="O385" s="204">
        <f t="shared" si="7"/>
        <v>8.4879999999999995</v>
      </c>
      <c r="P385" s="202">
        <v>8.49</v>
      </c>
      <c r="Q385" s="202">
        <f t="shared" si="8"/>
        <v>8.5</v>
      </c>
      <c r="R385" s="202">
        <f t="shared" si="9"/>
        <v>8.51</v>
      </c>
      <c r="S385" s="202">
        <f t="shared" si="10"/>
        <v>8.52</v>
      </c>
      <c r="T385" s="202">
        <f t="shared" si="11"/>
        <v>8.5299999999999994</v>
      </c>
      <c r="U385" s="205">
        <v>8.5399999999999991</v>
      </c>
    </row>
    <row r="386" spans="1:21">
      <c r="A386" s="207">
        <v>42584</v>
      </c>
      <c r="B386" s="206">
        <v>9.49</v>
      </c>
      <c r="C386" s="202">
        <v>9.17</v>
      </c>
      <c r="D386" s="203">
        <v>8.99</v>
      </c>
      <c r="E386" s="204">
        <f t="shared" si="0"/>
        <v>8.8500000000000014</v>
      </c>
      <c r="F386" s="203">
        <v>8.7100000000000009</v>
      </c>
      <c r="G386" s="204">
        <f t="shared" si="1"/>
        <v>8.625</v>
      </c>
      <c r="H386" s="202">
        <v>8.5399999999999991</v>
      </c>
      <c r="I386" s="202">
        <f t="shared" si="2"/>
        <v>8.51</v>
      </c>
      <c r="J386" s="202">
        <f t="shared" si="3"/>
        <v>8.4799999999999986</v>
      </c>
      <c r="K386" s="203">
        <v>8.4499999999999993</v>
      </c>
      <c r="L386" s="204">
        <f t="shared" si="4"/>
        <v>8.4539999999999988</v>
      </c>
      <c r="M386" s="204">
        <f t="shared" si="5"/>
        <v>8.4580000000000002</v>
      </c>
      <c r="N386" s="204">
        <f t="shared" si="6"/>
        <v>8.4619999999999997</v>
      </c>
      <c r="O386" s="204">
        <f t="shared" si="7"/>
        <v>8.4660000000000011</v>
      </c>
      <c r="P386" s="202">
        <v>8.4700000000000006</v>
      </c>
      <c r="Q386" s="202">
        <f t="shared" si="8"/>
        <v>8.484</v>
      </c>
      <c r="R386" s="202">
        <f t="shared" si="9"/>
        <v>8.4979999999999993</v>
      </c>
      <c r="S386" s="202">
        <f t="shared" si="10"/>
        <v>8.5120000000000005</v>
      </c>
      <c r="T386" s="202">
        <f t="shared" si="11"/>
        <v>8.5259999999999998</v>
      </c>
      <c r="U386" s="205">
        <v>8.5399999999999991</v>
      </c>
    </row>
    <row r="387" spans="1:21">
      <c r="A387" s="207">
        <v>42583</v>
      </c>
      <c r="B387" s="206">
        <v>9.48</v>
      </c>
      <c r="C387" s="202">
        <v>9.17</v>
      </c>
      <c r="D387" s="203">
        <v>8.9600000000000009</v>
      </c>
      <c r="E387" s="204">
        <f t="shared" si="0"/>
        <v>8.8150000000000013</v>
      </c>
      <c r="F387" s="203">
        <v>8.67</v>
      </c>
      <c r="G387" s="204">
        <f t="shared" si="1"/>
        <v>8.58</v>
      </c>
      <c r="H387" s="202">
        <v>8.49</v>
      </c>
      <c r="I387" s="202">
        <f t="shared" si="2"/>
        <v>8.4633333333333329</v>
      </c>
      <c r="J387" s="202">
        <f t="shared" si="3"/>
        <v>8.4366666666666674</v>
      </c>
      <c r="K387" s="203">
        <v>8.41</v>
      </c>
      <c r="L387" s="204">
        <f t="shared" si="4"/>
        <v>8.4179999999999993</v>
      </c>
      <c r="M387" s="204">
        <f t="shared" si="5"/>
        <v>8.4260000000000002</v>
      </c>
      <c r="N387" s="204">
        <f t="shared" si="6"/>
        <v>8.4339999999999993</v>
      </c>
      <c r="O387" s="204">
        <f t="shared" si="7"/>
        <v>8.4420000000000002</v>
      </c>
      <c r="P387" s="202">
        <v>8.4499999999999993</v>
      </c>
      <c r="Q387" s="202">
        <f t="shared" si="8"/>
        <v>8.468</v>
      </c>
      <c r="R387" s="202">
        <f t="shared" si="9"/>
        <v>8.4859999999999989</v>
      </c>
      <c r="S387" s="202">
        <f t="shared" si="10"/>
        <v>8.5039999999999996</v>
      </c>
      <c r="T387" s="202">
        <f t="shared" si="11"/>
        <v>8.5219999999999985</v>
      </c>
      <c r="U387" s="205">
        <v>8.5399999999999991</v>
      </c>
    </row>
    <row r="388" spans="1:21">
      <c r="A388" s="207">
        <v>42580</v>
      </c>
      <c r="B388" s="206">
        <v>9.4600000000000009</v>
      </c>
      <c r="C388" s="202">
        <v>9.11</v>
      </c>
      <c r="D388" s="203">
        <v>8.91</v>
      </c>
      <c r="E388" s="204">
        <f t="shared" si="0"/>
        <v>8.7800000000000011</v>
      </c>
      <c r="F388" s="203">
        <v>8.65</v>
      </c>
      <c r="G388" s="204">
        <f t="shared" si="1"/>
        <v>8.58</v>
      </c>
      <c r="H388" s="202">
        <v>8.51</v>
      </c>
      <c r="I388" s="202">
        <f t="shared" si="2"/>
        <v>8.4933333333333341</v>
      </c>
      <c r="J388" s="202">
        <f t="shared" si="3"/>
        <v>8.4766666666666666</v>
      </c>
      <c r="K388" s="203">
        <v>8.4600000000000009</v>
      </c>
      <c r="L388" s="204">
        <f t="shared" si="4"/>
        <v>8.4740000000000002</v>
      </c>
      <c r="M388" s="204">
        <f t="shared" si="5"/>
        <v>8.4879999999999995</v>
      </c>
      <c r="N388" s="204">
        <f t="shared" si="6"/>
        <v>8.5020000000000007</v>
      </c>
      <c r="O388" s="204">
        <f t="shared" si="7"/>
        <v>8.516</v>
      </c>
      <c r="P388" s="202">
        <v>8.5299999999999994</v>
      </c>
      <c r="Q388" s="202">
        <f t="shared" si="8"/>
        <v>8.5499999999999989</v>
      </c>
      <c r="R388" s="202">
        <f t="shared" si="9"/>
        <v>8.57</v>
      </c>
      <c r="S388" s="202">
        <f t="shared" si="10"/>
        <v>8.59</v>
      </c>
      <c r="T388" s="202">
        <f t="shared" si="11"/>
        <v>8.6100000000000012</v>
      </c>
      <c r="U388" s="205">
        <v>8.6300000000000008</v>
      </c>
    </row>
    <row r="389" spans="1:21">
      <c r="A389" s="207">
        <v>42579</v>
      </c>
      <c r="B389" s="206">
        <v>9.5299999999999994</v>
      </c>
      <c r="C389" s="202">
        <v>9.15</v>
      </c>
      <c r="D389" s="203">
        <v>8.9499999999999993</v>
      </c>
      <c r="E389" s="204">
        <f t="shared" si="0"/>
        <v>8.8249999999999993</v>
      </c>
      <c r="F389" s="203">
        <v>8.6999999999999993</v>
      </c>
      <c r="G389" s="204">
        <f t="shared" si="1"/>
        <v>8.64</v>
      </c>
      <c r="H389" s="202">
        <v>8.58</v>
      </c>
      <c r="I389" s="202">
        <f t="shared" si="2"/>
        <v>8.5733333333333341</v>
      </c>
      <c r="J389" s="202">
        <f t="shared" si="3"/>
        <v>8.5666666666666664</v>
      </c>
      <c r="K389" s="203">
        <v>8.56</v>
      </c>
      <c r="L389" s="204">
        <f t="shared" si="4"/>
        <v>8.5780000000000012</v>
      </c>
      <c r="M389" s="204">
        <f t="shared" si="5"/>
        <v>8.5960000000000001</v>
      </c>
      <c r="N389" s="204">
        <f t="shared" si="6"/>
        <v>8.6140000000000008</v>
      </c>
      <c r="O389" s="204">
        <f t="shared" si="7"/>
        <v>8.6319999999999997</v>
      </c>
      <c r="P389" s="202">
        <v>8.65</v>
      </c>
      <c r="Q389" s="202">
        <f t="shared" si="8"/>
        <v>8.67</v>
      </c>
      <c r="R389" s="202">
        <f t="shared" si="9"/>
        <v>8.69</v>
      </c>
      <c r="S389" s="202">
        <f t="shared" si="10"/>
        <v>8.7100000000000009</v>
      </c>
      <c r="T389" s="202">
        <f t="shared" si="11"/>
        <v>8.73</v>
      </c>
      <c r="U389" s="205">
        <v>8.75</v>
      </c>
    </row>
    <row r="390" spans="1:21">
      <c r="A390" s="207">
        <v>42578</v>
      </c>
      <c r="B390" s="206">
        <v>9.58</v>
      </c>
      <c r="C390" s="202">
        <v>9.23</v>
      </c>
      <c r="D390" s="203">
        <v>9.0500000000000007</v>
      </c>
      <c r="E390" s="204">
        <f t="shared" si="0"/>
        <v>8.9149999999999991</v>
      </c>
      <c r="F390" s="203">
        <v>8.7799999999999994</v>
      </c>
      <c r="G390" s="204">
        <f t="shared" si="1"/>
        <v>8.7100000000000009</v>
      </c>
      <c r="H390" s="202">
        <v>8.64</v>
      </c>
      <c r="I390" s="202">
        <f t="shared" si="2"/>
        <v>8.6233333333333331</v>
      </c>
      <c r="J390" s="202">
        <f t="shared" si="3"/>
        <v>8.6066666666666674</v>
      </c>
      <c r="K390" s="203">
        <v>8.59</v>
      </c>
      <c r="L390" s="204">
        <f t="shared" si="4"/>
        <v>8.6039999999999992</v>
      </c>
      <c r="M390" s="204">
        <f t="shared" si="5"/>
        <v>8.6180000000000003</v>
      </c>
      <c r="N390" s="204">
        <f t="shared" si="6"/>
        <v>8.6319999999999997</v>
      </c>
      <c r="O390" s="204">
        <f t="shared" si="7"/>
        <v>8.6460000000000008</v>
      </c>
      <c r="P390" s="202">
        <v>8.66</v>
      </c>
      <c r="Q390" s="202">
        <f t="shared" si="8"/>
        <v>8.68</v>
      </c>
      <c r="R390" s="202">
        <f t="shared" si="9"/>
        <v>8.6999999999999993</v>
      </c>
      <c r="S390" s="202">
        <f t="shared" si="10"/>
        <v>8.7200000000000006</v>
      </c>
      <c r="T390" s="202">
        <f t="shared" si="11"/>
        <v>8.74</v>
      </c>
      <c r="U390" s="205">
        <v>8.76</v>
      </c>
    </row>
    <row r="391" spans="1:21">
      <c r="A391" s="207">
        <v>42577</v>
      </c>
      <c r="B391" s="206">
        <v>9.6</v>
      </c>
      <c r="C391" s="202">
        <v>9.26</v>
      </c>
      <c r="D391" s="203">
        <v>9.07</v>
      </c>
      <c r="E391" s="204">
        <f t="shared" si="0"/>
        <v>8.9400000000000013</v>
      </c>
      <c r="F391" s="203">
        <v>8.81</v>
      </c>
      <c r="G391" s="204">
        <f t="shared" si="1"/>
        <v>8.745000000000001</v>
      </c>
      <c r="H391" s="202">
        <v>8.68</v>
      </c>
      <c r="I391" s="202">
        <f t="shared" si="2"/>
        <v>8.6733333333333338</v>
      </c>
      <c r="J391" s="202">
        <f t="shared" si="3"/>
        <v>8.6666666666666661</v>
      </c>
      <c r="K391" s="203">
        <v>8.66</v>
      </c>
      <c r="L391" s="204">
        <f t="shared" si="4"/>
        <v>8.6760000000000002</v>
      </c>
      <c r="M391" s="204">
        <f t="shared" si="5"/>
        <v>8.6920000000000002</v>
      </c>
      <c r="N391" s="204">
        <f t="shared" si="6"/>
        <v>8.7080000000000002</v>
      </c>
      <c r="O391" s="204">
        <f t="shared" si="7"/>
        <v>8.7240000000000002</v>
      </c>
      <c r="P391" s="202">
        <v>8.74</v>
      </c>
      <c r="Q391" s="202">
        <f t="shared" si="8"/>
        <v>8.7620000000000005</v>
      </c>
      <c r="R391" s="202">
        <f t="shared" si="9"/>
        <v>8.7840000000000007</v>
      </c>
      <c r="S391" s="202">
        <f t="shared" si="10"/>
        <v>8.8059999999999992</v>
      </c>
      <c r="T391" s="202">
        <f t="shared" si="11"/>
        <v>8.8279999999999994</v>
      </c>
      <c r="U391" s="205">
        <v>8.85</v>
      </c>
    </row>
    <row r="392" spans="1:21">
      <c r="A392" s="207">
        <v>42576</v>
      </c>
      <c r="B392" s="206">
        <v>9.6199999999999992</v>
      </c>
      <c r="C392" s="202">
        <v>9.26</v>
      </c>
      <c r="D392" s="203">
        <v>9.02</v>
      </c>
      <c r="E392" s="204">
        <f t="shared" si="0"/>
        <v>8.89</v>
      </c>
      <c r="F392" s="203">
        <v>8.76</v>
      </c>
      <c r="G392" s="204">
        <f t="shared" si="1"/>
        <v>8.6999999999999993</v>
      </c>
      <c r="H392" s="202">
        <v>8.64</v>
      </c>
      <c r="I392" s="202">
        <f t="shared" si="2"/>
        <v>8.6300000000000008</v>
      </c>
      <c r="J392" s="202">
        <f t="shared" si="3"/>
        <v>8.6199999999999992</v>
      </c>
      <c r="K392" s="203">
        <v>8.61</v>
      </c>
      <c r="L392" s="204">
        <f t="shared" si="4"/>
        <v>8.6280000000000001</v>
      </c>
      <c r="M392" s="204">
        <f t="shared" si="5"/>
        <v>8.645999999999999</v>
      </c>
      <c r="N392" s="204">
        <f t="shared" si="6"/>
        <v>8.6639999999999997</v>
      </c>
      <c r="O392" s="204">
        <f t="shared" si="7"/>
        <v>8.6819999999999986</v>
      </c>
      <c r="P392" s="202">
        <v>8.6999999999999993</v>
      </c>
      <c r="Q392" s="202">
        <f t="shared" si="8"/>
        <v>8.7199999999999989</v>
      </c>
      <c r="R392" s="202">
        <f t="shared" si="9"/>
        <v>8.74</v>
      </c>
      <c r="S392" s="202">
        <f t="shared" si="10"/>
        <v>8.76</v>
      </c>
      <c r="T392" s="202">
        <f t="shared" si="11"/>
        <v>8.7800000000000011</v>
      </c>
      <c r="U392" s="205">
        <v>8.8000000000000007</v>
      </c>
    </row>
    <row r="393" spans="1:21">
      <c r="A393" s="207">
        <v>42573</v>
      </c>
      <c r="B393" s="206">
        <v>9.6199999999999992</v>
      </c>
      <c r="C393" s="202">
        <v>9.26</v>
      </c>
      <c r="D393" s="203">
        <v>9.07</v>
      </c>
      <c r="E393" s="204">
        <f t="shared" si="0"/>
        <v>8.9350000000000005</v>
      </c>
      <c r="F393" s="203">
        <v>8.8000000000000007</v>
      </c>
      <c r="G393" s="204">
        <f t="shared" si="1"/>
        <v>8.73</v>
      </c>
      <c r="H393" s="202">
        <v>8.66</v>
      </c>
      <c r="I393" s="202">
        <f t="shared" si="2"/>
        <v>8.64</v>
      </c>
      <c r="J393" s="202">
        <f t="shared" si="3"/>
        <v>8.6199999999999992</v>
      </c>
      <c r="K393" s="203">
        <v>8.6</v>
      </c>
      <c r="L393" s="204">
        <f t="shared" si="4"/>
        <v>8.6159999999999997</v>
      </c>
      <c r="M393" s="204">
        <f t="shared" si="5"/>
        <v>8.6319999999999997</v>
      </c>
      <c r="N393" s="204">
        <f t="shared" si="6"/>
        <v>8.6479999999999997</v>
      </c>
      <c r="O393" s="204">
        <f t="shared" si="7"/>
        <v>8.6639999999999997</v>
      </c>
      <c r="P393" s="202">
        <v>8.68</v>
      </c>
      <c r="Q393" s="202">
        <f t="shared" si="8"/>
        <v>8.6999999999999993</v>
      </c>
      <c r="R393" s="202">
        <f t="shared" si="9"/>
        <v>8.7199999999999989</v>
      </c>
      <c r="S393" s="202">
        <f t="shared" si="10"/>
        <v>8.74</v>
      </c>
      <c r="T393" s="202">
        <f t="shared" si="11"/>
        <v>8.76</v>
      </c>
      <c r="U393" s="205">
        <v>8.7799999999999994</v>
      </c>
    </row>
    <row r="394" spans="1:21">
      <c r="A394" s="207">
        <v>42572</v>
      </c>
      <c r="B394" s="206">
        <v>9.59</v>
      </c>
      <c r="C394" s="202">
        <v>9.23</v>
      </c>
      <c r="D394" s="203">
        <v>9.02</v>
      </c>
      <c r="E394" s="204">
        <f t="shared" si="0"/>
        <v>8.8849999999999998</v>
      </c>
      <c r="F394" s="203">
        <v>8.75</v>
      </c>
      <c r="G394" s="204">
        <f t="shared" si="1"/>
        <v>8.6750000000000007</v>
      </c>
      <c r="H394" s="202">
        <v>8.6</v>
      </c>
      <c r="I394" s="202">
        <f t="shared" si="2"/>
        <v>8.5833333333333339</v>
      </c>
      <c r="J394" s="202">
        <f t="shared" si="3"/>
        <v>8.5666666666666664</v>
      </c>
      <c r="K394" s="203">
        <v>8.5500000000000007</v>
      </c>
      <c r="L394" s="204">
        <f t="shared" si="4"/>
        <v>8.5660000000000007</v>
      </c>
      <c r="M394" s="204">
        <f t="shared" si="5"/>
        <v>8.5820000000000007</v>
      </c>
      <c r="N394" s="204">
        <f t="shared" si="6"/>
        <v>8.5980000000000008</v>
      </c>
      <c r="O394" s="204">
        <f t="shared" si="7"/>
        <v>8.6140000000000008</v>
      </c>
      <c r="P394" s="202">
        <v>8.6300000000000008</v>
      </c>
      <c r="Q394" s="202">
        <f t="shared" si="8"/>
        <v>8.652000000000001</v>
      </c>
      <c r="R394" s="202">
        <f t="shared" si="9"/>
        <v>8.6740000000000013</v>
      </c>
      <c r="S394" s="202">
        <f t="shared" si="10"/>
        <v>8.6959999999999997</v>
      </c>
      <c r="T394" s="202">
        <f t="shared" si="11"/>
        <v>8.718</v>
      </c>
      <c r="U394" s="205">
        <v>8.74</v>
      </c>
    </row>
    <row r="395" spans="1:21">
      <c r="A395" s="207">
        <v>42571</v>
      </c>
      <c r="B395" s="206">
        <v>9.59</v>
      </c>
      <c r="C395" s="202">
        <v>9.1999999999999993</v>
      </c>
      <c r="D395" s="203">
        <v>8.9700000000000006</v>
      </c>
      <c r="E395" s="204">
        <f t="shared" si="0"/>
        <v>8.8350000000000009</v>
      </c>
      <c r="F395" s="203">
        <v>8.6999999999999993</v>
      </c>
      <c r="G395" s="204">
        <f t="shared" si="1"/>
        <v>8.629999999999999</v>
      </c>
      <c r="H395" s="202">
        <v>8.56</v>
      </c>
      <c r="I395" s="202">
        <f t="shared" si="2"/>
        <v>8.5466666666666669</v>
      </c>
      <c r="J395" s="202">
        <f t="shared" si="3"/>
        <v>8.5333333333333332</v>
      </c>
      <c r="K395" s="203">
        <v>8.52</v>
      </c>
      <c r="L395" s="204">
        <f t="shared" si="4"/>
        <v>8.5380000000000003</v>
      </c>
      <c r="M395" s="204">
        <f t="shared" si="5"/>
        <v>8.5559999999999992</v>
      </c>
      <c r="N395" s="204">
        <f t="shared" si="6"/>
        <v>8.5739999999999998</v>
      </c>
      <c r="O395" s="204">
        <f t="shared" si="7"/>
        <v>8.5919999999999987</v>
      </c>
      <c r="P395" s="202">
        <v>8.61</v>
      </c>
      <c r="Q395" s="202">
        <f t="shared" si="8"/>
        <v>8.6319999999999997</v>
      </c>
      <c r="R395" s="202">
        <f t="shared" si="9"/>
        <v>8.6539999999999999</v>
      </c>
      <c r="S395" s="202">
        <f t="shared" si="10"/>
        <v>8.6760000000000002</v>
      </c>
      <c r="T395" s="202">
        <f t="shared" si="11"/>
        <v>8.6980000000000004</v>
      </c>
      <c r="U395" s="205">
        <v>8.7200000000000006</v>
      </c>
    </row>
    <row r="396" spans="1:21">
      <c r="A396" s="207">
        <v>42570</v>
      </c>
      <c r="B396" s="206">
        <v>9.6</v>
      </c>
      <c r="C396" s="202">
        <v>9.23</v>
      </c>
      <c r="D396" s="203">
        <v>8.99</v>
      </c>
      <c r="E396" s="204">
        <f t="shared" si="0"/>
        <v>8.84</v>
      </c>
      <c r="F396" s="203">
        <v>8.69</v>
      </c>
      <c r="G396" s="204">
        <f t="shared" si="1"/>
        <v>8.6149999999999984</v>
      </c>
      <c r="H396" s="202">
        <v>8.5399999999999991</v>
      </c>
      <c r="I396" s="202">
        <f t="shared" si="2"/>
        <v>8.5233333333333334</v>
      </c>
      <c r="J396" s="202">
        <f t="shared" si="3"/>
        <v>8.5066666666666659</v>
      </c>
      <c r="K396" s="203">
        <v>8.49</v>
      </c>
      <c r="L396" s="204">
        <f t="shared" si="4"/>
        <v>8.5080000000000009</v>
      </c>
      <c r="M396" s="204">
        <f t="shared" si="5"/>
        <v>8.5259999999999998</v>
      </c>
      <c r="N396" s="204">
        <f t="shared" si="6"/>
        <v>8.5440000000000005</v>
      </c>
      <c r="O396" s="204">
        <f t="shared" si="7"/>
        <v>8.5619999999999994</v>
      </c>
      <c r="P396" s="202">
        <v>8.58</v>
      </c>
      <c r="Q396" s="202">
        <f t="shared" si="8"/>
        <v>8.6020000000000003</v>
      </c>
      <c r="R396" s="202">
        <f t="shared" si="9"/>
        <v>8.6240000000000006</v>
      </c>
      <c r="S396" s="202">
        <f t="shared" si="10"/>
        <v>8.645999999999999</v>
      </c>
      <c r="T396" s="202">
        <f t="shared" si="11"/>
        <v>8.6679999999999993</v>
      </c>
      <c r="U396" s="205">
        <v>8.69</v>
      </c>
    </row>
    <row r="397" spans="1:21">
      <c r="A397" s="207">
        <v>42569</v>
      </c>
      <c r="B397" s="206">
        <v>9.61</v>
      </c>
      <c r="C397" s="202">
        <v>9.16</v>
      </c>
      <c r="D397" s="203">
        <v>8.91</v>
      </c>
      <c r="E397" s="204">
        <f t="shared" si="0"/>
        <v>8.7800000000000011</v>
      </c>
      <c r="F397" s="203">
        <v>8.65</v>
      </c>
      <c r="G397" s="204">
        <f t="shared" si="1"/>
        <v>8.5949999999999989</v>
      </c>
      <c r="H397" s="202">
        <v>8.5399999999999991</v>
      </c>
      <c r="I397" s="202">
        <f t="shared" si="2"/>
        <v>8.5299999999999994</v>
      </c>
      <c r="J397" s="202">
        <f t="shared" si="3"/>
        <v>8.52</v>
      </c>
      <c r="K397" s="203">
        <v>8.51</v>
      </c>
      <c r="L397" s="204">
        <f t="shared" si="4"/>
        <v>8.532</v>
      </c>
      <c r="M397" s="204">
        <f t="shared" si="5"/>
        <v>8.5540000000000003</v>
      </c>
      <c r="N397" s="204">
        <f t="shared" si="6"/>
        <v>8.5759999999999987</v>
      </c>
      <c r="O397" s="204">
        <f t="shared" si="7"/>
        <v>8.597999999999999</v>
      </c>
      <c r="P397" s="202">
        <v>8.6199999999999992</v>
      </c>
      <c r="Q397" s="202">
        <f t="shared" si="8"/>
        <v>8.6440000000000001</v>
      </c>
      <c r="R397" s="202">
        <f t="shared" si="9"/>
        <v>8.6679999999999993</v>
      </c>
      <c r="S397" s="202">
        <f t="shared" si="10"/>
        <v>8.6920000000000002</v>
      </c>
      <c r="T397" s="202">
        <f t="shared" si="11"/>
        <v>8.7159999999999993</v>
      </c>
      <c r="U397" s="205">
        <v>8.74</v>
      </c>
    </row>
    <row r="398" spans="1:21">
      <c r="A398" s="207">
        <v>42566</v>
      </c>
      <c r="B398" s="206">
        <v>9.61</v>
      </c>
      <c r="C398" s="202">
        <v>9.16</v>
      </c>
      <c r="D398" s="203">
        <v>8.91</v>
      </c>
      <c r="E398" s="204">
        <f t="shared" si="0"/>
        <v>8.77</v>
      </c>
      <c r="F398" s="203">
        <v>8.6300000000000008</v>
      </c>
      <c r="G398" s="204">
        <f t="shared" si="1"/>
        <v>8.5549999999999997</v>
      </c>
      <c r="H398" s="202">
        <v>8.48</v>
      </c>
      <c r="I398" s="202">
        <f t="shared" si="2"/>
        <v>8.4633333333333329</v>
      </c>
      <c r="J398" s="202">
        <f t="shared" si="3"/>
        <v>8.4466666666666672</v>
      </c>
      <c r="K398" s="203">
        <v>8.43</v>
      </c>
      <c r="L398" s="204">
        <f t="shared" si="4"/>
        <v>8.4480000000000004</v>
      </c>
      <c r="M398" s="204">
        <f t="shared" si="5"/>
        <v>8.4659999999999993</v>
      </c>
      <c r="N398" s="204">
        <f t="shared" si="6"/>
        <v>8.484</v>
      </c>
      <c r="O398" s="204">
        <f t="shared" si="7"/>
        <v>8.5019999999999989</v>
      </c>
      <c r="P398" s="202">
        <v>8.52</v>
      </c>
      <c r="Q398" s="202">
        <f t="shared" si="8"/>
        <v>8.5440000000000005</v>
      </c>
      <c r="R398" s="202">
        <f t="shared" si="9"/>
        <v>8.5679999999999996</v>
      </c>
      <c r="S398" s="202">
        <f t="shared" si="10"/>
        <v>8.5920000000000005</v>
      </c>
      <c r="T398" s="202">
        <f t="shared" si="11"/>
        <v>8.6159999999999997</v>
      </c>
      <c r="U398" s="205">
        <v>8.64</v>
      </c>
    </row>
    <row r="399" spans="1:21">
      <c r="A399" s="207">
        <v>42565</v>
      </c>
      <c r="B399" s="206">
        <v>9.61</v>
      </c>
      <c r="C399" s="202">
        <v>9.15</v>
      </c>
      <c r="D399" s="203">
        <v>8.9</v>
      </c>
      <c r="E399" s="204">
        <f t="shared" si="0"/>
        <v>8.745000000000001</v>
      </c>
      <c r="F399" s="203">
        <v>8.59</v>
      </c>
      <c r="G399" s="204">
        <f t="shared" si="1"/>
        <v>8.5150000000000006</v>
      </c>
      <c r="H399" s="202">
        <v>8.44</v>
      </c>
      <c r="I399" s="202">
        <f t="shared" si="2"/>
        <v>8.4233333333333338</v>
      </c>
      <c r="J399" s="202">
        <f t="shared" si="3"/>
        <v>8.4066666666666663</v>
      </c>
      <c r="K399" s="203">
        <v>8.39</v>
      </c>
      <c r="L399" s="204">
        <f t="shared" si="4"/>
        <v>8.4080000000000013</v>
      </c>
      <c r="M399" s="204">
        <f t="shared" si="5"/>
        <v>8.4260000000000002</v>
      </c>
      <c r="N399" s="204">
        <f t="shared" si="6"/>
        <v>8.4440000000000008</v>
      </c>
      <c r="O399" s="204">
        <f t="shared" si="7"/>
        <v>8.4619999999999997</v>
      </c>
      <c r="P399" s="202">
        <v>8.48</v>
      </c>
      <c r="Q399" s="202">
        <f t="shared" si="8"/>
        <v>8.5060000000000002</v>
      </c>
      <c r="R399" s="202">
        <f t="shared" si="9"/>
        <v>8.532</v>
      </c>
      <c r="S399" s="202">
        <f t="shared" si="10"/>
        <v>8.5579999999999998</v>
      </c>
      <c r="T399" s="202">
        <f t="shared" si="11"/>
        <v>8.5839999999999996</v>
      </c>
      <c r="U399" s="205">
        <v>8.61</v>
      </c>
    </row>
    <row r="400" spans="1:21">
      <c r="A400" s="207">
        <v>42564</v>
      </c>
      <c r="B400" s="206">
        <v>9.6</v>
      </c>
      <c r="C400" s="202">
        <v>9.23</v>
      </c>
      <c r="D400" s="203">
        <v>9</v>
      </c>
      <c r="E400" s="204">
        <f t="shared" si="0"/>
        <v>8.8350000000000009</v>
      </c>
      <c r="F400" s="203">
        <v>8.67</v>
      </c>
      <c r="G400" s="204">
        <f t="shared" si="1"/>
        <v>8.5749999999999993</v>
      </c>
      <c r="H400" s="202">
        <v>8.48</v>
      </c>
      <c r="I400" s="202">
        <f t="shared" si="2"/>
        <v>8.4433333333333334</v>
      </c>
      <c r="J400" s="202">
        <f t="shared" si="3"/>
        <v>8.4066666666666663</v>
      </c>
      <c r="K400" s="203">
        <v>8.3699999999999992</v>
      </c>
      <c r="L400" s="204">
        <f t="shared" si="4"/>
        <v>8.3819999999999997</v>
      </c>
      <c r="M400" s="204">
        <f t="shared" si="5"/>
        <v>8.3940000000000001</v>
      </c>
      <c r="N400" s="204">
        <f t="shared" si="6"/>
        <v>8.4059999999999988</v>
      </c>
      <c r="O400" s="204">
        <f t="shared" si="7"/>
        <v>8.4179999999999993</v>
      </c>
      <c r="P400" s="202">
        <v>8.43</v>
      </c>
      <c r="Q400" s="202">
        <f t="shared" si="8"/>
        <v>8.452</v>
      </c>
      <c r="R400" s="202">
        <f t="shared" si="9"/>
        <v>8.4740000000000002</v>
      </c>
      <c r="S400" s="202">
        <f t="shared" si="10"/>
        <v>8.4959999999999987</v>
      </c>
      <c r="T400" s="202">
        <f t="shared" si="11"/>
        <v>8.5179999999999989</v>
      </c>
      <c r="U400" s="205">
        <v>8.5399999999999991</v>
      </c>
    </row>
    <row r="401" spans="1:21">
      <c r="A401" s="207">
        <v>42563</v>
      </c>
      <c r="B401" s="206">
        <v>9.59</v>
      </c>
      <c r="C401" s="202">
        <v>9.23</v>
      </c>
      <c r="D401" s="203">
        <v>8.9499999999999993</v>
      </c>
      <c r="E401" s="204">
        <f t="shared" si="0"/>
        <v>8.7749999999999986</v>
      </c>
      <c r="F401" s="203">
        <v>8.6</v>
      </c>
      <c r="G401" s="204">
        <f t="shared" si="1"/>
        <v>8.504999999999999</v>
      </c>
      <c r="H401" s="202">
        <v>8.41</v>
      </c>
      <c r="I401" s="202">
        <f t="shared" si="2"/>
        <v>8.3733333333333331</v>
      </c>
      <c r="J401" s="202">
        <f t="shared" si="3"/>
        <v>8.3366666666666678</v>
      </c>
      <c r="K401" s="203">
        <v>8.3000000000000007</v>
      </c>
      <c r="L401" s="204">
        <f t="shared" si="4"/>
        <v>8.3120000000000012</v>
      </c>
      <c r="M401" s="204">
        <f t="shared" si="5"/>
        <v>8.3239999999999998</v>
      </c>
      <c r="N401" s="204">
        <f t="shared" si="6"/>
        <v>8.3360000000000003</v>
      </c>
      <c r="O401" s="204">
        <f t="shared" si="7"/>
        <v>8.347999999999999</v>
      </c>
      <c r="P401" s="202">
        <v>8.36</v>
      </c>
      <c r="Q401" s="202">
        <f t="shared" si="8"/>
        <v>8.3840000000000003</v>
      </c>
      <c r="R401" s="202">
        <f t="shared" si="9"/>
        <v>8.4079999999999995</v>
      </c>
      <c r="S401" s="202">
        <f t="shared" si="10"/>
        <v>8.4320000000000004</v>
      </c>
      <c r="T401" s="202">
        <f t="shared" si="11"/>
        <v>8.4559999999999995</v>
      </c>
      <c r="U401" s="205">
        <v>8.48</v>
      </c>
    </row>
    <row r="402" spans="1:21">
      <c r="A402" s="207">
        <v>42562</v>
      </c>
      <c r="B402" s="206">
        <v>9.6</v>
      </c>
      <c r="C402" s="202">
        <v>9.2899999999999991</v>
      </c>
      <c r="D402" s="203">
        <v>9.0399999999999991</v>
      </c>
      <c r="E402" s="204">
        <f t="shared" si="0"/>
        <v>8.8649999999999984</v>
      </c>
      <c r="F402" s="203">
        <v>8.69</v>
      </c>
      <c r="G402" s="204">
        <f t="shared" si="1"/>
        <v>8.58</v>
      </c>
      <c r="H402" s="202">
        <v>8.4700000000000006</v>
      </c>
      <c r="I402" s="202">
        <f t="shared" si="2"/>
        <v>8.42</v>
      </c>
      <c r="J402" s="202">
        <f t="shared" si="3"/>
        <v>8.370000000000001</v>
      </c>
      <c r="K402" s="203">
        <v>8.32</v>
      </c>
      <c r="L402" s="204">
        <f t="shared" si="4"/>
        <v>8.322000000000001</v>
      </c>
      <c r="M402" s="204">
        <f t="shared" si="5"/>
        <v>8.3239999999999998</v>
      </c>
      <c r="N402" s="204">
        <f t="shared" si="6"/>
        <v>8.3260000000000005</v>
      </c>
      <c r="O402" s="204">
        <f t="shared" si="7"/>
        <v>8.3279999999999994</v>
      </c>
      <c r="P402" s="202">
        <v>8.33</v>
      </c>
      <c r="Q402" s="202">
        <f t="shared" si="8"/>
        <v>8.3460000000000001</v>
      </c>
      <c r="R402" s="202">
        <f t="shared" si="9"/>
        <v>8.3620000000000001</v>
      </c>
      <c r="S402" s="202">
        <f t="shared" si="10"/>
        <v>8.3780000000000001</v>
      </c>
      <c r="T402" s="202">
        <f t="shared" si="11"/>
        <v>8.3940000000000001</v>
      </c>
      <c r="U402" s="205">
        <v>8.41</v>
      </c>
    </row>
    <row r="403" spans="1:21">
      <c r="A403" s="207">
        <v>42559</v>
      </c>
      <c r="B403" s="206">
        <v>9.61</v>
      </c>
      <c r="C403" s="202">
        <v>9.33</v>
      </c>
      <c r="D403" s="203">
        <v>9.1199999999999992</v>
      </c>
      <c r="E403" s="204">
        <f t="shared" si="0"/>
        <v>8.9450000000000003</v>
      </c>
      <c r="F403" s="203">
        <v>8.77</v>
      </c>
      <c r="G403" s="204">
        <f t="shared" si="1"/>
        <v>8.6549999999999994</v>
      </c>
      <c r="H403" s="202">
        <v>8.5399999999999991</v>
      </c>
      <c r="I403" s="202">
        <f t="shared" si="2"/>
        <v>8.4799999999999986</v>
      </c>
      <c r="J403" s="202">
        <f t="shared" si="3"/>
        <v>8.42</v>
      </c>
      <c r="K403" s="203">
        <v>8.36</v>
      </c>
      <c r="L403" s="204">
        <f t="shared" si="4"/>
        <v>8.3559999999999999</v>
      </c>
      <c r="M403" s="204">
        <f t="shared" si="5"/>
        <v>8.3520000000000003</v>
      </c>
      <c r="N403" s="204">
        <f t="shared" si="6"/>
        <v>8.347999999999999</v>
      </c>
      <c r="O403" s="204">
        <f t="shared" si="7"/>
        <v>8.3439999999999994</v>
      </c>
      <c r="P403" s="202">
        <v>8.34</v>
      </c>
      <c r="Q403" s="202">
        <f t="shared" si="8"/>
        <v>8.3539999999999992</v>
      </c>
      <c r="R403" s="202">
        <f t="shared" si="9"/>
        <v>8.3680000000000003</v>
      </c>
      <c r="S403" s="202">
        <f t="shared" si="10"/>
        <v>8.3819999999999997</v>
      </c>
      <c r="T403" s="202">
        <f t="shared" si="11"/>
        <v>8.3960000000000008</v>
      </c>
      <c r="U403" s="205">
        <v>8.41</v>
      </c>
    </row>
    <row r="404" spans="1:21">
      <c r="A404" s="207">
        <v>42558</v>
      </c>
      <c r="B404" s="206">
        <v>9.61</v>
      </c>
      <c r="C404" s="202">
        <v>9.3000000000000007</v>
      </c>
      <c r="D404" s="203">
        <v>9.1199999999999992</v>
      </c>
      <c r="E404" s="204">
        <f t="shared" si="0"/>
        <v>8.9499999999999993</v>
      </c>
      <c r="F404" s="203">
        <v>8.7799999999999994</v>
      </c>
      <c r="G404" s="204">
        <f t="shared" si="1"/>
        <v>8.6549999999999994</v>
      </c>
      <c r="H404" s="202">
        <v>8.5299999999999994</v>
      </c>
      <c r="I404" s="202">
        <f t="shared" si="2"/>
        <v>8.4633333333333329</v>
      </c>
      <c r="J404" s="202">
        <f t="shared" si="3"/>
        <v>8.3966666666666665</v>
      </c>
      <c r="K404" s="203">
        <v>8.33</v>
      </c>
      <c r="L404" s="204">
        <f t="shared" si="4"/>
        <v>8.3160000000000007</v>
      </c>
      <c r="M404" s="204">
        <f t="shared" si="5"/>
        <v>8.3019999999999996</v>
      </c>
      <c r="N404" s="204">
        <f t="shared" si="6"/>
        <v>8.2880000000000003</v>
      </c>
      <c r="O404" s="204">
        <f t="shared" si="7"/>
        <v>8.2739999999999991</v>
      </c>
      <c r="P404" s="202">
        <v>8.26</v>
      </c>
      <c r="Q404" s="202">
        <f t="shared" si="8"/>
        <v>8.266</v>
      </c>
      <c r="R404" s="202">
        <f t="shared" si="9"/>
        <v>8.2720000000000002</v>
      </c>
      <c r="S404" s="202">
        <f t="shared" si="10"/>
        <v>8.2779999999999987</v>
      </c>
      <c r="T404" s="202">
        <f t="shared" si="11"/>
        <v>8.2839999999999989</v>
      </c>
      <c r="U404" s="205">
        <v>8.2899999999999991</v>
      </c>
    </row>
    <row r="405" spans="1:21">
      <c r="A405" s="207">
        <v>42557</v>
      </c>
      <c r="B405" s="206">
        <v>9.68</v>
      </c>
      <c r="C405" s="202">
        <v>9.2899999999999991</v>
      </c>
      <c r="D405" s="203">
        <v>9.0500000000000007</v>
      </c>
      <c r="E405" s="204">
        <f t="shared" si="0"/>
        <v>8.8800000000000008</v>
      </c>
      <c r="F405" s="203">
        <v>8.7100000000000009</v>
      </c>
      <c r="G405" s="204">
        <f t="shared" si="1"/>
        <v>8.6050000000000004</v>
      </c>
      <c r="H405" s="202">
        <v>8.5</v>
      </c>
      <c r="I405" s="202">
        <f t="shared" si="2"/>
        <v>8.4499999999999993</v>
      </c>
      <c r="J405" s="202">
        <f t="shared" si="3"/>
        <v>8.4</v>
      </c>
      <c r="K405" s="203">
        <v>8.35</v>
      </c>
      <c r="L405" s="204">
        <f t="shared" si="4"/>
        <v>8.347999999999999</v>
      </c>
      <c r="M405" s="204">
        <f t="shared" si="5"/>
        <v>8.3460000000000001</v>
      </c>
      <c r="N405" s="204">
        <f t="shared" si="6"/>
        <v>8.3439999999999994</v>
      </c>
      <c r="O405" s="204">
        <f t="shared" si="7"/>
        <v>8.3420000000000005</v>
      </c>
      <c r="P405" s="202">
        <v>8.34</v>
      </c>
      <c r="Q405" s="202">
        <f t="shared" si="8"/>
        <v>8.3520000000000003</v>
      </c>
      <c r="R405" s="202">
        <f t="shared" si="9"/>
        <v>8.3640000000000008</v>
      </c>
      <c r="S405" s="202">
        <f t="shared" si="10"/>
        <v>8.3759999999999994</v>
      </c>
      <c r="T405" s="202">
        <f t="shared" si="11"/>
        <v>8.3879999999999999</v>
      </c>
      <c r="U405" s="205">
        <v>8.4</v>
      </c>
    </row>
    <row r="406" spans="1:21">
      <c r="A406" s="207">
        <v>42556</v>
      </c>
      <c r="B406" s="206">
        <v>9.6999999999999993</v>
      </c>
      <c r="C406" s="202">
        <v>9.26</v>
      </c>
      <c r="D406" s="203">
        <v>8.98</v>
      </c>
      <c r="E406" s="204">
        <f t="shared" si="0"/>
        <v>8.81</v>
      </c>
      <c r="F406" s="203">
        <v>8.64</v>
      </c>
      <c r="G406" s="204">
        <f t="shared" si="1"/>
        <v>8.5500000000000007</v>
      </c>
      <c r="H406" s="202">
        <v>8.4600000000000009</v>
      </c>
      <c r="I406" s="202">
        <f t="shared" si="2"/>
        <v>8.4233333333333338</v>
      </c>
      <c r="J406" s="202">
        <f t="shared" si="3"/>
        <v>8.3866666666666667</v>
      </c>
      <c r="K406" s="203">
        <v>8.35</v>
      </c>
      <c r="L406" s="204">
        <f t="shared" si="4"/>
        <v>8.3559999999999999</v>
      </c>
      <c r="M406" s="204">
        <f t="shared" si="5"/>
        <v>8.3620000000000001</v>
      </c>
      <c r="N406" s="204">
        <f t="shared" si="6"/>
        <v>8.3680000000000003</v>
      </c>
      <c r="O406" s="204">
        <f t="shared" si="7"/>
        <v>8.3740000000000006</v>
      </c>
      <c r="P406" s="202">
        <v>8.3800000000000008</v>
      </c>
      <c r="Q406" s="202">
        <f t="shared" si="8"/>
        <v>8.3940000000000001</v>
      </c>
      <c r="R406" s="202">
        <f t="shared" si="9"/>
        <v>8.4079999999999995</v>
      </c>
      <c r="S406" s="202">
        <f t="shared" si="10"/>
        <v>8.4220000000000006</v>
      </c>
      <c r="T406" s="202">
        <f t="shared" si="11"/>
        <v>8.4359999999999999</v>
      </c>
      <c r="U406" s="205">
        <v>8.4499999999999993</v>
      </c>
    </row>
    <row r="407" spans="1:21">
      <c r="A407" s="207">
        <v>42555</v>
      </c>
      <c r="B407" s="206">
        <v>9.67</v>
      </c>
      <c r="C407" s="202">
        <v>9.2200000000000006</v>
      </c>
      <c r="D407" s="203">
        <v>8.93</v>
      </c>
      <c r="E407" s="204">
        <f t="shared" si="0"/>
        <v>8.7349999999999994</v>
      </c>
      <c r="F407" s="203">
        <v>8.5399999999999991</v>
      </c>
      <c r="G407" s="204">
        <f t="shared" si="1"/>
        <v>8.4349999999999987</v>
      </c>
      <c r="H407" s="202">
        <v>8.33</v>
      </c>
      <c r="I407" s="202">
        <f t="shared" si="2"/>
        <v>8.293333333333333</v>
      </c>
      <c r="J407" s="202">
        <f t="shared" si="3"/>
        <v>8.2566666666666677</v>
      </c>
      <c r="K407" s="203">
        <v>8.2200000000000006</v>
      </c>
      <c r="L407" s="204">
        <f t="shared" si="4"/>
        <v>8.2240000000000002</v>
      </c>
      <c r="M407" s="204">
        <f t="shared" si="5"/>
        <v>8.2279999999999998</v>
      </c>
      <c r="N407" s="204">
        <f t="shared" si="6"/>
        <v>8.2320000000000011</v>
      </c>
      <c r="O407" s="204">
        <f t="shared" si="7"/>
        <v>8.2360000000000007</v>
      </c>
      <c r="P407" s="202">
        <v>8.24</v>
      </c>
      <c r="Q407" s="202">
        <f t="shared" si="8"/>
        <v>8.2520000000000007</v>
      </c>
      <c r="R407" s="202">
        <f t="shared" si="9"/>
        <v>8.2640000000000011</v>
      </c>
      <c r="S407" s="202">
        <f t="shared" si="10"/>
        <v>8.2759999999999998</v>
      </c>
      <c r="T407" s="202">
        <f t="shared" si="11"/>
        <v>8.2880000000000003</v>
      </c>
      <c r="U407" s="205">
        <v>8.3000000000000007</v>
      </c>
    </row>
    <row r="408" spans="1:21">
      <c r="A408" s="207">
        <v>42552</v>
      </c>
      <c r="B408" s="206">
        <v>9.66</v>
      </c>
      <c r="C408" s="202">
        <v>9.2100000000000009</v>
      </c>
      <c r="D408" s="203">
        <v>8.91</v>
      </c>
      <c r="E408" s="204">
        <f t="shared" si="0"/>
        <v>8.7050000000000001</v>
      </c>
      <c r="F408" s="203">
        <v>8.5</v>
      </c>
      <c r="G408" s="204">
        <f t="shared" si="1"/>
        <v>8.3949999999999996</v>
      </c>
      <c r="H408" s="202">
        <v>8.2899999999999991</v>
      </c>
      <c r="I408" s="202">
        <f t="shared" si="2"/>
        <v>8.26</v>
      </c>
      <c r="J408" s="202">
        <f t="shared" si="3"/>
        <v>8.2299999999999986</v>
      </c>
      <c r="K408" s="203">
        <v>8.1999999999999993</v>
      </c>
      <c r="L408" s="204">
        <f t="shared" si="4"/>
        <v>8.2080000000000002</v>
      </c>
      <c r="M408" s="204">
        <f t="shared" si="5"/>
        <v>8.2159999999999993</v>
      </c>
      <c r="N408" s="204">
        <f t="shared" si="6"/>
        <v>8.2240000000000002</v>
      </c>
      <c r="O408" s="204">
        <f t="shared" si="7"/>
        <v>8.2319999999999993</v>
      </c>
      <c r="P408" s="202">
        <v>8.24</v>
      </c>
      <c r="Q408" s="202">
        <f t="shared" si="8"/>
        <v>8.2520000000000007</v>
      </c>
      <c r="R408" s="202">
        <f t="shared" si="9"/>
        <v>8.2640000000000011</v>
      </c>
      <c r="S408" s="202">
        <f t="shared" si="10"/>
        <v>8.2759999999999998</v>
      </c>
      <c r="T408" s="202">
        <f t="shared" si="11"/>
        <v>8.2880000000000003</v>
      </c>
      <c r="U408" s="205">
        <v>8.3000000000000007</v>
      </c>
    </row>
    <row r="409" spans="1:21">
      <c r="A409" s="207">
        <v>42551</v>
      </c>
      <c r="B409" s="206">
        <v>9.66</v>
      </c>
      <c r="C409" s="202">
        <v>9.26</v>
      </c>
      <c r="D409" s="203">
        <v>8.9499999999999993</v>
      </c>
      <c r="E409" s="204">
        <f t="shared" si="0"/>
        <v>8.7449999999999992</v>
      </c>
      <c r="F409" s="203">
        <v>8.5399999999999991</v>
      </c>
      <c r="G409" s="204">
        <f t="shared" si="1"/>
        <v>8.4349999999999987</v>
      </c>
      <c r="H409" s="202">
        <v>8.33</v>
      </c>
      <c r="I409" s="202">
        <f t="shared" si="2"/>
        <v>8.3033333333333328</v>
      </c>
      <c r="J409" s="202">
        <f t="shared" si="3"/>
        <v>8.2766666666666673</v>
      </c>
      <c r="K409" s="203">
        <v>8.25</v>
      </c>
      <c r="L409" s="204">
        <f t="shared" si="4"/>
        <v>8.25</v>
      </c>
      <c r="M409" s="204">
        <f t="shared" si="5"/>
        <v>8.25</v>
      </c>
      <c r="N409" s="204">
        <f t="shared" si="6"/>
        <v>8.25</v>
      </c>
      <c r="O409" s="204">
        <f t="shared" si="7"/>
        <v>8.25</v>
      </c>
      <c r="P409" s="202">
        <v>8.25</v>
      </c>
      <c r="Q409" s="202">
        <f t="shared" si="8"/>
        <v>8.2539999999999996</v>
      </c>
      <c r="R409" s="202">
        <f t="shared" si="9"/>
        <v>8.2579999999999991</v>
      </c>
      <c r="S409" s="202">
        <f t="shared" si="10"/>
        <v>8.2620000000000005</v>
      </c>
      <c r="T409" s="202">
        <f t="shared" si="11"/>
        <v>8.266</v>
      </c>
      <c r="U409" s="205">
        <v>8.27</v>
      </c>
    </row>
    <row r="410" spans="1:21">
      <c r="A410" s="207">
        <v>42550</v>
      </c>
      <c r="B410" s="206">
        <v>9.67</v>
      </c>
      <c r="C410" s="202">
        <v>9.2899999999999991</v>
      </c>
      <c r="D410" s="203">
        <v>9</v>
      </c>
      <c r="E410" s="204">
        <f t="shared" si="0"/>
        <v>8.8099999999999987</v>
      </c>
      <c r="F410" s="203">
        <v>8.6199999999999992</v>
      </c>
      <c r="G410" s="204">
        <f t="shared" si="1"/>
        <v>8.5350000000000001</v>
      </c>
      <c r="H410" s="202">
        <v>8.4499999999999993</v>
      </c>
      <c r="I410" s="202">
        <f t="shared" si="2"/>
        <v>8.43</v>
      </c>
      <c r="J410" s="202">
        <f t="shared" si="3"/>
        <v>8.41</v>
      </c>
      <c r="K410" s="203">
        <v>8.39</v>
      </c>
      <c r="L410" s="204">
        <f t="shared" si="4"/>
        <v>8.3879999999999999</v>
      </c>
      <c r="M410" s="204">
        <f t="shared" si="5"/>
        <v>8.386000000000001</v>
      </c>
      <c r="N410" s="204">
        <f t="shared" si="6"/>
        <v>8.3840000000000003</v>
      </c>
      <c r="O410" s="204">
        <f t="shared" si="7"/>
        <v>8.3820000000000014</v>
      </c>
      <c r="P410" s="202">
        <v>8.3800000000000008</v>
      </c>
      <c r="Q410" s="202">
        <f t="shared" si="8"/>
        <v>8.3820000000000014</v>
      </c>
      <c r="R410" s="202">
        <f t="shared" si="9"/>
        <v>8.3840000000000003</v>
      </c>
      <c r="S410" s="202">
        <f t="shared" si="10"/>
        <v>8.386000000000001</v>
      </c>
      <c r="T410" s="202">
        <f t="shared" si="11"/>
        <v>8.3879999999999999</v>
      </c>
      <c r="U410" s="205">
        <v>8.39</v>
      </c>
    </row>
    <row r="411" spans="1:21">
      <c r="A411" s="207">
        <v>42549</v>
      </c>
      <c r="B411" s="206">
        <v>9.67</v>
      </c>
      <c r="C411" s="202">
        <v>9.25</v>
      </c>
      <c r="D411" s="203">
        <v>8.9600000000000009</v>
      </c>
      <c r="E411" s="204">
        <f t="shared" si="0"/>
        <v>8.8000000000000007</v>
      </c>
      <c r="F411" s="203">
        <v>8.64</v>
      </c>
      <c r="G411" s="204">
        <f t="shared" si="1"/>
        <v>8.5650000000000013</v>
      </c>
      <c r="H411" s="202">
        <v>8.49</v>
      </c>
      <c r="I411" s="202">
        <f t="shared" si="2"/>
        <v>8.4633333333333329</v>
      </c>
      <c r="J411" s="202">
        <f t="shared" si="3"/>
        <v>8.4366666666666674</v>
      </c>
      <c r="K411" s="203">
        <v>8.41</v>
      </c>
      <c r="L411" s="204">
        <f t="shared" si="4"/>
        <v>8.4060000000000006</v>
      </c>
      <c r="M411" s="204">
        <f t="shared" si="5"/>
        <v>8.402000000000001</v>
      </c>
      <c r="N411" s="204">
        <f t="shared" si="6"/>
        <v>8.3979999999999997</v>
      </c>
      <c r="O411" s="204">
        <f t="shared" si="7"/>
        <v>8.3940000000000001</v>
      </c>
      <c r="P411" s="202">
        <v>8.39</v>
      </c>
      <c r="Q411" s="202">
        <f t="shared" si="8"/>
        <v>8.39</v>
      </c>
      <c r="R411" s="202">
        <f t="shared" si="9"/>
        <v>8.39</v>
      </c>
      <c r="S411" s="202">
        <f t="shared" si="10"/>
        <v>8.39</v>
      </c>
      <c r="T411" s="202">
        <f t="shared" si="11"/>
        <v>8.39</v>
      </c>
      <c r="U411" s="205">
        <v>8.39</v>
      </c>
    </row>
    <row r="412" spans="1:21">
      <c r="A412" s="207">
        <v>42548</v>
      </c>
      <c r="B412" s="206">
        <v>9.73</v>
      </c>
      <c r="C412" s="202">
        <v>9.32</v>
      </c>
      <c r="D412" s="203">
        <v>9.0299999999999994</v>
      </c>
      <c r="E412" s="204">
        <f t="shared" si="0"/>
        <v>8.875</v>
      </c>
      <c r="F412" s="203">
        <v>8.7200000000000006</v>
      </c>
      <c r="G412" s="204">
        <f t="shared" si="1"/>
        <v>8.65</v>
      </c>
      <c r="H412" s="202">
        <v>8.58</v>
      </c>
      <c r="I412" s="202">
        <f t="shared" si="2"/>
        <v>8.5566666666666666</v>
      </c>
      <c r="J412" s="202">
        <f t="shared" si="3"/>
        <v>8.5333333333333332</v>
      </c>
      <c r="K412" s="203">
        <v>8.51</v>
      </c>
      <c r="L412" s="204">
        <f t="shared" si="4"/>
        <v>8.5060000000000002</v>
      </c>
      <c r="M412" s="204">
        <f t="shared" si="5"/>
        <v>8.5020000000000007</v>
      </c>
      <c r="N412" s="204">
        <f t="shared" si="6"/>
        <v>8.4979999999999993</v>
      </c>
      <c r="O412" s="204">
        <f t="shared" si="7"/>
        <v>8.4939999999999998</v>
      </c>
      <c r="P412" s="202">
        <v>8.49</v>
      </c>
      <c r="Q412" s="202">
        <f t="shared" si="8"/>
        <v>8.4860000000000007</v>
      </c>
      <c r="R412" s="202">
        <f t="shared" si="9"/>
        <v>8.4820000000000011</v>
      </c>
      <c r="S412" s="202">
        <f t="shared" si="10"/>
        <v>8.4779999999999998</v>
      </c>
      <c r="T412" s="202">
        <f t="shared" si="11"/>
        <v>8.4740000000000002</v>
      </c>
      <c r="U412" s="205">
        <v>8.4700000000000006</v>
      </c>
    </row>
    <row r="413" spans="1:21">
      <c r="A413" s="207">
        <v>42545</v>
      </c>
      <c r="B413" s="206">
        <v>9.83</v>
      </c>
      <c r="C413" s="202">
        <v>9.32</v>
      </c>
      <c r="D413" s="203">
        <v>9.0500000000000007</v>
      </c>
      <c r="E413" s="204">
        <f t="shared" si="0"/>
        <v>8.92</v>
      </c>
      <c r="F413" s="203">
        <v>8.7899999999999991</v>
      </c>
      <c r="G413" s="204">
        <f t="shared" si="1"/>
        <v>8.7399999999999984</v>
      </c>
      <c r="H413" s="202">
        <v>8.69</v>
      </c>
      <c r="I413" s="202">
        <f t="shared" si="2"/>
        <v>8.6666666666666661</v>
      </c>
      <c r="J413" s="202">
        <f t="shared" si="3"/>
        <v>8.6433333333333326</v>
      </c>
      <c r="K413" s="203">
        <v>8.6199999999999992</v>
      </c>
      <c r="L413" s="204">
        <f t="shared" si="4"/>
        <v>8.6120000000000001</v>
      </c>
      <c r="M413" s="204">
        <f t="shared" si="5"/>
        <v>8.6039999999999992</v>
      </c>
      <c r="N413" s="204">
        <f t="shared" si="6"/>
        <v>8.5960000000000001</v>
      </c>
      <c r="O413" s="204">
        <f t="shared" si="7"/>
        <v>8.5879999999999992</v>
      </c>
      <c r="P413" s="202">
        <v>8.58</v>
      </c>
      <c r="Q413" s="202">
        <f t="shared" si="8"/>
        <v>8.5739999999999998</v>
      </c>
      <c r="R413" s="202">
        <f t="shared" si="9"/>
        <v>8.5679999999999996</v>
      </c>
      <c r="S413" s="202">
        <f t="shared" si="10"/>
        <v>8.5620000000000012</v>
      </c>
      <c r="T413" s="202">
        <f t="shared" si="11"/>
        <v>8.5560000000000009</v>
      </c>
      <c r="U413" s="205">
        <v>8.5500000000000007</v>
      </c>
    </row>
    <row r="414" spans="1:21">
      <c r="A414" s="207">
        <v>42544</v>
      </c>
      <c r="B414" s="206">
        <v>9.77</v>
      </c>
      <c r="C414" s="202">
        <v>9.25</v>
      </c>
      <c r="D414" s="203">
        <v>8.98</v>
      </c>
      <c r="E414" s="204">
        <f t="shared" si="0"/>
        <v>8.8500000000000014</v>
      </c>
      <c r="F414" s="203">
        <v>8.7200000000000006</v>
      </c>
      <c r="G414" s="204">
        <f t="shared" si="1"/>
        <v>8.6649999999999991</v>
      </c>
      <c r="H414" s="202">
        <v>8.61</v>
      </c>
      <c r="I414" s="202">
        <f t="shared" si="2"/>
        <v>8.586666666666666</v>
      </c>
      <c r="J414" s="202">
        <f t="shared" si="3"/>
        <v>8.5633333333333326</v>
      </c>
      <c r="K414" s="203">
        <v>8.5399999999999991</v>
      </c>
      <c r="L414" s="204">
        <f t="shared" si="4"/>
        <v>8.532</v>
      </c>
      <c r="M414" s="204">
        <f t="shared" si="5"/>
        <v>8.5239999999999991</v>
      </c>
      <c r="N414" s="204">
        <f t="shared" si="6"/>
        <v>8.516</v>
      </c>
      <c r="O414" s="204">
        <f t="shared" si="7"/>
        <v>8.5079999999999991</v>
      </c>
      <c r="P414" s="202">
        <v>8.5</v>
      </c>
      <c r="Q414" s="202">
        <f t="shared" si="8"/>
        <v>8.4939999999999998</v>
      </c>
      <c r="R414" s="202">
        <f t="shared" si="9"/>
        <v>8.4879999999999995</v>
      </c>
      <c r="S414" s="202">
        <f t="shared" si="10"/>
        <v>8.4820000000000011</v>
      </c>
      <c r="T414" s="202">
        <f t="shared" si="11"/>
        <v>8.4760000000000009</v>
      </c>
      <c r="U414" s="205">
        <v>8.4700000000000006</v>
      </c>
    </row>
    <row r="415" spans="1:21">
      <c r="A415" s="207">
        <v>42543</v>
      </c>
      <c r="B415" s="206">
        <v>9.74</v>
      </c>
      <c r="C415" s="202">
        <v>9.3699999999999992</v>
      </c>
      <c r="D415" s="203">
        <v>9.11</v>
      </c>
      <c r="E415" s="204">
        <f t="shared" si="0"/>
        <v>8.9550000000000001</v>
      </c>
      <c r="F415" s="203">
        <v>8.8000000000000007</v>
      </c>
      <c r="G415" s="204">
        <f t="shared" si="1"/>
        <v>8.7250000000000014</v>
      </c>
      <c r="H415" s="202">
        <v>8.65</v>
      </c>
      <c r="I415" s="202">
        <f t="shared" si="2"/>
        <v>8.6133333333333333</v>
      </c>
      <c r="J415" s="202">
        <f t="shared" si="3"/>
        <v>8.5766666666666662</v>
      </c>
      <c r="K415" s="203">
        <v>8.5399999999999991</v>
      </c>
      <c r="L415" s="204">
        <f t="shared" si="4"/>
        <v>8.5219999999999985</v>
      </c>
      <c r="M415" s="204">
        <f t="shared" si="5"/>
        <v>8.5039999999999996</v>
      </c>
      <c r="N415" s="204">
        <f t="shared" si="6"/>
        <v>8.4859999999999989</v>
      </c>
      <c r="O415" s="204">
        <f t="shared" si="7"/>
        <v>8.468</v>
      </c>
      <c r="P415" s="202">
        <v>8.4499999999999993</v>
      </c>
      <c r="Q415" s="202">
        <f t="shared" si="8"/>
        <v>8.4420000000000002</v>
      </c>
      <c r="R415" s="202">
        <f t="shared" si="9"/>
        <v>8.4339999999999993</v>
      </c>
      <c r="S415" s="202">
        <f t="shared" si="10"/>
        <v>8.4260000000000002</v>
      </c>
      <c r="T415" s="202">
        <f t="shared" si="11"/>
        <v>8.4179999999999993</v>
      </c>
      <c r="U415" s="205">
        <v>8.41</v>
      </c>
    </row>
    <row r="416" spans="1:21">
      <c r="A416" s="207">
        <v>42542</v>
      </c>
      <c r="B416" s="206">
        <v>9.77</v>
      </c>
      <c r="C416" s="202">
        <v>9.3699999999999992</v>
      </c>
      <c r="D416" s="203">
        <v>9.1199999999999992</v>
      </c>
      <c r="E416" s="204">
        <f t="shared" si="0"/>
        <v>8.9749999999999996</v>
      </c>
      <c r="F416" s="203">
        <v>8.83</v>
      </c>
      <c r="G416" s="204">
        <f t="shared" si="1"/>
        <v>8.754999999999999</v>
      </c>
      <c r="H416" s="202">
        <v>8.68</v>
      </c>
      <c r="I416" s="202">
        <f t="shared" si="2"/>
        <v>8.64</v>
      </c>
      <c r="J416" s="202">
        <f t="shared" si="3"/>
        <v>8.6</v>
      </c>
      <c r="K416" s="203">
        <v>8.56</v>
      </c>
      <c r="L416" s="204">
        <f t="shared" si="4"/>
        <v>8.5440000000000005</v>
      </c>
      <c r="M416" s="204">
        <f t="shared" si="5"/>
        <v>8.5280000000000005</v>
      </c>
      <c r="N416" s="204">
        <f t="shared" si="6"/>
        <v>8.5120000000000005</v>
      </c>
      <c r="O416" s="204">
        <f t="shared" si="7"/>
        <v>8.4960000000000004</v>
      </c>
      <c r="P416" s="202">
        <v>8.48</v>
      </c>
      <c r="Q416" s="202">
        <f t="shared" si="8"/>
        <v>8.4719999999999995</v>
      </c>
      <c r="R416" s="202">
        <f t="shared" si="9"/>
        <v>8.4640000000000004</v>
      </c>
      <c r="S416" s="202">
        <f t="shared" si="10"/>
        <v>8.4559999999999995</v>
      </c>
      <c r="T416" s="202">
        <f t="shared" si="11"/>
        <v>8.4480000000000004</v>
      </c>
      <c r="U416" s="205">
        <v>8.44</v>
      </c>
    </row>
    <row r="417" spans="1:21">
      <c r="A417" s="207">
        <v>42541</v>
      </c>
      <c r="B417" s="206">
        <v>9.7799999999999994</v>
      </c>
      <c r="C417" s="202">
        <v>9.33</v>
      </c>
      <c r="D417" s="203">
        <v>9.08</v>
      </c>
      <c r="E417" s="204">
        <f t="shared" si="0"/>
        <v>8.9499999999999993</v>
      </c>
      <c r="F417" s="203">
        <v>8.82</v>
      </c>
      <c r="G417" s="204">
        <f t="shared" si="1"/>
        <v>8.75</v>
      </c>
      <c r="H417" s="202">
        <v>8.68</v>
      </c>
      <c r="I417" s="202">
        <f t="shared" si="2"/>
        <v>8.64</v>
      </c>
      <c r="J417" s="202">
        <f t="shared" si="3"/>
        <v>8.6</v>
      </c>
      <c r="K417" s="203">
        <v>8.56</v>
      </c>
      <c r="L417" s="204">
        <f t="shared" si="4"/>
        <v>8.5440000000000005</v>
      </c>
      <c r="M417" s="204">
        <f t="shared" si="5"/>
        <v>8.5280000000000005</v>
      </c>
      <c r="N417" s="204">
        <f t="shared" si="6"/>
        <v>8.5120000000000005</v>
      </c>
      <c r="O417" s="204">
        <f t="shared" si="7"/>
        <v>8.4960000000000004</v>
      </c>
      <c r="P417" s="202">
        <v>8.48</v>
      </c>
      <c r="Q417" s="202">
        <f t="shared" si="8"/>
        <v>8.4740000000000002</v>
      </c>
      <c r="R417" s="202">
        <f t="shared" si="9"/>
        <v>8.468</v>
      </c>
      <c r="S417" s="202">
        <f t="shared" si="10"/>
        <v>8.4619999999999997</v>
      </c>
      <c r="T417" s="202">
        <f t="shared" si="11"/>
        <v>8.4559999999999995</v>
      </c>
      <c r="U417" s="205">
        <v>8.4499999999999993</v>
      </c>
    </row>
    <row r="418" spans="1:21">
      <c r="A418" s="207">
        <v>42538</v>
      </c>
      <c r="B418" s="206">
        <v>9.85</v>
      </c>
      <c r="C418" s="202">
        <v>9.42</v>
      </c>
      <c r="D418" s="203">
        <v>9.18</v>
      </c>
      <c r="E418" s="204">
        <f t="shared" si="0"/>
        <v>9.0599999999999987</v>
      </c>
      <c r="F418" s="203">
        <v>8.94</v>
      </c>
      <c r="G418" s="204">
        <f t="shared" si="1"/>
        <v>8.8649999999999984</v>
      </c>
      <c r="H418" s="202">
        <v>8.7899999999999991</v>
      </c>
      <c r="I418" s="202">
        <f t="shared" si="2"/>
        <v>8.74</v>
      </c>
      <c r="J418" s="202">
        <f t="shared" si="3"/>
        <v>8.69</v>
      </c>
      <c r="K418" s="203">
        <v>8.64</v>
      </c>
      <c r="L418" s="204">
        <f t="shared" si="4"/>
        <v>8.6260000000000012</v>
      </c>
      <c r="M418" s="204">
        <f t="shared" si="5"/>
        <v>8.6120000000000001</v>
      </c>
      <c r="N418" s="204">
        <f t="shared" si="6"/>
        <v>8.5980000000000008</v>
      </c>
      <c r="O418" s="204">
        <f t="shared" si="7"/>
        <v>8.5839999999999996</v>
      </c>
      <c r="P418" s="202">
        <v>8.57</v>
      </c>
      <c r="Q418" s="202">
        <f t="shared" si="8"/>
        <v>8.5640000000000001</v>
      </c>
      <c r="R418" s="202">
        <f t="shared" si="9"/>
        <v>8.5579999999999998</v>
      </c>
      <c r="S418" s="202">
        <f t="shared" si="10"/>
        <v>8.5519999999999996</v>
      </c>
      <c r="T418" s="202">
        <f t="shared" si="11"/>
        <v>8.5459999999999994</v>
      </c>
      <c r="U418" s="205">
        <v>8.5399999999999991</v>
      </c>
    </row>
    <row r="419" spans="1:21">
      <c r="A419" s="207">
        <v>42537</v>
      </c>
      <c r="B419" s="206">
        <v>9.7799999999999994</v>
      </c>
      <c r="C419" s="202">
        <v>9.43</v>
      </c>
      <c r="D419" s="203">
        <v>9.2200000000000006</v>
      </c>
      <c r="E419" s="204">
        <f t="shared" si="0"/>
        <v>9.1050000000000004</v>
      </c>
      <c r="F419" s="203">
        <v>8.99</v>
      </c>
      <c r="G419" s="204">
        <f t="shared" si="1"/>
        <v>8.92</v>
      </c>
      <c r="H419" s="202">
        <v>8.85</v>
      </c>
      <c r="I419" s="202">
        <f t="shared" si="2"/>
        <v>8.8033333333333328</v>
      </c>
      <c r="J419" s="202">
        <f t="shared" si="3"/>
        <v>8.7566666666666677</v>
      </c>
      <c r="K419" s="203">
        <v>8.7100000000000009</v>
      </c>
      <c r="L419" s="204">
        <f t="shared" si="4"/>
        <v>8.6960000000000015</v>
      </c>
      <c r="M419" s="204">
        <f t="shared" si="5"/>
        <v>8.6820000000000004</v>
      </c>
      <c r="N419" s="204">
        <f t="shared" si="6"/>
        <v>8.668000000000001</v>
      </c>
      <c r="O419" s="204">
        <f t="shared" si="7"/>
        <v>8.6539999999999999</v>
      </c>
      <c r="P419" s="202">
        <v>8.64</v>
      </c>
      <c r="Q419" s="202">
        <f t="shared" si="8"/>
        <v>8.6379999999999999</v>
      </c>
      <c r="R419" s="202">
        <f t="shared" si="9"/>
        <v>8.636000000000001</v>
      </c>
      <c r="S419" s="202">
        <f t="shared" si="10"/>
        <v>8.6340000000000003</v>
      </c>
      <c r="T419" s="202">
        <f t="shared" si="11"/>
        <v>8.6320000000000014</v>
      </c>
      <c r="U419" s="205">
        <v>8.6300000000000008</v>
      </c>
    </row>
    <row r="420" spans="1:21">
      <c r="A420" s="207">
        <v>42536</v>
      </c>
      <c r="B420" s="206">
        <v>9.81</v>
      </c>
      <c r="C420" s="202">
        <v>9.41</v>
      </c>
      <c r="D420" s="203">
        <v>9.19</v>
      </c>
      <c r="E420" s="204">
        <f t="shared" si="0"/>
        <v>9.0549999999999997</v>
      </c>
      <c r="F420" s="203">
        <v>8.92</v>
      </c>
      <c r="G420" s="204">
        <f t="shared" si="1"/>
        <v>8.8449999999999989</v>
      </c>
      <c r="H420" s="202">
        <v>8.77</v>
      </c>
      <c r="I420" s="202">
        <f t="shared" si="2"/>
        <v>8.73</v>
      </c>
      <c r="J420" s="202">
        <f t="shared" si="3"/>
        <v>8.69</v>
      </c>
      <c r="K420" s="203">
        <v>8.65</v>
      </c>
      <c r="L420" s="204">
        <f t="shared" si="4"/>
        <v>8.6340000000000003</v>
      </c>
      <c r="M420" s="204">
        <f t="shared" si="5"/>
        <v>8.6180000000000003</v>
      </c>
      <c r="N420" s="204">
        <f t="shared" si="6"/>
        <v>8.6020000000000003</v>
      </c>
      <c r="O420" s="204">
        <f t="shared" si="7"/>
        <v>8.5860000000000003</v>
      </c>
      <c r="P420" s="202">
        <v>8.57</v>
      </c>
      <c r="Q420" s="202">
        <f t="shared" si="8"/>
        <v>8.5660000000000007</v>
      </c>
      <c r="R420" s="202">
        <f t="shared" si="9"/>
        <v>8.5620000000000012</v>
      </c>
      <c r="S420" s="202">
        <f t="shared" si="10"/>
        <v>8.5579999999999998</v>
      </c>
      <c r="T420" s="202">
        <f t="shared" si="11"/>
        <v>8.5540000000000003</v>
      </c>
      <c r="U420" s="205">
        <v>8.5500000000000007</v>
      </c>
    </row>
    <row r="421" spans="1:21">
      <c r="A421" s="207">
        <v>42535</v>
      </c>
      <c r="B421" s="206">
        <v>9.69</v>
      </c>
      <c r="C421" s="202">
        <v>9.39</v>
      </c>
      <c r="D421" s="203">
        <v>9.18</v>
      </c>
      <c r="E421" s="204">
        <f t="shared" si="0"/>
        <v>9.07</v>
      </c>
      <c r="F421" s="203">
        <v>8.9600000000000009</v>
      </c>
      <c r="G421" s="204">
        <f t="shared" si="1"/>
        <v>8.8949999999999996</v>
      </c>
      <c r="H421" s="202">
        <v>8.83</v>
      </c>
      <c r="I421" s="202">
        <f t="shared" si="2"/>
        <v>8.7766666666666673</v>
      </c>
      <c r="J421" s="202">
        <f t="shared" si="3"/>
        <v>8.7233333333333327</v>
      </c>
      <c r="K421" s="203">
        <v>8.67</v>
      </c>
      <c r="L421" s="204">
        <f t="shared" si="4"/>
        <v>8.6440000000000001</v>
      </c>
      <c r="M421" s="204">
        <f t="shared" si="5"/>
        <v>8.6180000000000003</v>
      </c>
      <c r="N421" s="204">
        <f t="shared" si="6"/>
        <v>8.5919999999999987</v>
      </c>
      <c r="O421" s="204">
        <f t="shared" si="7"/>
        <v>8.5659999999999989</v>
      </c>
      <c r="P421" s="202">
        <v>8.5399999999999991</v>
      </c>
      <c r="Q421" s="202">
        <f t="shared" si="8"/>
        <v>8.5259999999999998</v>
      </c>
      <c r="R421" s="202">
        <f t="shared" si="9"/>
        <v>8.5120000000000005</v>
      </c>
      <c r="S421" s="202">
        <f t="shared" si="10"/>
        <v>8.4979999999999993</v>
      </c>
      <c r="T421" s="202">
        <f t="shared" si="11"/>
        <v>8.484</v>
      </c>
      <c r="U421" s="205">
        <v>8.4700000000000006</v>
      </c>
    </row>
    <row r="422" spans="1:21">
      <c r="A422" s="207">
        <v>42531</v>
      </c>
      <c r="B422" s="206">
        <v>9.66</v>
      </c>
      <c r="C422" s="202">
        <v>9.3699999999999992</v>
      </c>
      <c r="D422" s="203">
        <v>9.15</v>
      </c>
      <c r="E422" s="204">
        <f t="shared" si="0"/>
        <v>9.02</v>
      </c>
      <c r="F422" s="203">
        <v>8.89</v>
      </c>
      <c r="G422" s="204">
        <f t="shared" si="1"/>
        <v>8.8049999999999997</v>
      </c>
      <c r="H422" s="202">
        <v>8.7200000000000006</v>
      </c>
      <c r="I422" s="202">
        <f t="shared" si="2"/>
        <v>8.663333333333334</v>
      </c>
      <c r="J422" s="202">
        <f t="shared" si="3"/>
        <v>8.6066666666666674</v>
      </c>
      <c r="K422" s="203">
        <v>8.5500000000000007</v>
      </c>
      <c r="L422" s="204">
        <f t="shared" si="4"/>
        <v>8.5220000000000002</v>
      </c>
      <c r="M422" s="204">
        <f t="shared" si="5"/>
        <v>8.4939999999999998</v>
      </c>
      <c r="N422" s="204">
        <f t="shared" si="6"/>
        <v>8.4660000000000011</v>
      </c>
      <c r="O422" s="204">
        <f t="shared" si="7"/>
        <v>8.4380000000000006</v>
      </c>
      <c r="P422" s="202">
        <v>8.41</v>
      </c>
      <c r="Q422" s="202">
        <f t="shared" si="8"/>
        <v>8.3979999999999997</v>
      </c>
      <c r="R422" s="202">
        <f t="shared" si="9"/>
        <v>8.3859999999999992</v>
      </c>
      <c r="S422" s="202">
        <f t="shared" si="10"/>
        <v>8.3740000000000006</v>
      </c>
      <c r="T422" s="202">
        <f t="shared" si="11"/>
        <v>8.3620000000000001</v>
      </c>
      <c r="U422" s="205">
        <v>8.35</v>
      </c>
    </row>
    <row r="423" spans="1:21">
      <c r="A423" s="207">
        <v>42530</v>
      </c>
      <c r="B423" s="206">
        <v>9.76</v>
      </c>
      <c r="C423" s="202">
        <v>9.43</v>
      </c>
      <c r="D423" s="203">
        <v>9.2200000000000006</v>
      </c>
      <c r="E423" s="204">
        <f t="shared" si="0"/>
        <v>9.08</v>
      </c>
      <c r="F423" s="203">
        <v>8.94</v>
      </c>
      <c r="G423" s="204">
        <f t="shared" si="1"/>
        <v>8.86</v>
      </c>
      <c r="H423" s="202">
        <v>8.7799999999999994</v>
      </c>
      <c r="I423" s="202">
        <f t="shared" si="2"/>
        <v>8.7266666666666666</v>
      </c>
      <c r="J423" s="202">
        <f t="shared" si="3"/>
        <v>8.673333333333332</v>
      </c>
      <c r="K423" s="203">
        <v>8.6199999999999992</v>
      </c>
      <c r="L423" s="204">
        <f t="shared" si="4"/>
        <v>8.597999999999999</v>
      </c>
      <c r="M423" s="204">
        <f t="shared" si="5"/>
        <v>8.5759999999999987</v>
      </c>
      <c r="N423" s="204">
        <f t="shared" si="6"/>
        <v>8.5540000000000003</v>
      </c>
      <c r="O423" s="204">
        <f t="shared" si="7"/>
        <v>8.532</v>
      </c>
      <c r="P423" s="202">
        <v>8.51</v>
      </c>
      <c r="Q423" s="202">
        <f t="shared" si="8"/>
        <v>8.5</v>
      </c>
      <c r="R423" s="202">
        <f t="shared" si="9"/>
        <v>8.49</v>
      </c>
      <c r="S423" s="202">
        <f t="shared" si="10"/>
        <v>8.48</v>
      </c>
      <c r="T423" s="202">
        <f t="shared" si="11"/>
        <v>8.4700000000000006</v>
      </c>
      <c r="U423" s="205">
        <v>8.4600000000000009</v>
      </c>
    </row>
    <row r="424" spans="1:21">
      <c r="A424" s="207">
        <v>42529</v>
      </c>
      <c r="B424" s="206">
        <v>9.76</v>
      </c>
      <c r="C424" s="202">
        <v>9.43</v>
      </c>
      <c r="D424" s="203">
        <v>9.24</v>
      </c>
      <c r="E424" s="204">
        <f t="shared" si="0"/>
        <v>9.09</v>
      </c>
      <c r="F424" s="203">
        <v>8.94</v>
      </c>
      <c r="G424" s="204">
        <f t="shared" si="1"/>
        <v>8.84</v>
      </c>
      <c r="H424" s="202">
        <v>8.74</v>
      </c>
      <c r="I424" s="202">
        <f t="shared" si="2"/>
        <v>8.6833333333333336</v>
      </c>
      <c r="J424" s="202">
        <f t="shared" si="3"/>
        <v>8.6266666666666669</v>
      </c>
      <c r="K424" s="203">
        <v>8.57</v>
      </c>
      <c r="L424" s="204">
        <f t="shared" si="4"/>
        <v>8.5440000000000005</v>
      </c>
      <c r="M424" s="204">
        <f t="shared" si="5"/>
        <v>8.5180000000000007</v>
      </c>
      <c r="N424" s="204">
        <f t="shared" si="6"/>
        <v>8.4919999999999991</v>
      </c>
      <c r="O424" s="204">
        <f t="shared" si="7"/>
        <v>8.4659999999999993</v>
      </c>
      <c r="P424" s="202">
        <v>8.44</v>
      </c>
      <c r="Q424" s="202">
        <f t="shared" si="8"/>
        <v>8.43</v>
      </c>
      <c r="R424" s="202">
        <f t="shared" si="9"/>
        <v>8.42</v>
      </c>
      <c r="S424" s="202">
        <f t="shared" si="10"/>
        <v>8.41</v>
      </c>
      <c r="T424" s="202">
        <f t="shared" si="11"/>
        <v>8.4</v>
      </c>
      <c r="U424" s="205">
        <v>8.39</v>
      </c>
    </row>
    <row r="425" spans="1:21">
      <c r="A425" s="207">
        <v>42528</v>
      </c>
      <c r="B425" s="206">
        <v>9.77</v>
      </c>
      <c r="C425" s="202">
        <v>9.4700000000000006</v>
      </c>
      <c r="D425" s="203">
        <v>9.2799999999999994</v>
      </c>
      <c r="E425" s="204">
        <f t="shared" si="0"/>
        <v>9.14</v>
      </c>
      <c r="F425" s="203">
        <v>9</v>
      </c>
      <c r="G425" s="204">
        <f t="shared" si="1"/>
        <v>8.9</v>
      </c>
      <c r="H425" s="202">
        <v>8.8000000000000007</v>
      </c>
      <c r="I425" s="202">
        <f t="shared" si="2"/>
        <v>8.7333333333333343</v>
      </c>
      <c r="J425" s="202">
        <f t="shared" si="3"/>
        <v>8.6666666666666661</v>
      </c>
      <c r="K425" s="203">
        <v>8.6</v>
      </c>
      <c r="L425" s="204">
        <f t="shared" si="4"/>
        <v>8.57</v>
      </c>
      <c r="M425" s="204">
        <f t="shared" si="5"/>
        <v>8.5399999999999991</v>
      </c>
      <c r="N425" s="204">
        <f t="shared" si="6"/>
        <v>8.51</v>
      </c>
      <c r="O425" s="204">
        <f t="shared" si="7"/>
        <v>8.4799999999999986</v>
      </c>
      <c r="P425" s="202">
        <v>8.4499999999999993</v>
      </c>
      <c r="Q425" s="202">
        <f t="shared" si="8"/>
        <v>8.4339999999999993</v>
      </c>
      <c r="R425" s="202">
        <f t="shared" si="9"/>
        <v>8.4179999999999993</v>
      </c>
      <c r="S425" s="202">
        <f t="shared" si="10"/>
        <v>8.4019999999999992</v>
      </c>
      <c r="T425" s="202">
        <f t="shared" si="11"/>
        <v>8.3859999999999992</v>
      </c>
      <c r="U425" s="205">
        <v>8.3699999999999992</v>
      </c>
    </row>
    <row r="426" spans="1:21">
      <c r="A426" s="207">
        <v>42527</v>
      </c>
      <c r="B426" s="206">
        <v>9.75</v>
      </c>
      <c r="C426" s="202">
        <v>9.49</v>
      </c>
      <c r="D426" s="203">
        <v>9.3000000000000007</v>
      </c>
      <c r="E426" s="204">
        <f t="shared" si="0"/>
        <v>9.1649999999999991</v>
      </c>
      <c r="F426" s="203">
        <v>9.0299999999999994</v>
      </c>
      <c r="G426" s="204">
        <f t="shared" si="1"/>
        <v>8.93</v>
      </c>
      <c r="H426" s="202">
        <v>8.83</v>
      </c>
      <c r="I426" s="202">
        <f t="shared" si="2"/>
        <v>8.7733333333333334</v>
      </c>
      <c r="J426" s="202">
        <f t="shared" si="3"/>
        <v>8.7166666666666668</v>
      </c>
      <c r="K426" s="203">
        <v>8.66</v>
      </c>
      <c r="L426" s="204">
        <f t="shared" si="4"/>
        <v>8.6379999999999999</v>
      </c>
      <c r="M426" s="204">
        <f t="shared" si="5"/>
        <v>8.6159999999999997</v>
      </c>
      <c r="N426" s="204">
        <f t="shared" si="6"/>
        <v>8.5940000000000012</v>
      </c>
      <c r="O426" s="204">
        <f t="shared" si="7"/>
        <v>8.572000000000001</v>
      </c>
      <c r="P426" s="202">
        <v>8.5500000000000007</v>
      </c>
      <c r="Q426" s="202">
        <f t="shared" si="8"/>
        <v>8.5419999999999998</v>
      </c>
      <c r="R426" s="202">
        <f t="shared" si="9"/>
        <v>8.5340000000000007</v>
      </c>
      <c r="S426" s="202">
        <f t="shared" si="10"/>
        <v>8.5259999999999998</v>
      </c>
      <c r="T426" s="202">
        <f t="shared" si="11"/>
        <v>8.5180000000000007</v>
      </c>
      <c r="U426" s="205">
        <v>8.51</v>
      </c>
    </row>
    <row r="427" spans="1:21">
      <c r="A427" s="207">
        <v>42524</v>
      </c>
      <c r="B427" s="206">
        <v>9.7899999999999991</v>
      </c>
      <c r="C427" s="202">
        <v>9.49</v>
      </c>
      <c r="D427" s="203">
        <v>9.36</v>
      </c>
      <c r="E427" s="204">
        <f t="shared" si="0"/>
        <v>9.254999999999999</v>
      </c>
      <c r="F427" s="203">
        <v>9.15</v>
      </c>
      <c r="G427" s="204">
        <f t="shared" si="1"/>
        <v>9.0650000000000013</v>
      </c>
      <c r="H427" s="202">
        <v>8.98</v>
      </c>
      <c r="I427" s="202">
        <f t="shared" si="2"/>
        <v>8.9266666666666676</v>
      </c>
      <c r="J427" s="202">
        <f t="shared" si="3"/>
        <v>8.8733333333333331</v>
      </c>
      <c r="K427" s="203">
        <v>8.82</v>
      </c>
      <c r="L427" s="204">
        <f t="shared" si="4"/>
        <v>8.8019999999999996</v>
      </c>
      <c r="M427" s="204">
        <f t="shared" si="5"/>
        <v>8.7840000000000007</v>
      </c>
      <c r="N427" s="204">
        <f t="shared" si="6"/>
        <v>8.766</v>
      </c>
      <c r="O427" s="204">
        <f t="shared" si="7"/>
        <v>8.7480000000000011</v>
      </c>
      <c r="P427" s="202">
        <v>8.73</v>
      </c>
      <c r="Q427" s="202">
        <f t="shared" si="8"/>
        <v>8.7260000000000009</v>
      </c>
      <c r="R427" s="202">
        <f t="shared" si="9"/>
        <v>8.7220000000000013</v>
      </c>
      <c r="S427" s="202">
        <f t="shared" si="10"/>
        <v>8.718</v>
      </c>
      <c r="T427" s="202">
        <f t="shared" si="11"/>
        <v>8.7140000000000004</v>
      </c>
      <c r="U427" s="205">
        <v>8.7100000000000009</v>
      </c>
    </row>
    <row r="428" spans="1:21">
      <c r="A428" s="207">
        <v>42523</v>
      </c>
      <c r="B428" s="206">
        <v>9.77</v>
      </c>
      <c r="C428" s="202">
        <v>9.5500000000000007</v>
      </c>
      <c r="D428" s="203">
        <v>9.43</v>
      </c>
      <c r="E428" s="204">
        <f t="shared" si="0"/>
        <v>9.32</v>
      </c>
      <c r="F428" s="203">
        <v>9.2100000000000009</v>
      </c>
      <c r="G428" s="204">
        <f t="shared" si="1"/>
        <v>9.1300000000000008</v>
      </c>
      <c r="H428" s="202">
        <v>9.0500000000000007</v>
      </c>
      <c r="I428" s="202">
        <f t="shared" si="2"/>
        <v>9.01</v>
      </c>
      <c r="J428" s="202">
        <f t="shared" si="3"/>
        <v>8.9700000000000006</v>
      </c>
      <c r="K428" s="203">
        <v>8.93</v>
      </c>
      <c r="L428" s="204">
        <f t="shared" si="4"/>
        <v>8.9179999999999993</v>
      </c>
      <c r="M428" s="204">
        <f t="shared" si="5"/>
        <v>8.9059999999999988</v>
      </c>
      <c r="N428" s="204">
        <f t="shared" si="6"/>
        <v>8.8940000000000001</v>
      </c>
      <c r="O428" s="204">
        <f t="shared" si="7"/>
        <v>8.8819999999999997</v>
      </c>
      <c r="P428" s="202">
        <v>8.8699999999999992</v>
      </c>
      <c r="Q428" s="202">
        <f t="shared" si="8"/>
        <v>8.8679999999999986</v>
      </c>
      <c r="R428" s="202">
        <f t="shared" si="9"/>
        <v>8.8659999999999997</v>
      </c>
      <c r="S428" s="202">
        <f t="shared" si="10"/>
        <v>8.863999999999999</v>
      </c>
      <c r="T428" s="202">
        <f t="shared" si="11"/>
        <v>8.8620000000000001</v>
      </c>
      <c r="U428" s="205">
        <v>8.86</v>
      </c>
    </row>
    <row r="429" spans="1:21">
      <c r="A429" s="207">
        <v>42522</v>
      </c>
      <c r="B429" s="206">
        <v>9.8000000000000007</v>
      </c>
      <c r="C429" s="202">
        <v>9.5500000000000007</v>
      </c>
      <c r="D429" s="203">
        <v>9.43</v>
      </c>
      <c r="E429" s="204">
        <f t="shared" si="0"/>
        <v>9.33</v>
      </c>
      <c r="F429" s="203">
        <v>9.23</v>
      </c>
      <c r="G429" s="204">
        <f t="shared" si="1"/>
        <v>9.15</v>
      </c>
      <c r="H429" s="202">
        <v>9.07</v>
      </c>
      <c r="I429" s="202">
        <f t="shared" si="2"/>
        <v>9.02</v>
      </c>
      <c r="J429" s="202">
        <f t="shared" si="3"/>
        <v>8.9700000000000006</v>
      </c>
      <c r="K429" s="203">
        <v>8.92</v>
      </c>
      <c r="L429" s="204">
        <f t="shared" si="4"/>
        <v>8.9019999999999992</v>
      </c>
      <c r="M429" s="204">
        <f t="shared" si="5"/>
        <v>8.8840000000000003</v>
      </c>
      <c r="N429" s="204">
        <f t="shared" si="6"/>
        <v>8.8659999999999997</v>
      </c>
      <c r="O429" s="204">
        <f t="shared" si="7"/>
        <v>8.8480000000000008</v>
      </c>
      <c r="P429" s="202">
        <v>8.83</v>
      </c>
      <c r="Q429" s="202">
        <f t="shared" si="8"/>
        <v>8.8260000000000005</v>
      </c>
      <c r="R429" s="202">
        <f t="shared" si="9"/>
        <v>8.822000000000001</v>
      </c>
      <c r="S429" s="202">
        <f t="shared" si="10"/>
        <v>8.8179999999999996</v>
      </c>
      <c r="T429" s="202">
        <f t="shared" si="11"/>
        <v>8.8140000000000001</v>
      </c>
      <c r="U429" s="205">
        <v>8.81</v>
      </c>
    </row>
    <row r="430" spans="1:21">
      <c r="A430" s="207">
        <v>42521</v>
      </c>
      <c r="B430" s="206">
        <v>9.7100000000000009</v>
      </c>
      <c r="C430" s="202">
        <v>9.4700000000000006</v>
      </c>
      <c r="D430" s="203">
        <v>9.33</v>
      </c>
      <c r="E430" s="204">
        <f t="shared" si="0"/>
        <v>9.23</v>
      </c>
      <c r="F430" s="203">
        <v>9.1300000000000008</v>
      </c>
      <c r="G430" s="204">
        <f t="shared" si="1"/>
        <v>9.0549999999999997</v>
      </c>
      <c r="H430" s="202">
        <v>8.98</v>
      </c>
      <c r="I430" s="202">
        <f t="shared" si="2"/>
        <v>8.9233333333333338</v>
      </c>
      <c r="J430" s="202">
        <f t="shared" si="3"/>
        <v>8.8666666666666671</v>
      </c>
      <c r="K430" s="203">
        <v>8.81</v>
      </c>
      <c r="L430" s="204">
        <f t="shared" si="4"/>
        <v>8.7880000000000003</v>
      </c>
      <c r="M430" s="204">
        <f t="shared" si="5"/>
        <v>8.766</v>
      </c>
      <c r="N430" s="204">
        <f t="shared" si="6"/>
        <v>8.7439999999999998</v>
      </c>
      <c r="O430" s="204">
        <f t="shared" si="7"/>
        <v>8.7219999999999995</v>
      </c>
      <c r="P430" s="202">
        <v>8.6999999999999993</v>
      </c>
      <c r="Q430" s="202">
        <f t="shared" si="8"/>
        <v>8.69</v>
      </c>
      <c r="R430" s="202">
        <f t="shared" si="9"/>
        <v>8.68</v>
      </c>
      <c r="S430" s="202">
        <f t="shared" si="10"/>
        <v>8.67</v>
      </c>
      <c r="T430" s="202">
        <f t="shared" si="11"/>
        <v>8.66</v>
      </c>
      <c r="U430" s="205">
        <v>8.65</v>
      </c>
    </row>
    <row r="431" spans="1:21">
      <c r="A431" s="207">
        <v>42520</v>
      </c>
      <c r="B431" s="206">
        <v>9.6</v>
      </c>
      <c r="C431" s="202">
        <v>9.48</v>
      </c>
      <c r="D431" s="203">
        <v>9.36</v>
      </c>
      <c r="E431" s="204">
        <f t="shared" si="0"/>
        <v>9.245000000000001</v>
      </c>
      <c r="F431" s="203">
        <v>9.1300000000000008</v>
      </c>
      <c r="G431" s="204">
        <f t="shared" si="1"/>
        <v>9.0500000000000007</v>
      </c>
      <c r="H431" s="202">
        <v>8.9700000000000006</v>
      </c>
      <c r="I431" s="202">
        <f t="shared" si="2"/>
        <v>8.9233333333333338</v>
      </c>
      <c r="J431" s="202">
        <f t="shared" si="3"/>
        <v>8.8766666666666669</v>
      </c>
      <c r="K431" s="203">
        <v>8.83</v>
      </c>
      <c r="L431" s="204">
        <f t="shared" si="4"/>
        <v>8.81</v>
      </c>
      <c r="M431" s="204">
        <f t="shared" si="5"/>
        <v>8.7900000000000009</v>
      </c>
      <c r="N431" s="204">
        <f t="shared" si="6"/>
        <v>8.77</v>
      </c>
      <c r="O431" s="204">
        <f t="shared" si="7"/>
        <v>8.75</v>
      </c>
      <c r="P431" s="202">
        <v>8.73</v>
      </c>
      <c r="Q431" s="202">
        <f t="shared" si="8"/>
        <v>8.7219999999999995</v>
      </c>
      <c r="R431" s="202">
        <f t="shared" si="9"/>
        <v>8.7140000000000004</v>
      </c>
      <c r="S431" s="202">
        <f t="shared" si="10"/>
        <v>8.7059999999999995</v>
      </c>
      <c r="T431" s="202">
        <f t="shared" si="11"/>
        <v>8.6980000000000004</v>
      </c>
      <c r="U431" s="205">
        <v>8.69</v>
      </c>
    </row>
    <row r="432" spans="1:21">
      <c r="A432" s="207">
        <v>42517</v>
      </c>
      <c r="B432" s="206">
        <v>9.6</v>
      </c>
      <c r="C432" s="202">
        <v>9.4499999999999993</v>
      </c>
      <c r="D432" s="203">
        <v>9.32</v>
      </c>
      <c r="E432" s="204">
        <f t="shared" si="0"/>
        <v>9.2199999999999989</v>
      </c>
      <c r="F432" s="203">
        <v>9.1199999999999992</v>
      </c>
      <c r="G432" s="204">
        <f t="shared" si="1"/>
        <v>9.0449999999999999</v>
      </c>
      <c r="H432" s="202">
        <v>8.9700000000000006</v>
      </c>
      <c r="I432" s="202">
        <f t="shared" si="2"/>
        <v>8.9233333333333338</v>
      </c>
      <c r="J432" s="202">
        <f t="shared" si="3"/>
        <v>8.8766666666666669</v>
      </c>
      <c r="K432" s="203">
        <v>8.83</v>
      </c>
      <c r="L432" s="204">
        <f t="shared" si="4"/>
        <v>8.8040000000000003</v>
      </c>
      <c r="M432" s="204">
        <f t="shared" si="5"/>
        <v>8.7780000000000005</v>
      </c>
      <c r="N432" s="204">
        <f t="shared" si="6"/>
        <v>8.7519999999999989</v>
      </c>
      <c r="O432" s="204">
        <f t="shared" si="7"/>
        <v>8.7259999999999991</v>
      </c>
      <c r="P432" s="202">
        <v>8.6999999999999993</v>
      </c>
      <c r="Q432" s="202">
        <f t="shared" si="8"/>
        <v>8.6859999999999999</v>
      </c>
      <c r="R432" s="202">
        <f t="shared" si="9"/>
        <v>8.6720000000000006</v>
      </c>
      <c r="S432" s="202">
        <f t="shared" si="10"/>
        <v>8.6579999999999995</v>
      </c>
      <c r="T432" s="202">
        <f t="shared" si="11"/>
        <v>8.6440000000000001</v>
      </c>
      <c r="U432" s="205">
        <v>8.6300000000000008</v>
      </c>
    </row>
    <row r="433" spans="1:21">
      <c r="A433" s="207">
        <v>42516</v>
      </c>
      <c r="B433" s="206">
        <v>9.5299999999999994</v>
      </c>
      <c r="C433" s="202">
        <v>9.44</v>
      </c>
      <c r="D433" s="203">
        <v>9.32</v>
      </c>
      <c r="E433" s="204">
        <f t="shared" si="0"/>
        <v>9.2149999999999999</v>
      </c>
      <c r="F433" s="203">
        <v>9.11</v>
      </c>
      <c r="G433" s="204">
        <f t="shared" si="1"/>
        <v>9.0299999999999994</v>
      </c>
      <c r="H433" s="202">
        <v>8.9499999999999993</v>
      </c>
      <c r="I433" s="202">
        <f t="shared" si="2"/>
        <v>8.9</v>
      </c>
      <c r="J433" s="202">
        <f t="shared" si="3"/>
        <v>8.85</v>
      </c>
      <c r="K433" s="203">
        <v>8.8000000000000007</v>
      </c>
      <c r="L433" s="204">
        <f t="shared" si="4"/>
        <v>8.7720000000000002</v>
      </c>
      <c r="M433" s="204">
        <f t="shared" si="5"/>
        <v>8.7439999999999998</v>
      </c>
      <c r="N433" s="204">
        <f t="shared" si="6"/>
        <v>8.7160000000000011</v>
      </c>
      <c r="O433" s="204">
        <f t="shared" si="7"/>
        <v>8.6880000000000006</v>
      </c>
      <c r="P433" s="202">
        <v>8.66</v>
      </c>
      <c r="Q433" s="202">
        <f t="shared" si="8"/>
        <v>8.6460000000000008</v>
      </c>
      <c r="R433" s="202">
        <f t="shared" si="9"/>
        <v>8.6319999999999997</v>
      </c>
      <c r="S433" s="202">
        <f t="shared" si="10"/>
        <v>8.6180000000000003</v>
      </c>
      <c r="T433" s="202">
        <f t="shared" si="11"/>
        <v>8.6039999999999992</v>
      </c>
      <c r="U433" s="205">
        <v>8.59</v>
      </c>
    </row>
    <row r="434" spans="1:21">
      <c r="A434" s="207">
        <v>42515</v>
      </c>
      <c r="B434" s="206">
        <v>9.5399999999999991</v>
      </c>
      <c r="C434" s="202">
        <v>9.4499999999999993</v>
      </c>
      <c r="D434" s="203">
        <v>9.33</v>
      </c>
      <c r="E434" s="204">
        <f t="shared" si="0"/>
        <v>9.2050000000000001</v>
      </c>
      <c r="F434" s="203">
        <v>9.08</v>
      </c>
      <c r="G434" s="204">
        <f t="shared" si="1"/>
        <v>8.995000000000001</v>
      </c>
      <c r="H434" s="202">
        <v>8.91</v>
      </c>
      <c r="I434" s="202">
        <f t="shared" si="2"/>
        <v>8.8633333333333333</v>
      </c>
      <c r="J434" s="202">
        <f t="shared" si="3"/>
        <v>8.8166666666666664</v>
      </c>
      <c r="K434" s="203">
        <v>8.77</v>
      </c>
      <c r="L434" s="204">
        <f t="shared" si="4"/>
        <v>8.7460000000000004</v>
      </c>
      <c r="M434" s="204">
        <f t="shared" si="5"/>
        <v>8.7219999999999995</v>
      </c>
      <c r="N434" s="204">
        <f t="shared" si="6"/>
        <v>8.6980000000000004</v>
      </c>
      <c r="O434" s="204">
        <f t="shared" si="7"/>
        <v>8.6739999999999995</v>
      </c>
      <c r="P434" s="202">
        <v>8.65</v>
      </c>
      <c r="Q434" s="202">
        <f t="shared" si="8"/>
        <v>8.636000000000001</v>
      </c>
      <c r="R434" s="202">
        <f t="shared" si="9"/>
        <v>8.6219999999999999</v>
      </c>
      <c r="S434" s="202">
        <f t="shared" si="10"/>
        <v>8.6080000000000005</v>
      </c>
      <c r="T434" s="202">
        <f t="shared" si="11"/>
        <v>8.5939999999999994</v>
      </c>
      <c r="U434" s="205">
        <v>8.58</v>
      </c>
    </row>
    <row r="435" spans="1:21">
      <c r="A435" s="207">
        <v>42514</v>
      </c>
      <c r="B435" s="206">
        <v>9.5</v>
      </c>
      <c r="C435" s="202">
        <v>9.41</v>
      </c>
      <c r="D435" s="203">
        <v>9.31</v>
      </c>
      <c r="E435" s="204">
        <f t="shared" si="0"/>
        <v>9.2100000000000009</v>
      </c>
      <c r="F435" s="203">
        <v>9.11</v>
      </c>
      <c r="G435" s="204">
        <f t="shared" si="1"/>
        <v>9.0399999999999991</v>
      </c>
      <c r="H435" s="202">
        <v>8.9700000000000006</v>
      </c>
      <c r="I435" s="202">
        <f t="shared" si="2"/>
        <v>8.9233333333333338</v>
      </c>
      <c r="J435" s="202">
        <f t="shared" si="3"/>
        <v>8.8766666666666669</v>
      </c>
      <c r="K435" s="203">
        <v>8.83</v>
      </c>
      <c r="L435" s="204">
        <f t="shared" si="4"/>
        <v>8.8060000000000009</v>
      </c>
      <c r="M435" s="204">
        <f t="shared" si="5"/>
        <v>8.782</v>
      </c>
      <c r="N435" s="204">
        <f t="shared" si="6"/>
        <v>8.7580000000000009</v>
      </c>
      <c r="O435" s="204">
        <f t="shared" si="7"/>
        <v>8.734</v>
      </c>
      <c r="P435" s="202">
        <v>8.7100000000000009</v>
      </c>
      <c r="Q435" s="202">
        <f t="shared" si="8"/>
        <v>8.7000000000000011</v>
      </c>
      <c r="R435" s="202">
        <f t="shared" si="9"/>
        <v>8.6900000000000013</v>
      </c>
      <c r="S435" s="202">
        <f t="shared" si="10"/>
        <v>8.68</v>
      </c>
      <c r="T435" s="202">
        <f t="shared" si="11"/>
        <v>8.67</v>
      </c>
      <c r="U435" s="205">
        <v>8.66</v>
      </c>
    </row>
    <row r="436" spans="1:21">
      <c r="A436" s="207">
        <v>42513</v>
      </c>
      <c r="B436" s="206">
        <v>9.5</v>
      </c>
      <c r="C436" s="202">
        <v>9.44</v>
      </c>
      <c r="D436" s="203">
        <v>9.34</v>
      </c>
      <c r="E436" s="204">
        <f t="shared" si="0"/>
        <v>9.2349999999999994</v>
      </c>
      <c r="F436" s="203">
        <v>9.1300000000000008</v>
      </c>
      <c r="G436" s="204">
        <f t="shared" si="1"/>
        <v>9.0549999999999997</v>
      </c>
      <c r="H436" s="202">
        <v>8.98</v>
      </c>
      <c r="I436" s="202">
        <f t="shared" si="2"/>
        <v>8.9366666666666674</v>
      </c>
      <c r="J436" s="202">
        <f t="shared" si="3"/>
        <v>8.8933333333333326</v>
      </c>
      <c r="K436" s="203">
        <v>8.85</v>
      </c>
      <c r="L436" s="204">
        <f t="shared" si="4"/>
        <v>8.8260000000000005</v>
      </c>
      <c r="M436" s="204">
        <f t="shared" si="5"/>
        <v>8.8019999999999996</v>
      </c>
      <c r="N436" s="204">
        <f t="shared" si="6"/>
        <v>8.7780000000000005</v>
      </c>
      <c r="O436" s="204">
        <f t="shared" si="7"/>
        <v>8.7539999999999996</v>
      </c>
      <c r="P436" s="202">
        <v>8.73</v>
      </c>
      <c r="Q436" s="202">
        <f t="shared" si="8"/>
        <v>8.718</v>
      </c>
      <c r="R436" s="202">
        <f t="shared" si="9"/>
        <v>8.7059999999999995</v>
      </c>
      <c r="S436" s="202">
        <f t="shared" si="10"/>
        <v>8.6940000000000008</v>
      </c>
      <c r="T436" s="202">
        <f t="shared" si="11"/>
        <v>8.6820000000000004</v>
      </c>
      <c r="U436" s="205">
        <v>8.67</v>
      </c>
    </row>
    <row r="437" spans="1:21">
      <c r="A437" s="207">
        <v>42510</v>
      </c>
      <c r="B437" s="206">
        <v>9.52</v>
      </c>
      <c r="C437" s="202">
        <v>9.42</v>
      </c>
      <c r="D437" s="203">
        <v>9.3000000000000007</v>
      </c>
      <c r="E437" s="204">
        <f t="shared" si="0"/>
        <v>9.1950000000000003</v>
      </c>
      <c r="F437" s="203">
        <v>9.09</v>
      </c>
      <c r="G437" s="204">
        <f t="shared" si="1"/>
        <v>9.02</v>
      </c>
      <c r="H437" s="202">
        <v>8.9499999999999993</v>
      </c>
      <c r="I437" s="202">
        <f t="shared" si="2"/>
        <v>8.9066666666666663</v>
      </c>
      <c r="J437" s="202">
        <f t="shared" si="3"/>
        <v>8.8633333333333333</v>
      </c>
      <c r="K437" s="203">
        <v>8.82</v>
      </c>
      <c r="L437" s="204">
        <f t="shared" si="4"/>
        <v>8.798</v>
      </c>
      <c r="M437" s="204">
        <f t="shared" si="5"/>
        <v>8.7759999999999998</v>
      </c>
      <c r="N437" s="204">
        <f t="shared" si="6"/>
        <v>8.7540000000000013</v>
      </c>
      <c r="O437" s="204">
        <f t="shared" si="7"/>
        <v>8.7320000000000011</v>
      </c>
      <c r="P437" s="202">
        <v>8.7100000000000009</v>
      </c>
      <c r="Q437" s="202">
        <f t="shared" si="8"/>
        <v>8.6980000000000004</v>
      </c>
      <c r="R437" s="202">
        <f t="shared" si="9"/>
        <v>8.6859999999999999</v>
      </c>
      <c r="S437" s="202">
        <f t="shared" si="10"/>
        <v>8.6740000000000013</v>
      </c>
      <c r="T437" s="202">
        <f t="shared" si="11"/>
        <v>8.6620000000000008</v>
      </c>
      <c r="U437" s="205">
        <v>8.65</v>
      </c>
    </row>
    <row r="438" spans="1:21">
      <c r="A438" s="207">
        <v>42509</v>
      </c>
      <c r="B438" s="206">
        <v>9.52</v>
      </c>
      <c r="C438" s="202">
        <v>9.42</v>
      </c>
      <c r="D438" s="203">
        <v>9.31</v>
      </c>
      <c r="E438" s="204">
        <f t="shared" si="0"/>
        <v>9.2200000000000006</v>
      </c>
      <c r="F438" s="203">
        <v>9.1300000000000008</v>
      </c>
      <c r="G438" s="204">
        <f t="shared" si="1"/>
        <v>9.0650000000000013</v>
      </c>
      <c r="H438" s="202">
        <v>9</v>
      </c>
      <c r="I438" s="202">
        <f t="shared" si="2"/>
        <v>8.9633333333333329</v>
      </c>
      <c r="J438" s="202">
        <f t="shared" si="3"/>
        <v>8.9266666666666676</v>
      </c>
      <c r="K438" s="203">
        <v>8.89</v>
      </c>
      <c r="L438" s="204">
        <f t="shared" si="4"/>
        <v>8.8680000000000003</v>
      </c>
      <c r="M438" s="204">
        <f t="shared" si="5"/>
        <v>8.8460000000000001</v>
      </c>
      <c r="N438" s="204">
        <f t="shared" si="6"/>
        <v>8.8239999999999998</v>
      </c>
      <c r="O438" s="204">
        <f t="shared" si="7"/>
        <v>8.8019999999999996</v>
      </c>
      <c r="P438" s="202">
        <v>8.7799999999999994</v>
      </c>
      <c r="Q438" s="202">
        <f t="shared" si="8"/>
        <v>8.7679999999999989</v>
      </c>
      <c r="R438" s="202">
        <f t="shared" si="9"/>
        <v>8.7560000000000002</v>
      </c>
      <c r="S438" s="202">
        <f t="shared" si="10"/>
        <v>8.7439999999999998</v>
      </c>
      <c r="T438" s="202">
        <f t="shared" si="11"/>
        <v>8.7320000000000011</v>
      </c>
      <c r="U438" s="205">
        <v>8.7200000000000006</v>
      </c>
    </row>
    <row r="439" spans="1:21">
      <c r="A439" s="207">
        <v>42508</v>
      </c>
      <c r="B439" s="206">
        <v>9.5</v>
      </c>
      <c r="C439" s="202">
        <v>9.39</v>
      </c>
      <c r="D439" s="203">
        <v>9.25</v>
      </c>
      <c r="E439" s="204">
        <f t="shared" si="0"/>
        <v>9.1449999999999996</v>
      </c>
      <c r="F439" s="203">
        <v>9.0399999999999991</v>
      </c>
      <c r="G439" s="204">
        <f t="shared" si="1"/>
        <v>8.9749999999999996</v>
      </c>
      <c r="H439" s="202">
        <v>8.91</v>
      </c>
      <c r="I439" s="202">
        <f t="shared" si="2"/>
        <v>8.8699999999999992</v>
      </c>
      <c r="J439" s="202">
        <f t="shared" si="3"/>
        <v>8.83</v>
      </c>
      <c r="K439" s="203">
        <v>8.7899999999999991</v>
      </c>
      <c r="L439" s="204">
        <f t="shared" si="4"/>
        <v>8.7719999999999985</v>
      </c>
      <c r="M439" s="204">
        <f t="shared" si="5"/>
        <v>8.7539999999999996</v>
      </c>
      <c r="N439" s="204">
        <f t="shared" si="6"/>
        <v>8.7359999999999989</v>
      </c>
      <c r="O439" s="204">
        <f t="shared" si="7"/>
        <v>8.718</v>
      </c>
      <c r="P439" s="202">
        <v>8.6999999999999993</v>
      </c>
      <c r="Q439" s="202">
        <f t="shared" si="8"/>
        <v>8.69</v>
      </c>
      <c r="R439" s="202">
        <f t="shared" si="9"/>
        <v>8.68</v>
      </c>
      <c r="S439" s="202">
        <f t="shared" si="10"/>
        <v>8.67</v>
      </c>
      <c r="T439" s="202">
        <f t="shared" si="11"/>
        <v>8.66</v>
      </c>
      <c r="U439" s="205">
        <v>8.65</v>
      </c>
    </row>
    <row r="440" spans="1:21">
      <c r="A440" s="207">
        <v>42507</v>
      </c>
      <c r="B440" s="206">
        <v>9.4700000000000006</v>
      </c>
      <c r="C440" s="202">
        <v>9.36</v>
      </c>
      <c r="D440" s="203">
        <v>9.2100000000000009</v>
      </c>
      <c r="E440" s="204">
        <f t="shared" si="0"/>
        <v>9.1000000000000014</v>
      </c>
      <c r="F440" s="203">
        <v>8.99</v>
      </c>
      <c r="G440" s="204">
        <f t="shared" si="1"/>
        <v>8.9250000000000007</v>
      </c>
      <c r="H440" s="202">
        <v>8.86</v>
      </c>
      <c r="I440" s="202">
        <f t="shared" si="2"/>
        <v>8.8233333333333324</v>
      </c>
      <c r="J440" s="202">
        <f t="shared" si="3"/>
        <v>8.7866666666666671</v>
      </c>
      <c r="K440" s="203">
        <v>8.75</v>
      </c>
      <c r="L440" s="204">
        <f t="shared" si="4"/>
        <v>8.734</v>
      </c>
      <c r="M440" s="204">
        <f t="shared" si="5"/>
        <v>8.718</v>
      </c>
      <c r="N440" s="204">
        <f t="shared" si="6"/>
        <v>8.702</v>
      </c>
      <c r="O440" s="204">
        <f t="shared" si="7"/>
        <v>8.6859999999999999</v>
      </c>
      <c r="P440" s="202">
        <v>8.67</v>
      </c>
      <c r="Q440" s="202">
        <f t="shared" si="8"/>
        <v>8.6620000000000008</v>
      </c>
      <c r="R440" s="202">
        <f t="shared" si="9"/>
        <v>8.6539999999999999</v>
      </c>
      <c r="S440" s="202">
        <f t="shared" si="10"/>
        <v>8.6460000000000008</v>
      </c>
      <c r="T440" s="202">
        <f t="shared" si="11"/>
        <v>8.6379999999999999</v>
      </c>
      <c r="U440" s="205">
        <v>8.6300000000000008</v>
      </c>
    </row>
    <row r="441" spans="1:21">
      <c r="A441" s="207">
        <v>42506</v>
      </c>
      <c r="B441" s="206">
        <v>9.4600000000000009</v>
      </c>
      <c r="C441" s="202">
        <v>9.35</v>
      </c>
      <c r="D441" s="203">
        <v>9.19</v>
      </c>
      <c r="E441" s="204">
        <f t="shared" si="0"/>
        <v>9.08</v>
      </c>
      <c r="F441" s="203">
        <v>8.9700000000000006</v>
      </c>
      <c r="G441" s="204">
        <f t="shared" si="1"/>
        <v>8.91</v>
      </c>
      <c r="H441" s="202">
        <v>8.85</v>
      </c>
      <c r="I441" s="202">
        <f t="shared" si="2"/>
        <v>8.8133333333333326</v>
      </c>
      <c r="J441" s="202">
        <f t="shared" si="3"/>
        <v>8.7766666666666673</v>
      </c>
      <c r="K441" s="203">
        <v>8.74</v>
      </c>
      <c r="L441" s="204">
        <f t="shared" si="4"/>
        <v>8.7219999999999995</v>
      </c>
      <c r="M441" s="204">
        <f t="shared" si="5"/>
        <v>8.7040000000000006</v>
      </c>
      <c r="N441" s="204">
        <f t="shared" si="6"/>
        <v>8.6859999999999999</v>
      </c>
      <c r="O441" s="204">
        <f t="shared" si="7"/>
        <v>8.668000000000001</v>
      </c>
      <c r="P441" s="202">
        <v>8.65</v>
      </c>
      <c r="Q441" s="202">
        <f t="shared" si="8"/>
        <v>8.6419999999999995</v>
      </c>
      <c r="R441" s="202">
        <f t="shared" si="9"/>
        <v>8.6340000000000003</v>
      </c>
      <c r="S441" s="202">
        <f t="shared" si="10"/>
        <v>8.6259999999999994</v>
      </c>
      <c r="T441" s="202">
        <f t="shared" si="11"/>
        <v>8.6180000000000003</v>
      </c>
      <c r="U441" s="205">
        <v>8.61</v>
      </c>
    </row>
    <row r="442" spans="1:21">
      <c r="A442" s="207">
        <v>42503</v>
      </c>
      <c r="B442" s="206">
        <v>9.49</v>
      </c>
      <c r="C442" s="202">
        <v>9.3699999999999992</v>
      </c>
      <c r="D442" s="203">
        <v>9.1999999999999993</v>
      </c>
      <c r="E442" s="204">
        <f t="shared" si="0"/>
        <v>9.08</v>
      </c>
      <c r="F442" s="203">
        <v>8.9600000000000009</v>
      </c>
      <c r="G442" s="204">
        <f t="shared" si="1"/>
        <v>8.8949999999999996</v>
      </c>
      <c r="H442" s="202">
        <v>8.83</v>
      </c>
      <c r="I442" s="202">
        <f t="shared" si="2"/>
        <v>8.8000000000000007</v>
      </c>
      <c r="J442" s="202">
        <f t="shared" si="3"/>
        <v>8.77</v>
      </c>
      <c r="K442" s="203">
        <v>8.74</v>
      </c>
      <c r="L442" s="204">
        <f t="shared" si="4"/>
        <v>8.7260000000000009</v>
      </c>
      <c r="M442" s="204">
        <f t="shared" si="5"/>
        <v>8.7119999999999997</v>
      </c>
      <c r="N442" s="204">
        <f t="shared" si="6"/>
        <v>8.6980000000000004</v>
      </c>
      <c r="O442" s="204">
        <f t="shared" si="7"/>
        <v>8.6839999999999993</v>
      </c>
      <c r="P442" s="202">
        <v>8.67</v>
      </c>
      <c r="Q442" s="202">
        <f t="shared" si="8"/>
        <v>8.6639999999999997</v>
      </c>
      <c r="R442" s="202">
        <f t="shared" si="9"/>
        <v>8.6579999999999995</v>
      </c>
      <c r="S442" s="202">
        <f t="shared" si="10"/>
        <v>8.652000000000001</v>
      </c>
      <c r="T442" s="202">
        <f t="shared" si="11"/>
        <v>8.6460000000000008</v>
      </c>
      <c r="U442" s="205">
        <v>8.64</v>
      </c>
    </row>
    <row r="443" spans="1:21">
      <c r="A443" s="207">
        <v>42502</v>
      </c>
      <c r="B443" s="206">
        <v>9.48</v>
      </c>
      <c r="C443" s="202">
        <v>9.36</v>
      </c>
      <c r="D443" s="203">
        <v>9.1999999999999993</v>
      </c>
      <c r="E443" s="204">
        <f t="shared" si="0"/>
        <v>9.09</v>
      </c>
      <c r="F443" s="203">
        <v>8.98</v>
      </c>
      <c r="G443" s="204">
        <f t="shared" si="1"/>
        <v>8.92</v>
      </c>
      <c r="H443" s="202">
        <v>8.86</v>
      </c>
      <c r="I443" s="202">
        <f t="shared" si="2"/>
        <v>8.83</v>
      </c>
      <c r="J443" s="202">
        <f t="shared" si="3"/>
        <v>8.7999999999999989</v>
      </c>
      <c r="K443" s="203">
        <v>8.77</v>
      </c>
      <c r="L443" s="204">
        <f t="shared" si="4"/>
        <v>8.7539999999999996</v>
      </c>
      <c r="M443" s="204">
        <f t="shared" si="5"/>
        <v>8.7379999999999995</v>
      </c>
      <c r="N443" s="204">
        <f t="shared" si="6"/>
        <v>8.7219999999999995</v>
      </c>
      <c r="O443" s="204">
        <f t="shared" si="7"/>
        <v>8.7059999999999995</v>
      </c>
      <c r="P443" s="202">
        <v>8.69</v>
      </c>
      <c r="Q443" s="202">
        <f t="shared" si="8"/>
        <v>8.68</v>
      </c>
      <c r="R443" s="202">
        <f t="shared" si="9"/>
        <v>8.67</v>
      </c>
      <c r="S443" s="202">
        <f t="shared" si="10"/>
        <v>8.66</v>
      </c>
      <c r="T443" s="202">
        <f t="shared" si="11"/>
        <v>8.65</v>
      </c>
      <c r="U443" s="205">
        <v>8.64</v>
      </c>
    </row>
    <row r="444" spans="1:21">
      <c r="A444" s="207">
        <v>42501</v>
      </c>
      <c r="B444" s="206">
        <v>9.52</v>
      </c>
      <c r="C444" s="202">
        <v>9.3699999999999992</v>
      </c>
      <c r="D444" s="203">
        <v>9.1999999999999993</v>
      </c>
      <c r="E444" s="204">
        <f t="shared" si="0"/>
        <v>9.0850000000000009</v>
      </c>
      <c r="F444" s="203">
        <v>8.9700000000000006</v>
      </c>
      <c r="G444" s="204">
        <f t="shared" si="1"/>
        <v>8.9149999999999991</v>
      </c>
      <c r="H444" s="202">
        <v>8.86</v>
      </c>
      <c r="I444" s="202">
        <f t="shared" si="2"/>
        <v>8.836666666666666</v>
      </c>
      <c r="J444" s="202">
        <f t="shared" si="3"/>
        <v>8.8133333333333326</v>
      </c>
      <c r="K444" s="203">
        <v>8.7899999999999991</v>
      </c>
      <c r="L444" s="204">
        <f t="shared" si="4"/>
        <v>8.7799999999999994</v>
      </c>
      <c r="M444" s="204">
        <f t="shared" si="5"/>
        <v>8.77</v>
      </c>
      <c r="N444" s="204">
        <f t="shared" si="6"/>
        <v>8.76</v>
      </c>
      <c r="O444" s="204">
        <f t="shared" si="7"/>
        <v>8.75</v>
      </c>
      <c r="P444" s="202">
        <v>8.74</v>
      </c>
      <c r="Q444" s="202">
        <f t="shared" si="8"/>
        <v>8.7319999999999993</v>
      </c>
      <c r="R444" s="202">
        <f t="shared" si="9"/>
        <v>8.7240000000000002</v>
      </c>
      <c r="S444" s="202">
        <f t="shared" si="10"/>
        <v>8.7159999999999993</v>
      </c>
      <c r="T444" s="202">
        <f t="shared" si="11"/>
        <v>8.7080000000000002</v>
      </c>
      <c r="U444" s="205">
        <v>8.6999999999999993</v>
      </c>
    </row>
    <row r="445" spans="1:21">
      <c r="A445" s="207">
        <v>42500</v>
      </c>
      <c r="B445" s="206">
        <v>9.56</v>
      </c>
      <c r="C445" s="202">
        <v>9.42</v>
      </c>
      <c r="D445" s="203">
        <v>9.2799999999999994</v>
      </c>
      <c r="E445" s="204">
        <f t="shared" si="0"/>
        <v>9.1849999999999987</v>
      </c>
      <c r="F445" s="203">
        <v>9.09</v>
      </c>
      <c r="G445" s="204">
        <f t="shared" si="1"/>
        <v>9.0399999999999991</v>
      </c>
      <c r="H445" s="202">
        <v>8.99</v>
      </c>
      <c r="I445" s="202">
        <f t="shared" si="2"/>
        <v>8.9666666666666668</v>
      </c>
      <c r="J445" s="202">
        <f t="shared" si="3"/>
        <v>8.9433333333333334</v>
      </c>
      <c r="K445" s="203">
        <v>8.92</v>
      </c>
      <c r="L445" s="204">
        <f t="shared" si="4"/>
        <v>8.9060000000000006</v>
      </c>
      <c r="M445" s="204">
        <f t="shared" si="5"/>
        <v>8.8919999999999995</v>
      </c>
      <c r="N445" s="204">
        <f t="shared" si="6"/>
        <v>8.8780000000000001</v>
      </c>
      <c r="O445" s="204">
        <f t="shared" si="7"/>
        <v>8.863999999999999</v>
      </c>
      <c r="P445" s="202">
        <v>8.85</v>
      </c>
      <c r="Q445" s="202">
        <f t="shared" si="8"/>
        <v>8.84</v>
      </c>
      <c r="R445" s="202">
        <f t="shared" si="9"/>
        <v>8.83</v>
      </c>
      <c r="S445" s="202">
        <f t="shared" si="10"/>
        <v>8.82</v>
      </c>
      <c r="T445" s="202">
        <f t="shared" si="11"/>
        <v>8.81</v>
      </c>
      <c r="U445" s="205">
        <v>8.8000000000000007</v>
      </c>
    </row>
    <row r="446" spans="1:21">
      <c r="A446" s="207">
        <v>42496</v>
      </c>
      <c r="B446" s="206">
        <v>9.51</v>
      </c>
      <c r="C446" s="202">
        <v>9.3699999999999992</v>
      </c>
      <c r="D446" s="203">
        <v>9.26</v>
      </c>
      <c r="E446" s="204">
        <f t="shared" si="0"/>
        <v>9.17</v>
      </c>
      <c r="F446" s="203">
        <v>9.08</v>
      </c>
      <c r="G446" s="204">
        <f t="shared" si="1"/>
        <v>9.0250000000000004</v>
      </c>
      <c r="H446" s="202">
        <v>8.9700000000000006</v>
      </c>
      <c r="I446" s="202">
        <f t="shared" si="2"/>
        <v>8.9433333333333334</v>
      </c>
      <c r="J446" s="202">
        <f t="shared" si="3"/>
        <v>8.9166666666666679</v>
      </c>
      <c r="K446" s="203">
        <v>8.89</v>
      </c>
      <c r="L446" s="204">
        <f t="shared" si="4"/>
        <v>8.8780000000000001</v>
      </c>
      <c r="M446" s="204">
        <f t="shared" si="5"/>
        <v>8.8659999999999997</v>
      </c>
      <c r="N446" s="204">
        <f t="shared" si="6"/>
        <v>8.854000000000001</v>
      </c>
      <c r="O446" s="204">
        <f t="shared" si="7"/>
        <v>8.8420000000000005</v>
      </c>
      <c r="P446" s="202">
        <v>8.83</v>
      </c>
      <c r="Q446" s="202">
        <f t="shared" si="8"/>
        <v>8.8239999999999998</v>
      </c>
      <c r="R446" s="202">
        <f t="shared" si="9"/>
        <v>8.8179999999999996</v>
      </c>
      <c r="S446" s="202">
        <f t="shared" si="10"/>
        <v>8.8120000000000012</v>
      </c>
      <c r="T446" s="202">
        <f t="shared" si="11"/>
        <v>8.8060000000000009</v>
      </c>
      <c r="U446" s="205">
        <v>8.8000000000000007</v>
      </c>
    </row>
    <row r="447" spans="1:21">
      <c r="A447" s="207">
        <v>42495</v>
      </c>
      <c r="B447" s="206">
        <v>9.57</v>
      </c>
      <c r="C447" s="202">
        <v>9.42</v>
      </c>
      <c r="D447" s="203">
        <v>9.2899999999999991</v>
      </c>
      <c r="E447" s="204">
        <f t="shared" si="0"/>
        <v>9.1849999999999987</v>
      </c>
      <c r="F447" s="203">
        <v>9.08</v>
      </c>
      <c r="G447" s="204">
        <f t="shared" si="1"/>
        <v>9.0250000000000004</v>
      </c>
      <c r="H447" s="202">
        <v>8.9700000000000006</v>
      </c>
      <c r="I447" s="202">
        <f t="shared" si="2"/>
        <v>8.9533333333333331</v>
      </c>
      <c r="J447" s="202">
        <f t="shared" si="3"/>
        <v>8.9366666666666674</v>
      </c>
      <c r="K447" s="203">
        <v>8.92</v>
      </c>
      <c r="L447" s="204">
        <f t="shared" si="4"/>
        <v>8.91</v>
      </c>
      <c r="M447" s="204">
        <f t="shared" si="5"/>
        <v>8.9</v>
      </c>
      <c r="N447" s="204">
        <f t="shared" si="6"/>
        <v>8.8899999999999988</v>
      </c>
      <c r="O447" s="204">
        <f t="shared" si="7"/>
        <v>8.879999999999999</v>
      </c>
      <c r="P447" s="202">
        <v>8.8699999999999992</v>
      </c>
      <c r="Q447" s="202">
        <f t="shared" si="8"/>
        <v>8.8620000000000001</v>
      </c>
      <c r="R447" s="202">
        <f t="shared" si="9"/>
        <v>8.8539999999999992</v>
      </c>
      <c r="S447" s="202">
        <f t="shared" si="10"/>
        <v>8.8460000000000001</v>
      </c>
      <c r="T447" s="202">
        <f t="shared" si="11"/>
        <v>8.8379999999999992</v>
      </c>
      <c r="U447" s="205">
        <v>8.83</v>
      </c>
    </row>
    <row r="448" spans="1:21">
      <c r="A448" s="207">
        <v>42494</v>
      </c>
      <c r="B448" s="206">
        <v>9.66</v>
      </c>
      <c r="C448" s="202">
        <v>9.42</v>
      </c>
      <c r="D448" s="203">
        <v>9.2899999999999991</v>
      </c>
      <c r="E448" s="204">
        <f t="shared" si="0"/>
        <v>9.2049999999999983</v>
      </c>
      <c r="F448" s="203">
        <v>9.1199999999999992</v>
      </c>
      <c r="G448" s="204">
        <f t="shared" si="1"/>
        <v>9.0649999999999995</v>
      </c>
      <c r="H448" s="202">
        <v>9.01</v>
      </c>
      <c r="I448" s="202">
        <f t="shared" si="2"/>
        <v>8.99</v>
      </c>
      <c r="J448" s="202">
        <f t="shared" si="3"/>
        <v>8.9699999999999989</v>
      </c>
      <c r="K448" s="203">
        <v>8.9499999999999993</v>
      </c>
      <c r="L448" s="204">
        <f t="shared" si="4"/>
        <v>8.9379999999999988</v>
      </c>
      <c r="M448" s="204">
        <f t="shared" si="5"/>
        <v>8.9260000000000002</v>
      </c>
      <c r="N448" s="204">
        <f t="shared" si="6"/>
        <v>8.9139999999999997</v>
      </c>
      <c r="O448" s="204">
        <f t="shared" si="7"/>
        <v>8.902000000000001</v>
      </c>
      <c r="P448" s="202">
        <v>8.89</v>
      </c>
      <c r="Q448" s="202">
        <f t="shared" si="8"/>
        <v>8.8819999999999997</v>
      </c>
      <c r="R448" s="202">
        <f t="shared" si="9"/>
        <v>8.8740000000000006</v>
      </c>
      <c r="S448" s="202">
        <f t="shared" si="10"/>
        <v>8.8659999999999997</v>
      </c>
      <c r="T448" s="202">
        <f t="shared" si="11"/>
        <v>8.8580000000000005</v>
      </c>
      <c r="U448" s="205">
        <v>8.85</v>
      </c>
    </row>
    <row r="449" spans="1:21">
      <c r="A449" s="207">
        <v>42489</v>
      </c>
      <c r="B449" s="206">
        <v>9.6</v>
      </c>
      <c r="C449" s="202">
        <v>9.39</v>
      </c>
      <c r="D449" s="203">
        <v>9.24</v>
      </c>
      <c r="E449" s="204">
        <f t="shared" si="0"/>
        <v>9.1150000000000002</v>
      </c>
      <c r="F449" s="203">
        <v>8.99</v>
      </c>
      <c r="G449" s="204">
        <f t="shared" si="1"/>
        <v>8.9250000000000007</v>
      </c>
      <c r="H449" s="202">
        <v>8.86</v>
      </c>
      <c r="I449" s="202">
        <f t="shared" si="2"/>
        <v>8.8466666666666658</v>
      </c>
      <c r="J449" s="202">
        <f t="shared" si="3"/>
        <v>8.8333333333333339</v>
      </c>
      <c r="K449" s="203">
        <v>8.82</v>
      </c>
      <c r="L449" s="204">
        <f t="shared" si="4"/>
        <v>8.8119999999999994</v>
      </c>
      <c r="M449" s="204">
        <f t="shared" si="5"/>
        <v>8.8040000000000003</v>
      </c>
      <c r="N449" s="204">
        <f t="shared" si="6"/>
        <v>8.7959999999999994</v>
      </c>
      <c r="O449" s="204">
        <f t="shared" si="7"/>
        <v>8.7880000000000003</v>
      </c>
      <c r="P449" s="202">
        <v>8.7799999999999994</v>
      </c>
      <c r="Q449" s="202">
        <f t="shared" si="8"/>
        <v>8.7739999999999991</v>
      </c>
      <c r="R449" s="202">
        <f t="shared" si="9"/>
        <v>8.7679999999999989</v>
      </c>
      <c r="S449" s="202">
        <f t="shared" si="10"/>
        <v>8.7620000000000005</v>
      </c>
      <c r="T449" s="202">
        <f t="shared" si="11"/>
        <v>8.7560000000000002</v>
      </c>
      <c r="U449" s="205">
        <v>8.75</v>
      </c>
    </row>
    <row r="450" spans="1:21">
      <c r="A450" s="207">
        <v>42488</v>
      </c>
      <c r="B450" s="206">
        <v>9.64</v>
      </c>
      <c r="C450" s="202">
        <v>9.42</v>
      </c>
      <c r="D450" s="203">
        <v>9.2899999999999991</v>
      </c>
      <c r="E450" s="204">
        <f t="shared" si="0"/>
        <v>9.2049999999999983</v>
      </c>
      <c r="F450" s="203">
        <v>9.1199999999999992</v>
      </c>
      <c r="G450" s="204">
        <f t="shared" si="1"/>
        <v>9.0749999999999993</v>
      </c>
      <c r="H450" s="202">
        <v>9.0299999999999994</v>
      </c>
      <c r="I450" s="202">
        <f t="shared" si="2"/>
        <v>9.02</v>
      </c>
      <c r="J450" s="202">
        <f t="shared" si="3"/>
        <v>9.01</v>
      </c>
      <c r="K450" s="203">
        <v>9</v>
      </c>
      <c r="L450" s="204">
        <f t="shared" si="4"/>
        <v>8.9960000000000004</v>
      </c>
      <c r="M450" s="204">
        <f t="shared" si="5"/>
        <v>8.9920000000000009</v>
      </c>
      <c r="N450" s="204">
        <f t="shared" si="6"/>
        <v>8.9879999999999995</v>
      </c>
      <c r="O450" s="204">
        <f t="shared" si="7"/>
        <v>8.984</v>
      </c>
      <c r="P450" s="202">
        <v>8.98</v>
      </c>
      <c r="Q450" s="202">
        <f t="shared" si="8"/>
        <v>8.98</v>
      </c>
      <c r="R450" s="202">
        <f t="shared" si="9"/>
        <v>8.98</v>
      </c>
      <c r="S450" s="202">
        <f t="shared" si="10"/>
        <v>8.98</v>
      </c>
      <c r="T450" s="202">
        <f t="shared" si="11"/>
        <v>8.98</v>
      </c>
      <c r="U450" s="205">
        <v>8.98</v>
      </c>
    </row>
    <row r="451" spans="1:21">
      <c r="A451" s="207">
        <v>42487</v>
      </c>
      <c r="B451" s="206">
        <v>9.66</v>
      </c>
      <c r="C451" s="202">
        <v>9.4700000000000006</v>
      </c>
      <c r="D451" s="203">
        <v>9.3699999999999992</v>
      </c>
      <c r="E451" s="204">
        <f t="shared" si="0"/>
        <v>9.3149999999999995</v>
      </c>
      <c r="F451" s="203">
        <v>9.26</v>
      </c>
      <c r="G451" s="204">
        <f t="shared" si="1"/>
        <v>9.23</v>
      </c>
      <c r="H451" s="202">
        <v>9.1999999999999993</v>
      </c>
      <c r="I451" s="202">
        <f t="shared" si="2"/>
        <v>9.19</v>
      </c>
      <c r="J451" s="202">
        <f t="shared" si="3"/>
        <v>9.18</v>
      </c>
      <c r="K451" s="203">
        <v>9.17</v>
      </c>
      <c r="L451" s="204">
        <f t="shared" si="4"/>
        <v>9.1679999999999993</v>
      </c>
      <c r="M451" s="204">
        <f t="shared" si="5"/>
        <v>9.1660000000000004</v>
      </c>
      <c r="N451" s="204">
        <f t="shared" si="6"/>
        <v>9.1639999999999997</v>
      </c>
      <c r="O451" s="204">
        <f t="shared" si="7"/>
        <v>9.1620000000000008</v>
      </c>
      <c r="P451" s="202">
        <v>9.16</v>
      </c>
      <c r="Q451" s="202">
        <f t="shared" si="8"/>
        <v>9.16</v>
      </c>
      <c r="R451" s="202">
        <f t="shared" si="9"/>
        <v>9.16</v>
      </c>
      <c r="S451" s="202">
        <f t="shared" si="10"/>
        <v>9.16</v>
      </c>
      <c r="T451" s="202">
        <f t="shared" si="11"/>
        <v>9.16</v>
      </c>
      <c r="U451" s="205">
        <v>9.16</v>
      </c>
    </row>
    <row r="452" spans="1:21">
      <c r="A452" s="207">
        <v>42486</v>
      </c>
      <c r="B452" s="206">
        <v>9.69</v>
      </c>
      <c r="C452" s="202">
        <v>9.4700000000000006</v>
      </c>
      <c r="D452" s="203">
        <v>9.3699999999999992</v>
      </c>
      <c r="E452" s="204">
        <f t="shared" si="0"/>
        <v>9.3249999999999993</v>
      </c>
      <c r="F452" s="203">
        <v>9.2799999999999994</v>
      </c>
      <c r="G452" s="204">
        <f t="shared" si="1"/>
        <v>9.26</v>
      </c>
      <c r="H452" s="202">
        <v>9.24</v>
      </c>
      <c r="I452" s="202">
        <f t="shared" si="2"/>
        <v>9.2333333333333343</v>
      </c>
      <c r="J452" s="202">
        <f t="shared" si="3"/>
        <v>9.2266666666666666</v>
      </c>
      <c r="K452" s="203">
        <v>9.2200000000000006</v>
      </c>
      <c r="L452" s="204">
        <f t="shared" si="4"/>
        <v>9.2160000000000011</v>
      </c>
      <c r="M452" s="204">
        <f t="shared" si="5"/>
        <v>9.2119999999999997</v>
      </c>
      <c r="N452" s="204">
        <f t="shared" si="6"/>
        <v>9.2080000000000002</v>
      </c>
      <c r="O452" s="204">
        <f t="shared" si="7"/>
        <v>9.2039999999999988</v>
      </c>
      <c r="P452" s="202">
        <v>9.1999999999999993</v>
      </c>
      <c r="Q452" s="202">
        <f t="shared" si="8"/>
        <v>9.1999999999999993</v>
      </c>
      <c r="R452" s="202">
        <f t="shared" si="9"/>
        <v>9.1999999999999993</v>
      </c>
      <c r="S452" s="202">
        <f t="shared" si="10"/>
        <v>9.1999999999999993</v>
      </c>
      <c r="T452" s="202">
        <f t="shared" si="11"/>
        <v>9.1999999999999993</v>
      </c>
      <c r="U452" s="205">
        <v>9.1999999999999993</v>
      </c>
    </row>
    <row r="453" spans="1:21">
      <c r="A453" s="207">
        <v>42485</v>
      </c>
      <c r="B453" s="206">
        <v>9.66</v>
      </c>
      <c r="C453" s="202">
        <v>9.4700000000000006</v>
      </c>
      <c r="D453" s="203">
        <v>9.3800000000000008</v>
      </c>
      <c r="E453" s="204">
        <f t="shared" si="0"/>
        <v>9.33</v>
      </c>
      <c r="F453" s="203">
        <v>9.2799999999999994</v>
      </c>
      <c r="G453" s="204">
        <f t="shared" si="1"/>
        <v>9.254999999999999</v>
      </c>
      <c r="H453" s="202">
        <v>9.23</v>
      </c>
      <c r="I453" s="202">
        <f t="shared" si="2"/>
        <v>9.2233333333333345</v>
      </c>
      <c r="J453" s="202">
        <f t="shared" si="3"/>
        <v>9.2166666666666668</v>
      </c>
      <c r="K453" s="203">
        <v>9.2100000000000009</v>
      </c>
      <c r="L453" s="204">
        <f t="shared" si="4"/>
        <v>9.2080000000000002</v>
      </c>
      <c r="M453" s="204">
        <f t="shared" si="5"/>
        <v>9.2059999999999995</v>
      </c>
      <c r="N453" s="204">
        <f t="shared" si="6"/>
        <v>9.2040000000000006</v>
      </c>
      <c r="O453" s="204">
        <f t="shared" si="7"/>
        <v>9.202</v>
      </c>
      <c r="P453" s="202">
        <v>9.1999999999999993</v>
      </c>
      <c r="Q453" s="202">
        <f t="shared" si="8"/>
        <v>9.1979999999999986</v>
      </c>
      <c r="R453" s="202">
        <f t="shared" si="9"/>
        <v>9.1959999999999997</v>
      </c>
      <c r="S453" s="202">
        <f t="shared" si="10"/>
        <v>9.1939999999999991</v>
      </c>
      <c r="T453" s="202">
        <f t="shared" si="11"/>
        <v>9.1920000000000002</v>
      </c>
      <c r="U453" s="205">
        <v>9.19</v>
      </c>
    </row>
    <row r="454" spans="1:21">
      <c r="A454" s="207">
        <v>42482</v>
      </c>
      <c r="B454" s="206">
        <v>9.61</v>
      </c>
      <c r="C454" s="202">
        <v>9.43</v>
      </c>
      <c r="D454" s="203">
        <v>9.35</v>
      </c>
      <c r="E454" s="204">
        <f t="shared" si="0"/>
        <v>9.3049999999999997</v>
      </c>
      <c r="F454" s="203">
        <v>9.26</v>
      </c>
      <c r="G454" s="204">
        <f t="shared" si="1"/>
        <v>9.23</v>
      </c>
      <c r="H454" s="202">
        <v>9.1999999999999993</v>
      </c>
      <c r="I454" s="202">
        <f t="shared" si="2"/>
        <v>9.19</v>
      </c>
      <c r="J454" s="202">
        <f t="shared" si="3"/>
        <v>9.18</v>
      </c>
      <c r="K454" s="203">
        <v>9.17</v>
      </c>
      <c r="L454" s="204">
        <f t="shared" si="4"/>
        <v>9.1679999999999993</v>
      </c>
      <c r="M454" s="204">
        <f t="shared" si="5"/>
        <v>9.1660000000000004</v>
      </c>
      <c r="N454" s="204">
        <f t="shared" si="6"/>
        <v>9.1639999999999997</v>
      </c>
      <c r="O454" s="204">
        <f t="shared" si="7"/>
        <v>9.1620000000000008</v>
      </c>
      <c r="P454" s="202">
        <v>9.16</v>
      </c>
      <c r="Q454" s="202">
        <f t="shared" si="8"/>
        <v>9.1579999999999995</v>
      </c>
      <c r="R454" s="202">
        <f t="shared" si="9"/>
        <v>9.1560000000000006</v>
      </c>
      <c r="S454" s="202">
        <f t="shared" si="10"/>
        <v>9.1539999999999999</v>
      </c>
      <c r="T454" s="202">
        <f t="shared" si="11"/>
        <v>9.152000000000001</v>
      </c>
      <c r="U454" s="205">
        <v>9.15</v>
      </c>
    </row>
    <row r="455" spans="1:21">
      <c r="A455" s="207">
        <v>42481</v>
      </c>
      <c r="B455" s="206">
        <v>9.58</v>
      </c>
      <c r="C455" s="202">
        <v>9.43</v>
      </c>
      <c r="D455" s="203">
        <v>9.36</v>
      </c>
      <c r="E455" s="204">
        <f t="shared" si="0"/>
        <v>9.2949999999999999</v>
      </c>
      <c r="F455" s="203">
        <v>9.23</v>
      </c>
      <c r="G455" s="204">
        <f t="shared" si="1"/>
        <v>9.1950000000000003</v>
      </c>
      <c r="H455" s="202">
        <v>9.16</v>
      </c>
      <c r="I455" s="202">
        <f t="shared" si="2"/>
        <v>9.15</v>
      </c>
      <c r="J455" s="202">
        <f t="shared" si="3"/>
        <v>9.14</v>
      </c>
      <c r="K455" s="203">
        <v>9.1300000000000008</v>
      </c>
      <c r="L455" s="204">
        <f t="shared" si="4"/>
        <v>9.1260000000000012</v>
      </c>
      <c r="M455" s="204">
        <f t="shared" si="5"/>
        <v>9.1219999999999999</v>
      </c>
      <c r="N455" s="204">
        <f t="shared" si="6"/>
        <v>9.1180000000000003</v>
      </c>
      <c r="O455" s="204">
        <f t="shared" si="7"/>
        <v>9.113999999999999</v>
      </c>
      <c r="P455" s="202">
        <v>9.11</v>
      </c>
      <c r="Q455" s="202">
        <f t="shared" si="8"/>
        <v>9.1079999999999988</v>
      </c>
      <c r="R455" s="202">
        <f t="shared" si="9"/>
        <v>9.1059999999999999</v>
      </c>
      <c r="S455" s="202">
        <f t="shared" si="10"/>
        <v>9.1039999999999992</v>
      </c>
      <c r="T455" s="202">
        <f t="shared" si="11"/>
        <v>9.1020000000000003</v>
      </c>
      <c r="U455" s="205">
        <v>9.1</v>
      </c>
    </row>
    <row r="456" spans="1:21">
      <c r="A456" s="207">
        <v>42480</v>
      </c>
      <c r="B456" s="206">
        <v>9.56</v>
      </c>
      <c r="C456" s="202">
        <v>9.36</v>
      </c>
      <c r="D456" s="203">
        <v>9.2799999999999994</v>
      </c>
      <c r="E456" s="204">
        <f t="shared" si="0"/>
        <v>9.2249999999999996</v>
      </c>
      <c r="F456" s="203">
        <v>9.17</v>
      </c>
      <c r="G456" s="204">
        <f t="shared" si="1"/>
        <v>9.14</v>
      </c>
      <c r="H456" s="202">
        <v>9.11</v>
      </c>
      <c r="I456" s="202">
        <f t="shared" si="2"/>
        <v>9.1</v>
      </c>
      <c r="J456" s="202">
        <f t="shared" si="3"/>
        <v>9.09</v>
      </c>
      <c r="K456" s="203">
        <v>9.08</v>
      </c>
      <c r="L456" s="204">
        <f t="shared" si="4"/>
        <v>9.0779999999999994</v>
      </c>
      <c r="M456" s="204">
        <f t="shared" si="5"/>
        <v>9.0760000000000005</v>
      </c>
      <c r="N456" s="204">
        <f t="shared" si="6"/>
        <v>9.0739999999999998</v>
      </c>
      <c r="O456" s="204">
        <f t="shared" si="7"/>
        <v>9.072000000000001</v>
      </c>
      <c r="P456" s="202">
        <v>9.07</v>
      </c>
      <c r="Q456" s="202">
        <f t="shared" si="8"/>
        <v>9.072000000000001</v>
      </c>
      <c r="R456" s="202">
        <f t="shared" si="9"/>
        <v>9.0739999999999998</v>
      </c>
      <c r="S456" s="202">
        <f t="shared" si="10"/>
        <v>9.0760000000000005</v>
      </c>
      <c r="T456" s="202">
        <f t="shared" si="11"/>
        <v>9.0779999999999994</v>
      </c>
      <c r="U456" s="205">
        <v>9.08</v>
      </c>
    </row>
    <row r="457" spans="1:21">
      <c r="A457" s="207">
        <v>42479</v>
      </c>
      <c r="B457" s="206">
        <v>9.67</v>
      </c>
      <c r="C457" s="202">
        <v>9.4600000000000009</v>
      </c>
      <c r="D457" s="203">
        <v>9.35</v>
      </c>
      <c r="E457" s="204">
        <f t="shared" si="0"/>
        <v>9.2949999999999999</v>
      </c>
      <c r="F457" s="203">
        <v>9.24</v>
      </c>
      <c r="G457" s="204">
        <f t="shared" si="1"/>
        <v>9.2199999999999989</v>
      </c>
      <c r="H457" s="202">
        <v>9.1999999999999993</v>
      </c>
      <c r="I457" s="202">
        <f t="shared" si="2"/>
        <v>9.1866666666666656</v>
      </c>
      <c r="J457" s="202">
        <f t="shared" si="3"/>
        <v>9.1733333333333338</v>
      </c>
      <c r="K457" s="203">
        <v>9.16</v>
      </c>
      <c r="L457" s="204">
        <f t="shared" si="4"/>
        <v>9.1560000000000006</v>
      </c>
      <c r="M457" s="204">
        <f t="shared" si="5"/>
        <v>9.152000000000001</v>
      </c>
      <c r="N457" s="204">
        <f t="shared" si="6"/>
        <v>9.1479999999999997</v>
      </c>
      <c r="O457" s="204">
        <f t="shared" si="7"/>
        <v>9.1440000000000001</v>
      </c>
      <c r="P457" s="202">
        <v>9.14</v>
      </c>
      <c r="Q457" s="202">
        <f t="shared" si="8"/>
        <v>9.136000000000001</v>
      </c>
      <c r="R457" s="202">
        <f t="shared" si="9"/>
        <v>9.1319999999999997</v>
      </c>
      <c r="S457" s="202">
        <f t="shared" si="10"/>
        <v>9.1280000000000001</v>
      </c>
      <c r="T457" s="202">
        <f t="shared" si="11"/>
        <v>9.1239999999999988</v>
      </c>
      <c r="U457" s="205">
        <v>9.1199999999999992</v>
      </c>
    </row>
    <row r="458" spans="1:21">
      <c r="A458" s="207">
        <v>42478</v>
      </c>
      <c r="B458" s="206">
        <v>9.7100000000000009</v>
      </c>
      <c r="C458" s="202">
        <v>9.49</v>
      </c>
      <c r="D458" s="203">
        <v>9.4</v>
      </c>
      <c r="E458" s="204">
        <f t="shared" si="0"/>
        <v>9.3500000000000014</v>
      </c>
      <c r="F458" s="203">
        <v>9.3000000000000007</v>
      </c>
      <c r="G458" s="204">
        <f t="shared" si="1"/>
        <v>9.27</v>
      </c>
      <c r="H458" s="202">
        <v>9.24</v>
      </c>
      <c r="I458" s="202">
        <f t="shared" si="2"/>
        <v>9.2266666666666666</v>
      </c>
      <c r="J458" s="202">
        <f t="shared" si="3"/>
        <v>9.2133333333333329</v>
      </c>
      <c r="K458" s="203">
        <v>9.1999999999999993</v>
      </c>
      <c r="L458" s="204">
        <f t="shared" si="4"/>
        <v>9.1979999999999986</v>
      </c>
      <c r="M458" s="204">
        <f t="shared" si="5"/>
        <v>9.1959999999999997</v>
      </c>
      <c r="N458" s="204">
        <f t="shared" si="6"/>
        <v>9.1939999999999991</v>
      </c>
      <c r="O458" s="204">
        <f t="shared" si="7"/>
        <v>9.1920000000000002</v>
      </c>
      <c r="P458" s="202">
        <v>9.19</v>
      </c>
      <c r="Q458" s="202">
        <f t="shared" si="8"/>
        <v>9.19</v>
      </c>
      <c r="R458" s="202">
        <f t="shared" si="9"/>
        <v>9.19</v>
      </c>
      <c r="S458" s="202">
        <f t="shared" si="10"/>
        <v>9.19</v>
      </c>
      <c r="T458" s="202">
        <f t="shared" si="11"/>
        <v>9.19</v>
      </c>
      <c r="U458" s="205">
        <v>9.19</v>
      </c>
    </row>
    <row r="459" spans="1:21">
      <c r="A459" s="207">
        <v>42475</v>
      </c>
      <c r="B459" s="206">
        <v>9.75</v>
      </c>
      <c r="C459" s="202">
        <v>9.5299999999999994</v>
      </c>
      <c r="D459" s="203">
        <v>9.4</v>
      </c>
      <c r="E459" s="204">
        <f t="shared" si="0"/>
        <v>9.3350000000000009</v>
      </c>
      <c r="F459" s="203">
        <v>9.27</v>
      </c>
      <c r="G459" s="204">
        <f t="shared" si="1"/>
        <v>9.245000000000001</v>
      </c>
      <c r="H459" s="202">
        <v>9.2200000000000006</v>
      </c>
      <c r="I459" s="202">
        <f t="shared" si="2"/>
        <v>9.2133333333333329</v>
      </c>
      <c r="J459" s="202">
        <f t="shared" si="3"/>
        <v>9.206666666666667</v>
      </c>
      <c r="K459" s="203">
        <v>9.1999999999999993</v>
      </c>
      <c r="L459" s="204">
        <f t="shared" si="4"/>
        <v>9.1979999999999986</v>
      </c>
      <c r="M459" s="204">
        <f t="shared" si="5"/>
        <v>9.1959999999999997</v>
      </c>
      <c r="N459" s="204">
        <f t="shared" si="6"/>
        <v>9.1939999999999991</v>
      </c>
      <c r="O459" s="204">
        <f t="shared" si="7"/>
        <v>9.1920000000000002</v>
      </c>
      <c r="P459" s="202">
        <v>9.19</v>
      </c>
      <c r="Q459" s="202">
        <f t="shared" si="8"/>
        <v>9.1859999999999999</v>
      </c>
      <c r="R459" s="202">
        <f t="shared" si="9"/>
        <v>9.1820000000000004</v>
      </c>
      <c r="S459" s="202">
        <f t="shared" si="10"/>
        <v>9.177999999999999</v>
      </c>
      <c r="T459" s="202">
        <f t="shared" si="11"/>
        <v>9.1739999999999995</v>
      </c>
      <c r="U459" s="205">
        <v>9.17</v>
      </c>
    </row>
    <row r="460" spans="1:21">
      <c r="A460" s="207">
        <v>42474</v>
      </c>
      <c r="B460" s="206">
        <v>9.6999999999999993</v>
      </c>
      <c r="C460" s="202">
        <v>9.48</v>
      </c>
      <c r="D460" s="203">
        <v>9.39</v>
      </c>
      <c r="E460" s="204">
        <f t="shared" si="0"/>
        <v>9.34</v>
      </c>
      <c r="F460" s="203">
        <v>9.2899999999999991</v>
      </c>
      <c r="G460" s="204">
        <f t="shared" si="1"/>
        <v>9.26</v>
      </c>
      <c r="H460" s="202">
        <v>9.23</v>
      </c>
      <c r="I460" s="202">
        <f t="shared" si="2"/>
        <v>9.2200000000000006</v>
      </c>
      <c r="J460" s="202">
        <f t="shared" si="3"/>
        <v>9.2099999999999991</v>
      </c>
      <c r="K460" s="203">
        <v>9.1999999999999993</v>
      </c>
      <c r="L460" s="204">
        <f t="shared" si="4"/>
        <v>9.1959999999999997</v>
      </c>
      <c r="M460" s="204">
        <f t="shared" si="5"/>
        <v>9.1920000000000002</v>
      </c>
      <c r="N460" s="204">
        <f t="shared" si="6"/>
        <v>9.1879999999999988</v>
      </c>
      <c r="O460" s="204">
        <f t="shared" si="7"/>
        <v>9.1839999999999993</v>
      </c>
      <c r="P460" s="202">
        <v>9.18</v>
      </c>
      <c r="Q460" s="202">
        <f t="shared" si="8"/>
        <v>9.177999999999999</v>
      </c>
      <c r="R460" s="202">
        <f t="shared" si="9"/>
        <v>9.1760000000000002</v>
      </c>
      <c r="S460" s="202">
        <f t="shared" si="10"/>
        <v>9.1739999999999995</v>
      </c>
      <c r="T460" s="202">
        <f t="shared" si="11"/>
        <v>9.1720000000000006</v>
      </c>
      <c r="U460" s="205">
        <v>9.17</v>
      </c>
    </row>
    <row r="461" spans="1:21">
      <c r="A461" s="207">
        <v>42473</v>
      </c>
      <c r="B461" s="206">
        <v>9.6999999999999993</v>
      </c>
      <c r="C461" s="202">
        <v>9.51</v>
      </c>
      <c r="D461" s="203">
        <v>9.4</v>
      </c>
      <c r="E461" s="204">
        <f t="shared" si="0"/>
        <v>9.34</v>
      </c>
      <c r="F461" s="203">
        <v>9.2799999999999994</v>
      </c>
      <c r="G461" s="204">
        <f t="shared" si="1"/>
        <v>9.25</v>
      </c>
      <c r="H461" s="202">
        <v>9.2200000000000006</v>
      </c>
      <c r="I461" s="202">
        <f t="shared" si="2"/>
        <v>9.2100000000000009</v>
      </c>
      <c r="J461" s="202">
        <f t="shared" si="3"/>
        <v>9.1999999999999993</v>
      </c>
      <c r="K461" s="203">
        <v>9.19</v>
      </c>
      <c r="L461" s="204">
        <f t="shared" si="4"/>
        <v>9.1859999999999999</v>
      </c>
      <c r="M461" s="204">
        <f t="shared" si="5"/>
        <v>9.1820000000000004</v>
      </c>
      <c r="N461" s="204">
        <f t="shared" si="6"/>
        <v>9.177999999999999</v>
      </c>
      <c r="O461" s="204">
        <f t="shared" si="7"/>
        <v>9.1739999999999995</v>
      </c>
      <c r="P461" s="202">
        <v>9.17</v>
      </c>
      <c r="Q461" s="202">
        <f t="shared" si="8"/>
        <v>9.1660000000000004</v>
      </c>
      <c r="R461" s="202">
        <f t="shared" si="9"/>
        <v>9.1620000000000008</v>
      </c>
      <c r="S461" s="202">
        <f t="shared" si="10"/>
        <v>9.1579999999999995</v>
      </c>
      <c r="T461" s="202">
        <f t="shared" si="11"/>
        <v>9.1539999999999999</v>
      </c>
      <c r="U461" s="205">
        <v>9.15</v>
      </c>
    </row>
    <row r="462" spans="1:21">
      <c r="A462" s="207">
        <v>42472</v>
      </c>
      <c r="B462" s="206">
        <v>9.69</v>
      </c>
      <c r="C462" s="202">
        <v>9.48</v>
      </c>
      <c r="D462" s="203">
        <v>9.35</v>
      </c>
      <c r="E462" s="204">
        <f t="shared" si="0"/>
        <v>9.2949999999999999</v>
      </c>
      <c r="F462" s="203">
        <v>9.24</v>
      </c>
      <c r="G462" s="204">
        <f t="shared" si="1"/>
        <v>9.2149999999999999</v>
      </c>
      <c r="H462" s="202">
        <v>9.19</v>
      </c>
      <c r="I462" s="202">
        <f t="shared" si="2"/>
        <v>9.1766666666666659</v>
      </c>
      <c r="J462" s="202">
        <f t="shared" si="3"/>
        <v>9.163333333333334</v>
      </c>
      <c r="K462" s="203">
        <v>9.15</v>
      </c>
      <c r="L462" s="204">
        <f t="shared" si="4"/>
        <v>9.1419999999999995</v>
      </c>
      <c r="M462" s="204">
        <f t="shared" si="5"/>
        <v>9.1340000000000003</v>
      </c>
      <c r="N462" s="204">
        <f t="shared" si="6"/>
        <v>9.1259999999999994</v>
      </c>
      <c r="O462" s="204">
        <f t="shared" si="7"/>
        <v>9.1180000000000003</v>
      </c>
      <c r="P462" s="202">
        <v>9.11</v>
      </c>
      <c r="Q462" s="202">
        <f t="shared" si="8"/>
        <v>9.1059999999999999</v>
      </c>
      <c r="R462" s="202">
        <f t="shared" si="9"/>
        <v>9.1020000000000003</v>
      </c>
      <c r="S462" s="202">
        <f t="shared" si="10"/>
        <v>9.097999999999999</v>
      </c>
      <c r="T462" s="202">
        <f t="shared" si="11"/>
        <v>9.0939999999999994</v>
      </c>
      <c r="U462" s="205">
        <v>9.09</v>
      </c>
    </row>
    <row r="463" spans="1:21">
      <c r="A463" s="207">
        <v>42471</v>
      </c>
      <c r="B463" s="206">
        <v>9.66</v>
      </c>
      <c r="C463" s="202">
        <v>9.4700000000000006</v>
      </c>
      <c r="D463" s="203">
        <v>9.3800000000000008</v>
      </c>
      <c r="E463" s="204">
        <f t="shared" si="0"/>
        <v>9.32</v>
      </c>
      <c r="F463" s="203">
        <v>9.26</v>
      </c>
      <c r="G463" s="204">
        <f t="shared" si="1"/>
        <v>9.2249999999999996</v>
      </c>
      <c r="H463" s="202">
        <v>9.19</v>
      </c>
      <c r="I463" s="202">
        <f t="shared" si="2"/>
        <v>9.1766666666666659</v>
      </c>
      <c r="J463" s="202">
        <f t="shared" si="3"/>
        <v>9.163333333333334</v>
      </c>
      <c r="K463" s="203">
        <v>9.15</v>
      </c>
      <c r="L463" s="204">
        <f t="shared" si="4"/>
        <v>9.1460000000000008</v>
      </c>
      <c r="M463" s="204">
        <f t="shared" si="5"/>
        <v>9.1420000000000012</v>
      </c>
      <c r="N463" s="204">
        <f t="shared" si="6"/>
        <v>9.1379999999999999</v>
      </c>
      <c r="O463" s="204">
        <f t="shared" si="7"/>
        <v>9.1340000000000003</v>
      </c>
      <c r="P463" s="202">
        <v>9.1300000000000008</v>
      </c>
      <c r="Q463" s="202">
        <f t="shared" si="8"/>
        <v>9.1280000000000001</v>
      </c>
      <c r="R463" s="202">
        <f t="shared" si="9"/>
        <v>9.1259999999999994</v>
      </c>
      <c r="S463" s="202">
        <f t="shared" si="10"/>
        <v>9.1240000000000006</v>
      </c>
      <c r="T463" s="202">
        <f t="shared" si="11"/>
        <v>9.1219999999999999</v>
      </c>
      <c r="U463" s="205">
        <v>9.1199999999999992</v>
      </c>
    </row>
    <row r="464" spans="1:21">
      <c r="A464" s="207">
        <v>42468</v>
      </c>
      <c r="B464" s="206">
        <v>9.77</v>
      </c>
      <c r="C464" s="202">
        <v>9.5399999999999991</v>
      </c>
      <c r="D464" s="203">
        <v>9.42</v>
      </c>
      <c r="E464" s="204">
        <f t="shared" si="0"/>
        <v>9.36</v>
      </c>
      <c r="F464" s="203">
        <v>9.3000000000000007</v>
      </c>
      <c r="G464" s="204">
        <f t="shared" si="1"/>
        <v>9.2650000000000006</v>
      </c>
      <c r="H464" s="202">
        <v>9.23</v>
      </c>
      <c r="I464" s="202">
        <f t="shared" si="2"/>
        <v>9.2200000000000006</v>
      </c>
      <c r="J464" s="202">
        <f t="shared" si="3"/>
        <v>9.2099999999999991</v>
      </c>
      <c r="K464" s="203">
        <v>9.1999999999999993</v>
      </c>
      <c r="L464" s="204">
        <f t="shared" si="4"/>
        <v>9.1939999999999991</v>
      </c>
      <c r="M464" s="204">
        <f t="shared" si="5"/>
        <v>9.1879999999999988</v>
      </c>
      <c r="N464" s="204">
        <f t="shared" si="6"/>
        <v>9.1820000000000004</v>
      </c>
      <c r="O464" s="204">
        <f t="shared" si="7"/>
        <v>9.1760000000000002</v>
      </c>
      <c r="P464" s="202">
        <v>9.17</v>
      </c>
      <c r="Q464" s="202">
        <f t="shared" si="8"/>
        <v>9.1660000000000004</v>
      </c>
      <c r="R464" s="202">
        <f t="shared" si="9"/>
        <v>9.1620000000000008</v>
      </c>
      <c r="S464" s="202">
        <f t="shared" si="10"/>
        <v>9.1579999999999995</v>
      </c>
      <c r="T464" s="202">
        <f t="shared" si="11"/>
        <v>9.1539999999999999</v>
      </c>
      <c r="U464" s="205">
        <v>9.15</v>
      </c>
    </row>
    <row r="465" spans="1:21">
      <c r="A465" s="207">
        <v>42467</v>
      </c>
      <c r="B465" s="206">
        <v>9.77</v>
      </c>
      <c r="C465" s="202">
        <v>9.5399999999999991</v>
      </c>
      <c r="D465" s="203">
        <v>9.43</v>
      </c>
      <c r="E465" s="204">
        <f t="shared" si="0"/>
        <v>9.39</v>
      </c>
      <c r="F465" s="203">
        <v>9.35</v>
      </c>
      <c r="G465" s="204">
        <f t="shared" si="1"/>
        <v>9.3350000000000009</v>
      </c>
      <c r="H465" s="202">
        <v>9.32</v>
      </c>
      <c r="I465" s="202">
        <f t="shared" si="2"/>
        <v>9.3166666666666664</v>
      </c>
      <c r="J465" s="202">
        <f t="shared" si="3"/>
        <v>9.3133333333333344</v>
      </c>
      <c r="K465" s="203">
        <v>9.31</v>
      </c>
      <c r="L465" s="204">
        <f t="shared" si="4"/>
        <v>9.3040000000000003</v>
      </c>
      <c r="M465" s="204">
        <f t="shared" si="5"/>
        <v>9.298</v>
      </c>
      <c r="N465" s="204">
        <f t="shared" si="6"/>
        <v>9.2919999999999998</v>
      </c>
      <c r="O465" s="204">
        <f t="shared" si="7"/>
        <v>9.2859999999999996</v>
      </c>
      <c r="P465" s="202">
        <v>9.2799999999999994</v>
      </c>
      <c r="Q465" s="202">
        <f t="shared" si="8"/>
        <v>9.2739999999999991</v>
      </c>
      <c r="R465" s="202">
        <f t="shared" si="9"/>
        <v>9.2679999999999989</v>
      </c>
      <c r="S465" s="202">
        <f t="shared" si="10"/>
        <v>9.2620000000000005</v>
      </c>
      <c r="T465" s="202">
        <f t="shared" si="11"/>
        <v>9.2560000000000002</v>
      </c>
      <c r="U465" s="205">
        <v>9.25</v>
      </c>
    </row>
    <row r="466" spans="1:21">
      <c r="A466" s="207">
        <v>42466</v>
      </c>
      <c r="B466" s="206">
        <v>9.8000000000000007</v>
      </c>
      <c r="C466" s="202">
        <v>9.49</v>
      </c>
      <c r="D466" s="203">
        <v>9.36</v>
      </c>
      <c r="E466" s="204">
        <f t="shared" si="0"/>
        <v>9.3049999999999997</v>
      </c>
      <c r="F466" s="203">
        <v>9.25</v>
      </c>
      <c r="G466" s="204">
        <f t="shared" si="1"/>
        <v>9.2199999999999989</v>
      </c>
      <c r="H466" s="202">
        <v>9.19</v>
      </c>
      <c r="I466" s="202">
        <f t="shared" si="2"/>
        <v>9.1766666666666659</v>
      </c>
      <c r="J466" s="202">
        <f t="shared" si="3"/>
        <v>9.163333333333334</v>
      </c>
      <c r="K466" s="203">
        <v>9.15</v>
      </c>
      <c r="L466" s="204">
        <f t="shared" si="4"/>
        <v>9.1460000000000008</v>
      </c>
      <c r="M466" s="204">
        <f t="shared" si="5"/>
        <v>9.1420000000000012</v>
      </c>
      <c r="N466" s="204">
        <f t="shared" si="6"/>
        <v>9.1379999999999999</v>
      </c>
      <c r="O466" s="204">
        <f t="shared" si="7"/>
        <v>9.1340000000000003</v>
      </c>
      <c r="P466" s="202">
        <v>9.1300000000000008</v>
      </c>
      <c r="Q466" s="202">
        <f t="shared" si="8"/>
        <v>9.1280000000000001</v>
      </c>
      <c r="R466" s="202">
        <f t="shared" si="9"/>
        <v>9.1259999999999994</v>
      </c>
      <c r="S466" s="202">
        <f t="shared" si="10"/>
        <v>9.1240000000000006</v>
      </c>
      <c r="T466" s="202">
        <f t="shared" si="11"/>
        <v>9.1219999999999999</v>
      </c>
      <c r="U466" s="205">
        <v>9.1199999999999992</v>
      </c>
    </row>
    <row r="467" spans="1:21">
      <c r="A467" s="207">
        <v>42465</v>
      </c>
      <c r="B467" s="206">
        <v>9.83</v>
      </c>
      <c r="C467" s="202">
        <v>9.5</v>
      </c>
      <c r="D467" s="203">
        <v>9.3699999999999992</v>
      </c>
      <c r="E467" s="204">
        <f t="shared" si="0"/>
        <v>9.32</v>
      </c>
      <c r="F467" s="203">
        <v>9.27</v>
      </c>
      <c r="G467" s="204">
        <f t="shared" si="1"/>
        <v>9.25</v>
      </c>
      <c r="H467" s="202">
        <v>9.23</v>
      </c>
      <c r="I467" s="202">
        <f t="shared" si="2"/>
        <v>9.2200000000000006</v>
      </c>
      <c r="J467" s="202">
        <f t="shared" si="3"/>
        <v>9.2099999999999991</v>
      </c>
      <c r="K467" s="203">
        <v>9.1999999999999993</v>
      </c>
      <c r="L467" s="204">
        <f t="shared" si="4"/>
        <v>9.1920000000000002</v>
      </c>
      <c r="M467" s="204">
        <f t="shared" si="5"/>
        <v>9.1839999999999993</v>
      </c>
      <c r="N467" s="204">
        <f t="shared" si="6"/>
        <v>9.1760000000000002</v>
      </c>
      <c r="O467" s="204">
        <f t="shared" si="7"/>
        <v>9.1679999999999993</v>
      </c>
      <c r="P467" s="202">
        <v>9.16</v>
      </c>
      <c r="Q467" s="202">
        <f t="shared" si="8"/>
        <v>9.1560000000000006</v>
      </c>
      <c r="R467" s="202">
        <f t="shared" si="9"/>
        <v>9.152000000000001</v>
      </c>
      <c r="S467" s="202">
        <f t="shared" si="10"/>
        <v>9.1479999999999997</v>
      </c>
      <c r="T467" s="202">
        <f t="shared" si="11"/>
        <v>9.1440000000000001</v>
      </c>
      <c r="U467" s="205">
        <v>9.14</v>
      </c>
    </row>
    <row r="468" spans="1:21">
      <c r="A468" s="207">
        <v>42464</v>
      </c>
      <c r="B468" s="206">
        <v>9.85</v>
      </c>
      <c r="C468" s="202">
        <v>9.5399999999999991</v>
      </c>
      <c r="D468" s="203">
        <v>9.36</v>
      </c>
      <c r="E468" s="204">
        <f t="shared" si="0"/>
        <v>9.2799999999999994</v>
      </c>
      <c r="F468" s="203">
        <v>9.1999999999999993</v>
      </c>
      <c r="G468" s="204">
        <f t="shared" si="1"/>
        <v>9.1750000000000007</v>
      </c>
      <c r="H468" s="202">
        <v>9.15</v>
      </c>
      <c r="I468" s="202">
        <f t="shared" si="2"/>
        <v>9.1366666666666667</v>
      </c>
      <c r="J468" s="202">
        <f t="shared" si="3"/>
        <v>9.1233333333333331</v>
      </c>
      <c r="K468" s="203">
        <v>9.11</v>
      </c>
      <c r="L468" s="204">
        <f t="shared" si="4"/>
        <v>9.1</v>
      </c>
      <c r="M468" s="204">
        <f t="shared" si="5"/>
        <v>9.09</v>
      </c>
      <c r="N468" s="204">
        <f t="shared" si="6"/>
        <v>9.08</v>
      </c>
      <c r="O468" s="204">
        <f t="shared" si="7"/>
        <v>9.07</v>
      </c>
      <c r="P468" s="202">
        <v>9.06</v>
      </c>
      <c r="Q468" s="202">
        <f t="shared" si="8"/>
        <v>9.0560000000000009</v>
      </c>
      <c r="R468" s="202">
        <f t="shared" si="9"/>
        <v>9.0519999999999996</v>
      </c>
      <c r="S468" s="202">
        <f t="shared" si="10"/>
        <v>9.048</v>
      </c>
      <c r="T468" s="202">
        <f t="shared" si="11"/>
        <v>9.0439999999999987</v>
      </c>
      <c r="U468" s="205">
        <v>9.0399999999999991</v>
      </c>
    </row>
    <row r="469" spans="1:21">
      <c r="A469" s="207">
        <v>42461</v>
      </c>
      <c r="B469" s="206">
        <v>9.84</v>
      </c>
      <c r="C469" s="202">
        <v>9.4700000000000006</v>
      </c>
      <c r="D469" s="203">
        <v>9.3000000000000007</v>
      </c>
      <c r="E469" s="204">
        <f t="shared" si="0"/>
        <v>9.245000000000001</v>
      </c>
      <c r="F469" s="203">
        <v>9.19</v>
      </c>
      <c r="G469" s="204">
        <f t="shared" si="1"/>
        <v>9.17</v>
      </c>
      <c r="H469" s="202">
        <v>9.15</v>
      </c>
      <c r="I469" s="202">
        <f t="shared" si="2"/>
        <v>9.1366666666666667</v>
      </c>
      <c r="J469" s="202">
        <f t="shared" si="3"/>
        <v>9.1233333333333331</v>
      </c>
      <c r="K469" s="203">
        <v>9.11</v>
      </c>
      <c r="L469" s="204">
        <f t="shared" si="4"/>
        <v>9.1</v>
      </c>
      <c r="M469" s="204">
        <f t="shared" si="5"/>
        <v>9.09</v>
      </c>
      <c r="N469" s="204">
        <f t="shared" si="6"/>
        <v>9.08</v>
      </c>
      <c r="O469" s="204">
        <f t="shared" si="7"/>
        <v>9.07</v>
      </c>
      <c r="P469" s="202">
        <v>9.06</v>
      </c>
      <c r="Q469" s="202">
        <f t="shared" si="8"/>
        <v>9.0540000000000003</v>
      </c>
      <c r="R469" s="202">
        <f t="shared" si="9"/>
        <v>9.048</v>
      </c>
      <c r="S469" s="202">
        <f t="shared" si="10"/>
        <v>9.0419999999999998</v>
      </c>
      <c r="T469" s="202">
        <f t="shared" si="11"/>
        <v>9.0359999999999996</v>
      </c>
      <c r="U469" s="205">
        <v>9.0299999999999994</v>
      </c>
    </row>
    <row r="470" spans="1:21">
      <c r="A470" s="207">
        <v>42460</v>
      </c>
      <c r="B470" s="206">
        <v>9.8800000000000008</v>
      </c>
      <c r="C470" s="202">
        <v>9.48</v>
      </c>
      <c r="D470" s="203">
        <v>9.2799999999999994</v>
      </c>
      <c r="E470" s="204">
        <f t="shared" si="0"/>
        <v>9.2050000000000001</v>
      </c>
      <c r="F470" s="203">
        <v>9.1300000000000008</v>
      </c>
      <c r="G470" s="204">
        <f t="shared" si="1"/>
        <v>9.1050000000000004</v>
      </c>
      <c r="H470" s="202">
        <v>9.08</v>
      </c>
      <c r="I470" s="202">
        <f t="shared" si="2"/>
        <v>9.0666666666666664</v>
      </c>
      <c r="J470" s="202">
        <f t="shared" si="3"/>
        <v>9.0533333333333328</v>
      </c>
      <c r="K470" s="203">
        <v>9.0399999999999991</v>
      </c>
      <c r="L470" s="204">
        <f t="shared" si="4"/>
        <v>9.0339999999999989</v>
      </c>
      <c r="M470" s="204">
        <f t="shared" si="5"/>
        <v>9.0279999999999987</v>
      </c>
      <c r="N470" s="204">
        <f t="shared" si="6"/>
        <v>9.0220000000000002</v>
      </c>
      <c r="O470" s="204">
        <f t="shared" si="7"/>
        <v>9.016</v>
      </c>
      <c r="P470" s="202">
        <v>9.01</v>
      </c>
      <c r="Q470" s="202">
        <f t="shared" si="8"/>
        <v>9.0079999999999991</v>
      </c>
      <c r="R470" s="202">
        <f t="shared" si="9"/>
        <v>9.0060000000000002</v>
      </c>
      <c r="S470" s="202">
        <f t="shared" si="10"/>
        <v>9.0039999999999996</v>
      </c>
      <c r="T470" s="202">
        <f t="shared" si="11"/>
        <v>9.0020000000000007</v>
      </c>
      <c r="U470" s="205">
        <v>9</v>
      </c>
    </row>
    <row r="471" spans="1:21">
      <c r="A471" s="207">
        <v>42459</v>
      </c>
      <c r="B471" s="206">
        <v>9.67</v>
      </c>
      <c r="C471" s="202">
        <v>9.39</v>
      </c>
      <c r="D471" s="203">
        <v>9.27</v>
      </c>
      <c r="E471" s="204">
        <f t="shared" si="0"/>
        <v>9.2199999999999989</v>
      </c>
      <c r="F471" s="203">
        <v>9.17</v>
      </c>
      <c r="G471" s="204">
        <f t="shared" si="1"/>
        <v>9.15</v>
      </c>
      <c r="H471" s="202">
        <v>9.1300000000000008</v>
      </c>
      <c r="I471" s="202">
        <f t="shared" si="2"/>
        <v>9.1133333333333333</v>
      </c>
      <c r="J471" s="202">
        <f t="shared" si="3"/>
        <v>9.0966666666666676</v>
      </c>
      <c r="K471" s="203">
        <v>9.08</v>
      </c>
      <c r="L471" s="204">
        <f t="shared" si="4"/>
        <v>9.0739999999999998</v>
      </c>
      <c r="M471" s="204">
        <f t="shared" si="5"/>
        <v>9.0679999999999996</v>
      </c>
      <c r="N471" s="204">
        <f t="shared" si="6"/>
        <v>9.0620000000000012</v>
      </c>
      <c r="O471" s="204">
        <f t="shared" si="7"/>
        <v>9.0560000000000009</v>
      </c>
      <c r="P471" s="202">
        <v>9.0500000000000007</v>
      </c>
      <c r="Q471" s="202">
        <f t="shared" si="8"/>
        <v>9.048</v>
      </c>
      <c r="R471" s="202">
        <f t="shared" si="9"/>
        <v>9.0459999999999994</v>
      </c>
      <c r="S471" s="202">
        <f t="shared" si="10"/>
        <v>9.0440000000000005</v>
      </c>
      <c r="T471" s="202">
        <f t="shared" si="11"/>
        <v>9.0419999999999998</v>
      </c>
      <c r="U471" s="205">
        <v>9.0399999999999991</v>
      </c>
    </row>
    <row r="472" spans="1:21">
      <c r="A472" s="207">
        <v>42458</v>
      </c>
      <c r="B472" s="206">
        <v>9.66</v>
      </c>
      <c r="C472" s="202">
        <v>9.43</v>
      </c>
      <c r="D472" s="203">
        <v>9.35</v>
      </c>
      <c r="E472" s="204">
        <f t="shared" si="0"/>
        <v>9.32</v>
      </c>
      <c r="F472" s="203">
        <v>9.2899999999999991</v>
      </c>
      <c r="G472" s="204">
        <f t="shared" si="1"/>
        <v>9.2650000000000006</v>
      </c>
      <c r="H472" s="202">
        <v>9.24</v>
      </c>
      <c r="I472" s="202">
        <f t="shared" si="2"/>
        <v>9.2333333333333343</v>
      </c>
      <c r="J472" s="202">
        <f t="shared" si="3"/>
        <v>9.2266666666666666</v>
      </c>
      <c r="K472" s="203">
        <v>9.2200000000000006</v>
      </c>
      <c r="L472" s="204">
        <f t="shared" si="4"/>
        <v>9.2140000000000004</v>
      </c>
      <c r="M472" s="204">
        <f t="shared" si="5"/>
        <v>9.2080000000000002</v>
      </c>
      <c r="N472" s="204">
        <f t="shared" si="6"/>
        <v>9.202</v>
      </c>
      <c r="O472" s="204">
        <f t="shared" si="7"/>
        <v>9.1959999999999997</v>
      </c>
      <c r="P472" s="202">
        <v>9.19</v>
      </c>
      <c r="Q472" s="202">
        <f t="shared" si="8"/>
        <v>9.1879999999999988</v>
      </c>
      <c r="R472" s="202">
        <f t="shared" si="9"/>
        <v>9.1859999999999999</v>
      </c>
      <c r="S472" s="202">
        <f t="shared" si="10"/>
        <v>9.1839999999999993</v>
      </c>
      <c r="T472" s="202">
        <f t="shared" si="11"/>
        <v>9.1820000000000004</v>
      </c>
      <c r="U472" s="205">
        <v>9.18</v>
      </c>
    </row>
    <row r="473" spans="1:21">
      <c r="A473" s="207">
        <v>42457</v>
      </c>
      <c r="B473" s="206">
        <v>9.6300000000000008</v>
      </c>
      <c r="C473" s="202">
        <v>9.4</v>
      </c>
      <c r="D473" s="203">
        <v>9.32</v>
      </c>
      <c r="E473" s="204">
        <f t="shared" si="0"/>
        <v>9.2899999999999991</v>
      </c>
      <c r="F473" s="203">
        <v>9.26</v>
      </c>
      <c r="G473" s="204">
        <f t="shared" si="1"/>
        <v>9.24</v>
      </c>
      <c r="H473" s="202">
        <v>9.2200000000000006</v>
      </c>
      <c r="I473" s="202">
        <f t="shared" si="2"/>
        <v>9.206666666666667</v>
      </c>
      <c r="J473" s="202">
        <f t="shared" si="3"/>
        <v>9.1933333333333334</v>
      </c>
      <c r="K473" s="203">
        <v>9.18</v>
      </c>
      <c r="L473" s="204">
        <f t="shared" si="4"/>
        <v>9.1720000000000006</v>
      </c>
      <c r="M473" s="204">
        <f t="shared" si="5"/>
        <v>9.1639999999999997</v>
      </c>
      <c r="N473" s="204">
        <f t="shared" si="6"/>
        <v>9.1560000000000006</v>
      </c>
      <c r="O473" s="204">
        <f t="shared" si="7"/>
        <v>9.1479999999999997</v>
      </c>
      <c r="P473" s="202">
        <v>9.14</v>
      </c>
      <c r="Q473" s="202">
        <f t="shared" si="8"/>
        <v>9.136000000000001</v>
      </c>
      <c r="R473" s="202">
        <f t="shared" si="9"/>
        <v>9.1319999999999997</v>
      </c>
      <c r="S473" s="202">
        <f t="shared" si="10"/>
        <v>9.1280000000000001</v>
      </c>
      <c r="T473" s="202">
        <f t="shared" si="11"/>
        <v>9.1239999999999988</v>
      </c>
      <c r="U473" s="205">
        <v>9.1199999999999992</v>
      </c>
    </row>
    <row r="474" spans="1:21">
      <c r="A474" s="207">
        <v>42454</v>
      </c>
      <c r="B474" s="206">
        <v>9.64</v>
      </c>
      <c r="C474" s="202">
        <v>9.43</v>
      </c>
      <c r="D474" s="203">
        <v>9.32</v>
      </c>
      <c r="E474" s="204">
        <f t="shared" si="0"/>
        <v>9.27</v>
      </c>
      <c r="F474" s="203">
        <v>9.2200000000000006</v>
      </c>
      <c r="G474" s="204">
        <f t="shared" si="1"/>
        <v>9.2050000000000001</v>
      </c>
      <c r="H474" s="202">
        <v>9.19</v>
      </c>
      <c r="I474" s="202">
        <f t="shared" si="2"/>
        <v>9.18</v>
      </c>
      <c r="J474" s="202">
        <f t="shared" si="3"/>
        <v>9.17</v>
      </c>
      <c r="K474" s="203">
        <v>9.16</v>
      </c>
      <c r="L474" s="204">
        <f t="shared" si="4"/>
        <v>9.1560000000000006</v>
      </c>
      <c r="M474" s="204">
        <f t="shared" si="5"/>
        <v>9.152000000000001</v>
      </c>
      <c r="N474" s="204">
        <f t="shared" si="6"/>
        <v>9.1479999999999997</v>
      </c>
      <c r="O474" s="204">
        <f t="shared" si="7"/>
        <v>9.1440000000000001</v>
      </c>
      <c r="P474" s="202">
        <v>9.14</v>
      </c>
      <c r="Q474" s="202">
        <f t="shared" si="8"/>
        <v>9.1379999999999999</v>
      </c>
      <c r="R474" s="202">
        <f t="shared" si="9"/>
        <v>9.136000000000001</v>
      </c>
      <c r="S474" s="202">
        <f t="shared" si="10"/>
        <v>9.1340000000000003</v>
      </c>
      <c r="T474" s="202">
        <f t="shared" si="11"/>
        <v>9.1320000000000014</v>
      </c>
      <c r="U474" s="205">
        <v>9.1300000000000008</v>
      </c>
    </row>
    <row r="475" spans="1:21">
      <c r="A475" s="207">
        <v>42453</v>
      </c>
      <c r="B475" s="206">
        <v>9.6300000000000008</v>
      </c>
      <c r="C475" s="202">
        <v>9.4600000000000009</v>
      </c>
      <c r="D475" s="203">
        <v>9.35</v>
      </c>
      <c r="E475" s="204">
        <f t="shared" si="0"/>
        <v>9.3099999999999987</v>
      </c>
      <c r="F475" s="203">
        <v>9.27</v>
      </c>
      <c r="G475" s="204">
        <f t="shared" si="1"/>
        <v>9.26</v>
      </c>
      <c r="H475" s="202">
        <v>9.25</v>
      </c>
      <c r="I475" s="202">
        <f t="shared" si="2"/>
        <v>9.25</v>
      </c>
      <c r="J475" s="202">
        <f t="shared" si="3"/>
        <v>9.25</v>
      </c>
      <c r="K475" s="203">
        <v>9.25</v>
      </c>
      <c r="L475" s="204">
        <f t="shared" si="4"/>
        <v>9.2460000000000004</v>
      </c>
      <c r="M475" s="204">
        <f t="shared" si="5"/>
        <v>9.2420000000000009</v>
      </c>
      <c r="N475" s="204">
        <f t="shared" si="6"/>
        <v>9.2379999999999995</v>
      </c>
      <c r="O475" s="204">
        <f t="shared" si="7"/>
        <v>9.234</v>
      </c>
      <c r="P475" s="202">
        <v>9.23</v>
      </c>
      <c r="Q475" s="202">
        <f t="shared" si="8"/>
        <v>9.2279999999999998</v>
      </c>
      <c r="R475" s="202">
        <f t="shared" si="9"/>
        <v>9.2260000000000009</v>
      </c>
      <c r="S475" s="202">
        <f t="shared" si="10"/>
        <v>9.2240000000000002</v>
      </c>
      <c r="T475" s="202">
        <f t="shared" si="11"/>
        <v>9.2220000000000013</v>
      </c>
      <c r="U475" s="205">
        <v>9.2200000000000006</v>
      </c>
    </row>
    <row r="476" spans="1:21">
      <c r="A476" s="207">
        <v>42452</v>
      </c>
      <c r="B476" s="206">
        <v>9.61</v>
      </c>
      <c r="C476" s="202">
        <v>9.4</v>
      </c>
      <c r="D476" s="203">
        <v>9.2799999999999994</v>
      </c>
      <c r="E476" s="204">
        <f t="shared" si="0"/>
        <v>9.245000000000001</v>
      </c>
      <c r="F476" s="203">
        <v>9.2100000000000009</v>
      </c>
      <c r="G476" s="204">
        <f t="shared" si="1"/>
        <v>9.2100000000000009</v>
      </c>
      <c r="H476" s="202">
        <v>9.2100000000000009</v>
      </c>
      <c r="I476" s="202">
        <f t="shared" si="2"/>
        <v>9.206666666666667</v>
      </c>
      <c r="J476" s="202">
        <f t="shared" si="3"/>
        <v>9.2033333333333331</v>
      </c>
      <c r="K476" s="203">
        <v>9.1999999999999993</v>
      </c>
      <c r="L476" s="204">
        <f t="shared" si="4"/>
        <v>9.1939999999999991</v>
      </c>
      <c r="M476" s="204">
        <f t="shared" si="5"/>
        <v>9.1879999999999988</v>
      </c>
      <c r="N476" s="204">
        <f t="shared" si="6"/>
        <v>9.1820000000000004</v>
      </c>
      <c r="O476" s="204">
        <f t="shared" si="7"/>
        <v>9.1760000000000002</v>
      </c>
      <c r="P476" s="202">
        <v>9.17</v>
      </c>
      <c r="Q476" s="202">
        <f t="shared" si="8"/>
        <v>9.1660000000000004</v>
      </c>
      <c r="R476" s="202">
        <f t="shared" si="9"/>
        <v>9.1620000000000008</v>
      </c>
      <c r="S476" s="202">
        <f t="shared" si="10"/>
        <v>9.1579999999999995</v>
      </c>
      <c r="T476" s="202">
        <f t="shared" si="11"/>
        <v>9.1539999999999999</v>
      </c>
      <c r="U476" s="205">
        <v>9.15</v>
      </c>
    </row>
    <row r="477" spans="1:21">
      <c r="A477" s="207">
        <v>42451</v>
      </c>
      <c r="B477" s="206">
        <v>9.48</v>
      </c>
      <c r="C477" s="202">
        <v>9.3000000000000007</v>
      </c>
      <c r="D477" s="203">
        <v>9.19</v>
      </c>
      <c r="E477" s="204">
        <f t="shared" si="0"/>
        <v>9.129999999999999</v>
      </c>
      <c r="F477" s="203">
        <v>9.07</v>
      </c>
      <c r="G477" s="204">
        <f t="shared" si="1"/>
        <v>9.0500000000000007</v>
      </c>
      <c r="H477" s="202">
        <v>9.0299999999999994</v>
      </c>
      <c r="I477" s="202">
        <f t="shared" si="2"/>
        <v>9.0233333333333334</v>
      </c>
      <c r="J477" s="202">
        <f t="shared" si="3"/>
        <v>9.0166666666666657</v>
      </c>
      <c r="K477" s="203">
        <v>9.01</v>
      </c>
      <c r="L477" s="204">
        <f t="shared" si="4"/>
        <v>9.0039999999999996</v>
      </c>
      <c r="M477" s="204">
        <f t="shared" si="5"/>
        <v>8.9979999999999993</v>
      </c>
      <c r="N477" s="204">
        <f t="shared" si="6"/>
        <v>8.9920000000000009</v>
      </c>
      <c r="O477" s="204">
        <f t="shared" si="7"/>
        <v>8.9860000000000007</v>
      </c>
      <c r="P477" s="202">
        <v>8.98</v>
      </c>
      <c r="Q477" s="202">
        <f t="shared" si="8"/>
        <v>8.9760000000000009</v>
      </c>
      <c r="R477" s="202">
        <f t="shared" si="9"/>
        <v>8.9720000000000013</v>
      </c>
      <c r="S477" s="202">
        <f t="shared" si="10"/>
        <v>8.968</v>
      </c>
      <c r="T477" s="202">
        <f t="shared" si="11"/>
        <v>8.9640000000000004</v>
      </c>
      <c r="U477" s="205">
        <v>8.9600000000000009</v>
      </c>
    </row>
    <row r="478" spans="1:21">
      <c r="A478" s="207">
        <v>42450</v>
      </c>
      <c r="B478" s="206">
        <v>9.4499999999999993</v>
      </c>
      <c r="C478" s="202">
        <v>9.2899999999999991</v>
      </c>
      <c r="D478" s="203">
        <v>9.17</v>
      </c>
      <c r="E478" s="204">
        <f t="shared" si="0"/>
        <v>9.1150000000000002</v>
      </c>
      <c r="F478" s="203">
        <v>9.06</v>
      </c>
      <c r="G478" s="204">
        <f t="shared" si="1"/>
        <v>9.0350000000000001</v>
      </c>
      <c r="H478" s="202">
        <v>9.01</v>
      </c>
      <c r="I478" s="202">
        <f t="shared" si="2"/>
        <v>9.01</v>
      </c>
      <c r="J478" s="202">
        <f t="shared" si="3"/>
        <v>9.01</v>
      </c>
      <c r="K478" s="203">
        <v>9.01</v>
      </c>
      <c r="L478" s="204">
        <f t="shared" si="4"/>
        <v>9.0079999999999991</v>
      </c>
      <c r="M478" s="204">
        <f t="shared" si="5"/>
        <v>9.0060000000000002</v>
      </c>
      <c r="N478" s="204">
        <f t="shared" si="6"/>
        <v>9.0039999999999996</v>
      </c>
      <c r="O478" s="204">
        <f t="shared" si="7"/>
        <v>9.0020000000000007</v>
      </c>
      <c r="P478" s="202">
        <v>9</v>
      </c>
      <c r="Q478" s="202">
        <f t="shared" si="8"/>
        <v>8.9979999999999993</v>
      </c>
      <c r="R478" s="202">
        <f t="shared" si="9"/>
        <v>8.9960000000000004</v>
      </c>
      <c r="S478" s="202">
        <f t="shared" si="10"/>
        <v>8.9939999999999998</v>
      </c>
      <c r="T478" s="202">
        <f t="shared" si="11"/>
        <v>8.9920000000000009</v>
      </c>
      <c r="U478" s="205">
        <v>8.99</v>
      </c>
    </row>
    <row r="479" spans="1:21">
      <c r="A479" s="207">
        <v>42447</v>
      </c>
      <c r="B479" s="206">
        <v>9.3699999999999992</v>
      </c>
      <c r="C479" s="202">
        <v>9.24</v>
      </c>
      <c r="D479" s="203">
        <v>9.1300000000000008</v>
      </c>
      <c r="E479" s="204">
        <f t="shared" si="0"/>
        <v>9.08</v>
      </c>
      <c r="F479" s="203">
        <v>9.0299999999999994</v>
      </c>
      <c r="G479" s="204">
        <f t="shared" si="1"/>
        <v>9.02</v>
      </c>
      <c r="H479" s="202">
        <v>9.01</v>
      </c>
      <c r="I479" s="202">
        <f t="shared" si="2"/>
        <v>9.0033333333333339</v>
      </c>
      <c r="J479" s="202">
        <f t="shared" si="3"/>
        <v>8.9966666666666661</v>
      </c>
      <c r="K479" s="203">
        <v>8.99</v>
      </c>
      <c r="L479" s="204">
        <f t="shared" si="4"/>
        <v>8.9819999999999993</v>
      </c>
      <c r="M479" s="204">
        <f t="shared" si="5"/>
        <v>8.9740000000000002</v>
      </c>
      <c r="N479" s="204">
        <f t="shared" si="6"/>
        <v>8.9659999999999993</v>
      </c>
      <c r="O479" s="204">
        <f t="shared" si="7"/>
        <v>8.9580000000000002</v>
      </c>
      <c r="P479" s="202">
        <v>8.9499999999999993</v>
      </c>
      <c r="Q479" s="202">
        <f t="shared" si="8"/>
        <v>8.9459999999999997</v>
      </c>
      <c r="R479" s="202">
        <f t="shared" si="9"/>
        <v>8.9420000000000002</v>
      </c>
      <c r="S479" s="202">
        <f t="shared" si="10"/>
        <v>8.9379999999999988</v>
      </c>
      <c r="T479" s="202">
        <f t="shared" si="11"/>
        <v>8.9339999999999993</v>
      </c>
      <c r="U479" s="205">
        <v>8.93</v>
      </c>
    </row>
    <row r="480" spans="1:21">
      <c r="A480" s="207">
        <v>42446</v>
      </c>
      <c r="B480" s="206">
        <v>9.41</v>
      </c>
      <c r="C480" s="202">
        <v>9.23</v>
      </c>
      <c r="D480" s="203">
        <v>9.17</v>
      </c>
      <c r="E480" s="204">
        <f t="shared" si="0"/>
        <v>9.1550000000000011</v>
      </c>
      <c r="F480" s="203">
        <v>9.14</v>
      </c>
      <c r="G480" s="204">
        <f t="shared" si="1"/>
        <v>9.129999999999999</v>
      </c>
      <c r="H480" s="202">
        <v>9.1199999999999992</v>
      </c>
      <c r="I480" s="202">
        <f t="shared" si="2"/>
        <v>9.1133333333333333</v>
      </c>
      <c r="J480" s="202">
        <f t="shared" si="3"/>
        <v>9.1066666666666656</v>
      </c>
      <c r="K480" s="203">
        <v>9.1</v>
      </c>
      <c r="L480" s="204">
        <f t="shared" si="4"/>
        <v>9.1</v>
      </c>
      <c r="M480" s="204">
        <f t="shared" si="5"/>
        <v>9.1</v>
      </c>
      <c r="N480" s="204">
        <f t="shared" si="6"/>
        <v>9.1</v>
      </c>
      <c r="O480" s="204">
        <f t="shared" si="7"/>
        <v>9.1</v>
      </c>
      <c r="P480" s="202">
        <v>9.1</v>
      </c>
      <c r="Q480" s="202">
        <f t="shared" si="8"/>
        <v>9.1020000000000003</v>
      </c>
      <c r="R480" s="202">
        <f t="shared" si="9"/>
        <v>9.1039999999999992</v>
      </c>
      <c r="S480" s="202">
        <f t="shared" si="10"/>
        <v>9.1059999999999999</v>
      </c>
      <c r="T480" s="202">
        <f t="shared" si="11"/>
        <v>9.1079999999999988</v>
      </c>
      <c r="U480" s="205">
        <v>9.11</v>
      </c>
    </row>
    <row r="481" spans="1:21">
      <c r="A481" s="207">
        <v>42445</v>
      </c>
      <c r="B481" s="206">
        <v>9.5299999999999994</v>
      </c>
      <c r="C481" s="202">
        <v>9.49</v>
      </c>
      <c r="D481" s="203">
        <v>9.48</v>
      </c>
      <c r="E481" s="204">
        <f t="shared" si="0"/>
        <v>9.4700000000000006</v>
      </c>
      <c r="F481" s="203">
        <v>9.4600000000000009</v>
      </c>
      <c r="G481" s="204">
        <f t="shared" si="1"/>
        <v>9.4450000000000003</v>
      </c>
      <c r="H481" s="202">
        <v>9.43</v>
      </c>
      <c r="I481" s="202">
        <f t="shared" si="2"/>
        <v>9.42</v>
      </c>
      <c r="J481" s="202">
        <f t="shared" si="3"/>
        <v>9.41</v>
      </c>
      <c r="K481" s="203">
        <v>9.4</v>
      </c>
      <c r="L481" s="204">
        <f t="shared" si="4"/>
        <v>9.3960000000000008</v>
      </c>
      <c r="M481" s="204">
        <f t="shared" si="5"/>
        <v>9.3920000000000012</v>
      </c>
      <c r="N481" s="204">
        <f t="shared" si="6"/>
        <v>9.3879999999999999</v>
      </c>
      <c r="O481" s="204">
        <f t="shared" si="7"/>
        <v>9.3840000000000003</v>
      </c>
      <c r="P481" s="202">
        <v>9.3800000000000008</v>
      </c>
      <c r="Q481" s="202">
        <f t="shared" si="8"/>
        <v>9.3800000000000008</v>
      </c>
      <c r="R481" s="202">
        <f t="shared" si="9"/>
        <v>9.3800000000000008</v>
      </c>
      <c r="S481" s="202">
        <f t="shared" si="10"/>
        <v>9.3800000000000008</v>
      </c>
      <c r="T481" s="202">
        <f t="shared" si="11"/>
        <v>9.3800000000000008</v>
      </c>
      <c r="U481" s="205">
        <v>9.3800000000000008</v>
      </c>
    </row>
    <row r="482" spans="1:21">
      <c r="A482" s="207">
        <v>42444</v>
      </c>
      <c r="B482" s="206">
        <v>9.5399999999999991</v>
      </c>
      <c r="C482" s="202">
        <v>9.52</v>
      </c>
      <c r="D482" s="203">
        <v>9.5299999999999994</v>
      </c>
      <c r="E482" s="204">
        <f t="shared" si="0"/>
        <v>9.5449999999999999</v>
      </c>
      <c r="F482" s="203">
        <v>9.56</v>
      </c>
      <c r="G482" s="204">
        <f t="shared" si="1"/>
        <v>9.5549999999999997</v>
      </c>
      <c r="H482" s="202">
        <v>9.5500000000000007</v>
      </c>
      <c r="I482" s="202">
        <f t="shared" si="2"/>
        <v>9.5333333333333332</v>
      </c>
      <c r="J482" s="202">
        <f t="shared" si="3"/>
        <v>9.5166666666666675</v>
      </c>
      <c r="K482" s="203">
        <v>9.5</v>
      </c>
      <c r="L482" s="204">
        <f t="shared" si="4"/>
        <v>9.4879999999999995</v>
      </c>
      <c r="M482" s="204">
        <f t="shared" si="5"/>
        <v>9.4759999999999991</v>
      </c>
      <c r="N482" s="204">
        <f t="shared" si="6"/>
        <v>9.4640000000000004</v>
      </c>
      <c r="O482" s="204">
        <f t="shared" si="7"/>
        <v>9.452</v>
      </c>
      <c r="P482" s="202">
        <v>9.44</v>
      </c>
      <c r="Q482" s="202">
        <f t="shared" si="8"/>
        <v>9.4359999999999999</v>
      </c>
      <c r="R482" s="202">
        <f t="shared" si="9"/>
        <v>9.4320000000000004</v>
      </c>
      <c r="S482" s="202">
        <f t="shared" si="10"/>
        <v>9.427999999999999</v>
      </c>
      <c r="T482" s="202">
        <f t="shared" si="11"/>
        <v>9.4239999999999995</v>
      </c>
      <c r="U482" s="205">
        <v>9.42</v>
      </c>
    </row>
    <row r="483" spans="1:21">
      <c r="A483" s="207">
        <v>42443</v>
      </c>
      <c r="B483" s="206">
        <v>9.4600000000000009</v>
      </c>
      <c r="C483" s="202">
        <v>9.41</v>
      </c>
      <c r="D483" s="203">
        <v>9.42</v>
      </c>
      <c r="E483" s="204">
        <f t="shared" si="0"/>
        <v>9.4450000000000003</v>
      </c>
      <c r="F483" s="203">
        <v>9.4700000000000006</v>
      </c>
      <c r="G483" s="204">
        <f t="shared" si="1"/>
        <v>9.4700000000000006</v>
      </c>
      <c r="H483" s="202">
        <v>9.4700000000000006</v>
      </c>
      <c r="I483" s="202">
        <f t="shared" si="2"/>
        <v>9.4500000000000011</v>
      </c>
      <c r="J483" s="202">
        <f t="shared" si="3"/>
        <v>9.43</v>
      </c>
      <c r="K483" s="203">
        <v>9.41</v>
      </c>
      <c r="L483" s="204">
        <f t="shared" si="4"/>
        <v>9.3960000000000008</v>
      </c>
      <c r="M483" s="204">
        <f t="shared" si="5"/>
        <v>9.3819999999999997</v>
      </c>
      <c r="N483" s="204">
        <f t="shared" si="6"/>
        <v>9.3680000000000003</v>
      </c>
      <c r="O483" s="204">
        <f t="shared" si="7"/>
        <v>9.3539999999999992</v>
      </c>
      <c r="P483" s="202">
        <v>9.34</v>
      </c>
      <c r="Q483" s="202">
        <f t="shared" si="8"/>
        <v>9.3360000000000003</v>
      </c>
      <c r="R483" s="202">
        <f t="shared" si="9"/>
        <v>9.3320000000000007</v>
      </c>
      <c r="S483" s="202">
        <f t="shared" si="10"/>
        <v>9.3279999999999994</v>
      </c>
      <c r="T483" s="202">
        <f t="shared" si="11"/>
        <v>9.3239999999999998</v>
      </c>
      <c r="U483" s="205">
        <v>9.32</v>
      </c>
    </row>
    <row r="484" spans="1:21">
      <c r="A484" s="207">
        <v>42440</v>
      </c>
      <c r="B484" s="206">
        <v>9.36</v>
      </c>
      <c r="C484" s="202">
        <v>9.26</v>
      </c>
      <c r="D484" s="203">
        <v>9.2899999999999991</v>
      </c>
      <c r="E484" s="204">
        <f t="shared" si="0"/>
        <v>9.3350000000000009</v>
      </c>
      <c r="F484" s="203">
        <v>9.3800000000000008</v>
      </c>
      <c r="G484" s="204">
        <f t="shared" si="1"/>
        <v>9.3850000000000016</v>
      </c>
      <c r="H484" s="202">
        <v>9.39</v>
      </c>
      <c r="I484" s="202">
        <f t="shared" si="2"/>
        <v>9.370000000000001</v>
      </c>
      <c r="J484" s="202">
        <f t="shared" si="3"/>
        <v>9.35</v>
      </c>
      <c r="K484" s="203">
        <v>9.33</v>
      </c>
      <c r="L484" s="204">
        <f t="shared" si="4"/>
        <v>9.3140000000000001</v>
      </c>
      <c r="M484" s="204">
        <f t="shared" si="5"/>
        <v>9.298</v>
      </c>
      <c r="N484" s="204">
        <f t="shared" si="6"/>
        <v>9.282</v>
      </c>
      <c r="O484" s="204">
        <f t="shared" si="7"/>
        <v>9.266</v>
      </c>
      <c r="P484" s="202">
        <v>9.25</v>
      </c>
      <c r="Q484" s="202">
        <f t="shared" si="8"/>
        <v>9.2439999999999998</v>
      </c>
      <c r="R484" s="202">
        <f t="shared" si="9"/>
        <v>9.2379999999999995</v>
      </c>
      <c r="S484" s="202">
        <f t="shared" si="10"/>
        <v>9.2320000000000011</v>
      </c>
      <c r="T484" s="202">
        <f t="shared" si="11"/>
        <v>9.2260000000000009</v>
      </c>
      <c r="U484" s="205">
        <v>9.2200000000000006</v>
      </c>
    </row>
    <row r="485" spans="1:21">
      <c r="A485" s="207">
        <v>42439</v>
      </c>
      <c r="B485" s="206">
        <v>9.42</v>
      </c>
      <c r="C485" s="202">
        <v>9.34</v>
      </c>
      <c r="D485" s="203">
        <v>9.32</v>
      </c>
      <c r="E485" s="204">
        <f t="shared" si="0"/>
        <v>9.3249999999999993</v>
      </c>
      <c r="F485" s="203">
        <v>9.33</v>
      </c>
      <c r="G485" s="204">
        <f t="shared" si="1"/>
        <v>9.3249999999999993</v>
      </c>
      <c r="H485" s="202">
        <v>9.32</v>
      </c>
      <c r="I485" s="202">
        <f t="shared" si="2"/>
        <v>9.3000000000000007</v>
      </c>
      <c r="J485" s="202">
        <f t="shared" si="3"/>
        <v>9.2799999999999994</v>
      </c>
      <c r="K485" s="203">
        <v>9.26</v>
      </c>
      <c r="L485" s="204">
        <f t="shared" si="4"/>
        <v>9.2479999999999993</v>
      </c>
      <c r="M485" s="204">
        <f t="shared" si="5"/>
        <v>9.2359999999999989</v>
      </c>
      <c r="N485" s="204">
        <f t="shared" si="6"/>
        <v>9.2240000000000002</v>
      </c>
      <c r="O485" s="204">
        <f t="shared" si="7"/>
        <v>9.2119999999999997</v>
      </c>
      <c r="P485" s="202">
        <v>9.1999999999999993</v>
      </c>
      <c r="Q485" s="202">
        <f t="shared" si="8"/>
        <v>9.1939999999999991</v>
      </c>
      <c r="R485" s="202">
        <f t="shared" si="9"/>
        <v>9.1879999999999988</v>
      </c>
      <c r="S485" s="202">
        <f t="shared" si="10"/>
        <v>9.1820000000000004</v>
      </c>
      <c r="T485" s="202">
        <f t="shared" si="11"/>
        <v>9.1760000000000002</v>
      </c>
      <c r="U485" s="205">
        <v>9.17</v>
      </c>
    </row>
    <row r="486" spans="1:21">
      <c r="A486" s="207">
        <v>42438</v>
      </c>
      <c r="B486" s="206">
        <v>9.4</v>
      </c>
      <c r="C486" s="202">
        <v>9.3000000000000007</v>
      </c>
      <c r="D486" s="203">
        <v>9.2899999999999991</v>
      </c>
      <c r="E486" s="204">
        <f t="shared" si="0"/>
        <v>9.2850000000000001</v>
      </c>
      <c r="F486" s="203">
        <v>9.2799999999999994</v>
      </c>
      <c r="G486" s="204">
        <f t="shared" si="1"/>
        <v>9.26</v>
      </c>
      <c r="H486" s="202">
        <v>9.24</v>
      </c>
      <c r="I486" s="202">
        <f t="shared" si="2"/>
        <v>9.2200000000000006</v>
      </c>
      <c r="J486" s="202">
        <f t="shared" si="3"/>
        <v>9.1999999999999993</v>
      </c>
      <c r="K486" s="203">
        <v>9.18</v>
      </c>
      <c r="L486" s="204">
        <f t="shared" si="4"/>
        <v>9.1720000000000006</v>
      </c>
      <c r="M486" s="204">
        <f t="shared" si="5"/>
        <v>9.1639999999999997</v>
      </c>
      <c r="N486" s="204">
        <f t="shared" si="6"/>
        <v>9.1560000000000006</v>
      </c>
      <c r="O486" s="204">
        <f t="shared" si="7"/>
        <v>9.1479999999999997</v>
      </c>
      <c r="P486" s="202">
        <v>9.14</v>
      </c>
      <c r="Q486" s="202">
        <f t="shared" si="8"/>
        <v>9.1379999999999999</v>
      </c>
      <c r="R486" s="202">
        <f t="shared" si="9"/>
        <v>9.136000000000001</v>
      </c>
      <c r="S486" s="202">
        <f t="shared" si="10"/>
        <v>9.1340000000000003</v>
      </c>
      <c r="T486" s="202">
        <f t="shared" si="11"/>
        <v>9.1320000000000014</v>
      </c>
      <c r="U486" s="205">
        <v>9.1300000000000008</v>
      </c>
    </row>
    <row r="487" spans="1:21">
      <c r="A487" s="207">
        <v>42436</v>
      </c>
      <c r="B487" s="206">
        <v>9.39</v>
      </c>
      <c r="C487" s="202">
        <v>9.25</v>
      </c>
      <c r="D487" s="203">
        <v>9.25</v>
      </c>
      <c r="E487" s="204">
        <f t="shared" si="0"/>
        <v>9.254999999999999</v>
      </c>
      <c r="F487" s="203">
        <v>9.26</v>
      </c>
      <c r="G487" s="204">
        <f t="shared" si="1"/>
        <v>9.24</v>
      </c>
      <c r="H487" s="202">
        <v>9.2200000000000006</v>
      </c>
      <c r="I487" s="202">
        <f t="shared" si="2"/>
        <v>9.2000000000000011</v>
      </c>
      <c r="J487" s="202">
        <f t="shared" si="3"/>
        <v>9.18</v>
      </c>
      <c r="K487" s="203">
        <v>9.16</v>
      </c>
      <c r="L487" s="204">
        <f t="shared" si="4"/>
        <v>9.1519999999999992</v>
      </c>
      <c r="M487" s="204">
        <f t="shared" si="5"/>
        <v>9.1440000000000001</v>
      </c>
      <c r="N487" s="204">
        <f t="shared" si="6"/>
        <v>9.1359999999999992</v>
      </c>
      <c r="O487" s="204">
        <f t="shared" si="7"/>
        <v>9.1280000000000001</v>
      </c>
      <c r="P487" s="202">
        <v>9.1199999999999992</v>
      </c>
      <c r="Q487" s="202">
        <f t="shared" si="8"/>
        <v>9.1199999999999992</v>
      </c>
      <c r="R487" s="202">
        <f t="shared" si="9"/>
        <v>9.1199999999999992</v>
      </c>
      <c r="S487" s="202">
        <f t="shared" si="10"/>
        <v>9.1199999999999992</v>
      </c>
      <c r="T487" s="202">
        <f t="shared" si="11"/>
        <v>9.1199999999999992</v>
      </c>
      <c r="U487" s="205">
        <v>9.1199999999999992</v>
      </c>
    </row>
    <row r="488" spans="1:21">
      <c r="A488" s="207">
        <v>42433</v>
      </c>
      <c r="B488" s="206">
        <v>9.2899999999999991</v>
      </c>
      <c r="C488" s="202">
        <v>9.26</v>
      </c>
      <c r="D488" s="203">
        <v>9.2799999999999994</v>
      </c>
      <c r="E488" s="204">
        <f t="shared" si="0"/>
        <v>9.2899999999999991</v>
      </c>
      <c r="F488" s="203">
        <v>9.3000000000000007</v>
      </c>
      <c r="G488" s="204">
        <f t="shared" si="1"/>
        <v>9.2850000000000001</v>
      </c>
      <c r="H488" s="202">
        <v>9.27</v>
      </c>
      <c r="I488" s="202">
        <f t="shared" si="2"/>
        <v>9.2433333333333323</v>
      </c>
      <c r="J488" s="202">
        <f t="shared" si="3"/>
        <v>9.2166666666666668</v>
      </c>
      <c r="K488" s="203">
        <v>9.19</v>
      </c>
      <c r="L488" s="204">
        <f t="shared" si="4"/>
        <v>9.18</v>
      </c>
      <c r="M488" s="204">
        <f t="shared" si="5"/>
        <v>9.17</v>
      </c>
      <c r="N488" s="204">
        <f t="shared" si="6"/>
        <v>9.16</v>
      </c>
      <c r="O488" s="204">
        <f t="shared" si="7"/>
        <v>9.15</v>
      </c>
      <c r="P488" s="202">
        <v>9.14</v>
      </c>
      <c r="Q488" s="202">
        <f t="shared" si="8"/>
        <v>9.1379999999999999</v>
      </c>
      <c r="R488" s="202">
        <f t="shared" si="9"/>
        <v>9.136000000000001</v>
      </c>
      <c r="S488" s="202">
        <f t="shared" si="10"/>
        <v>9.1340000000000003</v>
      </c>
      <c r="T488" s="202">
        <f t="shared" si="11"/>
        <v>9.1320000000000014</v>
      </c>
      <c r="U488" s="205">
        <v>9.1300000000000008</v>
      </c>
    </row>
    <row r="489" spans="1:21">
      <c r="A489" s="207">
        <v>42432</v>
      </c>
      <c r="B489" s="206">
        <v>9.3699999999999992</v>
      </c>
      <c r="C489" s="202">
        <v>9.35</v>
      </c>
      <c r="D489" s="203">
        <v>9.36</v>
      </c>
      <c r="E489" s="204">
        <f t="shared" si="0"/>
        <v>9.36</v>
      </c>
      <c r="F489" s="203">
        <v>9.36</v>
      </c>
      <c r="G489" s="204">
        <f t="shared" si="1"/>
        <v>9.35</v>
      </c>
      <c r="H489" s="202">
        <v>9.34</v>
      </c>
      <c r="I489" s="202">
        <f t="shared" si="2"/>
        <v>9.32</v>
      </c>
      <c r="J489" s="202">
        <f t="shared" si="3"/>
        <v>9.2999999999999989</v>
      </c>
      <c r="K489" s="203">
        <v>9.2799999999999994</v>
      </c>
      <c r="L489" s="204">
        <f t="shared" si="4"/>
        <v>9.27</v>
      </c>
      <c r="M489" s="204">
        <f t="shared" si="5"/>
        <v>9.26</v>
      </c>
      <c r="N489" s="204">
        <f t="shared" si="6"/>
        <v>9.25</v>
      </c>
      <c r="O489" s="204">
        <f t="shared" si="7"/>
        <v>9.24</v>
      </c>
      <c r="P489" s="202">
        <v>9.23</v>
      </c>
      <c r="Q489" s="202">
        <f t="shared" si="8"/>
        <v>9.2279999999999998</v>
      </c>
      <c r="R489" s="202">
        <f t="shared" si="9"/>
        <v>9.2260000000000009</v>
      </c>
      <c r="S489" s="202">
        <f t="shared" si="10"/>
        <v>9.2240000000000002</v>
      </c>
      <c r="T489" s="202">
        <f t="shared" si="11"/>
        <v>9.2220000000000013</v>
      </c>
      <c r="U489" s="205">
        <v>9.2200000000000006</v>
      </c>
    </row>
    <row r="490" spans="1:21">
      <c r="A490" s="207">
        <v>42431</v>
      </c>
      <c r="B490" s="206">
        <v>9.4700000000000006</v>
      </c>
      <c r="C490" s="202">
        <v>9.44</v>
      </c>
      <c r="D490" s="203">
        <v>9.4499999999999993</v>
      </c>
      <c r="E490" s="204">
        <f t="shared" si="0"/>
        <v>9.4450000000000003</v>
      </c>
      <c r="F490" s="203">
        <v>9.44</v>
      </c>
      <c r="G490" s="204">
        <f t="shared" si="1"/>
        <v>9.4149999999999991</v>
      </c>
      <c r="H490" s="202">
        <v>9.39</v>
      </c>
      <c r="I490" s="202">
        <f t="shared" si="2"/>
        <v>9.3633333333333333</v>
      </c>
      <c r="J490" s="202">
        <f t="shared" si="3"/>
        <v>9.3366666666666678</v>
      </c>
      <c r="K490" s="203">
        <v>9.31</v>
      </c>
      <c r="L490" s="204">
        <f t="shared" si="4"/>
        <v>9.3019999999999996</v>
      </c>
      <c r="M490" s="204">
        <f t="shared" si="5"/>
        <v>9.2940000000000005</v>
      </c>
      <c r="N490" s="204">
        <f t="shared" si="6"/>
        <v>9.2859999999999996</v>
      </c>
      <c r="O490" s="204">
        <f t="shared" si="7"/>
        <v>9.2780000000000005</v>
      </c>
      <c r="P490" s="202">
        <v>9.27</v>
      </c>
      <c r="Q490" s="202">
        <f t="shared" si="8"/>
        <v>9.2679999999999989</v>
      </c>
      <c r="R490" s="202">
        <f t="shared" si="9"/>
        <v>9.266</v>
      </c>
      <c r="S490" s="202">
        <f t="shared" si="10"/>
        <v>9.2639999999999993</v>
      </c>
      <c r="T490" s="202">
        <f t="shared" si="11"/>
        <v>9.2620000000000005</v>
      </c>
      <c r="U490" s="205">
        <v>9.26</v>
      </c>
    </row>
    <row r="491" spans="1:21">
      <c r="A491" s="207">
        <v>42430</v>
      </c>
      <c r="B491" s="206">
        <v>9.4700000000000006</v>
      </c>
      <c r="C491" s="202">
        <v>9.48</v>
      </c>
      <c r="D491" s="203">
        <v>9.49</v>
      </c>
      <c r="E491" s="204">
        <f t="shared" si="0"/>
        <v>9.4699999999999989</v>
      </c>
      <c r="F491" s="203">
        <v>9.4499999999999993</v>
      </c>
      <c r="G491" s="204">
        <f t="shared" si="1"/>
        <v>9.4149999999999991</v>
      </c>
      <c r="H491" s="202">
        <v>9.3800000000000008</v>
      </c>
      <c r="I491" s="202">
        <f t="shared" si="2"/>
        <v>9.35</v>
      </c>
      <c r="J491" s="202">
        <f t="shared" si="3"/>
        <v>9.32</v>
      </c>
      <c r="K491" s="203">
        <v>9.2899999999999991</v>
      </c>
      <c r="L491" s="204">
        <f t="shared" si="4"/>
        <v>9.2839999999999989</v>
      </c>
      <c r="M491" s="204">
        <f t="shared" si="5"/>
        <v>9.2779999999999987</v>
      </c>
      <c r="N491" s="204">
        <f t="shared" si="6"/>
        <v>9.2720000000000002</v>
      </c>
      <c r="O491" s="204">
        <f t="shared" si="7"/>
        <v>9.266</v>
      </c>
      <c r="P491" s="202">
        <v>9.26</v>
      </c>
      <c r="Q491" s="202">
        <f t="shared" si="8"/>
        <v>9.26</v>
      </c>
      <c r="R491" s="202">
        <f t="shared" si="9"/>
        <v>9.26</v>
      </c>
      <c r="S491" s="202">
        <f t="shared" si="10"/>
        <v>9.26</v>
      </c>
      <c r="T491" s="202">
        <f t="shared" si="11"/>
        <v>9.26</v>
      </c>
      <c r="U491" s="205">
        <v>9.26</v>
      </c>
    </row>
    <row r="492" spans="1:21">
      <c r="A492" s="207">
        <v>42429</v>
      </c>
      <c r="B492" s="206">
        <v>9.64</v>
      </c>
      <c r="C492" s="202">
        <v>9.65</v>
      </c>
      <c r="D492" s="203">
        <v>9.68</v>
      </c>
      <c r="E492" s="204">
        <f t="shared" si="0"/>
        <v>9.7050000000000001</v>
      </c>
      <c r="F492" s="203">
        <v>9.73</v>
      </c>
      <c r="G492" s="204">
        <f t="shared" si="1"/>
        <v>9.7149999999999999</v>
      </c>
      <c r="H492" s="202">
        <v>9.6999999999999993</v>
      </c>
      <c r="I492" s="202">
        <f t="shared" si="2"/>
        <v>9.6633333333333322</v>
      </c>
      <c r="J492" s="202">
        <f t="shared" si="3"/>
        <v>9.6266666666666669</v>
      </c>
      <c r="K492" s="203">
        <v>9.59</v>
      </c>
      <c r="L492" s="204">
        <f t="shared" si="4"/>
        <v>9.5739999999999998</v>
      </c>
      <c r="M492" s="204">
        <f t="shared" si="5"/>
        <v>9.5579999999999998</v>
      </c>
      <c r="N492" s="204">
        <f t="shared" si="6"/>
        <v>9.5419999999999998</v>
      </c>
      <c r="O492" s="204">
        <f t="shared" si="7"/>
        <v>9.5259999999999998</v>
      </c>
      <c r="P492" s="202">
        <v>9.51</v>
      </c>
      <c r="Q492" s="202">
        <f t="shared" si="8"/>
        <v>9.5060000000000002</v>
      </c>
      <c r="R492" s="202">
        <f t="shared" si="9"/>
        <v>9.5020000000000007</v>
      </c>
      <c r="S492" s="202">
        <f t="shared" si="10"/>
        <v>9.4979999999999993</v>
      </c>
      <c r="T492" s="202">
        <f t="shared" si="11"/>
        <v>9.4939999999999998</v>
      </c>
      <c r="U492" s="205">
        <v>9.49</v>
      </c>
    </row>
    <row r="493" spans="1:21">
      <c r="A493" s="207">
        <v>42426</v>
      </c>
      <c r="B493" s="206">
        <v>9.75</v>
      </c>
      <c r="C493" s="202">
        <v>9.67</v>
      </c>
      <c r="D493" s="203">
        <v>9.69</v>
      </c>
      <c r="E493" s="204">
        <f t="shared" si="0"/>
        <v>9.6999999999999993</v>
      </c>
      <c r="F493" s="203">
        <v>9.7100000000000009</v>
      </c>
      <c r="G493" s="204">
        <f t="shared" si="1"/>
        <v>9.6900000000000013</v>
      </c>
      <c r="H493" s="202">
        <v>9.67</v>
      </c>
      <c r="I493" s="202">
        <f t="shared" si="2"/>
        <v>9.6366666666666667</v>
      </c>
      <c r="J493" s="202">
        <f t="shared" si="3"/>
        <v>9.6033333333333335</v>
      </c>
      <c r="K493" s="203">
        <v>9.57</v>
      </c>
      <c r="L493" s="204">
        <f t="shared" si="4"/>
        <v>9.5560000000000009</v>
      </c>
      <c r="M493" s="204">
        <f t="shared" si="5"/>
        <v>9.5419999999999998</v>
      </c>
      <c r="N493" s="204">
        <f t="shared" si="6"/>
        <v>9.5280000000000005</v>
      </c>
      <c r="O493" s="204">
        <f t="shared" si="7"/>
        <v>9.5139999999999993</v>
      </c>
      <c r="P493" s="202">
        <v>9.5</v>
      </c>
      <c r="Q493" s="202">
        <f t="shared" si="8"/>
        <v>9.4979999999999993</v>
      </c>
      <c r="R493" s="202">
        <f t="shared" si="9"/>
        <v>9.4960000000000004</v>
      </c>
      <c r="S493" s="202">
        <f t="shared" si="10"/>
        <v>9.4939999999999998</v>
      </c>
      <c r="T493" s="202">
        <f t="shared" si="11"/>
        <v>9.4920000000000009</v>
      </c>
      <c r="U493" s="205">
        <v>9.49</v>
      </c>
    </row>
    <row r="494" spans="1:21">
      <c r="A494" s="207">
        <v>42425</v>
      </c>
      <c r="B494" s="206">
        <v>9.84</v>
      </c>
      <c r="C494" s="202">
        <v>9.7799999999999994</v>
      </c>
      <c r="D494" s="203">
        <v>9.8000000000000007</v>
      </c>
      <c r="E494" s="204">
        <f t="shared" si="0"/>
        <v>9.8049999999999997</v>
      </c>
      <c r="F494" s="203">
        <v>9.81</v>
      </c>
      <c r="G494" s="204">
        <f t="shared" si="1"/>
        <v>9.7800000000000011</v>
      </c>
      <c r="H494" s="202">
        <v>9.75</v>
      </c>
      <c r="I494" s="202">
        <f t="shared" si="2"/>
        <v>9.7133333333333329</v>
      </c>
      <c r="J494" s="202">
        <f t="shared" si="3"/>
        <v>9.6766666666666676</v>
      </c>
      <c r="K494" s="203">
        <v>9.64</v>
      </c>
      <c r="L494" s="204">
        <f t="shared" si="4"/>
        <v>9.6300000000000008</v>
      </c>
      <c r="M494" s="204">
        <f t="shared" si="5"/>
        <v>9.620000000000001</v>
      </c>
      <c r="N494" s="204">
        <f t="shared" si="6"/>
        <v>9.61</v>
      </c>
      <c r="O494" s="204">
        <f t="shared" si="7"/>
        <v>9.6</v>
      </c>
      <c r="P494" s="202">
        <v>9.59</v>
      </c>
      <c r="Q494" s="202">
        <f t="shared" si="8"/>
        <v>9.59</v>
      </c>
      <c r="R494" s="202">
        <f t="shared" si="9"/>
        <v>9.59</v>
      </c>
      <c r="S494" s="202">
        <f t="shared" si="10"/>
        <v>9.59</v>
      </c>
      <c r="T494" s="202">
        <f t="shared" si="11"/>
        <v>9.59</v>
      </c>
      <c r="U494" s="205">
        <v>9.59</v>
      </c>
    </row>
    <row r="495" spans="1:21">
      <c r="A495" s="207">
        <v>42424</v>
      </c>
      <c r="B495" s="206">
        <v>9.9</v>
      </c>
      <c r="C495" s="202">
        <v>9.93</v>
      </c>
      <c r="D495" s="203">
        <v>9.98</v>
      </c>
      <c r="E495" s="204">
        <f t="shared" si="0"/>
        <v>9.99</v>
      </c>
      <c r="F495" s="203">
        <v>10</v>
      </c>
      <c r="G495" s="204">
        <f t="shared" si="1"/>
        <v>9.9699999999999989</v>
      </c>
      <c r="H495" s="202">
        <v>9.94</v>
      </c>
      <c r="I495" s="202">
        <f t="shared" si="2"/>
        <v>9.9066666666666663</v>
      </c>
      <c r="J495" s="202">
        <f t="shared" si="3"/>
        <v>9.8733333333333331</v>
      </c>
      <c r="K495" s="203">
        <v>9.84</v>
      </c>
      <c r="L495" s="204">
        <f t="shared" si="4"/>
        <v>9.83</v>
      </c>
      <c r="M495" s="204">
        <f t="shared" si="5"/>
        <v>9.82</v>
      </c>
      <c r="N495" s="204">
        <f t="shared" si="6"/>
        <v>9.8099999999999987</v>
      </c>
      <c r="O495" s="204">
        <f t="shared" si="7"/>
        <v>9.7999999999999989</v>
      </c>
      <c r="P495" s="202">
        <v>9.7899999999999991</v>
      </c>
      <c r="Q495" s="202">
        <f t="shared" si="8"/>
        <v>9.7899999999999991</v>
      </c>
      <c r="R495" s="202">
        <f t="shared" si="9"/>
        <v>9.7899999999999991</v>
      </c>
      <c r="S495" s="202">
        <f t="shared" si="10"/>
        <v>9.7899999999999991</v>
      </c>
      <c r="T495" s="202">
        <f t="shared" si="11"/>
        <v>9.7899999999999991</v>
      </c>
      <c r="U495" s="205">
        <v>9.7899999999999991</v>
      </c>
    </row>
    <row r="496" spans="1:21">
      <c r="A496" s="207">
        <v>42422</v>
      </c>
      <c r="B496" s="206">
        <v>9.69</v>
      </c>
      <c r="C496" s="202">
        <v>9.92</v>
      </c>
      <c r="D496" s="203">
        <v>9.99</v>
      </c>
      <c r="E496" s="204">
        <f t="shared" si="0"/>
        <v>10</v>
      </c>
      <c r="F496" s="203">
        <v>10.01</v>
      </c>
      <c r="G496" s="204">
        <f t="shared" si="1"/>
        <v>9.9849999999999994</v>
      </c>
      <c r="H496" s="202">
        <v>9.9600000000000009</v>
      </c>
      <c r="I496" s="202">
        <f t="shared" si="2"/>
        <v>9.9233333333333338</v>
      </c>
      <c r="J496" s="202">
        <f t="shared" si="3"/>
        <v>9.8866666666666667</v>
      </c>
      <c r="K496" s="203">
        <v>9.85</v>
      </c>
      <c r="L496" s="204">
        <f t="shared" si="4"/>
        <v>9.8379999999999992</v>
      </c>
      <c r="M496" s="204">
        <f t="shared" si="5"/>
        <v>9.8259999999999987</v>
      </c>
      <c r="N496" s="204">
        <f t="shared" si="6"/>
        <v>9.8140000000000001</v>
      </c>
      <c r="O496" s="204">
        <f t="shared" si="7"/>
        <v>9.8019999999999996</v>
      </c>
      <c r="P496" s="202">
        <v>9.7899999999999991</v>
      </c>
      <c r="Q496" s="202">
        <f t="shared" si="8"/>
        <v>9.7919999999999998</v>
      </c>
      <c r="R496" s="202">
        <f t="shared" si="9"/>
        <v>9.7940000000000005</v>
      </c>
      <c r="S496" s="202">
        <f t="shared" si="10"/>
        <v>9.7959999999999994</v>
      </c>
      <c r="T496" s="202">
        <f t="shared" si="11"/>
        <v>9.798</v>
      </c>
      <c r="U496" s="205">
        <v>9.8000000000000007</v>
      </c>
    </row>
    <row r="497" spans="1:21">
      <c r="A497" s="207">
        <v>42420</v>
      </c>
      <c r="B497" s="206">
        <v>9.81</v>
      </c>
      <c r="C497" s="202">
        <v>10.029999999999999</v>
      </c>
      <c r="D497" s="203">
        <v>10.029999999999999</v>
      </c>
      <c r="E497" s="204">
        <f t="shared" si="0"/>
        <v>10.015000000000001</v>
      </c>
      <c r="F497" s="203">
        <v>10</v>
      </c>
      <c r="G497" s="204">
        <f t="shared" si="1"/>
        <v>9.98</v>
      </c>
      <c r="H497" s="202">
        <v>9.9600000000000009</v>
      </c>
      <c r="I497" s="202">
        <f t="shared" si="2"/>
        <v>9.9433333333333334</v>
      </c>
      <c r="J497" s="202">
        <f t="shared" si="3"/>
        <v>9.9266666666666676</v>
      </c>
      <c r="K497" s="203">
        <v>9.91</v>
      </c>
      <c r="L497" s="204">
        <f t="shared" si="4"/>
        <v>9.9060000000000006</v>
      </c>
      <c r="M497" s="204">
        <f t="shared" si="5"/>
        <v>9.902000000000001</v>
      </c>
      <c r="N497" s="204">
        <f t="shared" si="6"/>
        <v>9.8979999999999997</v>
      </c>
      <c r="O497" s="204">
        <f t="shared" si="7"/>
        <v>9.8940000000000001</v>
      </c>
      <c r="P497" s="202">
        <v>9.89</v>
      </c>
      <c r="Q497" s="202">
        <f t="shared" si="8"/>
        <v>9.89</v>
      </c>
      <c r="R497" s="202">
        <f t="shared" si="9"/>
        <v>9.89</v>
      </c>
      <c r="S497" s="202">
        <f t="shared" si="10"/>
        <v>9.89</v>
      </c>
      <c r="T497" s="202">
        <f t="shared" si="11"/>
        <v>9.89</v>
      </c>
      <c r="U497" s="205">
        <v>9.89</v>
      </c>
    </row>
    <row r="498" spans="1:21">
      <c r="A498" s="207">
        <v>42419</v>
      </c>
      <c r="B498" s="206">
        <v>9.8800000000000008</v>
      </c>
      <c r="C498" s="202">
        <v>10.01</v>
      </c>
      <c r="D498" s="203">
        <v>10.050000000000001</v>
      </c>
      <c r="E498" s="204">
        <f t="shared" si="0"/>
        <v>10.06</v>
      </c>
      <c r="F498" s="203">
        <v>10.07</v>
      </c>
      <c r="G498" s="204">
        <f t="shared" si="1"/>
        <v>10.050000000000001</v>
      </c>
      <c r="H498" s="202">
        <v>10.029999999999999</v>
      </c>
      <c r="I498" s="202">
        <f t="shared" si="2"/>
        <v>10.006666666666666</v>
      </c>
      <c r="J498" s="202">
        <f t="shared" si="3"/>
        <v>9.9833333333333343</v>
      </c>
      <c r="K498" s="203">
        <v>9.9600000000000009</v>
      </c>
      <c r="L498" s="204">
        <f t="shared" si="4"/>
        <v>9.9500000000000011</v>
      </c>
      <c r="M498" s="204">
        <f t="shared" si="5"/>
        <v>9.9400000000000013</v>
      </c>
      <c r="N498" s="204">
        <f t="shared" si="6"/>
        <v>9.93</v>
      </c>
      <c r="O498" s="204">
        <f t="shared" si="7"/>
        <v>9.92</v>
      </c>
      <c r="P498" s="202">
        <v>9.91</v>
      </c>
      <c r="Q498" s="202">
        <f t="shared" si="8"/>
        <v>9.9079999999999995</v>
      </c>
      <c r="R498" s="202">
        <f t="shared" si="9"/>
        <v>9.9060000000000006</v>
      </c>
      <c r="S498" s="202">
        <f t="shared" si="10"/>
        <v>9.9039999999999999</v>
      </c>
      <c r="T498" s="202">
        <f t="shared" si="11"/>
        <v>9.902000000000001</v>
      </c>
      <c r="U498" s="205">
        <v>9.9</v>
      </c>
    </row>
    <row r="499" spans="1:21">
      <c r="A499" s="207">
        <v>42418</v>
      </c>
      <c r="B499" s="206">
        <v>9.9</v>
      </c>
      <c r="C499" s="202">
        <v>10.06</v>
      </c>
      <c r="D499" s="203">
        <v>10.1</v>
      </c>
      <c r="E499" s="204">
        <f t="shared" si="0"/>
        <v>10.09</v>
      </c>
      <c r="F499" s="203">
        <v>10.08</v>
      </c>
      <c r="G499" s="204">
        <f t="shared" si="1"/>
        <v>10.039999999999999</v>
      </c>
      <c r="H499" s="202">
        <v>10</v>
      </c>
      <c r="I499" s="202">
        <f t="shared" si="2"/>
        <v>9.9666666666666668</v>
      </c>
      <c r="J499" s="202">
        <f t="shared" si="3"/>
        <v>9.9333333333333336</v>
      </c>
      <c r="K499" s="203">
        <v>9.9</v>
      </c>
      <c r="L499" s="204">
        <f t="shared" si="4"/>
        <v>9.89</v>
      </c>
      <c r="M499" s="204">
        <f t="shared" si="5"/>
        <v>9.8800000000000008</v>
      </c>
      <c r="N499" s="204">
        <f t="shared" si="6"/>
        <v>9.8699999999999992</v>
      </c>
      <c r="O499" s="204">
        <f t="shared" si="7"/>
        <v>9.86</v>
      </c>
      <c r="P499" s="202">
        <v>9.85</v>
      </c>
      <c r="Q499" s="202">
        <f t="shared" si="8"/>
        <v>9.8520000000000003</v>
      </c>
      <c r="R499" s="202">
        <f t="shared" si="9"/>
        <v>9.8539999999999992</v>
      </c>
      <c r="S499" s="202">
        <f t="shared" si="10"/>
        <v>9.8559999999999999</v>
      </c>
      <c r="T499" s="202">
        <f t="shared" si="11"/>
        <v>9.8579999999999988</v>
      </c>
      <c r="U499" s="205">
        <v>9.86</v>
      </c>
    </row>
    <row r="500" spans="1:21">
      <c r="A500" s="207">
        <v>42417</v>
      </c>
      <c r="B500" s="206">
        <v>10.029999999999999</v>
      </c>
      <c r="C500" s="202">
        <v>10.119999999999999</v>
      </c>
      <c r="D500" s="203">
        <v>10.199999999999999</v>
      </c>
      <c r="E500" s="204">
        <f t="shared" si="0"/>
        <v>10.219999999999999</v>
      </c>
      <c r="F500" s="203">
        <v>10.24</v>
      </c>
      <c r="G500" s="204">
        <f t="shared" si="1"/>
        <v>10.215</v>
      </c>
      <c r="H500" s="202">
        <v>10.19</v>
      </c>
      <c r="I500" s="202">
        <f t="shared" si="2"/>
        <v>10.156666666666666</v>
      </c>
      <c r="J500" s="202">
        <f t="shared" si="3"/>
        <v>10.123333333333333</v>
      </c>
      <c r="K500" s="203">
        <v>10.09</v>
      </c>
      <c r="L500" s="204">
        <f t="shared" si="4"/>
        <v>10.077999999999999</v>
      </c>
      <c r="M500" s="204">
        <f t="shared" si="5"/>
        <v>10.065999999999999</v>
      </c>
      <c r="N500" s="204">
        <f t="shared" si="6"/>
        <v>10.054</v>
      </c>
      <c r="O500" s="204">
        <f t="shared" si="7"/>
        <v>10.042</v>
      </c>
      <c r="P500" s="202">
        <v>10.029999999999999</v>
      </c>
      <c r="Q500" s="202">
        <f t="shared" si="8"/>
        <v>10.029999999999999</v>
      </c>
      <c r="R500" s="202">
        <f t="shared" si="9"/>
        <v>10.029999999999999</v>
      </c>
      <c r="S500" s="202">
        <f t="shared" si="10"/>
        <v>10.029999999999999</v>
      </c>
      <c r="T500" s="202">
        <f t="shared" si="11"/>
        <v>10.029999999999999</v>
      </c>
      <c r="U500" s="205">
        <v>10.029999999999999</v>
      </c>
    </row>
    <row r="501" spans="1:21">
      <c r="A501" s="207">
        <v>42416</v>
      </c>
      <c r="B501" s="206">
        <v>9.99</v>
      </c>
      <c r="C501" s="202">
        <v>10.17</v>
      </c>
      <c r="D501" s="203">
        <v>10.26</v>
      </c>
      <c r="E501" s="204">
        <f t="shared" si="0"/>
        <v>10.295</v>
      </c>
      <c r="F501" s="203">
        <v>10.33</v>
      </c>
      <c r="G501" s="204">
        <f t="shared" si="1"/>
        <v>10.309999999999999</v>
      </c>
      <c r="H501" s="202">
        <v>10.29</v>
      </c>
      <c r="I501" s="202">
        <f t="shared" si="2"/>
        <v>10.253333333333332</v>
      </c>
      <c r="J501" s="202">
        <f t="shared" si="3"/>
        <v>10.216666666666667</v>
      </c>
      <c r="K501" s="203">
        <v>10.18</v>
      </c>
      <c r="L501" s="204">
        <f t="shared" si="4"/>
        <v>10.164</v>
      </c>
      <c r="M501" s="204">
        <f t="shared" si="5"/>
        <v>10.148</v>
      </c>
      <c r="N501" s="204">
        <f t="shared" si="6"/>
        <v>10.132</v>
      </c>
      <c r="O501" s="204">
        <f t="shared" si="7"/>
        <v>10.116</v>
      </c>
      <c r="P501" s="202">
        <v>10.1</v>
      </c>
      <c r="Q501" s="202">
        <f t="shared" si="8"/>
        <v>10.097999999999999</v>
      </c>
      <c r="R501" s="202">
        <f t="shared" si="9"/>
        <v>10.096</v>
      </c>
      <c r="S501" s="202">
        <f t="shared" si="10"/>
        <v>10.093999999999999</v>
      </c>
      <c r="T501" s="202">
        <f t="shared" si="11"/>
        <v>10.092000000000001</v>
      </c>
      <c r="U501" s="205">
        <v>10.09</v>
      </c>
    </row>
    <row r="502" spans="1:21">
      <c r="A502" s="207">
        <v>42415</v>
      </c>
      <c r="B502" s="206">
        <v>9.9700000000000006</v>
      </c>
      <c r="C502" s="202">
        <v>10.25</v>
      </c>
      <c r="D502" s="203">
        <v>10.3</v>
      </c>
      <c r="E502" s="204">
        <f t="shared" si="0"/>
        <v>10.305</v>
      </c>
      <c r="F502" s="203">
        <v>10.31</v>
      </c>
      <c r="G502" s="204">
        <f t="shared" si="1"/>
        <v>10.280000000000001</v>
      </c>
      <c r="H502" s="202">
        <v>10.25</v>
      </c>
      <c r="I502" s="202">
        <f t="shared" si="2"/>
        <v>10.203333333333333</v>
      </c>
      <c r="J502" s="202">
        <f t="shared" si="3"/>
        <v>10.156666666666666</v>
      </c>
      <c r="K502" s="203">
        <v>10.11</v>
      </c>
      <c r="L502" s="204">
        <f t="shared" si="4"/>
        <v>10.093999999999999</v>
      </c>
      <c r="M502" s="204">
        <f t="shared" si="5"/>
        <v>10.077999999999999</v>
      </c>
      <c r="N502" s="204">
        <f t="shared" si="6"/>
        <v>10.061999999999999</v>
      </c>
      <c r="O502" s="204">
        <f t="shared" si="7"/>
        <v>10.045999999999999</v>
      </c>
      <c r="P502" s="202">
        <v>10.029999999999999</v>
      </c>
      <c r="Q502" s="202">
        <f t="shared" si="8"/>
        <v>10.032</v>
      </c>
      <c r="R502" s="202">
        <f t="shared" si="9"/>
        <v>10.033999999999999</v>
      </c>
      <c r="S502" s="202">
        <f t="shared" si="10"/>
        <v>10.036</v>
      </c>
      <c r="T502" s="202">
        <f t="shared" si="11"/>
        <v>10.037999999999998</v>
      </c>
      <c r="U502" s="205">
        <v>10.039999999999999</v>
      </c>
    </row>
    <row r="503" spans="1:21">
      <c r="A503" s="207">
        <v>42412</v>
      </c>
      <c r="B503" s="206">
        <v>10.039999999999999</v>
      </c>
      <c r="C503" s="202">
        <v>10.25</v>
      </c>
      <c r="D503" s="203">
        <v>10.32</v>
      </c>
      <c r="E503" s="204">
        <f t="shared" si="0"/>
        <v>10.344999999999999</v>
      </c>
      <c r="F503" s="203">
        <v>10.37</v>
      </c>
      <c r="G503" s="204">
        <f t="shared" si="1"/>
        <v>10.355</v>
      </c>
      <c r="H503" s="202">
        <v>10.34</v>
      </c>
      <c r="I503" s="202">
        <f t="shared" si="2"/>
        <v>10.306666666666667</v>
      </c>
      <c r="J503" s="202">
        <f t="shared" si="3"/>
        <v>10.273333333333333</v>
      </c>
      <c r="K503" s="203">
        <v>10.24</v>
      </c>
      <c r="L503" s="204">
        <f t="shared" si="4"/>
        <v>10.226000000000001</v>
      </c>
      <c r="M503" s="204">
        <f t="shared" si="5"/>
        <v>10.212</v>
      </c>
      <c r="N503" s="204">
        <f t="shared" si="6"/>
        <v>10.198</v>
      </c>
      <c r="O503" s="204">
        <f t="shared" si="7"/>
        <v>10.183999999999999</v>
      </c>
      <c r="P503" s="202">
        <v>10.17</v>
      </c>
      <c r="Q503" s="202">
        <f t="shared" si="8"/>
        <v>10.17</v>
      </c>
      <c r="R503" s="202">
        <f t="shared" si="9"/>
        <v>10.17</v>
      </c>
      <c r="S503" s="202">
        <f t="shared" si="10"/>
        <v>10.17</v>
      </c>
      <c r="T503" s="202">
        <f t="shared" si="11"/>
        <v>10.17</v>
      </c>
      <c r="U503" s="205">
        <v>10.17</v>
      </c>
    </row>
    <row r="504" spans="1:21">
      <c r="A504" s="207">
        <v>42411</v>
      </c>
      <c r="B504" s="206">
        <v>9.99</v>
      </c>
      <c r="C504" s="202">
        <v>10.3</v>
      </c>
      <c r="D504" s="203">
        <v>10.4</v>
      </c>
      <c r="E504" s="204">
        <f t="shared" si="0"/>
        <v>10.425000000000001</v>
      </c>
      <c r="F504" s="203">
        <v>10.45</v>
      </c>
      <c r="G504" s="204">
        <f t="shared" si="1"/>
        <v>10.425000000000001</v>
      </c>
      <c r="H504" s="202">
        <v>10.4</v>
      </c>
      <c r="I504" s="202">
        <f t="shared" si="2"/>
        <v>10.356666666666667</v>
      </c>
      <c r="J504" s="202">
        <f t="shared" si="3"/>
        <v>10.313333333333333</v>
      </c>
      <c r="K504" s="203">
        <v>10.27</v>
      </c>
      <c r="L504" s="204">
        <f t="shared" si="4"/>
        <v>10.254</v>
      </c>
      <c r="M504" s="204">
        <f t="shared" si="5"/>
        <v>10.238</v>
      </c>
      <c r="N504" s="204">
        <f t="shared" si="6"/>
        <v>10.222</v>
      </c>
      <c r="O504" s="204">
        <f t="shared" si="7"/>
        <v>10.206</v>
      </c>
      <c r="P504" s="202">
        <v>10.19</v>
      </c>
      <c r="Q504" s="202">
        <f t="shared" si="8"/>
        <v>10.19</v>
      </c>
      <c r="R504" s="202">
        <f t="shared" si="9"/>
        <v>10.19</v>
      </c>
      <c r="S504" s="202">
        <f t="shared" si="10"/>
        <v>10.19</v>
      </c>
      <c r="T504" s="202">
        <f t="shared" si="11"/>
        <v>10.19</v>
      </c>
      <c r="U504" s="205">
        <v>10.19</v>
      </c>
    </row>
    <row r="505" spans="1:21">
      <c r="A505" s="207">
        <v>42410</v>
      </c>
      <c r="B505" s="206">
        <v>10.02</v>
      </c>
      <c r="C505" s="202">
        <v>10.25</v>
      </c>
      <c r="D505" s="203">
        <v>10.29</v>
      </c>
      <c r="E505" s="204">
        <f t="shared" si="0"/>
        <v>10.309999999999999</v>
      </c>
      <c r="F505" s="203">
        <v>10.33</v>
      </c>
      <c r="G505" s="204">
        <f t="shared" si="1"/>
        <v>10.315000000000001</v>
      </c>
      <c r="H505" s="202">
        <v>10.3</v>
      </c>
      <c r="I505" s="202">
        <f t="shared" si="2"/>
        <v>10.26</v>
      </c>
      <c r="J505" s="202">
        <f t="shared" si="3"/>
        <v>10.220000000000001</v>
      </c>
      <c r="K505" s="203">
        <v>10.18</v>
      </c>
      <c r="L505" s="204">
        <f t="shared" si="4"/>
        <v>10.167999999999999</v>
      </c>
      <c r="M505" s="204">
        <f t="shared" si="5"/>
        <v>10.155999999999999</v>
      </c>
      <c r="N505" s="204">
        <f t="shared" si="6"/>
        <v>10.144</v>
      </c>
      <c r="O505" s="204">
        <f t="shared" si="7"/>
        <v>10.132</v>
      </c>
      <c r="P505" s="202">
        <v>10.119999999999999</v>
      </c>
      <c r="Q505" s="202">
        <f t="shared" si="8"/>
        <v>10.119999999999999</v>
      </c>
      <c r="R505" s="202">
        <f t="shared" si="9"/>
        <v>10.119999999999999</v>
      </c>
      <c r="S505" s="202">
        <f t="shared" si="10"/>
        <v>10.119999999999999</v>
      </c>
      <c r="T505" s="202">
        <f t="shared" si="11"/>
        <v>10.119999999999999</v>
      </c>
      <c r="U505" s="205">
        <v>10.119999999999999</v>
      </c>
    </row>
    <row r="506" spans="1:21">
      <c r="A506" s="207">
        <v>42409</v>
      </c>
      <c r="B506" s="206">
        <v>10.01</v>
      </c>
      <c r="C506" s="202">
        <v>10.29</v>
      </c>
      <c r="D506" s="203">
        <v>10.37</v>
      </c>
      <c r="E506" s="204">
        <f t="shared" si="0"/>
        <v>10.41</v>
      </c>
      <c r="F506" s="203">
        <v>10.45</v>
      </c>
      <c r="G506" s="204">
        <f t="shared" si="1"/>
        <v>10.445</v>
      </c>
      <c r="H506" s="202">
        <v>10.44</v>
      </c>
      <c r="I506" s="202">
        <f t="shared" si="2"/>
        <v>10.406666666666666</v>
      </c>
      <c r="J506" s="202">
        <f t="shared" si="3"/>
        <v>10.373333333333333</v>
      </c>
      <c r="K506" s="203">
        <v>10.34</v>
      </c>
      <c r="L506" s="204">
        <f t="shared" si="4"/>
        <v>10.326000000000001</v>
      </c>
      <c r="M506" s="204">
        <f t="shared" si="5"/>
        <v>10.311999999999999</v>
      </c>
      <c r="N506" s="204">
        <f t="shared" si="6"/>
        <v>10.298</v>
      </c>
      <c r="O506" s="204">
        <f t="shared" si="7"/>
        <v>10.283999999999999</v>
      </c>
      <c r="P506" s="202">
        <v>10.27</v>
      </c>
      <c r="Q506" s="202">
        <f t="shared" si="8"/>
        <v>10.27</v>
      </c>
      <c r="R506" s="202">
        <f t="shared" si="9"/>
        <v>10.27</v>
      </c>
      <c r="S506" s="202">
        <f t="shared" si="10"/>
        <v>10.27</v>
      </c>
      <c r="T506" s="202">
        <f t="shared" si="11"/>
        <v>10.27</v>
      </c>
      <c r="U506" s="205">
        <v>10.27</v>
      </c>
    </row>
    <row r="507" spans="1:21">
      <c r="A507" s="207">
        <v>42408</v>
      </c>
      <c r="B507" s="206">
        <v>9.99</v>
      </c>
      <c r="C507" s="202">
        <v>10.29</v>
      </c>
      <c r="D507" s="203">
        <v>10.35</v>
      </c>
      <c r="E507" s="204">
        <f t="shared" si="0"/>
        <v>10.370000000000001</v>
      </c>
      <c r="F507" s="203">
        <v>10.39</v>
      </c>
      <c r="G507" s="204">
        <f t="shared" si="1"/>
        <v>10.375</v>
      </c>
      <c r="H507" s="202">
        <v>10.36</v>
      </c>
      <c r="I507" s="202">
        <f t="shared" si="2"/>
        <v>10.323333333333332</v>
      </c>
      <c r="J507" s="202">
        <f t="shared" si="3"/>
        <v>10.286666666666667</v>
      </c>
      <c r="K507" s="203">
        <v>10.25</v>
      </c>
      <c r="L507" s="204">
        <f t="shared" si="4"/>
        <v>10.236000000000001</v>
      </c>
      <c r="M507" s="204">
        <f t="shared" si="5"/>
        <v>10.222</v>
      </c>
      <c r="N507" s="204">
        <f t="shared" si="6"/>
        <v>10.208</v>
      </c>
      <c r="O507" s="204">
        <f t="shared" si="7"/>
        <v>10.193999999999999</v>
      </c>
      <c r="P507" s="202">
        <v>10.18</v>
      </c>
      <c r="Q507" s="202">
        <f t="shared" si="8"/>
        <v>10.177999999999999</v>
      </c>
      <c r="R507" s="202">
        <f t="shared" si="9"/>
        <v>10.176</v>
      </c>
      <c r="S507" s="202">
        <f t="shared" si="10"/>
        <v>10.173999999999999</v>
      </c>
      <c r="T507" s="202">
        <f t="shared" si="11"/>
        <v>10.172000000000001</v>
      </c>
      <c r="U507" s="205">
        <v>10.17</v>
      </c>
    </row>
    <row r="508" spans="1:21">
      <c r="A508" s="207">
        <v>42405</v>
      </c>
      <c r="B508" s="206">
        <v>9.99</v>
      </c>
      <c r="C508" s="202">
        <v>10.220000000000001</v>
      </c>
      <c r="D508" s="203">
        <v>10.27</v>
      </c>
      <c r="E508" s="204">
        <f t="shared" si="0"/>
        <v>10.285</v>
      </c>
      <c r="F508" s="203">
        <v>10.3</v>
      </c>
      <c r="G508" s="204">
        <f t="shared" si="1"/>
        <v>10.285</v>
      </c>
      <c r="H508" s="202">
        <v>10.27</v>
      </c>
      <c r="I508" s="202">
        <f t="shared" si="2"/>
        <v>10.233333333333333</v>
      </c>
      <c r="J508" s="202">
        <f t="shared" si="3"/>
        <v>10.196666666666667</v>
      </c>
      <c r="K508" s="203">
        <v>10.16</v>
      </c>
      <c r="L508" s="204">
        <f t="shared" si="4"/>
        <v>10.146000000000001</v>
      </c>
      <c r="M508" s="204">
        <f t="shared" si="5"/>
        <v>10.132</v>
      </c>
      <c r="N508" s="204">
        <f t="shared" si="6"/>
        <v>10.118</v>
      </c>
      <c r="O508" s="204">
        <f t="shared" si="7"/>
        <v>10.103999999999999</v>
      </c>
      <c r="P508" s="202">
        <v>10.09</v>
      </c>
      <c r="Q508" s="202">
        <f t="shared" si="8"/>
        <v>10.087999999999999</v>
      </c>
      <c r="R508" s="202">
        <f t="shared" si="9"/>
        <v>10.086</v>
      </c>
      <c r="S508" s="202">
        <f t="shared" si="10"/>
        <v>10.084</v>
      </c>
      <c r="T508" s="202">
        <f t="shared" si="11"/>
        <v>10.082000000000001</v>
      </c>
      <c r="U508" s="205">
        <v>10.08</v>
      </c>
    </row>
    <row r="509" spans="1:21">
      <c r="A509" s="207">
        <v>42404</v>
      </c>
      <c r="B509" s="206">
        <v>10</v>
      </c>
      <c r="C509" s="202">
        <v>10.19</v>
      </c>
      <c r="D509" s="203">
        <v>10.24</v>
      </c>
      <c r="E509" s="204">
        <f t="shared" si="0"/>
        <v>10.25</v>
      </c>
      <c r="F509" s="203">
        <v>10.26</v>
      </c>
      <c r="G509" s="204">
        <f t="shared" si="1"/>
        <v>10.24</v>
      </c>
      <c r="H509" s="202">
        <v>10.220000000000001</v>
      </c>
      <c r="I509" s="202">
        <f t="shared" si="2"/>
        <v>10.190000000000001</v>
      </c>
      <c r="J509" s="202">
        <f t="shared" si="3"/>
        <v>10.16</v>
      </c>
      <c r="K509" s="203">
        <v>10.130000000000001</v>
      </c>
      <c r="L509" s="204">
        <f t="shared" si="4"/>
        <v>10.122</v>
      </c>
      <c r="M509" s="204">
        <f t="shared" si="5"/>
        <v>10.114000000000001</v>
      </c>
      <c r="N509" s="204">
        <f t="shared" si="6"/>
        <v>10.106</v>
      </c>
      <c r="O509" s="204">
        <f t="shared" si="7"/>
        <v>10.098000000000001</v>
      </c>
      <c r="P509" s="202">
        <v>10.09</v>
      </c>
      <c r="Q509" s="202">
        <f t="shared" si="8"/>
        <v>10.09</v>
      </c>
      <c r="R509" s="202">
        <f t="shared" si="9"/>
        <v>10.09</v>
      </c>
      <c r="S509" s="202">
        <f t="shared" si="10"/>
        <v>10.09</v>
      </c>
      <c r="T509" s="202">
        <f t="shared" si="11"/>
        <v>10.09</v>
      </c>
      <c r="U509" s="205">
        <v>10.09</v>
      </c>
    </row>
    <row r="510" spans="1:21">
      <c r="A510" s="207">
        <v>42403</v>
      </c>
      <c r="B510" s="206">
        <v>9.9499999999999993</v>
      </c>
      <c r="C510" s="202">
        <v>10.33</v>
      </c>
      <c r="D510" s="203">
        <v>10.42</v>
      </c>
      <c r="E510" s="204">
        <f t="shared" si="0"/>
        <v>10.42</v>
      </c>
      <c r="F510" s="203">
        <v>10.42</v>
      </c>
      <c r="G510" s="204">
        <f t="shared" si="1"/>
        <v>10.4</v>
      </c>
      <c r="H510" s="202">
        <v>10.38</v>
      </c>
      <c r="I510" s="202">
        <f t="shared" si="2"/>
        <v>10.356666666666667</v>
      </c>
      <c r="J510" s="202">
        <f t="shared" si="3"/>
        <v>10.333333333333334</v>
      </c>
      <c r="K510" s="203">
        <v>10.31</v>
      </c>
      <c r="L510" s="204">
        <f t="shared" si="4"/>
        <v>10.302</v>
      </c>
      <c r="M510" s="204">
        <f t="shared" si="5"/>
        <v>10.294</v>
      </c>
      <c r="N510" s="204">
        <f t="shared" si="6"/>
        <v>10.286</v>
      </c>
      <c r="O510" s="204">
        <f t="shared" si="7"/>
        <v>10.278</v>
      </c>
      <c r="P510" s="202">
        <v>10.27</v>
      </c>
      <c r="Q510" s="202">
        <f t="shared" si="8"/>
        <v>10.267999999999999</v>
      </c>
      <c r="R510" s="202">
        <f t="shared" si="9"/>
        <v>10.266</v>
      </c>
      <c r="S510" s="202">
        <f t="shared" si="10"/>
        <v>10.263999999999999</v>
      </c>
      <c r="T510" s="202">
        <f t="shared" si="11"/>
        <v>10.262</v>
      </c>
      <c r="U510" s="205">
        <v>10.26</v>
      </c>
    </row>
    <row r="511" spans="1:21">
      <c r="A511" s="207">
        <v>42402</v>
      </c>
      <c r="B511" s="206">
        <v>10.050000000000001</v>
      </c>
      <c r="C511" s="202">
        <v>10.37</v>
      </c>
      <c r="D511" s="203">
        <v>10.46</v>
      </c>
      <c r="E511" s="204">
        <f t="shared" si="0"/>
        <v>10.48</v>
      </c>
      <c r="F511" s="203">
        <v>10.5</v>
      </c>
      <c r="G511" s="204">
        <f t="shared" si="1"/>
        <v>10.475</v>
      </c>
      <c r="H511" s="202">
        <v>10.45</v>
      </c>
      <c r="I511" s="202">
        <f t="shared" si="2"/>
        <v>10.42</v>
      </c>
      <c r="J511" s="202">
        <f t="shared" si="3"/>
        <v>10.389999999999999</v>
      </c>
      <c r="K511" s="203">
        <v>10.36</v>
      </c>
      <c r="L511" s="204">
        <f t="shared" si="4"/>
        <v>10.35</v>
      </c>
      <c r="M511" s="204">
        <f t="shared" si="5"/>
        <v>10.34</v>
      </c>
      <c r="N511" s="204">
        <f t="shared" si="6"/>
        <v>10.33</v>
      </c>
      <c r="O511" s="204">
        <f t="shared" si="7"/>
        <v>10.32</v>
      </c>
      <c r="P511" s="202">
        <v>10.31</v>
      </c>
      <c r="Q511" s="202">
        <f t="shared" si="8"/>
        <v>10.31</v>
      </c>
      <c r="R511" s="202">
        <f t="shared" si="9"/>
        <v>10.31</v>
      </c>
      <c r="S511" s="202">
        <f t="shared" si="10"/>
        <v>10.31</v>
      </c>
      <c r="T511" s="202">
        <f t="shared" si="11"/>
        <v>10.31</v>
      </c>
      <c r="U511" s="205">
        <v>10.31</v>
      </c>
    </row>
    <row r="512" spans="1:21">
      <c r="A512" s="207">
        <v>42401</v>
      </c>
      <c r="B512" s="224">
        <v>10.1</v>
      </c>
      <c r="C512" s="225">
        <v>10.29</v>
      </c>
      <c r="D512" s="226">
        <v>10.35</v>
      </c>
      <c r="E512" s="204">
        <f t="shared" si="0"/>
        <v>10.365</v>
      </c>
      <c r="F512" s="226">
        <v>10.38</v>
      </c>
      <c r="G512" s="204">
        <f t="shared" si="1"/>
        <v>10.365</v>
      </c>
      <c r="H512" s="225">
        <v>10.35</v>
      </c>
      <c r="I512" s="202">
        <f t="shared" si="2"/>
        <v>10.326666666666666</v>
      </c>
      <c r="J512" s="202">
        <f t="shared" si="3"/>
        <v>10.303333333333333</v>
      </c>
      <c r="K512" s="226">
        <v>10.28</v>
      </c>
      <c r="L512" s="204">
        <f t="shared" si="4"/>
        <v>10.272</v>
      </c>
      <c r="M512" s="204">
        <f t="shared" si="5"/>
        <v>10.263999999999999</v>
      </c>
      <c r="N512" s="204">
        <f t="shared" si="6"/>
        <v>10.256</v>
      </c>
      <c r="O512" s="204">
        <f t="shared" si="7"/>
        <v>10.247999999999999</v>
      </c>
      <c r="P512" s="225">
        <v>10.24</v>
      </c>
      <c r="Q512" s="202">
        <f t="shared" si="8"/>
        <v>10.24</v>
      </c>
      <c r="R512" s="202">
        <f t="shared" si="9"/>
        <v>10.24</v>
      </c>
      <c r="S512" s="202">
        <f t="shared" si="10"/>
        <v>10.24</v>
      </c>
      <c r="T512" s="202">
        <f t="shared" si="11"/>
        <v>10.24</v>
      </c>
      <c r="U512" s="227">
        <v>10.24</v>
      </c>
    </row>
    <row r="513" spans="2:21">
      <c r="B513" s="223"/>
      <c r="C513" s="223"/>
      <c r="D513" s="223"/>
      <c r="E513" s="223"/>
      <c r="F513" s="223"/>
      <c r="G513" s="223"/>
      <c r="H513" s="223"/>
      <c r="I513" s="223"/>
      <c r="J513" s="223"/>
      <c r="K513" s="223"/>
      <c r="L513" s="223"/>
      <c r="M513" s="223"/>
      <c r="N513" s="223"/>
      <c r="O513" s="223"/>
      <c r="P513" s="223"/>
      <c r="Q513" s="223"/>
      <c r="R513" s="223"/>
      <c r="S513" s="223"/>
      <c r="T513" s="223"/>
      <c r="U513" s="223"/>
    </row>
    <row r="514" spans="2:21">
      <c r="B514" s="223"/>
      <c r="C514" s="223"/>
      <c r="D514" s="223"/>
      <c r="E514" s="223"/>
      <c r="F514" s="223"/>
      <c r="G514" s="223"/>
      <c r="H514" s="223"/>
      <c r="I514" s="223"/>
      <c r="J514" s="223"/>
      <c r="K514" s="223"/>
      <c r="L514" s="223"/>
      <c r="M514" s="223"/>
      <c r="N514" s="223"/>
      <c r="O514" s="223"/>
      <c r="P514" s="223"/>
      <c r="Q514" s="223"/>
      <c r="R514" s="223"/>
      <c r="S514" s="223"/>
      <c r="T514" s="223"/>
      <c r="U514" s="223"/>
    </row>
    <row r="515" spans="2:21">
      <c r="B515" s="223"/>
      <c r="C515" s="223"/>
      <c r="D515" s="223"/>
      <c r="E515" s="223"/>
      <c r="F515" s="223"/>
      <c r="G515" s="223"/>
      <c r="H515" s="223"/>
      <c r="I515" s="223"/>
      <c r="J515" s="223"/>
      <c r="K515" s="223"/>
      <c r="L515" s="223"/>
      <c r="M515" s="223"/>
      <c r="N515" s="223"/>
      <c r="O515" s="223"/>
      <c r="P515" s="223"/>
      <c r="Q515" s="223"/>
      <c r="R515" s="223"/>
      <c r="S515" s="223"/>
      <c r="T515" s="223"/>
      <c r="U515" s="223"/>
    </row>
    <row r="516" spans="2:21">
      <c r="B516" s="223"/>
      <c r="C516" s="223"/>
      <c r="D516" s="223"/>
      <c r="E516" s="223"/>
      <c r="F516" s="223"/>
      <c r="G516" s="223"/>
      <c r="H516" s="223"/>
      <c r="I516" s="223"/>
      <c r="J516" s="223"/>
      <c r="K516" s="223"/>
      <c r="L516" s="223"/>
      <c r="M516" s="223"/>
      <c r="N516" s="223"/>
      <c r="O516" s="223"/>
      <c r="P516" s="223"/>
      <c r="Q516" s="223"/>
      <c r="R516" s="223"/>
      <c r="S516" s="223"/>
      <c r="T516" s="223"/>
      <c r="U516" s="223"/>
    </row>
    <row r="517" spans="2:21">
      <c r="B517" s="223"/>
      <c r="C517" s="223"/>
      <c r="D517" s="223"/>
      <c r="E517" s="223"/>
      <c r="F517" s="223"/>
      <c r="G517" s="223"/>
      <c r="H517" s="223"/>
      <c r="I517" s="223"/>
      <c r="J517" s="223"/>
      <c r="K517" s="223"/>
      <c r="L517" s="223"/>
      <c r="M517" s="223"/>
      <c r="N517" s="223"/>
      <c r="O517" s="223"/>
      <c r="P517" s="223"/>
      <c r="Q517" s="223"/>
      <c r="R517" s="223"/>
      <c r="S517" s="223"/>
      <c r="T517" s="223"/>
      <c r="U517" s="223"/>
    </row>
    <row r="518" spans="2:21">
      <c r="B518" s="223"/>
      <c r="C518" s="223"/>
      <c r="D518" s="223"/>
      <c r="E518" s="223"/>
      <c r="F518" s="223"/>
      <c r="G518" s="223"/>
      <c r="H518" s="223"/>
      <c r="I518" s="223"/>
      <c r="J518" s="223"/>
      <c r="K518" s="223"/>
      <c r="L518" s="223"/>
      <c r="M518" s="223"/>
      <c r="N518" s="223"/>
      <c r="O518" s="223"/>
      <c r="P518" s="223"/>
      <c r="Q518" s="223"/>
      <c r="R518" s="223"/>
      <c r="S518" s="223"/>
      <c r="T518" s="223"/>
      <c r="U518" s="223"/>
    </row>
    <row r="519" spans="2:21">
      <c r="B519" s="223"/>
      <c r="C519" s="223"/>
      <c r="D519" s="223"/>
      <c r="E519" s="223"/>
      <c r="F519" s="223"/>
      <c r="G519" s="223"/>
      <c r="H519" s="223"/>
      <c r="I519" s="223"/>
      <c r="J519" s="223"/>
      <c r="K519" s="223"/>
      <c r="L519" s="223"/>
      <c r="M519" s="223"/>
      <c r="N519" s="223"/>
      <c r="O519" s="223"/>
      <c r="P519" s="223"/>
      <c r="Q519" s="223"/>
      <c r="R519" s="223"/>
      <c r="S519" s="223"/>
      <c r="T519" s="223"/>
      <c r="U519" s="223"/>
    </row>
    <row r="520" spans="2:21">
      <c r="B520" s="223"/>
      <c r="C520" s="223"/>
      <c r="D520" s="223"/>
      <c r="E520" s="223"/>
      <c r="F520" s="223"/>
      <c r="G520" s="223"/>
      <c r="H520" s="223"/>
      <c r="I520" s="223"/>
      <c r="J520" s="223"/>
      <c r="K520" s="223"/>
      <c r="L520" s="223"/>
      <c r="M520" s="223"/>
      <c r="N520" s="223"/>
      <c r="O520" s="223"/>
      <c r="P520" s="223"/>
      <c r="Q520" s="223"/>
      <c r="R520" s="223"/>
      <c r="S520" s="223"/>
      <c r="T520" s="223"/>
      <c r="U520" s="223"/>
    </row>
    <row r="521" spans="2:21">
      <c r="B521" s="223"/>
      <c r="C521" s="223"/>
      <c r="D521" s="223"/>
      <c r="E521" s="223"/>
      <c r="F521" s="223"/>
      <c r="G521" s="223"/>
      <c r="H521" s="223"/>
      <c r="I521" s="223"/>
      <c r="J521" s="223"/>
      <c r="K521" s="223"/>
      <c r="L521" s="223"/>
      <c r="M521" s="223"/>
      <c r="N521" s="223"/>
      <c r="O521" s="223"/>
      <c r="P521" s="223"/>
      <c r="Q521" s="223"/>
      <c r="R521" s="223"/>
      <c r="S521" s="223"/>
      <c r="T521" s="223"/>
      <c r="U521" s="223"/>
    </row>
    <row r="522" spans="2:21">
      <c r="B522" s="223"/>
      <c r="C522" s="223"/>
      <c r="D522" s="223"/>
      <c r="E522" s="223"/>
      <c r="F522" s="223"/>
      <c r="G522" s="223"/>
      <c r="H522" s="223"/>
      <c r="I522" s="223"/>
      <c r="J522" s="223"/>
      <c r="K522" s="223"/>
      <c r="L522" s="223"/>
      <c r="M522" s="223"/>
      <c r="N522" s="223"/>
      <c r="O522" s="223"/>
      <c r="P522" s="223"/>
      <c r="Q522" s="223"/>
      <c r="R522" s="223"/>
      <c r="S522" s="223"/>
      <c r="T522" s="223"/>
      <c r="U522" s="223"/>
    </row>
    <row r="523" spans="2:21">
      <c r="B523" s="223"/>
      <c r="C523" s="223"/>
      <c r="D523" s="223"/>
      <c r="E523" s="223"/>
      <c r="F523" s="223"/>
      <c r="G523" s="223"/>
      <c r="H523" s="223"/>
      <c r="I523" s="223"/>
      <c r="J523" s="223"/>
      <c r="K523" s="223"/>
      <c r="L523" s="223"/>
      <c r="M523" s="223"/>
      <c r="N523" s="223"/>
      <c r="O523" s="223"/>
      <c r="P523" s="223"/>
      <c r="Q523" s="223"/>
      <c r="R523" s="223"/>
      <c r="S523" s="223"/>
      <c r="T523" s="223"/>
      <c r="U523" s="223"/>
    </row>
    <row r="524" spans="2:21">
      <c r="B524" s="223"/>
      <c r="C524" s="223"/>
      <c r="D524" s="223"/>
      <c r="E524" s="223"/>
      <c r="F524" s="223"/>
      <c r="G524" s="223"/>
      <c r="H524" s="223"/>
      <c r="I524" s="223"/>
      <c r="J524" s="223"/>
      <c r="K524" s="223"/>
      <c r="L524" s="223"/>
      <c r="M524" s="223"/>
      <c r="N524" s="223"/>
      <c r="O524" s="223"/>
      <c r="P524" s="223"/>
      <c r="Q524" s="223"/>
      <c r="R524" s="223"/>
      <c r="S524" s="223"/>
      <c r="T524" s="223"/>
      <c r="U524" s="223"/>
    </row>
    <row r="525" spans="2:21">
      <c r="B525" s="223"/>
      <c r="C525" s="223"/>
      <c r="D525" s="223"/>
      <c r="E525" s="223"/>
      <c r="F525" s="223"/>
      <c r="G525" s="223"/>
      <c r="H525" s="223"/>
      <c r="I525" s="223"/>
      <c r="J525" s="223"/>
      <c r="K525" s="223"/>
      <c r="L525" s="223"/>
      <c r="M525" s="223"/>
      <c r="N525" s="223"/>
      <c r="O525" s="223"/>
      <c r="P525" s="223"/>
      <c r="Q525" s="223"/>
      <c r="R525" s="223"/>
      <c r="S525" s="223"/>
      <c r="T525" s="223"/>
      <c r="U525" s="223"/>
    </row>
    <row r="526" spans="2:21">
      <c r="B526" s="223"/>
      <c r="C526" s="223"/>
      <c r="D526" s="223"/>
      <c r="E526" s="223"/>
      <c r="F526" s="223"/>
      <c r="G526" s="223"/>
      <c r="H526" s="223"/>
      <c r="I526" s="223"/>
      <c r="J526" s="223"/>
      <c r="K526" s="223"/>
      <c r="L526" s="223"/>
      <c r="M526" s="223"/>
      <c r="N526" s="223"/>
      <c r="O526" s="223"/>
      <c r="P526" s="223"/>
      <c r="Q526" s="223"/>
      <c r="R526" s="223"/>
      <c r="S526" s="223"/>
      <c r="T526" s="223"/>
      <c r="U526" s="223"/>
    </row>
    <row r="527" spans="2:21">
      <c r="B527" s="223"/>
      <c r="C527" s="223"/>
      <c r="D527" s="223"/>
      <c r="E527" s="223"/>
      <c r="F527" s="223"/>
      <c r="G527" s="223"/>
      <c r="H527" s="223"/>
      <c r="I527" s="223"/>
      <c r="J527" s="223"/>
      <c r="K527" s="223"/>
      <c r="L527" s="223"/>
      <c r="M527" s="223"/>
      <c r="N527" s="223"/>
      <c r="O527" s="223"/>
      <c r="P527" s="223"/>
      <c r="Q527" s="223"/>
      <c r="R527" s="223"/>
      <c r="S527" s="223"/>
      <c r="T527" s="223"/>
      <c r="U527" s="223"/>
    </row>
    <row r="528" spans="2:21">
      <c r="B528" s="223"/>
      <c r="C528" s="223"/>
      <c r="D528" s="223"/>
      <c r="E528" s="223"/>
      <c r="F528" s="223"/>
      <c r="G528" s="223"/>
      <c r="H528" s="223"/>
      <c r="I528" s="223"/>
      <c r="J528" s="223"/>
      <c r="K528" s="223"/>
      <c r="L528" s="223"/>
      <c r="M528" s="223"/>
      <c r="N528" s="223"/>
      <c r="O528" s="223"/>
      <c r="P528" s="223"/>
      <c r="Q528" s="223"/>
      <c r="R528" s="223"/>
      <c r="S528" s="223"/>
      <c r="T528" s="223"/>
      <c r="U528" s="223"/>
    </row>
    <row r="529" spans="2:21">
      <c r="B529" s="223"/>
      <c r="C529" s="223"/>
      <c r="D529" s="223"/>
      <c r="E529" s="223"/>
      <c r="F529" s="223"/>
      <c r="G529" s="223"/>
      <c r="H529" s="223"/>
      <c r="I529" s="223"/>
      <c r="J529" s="223"/>
      <c r="K529" s="223"/>
      <c r="L529" s="223"/>
      <c r="M529" s="223"/>
      <c r="N529" s="223"/>
      <c r="O529" s="223"/>
      <c r="P529" s="223"/>
      <c r="Q529" s="223"/>
      <c r="R529" s="223"/>
      <c r="S529" s="223"/>
      <c r="T529" s="223"/>
      <c r="U529" s="223"/>
    </row>
    <row r="530" spans="2:21">
      <c r="B530" s="223"/>
      <c r="C530" s="223"/>
      <c r="D530" s="223"/>
      <c r="E530" s="223"/>
      <c r="F530" s="223"/>
      <c r="G530" s="223"/>
      <c r="H530" s="223"/>
      <c r="I530" s="223"/>
      <c r="J530" s="223"/>
      <c r="K530" s="223"/>
      <c r="L530" s="223"/>
      <c r="M530" s="223"/>
      <c r="N530" s="223"/>
      <c r="O530" s="223"/>
      <c r="P530" s="223"/>
      <c r="Q530" s="223"/>
      <c r="R530" s="223"/>
      <c r="S530" s="223"/>
      <c r="T530" s="223"/>
      <c r="U530" s="223"/>
    </row>
    <row r="531" spans="2:21">
      <c r="B531" s="223"/>
      <c r="C531" s="223"/>
      <c r="D531" s="223"/>
      <c r="E531" s="223"/>
      <c r="F531" s="223"/>
      <c r="G531" s="223"/>
      <c r="H531" s="223"/>
      <c r="I531" s="223"/>
      <c r="J531" s="223"/>
      <c r="K531" s="223"/>
      <c r="L531" s="223"/>
      <c r="M531" s="223"/>
      <c r="N531" s="223"/>
      <c r="O531" s="223"/>
      <c r="P531" s="223"/>
      <c r="Q531" s="223"/>
      <c r="R531" s="223"/>
      <c r="S531" s="223"/>
      <c r="T531" s="223"/>
      <c r="U531" s="223"/>
    </row>
    <row r="532" spans="2:21">
      <c r="B532" s="223"/>
      <c r="C532" s="223"/>
      <c r="D532" s="223"/>
      <c r="E532" s="223"/>
      <c r="F532" s="223"/>
      <c r="G532" s="223"/>
      <c r="H532" s="223"/>
      <c r="I532" s="223"/>
      <c r="J532" s="223"/>
      <c r="K532" s="223"/>
      <c r="L532" s="223"/>
      <c r="M532" s="223"/>
      <c r="N532" s="223"/>
      <c r="O532" s="223"/>
      <c r="P532" s="223"/>
      <c r="Q532" s="223"/>
      <c r="R532" s="223"/>
      <c r="S532" s="223"/>
      <c r="T532" s="223"/>
      <c r="U532" s="223"/>
    </row>
    <row r="533" spans="2:21">
      <c r="B533" s="223"/>
      <c r="C533" s="223"/>
      <c r="D533" s="223"/>
      <c r="E533" s="223"/>
      <c r="F533" s="223"/>
      <c r="G533" s="223"/>
      <c r="H533" s="223"/>
      <c r="I533" s="223"/>
      <c r="J533" s="223"/>
      <c r="K533" s="223"/>
      <c r="L533" s="223"/>
      <c r="M533" s="223"/>
      <c r="N533" s="223"/>
      <c r="O533" s="223"/>
      <c r="P533" s="223"/>
      <c r="Q533" s="223"/>
      <c r="R533" s="223"/>
      <c r="S533" s="223"/>
      <c r="T533" s="223"/>
      <c r="U533" s="223"/>
    </row>
    <row r="534" spans="2:21">
      <c r="B534" s="223"/>
      <c r="C534" s="223"/>
      <c r="D534" s="223"/>
      <c r="E534" s="223"/>
      <c r="F534" s="223"/>
      <c r="G534" s="223"/>
      <c r="H534" s="223"/>
      <c r="I534" s="223"/>
      <c r="J534" s="223"/>
      <c r="K534" s="223"/>
      <c r="L534" s="223"/>
      <c r="M534" s="223"/>
      <c r="N534" s="223"/>
      <c r="O534" s="223"/>
      <c r="P534" s="223"/>
      <c r="Q534" s="223"/>
      <c r="R534" s="223"/>
      <c r="S534" s="223"/>
      <c r="T534" s="223"/>
      <c r="U534" s="223"/>
    </row>
    <row r="535" spans="2:21">
      <c r="B535" s="223"/>
      <c r="C535" s="223"/>
      <c r="D535" s="223"/>
      <c r="E535" s="223"/>
      <c r="F535" s="223"/>
      <c r="G535" s="223"/>
      <c r="H535" s="223"/>
      <c r="I535" s="223"/>
      <c r="J535" s="223"/>
      <c r="K535" s="223"/>
      <c r="L535" s="223"/>
      <c r="M535" s="223"/>
      <c r="N535" s="223"/>
      <c r="O535" s="223"/>
      <c r="P535" s="223"/>
      <c r="Q535" s="223"/>
      <c r="R535" s="223"/>
      <c r="S535" s="223"/>
      <c r="T535" s="223"/>
      <c r="U535" s="223"/>
    </row>
    <row r="536" spans="2:21">
      <c r="B536" s="223"/>
      <c r="C536" s="223"/>
      <c r="D536" s="223"/>
      <c r="E536" s="223"/>
      <c r="F536" s="223"/>
      <c r="G536" s="223"/>
      <c r="H536" s="223"/>
      <c r="I536" s="223"/>
      <c r="J536" s="223"/>
      <c r="K536" s="223"/>
      <c r="L536" s="223"/>
      <c r="M536" s="223"/>
      <c r="N536" s="223"/>
      <c r="O536" s="223"/>
      <c r="P536" s="223"/>
      <c r="Q536" s="223"/>
      <c r="R536" s="223"/>
      <c r="S536" s="223"/>
      <c r="T536" s="223"/>
      <c r="U536" s="223"/>
    </row>
    <row r="537" spans="2:21">
      <c r="B537" s="223"/>
      <c r="C537" s="223"/>
      <c r="D537" s="223"/>
      <c r="E537" s="223"/>
      <c r="F537" s="223"/>
      <c r="G537" s="223"/>
      <c r="H537" s="223"/>
      <c r="I537" s="223"/>
      <c r="J537" s="223"/>
      <c r="K537" s="223"/>
      <c r="L537" s="223"/>
      <c r="M537" s="223"/>
      <c r="N537" s="223"/>
      <c r="O537" s="223"/>
      <c r="P537" s="223"/>
      <c r="Q537" s="223"/>
      <c r="R537" s="223"/>
      <c r="S537" s="223"/>
      <c r="T537" s="223"/>
      <c r="U537" s="223"/>
    </row>
    <row r="538" spans="2:21">
      <c r="B538" s="223"/>
      <c r="C538" s="223"/>
      <c r="D538" s="223"/>
      <c r="E538" s="223"/>
      <c r="F538" s="223"/>
      <c r="G538" s="223"/>
      <c r="H538" s="223"/>
      <c r="I538" s="223"/>
      <c r="J538" s="223"/>
      <c r="K538" s="223"/>
      <c r="L538" s="223"/>
      <c r="M538" s="223"/>
      <c r="N538" s="223"/>
      <c r="O538" s="223"/>
      <c r="P538" s="223"/>
      <c r="Q538" s="223"/>
      <c r="R538" s="223"/>
      <c r="S538" s="223"/>
      <c r="T538" s="223"/>
      <c r="U538" s="223"/>
    </row>
    <row r="539" spans="2:21">
      <c r="B539" s="223"/>
      <c r="C539" s="223"/>
      <c r="D539" s="223"/>
      <c r="E539" s="223"/>
      <c r="F539" s="223"/>
      <c r="G539" s="223"/>
      <c r="H539" s="223"/>
      <c r="I539" s="223"/>
      <c r="J539" s="223"/>
      <c r="K539" s="223"/>
      <c r="L539" s="223"/>
      <c r="M539" s="223"/>
      <c r="N539" s="223"/>
      <c r="O539" s="223"/>
      <c r="P539" s="223"/>
      <c r="Q539" s="223"/>
      <c r="R539" s="223"/>
      <c r="S539" s="223"/>
      <c r="T539" s="223"/>
      <c r="U539" s="223"/>
    </row>
    <row r="540" spans="2:21">
      <c r="B540" s="223"/>
      <c r="C540" s="223"/>
      <c r="D540" s="223"/>
      <c r="E540" s="223"/>
      <c r="F540" s="223"/>
      <c r="G540" s="223"/>
      <c r="H540" s="223"/>
      <c r="I540" s="223"/>
      <c r="J540" s="223"/>
      <c r="K540" s="223"/>
      <c r="L540" s="223"/>
      <c r="M540" s="223"/>
      <c r="N540" s="223"/>
      <c r="O540" s="223"/>
      <c r="P540" s="223"/>
      <c r="Q540" s="223"/>
      <c r="R540" s="223"/>
      <c r="S540" s="223"/>
      <c r="T540" s="223"/>
      <c r="U540" s="223"/>
    </row>
    <row r="541" spans="2:21">
      <c r="B541" s="223"/>
      <c r="C541" s="223"/>
      <c r="D541" s="223"/>
      <c r="E541" s="223"/>
      <c r="F541" s="223"/>
      <c r="G541" s="223"/>
      <c r="H541" s="223"/>
      <c r="I541" s="223"/>
      <c r="J541" s="223"/>
      <c r="K541" s="223"/>
      <c r="L541" s="223"/>
      <c r="M541" s="223"/>
      <c r="N541" s="223"/>
      <c r="O541" s="223"/>
      <c r="P541" s="223"/>
      <c r="Q541" s="223"/>
      <c r="R541" s="223"/>
      <c r="S541" s="223"/>
      <c r="T541" s="223"/>
      <c r="U541" s="223"/>
    </row>
    <row r="542" spans="2:21">
      <c r="B542" s="223"/>
      <c r="C542" s="223"/>
      <c r="D542" s="223"/>
      <c r="E542" s="223"/>
      <c r="F542" s="223"/>
      <c r="G542" s="223"/>
      <c r="H542" s="223"/>
      <c r="I542" s="223"/>
      <c r="J542" s="223"/>
      <c r="K542" s="223"/>
      <c r="L542" s="223"/>
      <c r="M542" s="223"/>
      <c r="N542" s="223"/>
      <c r="O542" s="223"/>
      <c r="P542" s="223"/>
      <c r="Q542" s="223"/>
      <c r="R542" s="223"/>
      <c r="S542" s="223"/>
      <c r="T542" s="223"/>
      <c r="U542" s="223"/>
    </row>
    <row r="543" spans="2:21">
      <c r="B543" s="223"/>
      <c r="C543" s="223"/>
      <c r="D543" s="223"/>
      <c r="E543" s="223"/>
      <c r="F543" s="223"/>
      <c r="G543" s="223"/>
      <c r="H543" s="223"/>
      <c r="I543" s="223"/>
      <c r="J543" s="223"/>
      <c r="K543" s="223"/>
      <c r="L543" s="223"/>
      <c r="M543" s="223"/>
      <c r="N543" s="223"/>
      <c r="O543" s="223"/>
      <c r="P543" s="223"/>
      <c r="Q543" s="223"/>
      <c r="R543" s="223"/>
      <c r="S543" s="223"/>
      <c r="T543" s="223"/>
      <c r="U543" s="223"/>
    </row>
    <row r="544" spans="2:21">
      <c r="B544" s="223"/>
      <c r="C544" s="223"/>
      <c r="D544" s="223"/>
      <c r="E544" s="223"/>
      <c r="F544" s="223"/>
      <c r="G544" s="223"/>
      <c r="H544" s="223"/>
      <c r="I544" s="223"/>
      <c r="J544" s="223"/>
      <c r="K544" s="223"/>
      <c r="L544" s="223"/>
      <c r="M544" s="223"/>
      <c r="N544" s="223"/>
      <c r="O544" s="223"/>
      <c r="P544" s="223"/>
      <c r="Q544" s="223"/>
      <c r="R544" s="223"/>
      <c r="S544" s="223"/>
      <c r="T544" s="223"/>
      <c r="U544" s="223"/>
    </row>
    <row r="545" spans="2:21">
      <c r="B545" s="223"/>
      <c r="C545" s="223"/>
      <c r="D545" s="223"/>
      <c r="E545" s="223"/>
      <c r="F545" s="223"/>
      <c r="G545" s="223"/>
      <c r="H545" s="223"/>
      <c r="I545" s="223"/>
      <c r="J545" s="223"/>
      <c r="K545" s="223"/>
      <c r="L545" s="223"/>
      <c r="M545" s="223"/>
      <c r="N545" s="223"/>
      <c r="O545" s="223"/>
      <c r="P545" s="223"/>
      <c r="Q545" s="223"/>
      <c r="R545" s="223"/>
      <c r="S545" s="223"/>
      <c r="T545" s="223"/>
      <c r="U545" s="223"/>
    </row>
    <row r="546" spans="2:21">
      <c r="B546" s="223"/>
      <c r="C546" s="223"/>
      <c r="D546" s="223"/>
      <c r="E546" s="223"/>
      <c r="F546" s="223"/>
      <c r="G546" s="223"/>
      <c r="H546" s="223"/>
      <c r="I546" s="223"/>
      <c r="J546" s="223"/>
      <c r="K546" s="223"/>
      <c r="L546" s="223"/>
      <c r="M546" s="223"/>
      <c r="N546" s="223"/>
      <c r="O546" s="223"/>
      <c r="P546" s="223"/>
      <c r="Q546" s="223"/>
      <c r="R546" s="223"/>
      <c r="S546" s="223"/>
      <c r="T546" s="223"/>
      <c r="U546" s="223"/>
    </row>
    <row r="547" spans="2:21">
      <c r="B547" s="223"/>
      <c r="C547" s="223"/>
      <c r="D547" s="223"/>
      <c r="E547" s="223"/>
      <c r="F547" s="223"/>
      <c r="G547" s="223"/>
      <c r="H547" s="223"/>
      <c r="I547" s="223"/>
      <c r="J547" s="223"/>
      <c r="K547" s="223"/>
      <c r="L547" s="223"/>
      <c r="M547" s="223"/>
      <c r="N547" s="223"/>
      <c r="O547" s="223"/>
      <c r="P547" s="223"/>
      <c r="Q547" s="223"/>
      <c r="R547" s="223"/>
      <c r="S547" s="223"/>
      <c r="T547" s="223"/>
      <c r="U547" s="223"/>
    </row>
    <row r="548" spans="2:21">
      <c r="B548" s="223"/>
      <c r="C548" s="223"/>
      <c r="D548" s="223"/>
      <c r="E548" s="223"/>
      <c r="F548" s="223"/>
      <c r="G548" s="223"/>
      <c r="H548" s="223"/>
      <c r="I548" s="223"/>
      <c r="J548" s="223"/>
      <c r="K548" s="223"/>
      <c r="L548" s="223"/>
      <c r="M548" s="223"/>
      <c r="N548" s="223"/>
      <c r="O548" s="223"/>
      <c r="P548" s="223"/>
      <c r="Q548" s="223"/>
      <c r="R548" s="223"/>
      <c r="S548" s="223"/>
      <c r="T548" s="223"/>
      <c r="U548" s="223"/>
    </row>
    <row r="549" spans="2:21">
      <c r="B549" s="223"/>
      <c r="C549" s="223"/>
      <c r="D549" s="223"/>
      <c r="E549" s="223"/>
      <c r="F549" s="223"/>
      <c r="G549" s="223"/>
      <c r="H549" s="223"/>
      <c r="I549" s="223"/>
      <c r="J549" s="223"/>
      <c r="K549" s="223"/>
      <c r="L549" s="223"/>
      <c r="M549" s="223"/>
      <c r="N549" s="223"/>
      <c r="O549" s="223"/>
      <c r="P549" s="223"/>
      <c r="Q549" s="223"/>
      <c r="R549" s="223"/>
      <c r="S549" s="223"/>
      <c r="T549" s="223"/>
      <c r="U549" s="223"/>
    </row>
    <row r="550" spans="2:21">
      <c r="B550" s="223"/>
      <c r="C550" s="223"/>
      <c r="D550" s="223"/>
      <c r="E550" s="223"/>
      <c r="F550" s="223"/>
      <c r="G550" s="223"/>
      <c r="H550" s="223"/>
      <c r="I550" s="223"/>
      <c r="J550" s="223"/>
      <c r="K550" s="223"/>
      <c r="L550" s="223"/>
      <c r="M550" s="223"/>
      <c r="N550" s="223"/>
      <c r="O550" s="223"/>
      <c r="P550" s="223"/>
      <c r="Q550" s="223"/>
      <c r="R550" s="223"/>
      <c r="S550" s="223"/>
      <c r="T550" s="223"/>
      <c r="U550" s="223"/>
    </row>
    <row r="551" spans="2:21">
      <c r="B551" s="223"/>
      <c r="C551" s="223"/>
      <c r="D551" s="223"/>
      <c r="E551" s="223"/>
      <c r="F551" s="223"/>
      <c r="G551" s="223"/>
      <c r="H551" s="223"/>
      <c r="I551" s="223"/>
      <c r="J551" s="223"/>
      <c r="K551" s="223"/>
      <c r="L551" s="223"/>
      <c r="M551" s="223"/>
      <c r="N551" s="223"/>
      <c r="O551" s="223"/>
      <c r="P551" s="223"/>
      <c r="Q551" s="223"/>
      <c r="R551" s="223"/>
      <c r="S551" s="223"/>
      <c r="T551" s="223"/>
      <c r="U551" s="223"/>
    </row>
    <row r="552" spans="2:21">
      <c r="B552" s="223"/>
      <c r="C552" s="223"/>
      <c r="D552" s="223"/>
      <c r="E552" s="223"/>
      <c r="F552" s="223"/>
      <c r="G552" s="223"/>
      <c r="H552" s="223"/>
      <c r="I552" s="223"/>
      <c r="J552" s="223"/>
      <c r="K552" s="223"/>
      <c r="L552" s="223"/>
      <c r="M552" s="223"/>
      <c r="N552" s="223"/>
      <c r="O552" s="223"/>
      <c r="P552" s="223"/>
      <c r="Q552" s="223"/>
      <c r="R552" s="223"/>
      <c r="S552" s="223"/>
      <c r="T552" s="223"/>
      <c r="U552" s="223"/>
    </row>
    <row r="553" spans="2:21">
      <c r="B553" s="223"/>
      <c r="C553" s="223"/>
      <c r="D553" s="223"/>
      <c r="E553" s="223"/>
      <c r="F553" s="223"/>
      <c r="G553" s="223"/>
      <c r="H553" s="223"/>
      <c r="I553" s="223"/>
      <c r="J553" s="223"/>
      <c r="K553" s="223"/>
      <c r="L553" s="223"/>
      <c r="M553" s="223"/>
      <c r="N553" s="223"/>
      <c r="O553" s="223"/>
      <c r="P553" s="223"/>
      <c r="Q553" s="223"/>
      <c r="R553" s="223"/>
      <c r="S553" s="223"/>
      <c r="T553" s="223"/>
      <c r="U553" s="223"/>
    </row>
    <row r="554" spans="2:21">
      <c r="B554" s="223"/>
      <c r="C554" s="223"/>
      <c r="D554" s="223"/>
      <c r="E554" s="223"/>
      <c r="F554" s="223"/>
      <c r="G554" s="223"/>
      <c r="H554" s="223"/>
      <c r="I554" s="223"/>
      <c r="J554" s="223"/>
      <c r="K554" s="223"/>
      <c r="L554" s="223"/>
      <c r="M554" s="223"/>
      <c r="N554" s="223"/>
      <c r="O554" s="223"/>
      <c r="P554" s="223"/>
      <c r="Q554" s="223"/>
      <c r="R554" s="223"/>
      <c r="S554" s="223"/>
      <c r="T554" s="223"/>
      <c r="U554" s="223"/>
    </row>
    <row r="555" spans="2:21">
      <c r="B555" s="223"/>
      <c r="C555" s="223"/>
      <c r="D555" s="223"/>
      <c r="E555" s="223"/>
      <c r="F555" s="223"/>
      <c r="G555" s="223"/>
      <c r="H555" s="223"/>
      <c r="I555" s="223"/>
      <c r="J555" s="223"/>
      <c r="K555" s="223"/>
      <c r="L555" s="223"/>
      <c r="M555" s="223"/>
      <c r="N555" s="223"/>
      <c r="O555" s="223"/>
      <c r="P555" s="223"/>
      <c r="Q555" s="223"/>
      <c r="R555" s="223"/>
      <c r="S555" s="223"/>
      <c r="T555" s="223"/>
      <c r="U555" s="223"/>
    </row>
    <row r="556" spans="2:21">
      <c r="B556" s="223"/>
      <c r="C556" s="223"/>
      <c r="D556" s="223"/>
      <c r="E556" s="223"/>
      <c r="F556" s="223"/>
      <c r="G556" s="223"/>
      <c r="H556" s="223"/>
      <c r="I556" s="223"/>
      <c r="J556" s="223"/>
      <c r="K556" s="223"/>
      <c r="L556" s="223"/>
      <c r="M556" s="223"/>
      <c r="N556" s="223"/>
      <c r="O556" s="223"/>
      <c r="P556" s="223"/>
      <c r="Q556" s="223"/>
      <c r="R556" s="223"/>
      <c r="S556" s="223"/>
      <c r="T556" s="223"/>
      <c r="U556" s="223"/>
    </row>
    <row r="557" spans="2:21">
      <c r="B557" s="223"/>
      <c r="C557" s="223"/>
      <c r="D557" s="223"/>
      <c r="E557" s="223"/>
      <c r="F557" s="223"/>
      <c r="G557" s="223"/>
      <c r="H557" s="223"/>
      <c r="I557" s="223"/>
      <c r="J557" s="223"/>
      <c r="K557" s="223"/>
      <c r="L557" s="223"/>
      <c r="M557" s="223"/>
      <c r="N557" s="223"/>
      <c r="O557" s="223"/>
      <c r="P557" s="223"/>
      <c r="Q557" s="223"/>
      <c r="R557" s="223"/>
      <c r="S557" s="223"/>
      <c r="T557" s="223"/>
      <c r="U557" s="223"/>
    </row>
    <row r="558" spans="2:21">
      <c r="B558" s="223"/>
      <c r="C558" s="223"/>
      <c r="D558" s="223"/>
      <c r="E558" s="223"/>
      <c r="F558" s="223"/>
      <c r="G558" s="223"/>
      <c r="H558" s="223"/>
      <c r="I558" s="223"/>
      <c r="J558" s="223"/>
      <c r="K558" s="223"/>
      <c r="L558" s="223"/>
      <c r="M558" s="223"/>
      <c r="N558" s="223"/>
      <c r="O558" s="223"/>
      <c r="P558" s="223"/>
      <c r="Q558" s="223"/>
      <c r="R558" s="223"/>
      <c r="S558" s="223"/>
      <c r="T558" s="223"/>
      <c r="U558" s="223"/>
    </row>
    <row r="559" spans="2:21">
      <c r="B559" s="223"/>
      <c r="C559" s="223"/>
      <c r="D559" s="223"/>
      <c r="E559" s="223"/>
      <c r="F559" s="223"/>
      <c r="G559" s="223"/>
      <c r="H559" s="223"/>
      <c r="I559" s="223"/>
      <c r="J559" s="223"/>
      <c r="K559" s="223"/>
      <c r="L559" s="223"/>
      <c r="M559" s="223"/>
      <c r="N559" s="223"/>
      <c r="O559" s="223"/>
      <c r="P559" s="223"/>
      <c r="Q559" s="223"/>
      <c r="R559" s="223"/>
      <c r="S559" s="223"/>
      <c r="T559" s="223"/>
      <c r="U559" s="223"/>
    </row>
    <row r="560" spans="2:21">
      <c r="B560" s="223"/>
      <c r="C560" s="223"/>
      <c r="D560" s="223"/>
      <c r="E560" s="223"/>
      <c r="F560" s="223"/>
      <c r="G560" s="223"/>
      <c r="H560" s="223"/>
      <c r="I560" s="223"/>
      <c r="J560" s="223"/>
      <c r="K560" s="223"/>
      <c r="L560" s="223"/>
      <c r="M560" s="223"/>
      <c r="N560" s="223"/>
      <c r="O560" s="223"/>
      <c r="P560" s="223"/>
      <c r="Q560" s="223"/>
      <c r="R560" s="223"/>
      <c r="S560" s="223"/>
      <c r="T560" s="223"/>
      <c r="U560" s="223"/>
    </row>
    <row r="561" spans="2:21">
      <c r="B561" s="223"/>
      <c r="C561" s="223"/>
      <c r="D561" s="223"/>
      <c r="E561" s="223"/>
      <c r="F561" s="223"/>
      <c r="G561" s="223"/>
      <c r="H561" s="223"/>
      <c r="I561" s="223"/>
      <c r="J561" s="223"/>
      <c r="K561" s="223"/>
      <c r="L561" s="223"/>
      <c r="M561" s="223"/>
      <c r="N561" s="223"/>
      <c r="O561" s="223"/>
      <c r="P561" s="223"/>
      <c r="Q561" s="223"/>
      <c r="R561" s="223"/>
      <c r="S561" s="223"/>
      <c r="T561" s="223"/>
      <c r="U561" s="223"/>
    </row>
    <row r="562" spans="2:21">
      <c r="B562" s="223"/>
      <c r="C562" s="223"/>
      <c r="D562" s="223"/>
      <c r="E562" s="223"/>
      <c r="F562" s="223"/>
      <c r="G562" s="223"/>
      <c r="H562" s="223"/>
      <c r="I562" s="223"/>
      <c r="J562" s="223"/>
      <c r="K562" s="223"/>
      <c r="L562" s="223"/>
      <c r="M562" s="223"/>
      <c r="N562" s="223"/>
      <c r="O562" s="223"/>
      <c r="P562" s="223"/>
      <c r="Q562" s="223"/>
      <c r="R562" s="223"/>
      <c r="S562" s="223"/>
      <c r="T562" s="223"/>
      <c r="U562" s="223"/>
    </row>
    <row r="563" spans="2:21">
      <c r="B563" s="223"/>
      <c r="C563" s="223"/>
      <c r="D563" s="223"/>
      <c r="E563" s="223"/>
      <c r="F563" s="223"/>
      <c r="G563" s="223"/>
      <c r="H563" s="223"/>
      <c r="I563" s="223"/>
      <c r="J563" s="223"/>
      <c r="K563" s="223"/>
      <c r="L563" s="223"/>
      <c r="M563" s="223"/>
      <c r="N563" s="223"/>
      <c r="O563" s="223"/>
      <c r="P563" s="223"/>
      <c r="Q563" s="223"/>
      <c r="R563" s="223"/>
      <c r="S563" s="223"/>
      <c r="T563" s="223"/>
      <c r="U563" s="223"/>
    </row>
    <row r="564" spans="2:21">
      <c r="B564" s="223"/>
      <c r="C564" s="223"/>
      <c r="D564" s="223"/>
      <c r="E564" s="223"/>
      <c r="F564" s="223"/>
      <c r="G564" s="223"/>
      <c r="H564" s="223"/>
      <c r="I564" s="223"/>
      <c r="J564" s="223"/>
      <c r="K564" s="223"/>
      <c r="L564" s="223"/>
      <c r="M564" s="223"/>
      <c r="N564" s="223"/>
      <c r="O564" s="223"/>
      <c r="P564" s="223"/>
      <c r="Q564" s="223"/>
      <c r="R564" s="223"/>
      <c r="S564" s="223"/>
      <c r="T564" s="223"/>
      <c r="U564" s="223"/>
    </row>
    <row r="565" spans="2:21">
      <c r="B565" s="223"/>
      <c r="C565" s="223"/>
      <c r="D565" s="223"/>
      <c r="E565" s="223"/>
      <c r="F565" s="223"/>
      <c r="G565" s="223"/>
      <c r="H565" s="223"/>
      <c r="I565" s="223"/>
      <c r="J565" s="223"/>
      <c r="K565" s="223"/>
      <c r="L565" s="223"/>
      <c r="M565" s="223"/>
      <c r="N565" s="223"/>
      <c r="O565" s="223"/>
      <c r="P565" s="223"/>
      <c r="Q565" s="223"/>
      <c r="R565" s="223"/>
      <c r="S565" s="223"/>
      <c r="T565" s="223"/>
      <c r="U565" s="223"/>
    </row>
    <row r="566" spans="2:21">
      <c r="B566" s="223"/>
      <c r="C566" s="223"/>
      <c r="D566" s="223"/>
      <c r="E566" s="223"/>
      <c r="F566" s="223"/>
      <c r="G566" s="223"/>
      <c r="H566" s="223"/>
      <c r="I566" s="223"/>
      <c r="J566" s="223"/>
      <c r="K566" s="223"/>
      <c r="L566" s="223"/>
      <c r="M566" s="223"/>
      <c r="N566" s="223"/>
      <c r="O566" s="223"/>
      <c r="P566" s="223"/>
      <c r="Q566" s="223"/>
      <c r="R566" s="223"/>
      <c r="S566" s="223"/>
      <c r="T566" s="223"/>
      <c r="U566" s="223"/>
    </row>
    <row r="567" spans="2:21">
      <c r="B567" s="223"/>
      <c r="C567" s="223"/>
      <c r="D567" s="223"/>
      <c r="E567" s="223"/>
      <c r="F567" s="223"/>
      <c r="G567" s="223"/>
      <c r="H567" s="223"/>
      <c r="I567" s="223"/>
      <c r="J567" s="223"/>
      <c r="K567" s="223"/>
      <c r="L567" s="223"/>
      <c r="M567" s="223"/>
      <c r="N567" s="223"/>
      <c r="O567" s="223"/>
      <c r="P567" s="223"/>
      <c r="Q567" s="223"/>
      <c r="R567" s="223"/>
      <c r="S567" s="223"/>
      <c r="T567" s="223"/>
      <c r="U567" s="223"/>
    </row>
    <row r="568" spans="2:21">
      <c r="B568" s="223"/>
      <c r="C568" s="223"/>
      <c r="D568" s="223"/>
      <c r="E568" s="223"/>
      <c r="F568" s="223"/>
      <c r="G568" s="223"/>
      <c r="H568" s="223"/>
      <c r="I568" s="223"/>
      <c r="J568" s="223"/>
      <c r="K568" s="223"/>
      <c r="L568" s="223"/>
      <c r="M568" s="223"/>
      <c r="N568" s="223"/>
      <c r="O568" s="223"/>
      <c r="P568" s="223"/>
      <c r="Q568" s="223"/>
      <c r="R568" s="223"/>
      <c r="S568" s="223"/>
      <c r="T568" s="223"/>
      <c r="U568" s="223"/>
    </row>
    <row r="569" spans="2:21">
      <c r="B569" s="223"/>
      <c r="C569" s="223"/>
      <c r="D569" s="223"/>
      <c r="E569" s="223"/>
      <c r="F569" s="223"/>
      <c r="G569" s="223"/>
      <c r="H569" s="223"/>
      <c r="I569" s="223"/>
      <c r="J569" s="223"/>
      <c r="K569" s="223"/>
      <c r="L569" s="223"/>
      <c r="M569" s="223"/>
      <c r="N569" s="223"/>
      <c r="O569" s="223"/>
      <c r="P569" s="223"/>
      <c r="Q569" s="223"/>
      <c r="R569" s="223"/>
      <c r="S569" s="223"/>
      <c r="T569" s="223"/>
      <c r="U569" s="223"/>
    </row>
    <row r="570" spans="2:21">
      <c r="B570" s="223"/>
      <c r="C570" s="223"/>
      <c r="D570" s="223"/>
      <c r="E570" s="223"/>
      <c r="F570" s="223"/>
      <c r="G570" s="223"/>
      <c r="H570" s="223"/>
      <c r="I570" s="223"/>
      <c r="J570" s="223"/>
      <c r="K570" s="223"/>
      <c r="L570" s="223"/>
      <c r="M570" s="223"/>
      <c r="N570" s="223"/>
      <c r="O570" s="223"/>
      <c r="P570" s="223"/>
      <c r="Q570" s="223"/>
      <c r="R570" s="223"/>
      <c r="S570" s="223"/>
      <c r="T570" s="223"/>
      <c r="U570" s="223"/>
    </row>
    <row r="571" spans="2:21">
      <c r="B571" s="223"/>
      <c r="C571" s="223"/>
      <c r="D571" s="223"/>
      <c r="E571" s="223"/>
      <c r="F571" s="223"/>
      <c r="G571" s="223"/>
      <c r="H571" s="223"/>
      <c r="I571" s="223"/>
      <c r="J571" s="223"/>
      <c r="K571" s="223"/>
      <c r="L571" s="223"/>
      <c r="M571" s="223"/>
      <c r="N571" s="223"/>
      <c r="O571" s="223"/>
      <c r="P571" s="223"/>
      <c r="Q571" s="223"/>
      <c r="R571" s="223"/>
      <c r="S571" s="223"/>
      <c r="T571" s="223"/>
      <c r="U571" s="223"/>
    </row>
    <row r="572" spans="2:21">
      <c r="B572" s="223"/>
      <c r="C572" s="223"/>
      <c r="D572" s="223"/>
      <c r="E572" s="223"/>
      <c r="F572" s="223"/>
      <c r="G572" s="223"/>
      <c r="H572" s="223"/>
      <c r="I572" s="223"/>
      <c r="J572" s="223"/>
      <c r="K572" s="223"/>
      <c r="L572" s="223"/>
      <c r="M572" s="223"/>
      <c r="N572" s="223"/>
      <c r="O572" s="223"/>
      <c r="P572" s="223"/>
      <c r="Q572" s="223"/>
      <c r="R572" s="223"/>
      <c r="S572" s="223"/>
      <c r="T572" s="223"/>
      <c r="U572" s="223"/>
    </row>
    <row r="573" spans="2:21">
      <c r="B573" s="223"/>
      <c r="C573" s="223"/>
      <c r="D573" s="223"/>
      <c r="E573" s="223"/>
      <c r="F573" s="223"/>
      <c r="G573" s="223"/>
      <c r="H573" s="223"/>
      <c r="I573" s="223"/>
      <c r="J573" s="223"/>
      <c r="K573" s="223"/>
      <c r="L573" s="223"/>
      <c r="M573" s="223"/>
      <c r="N573" s="223"/>
      <c r="O573" s="223"/>
      <c r="P573" s="223"/>
      <c r="Q573" s="223"/>
      <c r="R573" s="223"/>
      <c r="S573" s="223"/>
      <c r="T573" s="223"/>
      <c r="U573" s="223"/>
    </row>
    <row r="574" spans="2:21">
      <c r="B574" s="223"/>
      <c r="C574" s="223"/>
      <c r="D574" s="223"/>
      <c r="E574" s="223"/>
      <c r="F574" s="223"/>
      <c r="G574" s="223"/>
      <c r="H574" s="223"/>
      <c r="I574" s="223"/>
      <c r="J574" s="223"/>
      <c r="K574" s="223"/>
      <c r="L574" s="223"/>
      <c r="M574" s="223"/>
      <c r="N574" s="223"/>
      <c r="O574" s="223"/>
      <c r="P574" s="223"/>
      <c r="Q574" s="223"/>
      <c r="R574" s="223"/>
      <c r="S574" s="223"/>
      <c r="T574" s="223"/>
      <c r="U574" s="223"/>
    </row>
    <row r="575" spans="2:21">
      <c r="B575" s="223"/>
      <c r="C575" s="223"/>
      <c r="D575" s="223"/>
      <c r="E575" s="223"/>
      <c r="F575" s="223"/>
      <c r="G575" s="223"/>
      <c r="H575" s="223"/>
      <c r="I575" s="223"/>
      <c r="J575" s="223"/>
      <c r="K575" s="223"/>
      <c r="L575" s="223"/>
      <c r="M575" s="223"/>
      <c r="N575" s="223"/>
      <c r="O575" s="223"/>
      <c r="P575" s="223"/>
      <c r="Q575" s="223"/>
      <c r="R575" s="223"/>
      <c r="S575" s="223"/>
      <c r="T575" s="223"/>
      <c r="U575" s="223"/>
    </row>
    <row r="576" spans="2:21">
      <c r="B576" s="223"/>
      <c r="C576" s="223"/>
      <c r="D576" s="223"/>
      <c r="E576" s="223"/>
      <c r="F576" s="223"/>
      <c r="G576" s="223"/>
      <c r="H576" s="223"/>
      <c r="I576" s="223"/>
      <c r="J576" s="223"/>
      <c r="K576" s="223"/>
      <c r="L576" s="223"/>
      <c r="M576" s="223"/>
      <c r="N576" s="223"/>
      <c r="O576" s="223"/>
      <c r="P576" s="223"/>
      <c r="Q576" s="223"/>
      <c r="R576" s="223"/>
      <c r="S576" s="223"/>
      <c r="T576" s="223"/>
      <c r="U576" s="223"/>
    </row>
    <row r="577" spans="2:21">
      <c r="B577" s="223"/>
      <c r="C577" s="223"/>
      <c r="D577" s="223"/>
      <c r="E577" s="223"/>
      <c r="F577" s="223"/>
      <c r="G577" s="223"/>
      <c r="H577" s="223"/>
      <c r="I577" s="223"/>
      <c r="J577" s="223"/>
      <c r="K577" s="223"/>
      <c r="L577" s="223"/>
      <c r="M577" s="223"/>
      <c r="N577" s="223"/>
      <c r="O577" s="223"/>
      <c r="P577" s="223"/>
      <c r="Q577" s="223"/>
      <c r="R577" s="223"/>
      <c r="S577" s="223"/>
      <c r="T577" s="223"/>
      <c r="U577" s="223"/>
    </row>
    <row r="578" spans="2:21">
      <c r="B578" s="223"/>
      <c r="C578" s="223"/>
      <c r="D578" s="223"/>
      <c r="E578" s="223"/>
      <c r="F578" s="223"/>
      <c r="G578" s="223"/>
      <c r="H578" s="223"/>
      <c r="I578" s="223"/>
      <c r="J578" s="223"/>
      <c r="K578" s="223"/>
      <c r="L578" s="223"/>
      <c r="M578" s="223"/>
      <c r="N578" s="223"/>
      <c r="O578" s="223"/>
      <c r="P578" s="223"/>
      <c r="Q578" s="223"/>
      <c r="R578" s="223"/>
      <c r="S578" s="223"/>
      <c r="T578" s="223"/>
      <c r="U578" s="223"/>
    </row>
    <row r="579" spans="2:21">
      <c r="B579" s="223"/>
      <c r="C579" s="223"/>
      <c r="D579" s="223"/>
      <c r="E579" s="223"/>
      <c r="F579" s="223"/>
      <c r="G579" s="223"/>
      <c r="H579" s="223"/>
      <c r="I579" s="223"/>
      <c r="J579" s="223"/>
      <c r="K579" s="223"/>
      <c r="L579" s="223"/>
      <c r="M579" s="223"/>
      <c r="N579" s="223"/>
      <c r="O579" s="223"/>
      <c r="P579" s="223"/>
      <c r="Q579" s="223"/>
      <c r="R579" s="223"/>
      <c r="S579" s="223"/>
      <c r="T579" s="223"/>
      <c r="U579" s="223"/>
    </row>
    <row r="580" spans="2:21">
      <c r="B580" s="223"/>
      <c r="C580" s="223"/>
      <c r="D580" s="223"/>
      <c r="E580" s="223"/>
      <c r="F580" s="223"/>
      <c r="G580" s="223"/>
      <c r="H580" s="223"/>
      <c r="I580" s="223"/>
      <c r="J580" s="223"/>
      <c r="K580" s="223"/>
      <c r="L580" s="223"/>
      <c r="M580" s="223"/>
      <c r="N580" s="223"/>
      <c r="O580" s="223"/>
      <c r="P580" s="223"/>
      <c r="Q580" s="223"/>
      <c r="R580" s="223"/>
      <c r="S580" s="223"/>
      <c r="T580" s="223"/>
      <c r="U580" s="223"/>
    </row>
    <row r="581" spans="2:21">
      <c r="B581" s="223"/>
      <c r="C581" s="223"/>
      <c r="D581" s="223"/>
      <c r="E581" s="223"/>
      <c r="F581" s="223"/>
      <c r="G581" s="223"/>
      <c r="H581" s="223"/>
      <c r="I581" s="223"/>
      <c r="J581" s="223"/>
      <c r="K581" s="223"/>
      <c r="L581" s="223"/>
      <c r="M581" s="223"/>
      <c r="N581" s="223"/>
      <c r="O581" s="223"/>
      <c r="P581" s="223"/>
      <c r="Q581" s="223"/>
      <c r="R581" s="223"/>
      <c r="S581" s="223"/>
      <c r="T581" s="223"/>
      <c r="U581" s="223"/>
    </row>
    <row r="582" spans="2:21">
      <c r="B582" s="223"/>
      <c r="C582" s="223"/>
      <c r="D582" s="223"/>
      <c r="E582" s="223"/>
      <c r="F582" s="223"/>
      <c r="G582" s="223"/>
      <c r="H582" s="223"/>
      <c r="I582" s="223"/>
      <c r="J582" s="223"/>
      <c r="K582" s="223"/>
      <c r="L582" s="223"/>
      <c r="M582" s="223"/>
      <c r="N582" s="223"/>
      <c r="O582" s="223"/>
      <c r="P582" s="223"/>
      <c r="Q582" s="223"/>
      <c r="R582" s="223"/>
      <c r="S582" s="223"/>
      <c r="T582" s="223"/>
      <c r="U582" s="223"/>
    </row>
    <row r="583" spans="2:21">
      <c r="B583" s="223"/>
      <c r="C583" s="223"/>
      <c r="D583" s="223"/>
      <c r="E583" s="223"/>
      <c r="F583" s="223"/>
      <c r="G583" s="223"/>
      <c r="H583" s="223"/>
      <c r="I583" s="223"/>
      <c r="J583" s="223"/>
      <c r="K583" s="223"/>
      <c r="L583" s="223"/>
      <c r="M583" s="223"/>
      <c r="N583" s="223"/>
      <c r="O583" s="223"/>
      <c r="P583" s="223"/>
      <c r="Q583" s="223"/>
      <c r="R583" s="223"/>
      <c r="S583" s="223"/>
      <c r="T583" s="223"/>
      <c r="U583" s="223"/>
    </row>
    <row r="584" spans="2:21">
      <c r="B584" s="223"/>
      <c r="C584" s="223"/>
      <c r="D584" s="223"/>
      <c r="E584" s="223"/>
      <c r="F584" s="223"/>
      <c r="G584" s="223"/>
      <c r="H584" s="223"/>
      <c r="I584" s="223"/>
      <c r="J584" s="223"/>
      <c r="K584" s="223"/>
      <c r="L584" s="223"/>
      <c r="M584" s="223"/>
      <c r="N584" s="223"/>
      <c r="O584" s="223"/>
      <c r="P584" s="223"/>
      <c r="Q584" s="223"/>
      <c r="R584" s="223"/>
      <c r="S584" s="223"/>
      <c r="T584" s="223"/>
      <c r="U584" s="223"/>
    </row>
    <row r="585" spans="2:21">
      <c r="B585" s="223"/>
      <c r="C585" s="223"/>
      <c r="D585" s="223"/>
      <c r="E585" s="223"/>
      <c r="F585" s="223"/>
      <c r="G585" s="223"/>
      <c r="H585" s="223"/>
      <c r="I585" s="223"/>
      <c r="J585" s="223"/>
      <c r="K585" s="223"/>
      <c r="L585" s="223"/>
      <c r="M585" s="223"/>
      <c r="N585" s="223"/>
      <c r="O585" s="223"/>
      <c r="P585" s="223"/>
      <c r="Q585" s="223"/>
      <c r="R585" s="223"/>
      <c r="S585" s="223"/>
      <c r="T585" s="223"/>
      <c r="U585" s="223"/>
    </row>
    <row r="586" spans="2:21">
      <c r="B586" s="223"/>
      <c r="C586" s="223"/>
      <c r="D586" s="223"/>
      <c r="E586" s="223"/>
      <c r="F586" s="223"/>
      <c r="G586" s="223"/>
      <c r="H586" s="223"/>
      <c r="I586" s="223"/>
      <c r="J586" s="223"/>
      <c r="K586" s="223"/>
      <c r="L586" s="223"/>
      <c r="M586" s="223"/>
      <c r="N586" s="223"/>
      <c r="O586" s="223"/>
      <c r="P586" s="223"/>
      <c r="Q586" s="223"/>
      <c r="R586" s="223"/>
      <c r="S586" s="223"/>
      <c r="T586" s="223"/>
      <c r="U586" s="223"/>
    </row>
    <row r="587" spans="2:21">
      <c r="B587" s="223"/>
      <c r="C587" s="223"/>
      <c r="D587" s="223"/>
      <c r="E587" s="223"/>
      <c r="F587" s="223"/>
      <c r="G587" s="223"/>
      <c r="H587" s="223"/>
      <c r="I587" s="223"/>
      <c r="J587" s="223"/>
      <c r="K587" s="223"/>
      <c r="L587" s="223"/>
      <c r="M587" s="223"/>
      <c r="N587" s="223"/>
      <c r="O587" s="223"/>
      <c r="P587" s="223"/>
      <c r="Q587" s="223"/>
      <c r="R587" s="223"/>
      <c r="S587" s="223"/>
      <c r="T587" s="223"/>
      <c r="U587" s="223"/>
    </row>
    <row r="588" spans="2:21">
      <c r="B588" s="223"/>
      <c r="C588" s="223"/>
      <c r="D588" s="223"/>
      <c r="E588" s="223"/>
      <c r="F588" s="223"/>
      <c r="G588" s="223"/>
      <c r="H588" s="223"/>
      <c r="I588" s="223"/>
      <c r="J588" s="223"/>
      <c r="K588" s="223"/>
      <c r="L588" s="223"/>
      <c r="M588" s="223"/>
      <c r="N588" s="223"/>
      <c r="O588" s="223"/>
      <c r="P588" s="223"/>
      <c r="Q588" s="223"/>
      <c r="R588" s="223"/>
      <c r="S588" s="223"/>
      <c r="T588" s="223"/>
      <c r="U588" s="223"/>
    </row>
    <row r="589" spans="2:21">
      <c r="B589" s="223"/>
      <c r="C589" s="223"/>
      <c r="D589" s="223"/>
      <c r="E589" s="223"/>
      <c r="F589" s="223"/>
      <c r="G589" s="223"/>
      <c r="H589" s="223"/>
      <c r="I589" s="223"/>
      <c r="J589" s="223"/>
      <c r="K589" s="223"/>
      <c r="L589" s="223"/>
      <c r="M589" s="223"/>
      <c r="N589" s="223"/>
      <c r="O589" s="223"/>
      <c r="P589" s="223"/>
      <c r="Q589" s="223"/>
      <c r="R589" s="223"/>
      <c r="S589" s="223"/>
      <c r="T589" s="223"/>
      <c r="U589" s="223"/>
    </row>
    <row r="590" spans="2:21">
      <c r="B590" s="223"/>
      <c r="C590" s="223"/>
      <c r="D590" s="223"/>
      <c r="E590" s="223"/>
      <c r="F590" s="223"/>
      <c r="G590" s="223"/>
      <c r="H590" s="223"/>
      <c r="I590" s="223"/>
      <c r="J590" s="223"/>
      <c r="K590" s="223"/>
      <c r="L590" s="223"/>
      <c r="M590" s="223"/>
      <c r="N590" s="223"/>
      <c r="O590" s="223"/>
      <c r="P590" s="223"/>
      <c r="Q590" s="223"/>
      <c r="R590" s="223"/>
      <c r="S590" s="223"/>
      <c r="T590" s="223"/>
      <c r="U590" s="223"/>
    </row>
    <row r="591" spans="2:21">
      <c r="B591" s="223"/>
      <c r="C591" s="223"/>
      <c r="D591" s="223"/>
      <c r="E591" s="223"/>
      <c r="F591" s="223"/>
      <c r="G591" s="223"/>
      <c r="H591" s="223"/>
      <c r="I591" s="223"/>
      <c r="J591" s="223"/>
      <c r="K591" s="223"/>
      <c r="L591" s="223"/>
      <c r="M591" s="223"/>
      <c r="N591" s="223"/>
      <c r="O591" s="223"/>
      <c r="P591" s="223"/>
      <c r="Q591" s="223"/>
      <c r="R591" s="223"/>
      <c r="S591" s="223"/>
      <c r="T591" s="223"/>
      <c r="U591" s="223"/>
    </row>
    <row r="592" spans="2:21">
      <c r="B592" s="223"/>
      <c r="C592" s="223"/>
      <c r="D592" s="223"/>
      <c r="E592" s="223"/>
      <c r="F592" s="223"/>
      <c r="G592" s="223"/>
      <c r="H592" s="223"/>
      <c r="I592" s="223"/>
      <c r="J592" s="223"/>
      <c r="K592" s="223"/>
      <c r="L592" s="223"/>
      <c r="M592" s="223"/>
      <c r="N592" s="223"/>
      <c r="O592" s="223"/>
      <c r="P592" s="223"/>
      <c r="Q592" s="223"/>
      <c r="R592" s="223"/>
      <c r="S592" s="223"/>
      <c r="T592" s="223"/>
      <c r="U592" s="223"/>
    </row>
    <row r="593" spans="2:21">
      <c r="B593" s="223"/>
      <c r="C593" s="223"/>
      <c r="D593" s="223"/>
      <c r="E593" s="223"/>
      <c r="F593" s="223"/>
      <c r="G593" s="223"/>
      <c r="H593" s="223"/>
      <c r="I593" s="223"/>
      <c r="J593" s="223"/>
      <c r="K593" s="223"/>
      <c r="L593" s="223"/>
      <c r="M593" s="223"/>
      <c r="N593" s="223"/>
      <c r="O593" s="223"/>
      <c r="P593" s="223"/>
      <c r="Q593" s="223"/>
      <c r="R593" s="223"/>
      <c r="S593" s="223"/>
      <c r="T593" s="223"/>
      <c r="U593" s="223"/>
    </row>
    <row r="594" spans="2:21">
      <c r="B594" s="223"/>
      <c r="C594" s="223"/>
      <c r="D594" s="223"/>
      <c r="E594" s="223"/>
      <c r="F594" s="223"/>
      <c r="G594" s="223"/>
      <c r="H594" s="223"/>
      <c r="I594" s="223"/>
      <c r="J594" s="223"/>
      <c r="K594" s="223"/>
      <c r="L594" s="223"/>
      <c r="M594" s="223"/>
      <c r="N594" s="223"/>
      <c r="O594" s="223"/>
      <c r="P594" s="223"/>
      <c r="Q594" s="223"/>
      <c r="R594" s="223"/>
      <c r="S594" s="223"/>
      <c r="T594" s="223"/>
      <c r="U594" s="223"/>
    </row>
    <row r="595" spans="2:21">
      <c r="B595" s="223"/>
      <c r="C595" s="223"/>
      <c r="D595" s="223"/>
      <c r="E595" s="223"/>
      <c r="F595" s="223"/>
      <c r="G595" s="223"/>
      <c r="H595" s="223"/>
      <c r="I595" s="223"/>
      <c r="J595" s="223"/>
      <c r="K595" s="223"/>
      <c r="L595" s="223"/>
      <c r="M595" s="223"/>
      <c r="N595" s="223"/>
      <c r="O595" s="223"/>
      <c r="P595" s="223"/>
      <c r="Q595" s="223"/>
      <c r="R595" s="223"/>
      <c r="S595" s="223"/>
      <c r="T595" s="223"/>
      <c r="U595" s="223"/>
    </row>
    <row r="596" spans="2:21">
      <c r="B596" s="223"/>
      <c r="C596" s="223"/>
      <c r="D596" s="223"/>
      <c r="E596" s="223"/>
      <c r="F596" s="223"/>
      <c r="G596" s="223"/>
      <c r="H596" s="223"/>
      <c r="I596" s="223"/>
      <c r="J596" s="223"/>
      <c r="K596" s="223"/>
      <c r="L596" s="223"/>
      <c r="M596" s="223"/>
      <c r="N596" s="223"/>
      <c r="O596" s="223"/>
      <c r="P596" s="223"/>
      <c r="Q596" s="223"/>
      <c r="R596" s="223"/>
      <c r="S596" s="223"/>
      <c r="T596" s="223"/>
      <c r="U596" s="223"/>
    </row>
    <row r="597" spans="2:21">
      <c r="B597" s="223"/>
      <c r="C597" s="223"/>
      <c r="D597" s="223"/>
      <c r="E597" s="223"/>
      <c r="F597" s="223"/>
      <c r="G597" s="223"/>
      <c r="H597" s="223"/>
      <c r="I597" s="223"/>
      <c r="J597" s="223"/>
      <c r="K597" s="223"/>
      <c r="L597" s="223"/>
      <c r="M597" s="223"/>
      <c r="N597" s="223"/>
      <c r="O597" s="223"/>
      <c r="P597" s="223"/>
      <c r="Q597" s="223"/>
      <c r="R597" s="223"/>
      <c r="S597" s="223"/>
      <c r="T597" s="223"/>
      <c r="U597" s="223"/>
    </row>
    <row r="598" spans="2:21">
      <c r="B598" s="223"/>
      <c r="C598" s="223"/>
      <c r="D598" s="223"/>
      <c r="E598" s="223"/>
      <c r="F598" s="223"/>
      <c r="G598" s="223"/>
      <c r="H598" s="223"/>
      <c r="I598" s="223"/>
      <c r="J598" s="223"/>
      <c r="K598" s="223"/>
      <c r="L598" s="223"/>
      <c r="M598" s="223"/>
      <c r="N598" s="223"/>
      <c r="O598" s="223"/>
      <c r="P598" s="223"/>
      <c r="Q598" s="223"/>
      <c r="R598" s="223"/>
      <c r="S598" s="223"/>
      <c r="T598" s="223"/>
      <c r="U598" s="223"/>
    </row>
    <row r="599" spans="2:21">
      <c r="B599" s="223"/>
      <c r="C599" s="223"/>
      <c r="D599" s="223"/>
      <c r="E599" s="223"/>
      <c r="F599" s="223"/>
      <c r="G599" s="223"/>
      <c r="H599" s="223"/>
      <c r="I599" s="223"/>
      <c r="J599" s="223"/>
      <c r="K599" s="223"/>
      <c r="L599" s="223"/>
      <c r="M599" s="223"/>
      <c r="N599" s="223"/>
      <c r="O599" s="223"/>
      <c r="P599" s="223"/>
      <c r="Q599" s="223"/>
      <c r="R599" s="223"/>
      <c r="S599" s="223"/>
      <c r="T599" s="223"/>
      <c r="U599" s="223"/>
    </row>
    <row r="600" spans="2:21">
      <c r="B600" s="223"/>
      <c r="C600" s="223"/>
      <c r="D600" s="223"/>
      <c r="E600" s="223"/>
      <c r="F600" s="223"/>
      <c r="G600" s="223"/>
      <c r="H600" s="223"/>
      <c r="I600" s="223"/>
      <c r="J600" s="223"/>
      <c r="K600" s="223"/>
      <c r="L600" s="223"/>
      <c r="M600" s="223"/>
      <c r="N600" s="223"/>
      <c r="O600" s="223"/>
      <c r="P600" s="223"/>
      <c r="Q600" s="223"/>
      <c r="R600" s="223"/>
      <c r="S600" s="223"/>
      <c r="T600" s="223"/>
      <c r="U600" s="223"/>
    </row>
    <row r="601" spans="2:21">
      <c r="B601" s="223"/>
      <c r="C601" s="223"/>
      <c r="D601" s="223"/>
      <c r="E601" s="223"/>
      <c r="F601" s="223"/>
      <c r="G601" s="223"/>
      <c r="H601" s="223"/>
      <c r="I601" s="223"/>
      <c r="J601" s="223"/>
      <c r="K601" s="223"/>
      <c r="L601" s="223"/>
      <c r="M601" s="223"/>
      <c r="N601" s="223"/>
      <c r="O601" s="223"/>
      <c r="P601" s="223"/>
      <c r="Q601" s="223"/>
      <c r="R601" s="223"/>
      <c r="S601" s="223"/>
      <c r="T601" s="223"/>
      <c r="U601" s="223"/>
    </row>
    <row r="602" spans="2:21">
      <c r="B602" s="223"/>
      <c r="C602" s="223"/>
      <c r="D602" s="223"/>
      <c r="E602" s="223"/>
      <c r="F602" s="223"/>
      <c r="G602" s="223"/>
      <c r="H602" s="223"/>
      <c r="I602" s="223"/>
      <c r="J602" s="223"/>
      <c r="K602" s="223"/>
      <c r="L602" s="223"/>
      <c r="M602" s="223"/>
      <c r="N602" s="223"/>
      <c r="O602" s="223"/>
      <c r="P602" s="223"/>
      <c r="Q602" s="223"/>
      <c r="R602" s="223"/>
      <c r="S602" s="223"/>
      <c r="T602" s="223"/>
      <c r="U602" s="223"/>
    </row>
    <row r="603" spans="2:21">
      <c r="B603" s="223"/>
      <c r="C603" s="223"/>
      <c r="D603" s="223"/>
      <c r="E603" s="223"/>
      <c r="F603" s="223"/>
      <c r="G603" s="223"/>
      <c r="H603" s="223"/>
      <c r="I603" s="223"/>
      <c r="J603" s="223"/>
      <c r="K603" s="223"/>
      <c r="L603" s="223"/>
      <c r="M603" s="223"/>
      <c r="N603" s="223"/>
      <c r="O603" s="223"/>
      <c r="P603" s="223"/>
      <c r="Q603" s="223"/>
      <c r="R603" s="223"/>
      <c r="S603" s="223"/>
      <c r="T603" s="223"/>
      <c r="U603" s="223"/>
    </row>
    <row r="604" spans="2:21">
      <c r="B604" s="223"/>
      <c r="C604" s="223"/>
      <c r="D604" s="223"/>
      <c r="E604" s="223"/>
      <c r="F604" s="223"/>
      <c r="G604" s="223"/>
      <c r="H604" s="223"/>
      <c r="I604" s="223"/>
      <c r="J604" s="223"/>
      <c r="K604" s="223"/>
      <c r="L604" s="223"/>
      <c r="M604" s="223"/>
      <c r="N604" s="223"/>
      <c r="O604" s="223"/>
      <c r="P604" s="223"/>
      <c r="Q604" s="223"/>
      <c r="R604" s="223"/>
      <c r="S604" s="223"/>
      <c r="T604" s="223"/>
      <c r="U604" s="223"/>
    </row>
    <row r="605" spans="2:21">
      <c r="B605" s="223"/>
      <c r="C605" s="223"/>
      <c r="D605" s="223"/>
      <c r="E605" s="223"/>
      <c r="F605" s="223"/>
      <c r="G605" s="223"/>
      <c r="H605" s="223"/>
      <c r="I605" s="223"/>
      <c r="J605" s="223"/>
      <c r="K605" s="223"/>
      <c r="L605" s="223"/>
      <c r="M605" s="223"/>
      <c r="N605" s="223"/>
      <c r="O605" s="223"/>
      <c r="P605" s="223"/>
      <c r="Q605" s="223"/>
      <c r="R605" s="223"/>
      <c r="S605" s="223"/>
      <c r="T605" s="223"/>
      <c r="U605" s="223"/>
    </row>
    <row r="606" spans="2:21">
      <c r="B606" s="223"/>
      <c r="C606" s="223"/>
      <c r="D606" s="223"/>
      <c r="E606" s="223"/>
      <c r="F606" s="223"/>
      <c r="G606" s="223"/>
      <c r="H606" s="223"/>
      <c r="I606" s="223"/>
      <c r="J606" s="223"/>
      <c r="K606" s="223"/>
      <c r="L606" s="223"/>
      <c r="M606" s="223"/>
      <c r="N606" s="223"/>
      <c r="O606" s="223"/>
      <c r="P606" s="223"/>
      <c r="Q606" s="223"/>
      <c r="R606" s="223"/>
      <c r="S606" s="223"/>
      <c r="T606" s="223"/>
      <c r="U606" s="223"/>
    </row>
    <row r="607" spans="2:21">
      <c r="B607" s="223"/>
      <c r="C607" s="223"/>
      <c r="D607" s="223"/>
      <c r="E607" s="223"/>
      <c r="F607" s="223"/>
      <c r="G607" s="223"/>
      <c r="H607" s="223"/>
      <c r="I607" s="223"/>
      <c r="J607" s="223"/>
      <c r="K607" s="223"/>
      <c r="L607" s="223"/>
      <c r="M607" s="223"/>
      <c r="N607" s="223"/>
      <c r="O607" s="223"/>
      <c r="P607" s="223"/>
      <c r="Q607" s="223"/>
      <c r="R607" s="223"/>
      <c r="S607" s="223"/>
      <c r="T607" s="223"/>
      <c r="U607" s="223"/>
    </row>
    <row r="608" spans="2:21">
      <c r="B608" s="223"/>
      <c r="C608" s="223"/>
      <c r="D608" s="223"/>
      <c r="E608" s="223"/>
      <c r="F608" s="223"/>
      <c r="G608" s="223"/>
      <c r="H608" s="223"/>
      <c r="I608" s="223"/>
      <c r="J608" s="223"/>
      <c r="K608" s="223"/>
      <c r="L608" s="223"/>
      <c r="M608" s="223"/>
      <c r="N608" s="223"/>
      <c r="O608" s="223"/>
      <c r="P608" s="223"/>
      <c r="Q608" s="223"/>
      <c r="R608" s="223"/>
      <c r="S608" s="223"/>
      <c r="T608" s="223"/>
      <c r="U608" s="223"/>
    </row>
    <row r="609" spans="2:21">
      <c r="B609" s="223"/>
      <c r="C609" s="223"/>
      <c r="D609" s="223"/>
      <c r="E609" s="223"/>
      <c r="F609" s="223"/>
      <c r="G609" s="223"/>
      <c r="H609" s="223"/>
      <c r="I609" s="223"/>
      <c r="J609" s="223"/>
      <c r="K609" s="223"/>
      <c r="L609" s="223"/>
      <c r="M609" s="223"/>
      <c r="N609" s="223"/>
      <c r="O609" s="223"/>
      <c r="P609" s="223"/>
      <c r="Q609" s="223"/>
      <c r="R609" s="223"/>
      <c r="S609" s="223"/>
      <c r="T609" s="223"/>
      <c r="U609" s="223"/>
    </row>
    <row r="610" spans="2:21">
      <c r="B610" s="223"/>
      <c r="C610" s="223"/>
      <c r="D610" s="223"/>
      <c r="E610" s="223"/>
      <c r="F610" s="223"/>
      <c r="G610" s="223"/>
      <c r="H610" s="223"/>
      <c r="I610" s="223"/>
      <c r="J610" s="223"/>
      <c r="K610" s="223"/>
      <c r="L610" s="223"/>
      <c r="M610" s="223"/>
      <c r="N610" s="223"/>
      <c r="O610" s="223"/>
      <c r="P610" s="223"/>
      <c r="Q610" s="223"/>
      <c r="R610" s="223"/>
      <c r="S610" s="223"/>
      <c r="T610" s="223"/>
      <c r="U610" s="223"/>
    </row>
    <row r="611" spans="2:21">
      <c r="B611" s="223"/>
      <c r="C611" s="223"/>
      <c r="D611" s="223"/>
      <c r="E611" s="223"/>
      <c r="F611" s="223"/>
      <c r="G611" s="223"/>
      <c r="H611" s="223"/>
      <c r="I611" s="223"/>
      <c r="J611" s="223"/>
      <c r="K611" s="223"/>
      <c r="L611" s="223"/>
      <c r="M611" s="223"/>
      <c r="N611" s="223"/>
      <c r="O611" s="223"/>
      <c r="P611" s="223"/>
      <c r="Q611" s="223"/>
      <c r="R611" s="223"/>
      <c r="S611" s="223"/>
      <c r="T611" s="223"/>
      <c r="U611" s="223"/>
    </row>
    <row r="612" spans="2:21">
      <c r="B612" s="223"/>
      <c r="C612" s="223"/>
      <c r="D612" s="223"/>
      <c r="E612" s="223"/>
      <c r="F612" s="223"/>
      <c r="G612" s="223"/>
      <c r="H612" s="223"/>
      <c r="I612" s="223"/>
      <c r="J612" s="223"/>
      <c r="K612" s="223"/>
      <c r="L612" s="223"/>
      <c r="M612" s="223"/>
      <c r="N612" s="223"/>
      <c r="O612" s="223"/>
      <c r="P612" s="223"/>
      <c r="Q612" s="223"/>
      <c r="R612" s="223"/>
      <c r="S612" s="223"/>
      <c r="T612" s="223"/>
      <c r="U612" s="223"/>
    </row>
    <row r="613" spans="2:21">
      <c r="B613" s="223"/>
      <c r="C613" s="223"/>
      <c r="D613" s="223"/>
      <c r="E613" s="223"/>
      <c r="F613" s="223"/>
      <c r="G613" s="223"/>
      <c r="H613" s="223"/>
      <c r="I613" s="223"/>
      <c r="J613" s="223"/>
      <c r="K613" s="223"/>
      <c r="L613" s="223"/>
      <c r="M613" s="223"/>
      <c r="N613" s="223"/>
      <c r="O613" s="223"/>
      <c r="P613" s="223"/>
      <c r="Q613" s="223"/>
      <c r="R613" s="223"/>
      <c r="S613" s="223"/>
      <c r="T613" s="223"/>
      <c r="U613" s="223"/>
    </row>
    <row r="614" spans="2:21">
      <c r="B614" s="223"/>
      <c r="C614" s="223"/>
      <c r="D614" s="223"/>
      <c r="E614" s="223"/>
      <c r="F614" s="223"/>
      <c r="G614" s="223"/>
      <c r="H614" s="223"/>
      <c r="I614" s="223"/>
      <c r="J614" s="223"/>
      <c r="K614" s="223"/>
      <c r="L614" s="223"/>
      <c r="M614" s="223"/>
      <c r="N614" s="223"/>
      <c r="O614" s="223"/>
      <c r="P614" s="223"/>
      <c r="Q614" s="223"/>
      <c r="R614" s="223"/>
      <c r="S614" s="223"/>
      <c r="T614" s="223"/>
      <c r="U614" s="223"/>
    </row>
    <row r="615" spans="2:21">
      <c r="B615" s="223"/>
      <c r="C615" s="223"/>
      <c r="D615" s="223"/>
      <c r="E615" s="223"/>
      <c r="F615" s="223"/>
      <c r="G615" s="223"/>
      <c r="H615" s="223"/>
      <c r="I615" s="223"/>
      <c r="J615" s="223"/>
      <c r="K615" s="223"/>
      <c r="L615" s="223"/>
      <c r="M615" s="223"/>
      <c r="N615" s="223"/>
      <c r="O615" s="223"/>
      <c r="P615" s="223"/>
      <c r="Q615" s="223"/>
      <c r="R615" s="223"/>
      <c r="S615" s="223"/>
      <c r="T615" s="223"/>
      <c r="U615" s="223"/>
    </row>
    <row r="616" spans="2:21">
      <c r="B616" s="223"/>
      <c r="C616" s="223"/>
      <c r="D616" s="223"/>
      <c r="E616" s="223"/>
      <c r="F616" s="223"/>
      <c r="G616" s="223"/>
      <c r="H616" s="223"/>
      <c r="I616" s="223"/>
      <c r="J616" s="223"/>
      <c r="K616" s="223"/>
      <c r="L616" s="223"/>
      <c r="M616" s="223"/>
      <c r="N616" s="223"/>
      <c r="O616" s="223"/>
      <c r="P616" s="223"/>
      <c r="Q616" s="223"/>
      <c r="R616" s="223"/>
      <c r="S616" s="223"/>
      <c r="T616" s="223"/>
      <c r="U616" s="223"/>
    </row>
    <row r="617" spans="2:21">
      <c r="B617" s="223"/>
      <c r="C617" s="223"/>
      <c r="D617" s="223"/>
      <c r="E617" s="223"/>
      <c r="F617" s="223"/>
      <c r="G617" s="223"/>
      <c r="H617" s="223"/>
      <c r="I617" s="223"/>
      <c r="J617" s="223"/>
      <c r="K617" s="223"/>
      <c r="L617" s="223"/>
      <c r="M617" s="223"/>
      <c r="N617" s="223"/>
      <c r="O617" s="223"/>
      <c r="P617" s="223"/>
      <c r="Q617" s="223"/>
      <c r="R617" s="223"/>
      <c r="S617" s="223"/>
      <c r="T617" s="223"/>
      <c r="U617" s="223"/>
    </row>
    <row r="618" spans="2:21">
      <c r="B618" s="223"/>
      <c r="C618" s="223"/>
      <c r="D618" s="223"/>
      <c r="E618" s="223"/>
      <c r="F618" s="223"/>
      <c r="G618" s="223"/>
      <c r="H618" s="223"/>
      <c r="I618" s="223"/>
      <c r="J618" s="223"/>
      <c r="K618" s="223"/>
      <c r="L618" s="223"/>
      <c r="M618" s="223"/>
      <c r="N618" s="223"/>
      <c r="O618" s="223"/>
      <c r="P618" s="223"/>
      <c r="Q618" s="223"/>
      <c r="R618" s="223"/>
      <c r="S618" s="223"/>
      <c r="T618" s="223"/>
      <c r="U618" s="223"/>
    </row>
    <row r="619" spans="2:21">
      <c r="B619" s="223"/>
      <c r="C619" s="223"/>
      <c r="D619" s="223"/>
      <c r="E619" s="223"/>
      <c r="F619" s="223"/>
      <c r="G619" s="223"/>
      <c r="H619" s="223"/>
      <c r="I619" s="223"/>
      <c r="J619" s="223"/>
      <c r="K619" s="223"/>
      <c r="L619" s="223"/>
      <c r="M619" s="223"/>
      <c r="N619" s="223"/>
      <c r="O619" s="223"/>
      <c r="P619" s="223"/>
      <c r="Q619" s="223"/>
      <c r="R619" s="223"/>
      <c r="S619" s="223"/>
      <c r="T619" s="223"/>
      <c r="U619" s="223"/>
    </row>
    <row r="620" spans="2:21">
      <c r="B620" s="223"/>
      <c r="C620" s="223"/>
      <c r="D620" s="223"/>
      <c r="E620" s="223"/>
      <c r="F620" s="223"/>
      <c r="G620" s="223"/>
      <c r="H620" s="223"/>
      <c r="I620" s="223"/>
      <c r="J620" s="223"/>
      <c r="K620" s="223"/>
      <c r="L620" s="223"/>
      <c r="M620" s="223"/>
      <c r="N620" s="223"/>
      <c r="O620" s="223"/>
      <c r="P620" s="223"/>
      <c r="Q620" s="223"/>
      <c r="R620" s="223"/>
      <c r="S620" s="223"/>
      <c r="T620" s="223"/>
      <c r="U620" s="223"/>
    </row>
    <row r="621" spans="2:21">
      <c r="B621" s="223"/>
      <c r="C621" s="223"/>
      <c r="D621" s="223"/>
      <c r="E621" s="223"/>
      <c r="F621" s="223"/>
      <c r="G621" s="223"/>
      <c r="H621" s="223"/>
      <c r="I621" s="223"/>
      <c r="J621" s="223"/>
      <c r="K621" s="223"/>
      <c r="L621" s="223"/>
      <c r="M621" s="223"/>
      <c r="N621" s="223"/>
      <c r="O621" s="223"/>
      <c r="P621" s="223"/>
      <c r="Q621" s="223"/>
      <c r="R621" s="223"/>
      <c r="S621" s="223"/>
      <c r="T621" s="223"/>
      <c r="U621" s="223"/>
    </row>
    <row r="622" spans="2:21">
      <c r="B622" s="223"/>
      <c r="C622" s="223"/>
      <c r="D622" s="223"/>
      <c r="E622" s="223"/>
      <c r="F622" s="223"/>
      <c r="G622" s="223"/>
      <c r="H622" s="223"/>
      <c r="I622" s="223"/>
      <c r="J622" s="223"/>
      <c r="K622" s="223"/>
      <c r="L622" s="223"/>
      <c r="M622" s="223"/>
      <c r="N622" s="223"/>
      <c r="O622" s="223"/>
      <c r="P622" s="223"/>
      <c r="Q622" s="223"/>
      <c r="R622" s="223"/>
      <c r="S622" s="223"/>
      <c r="T622" s="223"/>
      <c r="U622" s="223"/>
    </row>
    <row r="623" spans="2:21">
      <c r="B623" s="223"/>
      <c r="C623" s="223"/>
      <c r="D623" s="223"/>
      <c r="E623" s="223"/>
      <c r="F623" s="223"/>
      <c r="G623" s="223"/>
      <c r="H623" s="223"/>
      <c r="I623" s="223"/>
      <c r="J623" s="223"/>
      <c r="K623" s="223"/>
      <c r="L623" s="223"/>
      <c r="M623" s="223"/>
      <c r="N623" s="223"/>
      <c r="O623" s="223"/>
      <c r="P623" s="223"/>
      <c r="Q623" s="223"/>
      <c r="R623" s="223"/>
      <c r="S623" s="223"/>
      <c r="T623" s="223"/>
      <c r="U623" s="223"/>
    </row>
    <row r="624" spans="2:21">
      <c r="B624" s="223"/>
      <c r="C624" s="223"/>
      <c r="D624" s="223"/>
      <c r="E624" s="223"/>
      <c r="F624" s="223"/>
      <c r="G624" s="223"/>
      <c r="H624" s="223"/>
      <c r="I624" s="223"/>
      <c r="J624" s="223"/>
      <c r="K624" s="223"/>
      <c r="L624" s="223"/>
      <c r="M624" s="223"/>
      <c r="N624" s="223"/>
      <c r="O624" s="223"/>
      <c r="P624" s="223"/>
      <c r="Q624" s="223"/>
      <c r="R624" s="223"/>
      <c r="S624" s="223"/>
      <c r="T624" s="223"/>
      <c r="U624" s="223"/>
    </row>
    <row r="625" spans="2:21">
      <c r="B625" s="223"/>
      <c r="C625" s="223"/>
      <c r="D625" s="223"/>
      <c r="E625" s="223"/>
      <c r="F625" s="223"/>
      <c r="G625" s="223"/>
      <c r="H625" s="223"/>
      <c r="I625" s="223"/>
      <c r="J625" s="223"/>
      <c r="K625" s="223"/>
      <c r="L625" s="223"/>
      <c r="M625" s="223"/>
      <c r="N625" s="223"/>
      <c r="O625" s="223"/>
      <c r="P625" s="223"/>
      <c r="Q625" s="223"/>
      <c r="R625" s="223"/>
      <c r="S625" s="223"/>
      <c r="T625" s="223"/>
      <c r="U625" s="223"/>
    </row>
    <row r="626" spans="2:21">
      <c r="B626" s="223"/>
      <c r="C626" s="223"/>
      <c r="D626" s="223"/>
      <c r="E626" s="223"/>
      <c r="F626" s="223"/>
      <c r="G626" s="223"/>
      <c r="H626" s="223"/>
      <c r="I626" s="223"/>
      <c r="J626" s="223"/>
      <c r="K626" s="223"/>
      <c r="L626" s="223"/>
      <c r="M626" s="223"/>
      <c r="N626" s="223"/>
      <c r="O626" s="223"/>
      <c r="P626" s="223"/>
      <c r="Q626" s="223"/>
      <c r="R626" s="223"/>
      <c r="S626" s="223"/>
      <c r="T626" s="223"/>
      <c r="U626" s="223"/>
    </row>
    <row r="627" spans="2:21">
      <c r="B627" s="223"/>
      <c r="C627" s="223"/>
      <c r="D627" s="223"/>
      <c r="E627" s="223"/>
      <c r="F627" s="223"/>
      <c r="G627" s="223"/>
      <c r="H627" s="223"/>
      <c r="I627" s="223"/>
      <c r="J627" s="223"/>
      <c r="K627" s="223"/>
      <c r="L627" s="223"/>
      <c r="M627" s="223"/>
      <c r="N627" s="223"/>
      <c r="O627" s="223"/>
      <c r="P627" s="223"/>
      <c r="Q627" s="223"/>
      <c r="R627" s="223"/>
      <c r="S627" s="223"/>
      <c r="T627" s="223"/>
      <c r="U627" s="223"/>
    </row>
    <row r="628" spans="2:21">
      <c r="B628" s="223"/>
      <c r="C628" s="223"/>
      <c r="D628" s="223"/>
      <c r="E628" s="223"/>
      <c r="F628" s="223"/>
      <c r="G628" s="223"/>
      <c r="H628" s="223"/>
      <c r="I628" s="223"/>
      <c r="J628" s="223"/>
      <c r="K628" s="223"/>
      <c r="L628" s="223"/>
      <c r="M628" s="223"/>
      <c r="N628" s="223"/>
      <c r="O628" s="223"/>
      <c r="P628" s="223"/>
      <c r="Q628" s="223"/>
      <c r="R628" s="223"/>
      <c r="S628" s="223"/>
      <c r="T628" s="223"/>
      <c r="U628" s="223"/>
    </row>
    <row r="629" spans="2:21">
      <c r="B629" s="223"/>
      <c r="C629" s="223"/>
      <c r="D629" s="223"/>
      <c r="E629" s="223"/>
      <c r="F629" s="223"/>
      <c r="G629" s="223"/>
      <c r="H629" s="223"/>
      <c r="I629" s="223"/>
      <c r="J629" s="223"/>
      <c r="K629" s="223"/>
      <c r="L629" s="223"/>
      <c r="M629" s="223"/>
      <c r="N629" s="223"/>
      <c r="O629" s="223"/>
      <c r="P629" s="223"/>
      <c r="Q629" s="223"/>
      <c r="R629" s="223"/>
      <c r="S629" s="223"/>
      <c r="T629" s="223"/>
      <c r="U629" s="223"/>
    </row>
    <row r="630" spans="2:21">
      <c r="B630" s="223"/>
      <c r="C630" s="223"/>
      <c r="D630" s="223"/>
      <c r="E630" s="223"/>
      <c r="F630" s="223"/>
      <c r="G630" s="223"/>
      <c r="H630" s="223"/>
      <c r="I630" s="223"/>
      <c r="J630" s="223"/>
      <c r="K630" s="223"/>
      <c r="L630" s="223"/>
      <c r="M630" s="223"/>
      <c r="N630" s="223"/>
      <c r="O630" s="223"/>
      <c r="P630" s="223"/>
      <c r="Q630" s="223"/>
      <c r="R630" s="223"/>
      <c r="S630" s="223"/>
      <c r="T630" s="223"/>
      <c r="U630" s="223"/>
    </row>
    <row r="631" spans="2:21">
      <c r="B631" s="223"/>
      <c r="C631" s="223"/>
      <c r="D631" s="223"/>
      <c r="E631" s="223"/>
      <c r="F631" s="223"/>
      <c r="G631" s="223"/>
      <c r="H631" s="223"/>
      <c r="I631" s="223"/>
      <c r="J631" s="223"/>
      <c r="K631" s="223"/>
      <c r="L631" s="223"/>
      <c r="M631" s="223"/>
      <c r="N631" s="223"/>
      <c r="O631" s="223"/>
      <c r="P631" s="223"/>
      <c r="Q631" s="223"/>
      <c r="R631" s="223"/>
      <c r="S631" s="223"/>
      <c r="T631" s="223"/>
      <c r="U631" s="223"/>
    </row>
    <row r="632" spans="2:21">
      <c r="B632" s="223"/>
      <c r="C632" s="223"/>
      <c r="D632" s="223"/>
      <c r="E632" s="223"/>
      <c r="F632" s="223"/>
      <c r="G632" s="223"/>
      <c r="H632" s="223"/>
      <c r="I632" s="223"/>
      <c r="J632" s="223"/>
      <c r="K632" s="223"/>
      <c r="L632" s="223"/>
      <c r="M632" s="223"/>
      <c r="N632" s="223"/>
      <c r="O632" s="223"/>
      <c r="P632" s="223"/>
      <c r="Q632" s="223"/>
      <c r="R632" s="223"/>
      <c r="S632" s="223"/>
      <c r="T632" s="223"/>
      <c r="U632" s="223"/>
    </row>
    <row r="633" spans="2:21">
      <c r="B633" s="223"/>
      <c r="C633" s="223"/>
      <c r="D633" s="223"/>
      <c r="E633" s="223"/>
      <c r="F633" s="223"/>
      <c r="G633" s="223"/>
      <c r="H633" s="223"/>
      <c r="I633" s="223"/>
      <c r="J633" s="223"/>
      <c r="K633" s="223"/>
      <c r="L633" s="223"/>
      <c r="M633" s="223"/>
      <c r="N633" s="223"/>
      <c r="O633" s="223"/>
      <c r="P633" s="223"/>
      <c r="Q633" s="223"/>
      <c r="R633" s="223"/>
      <c r="S633" s="223"/>
      <c r="T633" s="223"/>
      <c r="U633" s="223"/>
    </row>
    <row r="634" spans="2:21">
      <c r="B634" s="223"/>
      <c r="C634" s="223"/>
      <c r="D634" s="223"/>
      <c r="E634" s="223"/>
      <c r="F634" s="223"/>
      <c r="G634" s="223"/>
      <c r="H634" s="223"/>
      <c r="I634" s="223"/>
      <c r="J634" s="223"/>
      <c r="K634" s="223"/>
      <c r="L634" s="223"/>
      <c r="M634" s="223"/>
      <c r="N634" s="223"/>
      <c r="O634" s="223"/>
      <c r="P634" s="223"/>
      <c r="Q634" s="223"/>
      <c r="R634" s="223"/>
      <c r="S634" s="223"/>
      <c r="T634" s="223"/>
      <c r="U634" s="223"/>
    </row>
    <row r="635" spans="2:21">
      <c r="B635" s="223"/>
      <c r="C635" s="223"/>
      <c r="D635" s="223"/>
      <c r="E635" s="223"/>
      <c r="F635" s="223"/>
      <c r="G635" s="223"/>
      <c r="H635" s="223"/>
      <c r="I635" s="223"/>
      <c r="J635" s="223"/>
      <c r="K635" s="223"/>
      <c r="L635" s="223"/>
      <c r="M635" s="223"/>
      <c r="N635" s="223"/>
      <c r="O635" s="223"/>
      <c r="P635" s="223"/>
      <c r="Q635" s="223"/>
      <c r="R635" s="223"/>
      <c r="S635" s="223"/>
      <c r="T635" s="223"/>
      <c r="U635" s="223"/>
    </row>
    <row r="636" spans="2:21">
      <c r="B636" s="223"/>
      <c r="C636" s="223"/>
      <c r="D636" s="223"/>
      <c r="E636" s="223"/>
      <c r="F636" s="223"/>
      <c r="G636" s="223"/>
      <c r="H636" s="223"/>
      <c r="I636" s="223"/>
      <c r="J636" s="223"/>
      <c r="K636" s="223"/>
      <c r="L636" s="223"/>
      <c r="M636" s="223"/>
      <c r="N636" s="223"/>
      <c r="O636" s="223"/>
      <c r="P636" s="223"/>
      <c r="Q636" s="223"/>
      <c r="R636" s="223"/>
      <c r="S636" s="223"/>
      <c r="T636" s="223"/>
      <c r="U636" s="223"/>
    </row>
    <row r="637" spans="2:21">
      <c r="B637" s="223"/>
      <c r="C637" s="223"/>
      <c r="D637" s="223"/>
      <c r="E637" s="223"/>
      <c r="F637" s="223"/>
      <c r="G637" s="223"/>
      <c r="H637" s="223"/>
      <c r="I637" s="223"/>
      <c r="J637" s="223"/>
      <c r="K637" s="223"/>
      <c r="L637" s="223"/>
      <c r="M637" s="223"/>
      <c r="N637" s="223"/>
      <c r="O637" s="223"/>
      <c r="P637" s="223"/>
      <c r="Q637" s="223"/>
      <c r="R637" s="223"/>
      <c r="S637" s="223"/>
      <c r="T637" s="223"/>
      <c r="U637" s="223"/>
    </row>
    <row r="638" spans="2:21">
      <c r="B638" s="223"/>
      <c r="C638" s="223"/>
      <c r="D638" s="223"/>
      <c r="E638" s="223"/>
      <c r="F638" s="223"/>
      <c r="G638" s="223"/>
      <c r="H638" s="223"/>
      <c r="I638" s="223"/>
      <c r="J638" s="223"/>
      <c r="K638" s="223"/>
      <c r="L638" s="223"/>
      <c r="M638" s="223"/>
      <c r="N638" s="223"/>
      <c r="O638" s="223"/>
      <c r="P638" s="223"/>
      <c r="Q638" s="223"/>
      <c r="R638" s="223"/>
      <c r="S638" s="223"/>
      <c r="T638" s="223"/>
      <c r="U638" s="223"/>
    </row>
    <row r="639" spans="2:21">
      <c r="B639" s="223"/>
      <c r="C639" s="223"/>
      <c r="D639" s="223"/>
      <c r="E639" s="223"/>
      <c r="F639" s="223"/>
      <c r="G639" s="223"/>
      <c r="H639" s="223"/>
      <c r="I639" s="223"/>
      <c r="J639" s="223"/>
      <c r="K639" s="223"/>
      <c r="L639" s="223"/>
      <c r="M639" s="223"/>
      <c r="N639" s="223"/>
      <c r="O639" s="223"/>
      <c r="P639" s="223"/>
      <c r="Q639" s="223"/>
      <c r="R639" s="223"/>
      <c r="S639" s="223"/>
      <c r="T639" s="223"/>
      <c r="U639" s="223"/>
    </row>
    <row r="640" spans="2:21">
      <c r="B640" s="223"/>
      <c r="C640" s="223"/>
      <c r="D640" s="223"/>
      <c r="E640" s="223"/>
      <c r="F640" s="223"/>
      <c r="G640" s="223"/>
      <c r="H640" s="223"/>
      <c r="I640" s="223"/>
      <c r="J640" s="223"/>
      <c r="K640" s="223"/>
      <c r="L640" s="223"/>
      <c r="M640" s="223"/>
      <c r="N640" s="223"/>
      <c r="O640" s="223"/>
      <c r="P640" s="223"/>
      <c r="Q640" s="223"/>
      <c r="R640" s="223"/>
      <c r="S640" s="223"/>
      <c r="T640" s="223"/>
      <c r="U640" s="223"/>
    </row>
    <row r="641" spans="2:21">
      <c r="B641" s="223"/>
      <c r="C641" s="223"/>
      <c r="D641" s="223"/>
      <c r="E641" s="223"/>
      <c r="F641" s="223"/>
      <c r="G641" s="223"/>
      <c r="H641" s="223"/>
      <c r="I641" s="223"/>
      <c r="J641" s="223"/>
      <c r="K641" s="223"/>
      <c r="L641" s="223"/>
      <c r="M641" s="223"/>
      <c r="N641" s="223"/>
      <c r="O641" s="223"/>
      <c r="P641" s="223"/>
      <c r="Q641" s="223"/>
      <c r="R641" s="223"/>
      <c r="S641" s="223"/>
      <c r="T641" s="223"/>
      <c r="U641" s="223"/>
    </row>
    <row r="642" spans="2:21">
      <c r="B642" s="223"/>
      <c r="C642" s="223"/>
      <c r="D642" s="223"/>
      <c r="E642" s="223"/>
      <c r="F642" s="223"/>
      <c r="G642" s="223"/>
      <c r="H642" s="223"/>
      <c r="I642" s="223"/>
      <c r="J642" s="223"/>
      <c r="K642" s="223"/>
      <c r="L642" s="223"/>
      <c r="M642" s="223"/>
      <c r="N642" s="223"/>
      <c r="O642" s="223"/>
      <c r="P642" s="223"/>
      <c r="Q642" s="223"/>
      <c r="R642" s="223"/>
      <c r="S642" s="223"/>
      <c r="T642" s="223"/>
      <c r="U642" s="223"/>
    </row>
    <row r="643" spans="2:21">
      <c r="B643" s="223"/>
      <c r="C643" s="223"/>
      <c r="D643" s="223"/>
      <c r="E643" s="223"/>
      <c r="F643" s="223"/>
      <c r="G643" s="223"/>
      <c r="H643" s="223"/>
      <c r="I643" s="223"/>
      <c r="J643" s="223"/>
      <c r="K643" s="223"/>
      <c r="L643" s="223"/>
      <c r="M643" s="223"/>
      <c r="N643" s="223"/>
      <c r="O643" s="223"/>
      <c r="P643" s="223"/>
      <c r="Q643" s="223"/>
      <c r="R643" s="223"/>
      <c r="S643" s="223"/>
      <c r="T643" s="223"/>
      <c r="U643" s="223"/>
    </row>
    <row r="644" spans="2:21">
      <c r="B644" s="223"/>
      <c r="C644" s="223"/>
      <c r="D644" s="223"/>
      <c r="E644" s="223"/>
      <c r="F644" s="223"/>
      <c r="G644" s="223"/>
      <c r="H644" s="223"/>
      <c r="I644" s="223"/>
      <c r="J644" s="223"/>
      <c r="K644" s="223"/>
      <c r="L644" s="223"/>
      <c r="M644" s="223"/>
      <c r="N644" s="223"/>
      <c r="O644" s="223"/>
      <c r="P644" s="223"/>
      <c r="Q644" s="223"/>
      <c r="R644" s="223"/>
      <c r="S644" s="223"/>
      <c r="T644" s="223"/>
      <c r="U644" s="223"/>
    </row>
    <row r="645" spans="2:21">
      <c r="B645" s="223"/>
      <c r="C645" s="223"/>
      <c r="D645" s="223"/>
      <c r="E645" s="223"/>
      <c r="F645" s="223"/>
      <c r="G645" s="223"/>
      <c r="H645" s="223"/>
      <c r="I645" s="223"/>
      <c r="J645" s="223"/>
      <c r="K645" s="223"/>
      <c r="L645" s="223"/>
      <c r="M645" s="223"/>
      <c r="N645" s="223"/>
      <c r="O645" s="223"/>
      <c r="P645" s="223"/>
      <c r="Q645" s="223"/>
      <c r="R645" s="223"/>
      <c r="S645" s="223"/>
      <c r="T645" s="223"/>
      <c r="U645" s="223"/>
    </row>
    <row r="646" spans="2:21">
      <c r="B646" s="223"/>
      <c r="C646" s="223"/>
      <c r="D646" s="223"/>
      <c r="E646" s="223"/>
      <c r="F646" s="223"/>
      <c r="G646" s="223"/>
      <c r="H646" s="223"/>
      <c r="I646" s="223"/>
      <c r="J646" s="223"/>
      <c r="K646" s="223"/>
      <c r="L646" s="223"/>
      <c r="M646" s="223"/>
      <c r="N646" s="223"/>
      <c r="O646" s="223"/>
      <c r="P646" s="223"/>
      <c r="Q646" s="223"/>
      <c r="R646" s="223"/>
      <c r="S646" s="223"/>
      <c r="T646" s="223"/>
      <c r="U646" s="223"/>
    </row>
    <row r="647" spans="2:21">
      <c r="B647" s="223"/>
      <c r="C647" s="223"/>
      <c r="D647" s="223"/>
      <c r="E647" s="223"/>
      <c r="F647" s="223"/>
      <c r="G647" s="223"/>
      <c r="H647" s="223"/>
      <c r="I647" s="223"/>
      <c r="J647" s="223"/>
      <c r="K647" s="223"/>
      <c r="L647" s="223"/>
      <c r="M647" s="223"/>
      <c r="N647" s="223"/>
      <c r="O647" s="223"/>
      <c r="P647" s="223"/>
      <c r="Q647" s="223"/>
      <c r="R647" s="223"/>
      <c r="S647" s="223"/>
      <c r="T647" s="223"/>
      <c r="U647" s="223"/>
    </row>
    <row r="648" spans="2:21">
      <c r="B648" s="223"/>
      <c r="C648" s="223"/>
      <c r="D648" s="223"/>
      <c r="E648" s="223"/>
      <c r="F648" s="223"/>
      <c r="G648" s="223"/>
      <c r="H648" s="223"/>
      <c r="I648" s="223"/>
      <c r="J648" s="223"/>
      <c r="K648" s="223"/>
      <c r="L648" s="223"/>
      <c r="M648" s="223"/>
      <c r="N648" s="223"/>
      <c r="O648" s="223"/>
      <c r="P648" s="223"/>
      <c r="Q648" s="223"/>
      <c r="R648" s="223"/>
      <c r="S648" s="223"/>
      <c r="T648" s="223"/>
      <c r="U648" s="223"/>
    </row>
    <row r="649" spans="2:21">
      <c r="B649" s="223"/>
      <c r="C649" s="223"/>
      <c r="D649" s="223"/>
      <c r="E649" s="223"/>
      <c r="F649" s="223"/>
      <c r="G649" s="223"/>
      <c r="H649" s="223"/>
      <c r="I649" s="223"/>
      <c r="J649" s="223"/>
      <c r="K649" s="223"/>
      <c r="L649" s="223"/>
      <c r="M649" s="223"/>
      <c r="N649" s="223"/>
      <c r="O649" s="223"/>
      <c r="P649" s="223"/>
      <c r="Q649" s="223"/>
      <c r="R649" s="223"/>
      <c r="S649" s="223"/>
      <c r="T649" s="223"/>
      <c r="U649" s="223"/>
    </row>
    <row r="650" spans="2:21">
      <c r="B650" s="223"/>
      <c r="C650" s="223"/>
      <c r="D650" s="223"/>
      <c r="E650" s="223"/>
      <c r="F650" s="223"/>
      <c r="G650" s="223"/>
      <c r="H650" s="223"/>
      <c r="I650" s="223"/>
      <c r="J650" s="223"/>
      <c r="K650" s="223"/>
      <c r="L650" s="223"/>
      <c r="M650" s="223"/>
      <c r="N650" s="223"/>
      <c r="O650" s="223"/>
      <c r="P650" s="223"/>
      <c r="Q650" s="223"/>
      <c r="R650" s="223"/>
      <c r="S650" s="223"/>
      <c r="T650" s="223"/>
      <c r="U650" s="223"/>
    </row>
    <row r="651" spans="2:21">
      <c r="B651" s="223"/>
      <c r="C651" s="223"/>
      <c r="D651" s="223"/>
      <c r="E651" s="223"/>
      <c r="F651" s="223"/>
      <c r="G651" s="223"/>
      <c r="H651" s="223"/>
      <c r="I651" s="223"/>
      <c r="J651" s="223"/>
      <c r="K651" s="223"/>
      <c r="L651" s="223"/>
      <c r="M651" s="223"/>
      <c r="N651" s="223"/>
      <c r="O651" s="223"/>
      <c r="P651" s="223"/>
      <c r="Q651" s="223"/>
      <c r="R651" s="223"/>
      <c r="S651" s="223"/>
      <c r="T651" s="223"/>
      <c r="U651" s="223"/>
    </row>
    <row r="652" spans="2:21">
      <c r="B652" s="223"/>
      <c r="C652" s="223"/>
      <c r="D652" s="223"/>
      <c r="E652" s="223"/>
      <c r="F652" s="223"/>
      <c r="G652" s="223"/>
      <c r="H652" s="223"/>
      <c r="I652" s="223"/>
      <c r="J652" s="223"/>
      <c r="K652" s="223"/>
      <c r="L652" s="223"/>
      <c r="M652" s="223"/>
      <c r="N652" s="223"/>
      <c r="O652" s="223"/>
      <c r="P652" s="223"/>
      <c r="Q652" s="223"/>
      <c r="R652" s="223"/>
      <c r="S652" s="223"/>
      <c r="T652" s="223"/>
      <c r="U652" s="223"/>
    </row>
    <row r="653" spans="2:21">
      <c r="B653" s="223"/>
      <c r="C653" s="223"/>
      <c r="D653" s="223"/>
      <c r="E653" s="223"/>
      <c r="F653" s="223"/>
      <c r="G653" s="223"/>
      <c r="H653" s="223"/>
      <c r="I653" s="223"/>
      <c r="J653" s="223"/>
      <c r="K653" s="223"/>
      <c r="L653" s="223"/>
      <c r="M653" s="223"/>
      <c r="N653" s="223"/>
      <c r="O653" s="223"/>
      <c r="P653" s="223"/>
      <c r="Q653" s="223"/>
      <c r="R653" s="223"/>
      <c r="S653" s="223"/>
      <c r="T653" s="223"/>
      <c r="U653" s="223"/>
    </row>
    <row r="654" spans="2:21">
      <c r="B654" s="223"/>
      <c r="C654" s="223"/>
      <c r="D654" s="223"/>
      <c r="E654" s="223"/>
      <c r="F654" s="223"/>
      <c r="G654" s="223"/>
      <c r="H654" s="223"/>
      <c r="I654" s="223"/>
      <c r="J654" s="223"/>
      <c r="K654" s="223"/>
      <c r="L654" s="223"/>
      <c r="M654" s="223"/>
      <c r="N654" s="223"/>
      <c r="O654" s="223"/>
      <c r="P654" s="223"/>
      <c r="Q654" s="223"/>
      <c r="R654" s="223"/>
      <c r="S654" s="223"/>
      <c r="T654" s="223"/>
      <c r="U654" s="223"/>
    </row>
    <row r="655" spans="2:21">
      <c r="B655" s="223"/>
      <c r="C655" s="223"/>
      <c r="D655" s="223"/>
      <c r="E655" s="223"/>
      <c r="F655" s="223"/>
      <c r="G655" s="223"/>
      <c r="H655" s="223"/>
      <c r="I655" s="223"/>
      <c r="J655" s="223"/>
      <c r="K655" s="223"/>
      <c r="L655" s="223"/>
      <c r="M655" s="223"/>
      <c r="N655" s="223"/>
      <c r="O655" s="223"/>
      <c r="P655" s="223"/>
      <c r="Q655" s="223"/>
      <c r="R655" s="223"/>
      <c r="S655" s="223"/>
      <c r="T655" s="223"/>
      <c r="U655" s="223"/>
    </row>
    <row r="656" spans="2:21">
      <c r="B656" s="223"/>
      <c r="C656" s="223"/>
      <c r="D656" s="223"/>
      <c r="E656" s="223"/>
      <c r="F656" s="223"/>
      <c r="G656" s="223"/>
      <c r="H656" s="223"/>
      <c r="I656" s="223"/>
      <c r="J656" s="223"/>
      <c r="K656" s="223"/>
      <c r="L656" s="223"/>
      <c r="M656" s="223"/>
      <c r="N656" s="223"/>
      <c r="O656" s="223"/>
      <c r="P656" s="223"/>
      <c r="Q656" s="223"/>
      <c r="R656" s="223"/>
      <c r="S656" s="223"/>
      <c r="T656" s="223"/>
      <c r="U656" s="223"/>
    </row>
    <row r="657" spans="2:21">
      <c r="B657" s="223"/>
      <c r="C657" s="223"/>
      <c r="D657" s="223"/>
      <c r="E657" s="223"/>
      <c r="F657" s="223"/>
      <c r="G657" s="223"/>
      <c r="H657" s="223"/>
      <c r="I657" s="223"/>
      <c r="J657" s="223"/>
      <c r="K657" s="223"/>
      <c r="L657" s="223"/>
      <c r="M657" s="223"/>
      <c r="N657" s="223"/>
      <c r="O657" s="223"/>
      <c r="P657" s="223"/>
      <c r="Q657" s="223"/>
      <c r="R657" s="223"/>
      <c r="S657" s="223"/>
      <c r="T657" s="223"/>
      <c r="U657" s="223"/>
    </row>
    <row r="658" spans="2:21">
      <c r="B658" s="223"/>
      <c r="C658" s="223"/>
      <c r="D658" s="223"/>
      <c r="E658" s="223"/>
      <c r="F658" s="223"/>
      <c r="G658" s="223"/>
      <c r="H658" s="223"/>
      <c r="I658" s="223"/>
      <c r="J658" s="223"/>
      <c r="K658" s="223"/>
      <c r="L658" s="223"/>
      <c r="M658" s="223"/>
      <c r="N658" s="223"/>
      <c r="O658" s="223"/>
      <c r="P658" s="223"/>
      <c r="Q658" s="223"/>
      <c r="R658" s="223"/>
      <c r="S658" s="223"/>
      <c r="T658" s="223"/>
      <c r="U658" s="223"/>
    </row>
    <row r="659" spans="2:21">
      <c r="B659" s="223"/>
      <c r="C659" s="223"/>
      <c r="D659" s="223"/>
      <c r="E659" s="223"/>
      <c r="F659" s="223"/>
      <c r="G659" s="223"/>
      <c r="H659" s="223"/>
      <c r="I659" s="223"/>
      <c r="J659" s="223"/>
      <c r="K659" s="223"/>
      <c r="L659" s="223"/>
      <c r="M659" s="223"/>
      <c r="N659" s="223"/>
      <c r="O659" s="223"/>
      <c r="P659" s="223"/>
      <c r="Q659" s="223"/>
      <c r="R659" s="223"/>
      <c r="S659" s="223"/>
      <c r="T659" s="223"/>
      <c r="U659" s="223"/>
    </row>
    <row r="660" spans="2:21">
      <c r="B660" s="223"/>
      <c r="C660" s="223"/>
      <c r="D660" s="223"/>
      <c r="E660" s="223"/>
      <c r="F660" s="223"/>
      <c r="G660" s="223"/>
      <c r="H660" s="223"/>
      <c r="I660" s="223"/>
      <c r="J660" s="223"/>
      <c r="K660" s="223"/>
      <c r="L660" s="223"/>
      <c r="M660" s="223"/>
      <c r="N660" s="223"/>
      <c r="O660" s="223"/>
      <c r="P660" s="223"/>
      <c r="Q660" s="223"/>
      <c r="R660" s="223"/>
      <c r="S660" s="223"/>
      <c r="T660" s="223"/>
      <c r="U660" s="223"/>
    </row>
    <row r="661" spans="2:21">
      <c r="B661" s="223"/>
      <c r="C661" s="223"/>
      <c r="D661" s="223"/>
      <c r="E661" s="223"/>
      <c r="F661" s="223"/>
      <c r="G661" s="223"/>
      <c r="H661" s="223"/>
      <c r="I661" s="223"/>
      <c r="J661" s="223"/>
      <c r="K661" s="223"/>
      <c r="L661" s="223"/>
      <c r="M661" s="223"/>
      <c r="N661" s="223"/>
      <c r="O661" s="223"/>
      <c r="P661" s="223"/>
      <c r="Q661" s="223"/>
      <c r="R661" s="223"/>
      <c r="S661" s="223"/>
      <c r="T661" s="223"/>
      <c r="U661" s="223"/>
    </row>
    <row r="662" spans="2:21">
      <c r="B662" s="223"/>
      <c r="C662" s="223"/>
      <c r="D662" s="223"/>
      <c r="E662" s="223"/>
      <c r="F662" s="223"/>
      <c r="G662" s="223"/>
      <c r="H662" s="223"/>
      <c r="I662" s="223"/>
      <c r="J662" s="223"/>
      <c r="K662" s="223"/>
      <c r="L662" s="223"/>
      <c r="M662" s="223"/>
      <c r="N662" s="223"/>
      <c r="O662" s="223"/>
      <c r="P662" s="223"/>
      <c r="Q662" s="223"/>
      <c r="R662" s="223"/>
      <c r="S662" s="223"/>
      <c r="T662" s="223"/>
      <c r="U662" s="223"/>
    </row>
    <row r="663" spans="2:21">
      <c r="B663" s="223"/>
      <c r="C663" s="223"/>
      <c r="D663" s="223"/>
      <c r="E663" s="223"/>
      <c r="F663" s="223"/>
      <c r="G663" s="223"/>
      <c r="H663" s="223"/>
      <c r="I663" s="223"/>
      <c r="J663" s="223"/>
      <c r="K663" s="223"/>
      <c r="L663" s="223"/>
      <c r="M663" s="223"/>
      <c r="N663" s="223"/>
      <c r="O663" s="223"/>
      <c r="P663" s="223"/>
      <c r="Q663" s="223"/>
      <c r="R663" s="223"/>
      <c r="S663" s="223"/>
      <c r="T663" s="223"/>
      <c r="U663" s="223"/>
    </row>
    <row r="664" spans="2:21">
      <c r="B664" s="223"/>
      <c r="C664" s="223"/>
      <c r="D664" s="223"/>
      <c r="E664" s="223"/>
      <c r="F664" s="223"/>
      <c r="G664" s="223"/>
      <c r="H664" s="223"/>
      <c r="I664" s="223"/>
      <c r="J664" s="223"/>
      <c r="K664" s="223"/>
      <c r="L664" s="223"/>
      <c r="M664" s="223"/>
      <c r="N664" s="223"/>
      <c r="O664" s="223"/>
      <c r="P664" s="223"/>
      <c r="Q664" s="223"/>
      <c r="R664" s="223"/>
      <c r="S664" s="223"/>
      <c r="T664" s="223"/>
      <c r="U664" s="223"/>
    </row>
    <row r="665" spans="2:21">
      <c r="B665" s="223"/>
      <c r="C665" s="223"/>
      <c r="D665" s="223"/>
      <c r="E665" s="223"/>
      <c r="F665" s="223"/>
      <c r="G665" s="223"/>
      <c r="H665" s="223"/>
      <c r="I665" s="223"/>
      <c r="J665" s="223"/>
      <c r="K665" s="223"/>
      <c r="L665" s="223"/>
      <c r="M665" s="223"/>
      <c r="N665" s="223"/>
      <c r="O665" s="223"/>
      <c r="P665" s="223"/>
      <c r="Q665" s="223"/>
      <c r="R665" s="223"/>
      <c r="S665" s="223"/>
      <c r="T665" s="223"/>
      <c r="U665" s="223"/>
    </row>
    <row r="666" spans="2:21">
      <c r="B666" s="223"/>
      <c r="C666" s="223"/>
      <c r="D666" s="223"/>
      <c r="E666" s="223"/>
      <c r="F666" s="223"/>
      <c r="G666" s="223"/>
      <c r="H666" s="223"/>
      <c r="I666" s="223"/>
      <c r="J666" s="223"/>
      <c r="K666" s="223"/>
      <c r="L666" s="223"/>
      <c r="M666" s="223"/>
      <c r="N666" s="223"/>
      <c r="O666" s="223"/>
      <c r="P666" s="223"/>
      <c r="Q666" s="223"/>
      <c r="R666" s="223"/>
      <c r="S666" s="223"/>
      <c r="T666" s="223"/>
      <c r="U666" s="223"/>
    </row>
    <row r="667" spans="2:21">
      <c r="B667" s="223"/>
      <c r="C667" s="223"/>
      <c r="D667" s="223"/>
      <c r="E667" s="223"/>
      <c r="F667" s="223"/>
      <c r="G667" s="223"/>
      <c r="H667" s="223"/>
      <c r="I667" s="223"/>
      <c r="J667" s="223"/>
      <c r="K667" s="223"/>
      <c r="L667" s="223"/>
      <c r="M667" s="223"/>
      <c r="N667" s="223"/>
      <c r="O667" s="223"/>
      <c r="P667" s="223"/>
      <c r="Q667" s="223"/>
      <c r="R667" s="223"/>
      <c r="S667" s="223"/>
      <c r="T667" s="223"/>
      <c r="U667" s="223"/>
    </row>
    <row r="668" spans="2:21">
      <c r="B668" s="223"/>
      <c r="C668" s="223"/>
      <c r="D668" s="223"/>
      <c r="E668" s="223"/>
      <c r="F668" s="223"/>
      <c r="G668" s="223"/>
      <c r="H668" s="223"/>
      <c r="I668" s="223"/>
      <c r="J668" s="223"/>
      <c r="K668" s="223"/>
      <c r="L668" s="223"/>
      <c r="M668" s="223"/>
      <c r="N668" s="223"/>
      <c r="O668" s="223"/>
      <c r="P668" s="223"/>
      <c r="Q668" s="223"/>
      <c r="R668" s="223"/>
      <c r="S668" s="223"/>
      <c r="T668" s="223"/>
      <c r="U668" s="223"/>
    </row>
    <row r="669" spans="2:21">
      <c r="B669" s="223"/>
      <c r="C669" s="223"/>
      <c r="D669" s="223"/>
      <c r="E669" s="223"/>
      <c r="F669" s="223"/>
      <c r="G669" s="223"/>
      <c r="H669" s="223"/>
      <c r="I669" s="223"/>
      <c r="J669" s="223"/>
      <c r="K669" s="223"/>
      <c r="L669" s="223"/>
      <c r="M669" s="223"/>
      <c r="N669" s="223"/>
      <c r="O669" s="223"/>
      <c r="P669" s="223"/>
      <c r="Q669" s="223"/>
      <c r="R669" s="223"/>
      <c r="S669" s="223"/>
      <c r="T669" s="223"/>
      <c r="U669" s="223"/>
    </row>
    <row r="670" spans="2:21">
      <c r="B670" s="223"/>
      <c r="C670" s="223"/>
      <c r="D670" s="223"/>
      <c r="E670" s="223"/>
      <c r="F670" s="223"/>
      <c r="G670" s="223"/>
      <c r="H670" s="223"/>
      <c r="I670" s="223"/>
      <c r="J670" s="223"/>
      <c r="K670" s="223"/>
      <c r="L670" s="223"/>
      <c r="M670" s="223"/>
      <c r="N670" s="223"/>
      <c r="O670" s="223"/>
      <c r="P670" s="223"/>
      <c r="Q670" s="223"/>
      <c r="R670" s="223"/>
      <c r="S670" s="223"/>
      <c r="T670" s="223"/>
      <c r="U670" s="223"/>
    </row>
    <row r="671" spans="2:21">
      <c r="B671" s="223"/>
      <c r="C671" s="223"/>
      <c r="D671" s="223"/>
      <c r="E671" s="223"/>
      <c r="F671" s="223"/>
      <c r="G671" s="223"/>
      <c r="H671" s="223"/>
      <c r="I671" s="223"/>
      <c r="J671" s="223"/>
      <c r="K671" s="223"/>
      <c r="L671" s="223"/>
      <c r="M671" s="223"/>
      <c r="N671" s="223"/>
      <c r="O671" s="223"/>
      <c r="P671" s="223"/>
      <c r="Q671" s="223"/>
      <c r="R671" s="223"/>
      <c r="S671" s="223"/>
      <c r="T671" s="223"/>
      <c r="U671" s="223"/>
    </row>
    <row r="672" spans="2:21">
      <c r="B672" s="223"/>
      <c r="C672" s="223"/>
      <c r="D672" s="223"/>
      <c r="E672" s="223"/>
      <c r="F672" s="223"/>
      <c r="G672" s="223"/>
      <c r="H672" s="223"/>
      <c r="I672" s="223"/>
      <c r="J672" s="223"/>
      <c r="K672" s="223"/>
      <c r="L672" s="223"/>
      <c r="M672" s="223"/>
      <c r="N672" s="223"/>
      <c r="O672" s="223"/>
      <c r="P672" s="223"/>
      <c r="Q672" s="223"/>
      <c r="R672" s="223"/>
      <c r="S672" s="223"/>
      <c r="T672" s="223"/>
      <c r="U672" s="223"/>
    </row>
    <row r="673" spans="2:21">
      <c r="B673" s="223"/>
      <c r="C673" s="223"/>
      <c r="D673" s="223"/>
      <c r="E673" s="223"/>
      <c r="F673" s="223"/>
      <c r="G673" s="223"/>
      <c r="H673" s="223"/>
      <c r="I673" s="223"/>
      <c r="J673" s="223"/>
      <c r="K673" s="223"/>
      <c r="L673" s="223"/>
      <c r="M673" s="223"/>
      <c r="N673" s="223"/>
      <c r="O673" s="223"/>
      <c r="P673" s="223"/>
      <c r="Q673" s="223"/>
      <c r="R673" s="223"/>
      <c r="S673" s="223"/>
      <c r="T673" s="223"/>
      <c r="U673" s="223"/>
    </row>
    <row r="674" spans="2:21">
      <c r="B674" s="223"/>
      <c r="C674" s="223"/>
      <c r="D674" s="223"/>
      <c r="E674" s="223"/>
      <c r="F674" s="223"/>
      <c r="G674" s="223"/>
      <c r="H674" s="223"/>
      <c r="I674" s="223"/>
      <c r="J674" s="223"/>
      <c r="K674" s="223"/>
      <c r="L674" s="223"/>
      <c r="M674" s="223"/>
      <c r="N674" s="223"/>
      <c r="O674" s="223"/>
      <c r="P674" s="223"/>
      <c r="Q674" s="223"/>
      <c r="R674" s="223"/>
      <c r="S674" s="223"/>
      <c r="T674" s="223"/>
      <c r="U674" s="223"/>
    </row>
    <row r="675" spans="2:21">
      <c r="B675" s="223"/>
      <c r="C675" s="223"/>
      <c r="D675" s="223"/>
      <c r="E675" s="223"/>
      <c r="F675" s="223"/>
      <c r="G675" s="223"/>
      <c r="H675" s="223"/>
      <c r="I675" s="223"/>
      <c r="J675" s="223"/>
      <c r="K675" s="223"/>
      <c r="L675" s="223"/>
      <c r="M675" s="223"/>
      <c r="N675" s="223"/>
      <c r="O675" s="223"/>
      <c r="P675" s="223"/>
      <c r="Q675" s="223"/>
      <c r="R675" s="223"/>
      <c r="S675" s="223"/>
      <c r="T675" s="223"/>
      <c r="U675" s="223"/>
    </row>
    <row r="676" spans="2:21">
      <c r="B676" s="223"/>
      <c r="C676" s="223"/>
      <c r="D676" s="223"/>
      <c r="E676" s="223"/>
      <c r="F676" s="223"/>
      <c r="G676" s="223"/>
      <c r="H676" s="223"/>
      <c r="I676" s="223"/>
      <c r="J676" s="223"/>
      <c r="K676" s="223"/>
      <c r="L676" s="223"/>
      <c r="M676" s="223"/>
      <c r="N676" s="223"/>
      <c r="O676" s="223"/>
      <c r="P676" s="223"/>
      <c r="Q676" s="223"/>
      <c r="R676" s="223"/>
      <c r="S676" s="223"/>
      <c r="T676" s="223"/>
      <c r="U676" s="223"/>
    </row>
    <row r="677" spans="2:21">
      <c r="B677" s="223"/>
      <c r="C677" s="223"/>
      <c r="D677" s="223"/>
      <c r="E677" s="223"/>
      <c r="F677" s="223"/>
      <c r="G677" s="223"/>
      <c r="H677" s="223"/>
      <c r="I677" s="223"/>
      <c r="J677" s="223"/>
      <c r="K677" s="223"/>
      <c r="L677" s="223"/>
      <c r="M677" s="223"/>
      <c r="N677" s="223"/>
      <c r="O677" s="223"/>
      <c r="P677" s="223"/>
      <c r="Q677" s="223"/>
      <c r="R677" s="223"/>
      <c r="S677" s="223"/>
      <c r="T677" s="223"/>
      <c r="U677" s="223"/>
    </row>
    <row r="678" spans="2:21">
      <c r="B678" s="223"/>
      <c r="C678" s="223"/>
      <c r="D678" s="223"/>
      <c r="E678" s="223"/>
      <c r="F678" s="223"/>
      <c r="G678" s="223"/>
      <c r="H678" s="223"/>
      <c r="I678" s="223"/>
      <c r="J678" s="223"/>
      <c r="K678" s="223"/>
      <c r="L678" s="223"/>
      <c r="M678" s="223"/>
      <c r="N678" s="223"/>
      <c r="O678" s="223"/>
      <c r="P678" s="223"/>
      <c r="Q678" s="223"/>
      <c r="R678" s="223"/>
      <c r="S678" s="223"/>
      <c r="T678" s="223"/>
      <c r="U678" s="223"/>
    </row>
    <row r="679" spans="2:21">
      <c r="B679" s="223"/>
      <c r="C679" s="223"/>
      <c r="D679" s="223"/>
      <c r="E679" s="223"/>
      <c r="F679" s="223"/>
      <c r="G679" s="223"/>
      <c r="H679" s="223"/>
      <c r="I679" s="223"/>
      <c r="J679" s="223"/>
      <c r="K679" s="223"/>
      <c r="L679" s="223"/>
      <c r="M679" s="223"/>
      <c r="N679" s="223"/>
      <c r="O679" s="223"/>
      <c r="P679" s="223"/>
      <c r="Q679" s="223"/>
      <c r="R679" s="223"/>
      <c r="S679" s="223"/>
      <c r="T679" s="223"/>
      <c r="U679" s="223"/>
    </row>
    <row r="680" spans="2:21">
      <c r="B680" s="223"/>
      <c r="C680" s="223"/>
      <c r="D680" s="223"/>
      <c r="E680" s="223"/>
      <c r="F680" s="223"/>
      <c r="G680" s="223"/>
      <c r="H680" s="223"/>
      <c r="I680" s="223"/>
      <c r="J680" s="223"/>
      <c r="K680" s="223"/>
      <c r="L680" s="223"/>
      <c r="M680" s="223"/>
      <c r="N680" s="223"/>
      <c r="O680" s="223"/>
      <c r="P680" s="223"/>
      <c r="Q680" s="223"/>
      <c r="R680" s="223"/>
      <c r="S680" s="223"/>
      <c r="T680" s="223"/>
      <c r="U680" s="223"/>
    </row>
    <row r="681" spans="2:21">
      <c r="B681" s="223"/>
      <c r="C681" s="223"/>
      <c r="D681" s="223"/>
      <c r="E681" s="223"/>
      <c r="F681" s="223"/>
      <c r="G681" s="223"/>
      <c r="H681" s="223"/>
      <c r="I681" s="223"/>
      <c r="J681" s="223"/>
      <c r="K681" s="223"/>
      <c r="L681" s="223"/>
      <c r="M681" s="223"/>
      <c r="N681" s="223"/>
      <c r="O681" s="223"/>
      <c r="P681" s="223"/>
      <c r="Q681" s="223"/>
      <c r="R681" s="223"/>
      <c r="S681" s="223"/>
      <c r="T681" s="223"/>
      <c r="U681" s="223"/>
    </row>
    <row r="682" spans="2:21">
      <c r="B682" s="223"/>
      <c r="C682" s="223"/>
      <c r="D682" s="223"/>
      <c r="E682" s="223"/>
      <c r="F682" s="223"/>
      <c r="G682" s="223"/>
      <c r="H682" s="223"/>
      <c r="I682" s="223"/>
      <c r="J682" s="223"/>
      <c r="K682" s="223"/>
      <c r="L682" s="223"/>
      <c r="M682" s="223"/>
      <c r="N682" s="223"/>
      <c r="O682" s="223"/>
      <c r="P682" s="223"/>
      <c r="Q682" s="223"/>
      <c r="R682" s="223"/>
      <c r="S682" s="223"/>
      <c r="T682" s="223"/>
      <c r="U682" s="223"/>
    </row>
    <row r="683" spans="2:21">
      <c r="B683" s="223"/>
      <c r="C683" s="223"/>
      <c r="D683" s="223"/>
      <c r="E683" s="223"/>
      <c r="F683" s="223"/>
      <c r="G683" s="223"/>
      <c r="H683" s="223"/>
      <c r="I683" s="223"/>
      <c r="J683" s="223"/>
      <c r="K683" s="223"/>
      <c r="L683" s="223"/>
      <c r="M683" s="223"/>
      <c r="N683" s="223"/>
      <c r="O683" s="223"/>
      <c r="P683" s="223"/>
      <c r="Q683" s="223"/>
      <c r="R683" s="223"/>
      <c r="S683" s="223"/>
      <c r="T683" s="223"/>
      <c r="U683" s="223"/>
    </row>
    <row r="684" spans="2:21">
      <c r="B684" s="223"/>
      <c r="C684" s="223"/>
      <c r="D684" s="223"/>
      <c r="E684" s="223"/>
      <c r="F684" s="223"/>
      <c r="G684" s="223"/>
      <c r="H684" s="223"/>
      <c r="I684" s="223"/>
      <c r="J684" s="223"/>
      <c r="K684" s="223"/>
      <c r="L684" s="223"/>
      <c r="M684" s="223"/>
      <c r="N684" s="223"/>
      <c r="O684" s="223"/>
      <c r="P684" s="223"/>
      <c r="Q684" s="223"/>
      <c r="R684" s="223"/>
      <c r="S684" s="223"/>
      <c r="T684" s="223"/>
      <c r="U684" s="223"/>
    </row>
    <row r="685" spans="2:21">
      <c r="B685" s="223"/>
      <c r="C685" s="223"/>
      <c r="D685" s="223"/>
      <c r="E685" s="223"/>
      <c r="F685" s="223"/>
      <c r="G685" s="223"/>
      <c r="H685" s="223"/>
      <c r="I685" s="223"/>
      <c r="J685" s="223"/>
      <c r="K685" s="223"/>
      <c r="L685" s="223"/>
      <c r="M685" s="223"/>
      <c r="N685" s="223"/>
      <c r="O685" s="223"/>
      <c r="P685" s="223"/>
      <c r="Q685" s="223"/>
      <c r="R685" s="223"/>
      <c r="S685" s="223"/>
      <c r="T685" s="223"/>
      <c r="U685" s="223"/>
    </row>
    <row r="686" spans="2:21">
      <c r="B686" s="223"/>
      <c r="C686" s="223"/>
      <c r="D686" s="223"/>
      <c r="E686" s="223"/>
      <c r="F686" s="223"/>
      <c r="G686" s="223"/>
      <c r="H686" s="223"/>
      <c r="I686" s="223"/>
      <c r="J686" s="223"/>
      <c r="K686" s="223"/>
      <c r="L686" s="223"/>
      <c r="M686" s="223"/>
      <c r="N686" s="223"/>
      <c r="O686" s="223"/>
      <c r="P686" s="223"/>
      <c r="Q686" s="223"/>
      <c r="R686" s="223"/>
      <c r="S686" s="223"/>
      <c r="T686" s="223"/>
      <c r="U686" s="223"/>
    </row>
    <row r="687" spans="2:21">
      <c r="B687" s="223"/>
      <c r="C687" s="223"/>
      <c r="D687" s="223"/>
      <c r="E687" s="223"/>
      <c r="F687" s="223"/>
      <c r="G687" s="223"/>
      <c r="H687" s="223"/>
      <c r="I687" s="223"/>
      <c r="J687" s="223"/>
      <c r="K687" s="223"/>
      <c r="L687" s="223"/>
      <c r="M687" s="223"/>
      <c r="N687" s="223"/>
      <c r="O687" s="223"/>
      <c r="P687" s="223"/>
      <c r="Q687" s="223"/>
      <c r="R687" s="223"/>
      <c r="S687" s="223"/>
      <c r="T687" s="223"/>
      <c r="U687" s="223"/>
    </row>
    <row r="688" spans="2:21">
      <c r="B688" s="223"/>
      <c r="C688" s="223"/>
      <c r="D688" s="223"/>
      <c r="E688" s="223"/>
      <c r="F688" s="223"/>
      <c r="G688" s="223"/>
      <c r="H688" s="223"/>
      <c r="I688" s="223"/>
      <c r="J688" s="223"/>
      <c r="K688" s="223"/>
      <c r="L688" s="223"/>
      <c r="M688" s="223"/>
      <c r="N688" s="223"/>
      <c r="O688" s="223"/>
      <c r="P688" s="223"/>
      <c r="Q688" s="223"/>
      <c r="R688" s="223"/>
      <c r="S688" s="223"/>
      <c r="T688" s="223"/>
      <c r="U688" s="223"/>
    </row>
    <row r="689" spans="2:21">
      <c r="B689" s="223"/>
      <c r="C689" s="223"/>
      <c r="D689" s="223"/>
      <c r="E689" s="223"/>
      <c r="F689" s="223"/>
      <c r="G689" s="223"/>
      <c r="H689" s="223"/>
      <c r="I689" s="223"/>
      <c r="J689" s="223"/>
      <c r="K689" s="223"/>
      <c r="L689" s="223"/>
      <c r="M689" s="223"/>
      <c r="N689" s="223"/>
      <c r="O689" s="223"/>
      <c r="P689" s="223"/>
      <c r="Q689" s="223"/>
      <c r="R689" s="223"/>
      <c r="S689" s="223"/>
      <c r="T689" s="223"/>
      <c r="U689" s="223"/>
    </row>
    <row r="690" spans="2:21">
      <c r="B690" s="223"/>
      <c r="C690" s="223"/>
      <c r="D690" s="223"/>
      <c r="E690" s="223"/>
      <c r="F690" s="223"/>
      <c r="G690" s="223"/>
      <c r="H690" s="223"/>
      <c r="I690" s="223"/>
      <c r="J690" s="223"/>
      <c r="K690" s="223"/>
      <c r="L690" s="223"/>
      <c r="M690" s="223"/>
      <c r="N690" s="223"/>
      <c r="O690" s="223"/>
      <c r="P690" s="223"/>
      <c r="Q690" s="223"/>
      <c r="R690" s="223"/>
      <c r="S690" s="223"/>
      <c r="T690" s="223"/>
      <c r="U690" s="223"/>
    </row>
    <row r="691" spans="2:21">
      <c r="B691" s="223"/>
      <c r="C691" s="223"/>
      <c r="D691" s="223"/>
      <c r="E691" s="223"/>
      <c r="F691" s="223"/>
      <c r="G691" s="223"/>
      <c r="H691" s="223"/>
      <c r="I691" s="223"/>
      <c r="J691" s="223"/>
      <c r="K691" s="223"/>
      <c r="L691" s="223"/>
      <c r="M691" s="223"/>
      <c r="N691" s="223"/>
      <c r="O691" s="223"/>
      <c r="P691" s="223"/>
      <c r="Q691" s="223"/>
      <c r="R691" s="223"/>
      <c r="S691" s="223"/>
      <c r="T691" s="223"/>
      <c r="U691" s="223"/>
    </row>
    <row r="692" spans="2:21">
      <c r="B692" s="223"/>
      <c r="C692" s="223"/>
      <c r="D692" s="223"/>
      <c r="E692" s="223"/>
      <c r="F692" s="223"/>
      <c r="G692" s="223"/>
      <c r="H692" s="223"/>
      <c r="I692" s="223"/>
      <c r="J692" s="223"/>
      <c r="K692" s="223"/>
      <c r="L692" s="223"/>
      <c r="M692" s="223"/>
      <c r="N692" s="223"/>
      <c r="O692" s="223"/>
      <c r="P692" s="223"/>
      <c r="Q692" s="223"/>
      <c r="R692" s="223"/>
      <c r="S692" s="223"/>
      <c r="T692" s="223"/>
      <c r="U692" s="223"/>
    </row>
    <row r="693" spans="2:21">
      <c r="B693" s="223"/>
      <c r="C693" s="223"/>
      <c r="D693" s="223"/>
      <c r="E693" s="223"/>
      <c r="F693" s="223"/>
      <c r="G693" s="223"/>
      <c r="H693" s="223"/>
      <c r="I693" s="223"/>
      <c r="J693" s="223"/>
      <c r="K693" s="223"/>
      <c r="L693" s="223"/>
      <c r="M693" s="223"/>
      <c r="N693" s="223"/>
      <c r="O693" s="223"/>
      <c r="P693" s="223"/>
      <c r="Q693" s="223"/>
      <c r="R693" s="223"/>
      <c r="S693" s="223"/>
      <c r="T693" s="223"/>
      <c r="U693" s="223"/>
    </row>
    <row r="694" spans="2:21">
      <c r="B694" s="223"/>
      <c r="C694" s="223"/>
      <c r="D694" s="223"/>
      <c r="E694" s="223"/>
      <c r="F694" s="223"/>
      <c r="G694" s="223"/>
      <c r="H694" s="223"/>
      <c r="I694" s="223"/>
      <c r="J694" s="223"/>
      <c r="K694" s="223"/>
      <c r="L694" s="223"/>
      <c r="M694" s="223"/>
      <c r="N694" s="223"/>
      <c r="O694" s="223"/>
      <c r="P694" s="223"/>
      <c r="Q694" s="223"/>
      <c r="R694" s="223"/>
      <c r="S694" s="223"/>
      <c r="T694" s="223"/>
      <c r="U694" s="223"/>
    </row>
    <row r="695" spans="2:21">
      <c r="B695" s="223"/>
      <c r="C695" s="223"/>
      <c r="D695" s="223"/>
      <c r="E695" s="223"/>
      <c r="F695" s="223"/>
      <c r="G695" s="223"/>
      <c r="H695" s="223"/>
      <c r="I695" s="223"/>
      <c r="J695" s="223"/>
      <c r="K695" s="223"/>
      <c r="L695" s="223"/>
      <c r="M695" s="223"/>
      <c r="N695" s="223"/>
      <c r="O695" s="223"/>
      <c r="P695" s="223"/>
      <c r="Q695" s="223"/>
      <c r="R695" s="223"/>
      <c r="S695" s="223"/>
      <c r="T695" s="223"/>
      <c r="U695" s="223"/>
    </row>
    <row r="696" spans="2:21">
      <c r="B696" s="223"/>
      <c r="C696" s="223"/>
      <c r="D696" s="223"/>
      <c r="E696" s="223"/>
      <c r="F696" s="223"/>
      <c r="G696" s="223"/>
      <c r="H696" s="223"/>
      <c r="I696" s="223"/>
      <c r="J696" s="223"/>
      <c r="K696" s="223"/>
      <c r="L696" s="223"/>
      <c r="M696" s="223"/>
      <c r="N696" s="223"/>
      <c r="O696" s="223"/>
      <c r="P696" s="223"/>
      <c r="Q696" s="223"/>
      <c r="R696" s="223"/>
      <c r="S696" s="223"/>
      <c r="T696" s="223"/>
      <c r="U696" s="223"/>
    </row>
    <row r="697" spans="2:21">
      <c r="B697" s="223"/>
      <c r="C697" s="223"/>
      <c r="D697" s="223"/>
      <c r="E697" s="223"/>
      <c r="F697" s="223"/>
      <c r="G697" s="223"/>
      <c r="H697" s="223"/>
      <c r="I697" s="223"/>
      <c r="J697" s="223"/>
      <c r="K697" s="223"/>
      <c r="L697" s="223"/>
      <c r="M697" s="223"/>
      <c r="N697" s="223"/>
      <c r="O697" s="223"/>
      <c r="P697" s="223"/>
      <c r="Q697" s="223"/>
      <c r="R697" s="223"/>
      <c r="S697" s="223"/>
      <c r="T697" s="223"/>
      <c r="U697" s="223"/>
    </row>
    <row r="698" spans="2:21">
      <c r="B698" s="223"/>
      <c r="C698" s="223"/>
      <c r="D698" s="223"/>
      <c r="E698" s="223"/>
      <c r="F698" s="223"/>
      <c r="G698" s="223"/>
      <c r="H698" s="223"/>
      <c r="I698" s="223"/>
      <c r="J698" s="223"/>
      <c r="K698" s="223"/>
      <c r="L698" s="223"/>
      <c r="M698" s="223"/>
      <c r="N698" s="223"/>
      <c r="O698" s="223"/>
      <c r="P698" s="223"/>
      <c r="Q698" s="223"/>
      <c r="R698" s="223"/>
      <c r="S698" s="223"/>
      <c r="T698" s="223"/>
      <c r="U698" s="223"/>
    </row>
    <row r="699" spans="2:21">
      <c r="B699" s="223"/>
      <c r="C699" s="223"/>
      <c r="D699" s="223"/>
      <c r="E699" s="223"/>
      <c r="F699" s="223"/>
      <c r="G699" s="223"/>
      <c r="H699" s="223"/>
      <c r="I699" s="223"/>
      <c r="J699" s="223"/>
      <c r="K699" s="223"/>
      <c r="L699" s="223"/>
      <c r="M699" s="223"/>
      <c r="N699" s="223"/>
      <c r="O699" s="223"/>
      <c r="P699" s="223"/>
      <c r="Q699" s="223"/>
      <c r="R699" s="223"/>
      <c r="S699" s="223"/>
      <c r="T699" s="223"/>
      <c r="U699" s="223"/>
    </row>
    <row r="700" spans="2:21">
      <c r="B700" s="223"/>
      <c r="C700" s="223"/>
      <c r="D700" s="223"/>
      <c r="E700" s="223"/>
      <c r="F700" s="223"/>
      <c r="G700" s="223"/>
      <c r="H700" s="223"/>
      <c r="I700" s="223"/>
      <c r="J700" s="223"/>
      <c r="K700" s="223"/>
      <c r="L700" s="223"/>
      <c r="M700" s="223"/>
      <c r="N700" s="223"/>
      <c r="O700" s="223"/>
      <c r="P700" s="223"/>
      <c r="Q700" s="223"/>
      <c r="R700" s="223"/>
      <c r="S700" s="223"/>
      <c r="T700" s="223"/>
      <c r="U700" s="223"/>
    </row>
    <row r="701" spans="2:21">
      <c r="B701" s="223"/>
      <c r="C701" s="223"/>
      <c r="D701" s="223"/>
      <c r="E701" s="223"/>
      <c r="F701" s="223"/>
      <c r="G701" s="223"/>
      <c r="H701" s="223"/>
      <c r="I701" s="223"/>
      <c r="J701" s="223"/>
      <c r="K701" s="223"/>
      <c r="L701" s="223"/>
      <c r="M701" s="223"/>
      <c r="N701" s="223"/>
      <c r="O701" s="223"/>
      <c r="P701" s="223"/>
      <c r="Q701" s="223"/>
      <c r="R701" s="223"/>
      <c r="S701" s="223"/>
      <c r="T701" s="223"/>
      <c r="U701" s="223"/>
    </row>
    <row r="702" spans="2:21">
      <c r="B702" s="223"/>
      <c r="C702" s="223"/>
      <c r="D702" s="223"/>
      <c r="E702" s="223"/>
      <c r="F702" s="223"/>
      <c r="G702" s="223"/>
      <c r="H702" s="223"/>
      <c r="I702" s="223"/>
      <c r="J702" s="223"/>
      <c r="K702" s="223"/>
      <c r="L702" s="223"/>
      <c r="M702" s="223"/>
      <c r="N702" s="223"/>
      <c r="O702" s="223"/>
      <c r="P702" s="223"/>
      <c r="Q702" s="223"/>
      <c r="R702" s="223"/>
      <c r="S702" s="223"/>
      <c r="T702" s="223"/>
      <c r="U702" s="223"/>
    </row>
    <row r="703" spans="2:21">
      <c r="B703" s="223"/>
      <c r="C703" s="223"/>
      <c r="D703" s="223"/>
      <c r="E703" s="223"/>
      <c r="F703" s="223"/>
      <c r="G703" s="223"/>
      <c r="H703" s="223"/>
      <c r="I703" s="223"/>
      <c r="J703" s="223"/>
      <c r="K703" s="223"/>
      <c r="L703" s="223"/>
      <c r="M703" s="223"/>
      <c r="N703" s="223"/>
      <c r="O703" s="223"/>
      <c r="P703" s="223"/>
      <c r="Q703" s="223"/>
      <c r="R703" s="223"/>
      <c r="S703" s="223"/>
      <c r="T703" s="223"/>
      <c r="U703" s="223"/>
    </row>
    <row r="704" spans="2:21">
      <c r="B704" s="223"/>
      <c r="C704" s="223"/>
      <c r="D704" s="223"/>
      <c r="E704" s="223"/>
      <c r="F704" s="223"/>
      <c r="G704" s="223"/>
      <c r="H704" s="223"/>
      <c r="I704" s="223"/>
      <c r="J704" s="223"/>
      <c r="K704" s="223"/>
      <c r="L704" s="223"/>
      <c r="M704" s="223"/>
      <c r="N704" s="223"/>
      <c r="O704" s="223"/>
      <c r="P704" s="223"/>
      <c r="Q704" s="223"/>
      <c r="R704" s="223"/>
      <c r="S704" s="223"/>
      <c r="T704" s="223"/>
      <c r="U704" s="223"/>
    </row>
    <row r="705" spans="2:21">
      <c r="B705" s="223"/>
      <c r="C705" s="223"/>
      <c r="D705" s="223"/>
      <c r="E705" s="223"/>
      <c r="F705" s="223"/>
      <c r="G705" s="223"/>
      <c r="H705" s="223"/>
      <c r="I705" s="223"/>
      <c r="J705" s="223"/>
      <c r="K705" s="223"/>
      <c r="L705" s="223"/>
      <c r="M705" s="223"/>
      <c r="N705" s="223"/>
      <c r="O705" s="223"/>
      <c r="P705" s="223"/>
      <c r="Q705" s="223"/>
      <c r="R705" s="223"/>
      <c r="S705" s="223"/>
      <c r="T705" s="223"/>
      <c r="U705" s="223"/>
    </row>
    <row r="706" spans="2:21">
      <c r="B706" s="223"/>
      <c r="C706" s="223"/>
      <c r="D706" s="223"/>
      <c r="E706" s="223"/>
      <c r="F706" s="223"/>
      <c r="G706" s="223"/>
      <c r="H706" s="223"/>
      <c r="I706" s="223"/>
      <c r="J706" s="223"/>
      <c r="K706" s="223"/>
      <c r="L706" s="223"/>
      <c r="M706" s="223"/>
      <c r="N706" s="223"/>
      <c r="O706" s="223"/>
      <c r="P706" s="223"/>
      <c r="Q706" s="223"/>
      <c r="R706" s="223"/>
      <c r="S706" s="223"/>
      <c r="T706" s="223"/>
      <c r="U706" s="223"/>
    </row>
    <row r="707" spans="2:21">
      <c r="B707" s="223"/>
      <c r="C707" s="223"/>
      <c r="D707" s="223"/>
      <c r="E707" s="223"/>
      <c r="F707" s="223"/>
      <c r="G707" s="223"/>
      <c r="H707" s="223"/>
      <c r="I707" s="223"/>
      <c r="J707" s="223"/>
      <c r="K707" s="223"/>
      <c r="L707" s="223"/>
      <c r="M707" s="223"/>
      <c r="N707" s="223"/>
      <c r="O707" s="223"/>
      <c r="P707" s="223"/>
      <c r="Q707" s="223"/>
      <c r="R707" s="223"/>
      <c r="S707" s="223"/>
      <c r="T707" s="223"/>
      <c r="U707" s="223"/>
    </row>
    <row r="708" spans="2:21">
      <c r="B708" s="223"/>
      <c r="C708" s="223"/>
      <c r="D708" s="223"/>
      <c r="E708" s="223"/>
      <c r="F708" s="223"/>
      <c r="G708" s="223"/>
      <c r="H708" s="223"/>
      <c r="I708" s="223"/>
      <c r="J708" s="223"/>
      <c r="K708" s="223"/>
      <c r="L708" s="223"/>
      <c r="M708" s="223"/>
      <c r="N708" s="223"/>
      <c r="O708" s="223"/>
      <c r="P708" s="223"/>
      <c r="Q708" s="223"/>
      <c r="R708" s="223"/>
      <c r="S708" s="223"/>
      <c r="T708" s="223"/>
      <c r="U708" s="223"/>
    </row>
    <row r="709" spans="2:21">
      <c r="B709" s="223"/>
      <c r="C709" s="223"/>
      <c r="D709" s="223"/>
      <c r="E709" s="223"/>
      <c r="F709" s="223"/>
      <c r="G709" s="223"/>
      <c r="H709" s="223"/>
      <c r="I709" s="223"/>
      <c r="J709" s="223"/>
      <c r="K709" s="223"/>
      <c r="L709" s="223"/>
      <c r="M709" s="223"/>
      <c r="N709" s="223"/>
      <c r="O709" s="223"/>
      <c r="P709" s="223"/>
      <c r="Q709" s="223"/>
      <c r="R709" s="223"/>
      <c r="S709" s="223"/>
      <c r="T709" s="223"/>
      <c r="U709" s="223"/>
    </row>
    <row r="710" spans="2:21">
      <c r="B710" s="223"/>
      <c r="C710" s="223"/>
      <c r="D710" s="223"/>
      <c r="E710" s="223"/>
      <c r="F710" s="223"/>
      <c r="G710" s="223"/>
      <c r="H710" s="223"/>
      <c r="I710" s="223"/>
      <c r="J710" s="223"/>
      <c r="K710" s="223"/>
      <c r="L710" s="223"/>
      <c r="M710" s="223"/>
      <c r="N710" s="223"/>
      <c r="O710" s="223"/>
      <c r="P710" s="223"/>
      <c r="Q710" s="223"/>
      <c r="R710" s="223"/>
      <c r="S710" s="223"/>
      <c r="T710" s="223"/>
      <c r="U710" s="223"/>
    </row>
    <row r="711" spans="2:21">
      <c r="B711" s="223"/>
      <c r="C711" s="223"/>
      <c r="D711" s="223"/>
      <c r="E711" s="223"/>
      <c r="F711" s="223"/>
      <c r="G711" s="223"/>
      <c r="H711" s="223"/>
      <c r="I711" s="223"/>
      <c r="J711" s="223"/>
      <c r="K711" s="223"/>
      <c r="L711" s="223"/>
      <c r="M711" s="223"/>
      <c r="N711" s="223"/>
      <c r="O711" s="223"/>
      <c r="P711" s="223"/>
      <c r="Q711" s="223"/>
      <c r="R711" s="223"/>
      <c r="S711" s="223"/>
      <c r="T711" s="223"/>
      <c r="U711" s="223"/>
    </row>
    <row r="712" spans="2:21">
      <c r="B712" s="223"/>
      <c r="C712" s="223"/>
      <c r="D712" s="223"/>
      <c r="E712" s="223"/>
      <c r="F712" s="223"/>
      <c r="G712" s="223"/>
      <c r="H712" s="223"/>
      <c r="I712" s="223"/>
      <c r="J712" s="223"/>
      <c r="K712" s="223"/>
      <c r="L712" s="223"/>
      <c r="M712" s="223"/>
      <c r="N712" s="223"/>
      <c r="O712" s="223"/>
      <c r="P712" s="223"/>
      <c r="Q712" s="223"/>
      <c r="R712" s="223"/>
      <c r="S712" s="223"/>
      <c r="T712" s="223"/>
      <c r="U712" s="223"/>
    </row>
    <row r="713" spans="2:21">
      <c r="B713" s="223"/>
      <c r="C713" s="223"/>
      <c r="D713" s="223"/>
      <c r="E713" s="223"/>
      <c r="F713" s="223"/>
      <c r="G713" s="223"/>
      <c r="H713" s="223"/>
      <c r="I713" s="223"/>
      <c r="J713" s="223"/>
      <c r="K713" s="223"/>
      <c r="L713" s="223"/>
      <c r="M713" s="223"/>
      <c r="N713" s="223"/>
      <c r="O713" s="223"/>
      <c r="P713" s="223"/>
      <c r="Q713" s="223"/>
      <c r="R713" s="223"/>
      <c r="S713" s="223"/>
      <c r="T713" s="223"/>
      <c r="U713" s="223"/>
    </row>
    <row r="714" spans="2:21">
      <c r="B714" s="223"/>
      <c r="C714" s="223"/>
      <c r="D714" s="223"/>
      <c r="E714" s="223"/>
      <c r="F714" s="223"/>
      <c r="G714" s="223"/>
      <c r="H714" s="223"/>
      <c r="I714" s="223"/>
      <c r="J714" s="223"/>
      <c r="K714" s="223"/>
      <c r="L714" s="223"/>
      <c r="M714" s="223"/>
      <c r="N714" s="223"/>
      <c r="O714" s="223"/>
      <c r="P714" s="223"/>
      <c r="Q714" s="223"/>
      <c r="R714" s="223"/>
      <c r="S714" s="223"/>
      <c r="T714" s="223"/>
      <c r="U714" s="223"/>
    </row>
    <row r="715" spans="2:21">
      <c r="B715" s="223"/>
      <c r="C715" s="223"/>
      <c r="D715" s="223"/>
      <c r="E715" s="223"/>
      <c r="F715" s="223"/>
      <c r="G715" s="223"/>
      <c r="H715" s="223"/>
      <c r="I715" s="223"/>
      <c r="J715" s="223"/>
      <c r="K715" s="223"/>
      <c r="L715" s="223"/>
      <c r="M715" s="223"/>
      <c r="N715" s="223"/>
      <c r="O715" s="223"/>
      <c r="P715" s="223"/>
      <c r="Q715" s="223"/>
      <c r="R715" s="223"/>
      <c r="S715" s="223"/>
      <c r="T715" s="223"/>
      <c r="U715" s="223"/>
    </row>
    <row r="716" spans="2:21">
      <c r="B716" s="223"/>
      <c r="C716" s="223"/>
      <c r="D716" s="223"/>
      <c r="E716" s="223"/>
      <c r="F716" s="223"/>
      <c r="G716" s="223"/>
      <c r="H716" s="223"/>
      <c r="I716" s="223"/>
      <c r="J716" s="223"/>
      <c r="K716" s="223"/>
      <c r="L716" s="223"/>
      <c r="M716" s="223"/>
      <c r="N716" s="223"/>
      <c r="O716" s="223"/>
      <c r="P716" s="223"/>
      <c r="Q716" s="223"/>
      <c r="R716" s="223"/>
      <c r="S716" s="223"/>
      <c r="T716" s="223"/>
      <c r="U716" s="223"/>
    </row>
    <row r="717" spans="2:21">
      <c r="B717" s="223"/>
      <c r="C717" s="223"/>
      <c r="D717" s="223"/>
      <c r="E717" s="223"/>
      <c r="F717" s="223"/>
      <c r="G717" s="223"/>
      <c r="H717" s="223"/>
      <c r="I717" s="223"/>
      <c r="J717" s="223"/>
      <c r="K717" s="223"/>
      <c r="L717" s="223"/>
      <c r="M717" s="223"/>
      <c r="N717" s="223"/>
      <c r="O717" s="223"/>
      <c r="P717" s="223"/>
      <c r="Q717" s="223"/>
      <c r="R717" s="223"/>
      <c r="S717" s="223"/>
      <c r="T717" s="223"/>
      <c r="U717" s="223"/>
    </row>
    <row r="718" spans="2:21">
      <c r="B718" s="223"/>
      <c r="C718" s="223"/>
      <c r="D718" s="223"/>
      <c r="E718" s="223"/>
      <c r="F718" s="223"/>
      <c r="G718" s="223"/>
      <c r="H718" s="223"/>
      <c r="I718" s="223"/>
      <c r="J718" s="223"/>
      <c r="K718" s="223"/>
      <c r="L718" s="223"/>
      <c r="M718" s="223"/>
      <c r="N718" s="223"/>
      <c r="O718" s="223"/>
      <c r="P718" s="223"/>
      <c r="Q718" s="223"/>
      <c r="R718" s="223"/>
      <c r="S718" s="223"/>
      <c r="T718" s="223"/>
      <c r="U718" s="223"/>
    </row>
    <row r="719" spans="2:21">
      <c r="B719" s="223"/>
      <c r="C719" s="223"/>
      <c r="D719" s="223"/>
      <c r="E719" s="223"/>
      <c r="F719" s="223"/>
      <c r="G719" s="223"/>
      <c r="H719" s="223"/>
      <c r="I719" s="223"/>
      <c r="J719" s="223"/>
      <c r="K719" s="223"/>
      <c r="L719" s="223"/>
      <c r="M719" s="223"/>
      <c r="N719" s="223"/>
      <c r="O719" s="223"/>
      <c r="P719" s="223"/>
      <c r="Q719" s="223"/>
      <c r="R719" s="223"/>
      <c r="S719" s="223"/>
      <c r="T719" s="223"/>
      <c r="U719" s="223"/>
    </row>
    <row r="720" spans="2:21">
      <c r="B720" s="223"/>
      <c r="C720" s="223"/>
      <c r="D720" s="223"/>
      <c r="E720" s="223"/>
      <c r="F720" s="223"/>
      <c r="G720" s="223"/>
      <c r="H720" s="223"/>
      <c r="I720" s="223"/>
      <c r="J720" s="223"/>
      <c r="K720" s="223"/>
      <c r="L720" s="223"/>
      <c r="M720" s="223"/>
      <c r="N720" s="223"/>
      <c r="O720" s="223"/>
      <c r="P720" s="223"/>
      <c r="Q720" s="223"/>
      <c r="R720" s="223"/>
      <c r="S720" s="223"/>
      <c r="T720" s="223"/>
      <c r="U720" s="223"/>
    </row>
    <row r="721" spans="2:21">
      <c r="B721" s="223"/>
      <c r="C721" s="223"/>
      <c r="D721" s="223"/>
      <c r="E721" s="223"/>
      <c r="F721" s="223"/>
      <c r="G721" s="223"/>
      <c r="H721" s="223"/>
      <c r="I721" s="223"/>
      <c r="J721" s="223"/>
      <c r="K721" s="223"/>
      <c r="L721" s="223"/>
      <c r="M721" s="223"/>
      <c r="N721" s="223"/>
      <c r="O721" s="223"/>
      <c r="P721" s="223"/>
      <c r="Q721" s="223"/>
      <c r="R721" s="223"/>
      <c r="S721" s="223"/>
      <c r="T721" s="223"/>
      <c r="U721" s="223"/>
    </row>
    <row r="722" spans="2:21">
      <c r="B722" s="223"/>
      <c r="C722" s="223"/>
      <c r="D722" s="223"/>
      <c r="E722" s="223"/>
      <c r="F722" s="223"/>
      <c r="G722" s="223"/>
      <c r="H722" s="223"/>
      <c r="I722" s="223"/>
      <c r="J722" s="223"/>
      <c r="K722" s="223"/>
      <c r="L722" s="223"/>
      <c r="M722" s="223"/>
      <c r="N722" s="223"/>
      <c r="O722" s="223"/>
      <c r="P722" s="223"/>
      <c r="Q722" s="223"/>
      <c r="R722" s="223"/>
      <c r="S722" s="223"/>
      <c r="T722" s="223"/>
      <c r="U722" s="223"/>
    </row>
    <row r="723" spans="2:21">
      <c r="B723" s="223"/>
      <c r="C723" s="223"/>
      <c r="D723" s="223"/>
      <c r="E723" s="223"/>
      <c r="F723" s="223"/>
      <c r="G723" s="223"/>
      <c r="H723" s="223"/>
      <c r="I723" s="223"/>
      <c r="J723" s="223"/>
      <c r="K723" s="223"/>
      <c r="L723" s="223"/>
      <c r="M723" s="223"/>
      <c r="N723" s="223"/>
      <c r="O723" s="223"/>
      <c r="P723" s="223"/>
      <c r="Q723" s="223"/>
      <c r="R723" s="223"/>
      <c r="S723" s="223"/>
      <c r="T723" s="223"/>
      <c r="U723" s="223"/>
    </row>
    <row r="724" spans="2:21">
      <c r="B724" s="223"/>
      <c r="C724" s="223"/>
      <c r="D724" s="223"/>
      <c r="E724" s="223"/>
      <c r="F724" s="223"/>
      <c r="G724" s="223"/>
      <c r="H724" s="223"/>
      <c r="I724" s="223"/>
      <c r="J724" s="223"/>
      <c r="K724" s="223"/>
      <c r="L724" s="223"/>
      <c r="M724" s="223"/>
      <c r="N724" s="223"/>
      <c r="O724" s="223"/>
      <c r="P724" s="223"/>
      <c r="Q724" s="223"/>
      <c r="R724" s="223"/>
      <c r="S724" s="223"/>
      <c r="T724" s="223"/>
      <c r="U724" s="223"/>
    </row>
    <row r="725" spans="2:21">
      <c r="B725" s="223"/>
      <c r="C725" s="223"/>
      <c r="D725" s="223"/>
      <c r="E725" s="223"/>
      <c r="F725" s="223"/>
      <c r="G725" s="223"/>
      <c r="H725" s="223"/>
      <c r="I725" s="223"/>
      <c r="J725" s="223"/>
      <c r="K725" s="223"/>
      <c r="L725" s="223"/>
      <c r="M725" s="223"/>
      <c r="N725" s="223"/>
      <c r="O725" s="223"/>
      <c r="P725" s="223"/>
      <c r="Q725" s="223"/>
      <c r="R725" s="223"/>
      <c r="S725" s="223"/>
      <c r="T725" s="223"/>
      <c r="U725" s="223"/>
    </row>
    <row r="726" spans="2:21">
      <c r="B726" s="223"/>
      <c r="C726" s="223"/>
      <c r="D726" s="223"/>
      <c r="E726" s="223"/>
      <c r="F726" s="223"/>
      <c r="G726" s="223"/>
      <c r="H726" s="223"/>
      <c r="I726" s="223"/>
      <c r="J726" s="223"/>
      <c r="K726" s="223"/>
      <c r="L726" s="223"/>
      <c r="M726" s="223"/>
      <c r="N726" s="223"/>
      <c r="O726" s="223"/>
      <c r="P726" s="223"/>
      <c r="Q726" s="223"/>
      <c r="R726" s="223"/>
      <c r="S726" s="223"/>
      <c r="T726" s="223"/>
      <c r="U726" s="223"/>
    </row>
    <row r="727" spans="2:21">
      <c r="B727" s="223"/>
      <c r="C727" s="223"/>
      <c r="D727" s="223"/>
      <c r="E727" s="223"/>
      <c r="F727" s="223"/>
      <c r="G727" s="223"/>
      <c r="H727" s="223"/>
      <c r="I727" s="223"/>
      <c r="J727" s="223"/>
      <c r="K727" s="223"/>
      <c r="L727" s="223"/>
      <c r="M727" s="223"/>
      <c r="N727" s="223"/>
      <c r="O727" s="223"/>
      <c r="P727" s="223"/>
      <c r="Q727" s="223"/>
      <c r="R727" s="223"/>
      <c r="S727" s="223"/>
      <c r="T727" s="223"/>
      <c r="U727" s="223"/>
    </row>
    <row r="728" spans="2:21">
      <c r="B728" s="223"/>
      <c r="C728" s="223"/>
      <c r="D728" s="223"/>
      <c r="E728" s="223"/>
      <c r="F728" s="223"/>
      <c r="G728" s="223"/>
      <c r="H728" s="223"/>
      <c r="I728" s="223"/>
      <c r="J728" s="223"/>
      <c r="K728" s="223"/>
      <c r="L728" s="223"/>
      <c r="M728" s="223"/>
      <c r="N728" s="223"/>
      <c r="O728" s="223"/>
      <c r="P728" s="223"/>
      <c r="Q728" s="223"/>
      <c r="R728" s="223"/>
      <c r="S728" s="223"/>
      <c r="T728" s="223"/>
      <c r="U728" s="223"/>
    </row>
    <row r="729" spans="2:21">
      <c r="B729" s="223"/>
      <c r="C729" s="223"/>
      <c r="D729" s="223"/>
      <c r="E729" s="223"/>
      <c r="F729" s="223"/>
      <c r="G729" s="223"/>
      <c r="H729" s="223"/>
      <c r="I729" s="223"/>
      <c r="J729" s="223"/>
      <c r="K729" s="223"/>
      <c r="L729" s="223"/>
      <c r="M729" s="223"/>
      <c r="N729" s="223"/>
      <c r="O729" s="223"/>
      <c r="P729" s="223"/>
      <c r="Q729" s="223"/>
      <c r="R729" s="223"/>
      <c r="S729" s="223"/>
      <c r="T729" s="223"/>
      <c r="U729" s="223"/>
    </row>
    <row r="730" spans="2:21">
      <c r="B730" s="223"/>
      <c r="C730" s="223"/>
      <c r="D730" s="223"/>
      <c r="E730" s="223"/>
      <c r="F730" s="223"/>
      <c r="G730" s="223"/>
      <c r="H730" s="223"/>
      <c r="I730" s="223"/>
      <c r="J730" s="223"/>
      <c r="K730" s="223"/>
      <c r="L730" s="223"/>
      <c r="M730" s="223"/>
      <c r="N730" s="223"/>
      <c r="O730" s="223"/>
      <c r="P730" s="223"/>
      <c r="Q730" s="223"/>
      <c r="R730" s="223"/>
      <c r="S730" s="223"/>
      <c r="T730" s="223"/>
      <c r="U730" s="223"/>
    </row>
    <row r="731" spans="2:21">
      <c r="B731" s="223"/>
      <c r="C731" s="223"/>
      <c r="D731" s="223"/>
      <c r="E731" s="223"/>
      <c r="F731" s="223"/>
      <c r="G731" s="223"/>
      <c r="H731" s="223"/>
      <c r="I731" s="223"/>
      <c r="J731" s="223"/>
      <c r="K731" s="223"/>
      <c r="L731" s="223"/>
      <c r="M731" s="223"/>
      <c r="N731" s="223"/>
      <c r="O731" s="223"/>
      <c r="P731" s="223"/>
      <c r="Q731" s="223"/>
      <c r="R731" s="223"/>
      <c r="S731" s="223"/>
      <c r="T731" s="223"/>
      <c r="U731" s="223"/>
    </row>
    <row r="732" spans="2:21">
      <c r="B732" s="223"/>
      <c r="C732" s="223"/>
      <c r="D732" s="223"/>
      <c r="E732" s="223"/>
      <c r="F732" s="223"/>
      <c r="G732" s="223"/>
      <c r="H732" s="223"/>
      <c r="I732" s="223"/>
      <c r="J732" s="223"/>
      <c r="K732" s="223"/>
      <c r="L732" s="223"/>
      <c r="M732" s="223"/>
      <c r="N732" s="223"/>
      <c r="O732" s="223"/>
      <c r="P732" s="223"/>
      <c r="Q732" s="223"/>
      <c r="R732" s="223"/>
      <c r="S732" s="223"/>
      <c r="T732" s="223"/>
      <c r="U732" s="223"/>
    </row>
    <row r="733" spans="2:21">
      <c r="B733" s="223"/>
      <c r="C733" s="223"/>
      <c r="D733" s="223"/>
      <c r="E733" s="223"/>
      <c r="F733" s="223"/>
      <c r="G733" s="223"/>
      <c r="H733" s="223"/>
      <c r="I733" s="223"/>
      <c r="J733" s="223"/>
      <c r="K733" s="223"/>
      <c r="L733" s="223"/>
      <c r="M733" s="223"/>
      <c r="N733" s="223"/>
      <c r="O733" s="223"/>
      <c r="P733" s="223"/>
      <c r="Q733" s="223"/>
      <c r="R733" s="223"/>
      <c r="S733" s="223"/>
      <c r="T733" s="223"/>
      <c r="U733" s="223"/>
    </row>
    <row r="734" spans="2:21">
      <c r="B734" s="223"/>
      <c r="C734" s="223"/>
      <c r="D734" s="223"/>
      <c r="E734" s="223"/>
      <c r="F734" s="223"/>
      <c r="G734" s="223"/>
      <c r="H734" s="223"/>
      <c r="I734" s="223"/>
      <c r="J734" s="223"/>
      <c r="K734" s="223"/>
      <c r="L734" s="223"/>
      <c r="M734" s="223"/>
      <c r="N734" s="223"/>
      <c r="O734" s="223"/>
      <c r="P734" s="223"/>
      <c r="Q734" s="223"/>
      <c r="R734" s="223"/>
      <c r="S734" s="223"/>
      <c r="T734" s="223"/>
      <c r="U734" s="223"/>
    </row>
    <row r="735" spans="2:21">
      <c r="B735" s="223"/>
      <c r="C735" s="223"/>
      <c r="D735" s="223"/>
      <c r="E735" s="223"/>
      <c r="F735" s="223"/>
      <c r="G735" s="223"/>
      <c r="H735" s="223"/>
      <c r="I735" s="223"/>
      <c r="J735" s="223"/>
      <c r="K735" s="223"/>
      <c r="L735" s="223"/>
      <c r="M735" s="223"/>
      <c r="N735" s="223"/>
      <c r="O735" s="223"/>
      <c r="P735" s="223"/>
      <c r="Q735" s="223"/>
      <c r="R735" s="223"/>
      <c r="S735" s="223"/>
      <c r="T735" s="223"/>
      <c r="U735" s="223"/>
    </row>
    <row r="736" spans="2:21">
      <c r="B736" s="223"/>
      <c r="C736" s="223"/>
      <c r="D736" s="223"/>
      <c r="E736" s="223"/>
      <c r="F736" s="223"/>
      <c r="G736" s="223"/>
      <c r="H736" s="223"/>
      <c r="I736" s="223"/>
      <c r="J736" s="223"/>
      <c r="K736" s="223"/>
      <c r="L736" s="223"/>
      <c r="M736" s="223"/>
      <c r="N736" s="223"/>
      <c r="O736" s="223"/>
      <c r="P736" s="223"/>
      <c r="Q736" s="223"/>
      <c r="R736" s="223"/>
      <c r="S736" s="223"/>
      <c r="T736" s="223"/>
      <c r="U736" s="223"/>
    </row>
    <row r="737" spans="2:21">
      <c r="B737" s="223"/>
      <c r="C737" s="223"/>
      <c r="D737" s="223"/>
      <c r="E737" s="223"/>
      <c r="F737" s="223"/>
      <c r="G737" s="223"/>
      <c r="H737" s="223"/>
      <c r="I737" s="223"/>
      <c r="J737" s="223"/>
      <c r="K737" s="223"/>
      <c r="L737" s="223"/>
      <c r="M737" s="223"/>
      <c r="N737" s="223"/>
      <c r="O737" s="223"/>
      <c r="P737" s="223"/>
      <c r="Q737" s="223"/>
      <c r="R737" s="223"/>
      <c r="S737" s="223"/>
      <c r="T737" s="223"/>
      <c r="U737" s="223"/>
    </row>
    <row r="738" spans="2:21">
      <c r="B738" s="223"/>
      <c r="C738" s="223"/>
      <c r="D738" s="223"/>
      <c r="E738" s="223"/>
      <c r="F738" s="223"/>
      <c r="G738" s="223"/>
      <c r="H738" s="223"/>
      <c r="I738" s="223"/>
      <c r="J738" s="223"/>
      <c r="K738" s="223"/>
      <c r="L738" s="223"/>
      <c r="M738" s="223"/>
      <c r="N738" s="223"/>
      <c r="O738" s="223"/>
      <c r="P738" s="223"/>
      <c r="Q738" s="223"/>
      <c r="R738" s="223"/>
      <c r="S738" s="223"/>
      <c r="T738" s="223"/>
      <c r="U738" s="223"/>
    </row>
    <row r="739" spans="2:21">
      <c r="B739" s="223"/>
      <c r="C739" s="223"/>
      <c r="D739" s="223"/>
      <c r="E739" s="223"/>
      <c r="F739" s="223"/>
      <c r="G739" s="223"/>
      <c r="H739" s="223"/>
      <c r="I739" s="223"/>
      <c r="J739" s="223"/>
      <c r="K739" s="223"/>
      <c r="L739" s="223"/>
      <c r="M739" s="223"/>
      <c r="N739" s="223"/>
      <c r="O739" s="223"/>
      <c r="P739" s="223"/>
      <c r="Q739" s="223"/>
      <c r="R739" s="223"/>
      <c r="S739" s="223"/>
      <c r="T739" s="223"/>
      <c r="U739" s="223"/>
    </row>
    <row r="740" spans="2:21">
      <c r="B740" s="223"/>
      <c r="C740" s="223"/>
      <c r="D740" s="223"/>
      <c r="E740" s="223"/>
      <c r="F740" s="223"/>
      <c r="G740" s="223"/>
      <c r="H740" s="223"/>
      <c r="I740" s="223"/>
      <c r="J740" s="223"/>
      <c r="K740" s="223"/>
      <c r="L740" s="223"/>
      <c r="M740" s="223"/>
      <c r="N740" s="223"/>
      <c r="O740" s="223"/>
      <c r="P740" s="223"/>
      <c r="Q740" s="223"/>
      <c r="R740" s="223"/>
      <c r="S740" s="223"/>
      <c r="T740" s="223"/>
      <c r="U740" s="223"/>
    </row>
    <row r="741" spans="2:21">
      <c r="B741" s="223"/>
      <c r="C741" s="223"/>
      <c r="D741" s="223"/>
      <c r="E741" s="223"/>
      <c r="F741" s="223"/>
      <c r="G741" s="223"/>
      <c r="H741" s="223"/>
      <c r="I741" s="223"/>
      <c r="J741" s="223"/>
      <c r="K741" s="223"/>
      <c r="L741" s="223"/>
      <c r="M741" s="223"/>
      <c r="N741" s="223"/>
      <c r="O741" s="223"/>
      <c r="P741" s="223"/>
      <c r="Q741" s="223"/>
      <c r="R741" s="223"/>
      <c r="S741" s="223"/>
      <c r="T741" s="223"/>
      <c r="U741" s="223"/>
    </row>
    <row r="742" spans="2:21">
      <c r="B742" s="223"/>
      <c r="C742" s="223"/>
      <c r="D742" s="223"/>
      <c r="E742" s="223"/>
      <c r="F742" s="223"/>
      <c r="G742" s="223"/>
      <c r="H742" s="223"/>
      <c r="I742" s="223"/>
      <c r="J742" s="223"/>
      <c r="K742" s="223"/>
      <c r="L742" s="223"/>
      <c r="M742" s="223"/>
      <c r="N742" s="223"/>
      <c r="O742" s="223"/>
      <c r="P742" s="223"/>
      <c r="Q742" s="223"/>
      <c r="R742" s="223"/>
      <c r="S742" s="223"/>
      <c r="T742" s="223"/>
      <c r="U742" s="223"/>
    </row>
    <row r="743" spans="2:21">
      <c r="B743" s="223"/>
      <c r="C743" s="223"/>
      <c r="D743" s="223"/>
      <c r="E743" s="223"/>
      <c r="F743" s="223"/>
      <c r="G743" s="223"/>
      <c r="H743" s="223"/>
      <c r="I743" s="223"/>
      <c r="J743" s="223"/>
      <c r="K743" s="223"/>
      <c r="L743" s="223"/>
      <c r="M743" s="223"/>
      <c r="N743" s="223"/>
      <c r="O743" s="223"/>
      <c r="P743" s="223"/>
      <c r="Q743" s="223"/>
      <c r="R743" s="223"/>
      <c r="S743" s="223"/>
      <c r="T743" s="223"/>
      <c r="U743" s="223"/>
    </row>
    <row r="744" spans="2:21">
      <c r="B744" s="223"/>
      <c r="C744" s="223"/>
      <c r="D744" s="223"/>
      <c r="E744" s="223"/>
      <c r="F744" s="223"/>
      <c r="G744" s="223"/>
      <c r="H744" s="223"/>
      <c r="I744" s="223"/>
      <c r="J744" s="223"/>
      <c r="K744" s="223"/>
      <c r="L744" s="223"/>
      <c r="M744" s="223"/>
      <c r="N744" s="223"/>
      <c r="O744" s="223"/>
      <c r="P744" s="223"/>
      <c r="Q744" s="223"/>
      <c r="R744" s="223"/>
      <c r="S744" s="223"/>
      <c r="T744" s="223"/>
      <c r="U744" s="223"/>
    </row>
    <row r="745" spans="2:21">
      <c r="B745" s="223"/>
      <c r="C745" s="223"/>
      <c r="D745" s="223"/>
      <c r="E745" s="223"/>
      <c r="F745" s="223"/>
      <c r="G745" s="223"/>
      <c r="H745" s="223"/>
      <c r="I745" s="223"/>
      <c r="J745" s="223"/>
      <c r="K745" s="223"/>
      <c r="L745" s="223"/>
      <c r="M745" s="223"/>
      <c r="N745" s="223"/>
      <c r="O745" s="223"/>
      <c r="P745" s="223"/>
      <c r="Q745" s="223"/>
      <c r="R745" s="223"/>
      <c r="S745" s="223"/>
      <c r="T745" s="223"/>
      <c r="U745" s="223"/>
    </row>
    <row r="746" spans="2:21">
      <c r="B746" s="223"/>
      <c r="C746" s="223"/>
      <c r="D746" s="223"/>
      <c r="E746" s="223"/>
      <c r="F746" s="223"/>
      <c r="G746" s="223"/>
      <c r="H746" s="223"/>
      <c r="I746" s="223"/>
      <c r="J746" s="223"/>
      <c r="K746" s="223"/>
      <c r="L746" s="223"/>
      <c r="M746" s="223"/>
      <c r="N746" s="223"/>
      <c r="O746" s="223"/>
      <c r="P746" s="223"/>
      <c r="Q746" s="223"/>
      <c r="R746" s="223"/>
      <c r="S746" s="223"/>
      <c r="T746" s="223"/>
      <c r="U746" s="223"/>
    </row>
    <row r="747" spans="2:21">
      <c r="B747" s="223"/>
      <c r="C747" s="223"/>
      <c r="D747" s="223"/>
      <c r="E747" s="223"/>
      <c r="F747" s="223"/>
      <c r="G747" s="223"/>
      <c r="H747" s="223"/>
      <c r="I747" s="223"/>
      <c r="J747" s="223"/>
      <c r="K747" s="223"/>
      <c r="L747" s="223"/>
      <c r="M747" s="223"/>
      <c r="N747" s="223"/>
      <c r="O747" s="223"/>
      <c r="P747" s="223"/>
      <c r="Q747" s="223"/>
      <c r="R747" s="223"/>
      <c r="S747" s="223"/>
      <c r="T747" s="223"/>
      <c r="U747" s="223"/>
    </row>
    <row r="748" spans="2:21">
      <c r="B748" s="223"/>
      <c r="C748" s="223"/>
      <c r="D748" s="223"/>
      <c r="E748" s="223"/>
      <c r="F748" s="223"/>
      <c r="G748" s="223"/>
      <c r="H748" s="223"/>
      <c r="I748" s="223"/>
      <c r="J748" s="223"/>
      <c r="K748" s="223"/>
      <c r="L748" s="223"/>
      <c r="M748" s="223"/>
      <c r="N748" s="223"/>
      <c r="O748" s="223"/>
      <c r="P748" s="223"/>
      <c r="Q748" s="223"/>
      <c r="R748" s="223"/>
      <c r="S748" s="223"/>
      <c r="T748" s="223"/>
      <c r="U748" s="223"/>
    </row>
    <row r="749" spans="2:21">
      <c r="B749" s="223"/>
      <c r="C749" s="223"/>
      <c r="D749" s="223"/>
      <c r="E749" s="223"/>
      <c r="F749" s="223"/>
      <c r="G749" s="223"/>
      <c r="H749" s="223"/>
      <c r="I749" s="223"/>
      <c r="J749" s="223"/>
      <c r="K749" s="223"/>
      <c r="L749" s="223"/>
      <c r="M749" s="223"/>
      <c r="N749" s="223"/>
      <c r="O749" s="223"/>
      <c r="P749" s="223"/>
      <c r="Q749" s="223"/>
      <c r="R749" s="223"/>
      <c r="S749" s="223"/>
      <c r="T749" s="223"/>
      <c r="U749" s="223"/>
    </row>
    <row r="750" spans="2:21">
      <c r="B750" s="223"/>
      <c r="C750" s="223"/>
      <c r="D750" s="223"/>
      <c r="E750" s="223"/>
      <c r="F750" s="223"/>
      <c r="G750" s="223"/>
      <c r="H750" s="223"/>
      <c r="I750" s="223"/>
      <c r="J750" s="223"/>
      <c r="K750" s="223"/>
      <c r="L750" s="223"/>
      <c r="M750" s="223"/>
      <c r="N750" s="223"/>
      <c r="O750" s="223"/>
      <c r="P750" s="223"/>
      <c r="Q750" s="223"/>
      <c r="R750" s="223"/>
      <c r="S750" s="223"/>
      <c r="T750" s="223"/>
      <c r="U750" s="223"/>
    </row>
    <row r="751" spans="2:21">
      <c r="B751" s="223"/>
      <c r="C751" s="223"/>
      <c r="D751" s="223"/>
      <c r="E751" s="223"/>
      <c r="F751" s="223"/>
      <c r="G751" s="223"/>
      <c r="H751" s="223"/>
      <c r="I751" s="223"/>
      <c r="J751" s="223"/>
      <c r="K751" s="223"/>
      <c r="L751" s="223"/>
      <c r="M751" s="223"/>
      <c r="N751" s="223"/>
      <c r="O751" s="223"/>
      <c r="P751" s="223"/>
      <c r="Q751" s="223"/>
      <c r="R751" s="223"/>
      <c r="S751" s="223"/>
      <c r="T751" s="223"/>
      <c r="U751" s="223"/>
    </row>
    <row r="752" spans="2:21">
      <c r="B752" s="223"/>
      <c r="C752" s="223"/>
      <c r="D752" s="223"/>
      <c r="E752" s="223"/>
      <c r="F752" s="223"/>
      <c r="G752" s="223"/>
      <c r="H752" s="223"/>
      <c r="I752" s="223"/>
      <c r="J752" s="223"/>
      <c r="K752" s="223"/>
      <c r="L752" s="223"/>
      <c r="M752" s="223"/>
      <c r="N752" s="223"/>
      <c r="O752" s="223"/>
      <c r="P752" s="223"/>
      <c r="Q752" s="223"/>
      <c r="R752" s="223"/>
      <c r="S752" s="223"/>
      <c r="T752" s="223"/>
      <c r="U752" s="223"/>
    </row>
    <row r="753" spans="2:21">
      <c r="B753" s="223"/>
      <c r="C753" s="223"/>
      <c r="D753" s="223"/>
      <c r="E753" s="223"/>
      <c r="F753" s="223"/>
      <c r="G753" s="223"/>
      <c r="H753" s="223"/>
      <c r="I753" s="223"/>
      <c r="J753" s="223"/>
      <c r="K753" s="223"/>
      <c r="L753" s="223"/>
      <c r="M753" s="223"/>
      <c r="N753" s="223"/>
      <c r="O753" s="223"/>
      <c r="P753" s="223"/>
      <c r="Q753" s="223"/>
      <c r="R753" s="223"/>
      <c r="S753" s="223"/>
      <c r="T753" s="223"/>
      <c r="U753" s="223"/>
    </row>
    <row r="754" spans="2:21">
      <c r="B754" s="223"/>
      <c r="C754" s="223"/>
      <c r="D754" s="223"/>
      <c r="E754" s="223"/>
      <c r="F754" s="223"/>
      <c r="G754" s="223"/>
      <c r="H754" s="223"/>
      <c r="I754" s="223"/>
      <c r="J754" s="223"/>
      <c r="K754" s="223"/>
      <c r="L754" s="223"/>
      <c r="M754" s="223"/>
      <c r="N754" s="223"/>
      <c r="O754" s="223"/>
      <c r="P754" s="223"/>
      <c r="Q754" s="223"/>
      <c r="R754" s="223"/>
      <c r="S754" s="223"/>
      <c r="T754" s="223"/>
      <c r="U754" s="223"/>
    </row>
    <row r="755" spans="2:21">
      <c r="B755" s="223"/>
      <c r="C755" s="223"/>
      <c r="D755" s="223"/>
      <c r="E755" s="223"/>
      <c r="F755" s="223"/>
      <c r="G755" s="223"/>
      <c r="H755" s="223"/>
      <c r="I755" s="223"/>
      <c r="J755" s="223"/>
      <c r="K755" s="223"/>
      <c r="L755" s="223"/>
      <c r="M755" s="223"/>
      <c r="N755" s="223"/>
      <c r="O755" s="223"/>
      <c r="P755" s="223"/>
      <c r="Q755" s="223"/>
      <c r="R755" s="223"/>
      <c r="S755" s="223"/>
      <c r="T755" s="223"/>
      <c r="U755" s="223"/>
    </row>
    <row r="756" spans="2:21">
      <c r="B756" s="223"/>
      <c r="C756" s="223"/>
      <c r="D756" s="223"/>
      <c r="E756" s="223"/>
      <c r="F756" s="223"/>
      <c r="G756" s="223"/>
      <c r="H756" s="223"/>
      <c r="I756" s="223"/>
      <c r="J756" s="223"/>
      <c r="K756" s="223"/>
      <c r="L756" s="223"/>
      <c r="M756" s="223"/>
      <c r="N756" s="223"/>
      <c r="O756" s="223"/>
      <c r="P756" s="223"/>
      <c r="Q756" s="223"/>
      <c r="R756" s="223"/>
      <c r="S756" s="223"/>
      <c r="T756" s="223"/>
      <c r="U756" s="223"/>
    </row>
    <row r="757" spans="2:21">
      <c r="B757" s="223"/>
      <c r="C757" s="223"/>
      <c r="D757" s="223"/>
      <c r="E757" s="223"/>
      <c r="F757" s="223"/>
      <c r="G757" s="223"/>
      <c r="H757" s="223"/>
      <c r="I757" s="223"/>
      <c r="J757" s="223"/>
      <c r="K757" s="223"/>
      <c r="L757" s="223"/>
      <c r="M757" s="223"/>
      <c r="N757" s="223"/>
      <c r="O757" s="223"/>
      <c r="P757" s="223"/>
      <c r="Q757" s="223"/>
      <c r="R757" s="223"/>
      <c r="S757" s="223"/>
      <c r="T757" s="223"/>
      <c r="U757" s="223"/>
    </row>
    <row r="758" spans="2:21">
      <c r="B758" s="223"/>
      <c r="C758" s="223"/>
      <c r="D758" s="223"/>
      <c r="E758" s="223"/>
      <c r="F758" s="223"/>
      <c r="G758" s="223"/>
      <c r="H758" s="223"/>
      <c r="I758" s="223"/>
      <c r="J758" s="223"/>
      <c r="K758" s="223"/>
      <c r="L758" s="223"/>
      <c r="M758" s="223"/>
      <c r="N758" s="223"/>
      <c r="O758" s="223"/>
      <c r="P758" s="223"/>
      <c r="Q758" s="223"/>
      <c r="R758" s="223"/>
      <c r="S758" s="223"/>
      <c r="T758" s="223"/>
      <c r="U758" s="223"/>
    </row>
    <row r="759" spans="2:21">
      <c r="B759" s="223"/>
      <c r="C759" s="223"/>
      <c r="D759" s="223"/>
      <c r="E759" s="223"/>
      <c r="F759" s="223"/>
      <c r="G759" s="223"/>
      <c r="H759" s="223"/>
      <c r="I759" s="223"/>
      <c r="J759" s="223"/>
      <c r="K759" s="223"/>
      <c r="L759" s="223"/>
      <c r="M759" s="223"/>
      <c r="N759" s="223"/>
      <c r="O759" s="223"/>
      <c r="P759" s="223"/>
      <c r="Q759" s="223"/>
      <c r="R759" s="223"/>
      <c r="S759" s="223"/>
      <c r="T759" s="223"/>
      <c r="U759" s="223"/>
    </row>
    <row r="760" spans="2:21">
      <c r="B760" s="223"/>
      <c r="C760" s="223"/>
      <c r="D760" s="223"/>
      <c r="E760" s="223"/>
      <c r="F760" s="223"/>
      <c r="G760" s="223"/>
      <c r="H760" s="223"/>
      <c r="I760" s="223"/>
      <c r="J760" s="223"/>
      <c r="K760" s="223"/>
      <c r="L760" s="223"/>
      <c r="M760" s="223"/>
      <c r="N760" s="223"/>
      <c r="O760" s="223"/>
      <c r="P760" s="223"/>
      <c r="Q760" s="223"/>
      <c r="R760" s="223"/>
      <c r="S760" s="223"/>
      <c r="T760" s="223"/>
      <c r="U760" s="223"/>
    </row>
    <row r="761" spans="2:21">
      <c r="B761" s="223"/>
      <c r="C761" s="223"/>
      <c r="D761" s="223"/>
      <c r="E761" s="223"/>
      <c r="F761" s="223"/>
      <c r="G761" s="223"/>
      <c r="H761" s="223"/>
      <c r="I761" s="223"/>
      <c r="J761" s="223"/>
      <c r="K761" s="223"/>
      <c r="L761" s="223"/>
      <c r="M761" s="223"/>
      <c r="N761" s="223"/>
      <c r="O761" s="223"/>
      <c r="P761" s="223"/>
      <c r="Q761" s="223"/>
      <c r="R761" s="223"/>
      <c r="S761" s="223"/>
      <c r="T761" s="223"/>
      <c r="U761" s="223"/>
    </row>
    <row r="762" spans="2:21">
      <c r="B762" s="223"/>
      <c r="C762" s="223"/>
      <c r="D762" s="223"/>
      <c r="E762" s="223"/>
      <c r="F762" s="223"/>
      <c r="G762" s="223"/>
      <c r="H762" s="223"/>
      <c r="I762" s="223"/>
      <c r="J762" s="223"/>
      <c r="K762" s="223"/>
      <c r="L762" s="223"/>
      <c r="M762" s="223"/>
      <c r="N762" s="223"/>
      <c r="O762" s="223"/>
      <c r="P762" s="223"/>
      <c r="Q762" s="223"/>
      <c r="R762" s="223"/>
      <c r="S762" s="223"/>
      <c r="T762" s="223"/>
      <c r="U762" s="223"/>
    </row>
    <row r="763" spans="2:21">
      <c r="B763" s="223"/>
      <c r="C763" s="223"/>
      <c r="D763" s="223"/>
      <c r="E763" s="223"/>
      <c r="F763" s="223"/>
      <c r="G763" s="223"/>
      <c r="H763" s="223"/>
      <c r="I763" s="223"/>
      <c r="J763" s="223"/>
      <c r="K763" s="223"/>
      <c r="L763" s="223"/>
      <c r="M763" s="223"/>
      <c r="N763" s="223"/>
      <c r="O763" s="223"/>
      <c r="P763" s="223"/>
      <c r="Q763" s="223"/>
      <c r="R763" s="223"/>
      <c r="S763" s="223"/>
      <c r="T763" s="223"/>
      <c r="U763" s="223"/>
    </row>
    <row r="764" spans="2:21">
      <c r="B764" s="223"/>
      <c r="C764" s="223"/>
      <c r="D764" s="223"/>
      <c r="E764" s="223"/>
      <c r="F764" s="223"/>
      <c r="G764" s="223"/>
      <c r="H764" s="223"/>
      <c r="I764" s="223"/>
      <c r="J764" s="223"/>
      <c r="K764" s="223"/>
      <c r="L764" s="223"/>
      <c r="M764" s="223"/>
      <c r="N764" s="223"/>
      <c r="O764" s="223"/>
      <c r="P764" s="223"/>
      <c r="Q764" s="223"/>
      <c r="R764" s="223"/>
      <c r="S764" s="223"/>
      <c r="T764" s="223"/>
      <c r="U764" s="223"/>
    </row>
    <row r="765" spans="2:21">
      <c r="B765" s="223"/>
      <c r="C765" s="223"/>
      <c r="D765" s="223"/>
      <c r="E765" s="223"/>
      <c r="F765" s="223"/>
      <c r="G765" s="223"/>
      <c r="H765" s="223"/>
      <c r="I765" s="223"/>
      <c r="J765" s="223"/>
      <c r="K765" s="223"/>
      <c r="L765" s="223"/>
      <c r="M765" s="223"/>
      <c r="N765" s="223"/>
      <c r="O765" s="223"/>
      <c r="P765" s="223"/>
      <c r="Q765" s="223"/>
      <c r="R765" s="223"/>
      <c r="S765" s="223"/>
      <c r="T765" s="223"/>
      <c r="U765" s="223"/>
    </row>
    <row r="766" spans="2:21">
      <c r="B766" s="223"/>
      <c r="C766" s="223"/>
      <c r="D766" s="223"/>
      <c r="E766" s="223"/>
      <c r="F766" s="223"/>
      <c r="G766" s="223"/>
      <c r="H766" s="223"/>
      <c r="I766" s="223"/>
      <c r="J766" s="223"/>
      <c r="K766" s="223"/>
      <c r="L766" s="223"/>
      <c r="M766" s="223"/>
      <c r="N766" s="223"/>
      <c r="O766" s="223"/>
      <c r="P766" s="223"/>
      <c r="Q766" s="223"/>
      <c r="R766" s="223"/>
      <c r="S766" s="223"/>
      <c r="T766" s="223"/>
      <c r="U766" s="223"/>
    </row>
    <row r="767" spans="2:21">
      <c r="B767" s="223"/>
      <c r="C767" s="223"/>
      <c r="D767" s="223"/>
      <c r="E767" s="223"/>
      <c r="F767" s="223"/>
      <c r="G767" s="223"/>
      <c r="H767" s="223"/>
      <c r="I767" s="223"/>
      <c r="J767" s="223"/>
      <c r="K767" s="223"/>
      <c r="L767" s="223"/>
      <c r="M767" s="223"/>
      <c r="N767" s="223"/>
      <c r="O767" s="223"/>
      <c r="P767" s="223"/>
      <c r="Q767" s="223"/>
      <c r="R767" s="223"/>
      <c r="S767" s="223"/>
      <c r="T767" s="223"/>
      <c r="U767" s="223"/>
    </row>
    <row r="768" spans="2:21">
      <c r="B768" s="223"/>
      <c r="C768" s="223"/>
      <c r="D768" s="223"/>
      <c r="E768" s="223"/>
      <c r="F768" s="223"/>
      <c r="G768" s="223"/>
      <c r="H768" s="223"/>
      <c r="I768" s="223"/>
      <c r="J768" s="223"/>
      <c r="K768" s="223"/>
      <c r="L768" s="223"/>
      <c r="M768" s="223"/>
      <c r="N768" s="223"/>
      <c r="O768" s="223"/>
      <c r="P768" s="223"/>
      <c r="Q768" s="223"/>
      <c r="R768" s="223"/>
      <c r="S768" s="223"/>
      <c r="T768" s="223"/>
      <c r="U768" s="223"/>
    </row>
    <row r="769" spans="2:21">
      <c r="B769" s="223"/>
      <c r="C769" s="223"/>
      <c r="D769" s="223"/>
      <c r="E769" s="223"/>
      <c r="F769" s="223"/>
      <c r="G769" s="223"/>
      <c r="H769" s="223"/>
      <c r="I769" s="223"/>
      <c r="J769" s="223"/>
      <c r="K769" s="223"/>
      <c r="L769" s="223"/>
      <c r="M769" s="223"/>
      <c r="N769" s="223"/>
      <c r="O769" s="223"/>
      <c r="P769" s="223"/>
      <c r="Q769" s="223"/>
      <c r="R769" s="223"/>
      <c r="S769" s="223"/>
      <c r="T769" s="223"/>
      <c r="U769" s="223"/>
    </row>
    <row r="770" spans="2:21">
      <c r="B770" s="223"/>
      <c r="C770" s="223"/>
      <c r="D770" s="223"/>
      <c r="E770" s="223"/>
      <c r="F770" s="223"/>
      <c r="G770" s="223"/>
      <c r="H770" s="223"/>
      <c r="I770" s="223"/>
      <c r="J770" s="223"/>
      <c r="K770" s="223"/>
      <c r="L770" s="223"/>
      <c r="M770" s="223"/>
      <c r="N770" s="223"/>
      <c r="O770" s="223"/>
      <c r="P770" s="223"/>
      <c r="Q770" s="223"/>
      <c r="R770" s="223"/>
      <c r="S770" s="223"/>
      <c r="T770" s="223"/>
      <c r="U770" s="223"/>
    </row>
    <row r="771" spans="2:21">
      <c r="B771" s="223"/>
      <c r="C771" s="223"/>
      <c r="D771" s="223"/>
      <c r="E771" s="223"/>
      <c r="F771" s="223"/>
      <c r="G771" s="223"/>
      <c r="H771" s="223"/>
      <c r="I771" s="223"/>
      <c r="J771" s="223"/>
      <c r="K771" s="223"/>
      <c r="L771" s="223"/>
      <c r="M771" s="223"/>
      <c r="N771" s="223"/>
      <c r="O771" s="223"/>
      <c r="P771" s="223"/>
      <c r="Q771" s="223"/>
      <c r="R771" s="223"/>
      <c r="S771" s="223"/>
      <c r="T771" s="223"/>
      <c r="U771" s="223"/>
    </row>
    <row r="772" spans="2:21">
      <c r="B772" s="223"/>
      <c r="C772" s="223"/>
      <c r="D772" s="223"/>
      <c r="E772" s="223"/>
      <c r="F772" s="223"/>
      <c r="G772" s="223"/>
      <c r="H772" s="223"/>
      <c r="I772" s="223"/>
      <c r="J772" s="223"/>
      <c r="K772" s="223"/>
      <c r="L772" s="223"/>
      <c r="M772" s="223"/>
      <c r="N772" s="223"/>
      <c r="O772" s="223"/>
      <c r="P772" s="223"/>
      <c r="Q772" s="223"/>
      <c r="R772" s="223"/>
      <c r="S772" s="223"/>
      <c r="T772" s="223"/>
      <c r="U772" s="223"/>
    </row>
    <row r="773" spans="2:21">
      <c r="B773" s="223"/>
      <c r="C773" s="223"/>
      <c r="D773" s="223"/>
      <c r="E773" s="223"/>
      <c r="F773" s="223"/>
      <c r="G773" s="223"/>
      <c r="H773" s="223"/>
      <c r="I773" s="223"/>
      <c r="J773" s="223"/>
      <c r="K773" s="223"/>
      <c r="L773" s="223"/>
      <c r="M773" s="223"/>
      <c r="N773" s="223"/>
      <c r="O773" s="223"/>
      <c r="P773" s="223"/>
      <c r="Q773" s="223"/>
      <c r="R773" s="223"/>
      <c r="S773" s="223"/>
      <c r="T773" s="223"/>
      <c r="U773" s="223"/>
    </row>
    <row r="774" spans="2:21">
      <c r="B774" s="223"/>
      <c r="C774" s="223"/>
      <c r="D774" s="223"/>
      <c r="E774" s="223"/>
      <c r="F774" s="223"/>
      <c r="G774" s="223"/>
      <c r="H774" s="223"/>
      <c r="I774" s="223"/>
      <c r="J774" s="223"/>
      <c r="K774" s="223"/>
      <c r="L774" s="223"/>
      <c r="M774" s="223"/>
      <c r="N774" s="223"/>
      <c r="O774" s="223"/>
      <c r="P774" s="223"/>
      <c r="Q774" s="223"/>
      <c r="R774" s="223"/>
      <c r="S774" s="223"/>
      <c r="T774" s="223"/>
      <c r="U774" s="223"/>
    </row>
    <row r="775" spans="2:21">
      <c r="B775" s="223"/>
      <c r="C775" s="223"/>
      <c r="D775" s="223"/>
      <c r="E775" s="223"/>
      <c r="F775" s="223"/>
      <c r="G775" s="223"/>
      <c r="H775" s="223"/>
      <c r="I775" s="223"/>
      <c r="J775" s="223"/>
      <c r="K775" s="223"/>
      <c r="L775" s="223"/>
      <c r="M775" s="223"/>
      <c r="N775" s="223"/>
      <c r="O775" s="223"/>
      <c r="P775" s="223"/>
      <c r="Q775" s="223"/>
      <c r="R775" s="223"/>
      <c r="S775" s="223"/>
      <c r="T775" s="223"/>
      <c r="U775" s="223"/>
    </row>
    <row r="776" spans="2:21">
      <c r="B776" s="223"/>
      <c r="C776" s="223"/>
      <c r="D776" s="223"/>
      <c r="E776" s="223"/>
      <c r="F776" s="223"/>
      <c r="G776" s="223"/>
      <c r="H776" s="223"/>
      <c r="I776" s="223"/>
      <c r="J776" s="223"/>
      <c r="K776" s="223"/>
      <c r="L776" s="223"/>
      <c r="M776" s="223"/>
      <c r="N776" s="223"/>
      <c r="O776" s="223"/>
      <c r="P776" s="223"/>
      <c r="Q776" s="223"/>
      <c r="R776" s="223"/>
      <c r="S776" s="223"/>
      <c r="T776" s="223"/>
      <c r="U776" s="223"/>
    </row>
    <row r="777" spans="2:21">
      <c r="B777" s="223"/>
      <c r="C777" s="223"/>
      <c r="D777" s="223"/>
      <c r="E777" s="223"/>
      <c r="F777" s="223"/>
      <c r="G777" s="223"/>
      <c r="H777" s="223"/>
      <c r="I777" s="223"/>
      <c r="J777" s="223"/>
      <c r="K777" s="223"/>
      <c r="L777" s="223"/>
      <c r="M777" s="223"/>
      <c r="N777" s="223"/>
      <c r="O777" s="223"/>
      <c r="P777" s="223"/>
      <c r="Q777" s="223"/>
      <c r="R777" s="223"/>
      <c r="S777" s="223"/>
      <c r="T777" s="223"/>
      <c r="U777" s="223"/>
    </row>
    <row r="778" spans="2:21">
      <c r="B778" s="223"/>
      <c r="C778" s="223"/>
      <c r="D778" s="223"/>
      <c r="E778" s="223"/>
      <c r="F778" s="223"/>
      <c r="G778" s="223"/>
      <c r="H778" s="223"/>
      <c r="I778" s="223"/>
      <c r="J778" s="223"/>
      <c r="K778" s="223"/>
      <c r="L778" s="223"/>
      <c r="M778" s="223"/>
      <c r="N778" s="223"/>
      <c r="O778" s="223"/>
      <c r="P778" s="223"/>
      <c r="Q778" s="223"/>
      <c r="R778" s="223"/>
      <c r="S778" s="223"/>
      <c r="T778" s="223"/>
      <c r="U778" s="223"/>
    </row>
    <row r="779" spans="2:21">
      <c r="B779" s="223"/>
      <c r="C779" s="223"/>
      <c r="D779" s="223"/>
      <c r="E779" s="223"/>
      <c r="F779" s="223"/>
      <c r="G779" s="223"/>
      <c r="H779" s="223"/>
      <c r="I779" s="223"/>
      <c r="J779" s="223"/>
      <c r="K779" s="223"/>
      <c r="L779" s="223"/>
      <c r="M779" s="223"/>
      <c r="N779" s="223"/>
      <c r="O779" s="223"/>
      <c r="P779" s="223"/>
      <c r="Q779" s="223"/>
      <c r="R779" s="223"/>
      <c r="S779" s="223"/>
      <c r="T779" s="223"/>
      <c r="U779" s="223"/>
    </row>
    <row r="780" spans="2:21">
      <c r="B780" s="223"/>
      <c r="C780" s="223"/>
      <c r="D780" s="223"/>
      <c r="E780" s="223"/>
      <c r="F780" s="223"/>
      <c r="G780" s="223"/>
      <c r="H780" s="223"/>
      <c r="I780" s="223"/>
      <c r="J780" s="223"/>
      <c r="K780" s="223"/>
      <c r="L780" s="223"/>
      <c r="M780" s="223"/>
      <c r="N780" s="223"/>
      <c r="O780" s="223"/>
      <c r="P780" s="223"/>
      <c r="Q780" s="223"/>
      <c r="R780" s="223"/>
      <c r="S780" s="223"/>
      <c r="T780" s="223"/>
      <c r="U780" s="223"/>
    </row>
    <row r="781" spans="2:21">
      <c r="B781" s="223"/>
      <c r="C781" s="223"/>
      <c r="D781" s="223"/>
      <c r="E781" s="223"/>
      <c r="F781" s="223"/>
      <c r="G781" s="223"/>
      <c r="H781" s="223"/>
      <c r="I781" s="223"/>
      <c r="J781" s="223"/>
      <c r="K781" s="223"/>
      <c r="L781" s="223"/>
      <c r="M781" s="223"/>
      <c r="N781" s="223"/>
      <c r="O781" s="223"/>
      <c r="P781" s="223"/>
      <c r="Q781" s="223"/>
      <c r="R781" s="223"/>
      <c r="S781" s="223"/>
      <c r="T781" s="223"/>
      <c r="U781" s="223"/>
    </row>
    <row r="782" spans="2:21">
      <c r="B782" s="223"/>
      <c r="C782" s="223"/>
      <c r="D782" s="223"/>
      <c r="E782" s="223"/>
      <c r="F782" s="223"/>
      <c r="G782" s="223"/>
      <c r="H782" s="223"/>
      <c r="I782" s="223"/>
      <c r="J782" s="223"/>
      <c r="K782" s="223"/>
      <c r="L782" s="223"/>
      <c r="M782" s="223"/>
      <c r="N782" s="223"/>
      <c r="O782" s="223"/>
      <c r="P782" s="223"/>
      <c r="Q782" s="223"/>
      <c r="R782" s="223"/>
      <c r="S782" s="223"/>
      <c r="T782" s="223"/>
      <c r="U782" s="223"/>
    </row>
    <row r="783" spans="2:21">
      <c r="B783" s="223"/>
      <c r="C783" s="223"/>
      <c r="D783" s="223"/>
      <c r="E783" s="223"/>
      <c r="F783" s="223"/>
      <c r="G783" s="223"/>
      <c r="H783" s="223"/>
      <c r="I783" s="223"/>
      <c r="J783" s="223"/>
      <c r="K783" s="223"/>
      <c r="L783" s="223"/>
      <c r="M783" s="223"/>
      <c r="N783" s="223"/>
      <c r="O783" s="223"/>
      <c r="P783" s="223"/>
      <c r="Q783" s="223"/>
      <c r="R783" s="223"/>
      <c r="S783" s="223"/>
      <c r="T783" s="223"/>
      <c r="U783" s="223"/>
    </row>
    <row r="784" spans="2:21">
      <c r="B784" s="223"/>
      <c r="C784" s="223"/>
      <c r="D784" s="223"/>
      <c r="E784" s="223"/>
      <c r="F784" s="223"/>
      <c r="G784" s="223"/>
      <c r="H784" s="223"/>
      <c r="I784" s="223"/>
      <c r="J784" s="223"/>
      <c r="K784" s="223"/>
      <c r="L784" s="223"/>
      <c r="M784" s="223"/>
      <c r="N784" s="223"/>
      <c r="O784" s="223"/>
      <c r="P784" s="223"/>
      <c r="Q784" s="223"/>
      <c r="R784" s="223"/>
      <c r="S784" s="223"/>
      <c r="T784" s="223"/>
      <c r="U784" s="223"/>
    </row>
    <row r="785" spans="2:21">
      <c r="B785" s="223"/>
      <c r="C785" s="223"/>
      <c r="D785" s="223"/>
      <c r="E785" s="223"/>
      <c r="F785" s="223"/>
      <c r="G785" s="223"/>
      <c r="H785" s="223"/>
      <c r="I785" s="223"/>
      <c r="J785" s="223"/>
      <c r="K785" s="223"/>
      <c r="L785" s="223"/>
      <c r="M785" s="223"/>
      <c r="N785" s="223"/>
      <c r="O785" s="223"/>
      <c r="P785" s="223"/>
      <c r="Q785" s="223"/>
      <c r="R785" s="223"/>
      <c r="S785" s="223"/>
      <c r="T785" s="223"/>
      <c r="U785" s="223"/>
    </row>
    <row r="786" spans="2:21">
      <c r="B786" s="223"/>
      <c r="C786" s="223"/>
      <c r="D786" s="223"/>
      <c r="E786" s="223"/>
      <c r="F786" s="223"/>
      <c r="G786" s="223"/>
      <c r="H786" s="223"/>
      <c r="I786" s="223"/>
      <c r="J786" s="223"/>
      <c r="K786" s="223"/>
      <c r="L786" s="223"/>
      <c r="M786" s="223"/>
      <c r="N786" s="223"/>
      <c r="O786" s="223"/>
      <c r="P786" s="223"/>
      <c r="Q786" s="223"/>
      <c r="R786" s="223"/>
      <c r="S786" s="223"/>
      <c r="T786" s="223"/>
      <c r="U786" s="223"/>
    </row>
    <row r="787" spans="2:21">
      <c r="B787" s="223"/>
      <c r="C787" s="223"/>
      <c r="D787" s="223"/>
      <c r="E787" s="223"/>
      <c r="F787" s="223"/>
      <c r="G787" s="223"/>
      <c r="H787" s="223"/>
      <c r="I787" s="223"/>
      <c r="J787" s="223"/>
      <c r="K787" s="223"/>
      <c r="L787" s="223"/>
      <c r="M787" s="223"/>
      <c r="N787" s="223"/>
      <c r="O787" s="223"/>
      <c r="P787" s="223"/>
      <c r="Q787" s="223"/>
      <c r="R787" s="223"/>
      <c r="S787" s="223"/>
      <c r="T787" s="223"/>
      <c r="U787" s="223"/>
    </row>
    <row r="788" spans="2:21">
      <c r="B788" s="223"/>
      <c r="C788" s="223"/>
      <c r="D788" s="223"/>
      <c r="E788" s="223"/>
      <c r="F788" s="223"/>
      <c r="G788" s="223"/>
      <c r="H788" s="223"/>
      <c r="I788" s="223"/>
      <c r="J788" s="223"/>
      <c r="K788" s="223"/>
      <c r="L788" s="223"/>
      <c r="M788" s="223"/>
      <c r="N788" s="223"/>
      <c r="O788" s="223"/>
      <c r="P788" s="223"/>
      <c r="Q788" s="223"/>
      <c r="R788" s="223"/>
      <c r="S788" s="223"/>
      <c r="T788" s="223"/>
      <c r="U788" s="223"/>
    </row>
    <row r="789" spans="2:21">
      <c r="B789" s="223"/>
      <c r="C789" s="223"/>
      <c r="D789" s="223"/>
      <c r="E789" s="223"/>
      <c r="F789" s="223"/>
      <c r="G789" s="223"/>
      <c r="H789" s="223"/>
      <c r="I789" s="223"/>
      <c r="J789" s="223"/>
      <c r="K789" s="223"/>
      <c r="L789" s="223"/>
      <c r="M789" s="223"/>
      <c r="N789" s="223"/>
      <c r="O789" s="223"/>
      <c r="P789" s="223"/>
      <c r="Q789" s="223"/>
      <c r="R789" s="223"/>
      <c r="S789" s="223"/>
      <c r="T789" s="223"/>
      <c r="U789" s="223"/>
    </row>
    <row r="790" spans="2:21">
      <c r="B790" s="223"/>
      <c r="C790" s="223"/>
      <c r="D790" s="223"/>
      <c r="E790" s="223"/>
      <c r="F790" s="223"/>
      <c r="G790" s="223"/>
      <c r="H790" s="223"/>
      <c r="I790" s="223"/>
      <c r="J790" s="223"/>
      <c r="K790" s="223"/>
      <c r="L790" s="223"/>
      <c r="M790" s="223"/>
      <c r="N790" s="223"/>
      <c r="O790" s="223"/>
      <c r="P790" s="223"/>
      <c r="Q790" s="223"/>
      <c r="R790" s="223"/>
      <c r="S790" s="223"/>
      <c r="T790" s="223"/>
      <c r="U790" s="223"/>
    </row>
    <row r="791" spans="2:21">
      <c r="B791" s="223"/>
      <c r="C791" s="223"/>
      <c r="D791" s="223"/>
      <c r="E791" s="223"/>
      <c r="F791" s="223"/>
      <c r="G791" s="223"/>
      <c r="H791" s="223"/>
      <c r="I791" s="223"/>
      <c r="J791" s="223"/>
      <c r="K791" s="223"/>
      <c r="L791" s="223"/>
      <c r="M791" s="223"/>
      <c r="N791" s="223"/>
      <c r="O791" s="223"/>
      <c r="P791" s="223"/>
      <c r="Q791" s="223"/>
      <c r="R791" s="223"/>
      <c r="S791" s="223"/>
      <c r="T791" s="223"/>
      <c r="U791" s="223"/>
    </row>
    <row r="792" spans="2:21">
      <c r="B792" s="223"/>
      <c r="C792" s="223"/>
      <c r="D792" s="223"/>
      <c r="E792" s="223"/>
      <c r="F792" s="223"/>
      <c r="G792" s="223"/>
      <c r="H792" s="223"/>
      <c r="I792" s="223"/>
      <c r="J792" s="223"/>
      <c r="K792" s="223"/>
      <c r="L792" s="223"/>
      <c r="M792" s="223"/>
      <c r="N792" s="223"/>
      <c r="O792" s="223"/>
      <c r="P792" s="223"/>
      <c r="Q792" s="223"/>
      <c r="R792" s="223"/>
      <c r="S792" s="223"/>
      <c r="T792" s="223"/>
      <c r="U792" s="223"/>
    </row>
    <row r="793" spans="2:21">
      <c r="B793" s="223"/>
      <c r="C793" s="223"/>
      <c r="D793" s="223"/>
      <c r="E793" s="223"/>
      <c r="F793" s="223"/>
      <c r="G793" s="223"/>
      <c r="H793" s="223"/>
      <c r="I793" s="223"/>
      <c r="J793" s="223"/>
      <c r="K793" s="223"/>
      <c r="L793" s="223"/>
      <c r="M793" s="223"/>
      <c r="N793" s="223"/>
      <c r="O793" s="223"/>
      <c r="P793" s="223"/>
      <c r="Q793" s="223"/>
      <c r="R793" s="223"/>
      <c r="S793" s="223"/>
      <c r="T793" s="223"/>
      <c r="U793" s="223"/>
    </row>
    <row r="794" spans="2:21">
      <c r="B794" s="223"/>
      <c r="C794" s="223"/>
      <c r="D794" s="223"/>
      <c r="E794" s="223"/>
      <c r="F794" s="223"/>
      <c r="G794" s="223"/>
      <c r="H794" s="223"/>
      <c r="I794" s="223"/>
      <c r="J794" s="223"/>
      <c r="K794" s="223"/>
      <c r="L794" s="223"/>
      <c r="M794" s="223"/>
      <c r="N794" s="223"/>
      <c r="O794" s="223"/>
      <c r="P794" s="223"/>
      <c r="Q794" s="223"/>
      <c r="R794" s="223"/>
      <c r="S794" s="223"/>
      <c r="T794" s="223"/>
      <c r="U794" s="223"/>
    </row>
    <row r="795" spans="2:21">
      <c r="B795" s="223"/>
      <c r="C795" s="223"/>
      <c r="D795" s="223"/>
      <c r="E795" s="223"/>
      <c r="F795" s="223"/>
      <c r="G795" s="223"/>
      <c r="H795" s="223"/>
      <c r="I795" s="223"/>
      <c r="J795" s="223"/>
      <c r="K795" s="223"/>
      <c r="L795" s="223"/>
      <c r="M795" s="223"/>
      <c r="N795" s="223"/>
      <c r="O795" s="223"/>
      <c r="P795" s="223"/>
      <c r="Q795" s="223"/>
      <c r="R795" s="223"/>
      <c r="S795" s="223"/>
      <c r="T795" s="223"/>
      <c r="U795" s="223"/>
    </row>
    <row r="796" spans="2:21">
      <c r="B796" s="223"/>
      <c r="C796" s="223"/>
      <c r="D796" s="223"/>
      <c r="E796" s="223"/>
      <c r="F796" s="223"/>
      <c r="G796" s="223"/>
      <c r="H796" s="223"/>
      <c r="I796" s="223"/>
      <c r="J796" s="223"/>
      <c r="K796" s="223"/>
      <c r="L796" s="223"/>
      <c r="M796" s="223"/>
      <c r="N796" s="223"/>
      <c r="O796" s="223"/>
      <c r="P796" s="223"/>
      <c r="Q796" s="223"/>
      <c r="R796" s="223"/>
      <c r="S796" s="223"/>
      <c r="T796" s="223"/>
      <c r="U796" s="223"/>
    </row>
    <row r="797" spans="2:21">
      <c r="B797" s="223"/>
      <c r="C797" s="223"/>
      <c r="D797" s="223"/>
      <c r="E797" s="223"/>
      <c r="F797" s="223"/>
      <c r="G797" s="223"/>
      <c r="H797" s="223"/>
      <c r="I797" s="223"/>
      <c r="J797" s="223"/>
      <c r="K797" s="223"/>
      <c r="L797" s="223"/>
      <c r="M797" s="223"/>
      <c r="N797" s="223"/>
      <c r="O797" s="223"/>
      <c r="P797" s="223"/>
      <c r="Q797" s="223"/>
      <c r="R797" s="223"/>
      <c r="S797" s="223"/>
      <c r="T797" s="223"/>
      <c r="U797" s="223"/>
    </row>
    <row r="798" spans="2:21">
      <c r="B798" s="223"/>
      <c r="C798" s="223"/>
      <c r="D798" s="223"/>
      <c r="E798" s="223"/>
      <c r="F798" s="223"/>
      <c r="G798" s="223"/>
      <c r="H798" s="223"/>
      <c r="I798" s="223"/>
      <c r="J798" s="223"/>
      <c r="K798" s="223"/>
      <c r="L798" s="223"/>
      <c r="M798" s="223"/>
      <c r="N798" s="223"/>
      <c r="O798" s="223"/>
      <c r="P798" s="223"/>
      <c r="Q798" s="223"/>
      <c r="R798" s="223"/>
      <c r="S798" s="223"/>
      <c r="T798" s="223"/>
      <c r="U798" s="223"/>
    </row>
    <row r="799" spans="2:21">
      <c r="B799" s="223"/>
      <c r="C799" s="223"/>
      <c r="D799" s="223"/>
      <c r="E799" s="223"/>
      <c r="F799" s="223"/>
      <c r="G799" s="223"/>
      <c r="H799" s="223"/>
      <c r="I799" s="223"/>
      <c r="J799" s="223"/>
      <c r="K799" s="223"/>
      <c r="L799" s="223"/>
      <c r="M799" s="223"/>
      <c r="N799" s="223"/>
      <c r="O799" s="223"/>
      <c r="P799" s="223"/>
      <c r="Q799" s="223"/>
      <c r="R799" s="223"/>
      <c r="S799" s="223"/>
      <c r="T799" s="223"/>
      <c r="U799" s="223"/>
    </row>
    <row r="800" spans="2:21">
      <c r="B800" s="223"/>
      <c r="C800" s="223"/>
      <c r="D800" s="223"/>
      <c r="E800" s="223"/>
      <c r="F800" s="223"/>
      <c r="G800" s="223"/>
      <c r="H800" s="223"/>
      <c r="I800" s="223"/>
      <c r="J800" s="223"/>
      <c r="K800" s="223"/>
      <c r="L800" s="223"/>
      <c r="M800" s="223"/>
      <c r="N800" s="223"/>
      <c r="O800" s="223"/>
      <c r="P800" s="223"/>
      <c r="Q800" s="223"/>
      <c r="R800" s="223"/>
      <c r="S800" s="223"/>
      <c r="T800" s="223"/>
      <c r="U800" s="223"/>
    </row>
    <row r="801" spans="2:21">
      <c r="B801" s="223"/>
      <c r="C801" s="223"/>
      <c r="D801" s="223"/>
      <c r="E801" s="223"/>
      <c r="F801" s="223"/>
      <c r="G801" s="223"/>
      <c r="H801" s="223"/>
      <c r="I801" s="223"/>
      <c r="J801" s="223"/>
      <c r="K801" s="223"/>
      <c r="L801" s="223"/>
      <c r="M801" s="223"/>
      <c r="N801" s="223"/>
      <c r="O801" s="223"/>
      <c r="P801" s="223"/>
      <c r="Q801" s="223"/>
      <c r="R801" s="223"/>
      <c r="S801" s="223"/>
      <c r="T801" s="223"/>
      <c r="U801" s="223"/>
    </row>
    <row r="802" spans="2:21">
      <c r="B802" s="223"/>
      <c r="C802" s="223"/>
      <c r="D802" s="223"/>
      <c r="E802" s="223"/>
      <c r="F802" s="223"/>
      <c r="G802" s="223"/>
      <c r="H802" s="223"/>
      <c r="I802" s="223"/>
      <c r="J802" s="223"/>
      <c r="K802" s="223"/>
      <c r="L802" s="223"/>
      <c r="M802" s="223"/>
      <c r="N802" s="223"/>
      <c r="O802" s="223"/>
      <c r="P802" s="223"/>
      <c r="Q802" s="223"/>
      <c r="R802" s="223"/>
      <c r="S802" s="223"/>
      <c r="T802" s="223"/>
      <c r="U802" s="223"/>
    </row>
    <row r="803" spans="2:21">
      <c r="B803" s="223"/>
      <c r="C803" s="223"/>
      <c r="D803" s="223"/>
      <c r="E803" s="223"/>
      <c r="F803" s="223"/>
      <c r="G803" s="223"/>
      <c r="H803" s="223"/>
      <c r="I803" s="223"/>
      <c r="J803" s="223"/>
      <c r="K803" s="223"/>
      <c r="L803" s="223"/>
      <c r="M803" s="223"/>
      <c r="N803" s="223"/>
      <c r="O803" s="223"/>
      <c r="P803" s="223"/>
      <c r="Q803" s="223"/>
      <c r="R803" s="223"/>
      <c r="S803" s="223"/>
      <c r="T803" s="223"/>
      <c r="U803" s="223"/>
    </row>
    <row r="804" spans="2:21">
      <c r="B804" s="223"/>
      <c r="C804" s="223"/>
      <c r="D804" s="223"/>
      <c r="E804" s="223"/>
      <c r="F804" s="223"/>
      <c r="G804" s="223"/>
      <c r="H804" s="223"/>
      <c r="I804" s="223"/>
      <c r="J804" s="223"/>
      <c r="K804" s="223"/>
      <c r="L804" s="223"/>
      <c r="M804" s="223"/>
      <c r="N804" s="223"/>
      <c r="O804" s="223"/>
      <c r="P804" s="223"/>
      <c r="Q804" s="223"/>
      <c r="R804" s="223"/>
      <c r="S804" s="223"/>
      <c r="T804" s="223"/>
      <c r="U804" s="223"/>
    </row>
    <row r="805" spans="2:21">
      <c r="B805" s="223"/>
      <c r="C805" s="223"/>
      <c r="D805" s="223"/>
      <c r="E805" s="223"/>
      <c r="F805" s="223"/>
      <c r="G805" s="223"/>
      <c r="H805" s="223"/>
      <c r="I805" s="223"/>
      <c r="J805" s="223"/>
      <c r="K805" s="223"/>
      <c r="L805" s="223"/>
      <c r="M805" s="223"/>
      <c r="N805" s="223"/>
      <c r="O805" s="223"/>
      <c r="P805" s="223"/>
      <c r="Q805" s="223"/>
      <c r="R805" s="223"/>
      <c r="S805" s="223"/>
      <c r="T805" s="223"/>
      <c r="U805" s="223"/>
    </row>
    <row r="806" spans="2:21">
      <c r="B806" s="223"/>
      <c r="C806" s="223"/>
      <c r="D806" s="223"/>
      <c r="E806" s="223"/>
      <c r="F806" s="223"/>
      <c r="G806" s="223"/>
      <c r="H806" s="223"/>
      <c r="I806" s="223"/>
      <c r="J806" s="223"/>
      <c r="K806" s="223"/>
      <c r="L806" s="223"/>
      <c r="M806" s="223"/>
      <c r="N806" s="223"/>
      <c r="O806" s="223"/>
      <c r="P806" s="223"/>
      <c r="Q806" s="223"/>
      <c r="R806" s="223"/>
      <c r="S806" s="223"/>
      <c r="T806" s="223"/>
      <c r="U806" s="223"/>
    </row>
    <row r="807" spans="2:21">
      <c r="B807" s="223"/>
      <c r="C807" s="223"/>
      <c r="D807" s="223"/>
      <c r="E807" s="223"/>
      <c r="F807" s="223"/>
      <c r="G807" s="223"/>
      <c r="H807" s="223"/>
      <c r="I807" s="223"/>
      <c r="J807" s="223"/>
      <c r="K807" s="223"/>
      <c r="L807" s="223"/>
      <c r="M807" s="223"/>
      <c r="N807" s="223"/>
      <c r="O807" s="223"/>
      <c r="P807" s="223"/>
      <c r="Q807" s="223"/>
      <c r="R807" s="223"/>
      <c r="S807" s="223"/>
      <c r="T807" s="223"/>
      <c r="U807" s="223"/>
    </row>
    <row r="808" spans="2:21">
      <c r="B808" s="223"/>
      <c r="C808" s="223"/>
      <c r="D808" s="223"/>
      <c r="E808" s="223"/>
      <c r="F808" s="223"/>
      <c r="G808" s="223"/>
      <c r="H808" s="223"/>
      <c r="I808" s="223"/>
      <c r="J808" s="223"/>
      <c r="K808" s="223"/>
      <c r="L808" s="223"/>
      <c r="M808" s="223"/>
      <c r="N808" s="223"/>
      <c r="O808" s="223"/>
      <c r="P808" s="223"/>
      <c r="Q808" s="223"/>
      <c r="R808" s="223"/>
      <c r="S808" s="223"/>
      <c r="T808" s="223"/>
      <c r="U808" s="223"/>
    </row>
    <row r="809" spans="2:21">
      <c r="B809" s="223"/>
      <c r="C809" s="223"/>
      <c r="D809" s="223"/>
      <c r="E809" s="223"/>
      <c r="F809" s="223"/>
      <c r="G809" s="223"/>
      <c r="H809" s="223"/>
      <c r="I809" s="223"/>
      <c r="J809" s="223"/>
      <c r="K809" s="223"/>
      <c r="L809" s="223"/>
      <c r="M809" s="223"/>
      <c r="N809" s="223"/>
      <c r="O809" s="223"/>
      <c r="P809" s="223"/>
      <c r="Q809" s="223"/>
      <c r="R809" s="223"/>
      <c r="S809" s="223"/>
      <c r="T809" s="223"/>
      <c r="U809" s="223"/>
    </row>
    <row r="810" spans="2:21">
      <c r="B810" s="223"/>
      <c r="C810" s="223"/>
      <c r="D810" s="223"/>
      <c r="E810" s="223"/>
      <c r="F810" s="223"/>
      <c r="G810" s="223"/>
      <c r="H810" s="223"/>
      <c r="I810" s="223"/>
      <c r="J810" s="223"/>
      <c r="K810" s="223"/>
      <c r="L810" s="223"/>
      <c r="M810" s="223"/>
      <c r="N810" s="223"/>
      <c r="O810" s="223"/>
      <c r="P810" s="223"/>
      <c r="Q810" s="223"/>
      <c r="R810" s="223"/>
      <c r="S810" s="223"/>
      <c r="T810" s="223"/>
      <c r="U810" s="223"/>
    </row>
    <row r="811" spans="2:21">
      <c r="B811" s="223"/>
      <c r="C811" s="223"/>
      <c r="D811" s="223"/>
      <c r="E811" s="223"/>
      <c r="F811" s="223"/>
      <c r="G811" s="223"/>
      <c r="H811" s="223"/>
      <c r="I811" s="223"/>
      <c r="J811" s="223"/>
      <c r="K811" s="223"/>
      <c r="L811" s="223"/>
      <c r="M811" s="223"/>
      <c r="N811" s="223"/>
      <c r="O811" s="223"/>
      <c r="P811" s="223"/>
      <c r="Q811" s="223"/>
      <c r="R811" s="223"/>
      <c r="S811" s="223"/>
      <c r="T811" s="223"/>
      <c r="U811" s="223"/>
    </row>
    <row r="812" spans="2:21">
      <c r="B812" s="223"/>
      <c r="C812" s="223"/>
      <c r="D812" s="223"/>
      <c r="E812" s="223"/>
      <c r="F812" s="223"/>
      <c r="G812" s="223"/>
      <c r="H812" s="223"/>
      <c r="I812" s="223"/>
      <c r="J812" s="223"/>
      <c r="K812" s="223"/>
      <c r="L812" s="223"/>
      <c r="M812" s="223"/>
      <c r="N812" s="223"/>
      <c r="O812" s="223"/>
      <c r="P812" s="223"/>
      <c r="Q812" s="223"/>
      <c r="R812" s="223"/>
      <c r="S812" s="223"/>
      <c r="T812" s="223"/>
      <c r="U812" s="223"/>
    </row>
    <row r="813" spans="2:21">
      <c r="B813" s="223"/>
      <c r="C813" s="223"/>
      <c r="D813" s="223"/>
      <c r="E813" s="223"/>
      <c r="F813" s="223"/>
      <c r="G813" s="223"/>
      <c r="H813" s="223"/>
      <c r="I813" s="223"/>
      <c r="J813" s="223"/>
      <c r="K813" s="223"/>
      <c r="L813" s="223"/>
      <c r="M813" s="223"/>
      <c r="N813" s="223"/>
      <c r="O813" s="223"/>
      <c r="P813" s="223"/>
      <c r="Q813" s="223"/>
      <c r="R813" s="223"/>
      <c r="S813" s="223"/>
      <c r="T813" s="223"/>
      <c r="U813" s="223"/>
    </row>
    <row r="814" spans="2:21">
      <c r="B814" s="223"/>
      <c r="C814" s="223"/>
      <c r="D814" s="223"/>
      <c r="E814" s="223"/>
      <c r="F814" s="223"/>
      <c r="G814" s="223"/>
      <c r="H814" s="223"/>
      <c r="I814" s="223"/>
      <c r="J814" s="223"/>
      <c r="K814" s="223"/>
      <c r="L814" s="223"/>
      <c r="M814" s="223"/>
      <c r="N814" s="223"/>
      <c r="O814" s="223"/>
      <c r="P814" s="223"/>
      <c r="Q814" s="223"/>
      <c r="R814" s="223"/>
      <c r="S814" s="223"/>
      <c r="T814" s="223"/>
      <c r="U814" s="223"/>
    </row>
    <row r="815" spans="2:21">
      <c r="B815" s="223"/>
      <c r="C815" s="223"/>
      <c r="D815" s="223"/>
      <c r="E815" s="223"/>
      <c r="F815" s="223"/>
      <c r="G815" s="223"/>
      <c r="H815" s="223"/>
      <c r="I815" s="223"/>
      <c r="J815" s="223"/>
      <c r="K815" s="223"/>
      <c r="L815" s="223"/>
      <c r="M815" s="223"/>
      <c r="N815" s="223"/>
      <c r="O815" s="223"/>
      <c r="P815" s="223"/>
      <c r="Q815" s="223"/>
      <c r="R815" s="223"/>
      <c r="S815" s="223"/>
      <c r="T815" s="223"/>
      <c r="U815" s="223"/>
    </row>
    <row r="816" spans="2:21">
      <c r="B816" s="223"/>
      <c r="C816" s="223"/>
      <c r="D816" s="223"/>
      <c r="E816" s="223"/>
      <c r="F816" s="223"/>
      <c r="G816" s="223"/>
      <c r="H816" s="223"/>
      <c r="I816" s="223"/>
      <c r="J816" s="223"/>
      <c r="K816" s="223"/>
      <c r="L816" s="223"/>
      <c r="M816" s="223"/>
      <c r="N816" s="223"/>
      <c r="O816" s="223"/>
      <c r="P816" s="223"/>
      <c r="Q816" s="223"/>
      <c r="R816" s="223"/>
      <c r="S816" s="223"/>
      <c r="T816" s="223"/>
      <c r="U816" s="223"/>
    </row>
    <row r="817" spans="2:21">
      <c r="B817" s="223"/>
      <c r="C817" s="223"/>
      <c r="D817" s="223"/>
      <c r="E817" s="223"/>
      <c r="F817" s="223"/>
      <c r="G817" s="223"/>
      <c r="H817" s="223"/>
      <c r="I817" s="223"/>
      <c r="J817" s="223"/>
      <c r="K817" s="223"/>
      <c r="L817" s="223"/>
      <c r="M817" s="223"/>
      <c r="N817" s="223"/>
      <c r="O817" s="223"/>
      <c r="P817" s="223"/>
      <c r="Q817" s="223"/>
      <c r="R817" s="223"/>
      <c r="S817" s="223"/>
      <c r="T817" s="223"/>
      <c r="U817" s="223"/>
    </row>
    <row r="818" spans="2:21">
      <c r="B818" s="223"/>
      <c r="C818" s="223"/>
      <c r="D818" s="223"/>
      <c r="E818" s="223"/>
      <c r="F818" s="223"/>
      <c r="G818" s="223"/>
      <c r="H818" s="223"/>
      <c r="I818" s="223"/>
      <c r="J818" s="223"/>
      <c r="K818" s="223"/>
      <c r="L818" s="223"/>
      <c r="M818" s="223"/>
      <c r="N818" s="223"/>
      <c r="O818" s="223"/>
      <c r="P818" s="223"/>
      <c r="Q818" s="223"/>
      <c r="R818" s="223"/>
      <c r="S818" s="223"/>
      <c r="T818" s="223"/>
      <c r="U818" s="223"/>
    </row>
    <row r="819" spans="2:21">
      <c r="B819" s="223"/>
      <c r="C819" s="223"/>
      <c r="D819" s="223"/>
      <c r="E819" s="223"/>
      <c r="F819" s="223"/>
      <c r="G819" s="223"/>
      <c r="H819" s="223"/>
      <c r="I819" s="223"/>
      <c r="J819" s="223"/>
      <c r="K819" s="223"/>
      <c r="L819" s="223"/>
      <c r="M819" s="223"/>
      <c r="N819" s="223"/>
      <c r="O819" s="223"/>
      <c r="P819" s="223"/>
      <c r="Q819" s="223"/>
      <c r="R819" s="223"/>
      <c r="S819" s="223"/>
      <c r="T819" s="223"/>
      <c r="U819" s="223"/>
    </row>
    <row r="820" spans="2:21">
      <c r="B820" s="223"/>
      <c r="C820" s="223"/>
      <c r="D820" s="223"/>
      <c r="E820" s="223"/>
      <c r="F820" s="223"/>
      <c r="G820" s="223"/>
      <c r="H820" s="223"/>
      <c r="I820" s="223"/>
      <c r="J820" s="223"/>
      <c r="K820" s="223"/>
      <c r="L820" s="223"/>
      <c r="M820" s="223"/>
      <c r="N820" s="223"/>
      <c r="O820" s="223"/>
      <c r="P820" s="223"/>
      <c r="Q820" s="223"/>
      <c r="R820" s="223"/>
      <c r="S820" s="223"/>
      <c r="T820" s="223"/>
      <c r="U820" s="223"/>
    </row>
    <row r="821" spans="2:21">
      <c r="B821" s="223"/>
      <c r="C821" s="223"/>
      <c r="D821" s="223"/>
      <c r="E821" s="223"/>
      <c r="F821" s="223"/>
      <c r="G821" s="223"/>
      <c r="H821" s="223"/>
      <c r="I821" s="223"/>
      <c r="J821" s="223"/>
      <c r="K821" s="223"/>
      <c r="L821" s="223"/>
      <c r="M821" s="223"/>
      <c r="N821" s="223"/>
      <c r="O821" s="223"/>
      <c r="P821" s="223"/>
      <c r="Q821" s="223"/>
      <c r="R821" s="223"/>
      <c r="S821" s="223"/>
      <c r="T821" s="223"/>
      <c r="U821" s="223"/>
    </row>
    <row r="822" spans="2:21">
      <c r="B822" s="223"/>
      <c r="C822" s="223"/>
      <c r="D822" s="223"/>
      <c r="E822" s="223"/>
      <c r="F822" s="223"/>
      <c r="G822" s="223"/>
      <c r="H822" s="223"/>
      <c r="I822" s="223"/>
      <c r="J822" s="223"/>
      <c r="K822" s="223"/>
      <c r="L822" s="223"/>
      <c r="M822" s="223"/>
      <c r="N822" s="223"/>
      <c r="O822" s="223"/>
      <c r="P822" s="223"/>
      <c r="Q822" s="223"/>
      <c r="R822" s="223"/>
      <c r="S822" s="223"/>
      <c r="T822" s="223"/>
      <c r="U822" s="223"/>
    </row>
    <row r="823" spans="2:21">
      <c r="B823" s="223"/>
      <c r="C823" s="223"/>
      <c r="D823" s="223"/>
      <c r="E823" s="223"/>
      <c r="F823" s="223"/>
      <c r="G823" s="223"/>
      <c r="H823" s="223"/>
      <c r="I823" s="223"/>
      <c r="J823" s="223"/>
      <c r="K823" s="223"/>
      <c r="L823" s="223"/>
      <c r="M823" s="223"/>
      <c r="N823" s="223"/>
      <c r="O823" s="223"/>
      <c r="P823" s="223"/>
      <c r="Q823" s="223"/>
      <c r="R823" s="223"/>
      <c r="S823" s="223"/>
      <c r="T823" s="223"/>
      <c r="U823" s="223"/>
    </row>
    <row r="824" spans="2:21">
      <c r="B824" s="223"/>
      <c r="C824" s="223"/>
      <c r="D824" s="223"/>
      <c r="E824" s="223"/>
      <c r="F824" s="223"/>
      <c r="G824" s="223"/>
      <c r="H824" s="223"/>
      <c r="I824" s="223"/>
      <c r="J824" s="223"/>
      <c r="K824" s="223"/>
      <c r="L824" s="223"/>
      <c r="M824" s="223"/>
      <c r="N824" s="223"/>
      <c r="O824" s="223"/>
      <c r="P824" s="223"/>
      <c r="Q824" s="223"/>
      <c r="R824" s="223"/>
      <c r="S824" s="223"/>
      <c r="T824" s="223"/>
      <c r="U824" s="223"/>
    </row>
    <row r="825" spans="2:21">
      <c r="B825" s="223"/>
      <c r="C825" s="223"/>
      <c r="D825" s="223"/>
      <c r="E825" s="223"/>
      <c r="F825" s="223"/>
      <c r="G825" s="223"/>
      <c r="H825" s="223"/>
      <c r="I825" s="223"/>
      <c r="J825" s="223"/>
      <c r="K825" s="223"/>
      <c r="L825" s="223"/>
      <c r="M825" s="223"/>
      <c r="N825" s="223"/>
      <c r="O825" s="223"/>
      <c r="P825" s="223"/>
      <c r="Q825" s="223"/>
      <c r="R825" s="223"/>
      <c r="S825" s="223"/>
      <c r="T825" s="223"/>
      <c r="U825" s="223"/>
    </row>
    <row r="826" spans="2:21">
      <c r="B826" s="223"/>
      <c r="C826" s="223"/>
      <c r="D826" s="223"/>
      <c r="E826" s="223"/>
      <c r="F826" s="223"/>
      <c r="G826" s="223"/>
      <c r="H826" s="223"/>
      <c r="I826" s="223"/>
      <c r="J826" s="223"/>
      <c r="K826" s="223"/>
      <c r="L826" s="223"/>
      <c r="M826" s="223"/>
      <c r="N826" s="223"/>
      <c r="O826" s="223"/>
      <c r="P826" s="223"/>
      <c r="Q826" s="223"/>
      <c r="R826" s="223"/>
      <c r="S826" s="223"/>
      <c r="T826" s="223"/>
      <c r="U826" s="223"/>
    </row>
    <row r="827" spans="2:21">
      <c r="B827" s="223"/>
      <c r="C827" s="223"/>
      <c r="D827" s="223"/>
      <c r="E827" s="223"/>
      <c r="F827" s="223"/>
      <c r="G827" s="223"/>
      <c r="H827" s="223"/>
      <c r="I827" s="223"/>
      <c r="J827" s="223"/>
      <c r="K827" s="223"/>
      <c r="L827" s="223"/>
      <c r="M827" s="223"/>
      <c r="N827" s="223"/>
      <c r="O827" s="223"/>
      <c r="P827" s="223"/>
      <c r="Q827" s="223"/>
      <c r="R827" s="223"/>
      <c r="S827" s="223"/>
      <c r="T827" s="223"/>
      <c r="U827" s="223"/>
    </row>
    <row r="828" spans="2:21">
      <c r="B828" s="223"/>
      <c r="C828" s="223"/>
      <c r="D828" s="223"/>
      <c r="E828" s="223"/>
      <c r="F828" s="223"/>
      <c r="G828" s="223"/>
      <c r="H828" s="223"/>
      <c r="I828" s="223"/>
      <c r="J828" s="223"/>
      <c r="K828" s="223"/>
      <c r="L828" s="223"/>
      <c r="M828" s="223"/>
      <c r="N828" s="223"/>
      <c r="O828" s="223"/>
      <c r="P828" s="223"/>
      <c r="Q828" s="223"/>
      <c r="R828" s="223"/>
      <c r="S828" s="223"/>
      <c r="T828" s="223"/>
      <c r="U828" s="223"/>
    </row>
    <row r="829" spans="2:21">
      <c r="B829" s="223"/>
      <c r="C829" s="223"/>
      <c r="D829" s="223"/>
      <c r="E829" s="223"/>
      <c r="F829" s="223"/>
      <c r="G829" s="223"/>
      <c r="H829" s="223"/>
      <c r="I829" s="223"/>
      <c r="J829" s="223"/>
      <c r="K829" s="223"/>
      <c r="L829" s="223"/>
      <c r="M829" s="223"/>
      <c r="N829" s="223"/>
      <c r="O829" s="223"/>
      <c r="P829" s="223"/>
      <c r="Q829" s="223"/>
      <c r="R829" s="223"/>
      <c r="S829" s="223"/>
      <c r="T829" s="223"/>
      <c r="U829" s="223"/>
    </row>
    <row r="830" spans="2:21">
      <c r="B830" s="223"/>
      <c r="C830" s="223"/>
      <c r="D830" s="223"/>
      <c r="E830" s="223"/>
      <c r="F830" s="223"/>
      <c r="G830" s="223"/>
      <c r="H830" s="223"/>
      <c r="I830" s="223"/>
      <c r="J830" s="223"/>
      <c r="K830" s="223"/>
      <c r="L830" s="223"/>
      <c r="M830" s="223"/>
      <c r="N830" s="223"/>
      <c r="O830" s="223"/>
      <c r="P830" s="223"/>
      <c r="Q830" s="223"/>
      <c r="R830" s="223"/>
      <c r="S830" s="223"/>
      <c r="T830" s="223"/>
      <c r="U830" s="223"/>
    </row>
    <row r="831" spans="2:21">
      <c r="B831" s="223"/>
      <c r="C831" s="223"/>
      <c r="D831" s="223"/>
      <c r="E831" s="223"/>
      <c r="F831" s="223"/>
      <c r="G831" s="223"/>
      <c r="H831" s="223"/>
      <c r="I831" s="223"/>
      <c r="J831" s="223"/>
      <c r="K831" s="223"/>
      <c r="L831" s="223"/>
      <c r="M831" s="223"/>
      <c r="N831" s="223"/>
      <c r="O831" s="223"/>
      <c r="P831" s="223"/>
      <c r="Q831" s="223"/>
      <c r="R831" s="223"/>
      <c r="S831" s="223"/>
      <c r="T831" s="223"/>
      <c r="U831" s="223"/>
    </row>
    <row r="832" spans="2:21">
      <c r="B832" s="223"/>
      <c r="C832" s="223"/>
      <c r="D832" s="223"/>
      <c r="E832" s="223"/>
      <c r="F832" s="223"/>
      <c r="G832" s="223"/>
      <c r="H832" s="223"/>
      <c r="I832" s="223"/>
      <c r="J832" s="223"/>
      <c r="K832" s="223"/>
      <c r="L832" s="223"/>
      <c r="M832" s="223"/>
      <c r="N832" s="223"/>
      <c r="O832" s="223"/>
      <c r="P832" s="223"/>
      <c r="Q832" s="223"/>
      <c r="R832" s="223"/>
      <c r="S832" s="223"/>
      <c r="T832" s="223"/>
      <c r="U832" s="223"/>
    </row>
    <row r="833" spans="2:21">
      <c r="B833" s="223"/>
      <c r="C833" s="223"/>
      <c r="D833" s="223"/>
      <c r="E833" s="223"/>
      <c r="F833" s="223"/>
      <c r="G833" s="223"/>
      <c r="H833" s="223"/>
      <c r="I833" s="223"/>
      <c r="J833" s="223"/>
      <c r="K833" s="223"/>
      <c r="L833" s="223"/>
      <c r="M833" s="223"/>
      <c r="N833" s="223"/>
      <c r="O833" s="223"/>
      <c r="P833" s="223"/>
      <c r="Q833" s="223"/>
      <c r="R833" s="223"/>
      <c r="S833" s="223"/>
      <c r="T833" s="223"/>
      <c r="U833" s="223"/>
    </row>
    <row r="834" spans="2:21">
      <c r="B834" s="223"/>
      <c r="C834" s="223"/>
      <c r="D834" s="223"/>
      <c r="E834" s="223"/>
      <c r="F834" s="223"/>
      <c r="G834" s="223"/>
      <c r="H834" s="223"/>
      <c r="I834" s="223"/>
      <c r="J834" s="223"/>
      <c r="K834" s="223"/>
      <c r="L834" s="223"/>
      <c r="M834" s="223"/>
      <c r="N834" s="223"/>
      <c r="O834" s="223"/>
      <c r="P834" s="223"/>
      <c r="Q834" s="223"/>
      <c r="R834" s="223"/>
      <c r="S834" s="223"/>
      <c r="T834" s="223"/>
      <c r="U834" s="223"/>
    </row>
    <row r="835" spans="2:21">
      <c r="B835" s="223"/>
      <c r="C835" s="223"/>
      <c r="D835" s="223"/>
      <c r="E835" s="223"/>
      <c r="F835" s="223"/>
      <c r="G835" s="223"/>
      <c r="H835" s="223"/>
      <c r="I835" s="223"/>
      <c r="J835" s="223"/>
      <c r="K835" s="223"/>
      <c r="L835" s="223"/>
      <c r="M835" s="223"/>
      <c r="N835" s="223"/>
      <c r="O835" s="223"/>
      <c r="P835" s="223"/>
      <c r="Q835" s="223"/>
      <c r="R835" s="223"/>
      <c r="S835" s="223"/>
      <c r="T835" s="223"/>
      <c r="U835" s="223"/>
    </row>
    <row r="836" spans="2:21">
      <c r="B836" s="223"/>
      <c r="C836" s="223"/>
      <c r="D836" s="223"/>
      <c r="E836" s="223"/>
      <c r="F836" s="223"/>
      <c r="G836" s="223"/>
      <c r="H836" s="223"/>
      <c r="I836" s="223"/>
      <c r="J836" s="223"/>
      <c r="K836" s="223"/>
      <c r="L836" s="223"/>
      <c r="M836" s="223"/>
      <c r="N836" s="223"/>
      <c r="O836" s="223"/>
      <c r="P836" s="223"/>
      <c r="Q836" s="223"/>
      <c r="R836" s="223"/>
      <c r="S836" s="223"/>
      <c r="T836" s="223"/>
      <c r="U836" s="223"/>
    </row>
    <row r="837" spans="2:21">
      <c r="B837" s="223"/>
      <c r="C837" s="223"/>
      <c r="D837" s="223"/>
      <c r="E837" s="223"/>
      <c r="F837" s="223"/>
      <c r="G837" s="223"/>
      <c r="H837" s="223"/>
      <c r="I837" s="223"/>
      <c r="J837" s="223"/>
      <c r="K837" s="223"/>
      <c r="L837" s="223"/>
      <c r="M837" s="223"/>
      <c r="N837" s="223"/>
      <c r="O837" s="223"/>
      <c r="P837" s="223"/>
      <c r="Q837" s="223"/>
      <c r="R837" s="223"/>
      <c r="S837" s="223"/>
      <c r="T837" s="223"/>
      <c r="U837" s="223"/>
    </row>
    <row r="838" spans="2:21">
      <c r="B838" s="223"/>
      <c r="C838" s="223"/>
      <c r="D838" s="223"/>
      <c r="E838" s="223"/>
      <c r="F838" s="223"/>
      <c r="G838" s="223"/>
      <c r="H838" s="223"/>
      <c r="I838" s="223"/>
      <c r="J838" s="223"/>
      <c r="K838" s="223"/>
      <c r="L838" s="223"/>
      <c r="M838" s="223"/>
      <c r="N838" s="223"/>
      <c r="O838" s="223"/>
      <c r="P838" s="223"/>
      <c r="Q838" s="223"/>
      <c r="R838" s="223"/>
      <c r="S838" s="223"/>
      <c r="T838" s="223"/>
      <c r="U838" s="223"/>
    </row>
    <row r="839" spans="2:21">
      <c r="B839" s="223"/>
      <c r="C839" s="223"/>
      <c r="D839" s="223"/>
      <c r="E839" s="223"/>
      <c r="F839" s="223"/>
      <c r="G839" s="223"/>
      <c r="H839" s="223"/>
      <c r="I839" s="223"/>
      <c r="J839" s="223"/>
      <c r="K839" s="223"/>
      <c r="L839" s="223"/>
      <c r="M839" s="223"/>
      <c r="N839" s="223"/>
      <c r="O839" s="223"/>
      <c r="P839" s="223"/>
      <c r="Q839" s="223"/>
      <c r="R839" s="223"/>
      <c r="S839" s="223"/>
      <c r="T839" s="223"/>
      <c r="U839" s="223"/>
    </row>
    <row r="840" spans="2:21">
      <c r="B840" s="223"/>
      <c r="C840" s="223"/>
      <c r="D840" s="223"/>
      <c r="E840" s="223"/>
      <c r="F840" s="223"/>
      <c r="G840" s="223"/>
      <c r="H840" s="223"/>
      <c r="I840" s="223"/>
      <c r="J840" s="223"/>
      <c r="K840" s="223"/>
      <c r="L840" s="223"/>
      <c r="M840" s="223"/>
      <c r="N840" s="223"/>
      <c r="O840" s="223"/>
      <c r="P840" s="223"/>
      <c r="Q840" s="223"/>
      <c r="R840" s="223"/>
      <c r="S840" s="223"/>
      <c r="T840" s="223"/>
      <c r="U840" s="223"/>
    </row>
    <row r="841" spans="2:21">
      <c r="B841" s="223"/>
      <c r="C841" s="223"/>
      <c r="D841" s="223"/>
      <c r="E841" s="223"/>
      <c r="F841" s="223"/>
      <c r="G841" s="223"/>
      <c r="H841" s="223"/>
      <c r="I841" s="223"/>
      <c r="J841" s="223"/>
      <c r="K841" s="223"/>
      <c r="L841" s="223"/>
      <c r="M841" s="223"/>
      <c r="N841" s="223"/>
      <c r="O841" s="223"/>
      <c r="P841" s="223"/>
      <c r="Q841" s="223"/>
      <c r="R841" s="223"/>
      <c r="S841" s="223"/>
      <c r="T841" s="223"/>
      <c r="U841" s="223"/>
    </row>
    <row r="842" spans="2:21">
      <c r="B842" s="223"/>
      <c r="C842" s="223"/>
      <c r="D842" s="223"/>
      <c r="E842" s="223"/>
      <c r="F842" s="223"/>
      <c r="G842" s="223"/>
      <c r="H842" s="223"/>
      <c r="I842" s="223"/>
      <c r="J842" s="223"/>
      <c r="K842" s="223"/>
      <c r="L842" s="223"/>
      <c r="M842" s="223"/>
      <c r="N842" s="223"/>
      <c r="O842" s="223"/>
      <c r="P842" s="223"/>
      <c r="Q842" s="223"/>
      <c r="R842" s="223"/>
      <c r="S842" s="223"/>
      <c r="T842" s="223"/>
      <c r="U842" s="223"/>
    </row>
    <row r="843" spans="2:21">
      <c r="B843" s="223"/>
      <c r="C843" s="223"/>
      <c r="D843" s="223"/>
      <c r="E843" s="223"/>
      <c r="F843" s="223"/>
      <c r="G843" s="223"/>
      <c r="H843" s="223"/>
      <c r="I843" s="223"/>
      <c r="J843" s="223"/>
      <c r="K843" s="223"/>
      <c r="L843" s="223"/>
      <c r="M843" s="223"/>
      <c r="N843" s="223"/>
      <c r="O843" s="223"/>
      <c r="P843" s="223"/>
      <c r="Q843" s="223"/>
      <c r="R843" s="223"/>
      <c r="S843" s="223"/>
      <c r="T843" s="223"/>
      <c r="U843" s="223"/>
    </row>
    <row r="844" spans="2:21">
      <c r="B844" s="223"/>
      <c r="C844" s="223"/>
      <c r="D844" s="223"/>
      <c r="E844" s="223"/>
      <c r="F844" s="223"/>
      <c r="G844" s="223"/>
      <c r="H844" s="223"/>
      <c r="I844" s="223"/>
      <c r="J844" s="223"/>
      <c r="K844" s="223"/>
      <c r="L844" s="223"/>
      <c r="M844" s="223"/>
      <c r="N844" s="223"/>
      <c r="O844" s="223"/>
      <c r="P844" s="223"/>
      <c r="Q844" s="223"/>
      <c r="R844" s="223"/>
      <c r="S844" s="223"/>
      <c r="T844" s="223"/>
      <c r="U844" s="223"/>
    </row>
    <row r="845" spans="2:21">
      <c r="B845" s="223"/>
      <c r="C845" s="223"/>
      <c r="D845" s="223"/>
      <c r="E845" s="223"/>
      <c r="F845" s="223"/>
      <c r="G845" s="223"/>
      <c r="H845" s="223"/>
      <c r="I845" s="223"/>
      <c r="J845" s="223"/>
      <c r="K845" s="223"/>
      <c r="L845" s="223"/>
      <c r="M845" s="223"/>
      <c r="N845" s="223"/>
      <c r="O845" s="223"/>
      <c r="P845" s="223"/>
      <c r="Q845" s="223"/>
      <c r="R845" s="223"/>
      <c r="S845" s="223"/>
      <c r="T845" s="223"/>
      <c r="U845" s="223"/>
    </row>
    <row r="846" spans="2:21">
      <c r="B846" s="223"/>
      <c r="C846" s="223"/>
      <c r="D846" s="223"/>
      <c r="E846" s="223"/>
      <c r="F846" s="223"/>
      <c r="G846" s="223"/>
      <c r="H846" s="223"/>
      <c r="I846" s="223"/>
      <c r="J846" s="223"/>
      <c r="K846" s="223"/>
      <c r="L846" s="223"/>
      <c r="M846" s="223"/>
      <c r="N846" s="223"/>
      <c r="O846" s="223"/>
      <c r="P846" s="223"/>
      <c r="Q846" s="223"/>
      <c r="R846" s="223"/>
      <c r="S846" s="223"/>
      <c r="T846" s="223"/>
      <c r="U846" s="223"/>
    </row>
    <row r="847" spans="2:21">
      <c r="B847" s="223"/>
      <c r="C847" s="223"/>
      <c r="D847" s="223"/>
      <c r="E847" s="223"/>
      <c r="F847" s="223"/>
      <c r="G847" s="223"/>
      <c r="H847" s="223"/>
      <c r="I847" s="223"/>
      <c r="J847" s="223"/>
      <c r="K847" s="223"/>
      <c r="L847" s="223"/>
      <c r="M847" s="223"/>
      <c r="N847" s="223"/>
      <c r="O847" s="223"/>
      <c r="P847" s="223"/>
      <c r="Q847" s="223"/>
      <c r="R847" s="223"/>
      <c r="S847" s="223"/>
      <c r="T847" s="223"/>
      <c r="U847" s="223"/>
    </row>
    <row r="848" spans="2:21">
      <c r="B848" s="223"/>
      <c r="C848" s="223"/>
      <c r="D848" s="223"/>
      <c r="E848" s="223"/>
      <c r="F848" s="223"/>
      <c r="G848" s="223"/>
      <c r="H848" s="223"/>
      <c r="I848" s="223"/>
      <c r="J848" s="223"/>
      <c r="K848" s="223"/>
      <c r="L848" s="223"/>
      <c r="M848" s="223"/>
      <c r="N848" s="223"/>
      <c r="O848" s="223"/>
      <c r="P848" s="223"/>
      <c r="Q848" s="223"/>
      <c r="R848" s="223"/>
      <c r="S848" s="223"/>
      <c r="T848" s="223"/>
      <c r="U848" s="223"/>
    </row>
    <row r="849" spans="2:21">
      <c r="B849" s="223"/>
      <c r="C849" s="223"/>
      <c r="D849" s="223"/>
      <c r="E849" s="223"/>
      <c r="F849" s="223"/>
      <c r="G849" s="223"/>
      <c r="H849" s="223"/>
      <c r="I849" s="223"/>
      <c r="J849" s="223"/>
      <c r="K849" s="223"/>
      <c r="L849" s="223"/>
      <c r="M849" s="223"/>
      <c r="N849" s="223"/>
      <c r="O849" s="223"/>
      <c r="P849" s="223"/>
      <c r="Q849" s="223"/>
      <c r="R849" s="223"/>
      <c r="S849" s="223"/>
      <c r="T849" s="223"/>
      <c r="U849" s="223"/>
    </row>
    <row r="850" spans="2:21">
      <c r="B850" s="223"/>
      <c r="C850" s="223"/>
      <c r="D850" s="223"/>
      <c r="E850" s="223"/>
      <c r="F850" s="223"/>
      <c r="G850" s="223"/>
      <c r="H850" s="223"/>
      <c r="I850" s="223"/>
      <c r="J850" s="223"/>
      <c r="K850" s="223"/>
      <c r="L850" s="223"/>
      <c r="M850" s="223"/>
      <c r="N850" s="223"/>
      <c r="O850" s="223"/>
      <c r="P850" s="223"/>
      <c r="Q850" s="223"/>
      <c r="R850" s="223"/>
      <c r="S850" s="223"/>
      <c r="T850" s="223"/>
      <c r="U850" s="223"/>
    </row>
    <row r="851" spans="2:21">
      <c r="B851" s="223"/>
      <c r="C851" s="223"/>
      <c r="D851" s="223"/>
      <c r="E851" s="223"/>
      <c r="F851" s="223"/>
      <c r="G851" s="223"/>
      <c r="H851" s="223"/>
      <c r="I851" s="223"/>
      <c r="J851" s="223"/>
      <c r="K851" s="223"/>
      <c r="L851" s="223"/>
      <c r="M851" s="223"/>
      <c r="N851" s="223"/>
      <c r="O851" s="223"/>
      <c r="P851" s="223"/>
      <c r="Q851" s="223"/>
      <c r="R851" s="223"/>
      <c r="S851" s="223"/>
      <c r="T851" s="223"/>
      <c r="U851" s="223"/>
    </row>
    <row r="852" spans="2:21">
      <c r="B852" s="223"/>
      <c r="C852" s="223"/>
      <c r="D852" s="223"/>
      <c r="E852" s="223"/>
      <c r="F852" s="223"/>
      <c r="G852" s="223"/>
      <c r="H852" s="223"/>
      <c r="I852" s="223"/>
      <c r="J852" s="223"/>
      <c r="K852" s="223"/>
      <c r="L852" s="223"/>
      <c r="M852" s="223"/>
      <c r="N852" s="223"/>
      <c r="O852" s="223"/>
      <c r="P852" s="223"/>
      <c r="Q852" s="223"/>
      <c r="R852" s="223"/>
      <c r="S852" s="223"/>
      <c r="T852" s="223"/>
      <c r="U852" s="223"/>
    </row>
    <row r="853" spans="2:21">
      <c r="B853" s="223"/>
      <c r="C853" s="223"/>
      <c r="D853" s="223"/>
      <c r="E853" s="223"/>
      <c r="F853" s="223"/>
      <c r="G853" s="223"/>
      <c r="H853" s="223"/>
      <c r="I853" s="223"/>
      <c r="J853" s="223"/>
      <c r="K853" s="223"/>
      <c r="L853" s="223"/>
      <c r="M853" s="223"/>
      <c r="N853" s="223"/>
      <c r="O853" s="223"/>
      <c r="P853" s="223"/>
      <c r="Q853" s="223"/>
      <c r="R853" s="223"/>
      <c r="S853" s="223"/>
      <c r="T853" s="223"/>
      <c r="U853" s="223"/>
    </row>
    <row r="854" spans="2:21">
      <c r="B854" s="223"/>
      <c r="C854" s="223"/>
      <c r="D854" s="223"/>
      <c r="E854" s="223"/>
      <c r="F854" s="223"/>
      <c r="G854" s="223"/>
      <c r="H854" s="223"/>
      <c r="I854" s="223"/>
      <c r="J854" s="223"/>
      <c r="K854" s="223"/>
      <c r="L854" s="223"/>
      <c r="M854" s="223"/>
      <c r="N854" s="223"/>
      <c r="O854" s="223"/>
      <c r="P854" s="223"/>
      <c r="Q854" s="223"/>
      <c r="R854" s="223"/>
      <c r="S854" s="223"/>
      <c r="T854" s="223"/>
      <c r="U854" s="223"/>
    </row>
    <row r="855" spans="2:21">
      <c r="B855" s="223"/>
      <c r="C855" s="223"/>
      <c r="D855" s="223"/>
      <c r="E855" s="223"/>
      <c r="F855" s="223"/>
      <c r="G855" s="223"/>
      <c r="H855" s="223"/>
      <c r="I855" s="223"/>
      <c r="J855" s="223"/>
      <c r="K855" s="223"/>
      <c r="L855" s="223"/>
      <c r="M855" s="223"/>
      <c r="N855" s="223"/>
      <c r="O855" s="223"/>
      <c r="P855" s="223"/>
      <c r="Q855" s="223"/>
      <c r="R855" s="223"/>
      <c r="S855" s="223"/>
      <c r="T855" s="223"/>
      <c r="U855" s="223"/>
    </row>
    <row r="856" spans="2:21">
      <c r="B856" s="223"/>
      <c r="C856" s="223"/>
      <c r="D856" s="223"/>
      <c r="E856" s="223"/>
      <c r="F856" s="223"/>
      <c r="G856" s="223"/>
      <c r="H856" s="223"/>
      <c r="I856" s="223"/>
      <c r="J856" s="223"/>
      <c r="K856" s="223"/>
      <c r="L856" s="223"/>
      <c r="M856" s="223"/>
      <c r="N856" s="223"/>
      <c r="O856" s="223"/>
      <c r="P856" s="223"/>
      <c r="Q856" s="223"/>
      <c r="R856" s="223"/>
      <c r="S856" s="223"/>
      <c r="T856" s="223"/>
      <c r="U856" s="223"/>
    </row>
    <row r="857" spans="2:21">
      <c r="B857" s="223"/>
      <c r="C857" s="223"/>
      <c r="D857" s="223"/>
      <c r="E857" s="223"/>
      <c r="F857" s="223"/>
      <c r="G857" s="223"/>
      <c r="H857" s="223"/>
      <c r="I857" s="223"/>
      <c r="J857" s="223"/>
      <c r="K857" s="223"/>
      <c r="L857" s="223"/>
      <c r="M857" s="223"/>
      <c r="N857" s="223"/>
      <c r="O857" s="223"/>
      <c r="P857" s="223"/>
      <c r="Q857" s="223"/>
      <c r="R857" s="223"/>
      <c r="S857" s="223"/>
      <c r="T857" s="223"/>
      <c r="U857" s="223"/>
    </row>
    <row r="858" spans="2:21">
      <c r="B858" s="223"/>
      <c r="C858" s="223"/>
      <c r="D858" s="223"/>
      <c r="E858" s="223"/>
      <c r="F858" s="223"/>
      <c r="G858" s="223"/>
      <c r="H858" s="223"/>
      <c r="I858" s="223"/>
      <c r="J858" s="223"/>
      <c r="K858" s="223"/>
      <c r="L858" s="223"/>
      <c r="M858" s="223"/>
      <c r="N858" s="223"/>
      <c r="O858" s="223"/>
      <c r="P858" s="223"/>
      <c r="Q858" s="223"/>
      <c r="R858" s="223"/>
      <c r="S858" s="223"/>
      <c r="T858" s="223"/>
      <c r="U858" s="223"/>
    </row>
    <row r="859" spans="2:21">
      <c r="B859" s="223"/>
      <c r="C859" s="223"/>
      <c r="D859" s="223"/>
      <c r="E859" s="223"/>
      <c r="F859" s="223"/>
      <c r="G859" s="223"/>
      <c r="H859" s="223"/>
      <c r="I859" s="223"/>
      <c r="J859" s="223"/>
      <c r="K859" s="223"/>
      <c r="L859" s="223"/>
      <c r="M859" s="223"/>
      <c r="N859" s="223"/>
      <c r="O859" s="223"/>
      <c r="P859" s="223"/>
      <c r="Q859" s="223"/>
      <c r="R859" s="223"/>
      <c r="S859" s="223"/>
      <c r="T859" s="223"/>
      <c r="U859" s="223"/>
    </row>
    <row r="860" spans="2:21">
      <c r="B860" s="223"/>
      <c r="C860" s="223"/>
      <c r="D860" s="223"/>
      <c r="E860" s="223"/>
      <c r="F860" s="223"/>
      <c r="G860" s="223"/>
      <c r="H860" s="223"/>
      <c r="I860" s="223"/>
      <c r="J860" s="223"/>
      <c r="K860" s="223"/>
      <c r="L860" s="223"/>
      <c r="M860" s="223"/>
      <c r="N860" s="223"/>
      <c r="O860" s="223"/>
      <c r="P860" s="223"/>
      <c r="Q860" s="223"/>
      <c r="R860" s="223"/>
      <c r="S860" s="223"/>
      <c r="T860" s="223"/>
      <c r="U860" s="223"/>
    </row>
    <row r="861" spans="2:21">
      <c r="B861" s="223"/>
      <c r="C861" s="223"/>
      <c r="D861" s="223"/>
      <c r="E861" s="223"/>
      <c r="F861" s="223"/>
      <c r="G861" s="223"/>
      <c r="H861" s="223"/>
      <c r="I861" s="223"/>
      <c r="J861" s="223"/>
      <c r="K861" s="223"/>
      <c r="L861" s="223"/>
      <c r="M861" s="223"/>
      <c r="N861" s="223"/>
      <c r="O861" s="223"/>
      <c r="P861" s="223"/>
      <c r="Q861" s="223"/>
      <c r="R861" s="223"/>
      <c r="S861" s="223"/>
      <c r="T861" s="223"/>
      <c r="U861" s="223"/>
    </row>
    <row r="862" spans="2:21">
      <c r="B862" s="223"/>
      <c r="C862" s="223"/>
      <c r="D862" s="223"/>
      <c r="E862" s="223"/>
      <c r="F862" s="223"/>
      <c r="G862" s="223"/>
      <c r="H862" s="223"/>
      <c r="I862" s="223"/>
      <c r="J862" s="223"/>
      <c r="K862" s="223"/>
      <c r="L862" s="223"/>
      <c r="M862" s="223"/>
      <c r="N862" s="223"/>
      <c r="O862" s="223"/>
      <c r="P862" s="223"/>
      <c r="Q862" s="223"/>
      <c r="R862" s="223"/>
      <c r="S862" s="223"/>
      <c r="T862" s="223"/>
      <c r="U862" s="223"/>
    </row>
    <row r="863" spans="2:21">
      <c r="B863" s="223"/>
      <c r="C863" s="223"/>
      <c r="D863" s="223"/>
      <c r="E863" s="223"/>
      <c r="F863" s="223"/>
      <c r="G863" s="223"/>
      <c r="H863" s="223"/>
      <c r="I863" s="223"/>
      <c r="J863" s="223"/>
      <c r="K863" s="223"/>
      <c r="L863" s="223"/>
      <c r="M863" s="223"/>
      <c r="N863" s="223"/>
      <c r="O863" s="223"/>
      <c r="P863" s="223"/>
      <c r="Q863" s="223"/>
      <c r="R863" s="223"/>
      <c r="S863" s="223"/>
      <c r="T863" s="223"/>
      <c r="U863" s="223"/>
    </row>
    <row r="864" spans="2:21">
      <c r="B864" s="223"/>
      <c r="C864" s="223"/>
      <c r="D864" s="223"/>
      <c r="E864" s="223"/>
      <c r="F864" s="223"/>
      <c r="G864" s="223"/>
      <c r="H864" s="223"/>
      <c r="I864" s="223"/>
      <c r="J864" s="223"/>
      <c r="K864" s="223"/>
      <c r="L864" s="223"/>
      <c r="M864" s="223"/>
      <c r="N864" s="223"/>
      <c r="O864" s="223"/>
      <c r="P864" s="223"/>
      <c r="Q864" s="223"/>
      <c r="R864" s="223"/>
      <c r="S864" s="223"/>
      <c r="T864" s="223"/>
      <c r="U864" s="223"/>
    </row>
    <row r="865" spans="2:21">
      <c r="B865" s="223"/>
      <c r="C865" s="223"/>
      <c r="D865" s="223"/>
      <c r="E865" s="223"/>
      <c r="F865" s="223"/>
      <c r="G865" s="223"/>
      <c r="H865" s="223"/>
      <c r="I865" s="223"/>
      <c r="J865" s="223"/>
      <c r="K865" s="223"/>
      <c r="L865" s="223"/>
      <c r="M865" s="223"/>
      <c r="N865" s="223"/>
      <c r="O865" s="223"/>
      <c r="P865" s="223"/>
      <c r="Q865" s="223"/>
      <c r="R865" s="223"/>
      <c r="S865" s="223"/>
      <c r="T865" s="223"/>
      <c r="U865" s="223"/>
    </row>
    <row r="866" spans="2:21">
      <c r="B866" s="223"/>
      <c r="C866" s="223"/>
      <c r="D866" s="223"/>
      <c r="E866" s="223"/>
      <c r="F866" s="223"/>
      <c r="G866" s="223"/>
      <c r="H866" s="223"/>
      <c r="I866" s="223"/>
      <c r="J866" s="223"/>
      <c r="K866" s="223"/>
      <c r="L866" s="223"/>
      <c r="M866" s="223"/>
      <c r="N866" s="223"/>
      <c r="O866" s="223"/>
      <c r="P866" s="223"/>
      <c r="Q866" s="223"/>
      <c r="R866" s="223"/>
      <c r="S866" s="223"/>
      <c r="T866" s="223"/>
      <c r="U866" s="223"/>
    </row>
    <row r="867" spans="2:21">
      <c r="B867" s="223"/>
      <c r="C867" s="223"/>
      <c r="D867" s="223"/>
      <c r="E867" s="223"/>
      <c r="F867" s="223"/>
      <c r="G867" s="223"/>
      <c r="H867" s="223"/>
      <c r="I867" s="223"/>
      <c r="J867" s="223"/>
      <c r="K867" s="223"/>
      <c r="L867" s="223"/>
      <c r="M867" s="223"/>
      <c r="N867" s="223"/>
      <c r="O867" s="223"/>
      <c r="P867" s="223"/>
      <c r="Q867" s="223"/>
      <c r="R867" s="223"/>
      <c r="S867" s="223"/>
      <c r="T867" s="223"/>
      <c r="U867" s="223"/>
    </row>
    <row r="868" spans="2:21">
      <c r="B868" s="223"/>
      <c r="C868" s="223"/>
      <c r="D868" s="223"/>
      <c r="E868" s="223"/>
      <c r="F868" s="223"/>
      <c r="G868" s="223"/>
      <c r="H868" s="223"/>
      <c r="I868" s="223"/>
      <c r="J868" s="223"/>
      <c r="K868" s="223"/>
      <c r="L868" s="223"/>
      <c r="M868" s="223"/>
      <c r="N868" s="223"/>
      <c r="O868" s="223"/>
      <c r="P868" s="223"/>
      <c r="Q868" s="223"/>
      <c r="R868" s="223"/>
      <c r="S868" s="223"/>
      <c r="T868" s="223"/>
      <c r="U868" s="223"/>
    </row>
    <row r="869" spans="2:21">
      <c r="B869" s="223"/>
      <c r="C869" s="223"/>
      <c r="D869" s="223"/>
      <c r="E869" s="223"/>
      <c r="F869" s="223"/>
      <c r="G869" s="223"/>
      <c r="H869" s="223"/>
      <c r="I869" s="223"/>
      <c r="J869" s="223"/>
      <c r="K869" s="223"/>
      <c r="L869" s="223"/>
      <c r="M869" s="223"/>
      <c r="N869" s="223"/>
      <c r="O869" s="223"/>
      <c r="P869" s="223"/>
      <c r="Q869" s="223"/>
      <c r="R869" s="223"/>
      <c r="S869" s="223"/>
      <c r="T869" s="223"/>
      <c r="U869" s="223"/>
    </row>
    <row r="870" spans="2:21">
      <c r="B870" s="223"/>
      <c r="C870" s="223"/>
      <c r="D870" s="223"/>
      <c r="E870" s="223"/>
      <c r="F870" s="223"/>
      <c r="G870" s="223"/>
      <c r="H870" s="223"/>
      <c r="I870" s="223"/>
      <c r="J870" s="223"/>
      <c r="K870" s="223"/>
      <c r="L870" s="223"/>
      <c r="M870" s="223"/>
      <c r="N870" s="223"/>
      <c r="O870" s="223"/>
      <c r="P870" s="223"/>
      <c r="Q870" s="223"/>
      <c r="R870" s="223"/>
      <c r="S870" s="223"/>
      <c r="T870" s="223"/>
      <c r="U870" s="223"/>
    </row>
    <row r="871" spans="2:21">
      <c r="B871" s="223"/>
      <c r="C871" s="223"/>
      <c r="D871" s="223"/>
      <c r="E871" s="223"/>
      <c r="F871" s="223"/>
      <c r="G871" s="223"/>
      <c r="H871" s="223"/>
      <c r="I871" s="223"/>
      <c r="J871" s="223"/>
      <c r="K871" s="223"/>
      <c r="L871" s="223"/>
      <c r="M871" s="223"/>
      <c r="N871" s="223"/>
      <c r="O871" s="223"/>
      <c r="P871" s="223"/>
      <c r="Q871" s="223"/>
      <c r="R871" s="223"/>
      <c r="S871" s="223"/>
      <c r="T871" s="223"/>
      <c r="U871" s="223"/>
    </row>
    <row r="872" spans="2:21">
      <c r="B872" s="223"/>
      <c r="C872" s="223"/>
      <c r="D872" s="223"/>
      <c r="E872" s="223"/>
      <c r="F872" s="223"/>
      <c r="G872" s="223"/>
      <c r="H872" s="223"/>
      <c r="I872" s="223"/>
      <c r="J872" s="223"/>
      <c r="K872" s="223"/>
      <c r="L872" s="223"/>
      <c r="M872" s="223"/>
      <c r="N872" s="223"/>
      <c r="O872" s="223"/>
      <c r="P872" s="223"/>
      <c r="Q872" s="223"/>
      <c r="R872" s="223"/>
      <c r="S872" s="223"/>
      <c r="T872" s="223"/>
      <c r="U872" s="223"/>
    </row>
    <row r="873" spans="2:21">
      <c r="B873" s="223"/>
      <c r="C873" s="223"/>
      <c r="D873" s="223"/>
      <c r="E873" s="223"/>
      <c r="F873" s="223"/>
      <c r="G873" s="223"/>
      <c r="H873" s="223"/>
      <c r="I873" s="223"/>
      <c r="J873" s="223"/>
      <c r="K873" s="223"/>
      <c r="L873" s="223"/>
      <c r="M873" s="223"/>
      <c r="N873" s="223"/>
      <c r="O873" s="223"/>
      <c r="P873" s="223"/>
      <c r="Q873" s="223"/>
      <c r="R873" s="223"/>
      <c r="S873" s="223"/>
      <c r="T873" s="223"/>
      <c r="U873" s="223"/>
    </row>
    <row r="874" spans="2:21">
      <c r="B874" s="223"/>
      <c r="C874" s="223"/>
      <c r="D874" s="223"/>
      <c r="E874" s="223"/>
      <c r="F874" s="223"/>
      <c r="G874" s="223"/>
      <c r="H874" s="223"/>
      <c r="I874" s="223"/>
      <c r="J874" s="223"/>
      <c r="K874" s="223"/>
      <c r="L874" s="223"/>
      <c r="M874" s="223"/>
      <c r="N874" s="223"/>
      <c r="O874" s="223"/>
      <c r="P874" s="223"/>
      <c r="Q874" s="223"/>
      <c r="R874" s="223"/>
      <c r="S874" s="223"/>
      <c r="T874" s="223"/>
      <c r="U874" s="223"/>
    </row>
    <row r="875" spans="2:21">
      <c r="B875" s="223"/>
      <c r="C875" s="223"/>
      <c r="D875" s="223"/>
      <c r="E875" s="223"/>
      <c r="F875" s="223"/>
      <c r="G875" s="223"/>
      <c r="H875" s="223"/>
      <c r="I875" s="223"/>
      <c r="J875" s="223"/>
      <c r="K875" s="223"/>
      <c r="L875" s="223"/>
      <c r="M875" s="223"/>
      <c r="N875" s="223"/>
      <c r="O875" s="223"/>
      <c r="P875" s="223"/>
      <c r="Q875" s="223"/>
      <c r="R875" s="223"/>
      <c r="S875" s="223"/>
      <c r="T875" s="223"/>
      <c r="U875" s="223"/>
    </row>
    <row r="876" spans="2:21">
      <c r="B876" s="223"/>
      <c r="C876" s="223"/>
      <c r="D876" s="223"/>
      <c r="E876" s="223"/>
      <c r="F876" s="223"/>
      <c r="G876" s="223"/>
      <c r="H876" s="223"/>
      <c r="I876" s="223"/>
      <c r="J876" s="223"/>
      <c r="K876" s="223"/>
      <c r="L876" s="223"/>
      <c r="M876" s="223"/>
      <c r="N876" s="223"/>
      <c r="O876" s="223"/>
      <c r="P876" s="223"/>
      <c r="Q876" s="223"/>
      <c r="R876" s="223"/>
      <c r="S876" s="223"/>
      <c r="T876" s="223"/>
      <c r="U876" s="223"/>
    </row>
    <row r="877" spans="2:21">
      <c r="B877" s="223"/>
      <c r="C877" s="223"/>
      <c r="D877" s="223"/>
      <c r="E877" s="223"/>
      <c r="F877" s="223"/>
      <c r="G877" s="223"/>
      <c r="H877" s="223"/>
      <c r="I877" s="223"/>
      <c r="J877" s="223"/>
      <c r="K877" s="223"/>
      <c r="L877" s="223"/>
      <c r="M877" s="223"/>
      <c r="N877" s="223"/>
      <c r="O877" s="223"/>
      <c r="P877" s="223"/>
      <c r="Q877" s="223"/>
      <c r="R877" s="223"/>
      <c r="S877" s="223"/>
      <c r="T877" s="223"/>
      <c r="U877" s="223"/>
    </row>
    <row r="878" spans="2:21">
      <c r="B878" s="223"/>
      <c r="C878" s="223"/>
      <c r="D878" s="223"/>
      <c r="E878" s="223"/>
      <c r="F878" s="223"/>
      <c r="G878" s="223"/>
      <c r="H878" s="223"/>
      <c r="I878" s="223"/>
      <c r="J878" s="223"/>
      <c r="K878" s="223"/>
      <c r="L878" s="223"/>
      <c r="M878" s="223"/>
      <c r="N878" s="223"/>
      <c r="O878" s="223"/>
      <c r="P878" s="223"/>
      <c r="Q878" s="223"/>
      <c r="R878" s="223"/>
      <c r="S878" s="223"/>
      <c r="T878" s="223"/>
      <c r="U878" s="223"/>
    </row>
    <row r="879" spans="2:21">
      <c r="B879" s="223"/>
      <c r="C879" s="223"/>
      <c r="D879" s="223"/>
      <c r="E879" s="223"/>
      <c r="F879" s="223"/>
      <c r="G879" s="223"/>
      <c r="H879" s="223"/>
      <c r="I879" s="223"/>
      <c r="J879" s="223"/>
      <c r="K879" s="223"/>
      <c r="L879" s="223"/>
      <c r="M879" s="223"/>
      <c r="N879" s="223"/>
      <c r="O879" s="223"/>
      <c r="P879" s="223"/>
      <c r="Q879" s="223"/>
      <c r="R879" s="223"/>
      <c r="S879" s="223"/>
      <c r="T879" s="223"/>
      <c r="U879" s="223"/>
    </row>
    <row r="880" spans="2:21">
      <c r="B880" s="223"/>
      <c r="C880" s="223"/>
      <c r="D880" s="223"/>
      <c r="E880" s="223"/>
      <c r="F880" s="223"/>
      <c r="G880" s="223"/>
      <c r="H880" s="223"/>
      <c r="I880" s="223"/>
      <c r="J880" s="223"/>
      <c r="K880" s="223"/>
      <c r="L880" s="223"/>
      <c r="M880" s="223"/>
      <c r="N880" s="223"/>
      <c r="O880" s="223"/>
      <c r="P880" s="223"/>
      <c r="Q880" s="223"/>
      <c r="R880" s="223"/>
      <c r="S880" s="223"/>
      <c r="T880" s="223"/>
      <c r="U880" s="223"/>
    </row>
    <row r="881" spans="2:21">
      <c r="B881" s="223"/>
      <c r="C881" s="223"/>
      <c r="D881" s="223"/>
      <c r="E881" s="223"/>
      <c r="F881" s="223"/>
      <c r="G881" s="223"/>
      <c r="H881" s="223"/>
      <c r="I881" s="223"/>
      <c r="J881" s="223"/>
      <c r="K881" s="223"/>
      <c r="L881" s="223"/>
      <c r="M881" s="223"/>
      <c r="N881" s="223"/>
      <c r="O881" s="223"/>
      <c r="P881" s="223"/>
      <c r="Q881" s="223"/>
      <c r="R881" s="223"/>
      <c r="S881" s="223"/>
      <c r="T881" s="223"/>
      <c r="U881" s="223"/>
    </row>
    <row r="882" spans="2:21">
      <c r="B882" s="223"/>
      <c r="C882" s="223"/>
      <c r="D882" s="223"/>
      <c r="E882" s="223"/>
      <c r="F882" s="223"/>
      <c r="G882" s="223"/>
      <c r="H882" s="223"/>
      <c r="I882" s="223"/>
      <c r="J882" s="223"/>
      <c r="K882" s="223"/>
      <c r="L882" s="223"/>
      <c r="M882" s="223"/>
      <c r="N882" s="223"/>
      <c r="O882" s="223"/>
      <c r="P882" s="223"/>
      <c r="Q882" s="223"/>
      <c r="R882" s="223"/>
      <c r="S882" s="223"/>
      <c r="T882" s="223"/>
      <c r="U882" s="223"/>
    </row>
    <row r="883" spans="2:21">
      <c r="B883" s="223"/>
      <c r="C883" s="223"/>
      <c r="D883" s="223"/>
      <c r="E883" s="223"/>
      <c r="F883" s="223"/>
      <c r="G883" s="223"/>
      <c r="H883" s="223"/>
      <c r="I883" s="223"/>
      <c r="J883" s="223"/>
      <c r="K883" s="223"/>
      <c r="L883" s="223"/>
      <c r="M883" s="223"/>
      <c r="N883" s="223"/>
      <c r="O883" s="223"/>
      <c r="P883" s="223"/>
      <c r="Q883" s="223"/>
      <c r="R883" s="223"/>
      <c r="S883" s="223"/>
      <c r="T883" s="223"/>
      <c r="U883" s="223"/>
    </row>
    <row r="884" spans="2:21">
      <c r="B884" s="223"/>
      <c r="C884" s="223"/>
      <c r="D884" s="223"/>
      <c r="E884" s="223"/>
      <c r="F884" s="223"/>
      <c r="G884" s="223"/>
      <c r="H884" s="223"/>
      <c r="I884" s="223"/>
      <c r="J884" s="223"/>
      <c r="K884" s="223"/>
      <c r="L884" s="223"/>
      <c r="M884" s="223"/>
      <c r="N884" s="223"/>
      <c r="O884" s="223"/>
      <c r="P884" s="223"/>
      <c r="Q884" s="223"/>
      <c r="R884" s="223"/>
      <c r="S884" s="223"/>
      <c r="T884" s="223"/>
      <c r="U884" s="223"/>
    </row>
    <row r="885" spans="2:21">
      <c r="B885" s="223"/>
      <c r="C885" s="223"/>
      <c r="D885" s="223"/>
      <c r="E885" s="223"/>
      <c r="F885" s="223"/>
      <c r="G885" s="223"/>
      <c r="H885" s="223"/>
      <c r="I885" s="223"/>
      <c r="J885" s="223"/>
      <c r="K885" s="223"/>
      <c r="L885" s="223"/>
      <c r="M885" s="223"/>
      <c r="N885" s="223"/>
      <c r="O885" s="223"/>
      <c r="P885" s="223"/>
      <c r="Q885" s="223"/>
      <c r="R885" s="223"/>
      <c r="S885" s="223"/>
      <c r="T885" s="223"/>
      <c r="U885" s="223"/>
    </row>
    <row r="886" spans="2:21">
      <c r="B886" s="223"/>
      <c r="C886" s="223"/>
      <c r="D886" s="223"/>
      <c r="E886" s="223"/>
      <c r="F886" s="223"/>
      <c r="G886" s="223"/>
      <c r="H886" s="223"/>
      <c r="I886" s="223"/>
      <c r="J886" s="223"/>
      <c r="K886" s="223"/>
      <c r="L886" s="223"/>
      <c r="M886" s="223"/>
      <c r="N886" s="223"/>
      <c r="O886" s="223"/>
      <c r="P886" s="223"/>
      <c r="Q886" s="223"/>
      <c r="R886" s="223"/>
      <c r="S886" s="223"/>
      <c r="T886" s="223"/>
      <c r="U886" s="223"/>
    </row>
    <row r="887" spans="2:21">
      <c r="B887" s="223"/>
      <c r="C887" s="223"/>
      <c r="D887" s="223"/>
      <c r="E887" s="223"/>
      <c r="F887" s="223"/>
      <c r="G887" s="223"/>
      <c r="H887" s="223"/>
      <c r="I887" s="223"/>
      <c r="J887" s="223"/>
      <c r="K887" s="223"/>
      <c r="L887" s="223"/>
      <c r="M887" s="223"/>
      <c r="N887" s="223"/>
      <c r="O887" s="223"/>
      <c r="P887" s="223"/>
      <c r="Q887" s="223"/>
      <c r="R887" s="223"/>
      <c r="S887" s="223"/>
      <c r="T887" s="223"/>
      <c r="U887" s="223"/>
    </row>
    <row r="888" spans="2:21">
      <c r="B888" s="223"/>
      <c r="C888" s="223"/>
      <c r="D888" s="223"/>
      <c r="E888" s="223"/>
      <c r="F888" s="223"/>
      <c r="G888" s="223"/>
      <c r="H888" s="223"/>
      <c r="I888" s="223"/>
      <c r="J888" s="223"/>
      <c r="K888" s="223"/>
      <c r="L888" s="223"/>
      <c r="M888" s="223"/>
      <c r="N888" s="223"/>
      <c r="O888" s="223"/>
      <c r="P888" s="223"/>
      <c r="Q888" s="223"/>
      <c r="R888" s="223"/>
      <c r="S888" s="223"/>
      <c r="T888" s="223"/>
      <c r="U888" s="223"/>
    </row>
    <row r="889" spans="2:21">
      <c r="B889" s="223"/>
      <c r="C889" s="223"/>
      <c r="D889" s="223"/>
      <c r="E889" s="223"/>
      <c r="F889" s="223"/>
      <c r="G889" s="223"/>
      <c r="H889" s="223"/>
      <c r="I889" s="223"/>
      <c r="J889" s="223"/>
      <c r="K889" s="223"/>
      <c r="L889" s="223"/>
      <c r="M889" s="223"/>
      <c r="N889" s="223"/>
      <c r="O889" s="223"/>
      <c r="P889" s="223"/>
      <c r="Q889" s="223"/>
      <c r="R889" s="223"/>
      <c r="S889" s="223"/>
      <c r="T889" s="223"/>
      <c r="U889" s="223"/>
    </row>
    <row r="890" spans="2:21">
      <c r="B890" s="223"/>
      <c r="C890" s="223"/>
      <c r="D890" s="223"/>
      <c r="E890" s="223"/>
      <c r="F890" s="223"/>
      <c r="G890" s="223"/>
      <c r="H890" s="223"/>
      <c r="I890" s="223"/>
      <c r="J890" s="223"/>
      <c r="K890" s="223"/>
      <c r="L890" s="223"/>
      <c r="M890" s="223"/>
      <c r="N890" s="223"/>
      <c r="O890" s="223"/>
      <c r="P890" s="223"/>
      <c r="Q890" s="223"/>
      <c r="R890" s="223"/>
      <c r="S890" s="223"/>
      <c r="T890" s="223"/>
      <c r="U890" s="223"/>
    </row>
    <row r="891" spans="2:21">
      <c r="B891" s="223"/>
      <c r="C891" s="223"/>
      <c r="D891" s="223"/>
      <c r="E891" s="223"/>
      <c r="F891" s="223"/>
      <c r="G891" s="223"/>
      <c r="H891" s="223"/>
      <c r="I891" s="223"/>
      <c r="J891" s="223"/>
      <c r="K891" s="223"/>
      <c r="L891" s="223"/>
      <c r="M891" s="223"/>
      <c r="N891" s="223"/>
      <c r="O891" s="223"/>
      <c r="P891" s="223"/>
      <c r="Q891" s="223"/>
      <c r="R891" s="223"/>
      <c r="S891" s="223"/>
      <c r="T891" s="223"/>
      <c r="U891" s="223"/>
    </row>
    <row r="892" spans="2:21">
      <c r="B892" s="223"/>
      <c r="C892" s="223"/>
      <c r="D892" s="223"/>
      <c r="E892" s="223"/>
      <c r="F892" s="223"/>
      <c r="G892" s="223"/>
      <c r="H892" s="223"/>
      <c r="I892" s="223"/>
      <c r="J892" s="223"/>
      <c r="K892" s="223"/>
      <c r="L892" s="223"/>
      <c r="M892" s="223"/>
      <c r="N892" s="223"/>
      <c r="O892" s="223"/>
      <c r="P892" s="223"/>
      <c r="Q892" s="223"/>
      <c r="R892" s="223"/>
      <c r="S892" s="223"/>
      <c r="T892" s="223"/>
      <c r="U892" s="223"/>
    </row>
    <row r="893" spans="2:21">
      <c r="B893" s="223"/>
      <c r="C893" s="223"/>
      <c r="D893" s="223"/>
      <c r="E893" s="223"/>
      <c r="F893" s="223"/>
      <c r="G893" s="223"/>
      <c r="H893" s="223"/>
      <c r="I893" s="223"/>
      <c r="J893" s="223"/>
      <c r="K893" s="223"/>
      <c r="L893" s="223"/>
      <c r="M893" s="223"/>
      <c r="N893" s="223"/>
      <c r="O893" s="223"/>
      <c r="P893" s="223"/>
      <c r="Q893" s="223"/>
      <c r="R893" s="223"/>
      <c r="S893" s="223"/>
      <c r="T893" s="223"/>
      <c r="U893" s="223"/>
    </row>
    <row r="894" spans="2:21">
      <c r="B894" s="223"/>
      <c r="C894" s="223"/>
      <c r="D894" s="223"/>
      <c r="E894" s="223"/>
      <c r="F894" s="223"/>
      <c r="G894" s="223"/>
      <c r="H894" s="223"/>
      <c r="I894" s="223"/>
      <c r="J894" s="223"/>
      <c r="K894" s="223"/>
      <c r="L894" s="223"/>
      <c r="M894" s="223"/>
      <c r="N894" s="223"/>
      <c r="O894" s="223"/>
      <c r="P894" s="223"/>
      <c r="Q894" s="223"/>
      <c r="R894" s="223"/>
      <c r="S894" s="223"/>
      <c r="T894" s="223"/>
      <c r="U894" s="223"/>
    </row>
    <row r="895" spans="2:21">
      <c r="B895" s="223"/>
      <c r="C895" s="223"/>
      <c r="D895" s="223"/>
      <c r="E895" s="223"/>
      <c r="F895" s="223"/>
      <c r="G895" s="223"/>
      <c r="H895" s="223"/>
      <c r="I895" s="223"/>
      <c r="J895" s="223"/>
      <c r="K895" s="223"/>
      <c r="L895" s="223"/>
      <c r="M895" s="223"/>
      <c r="N895" s="223"/>
      <c r="O895" s="223"/>
      <c r="P895" s="223"/>
      <c r="Q895" s="223"/>
      <c r="R895" s="223"/>
      <c r="S895" s="223"/>
      <c r="T895" s="223"/>
      <c r="U895" s="223"/>
    </row>
    <row r="896" spans="2:21">
      <c r="B896" s="223"/>
      <c r="C896" s="223"/>
      <c r="D896" s="223"/>
      <c r="E896" s="223"/>
      <c r="F896" s="223"/>
      <c r="G896" s="223"/>
      <c r="H896" s="223"/>
      <c r="I896" s="223"/>
      <c r="J896" s="223"/>
      <c r="K896" s="223"/>
      <c r="L896" s="223"/>
      <c r="M896" s="223"/>
      <c r="N896" s="223"/>
      <c r="O896" s="223"/>
      <c r="P896" s="223"/>
      <c r="Q896" s="223"/>
      <c r="R896" s="223"/>
      <c r="S896" s="223"/>
      <c r="T896" s="223"/>
      <c r="U896" s="223"/>
    </row>
    <row r="897" spans="2:21">
      <c r="B897" s="223"/>
      <c r="C897" s="223"/>
      <c r="D897" s="223"/>
      <c r="E897" s="223"/>
      <c r="F897" s="223"/>
      <c r="G897" s="223"/>
      <c r="H897" s="223"/>
      <c r="I897" s="223"/>
      <c r="J897" s="223"/>
      <c r="K897" s="223"/>
      <c r="L897" s="223"/>
      <c r="M897" s="223"/>
      <c r="N897" s="223"/>
      <c r="O897" s="223"/>
      <c r="P897" s="223"/>
      <c r="Q897" s="223"/>
      <c r="R897" s="223"/>
      <c r="S897" s="223"/>
      <c r="T897" s="223"/>
      <c r="U897" s="223"/>
    </row>
    <row r="898" spans="2:21">
      <c r="B898" s="223"/>
      <c r="C898" s="223"/>
      <c r="D898" s="223"/>
      <c r="E898" s="223"/>
      <c r="F898" s="223"/>
      <c r="G898" s="223"/>
      <c r="H898" s="223"/>
      <c r="I898" s="223"/>
      <c r="J898" s="223"/>
      <c r="K898" s="223"/>
      <c r="L898" s="223"/>
      <c r="M898" s="223"/>
      <c r="N898" s="223"/>
      <c r="O898" s="223"/>
      <c r="P898" s="223"/>
      <c r="Q898" s="223"/>
      <c r="R898" s="223"/>
      <c r="S898" s="223"/>
      <c r="T898" s="223"/>
      <c r="U898" s="223"/>
    </row>
    <row r="899" spans="2:21">
      <c r="B899" s="223"/>
      <c r="C899" s="223"/>
      <c r="D899" s="223"/>
      <c r="E899" s="223"/>
      <c r="F899" s="223"/>
      <c r="G899" s="223"/>
      <c r="H899" s="223"/>
      <c r="I899" s="223"/>
      <c r="J899" s="223"/>
      <c r="K899" s="223"/>
      <c r="L899" s="223"/>
      <c r="M899" s="223"/>
      <c r="N899" s="223"/>
      <c r="O899" s="223"/>
      <c r="P899" s="223"/>
      <c r="Q899" s="223"/>
      <c r="R899" s="223"/>
      <c r="S899" s="223"/>
      <c r="T899" s="223"/>
      <c r="U899" s="223"/>
    </row>
    <row r="900" spans="2:21">
      <c r="B900" s="223"/>
      <c r="C900" s="223"/>
      <c r="D900" s="223"/>
      <c r="E900" s="223"/>
      <c r="F900" s="223"/>
      <c r="G900" s="223"/>
      <c r="H900" s="223"/>
      <c r="I900" s="223"/>
      <c r="J900" s="223"/>
      <c r="K900" s="223"/>
      <c r="L900" s="223"/>
      <c r="M900" s="223"/>
      <c r="N900" s="223"/>
      <c r="O900" s="223"/>
      <c r="P900" s="223"/>
      <c r="Q900" s="223"/>
      <c r="R900" s="223"/>
      <c r="S900" s="223"/>
      <c r="T900" s="223"/>
      <c r="U900" s="223"/>
    </row>
    <row r="901" spans="2:21">
      <c r="B901" s="223"/>
      <c r="C901" s="223"/>
      <c r="D901" s="223"/>
      <c r="E901" s="223"/>
      <c r="F901" s="223"/>
      <c r="G901" s="223"/>
      <c r="H901" s="223"/>
      <c r="I901" s="223"/>
      <c r="J901" s="223"/>
      <c r="K901" s="223"/>
      <c r="L901" s="223"/>
      <c r="M901" s="223"/>
      <c r="N901" s="223"/>
      <c r="O901" s="223"/>
      <c r="P901" s="223"/>
      <c r="Q901" s="223"/>
      <c r="R901" s="223"/>
      <c r="S901" s="223"/>
      <c r="T901" s="223"/>
      <c r="U901" s="223"/>
    </row>
    <row r="902" spans="2:21">
      <c r="B902" s="223"/>
      <c r="C902" s="223"/>
      <c r="D902" s="223"/>
      <c r="E902" s="223"/>
      <c r="F902" s="223"/>
      <c r="G902" s="223"/>
      <c r="H902" s="223"/>
      <c r="I902" s="223"/>
      <c r="J902" s="223"/>
      <c r="K902" s="223"/>
      <c r="L902" s="223"/>
      <c r="M902" s="223"/>
      <c r="N902" s="223"/>
      <c r="O902" s="223"/>
      <c r="P902" s="223"/>
      <c r="Q902" s="223"/>
      <c r="R902" s="223"/>
      <c r="S902" s="223"/>
      <c r="T902" s="223"/>
      <c r="U902" s="223"/>
    </row>
    <row r="903" spans="2:21">
      <c r="B903" s="223"/>
      <c r="C903" s="223"/>
      <c r="D903" s="223"/>
      <c r="E903" s="223"/>
      <c r="F903" s="223"/>
      <c r="G903" s="223"/>
      <c r="H903" s="223"/>
      <c r="I903" s="223"/>
      <c r="J903" s="223"/>
      <c r="K903" s="223"/>
      <c r="L903" s="223"/>
      <c r="M903" s="223"/>
      <c r="N903" s="223"/>
      <c r="O903" s="223"/>
      <c r="P903" s="223"/>
      <c r="Q903" s="223"/>
      <c r="R903" s="223"/>
      <c r="S903" s="223"/>
      <c r="T903" s="223"/>
      <c r="U903" s="223"/>
    </row>
    <row r="904" spans="2:21">
      <c r="B904" s="223"/>
      <c r="C904" s="223"/>
      <c r="D904" s="223"/>
      <c r="E904" s="223"/>
      <c r="F904" s="223"/>
      <c r="G904" s="223"/>
      <c r="H904" s="223"/>
      <c r="I904" s="223"/>
      <c r="J904" s="223"/>
      <c r="K904" s="223"/>
      <c r="L904" s="223"/>
      <c r="M904" s="223"/>
      <c r="N904" s="223"/>
      <c r="O904" s="223"/>
      <c r="P904" s="223"/>
      <c r="Q904" s="223"/>
      <c r="R904" s="223"/>
      <c r="S904" s="223"/>
      <c r="T904" s="223"/>
      <c r="U904" s="223"/>
    </row>
    <row r="905" spans="2:21">
      <c r="B905" s="223"/>
      <c r="C905" s="223"/>
      <c r="D905" s="223"/>
      <c r="E905" s="223"/>
      <c r="F905" s="223"/>
      <c r="G905" s="223"/>
      <c r="H905" s="223"/>
      <c r="I905" s="223"/>
      <c r="J905" s="223"/>
      <c r="K905" s="223"/>
      <c r="L905" s="223"/>
      <c r="M905" s="223"/>
      <c r="N905" s="223"/>
      <c r="O905" s="223"/>
      <c r="P905" s="223"/>
      <c r="Q905" s="223"/>
      <c r="R905" s="223"/>
      <c r="S905" s="223"/>
      <c r="T905" s="223"/>
      <c r="U905" s="223"/>
    </row>
    <row r="906" spans="2:21">
      <c r="B906" s="223"/>
      <c r="C906" s="223"/>
      <c r="D906" s="223"/>
      <c r="E906" s="223"/>
      <c r="F906" s="223"/>
      <c r="G906" s="223"/>
      <c r="H906" s="223"/>
      <c r="I906" s="223"/>
      <c r="J906" s="223"/>
      <c r="K906" s="223"/>
      <c r="L906" s="223"/>
      <c r="M906" s="223"/>
      <c r="N906" s="223"/>
      <c r="O906" s="223"/>
      <c r="P906" s="223"/>
      <c r="Q906" s="223"/>
      <c r="R906" s="223"/>
      <c r="S906" s="223"/>
      <c r="T906" s="223"/>
      <c r="U906" s="223"/>
    </row>
    <row r="907" spans="2:21">
      <c r="B907" s="223"/>
      <c r="C907" s="223"/>
      <c r="D907" s="223"/>
      <c r="E907" s="223"/>
      <c r="F907" s="223"/>
      <c r="G907" s="223"/>
      <c r="H907" s="223"/>
      <c r="I907" s="223"/>
      <c r="J907" s="223"/>
      <c r="K907" s="223"/>
      <c r="L907" s="223"/>
      <c r="M907" s="223"/>
      <c r="N907" s="223"/>
      <c r="O907" s="223"/>
      <c r="P907" s="223"/>
      <c r="Q907" s="223"/>
      <c r="R907" s="223"/>
      <c r="S907" s="223"/>
      <c r="T907" s="223"/>
      <c r="U907" s="223"/>
    </row>
    <row r="908" spans="2:21">
      <c r="B908" s="223"/>
      <c r="C908" s="223"/>
      <c r="D908" s="223"/>
      <c r="E908" s="223"/>
      <c r="F908" s="223"/>
      <c r="G908" s="223"/>
      <c r="H908" s="223"/>
      <c r="I908" s="223"/>
      <c r="J908" s="223"/>
      <c r="K908" s="223"/>
      <c r="L908" s="223"/>
      <c r="M908" s="223"/>
      <c r="N908" s="223"/>
      <c r="O908" s="223"/>
      <c r="P908" s="223"/>
      <c r="Q908" s="223"/>
      <c r="R908" s="223"/>
      <c r="S908" s="223"/>
      <c r="T908" s="223"/>
      <c r="U908" s="223"/>
    </row>
    <row r="909" spans="2:21">
      <c r="B909" s="223"/>
      <c r="C909" s="223"/>
      <c r="D909" s="223"/>
      <c r="E909" s="223"/>
      <c r="F909" s="223"/>
      <c r="G909" s="223"/>
      <c r="H909" s="223"/>
      <c r="I909" s="223"/>
      <c r="J909" s="223"/>
      <c r="K909" s="223"/>
      <c r="L909" s="223"/>
      <c r="M909" s="223"/>
      <c r="N909" s="223"/>
      <c r="O909" s="223"/>
      <c r="P909" s="223"/>
      <c r="Q909" s="223"/>
      <c r="R909" s="223"/>
      <c r="S909" s="223"/>
      <c r="T909" s="223"/>
      <c r="U909" s="223"/>
    </row>
    <row r="910" spans="2:21">
      <c r="B910" s="223"/>
      <c r="C910" s="223"/>
      <c r="D910" s="223"/>
      <c r="E910" s="223"/>
      <c r="F910" s="223"/>
      <c r="G910" s="223"/>
      <c r="H910" s="223"/>
      <c r="I910" s="223"/>
      <c r="J910" s="223"/>
      <c r="K910" s="223"/>
      <c r="L910" s="223"/>
      <c r="M910" s="223"/>
      <c r="N910" s="223"/>
      <c r="O910" s="223"/>
      <c r="P910" s="223"/>
      <c r="Q910" s="223"/>
      <c r="R910" s="223"/>
      <c r="S910" s="223"/>
      <c r="T910" s="223"/>
      <c r="U910" s="223"/>
    </row>
    <row r="911" spans="2:21">
      <c r="B911" s="223"/>
      <c r="C911" s="223"/>
      <c r="D911" s="223"/>
      <c r="E911" s="223"/>
      <c r="F911" s="223"/>
      <c r="G911" s="223"/>
      <c r="H911" s="223"/>
      <c r="I911" s="223"/>
      <c r="J911" s="223"/>
      <c r="K911" s="223"/>
      <c r="L911" s="223"/>
      <c r="M911" s="223"/>
      <c r="N911" s="223"/>
      <c r="O911" s="223"/>
      <c r="P911" s="223"/>
      <c r="Q911" s="223"/>
      <c r="R911" s="223"/>
      <c r="S911" s="223"/>
      <c r="T911" s="223"/>
      <c r="U911" s="223"/>
    </row>
    <row r="912" spans="2:21">
      <c r="B912" s="223"/>
      <c r="C912" s="223"/>
      <c r="D912" s="223"/>
      <c r="E912" s="223"/>
      <c r="F912" s="223"/>
      <c r="G912" s="223"/>
      <c r="H912" s="223"/>
      <c r="I912" s="223"/>
      <c r="J912" s="223"/>
      <c r="K912" s="223"/>
      <c r="L912" s="223"/>
      <c r="M912" s="223"/>
      <c r="N912" s="223"/>
      <c r="O912" s="223"/>
      <c r="P912" s="223"/>
      <c r="Q912" s="223"/>
      <c r="R912" s="223"/>
      <c r="S912" s="223"/>
      <c r="T912" s="223"/>
      <c r="U912" s="223"/>
    </row>
    <row r="913" spans="2:21">
      <c r="B913" s="223"/>
      <c r="C913" s="223"/>
      <c r="D913" s="223"/>
      <c r="E913" s="223"/>
      <c r="F913" s="223"/>
      <c r="G913" s="223"/>
      <c r="H913" s="223"/>
      <c r="I913" s="223"/>
      <c r="J913" s="223"/>
      <c r="K913" s="223"/>
      <c r="L913" s="223"/>
      <c r="M913" s="223"/>
      <c r="N913" s="223"/>
      <c r="O913" s="223"/>
      <c r="P913" s="223"/>
      <c r="Q913" s="223"/>
      <c r="R913" s="223"/>
      <c r="S913" s="223"/>
      <c r="T913" s="223"/>
      <c r="U913" s="223"/>
    </row>
    <row r="914" spans="2:21">
      <c r="B914" s="223"/>
      <c r="C914" s="223"/>
      <c r="D914" s="223"/>
      <c r="E914" s="223"/>
      <c r="F914" s="223"/>
      <c r="G914" s="223"/>
      <c r="H914" s="223"/>
      <c r="I914" s="223"/>
      <c r="J914" s="223"/>
      <c r="K914" s="223"/>
      <c r="L914" s="223"/>
      <c r="M914" s="223"/>
      <c r="N914" s="223"/>
      <c r="O914" s="223"/>
      <c r="P914" s="223"/>
      <c r="Q914" s="223"/>
      <c r="R914" s="223"/>
      <c r="S914" s="223"/>
      <c r="T914" s="223"/>
      <c r="U914" s="223"/>
    </row>
    <row r="915" spans="2:21">
      <c r="B915" s="223"/>
      <c r="C915" s="223"/>
      <c r="D915" s="223"/>
      <c r="E915" s="223"/>
      <c r="F915" s="223"/>
      <c r="G915" s="223"/>
      <c r="H915" s="223"/>
      <c r="I915" s="223"/>
      <c r="J915" s="223"/>
      <c r="K915" s="223"/>
      <c r="L915" s="223"/>
      <c r="M915" s="223"/>
      <c r="N915" s="223"/>
      <c r="O915" s="223"/>
      <c r="P915" s="223"/>
      <c r="Q915" s="223"/>
      <c r="R915" s="223"/>
      <c r="S915" s="223"/>
      <c r="T915" s="223"/>
      <c r="U915" s="223"/>
    </row>
    <row r="916" spans="2:21">
      <c r="B916" s="223"/>
      <c r="C916" s="223"/>
      <c r="D916" s="223"/>
      <c r="E916" s="223"/>
      <c r="F916" s="223"/>
      <c r="G916" s="223"/>
      <c r="H916" s="223"/>
      <c r="I916" s="223"/>
      <c r="J916" s="223"/>
      <c r="K916" s="223"/>
      <c r="L916" s="223"/>
      <c r="M916" s="223"/>
      <c r="N916" s="223"/>
      <c r="O916" s="223"/>
      <c r="P916" s="223"/>
      <c r="Q916" s="223"/>
      <c r="R916" s="223"/>
      <c r="S916" s="223"/>
      <c r="T916" s="223"/>
      <c r="U916" s="223"/>
    </row>
    <row r="917" spans="2:21">
      <c r="B917" s="223"/>
      <c r="C917" s="223"/>
      <c r="D917" s="223"/>
      <c r="E917" s="223"/>
      <c r="F917" s="223"/>
      <c r="G917" s="223"/>
      <c r="H917" s="223"/>
      <c r="I917" s="223"/>
      <c r="J917" s="223"/>
      <c r="K917" s="223"/>
      <c r="L917" s="223"/>
      <c r="M917" s="223"/>
      <c r="N917" s="223"/>
      <c r="O917" s="223"/>
      <c r="P917" s="223"/>
      <c r="Q917" s="223"/>
      <c r="R917" s="223"/>
      <c r="S917" s="223"/>
      <c r="T917" s="223"/>
      <c r="U917" s="223"/>
    </row>
    <row r="918" spans="2:21">
      <c r="B918" s="223"/>
      <c r="C918" s="223"/>
      <c r="D918" s="223"/>
      <c r="E918" s="223"/>
      <c r="F918" s="223"/>
      <c r="G918" s="223"/>
      <c r="H918" s="223"/>
      <c r="I918" s="223"/>
      <c r="J918" s="223"/>
      <c r="K918" s="223"/>
      <c r="L918" s="223"/>
      <c r="M918" s="223"/>
      <c r="N918" s="223"/>
      <c r="O918" s="223"/>
      <c r="P918" s="223"/>
      <c r="Q918" s="223"/>
      <c r="R918" s="223"/>
      <c r="S918" s="223"/>
      <c r="T918" s="223"/>
      <c r="U918" s="223"/>
    </row>
    <row r="919" spans="2:21">
      <c r="B919" s="223"/>
      <c r="C919" s="223"/>
      <c r="D919" s="223"/>
      <c r="E919" s="223"/>
      <c r="F919" s="223"/>
      <c r="G919" s="223"/>
      <c r="H919" s="223"/>
      <c r="I919" s="223"/>
      <c r="J919" s="223"/>
      <c r="K919" s="223"/>
      <c r="L919" s="223"/>
      <c r="M919" s="223"/>
      <c r="N919" s="223"/>
      <c r="O919" s="223"/>
      <c r="P919" s="223"/>
      <c r="Q919" s="223"/>
      <c r="R919" s="223"/>
      <c r="S919" s="223"/>
      <c r="T919" s="223"/>
      <c r="U919" s="223"/>
    </row>
    <row r="920" spans="2:21">
      <c r="B920" s="223"/>
      <c r="C920" s="223"/>
      <c r="D920" s="223"/>
      <c r="E920" s="223"/>
      <c r="F920" s="223"/>
      <c r="G920" s="223"/>
      <c r="H920" s="223"/>
      <c r="I920" s="223"/>
      <c r="J920" s="223"/>
      <c r="K920" s="223"/>
      <c r="L920" s="223"/>
      <c r="M920" s="223"/>
      <c r="N920" s="223"/>
      <c r="O920" s="223"/>
      <c r="P920" s="223"/>
      <c r="Q920" s="223"/>
      <c r="R920" s="223"/>
      <c r="S920" s="223"/>
      <c r="T920" s="223"/>
      <c r="U920" s="223"/>
    </row>
    <row r="921" spans="2:21">
      <c r="B921" s="223"/>
      <c r="C921" s="223"/>
      <c r="D921" s="223"/>
      <c r="E921" s="223"/>
      <c r="F921" s="223"/>
      <c r="G921" s="223"/>
      <c r="H921" s="223"/>
      <c r="I921" s="223"/>
      <c r="J921" s="223"/>
      <c r="K921" s="223"/>
      <c r="L921" s="223"/>
      <c r="M921" s="223"/>
      <c r="N921" s="223"/>
      <c r="O921" s="223"/>
      <c r="P921" s="223"/>
      <c r="Q921" s="223"/>
      <c r="R921" s="223"/>
      <c r="S921" s="223"/>
      <c r="T921" s="223"/>
      <c r="U921" s="223"/>
    </row>
    <row r="922" spans="2:21">
      <c r="B922" s="223"/>
      <c r="C922" s="223"/>
      <c r="D922" s="223"/>
      <c r="E922" s="223"/>
      <c r="F922" s="223"/>
      <c r="G922" s="223"/>
      <c r="H922" s="223"/>
      <c r="I922" s="223"/>
      <c r="J922" s="223"/>
      <c r="K922" s="223"/>
      <c r="L922" s="223"/>
      <c r="M922" s="223"/>
      <c r="N922" s="223"/>
      <c r="O922" s="223"/>
      <c r="P922" s="223"/>
      <c r="Q922" s="223"/>
      <c r="R922" s="223"/>
      <c r="S922" s="223"/>
      <c r="T922" s="223"/>
      <c r="U922" s="223"/>
    </row>
    <row r="923" spans="2:21">
      <c r="B923" s="223"/>
      <c r="C923" s="223"/>
      <c r="D923" s="223"/>
      <c r="E923" s="223"/>
      <c r="F923" s="223"/>
      <c r="G923" s="223"/>
      <c r="H923" s="223"/>
      <c r="I923" s="223"/>
      <c r="J923" s="223"/>
      <c r="K923" s="223"/>
      <c r="L923" s="223"/>
      <c r="M923" s="223"/>
      <c r="N923" s="223"/>
      <c r="O923" s="223"/>
      <c r="P923" s="223"/>
      <c r="Q923" s="223"/>
      <c r="R923" s="223"/>
      <c r="S923" s="223"/>
      <c r="T923" s="223"/>
      <c r="U923" s="223"/>
    </row>
    <row r="924" spans="2:21">
      <c r="B924" s="223"/>
      <c r="C924" s="223"/>
      <c r="D924" s="223"/>
      <c r="E924" s="223"/>
      <c r="F924" s="223"/>
      <c r="G924" s="223"/>
      <c r="H924" s="223"/>
      <c r="I924" s="223"/>
      <c r="J924" s="223"/>
      <c r="K924" s="223"/>
      <c r="L924" s="223"/>
      <c r="M924" s="223"/>
      <c r="N924" s="223"/>
      <c r="O924" s="223"/>
      <c r="P924" s="223"/>
      <c r="Q924" s="223"/>
      <c r="R924" s="223"/>
      <c r="S924" s="223"/>
      <c r="T924" s="223"/>
      <c r="U924" s="223"/>
    </row>
    <row r="925" spans="2:21">
      <c r="B925" s="223"/>
      <c r="C925" s="223"/>
      <c r="D925" s="223"/>
      <c r="E925" s="223"/>
      <c r="F925" s="223"/>
      <c r="G925" s="223"/>
      <c r="H925" s="223"/>
      <c r="I925" s="223"/>
      <c r="J925" s="223"/>
      <c r="K925" s="223"/>
      <c r="L925" s="223"/>
      <c r="M925" s="223"/>
      <c r="N925" s="223"/>
      <c r="O925" s="223"/>
      <c r="P925" s="223"/>
      <c r="Q925" s="223"/>
      <c r="R925" s="223"/>
      <c r="S925" s="223"/>
      <c r="T925" s="223"/>
      <c r="U925" s="223"/>
    </row>
    <row r="926" spans="2:21">
      <c r="B926" s="223"/>
      <c r="C926" s="223"/>
      <c r="D926" s="223"/>
      <c r="E926" s="223"/>
      <c r="F926" s="223"/>
      <c r="G926" s="223"/>
      <c r="H926" s="223"/>
      <c r="I926" s="223"/>
      <c r="J926" s="223"/>
      <c r="K926" s="223"/>
      <c r="L926" s="223"/>
      <c r="M926" s="223"/>
      <c r="N926" s="223"/>
      <c r="O926" s="223"/>
      <c r="P926" s="223"/>
      <c r="Q926" s="223"/>
      <c r="R926" s="223"/>
      <c r="S926" s="223"/>
      <c r="T926" s="223"/>
      <c r="U926" s="223"/>
    </row>
    <row r="927" spans="2:21">
      <c r="B927" s="223"/>
      <c r="C927" s="223"/>
      <c r="D927" s="223"/>
      <c r="E927" s="223"/>
      <c r="F927" s="223"/>
      <c r="G927" s="223"/>
      <c r="H927" s="223"/>
      <c r="I927" s="223"/>
      <c r="J927" s="223"/>
      <c r="K927" s="223"/>
      <c r="L927" s="223"/>
      <c r="M927" s="223"/>
      <c r="N927" s="223"/>
      <c r="O927" s="223"/>
      <c r="P927" s="223"/>
      <c r="Q927" s="223"/>
      <c r="R927" s="223"/>
      <c r="S927" s="223"/>
      <c r="T927" s="223"/>
      <c r="U927" s="223"/>
    </row>
    <row r="928" spans="2:21">
      <c r="B928" s="223"/>
      <c r="C928" s="223"/>
      <c r="D928" s="223"/>
      <c r="E928" s="223"/>
      <c r="F928" s="223"/>
      <c r="G928" s="223"/>
      <c r="H928" s="223"/>
      <c r="I928" s="223"/>
      <c r="J928" s="223"/>
      <c r="K928" s="223"/>
      <c r="L928" s="223"/>
      <c r="M928" s="223"/>
      <c r="N928" s="223"/>
      <c r="O928" s="223"/>
      <c r="P928" s="223"/>
      <c r="Q928" s="223"/>
      <c r="R928" s="223"/>
      <c r="S928" s="223"/>
      <c r="T928" s="223"/>
      <c r="U928" s="223"/>
    </row>
    <row r="929" spans="2:21">
      <c r="B929" s="223"/>
      <c r="C929" s="223"/>
      <c r="D929" s="223"/>
      <c r="E929" s="223"/>
      <c r="F929" s="223"/>
      <c r="G929" s="223"/>
      <c r="H929" s="223"/>
      <c r="I929" s="223"/>
      <c r="J929" s="223"/>
      <c r="K929" s="223"/>
      <c r="L929" s="223"/>
      <c r="M929" s="223"/>
      <c r="N929" s="223"/>
      <c r="O929" s="223"/>
      <c r="P929" s="223"/>
      <c r="Q929" s="223"/>
      <c r="R929" s="223"/>
      <c r="S929" s="223"/>
      <c r="T929" s="223"/>
      <c r="U929" s="223"/>
    </row>
    <row r="930" spans="2:21">
      <c r="B930" s="223"/>
      <c r="C930" s="223"/>
      <c r="D930" s="223"/>
      <c r="E930" s="223"/>
      <c r="F930" s="223"/>
      <c r="G930" s="223"/>
      <c r="H930" s="223"/>
      <c r="I930" s="223"/>
      <c r="J930" s="223"/>
      <c r="K930" s="223"/>
      <c r="L930" s="223"/>
      <c r="M930" s="223"/>
      <c r="N930" s="223"/>
      <c r="O930" s="223"/>
      <c r="P930" s="223"/>
      <c r="Q930" s="223"/>
      <c r="R930" s="223"/>
      <c r="S930" s="223"/>
      <c r="T930" s="223"/>
      <c r="U930" s="223"/>
    </row>
    <row r="931" spans="2:21">
      <c r="B931" s="223"/>
      <c r="C931" s="223"/>
      <c r="D931" s="223"/>
      <c r="E931" s="223"/>
      <c r="F931" s="223"/>
      <c r="G931" s="223"/>
      <c r="H931" s="223"/>
      <c r="I931" s="223"/>
      <c r="J931" s="223"/>
      <c r="K931" s="223"/>
      <c r="L931" s="223"/>
      <c r="M931" s="223"/>
      <c r="N931" s="223"/>
      <c r="O931" s="223"/>
      <c r="P931" s="223"/>
      <c r="Q931" s="223"/>
      <c r="R931" s="223"/>
      <c r="S931" s="223"/>
      <c r="T931" s="223"/>
      <c r="U931" s="223"/>
    </row>
    <row r="932" spans="2:21">
      <c r="B932" s="223"/>
      <c r="C932" s="223"/>
      <c r="D932" s="223"/>
      <c r="E932" s="223"/>
      <c r="F932" s="223"/>
      <c r="G932" s="223"/>
      <c r="H932" s="223"/>
      <c r="I932" s="223"/>
      <c r="J932" s="223"/>
      <c r="K932" s="223"/>
      <c r="L932" s="223"/>
      <c r="M932" s="223"/>
      <c r="N932" s="223"/>
      <c r="O932" s="223"/>
      <c r="P932" s="223"/>
      <c r="Q932" s="223"/>
      <c r="R932" s="223"/>
      <c r="S932" s="223"/>
      <c r="T932" s="223"/>
      <c r="U932" s="223"/>
    </row>
    <row r="933" spans="2:21">
      <c r="B933" s="223"/>
      <c r="C933" s="223"/>
      <c r="D933" s="223"/>
      <c r="E933" s="223"/>
      <c r="F933" s="223"/>
      <c r="G933" s="223"/>
      <c r="H933" s="223"/>
      <c r="I933" s="223"/>
      <c r="J933" s="223"/>
      <c r="K933" s="223"/>
      <c r="L933" s="223"/>
      <c r="M933" s="223"/>
      <c r="N933" s="223"/>
      <c r="O933" s="223"/>
      <c r="P933" s="223"/>
      <c r="Q933" s="223"/>
      <c r="R933" s="223"/>
      <c r="S933" s="223"/>
      <c r="T933" s="223"/>
      <c r="U933" s="223"/>
    </row>
    <row r="934" spans="2:21">
      <c r="B934" s="223"/>
      <c r="C934" s="223"/>
      <c r="D934" s="223"/>
      <c r="E934" s="223"/>
      <c r="F934" s="223"/>
      <c r="G934" s="223"/>
      <c r="H934" s="223"/>
      <c r="I934" s="223"/>
      <c r="J934" s="223"/>
      <c r="K934" s="223"/>
      <c r="L934" s="223"/>
      <c r="M934" s="223"/>
      <c r="N934" s="223"/>
      <c r="O934" s="223"/>
      <c r="P934" s="223"/>
      <c r="Q934" s="223"/>
      <c r="R934" s="223"/>
      <c r="S934" s="223"/>
      <c r="T934" s="223"/>
      <c r="U934" s="223"/>
    </row>
    <row r="935" spans="2:21">
      <c r="B935" s="223"/>
      <c r="C935" s="223"/>
      <c r="D935" s="223"/>
      <c r="E935" s="223"/>
      <c r="F935" s="223"/>
      <c r="G935" s="223"/>
      <c r="H935" s="223"/>
      <c r="I935" s="223"/>
      <c r="J935" s="223"/>
      <c r="K935" s="223"/>
      <c r="L935" s="223"/>
      <c r="M935" s="223"/>
      <c r="N935" s="223"/>
      <c r="O935" s="223"/>
      <c r="P935" s="223"/>
      <c r="Q935" s="223"/>
      <c r="R935" s="223"/>
      <c r="S935" s="223"/>
      <c r="T935" s="223"/>
      <c r="U935" s="223"/>
    </row>
    <row r="936" spans="2:21">
      <c r="B936" s="223"/>
      <c r="C936" s="223"/>
      <c r="D936" s="223"/>
      <c r="E936" s="223"/>
      <c r="F936" s="223"/>
      <c r="G936" s="223"/>
      <c r="H936" s="223"/>
      <c r="I936" s="223"/>
      <c r="J936" s="223"/>
      <c r="K936" s="223"/>
      <c r="L936" s="223"/>
      <c r="M936" s="223"/>
      <c r="N936" s="223"/>
      <c r="O936" s="223"/>
      <c r="P936" s="223"/>
      <c r="Q936" s="223"/>
      <c r="R936" s="223"/>
      <c r="S936" s="223"/>
      <c r="T936" s="223"/>
      <c r="U936" s="223"/>
    </row>
    <row r="937" spans="2:21">
      <c r="B937" s="223"/>
      <c r="C937" s="223"/>
      <c r="D937" s="223"/>
      <c r="E937" s="223"/>
      <c r="F937" s="223"/>
      <c r="G937" s="223"/>
      <c r="H937" s="223"/>
      <c r="I937" s="223"/>
      <c r="J937" s="223"/>
      <c r="K937" s="223"/>
      <c r="L937" s="223"/>
      <c r="M937" s="223"/>
      <c r="N937" s="223"/>
      <c r="O937" s="223"/>
      <c r="P937" s="223"/>
      <c r="Q937" s="223"/>
      <c r="R937" s="223"/>
      <c r="S937" s="223"/>
      <c r="T937" s="223"/>
      <c r="U937" s="223"/>
    </row>
    <row r="938" spans="2:21">
      <c r="B938" s="223"/>
      <c r="C938" s="223"/>
      <c r="D938" s="223"/>
      <c r="E938" s="223"/>
      <c r="F938" s="223"/>
      <c r="G938" s="223"/>
      <c r="H938" s="223"/>
      <c r="I938" s="223"/>
      <c r="J938" s="223"/>
      <c r="K938" s="223"/>
      <c r="L938" s="223"/>
      <c r="M938" s="223"/>
      <c r="N938" s="223"/>
      <c r="O938" s="223"/>
      <c r="P938" s="223"/>
      <c r="Q938" s="223"/>
      <c r="R938" s="223"/>
      <c r="S938" s="223"/>
      <c r="T938" s="223"/>
      <c r="U938" s="223"/>
    </row>
    <row r="939" spans="2:21">
      <c r="B939" s="223"/>
      <c r="C939" s="223"/>
      <c r="D939" s="223"/>
      <c r="E939" s="223"/>
      <c r="F939" s="223"/>
      <c r="G939" s="223"/>
      <c r="H939" s="223"/>
      <c r="I939" s="223"/>
      <c r="J939" s="223"/>
      <c r="K939" s="223"/>
      <c r="L939" s="223"/>
      <c r="M939" s="223"/>
      <c r="N939" s="223"/>
      <c r="O939" s="223"/>
      <c r="P939" s="223"/>
      <c r="Q939" s="223"/>
      <c r="R939" s="223"/>
      <c r="S939" s="223"/>
      <c r="T939" s="223"/>
      <c r="U939" s="223"/>
    </row>
    <row r="940" spans="2:21">
      <c r="B940" s="223"/>
      <c r="C940" s="223"/>
      <c r="D940" s="223"/>
      <c r="E940" s="223"/>
      <c r="F940" s="223"/>
      <c r="G940" s="223"/>
      <c r="H940" s="223"/>
      <c r="I940" s="223"/>
      <c r="J940" s="223"/>
      <c r="K940" s="223"/>
      <c r="L940" s="223"/>
      <c r="M940" s="223"/>
      <c r="N940" s="223"/>
      <c r="O940" s="223"/>
      <c r="P940" s="223"/>
      <c r="Q940" s="223"/>
      <c r="R940" s="223"/>
      <c r="S940" s="223"/>
      <c r="T940" s="223"/>
      <c r="U940" s="223"/>
    </row>
    <row r="941" spans="2:21">
      <c r="B941" s="223"/>
      <c r="C941" s="223"/>
      <c r="D941" s="223"/>
      <c r="E941" s="223"/>
      <c r="F941" s="223"/>
      <c r="G941" s="223"/>
      <c r="H941" s="223"/>
      <c r="I941" s="223"/>
      <c r="J941" s="223"/>
      <c r="K941" s="223"/>
      <c r="L941" s="223"/>
      <c r="M941" s="223"/>
      <c r="N941" s="223"/>
      <c r="O941" s="223"/>
      <c r="P941" s="223"/>
      <c r="Q941" s="223"/>
      <c r="R941" s="223"/>
      <c r="S941" s="223"/>
      <c r="T941" s="223"/>
      <c r="U941" s="223"/>
    </row>
    <row r="942" spans="2:21">
      <c r="B942" s="223"/>
      <c r="C942" s="223"/>
      <c r="D942" s="223"/>
      <c r="E942" s="223"/>
      <c r="F942" s="223"/>
      <c r="G942" s="223"/>
      <c r="H942" s="223"/>
      <c r="I942" s="223"/>
      <c r="J942" s="223"/>
      <c r="K942" s="223"/>
      <c r="L942" s="223"/>
      <c r="M942" s="223"/>
      <c r="N942" s="223"/>
      <c r="O942" s="223"/>
      <c r="P942" s="223"/>
      <c r="Q942" s="223"/>
      <c r="R942" s="223"/>
      <c r="S942" s="223"/>
      <c r="T942" s="223"/>
      <c r="U942" s="223"/>
    </row>
    <row r="943" spans="2:21">
      <c r="B943" s="223"/>
      <c r="C943" s="223"/>
      <c r="D943" s="223"/>
      <c r="E943" s="223"/>
      <c r="F943" s="223"/>
      <c r="G943" s="223"/>
      <c r="H943" s="223"/>
      <c r="I943" s="223"/>
      <c r="J943" s="223"/>
      <c r="K943" s="223"/>
      <c r="L943" s="223"/>
      <c r="M943" s="223"/>
      <c r="N943" s="223"/>
      <c r="O943" s="223"/>
      <c r="P943" s="223"/>
      <c r="Q943" s="223"/>
      <c r="R943" s="223"/>
      <c r="S943" s="223"/>
      <c r="T943" s="223"/>
      <c r="U943" s="223"/>
    </row>
    <row r="944" spans="2:21">
      <c r="B944" s="223"/>
      <c r="C944" s="223"/>
      <c r="D944" s="223"/>
      <c r="E944" s="223"/>
      <c r="F944" s="223"/>
      <c r="G944" s="223"/>
      <c r="H944" s="223"/>
      <c r="I944" s="223"/>
      <c r="J944" s="223"/>
      <c r="K944" s="223"/>
      <c r="L944" s="223"/>
      <c r="M944" s="223"/>
      <c r="N944" s="223"/>
      <c r="O944" s="223"/>
      <c r="P944" s="223"/>
      <c r="Q944" s="223"/>
      <c r="R944" s="223"/>
      <c r="S944" s="223"/>
      <c r="T944" s="223"/>
      <c r="U944" s="223"/>
    </row>
    <row r="945" spans="2:21">
      <c r="B945" s="223"/>
      <c r="C945" s="223"/>
      <c r="D945" s="223"/>
      <c r="E945" s="223"/>
      <c r="F945" s="223"/>
      <c r="G945" s="223"/>
      <c r="H945" s="223"/>
      <c r="I945" s="223"/>
      <c r="J945" s="223"/>
      <c r="K945" s="223"/>
      <c r="L945" s="223"/>
      <c r="M945" s="223"/>
      <c r="N945" s="223"/>
      <c r="O945" s="223"/>
      <c r="P945" s="223"/>
      <c r="Q945" s="223"/>
      <c r="R945" s="223"/>
      <c r="S945" s="223"/>
      <c r="T945" s="223"/>
      <c r="U945" s="223"/>
    </row>
    <row r="946" spans="2:21">
      <c r="B946" s="223"/>
      <c r="C946" s="223"/>
      <c r="D946" s="223"/>
      <c r="E946" s="223"/>
      <c r="F946" s="223"/>
      <c r="G946" s="223"/>
      <c r="H946" s="223"/>
      <c r="I946" s="223"/>
      <c r="J946" s="223"/>
      <c r="K946" s="223"/>
      <c r="L946" s="223"/>
      <c r="M946" s="223"/>
      <c r="N946" s="223"/>
      <c r="O946" s="223"/>
      <c r="P946" s="223"/>
      <c r="Q946" s="223"/>
      <c r="R946" s="223"/>
      <c r="S946" s="223"/>
      <c r="T946" s="223"/>
      <c r="U946" s="223"/>
    </row>
    <row r="947" spans="2:21">
      <c r="B947" s="223"/>
      <c r="C947" s="223"/>
      <c r="D947" s="223"/>
      <c r="E947" s="223"/>
      <c r="F947" s="223"/>
      <c r="G947" s="223"/>
      <c r="H947" s="223"/>
      <c r="I947" s="223"/>
      <c r="J947" s="223"/>
      <c r="K947" s="223"/>
      <c r="L947" s="223"/>
      <c r="M947" s="223"/>
      <c r="N947" s="223"/>
      <c r="O947" s="223"/>
      <c r="P947" s="223"/>
      <c r="Q947" s="223"/>
      <c r="R947" s="223"/>
      <c r="S947" s="223"/>
      <c r="T947" s="223"/>
      <c r="U947" s="223"/>
    </row>
    <row r="948" spans="2:21">
      <c r="B948" s="223"/>
      <c r="C948" s="223"/>
      <c r="D948" s="223"/>
      <c r="E948" s="223"/>
      <c r="F948" s="223"/>
      <c r="G948" s="223"/>
      <c r="H948" s="223"/>
      <c r="I948" s="223"/>
      <c r="J948" s="223"/>
      <c r="K948" s="223"/>
      <c r="L948" s="223"/>
      <c r="M948" s="223"/>
      <c r="N948" s="223"/>
      <c r="O948" s="223"/>
      <c r="P948" s="223"/>
      <c r="Q948" s="223"/>
      <c r="R948" s="223"/>
      <c r="S948" s="223"/>
      <c r="T948" s="223"/>
      <c r="U948" s="223"/>
    </row>
    <row r="949" spans="2:21">
      <c r="B949" s="223"/>
      <c r="C949" s="223"/>
      <c r="D949" s="223"/>
      <c r="E949" s="223"/>
      <c r="F949" s="223"/>
      <c r="G949" s="223"/>
      <c r="H949" s="223"/>
      <c r="I949" s="223"/>
      <c r="J949" s="223"/>
      <c r="K949" s="223"/>
      <c r="L949" s="223"/>
      <c r="M949" s="223"/>
      <c r="N949" s="223"/>
      <c r="O949" s="223"/>
      <c r="P949" s="223"/>
      <c r="Q949" s="223"/>
      <c r="R949" s="223"/>
      <c r="S949" s="223"/>
      <c r="T949" s="223"/>
      <c r="U949" s="223"/>
    </row>
    <row r="950" spans="2:21">
      <c r="B950" s="223"/>
      <c r="C950" s="223"/>
      <c r="D950" s="223"/>
      <c r="E950" s="223"/>
      <c r="F950" s="223"/>
      <c r="G950" s="223"/>
      <c r="H950" s="223"/>
      <c r="I950" s="223"/>
      <c r="J950" s="223"/>
      <c r="K950" s="223"/>
      <c r="L950" s="223"/>
      <c r="M950" s="223"/>
      <c r="N950" s="223"/>
      <c r="O950" s="223"/>
      <c r="P950" s="223"/>
      <c r="Q950" s="223"/>
      <c r="R950" s="223"/>
      <c r="S950" s="223"/>
      <c r="T950" s="223"/>
      <c r="U950" s="223"/>
    </row>
    <row r="951" spans="2:21">
      <c r="B951" s="223"/>
      <c r="C951" s="223"/>
      <c r="D951" s="223"/>
      <c r="E951" s="223"/>
      <c r="F951" s="223"/>
      <c r="G951" s="223"/>
      <c r="H951" s="223"/>
      <c r="I951" s="223"/>
      <c r="J951" s="223"/>
      <c r="K951" s="223"/>
      <c r="L951" s="223"/>
      <c r="M951" s="223"/>
      <c r="N951" s="223"/>
      <c r="O951" s="223"/>
      <c r="P951" s="223"/>
      <c r="Q951" s="223"/>
      <c r="R951" s="223"/>
      <c r="S951" s="223"/>
      <c r="T951" s="223"/>
      <c r="U951" s="223"/>
    </row>
    <row r="952" spans="2:21">
      <c r="B952" s="223"/>
      <c r="C952" s="223"/>
      <c r="D952" s="223"/>
      <c r="E952" s="223"/>
      <c r="F952" s="223"/>
      <c r="G952" s="223"/>
      <c r="H952" s="223"/>
      <c r="I952" s="223"/>
      <c r="J952" s="223"/>
      <c r="K952" s="223"/>
      <c r="L952" s="223"/>
      <c r="M952" s="223"/>
      <c r="N952" s="223"/>
      <c r="O952" s="223"/>
      <c r="P952" s="223"/>
      <c r="Q952" s="223"/>
      <c r="R952" s="223"/>
      <c r="S952" s="223"/>
      <c r="T952" s="223"/>
      <c r="U952" s="223"/>
    </row>
    <row r="953" spans="2:21">
      <c r="B953" s="223"/>
      <c r="C953" s="223"/>
      <c r="D953" s="223"/>
      <c r="E953" s="223"/>
      <c r="F953" s="223"/>
      <c r="G953" s="223"/>
      <c r="H953" s="223"/>
      <c r="I953" s="223"/>
      <c r="J953" s="223"/>
      <c r="K953" s="223"/>
      <c r="L953" s="223"/>
      <c r="M953" s="223"/>
      <c r="N953" s="223"/>
      <c r="O953" s="223"/>
      <c r="P953" s="223"/>
      <c r="Q953" s="223"/>
      <c r="R953" s="223"/>
      <c r="S953" s="223"/>
      <c r="T953" s="223"/>
      <c r="U953" s="223"/>
    </row>
    <row r="954" spans="2:21">
      <c r="B954" s="223"/>
      <c r="C954" s="223"/>
      <c r="D954" s="223"/>
      <c r="E954" s="223"/>
      <c r="F954" s="223"/>
      <c r="G954" s="223"/>
      <c r="H954" s="223"/>
      <c r="I954" s="223"/>
      <c r="J954" s="223"/>
      <c r="K954" s="223"/>
      <c r="L954" s="223"/>
      <c r="M954" s="223"/>
      <c r="N954" s="223"/>
      <c r="O954" s="223"/>
      <c r="P954" s="223"/>
      <c r="Q954" s="223"/>
      <c r="R954" s="223"/>
      <c r="S954" s="223"/>
      <c r="T954" s="223"/>
      <c r="U954" s="223"/>
    </row>
    <row r="955" spans="2:21">
      <c r="B955" s="223"/>
      <c r="C955" s="223"/>
      <c r="D955" s="223"/>
      <c r="E955" s="223"/>
      <c r="F955" s="223"/>
      <c r="G955" s="223"/>
      <c r="H955" s="223"/>
      <c r="I955" s="223"/>
      <c r="J955" s="223"/>
      <c r="K955" s="223"/>
      <c r="L955" s="223"/>
      <c r="M955" s="223"/>
      <c r="N955" s="223"/>
      <c r="O955" s="223"/>
      <c r="P955" s="223"/>
      <c r="Q955" s="223"/>
      <c r="R955" s="223"/>
      <c r="S955" s="223"/>
      <c r="T955" s="223"/>
      <c r="U955" s="223"/>
    </row>
    <row r="956" spans="2:21">
      <c r="B956" s="223"/>
      <c r="C956" s="223"/>
      <c r="D956" s="223"/>
      <c r="E956" s="223"/>
      <c r="F956" s="223"/>
      <c r="G956" s="223"/>
      <c r="H956" s="223"/>
      <c r="I956" s="223"/>
      <c r="J956" s="223"/>
      <c r="K956" s="223"/>
      <c r="L956" s="223"/>
      <c r="M956" s="223"/>
      <c r="N956" s="223"/>
      <c r="O956" s="223"/>
      <c r="P956" s="223"/>
      <c r="Q956" s="223"/>
      <c r="R956" s="223"/>
      <c r="S956" s="223"/>
      <c r="T956" s="223"/>
      <c r="U956" s="223"/>
    </row>
    <row r="957" spans="2:21">
      <c r="B957" s="223"/>
      <c r="C957" s="223"/>
      <c r="D957" s="223"/>
      <c r="E957" s="223"/>
      <c r="F957" s="223"/>
      <c r="G957" s="223"/>
      <c r="H957" s="223"/>
      <c r="I957" s="223"/>
      <c r="J957" s="223"/>
      <c r="K957" s="223"/>
      <c r="L957" s="223"/>
      <c r="M957" s="223"/>
      <c r="N957" s="223"/>
      <c r="O957" s="223"/>
      <c r="P957" s="223"/>
      <c r="Q957" s="223"/>
      <c r="R957" s="223"/>
      <c r="S957" s="223"/>
      <c r="T957" s="223"/>
      <c r="U957" s="223"/>
    </row>
    <row r="958" spans="2:21">
      <c r="B958" s="223"/>
      <c r="C958" s="223"/>
      <c r="D958" s="223"/>
      <c r="E958" s="223"/>
      <c r="F958" s="223"/>
      <c r="G958" s="223"/>
      <c r="H958" s="223"/>
      <c r="I958" s="223"/>
      <c r="J958" s="223"/>
      <c r="K958" s="223"/>
      <c r="L958" s="223"/>
      <c r="M958" s="223"/>
      <c r="N958" s="223"/>
      <c r="O958" s="223"/>
      <c r="P958" s="223"/>
      <c r="Q958" s="223"/>
      <c r="R958" s="223"/>
      <c r="S958" s="223"/>
      <c r="T958" s="223"/>
      <c r="U958" s="223"/>
    </row>
    <row r="959" spans="2:21">
      <c r="B959" s="223"/>
      <c r="C959" s="223"/>
      <c r="D959" s="223"/>
      <c r="E959" s="223"/>
      <c r="F959" s="223"/>
      <c r="G959" s="223"/>
      <c r="H959" s="223"/>
      <c r="I959" s="223"/>
      <c r="J959" s="223"/>
      <c r="K959" s="223"/>
      <c r="L959" s="223"/>
      <c r="M959" s="223"/>
      <c r="N959" s="223"/>
      <c r="O959" s="223"/>
      <c r="P959" s="223"/>
      <c r="Q959" s="223"/>
      <c r="R959" s="223"/>
      <c r="S959" s="223"/>
      <c r="T959" s="223"/>
      <c r="U959" s="223"/>
    </row>
    <row r="960" spans="2:21">
      <c r="B960" s="223"/>
      <c r="C960" s="223"/>
      <c r="D960" s="223"/>
      <c r="E960" s="223"/>
      <c r="F960" s="223"/>
      <c r="G960" s="223"/>
      <c r="H960" s="223"/>
      <c r="I960" s="223"/>
      <c r="J960" s="223"/>
      <c r="K960" s="223"/>
      <c r="L960" s="223"/>
      <c r="M960" s="223"/>
      <c r="N960" s="223"/>
      <c r="O960" s="223"/>
      <c r="P960" s="223"/>
      <c r="Q960" s="223"/>
      <c r="R960" s="223"/>
      <c r="S960" s="223"/>
      <c r="T960" s="223"/>
      <c r="U960" s="223"/>
    </row>
    <row r="961" spans="2:21">
      <c r="B961" s="223"/>
      <c r="C961" s="223"/>
      <c r="D961" s="223"/>
      <c r="E961" s="223"/>
      <c r="F961" s="223"/>
      <c r="G961" s="223"/>
      <c r="H961" s="223"/>
      <c r="I961" s="223"/>
      <c r="J961" s="223"/>
      <c r="K961" s="223"/>
      <c r="L961" s="223"/>
      <c r="M961" s="223"/>
      <c r="N961" s="223"/>
      <c r="O961" s="223"/>
      <c r="P961" s="223"/>
      <c r="Q961" s="223"/>
      <c r="R961" s="223"/>
      <c r="S961" s="223"/>
      <c r="T961" s="223"/>
      <c r="U961" s="223"/>
    </row>
    <row r="962" spans="2:21">
      <c r="B962" s="223"/>
      <c r="C962" s="223"/>
      <c r="D962" s="223"/>
      <c r="E962" s="223"/>
      <c r="F962" s="223"/>
      <c r="G962" s="223"/>
      <c r="H962" s="223"/>
      <c r="I962" s="223"/>
      <c r="J962" s="223"/>
      <c r="K962" s="223"/>
      <c r="L962" s="223"/>
      <c r="M962" s="223"/>
      <c r="N962" s="223"/>
      <c r="O962" s="223"/>
      <c r="P962" s="223"/>
      <c r="Q962" s="223"/>
      <c r="R962" s="223"/>
      <c r="S962" s="223"/>
      <c r="T962" s="223"/>
      <c r="U962" s="223"/>
    </row>
    <row r="963" spans="2:21">
      <c r="B963" s="223"/>
      <c r="C963" s="223"/>
      <c r="D963" s="223"/>
      <c r="E963" s="223"/>
      <c r="F963" s="223"/>
      <c r="G963" s="223"/>
      <c r="H963" s="223"/>
      <c r="I963" s="223"/>
      <c r="J963" s="223"/>
      <c r="K963" s="223"/>
      <c r="L963" s="223"/>
      <c r="M963" s="223"/>
      <c r="N963" s="223"/>
      <c r="O963" s="223"/>
      <c r="P963" s="223"/>
      <c r="Q963" s="223"/>
      <c r="R963" s="223"/>
      <c r="S963" s="223"/>
      <c r="T963" s="223"/>
      <c r="U963" s="223"/>
    </row>
    <row r="964" spans="2:21">
      <c r="B964" s="223"/>
      <c r="C964" s="223"/>
      <c r="D964" s="223"/>
      <c r="E964" s="223"/>
      <c r="F964" s="223"/>
      <c r="G964" s="223"/>
      <c r="H964" s="223"/>
      <c r="I964" s="223"/>
      <c r="J964" s="223"/>
      <c r="K964" s="223"/>
      <c r="L964" s="223"/>
      <c r="M964" s="223"/>
      <c r="N964" s="223"/>
      <c r="O964" s="223"/>
      <c r="P964" s="223"/>
      <c r="Q964" s="223"/>
      <c r="R964" s="223"/>
      <c r="S964" s="223"/>
      <c r="T964" s="223"/>
      <c r="U964" s="223"/>
    </row>
    <row r="965" spans="2:21">
      <c r="B965" s="223"/>
      <c r="C965" s="223"/>
      <c r="D965" s="223"/>
      <c r="E965" s="223"/>
      <c r="F965" s="223"/>
      <c r="G965" s="223"/>
      <c r="H965" s="223"/>
      <c r="I965" s="223"/>
      <c r="J965" s="223"/>
      <c r="K965" s="223"/>
      <c r="L965" s="223"/>
      <c r="M965" s="223"/>
      <c r="N965" s="223"/>
      <c r="O965" s="223"/>
      <c r="P965" s="223"/>
      <c r="Q965" s="223"/>
      <c r="R965" s="223"/>
      <c r="S965" s="223"/>
      <c r="T965" s="223"/>
      <c r="U965" s="223"/>
    </row>
    <row r="966" spans="2:21">
      <c r="B966" s="223"/>
      <c r="C966" s="223"/>
      <c r="D966" s="223"/>
      <c r="E966" s="223"/>
      <c r="F966" s="223"/>
      <c r="G966" s="223"/>
      <c r="H966" s="223"/>
      <c r="I966" s="223"/>
      <c r="J966" s="223"/>
      <c r="K966" s="223"/>
      <c r="L966" s="223"/>
      <c r="M966" s="223"/>
      <c r="N966" s="223"/>
      <c r="O966" s="223"/>
      <c r="P966" s="223"/>
      <c r="Q966" s="223"/>
      <c r="R966" s="223"/>
      <c r="S966" s="223"/>
      <c r="T966" s="223"/>
      <c r="U966" s="223"/>
    </row>
    <row r="967" spans="2:21">
      <c r="B967" s="223"/>
      <c r="C967" s="223"/>
      <c r="D967" s="223"/>
      <c r="E967" s="223"/>
      <c r="F967" s="223"/>
      <c r="G967" s="223"/>
      <c r="H967" s="223"/>
      <c r="I967" s="223"/>
      <c r="J967" s="223"/>
      <c r="K967" s="223"/>
      <c r="L967" s="223"/>
      <c r="M967" s="223"/>
      <c r="N967" s="223"/>
      <c r="O967" s="223"/>
      <c r="P967" s="223"/>
      <c r="Q967" s="223"/>
      <c r="R967" s="223"/>
      <c r="S967" s="223"/>
      <c r="T967" s="223"/>
      <c r="U967" s="223"/>
    </row>
    <row r="968" spans="2:21">
      <c r="B968" s="223"/>
      <c r="C968" s="223"/>
      <c r="D968" s="223"/>
      <c r="E968" s="223"/>
      <c r="F968" s="223"/>
      <c r="G968" s="223"/>
      <c r="H968" s="223"/>
      <c r="I968" s="223"/>
      <c r="J968" s="223"/>
      <c r="K968" s="223"/>
      <c r="L968" s="223"/>
      <c r="M968" s="223"/>
      <c r="N968" s="223"/>
      <c r="O968" s="223"/>
      <c r="P968" s="223"/>
      <c r="Q968" s="223"/>
      <c r="R968" s="223"/>
      <c r="S968" s="223"/>
      <c r="T968" s="223"/>
      <c r="U968" s="223"/>
    </row>
    <row r="969" spans="2:21">
      <c r="B969" s="223"/>
      <c r="C969" s="223"/>
      <c r="D969" s="223"/>
      <c r="E969" s="223"/>
      <c r="F969" s="223"/>
      <c r="G969" s="223"/>
      <c r="H969" s="223"/>
      <c r="I969" s="223"/>
      <c r="J969" s="223"/>
      <c r="K969" s="223"/>
      <c r="L969" s="223"/>
      <c r="M969" s="223"/>
      <c r="N969" s="223"/>
      <c r="O969" s="223"/>
      <c r="P969" s="223"/>
      <c r="Q969" s="223"/>
      <c r="R969" s="223"/>
      <c r="S969" s="223"/>
      <c r="T969" s="223"/>
      <c r="U969" s="223"/>
    </row>
    <row r="970" spans="2:21">
      <c r="B970" s="223"/>
      <c r="C970" s="223"/>
      <c r="D970" s="223"/>
      <c r="E970" s="223"/>
      <c r="F970" s="223"/>
      <c r="G970" s="223"/>
      <c r="H970" s="223"/>
      <c r="I970" s="223"/>
      <c r="J970" s="223"/>
      <c r="K970" s="223"/>
      <c r="L970" s="223"/>
      <c r="M970" s="223"/>
      <c r="N970" s="223"/>
      <c r="O970" s="223"/>
      <c r="P970" s="223"/>
      <c r="Q970" s="223"/>
      <c r="R970" s="223"/>
      <c r="S970" s="223"/>
      <c r="T970" s="223"/>
      <c r="U970" s="223"/>
    </row>
    <row r="971" spans="2:21">
      <c r="B971" s="223"/>
      <c r="C971" s="223"/>
      <c r="D971" s="223"/>
      <c r="E971" s="223"/>
      <c r="F971" s="223"/>
      <c r="G971" s="223"/>
      <c r="H971" s="223"/>
      <c r="I971" s="223"/>
      <c r="J971" s="223"/>
      <c r="K971" s="223"/>
      <c r="L971" s="223"/>
      <c r="M971" s="223"/>
      <c r="N971" s="223"/>
      <c r="O971" s="223"/>
      <c r="P971" s="223"/>
      <c r="Q971" s="223"/>
      <c r="R971" s="223"/>
      <c r="S971" s="223"/>
      <c r="T971" s="223"/>
      <c r="U971" s="223"/>
    </row>
    <row r="972" spans="2:21">
      <c r="B972" s="223"/>
      <c r="C972" s="223"/>
      <c r="D972" s="223"/>
      <c r="E972" s="223"/>
      <c r="F972" s="223"/>
      <c r="G972" s="223"/>
      <c r="H972" s="223"/>
      <c r="I972" s="223"/>
      <c r="J972" s="223"/>
      <c r="K972" s="223"/>
      <c r="L972" s="223"/>
      <c r="M972" s="223"/>
      <c r="N972" s="223"/>
      <c r="O972" s="223"/>
      <c r="P972" s="223"/>
      <c r="Q972" s="223"/>
      <c r="R972" s="223"/>
      <c r="S972" s="223"/>
      <c r="T972" s="223"/>
      <c r="U972" s="223"/>
    </row>
    <row r="973" spans="2:21">
      <c r="B973" s="223"/>
      <c r="C973" s="223"/>
      <c r="D973" s="223"/>
      <c r="E973" s="223"/>
      <c r="F973" s="223"/>
      <c r="G973" s="223"/>
      <c r="H973" s="223"/>
      <c r="I973" s="223"/>
      <c r="J973" s="223"/>
      <c r="K973" s="223"/>
      <c r="L973" s="223"/>
      <c r="M973" s="223"/>
      <c r="N973" s="223"/>
      <c r="O973" s="223"/>
      <c r="P973" s="223"/>
      <c r="Q973" s="223"/>
      <c r="R973" s="223"/>
      <c r="S973" s="223"/>
      <c r="T973" s="223"/>
      <c r="U973" s="223"/>
    </row>
    <row r="974" spans="2:21">
      <c r="B974" s="223"/>
      <c r="C974" s="223"/>
      <c r="D974" s="223"/>
      <c r="E974" s="223"/>
      <c r="F974" s="223"/>
      <c r="G974" s="223"/>
      <c r="H974" s="223"/>
      <c r="I974" s="223"/>
      <c r="J974" s="223"/>
      <c r="K974" s="223"/>
      <c r="L974" s="223"/>
      <c r="M974" s="223"/>
      <c r="N974" s="223"/>
      <c r="O974" s="223"/>
      <c r="P974" s="223"/>
      <c r="Q974" s="223"/>
      <c r="R974" s="223"/>
      <c r="S974" s="223"/>
      <c r="T974" s="223"/>
      <c r="U974" s="223"/>
    </row>
    <row r="975" spans="2:21">
      <c r="B975" s="223"/>
      <c r="C975" s="223"/>
      <c r="D975" s="223"/>
      <c r="E975" s="223"/>
      <c r="F975" s="223"/>
      <c r="G975" s="223"/>
      <c r="H975" s="223"/>
      <c r="I975" s="223"/>
      <c r="J975" s="223"/>
      <c r="K975" s="223"/>
      <c r="L975" s="223"/>
      <c r="M975" s="223"/>
      <c r="N975" s="223"/>
      <c r="O975" s="223"/>
      <c r="P975" s="223"/>
      <c r="Q975" s="223"/>
      <c r="R975" s="223"/>
      <c r="S975" s="223"/>
      <c r="T975" s="223"/>
      <c r="U975" s="223"/>
    </row>
    <row r="976" spans="2:21">
      <c r="B976" s="223"/>
      <c r="C976" s="223"/>
      <c r="D976" s="223"/>
      <c r="E976" s="223"/>
      <c r="F976" s="223"/>
      <c r="G976" s="223"/>
      <c r="H976" s="223"/>
      <c r="I976" s="223"/>
      <c r="J976" s="223"/>
      <c r="K976" s="223"/>
      <c r="L976" s="223"/>
      <c r="M976" s="223"/>
      <c r="N976" s="223"/>
      <c r="O976" s="223"/>
      <c r="P976" s="223"/>
      <c r="Q976" s="223"/>
      <c r="R976" s="223"/>
      <c r="S976" s="223"/>
      <c r="T976" s="223"/>
      <c r="U976" s="223"/>
    </row>
    <row r="977" spans="2:21">
      <c r="B977" s="223"/>
      <c r="C977" s="223"/>
      <c r="D977" s="223"/>
      <c r="E977" s="223"/>
      <c r="F977" s="223"/>
      <c r="G977" s="223"/>
      <c r="H977" s="223"/>
      <c r="I977" s="223"/>
      <c r="J977" s="223"/>
      <c r="K977" s="223"/>
      <c r="L977" s="223"/>
      <c r="M977" s="223"/>
      <c r="N977" s="223"/>
      <c r="O977" s="223"/>
      <c r="P977" s="223"/>
      <c r="Q977" s="223"/>
      <c r="R977" s="223"/>
      <c r="S977" s="223"/>
      <c r="T977" s="223"/>
      <c r="U977" s="223"/>
    </row>
    <row r="978" spans="2:21">
      <c r="B978" s="223"/>
      <c r="C978" s="223"/>
      <c r="D978" s="223"/>
      <c r="E978" s="223"/>
      <c r="F978" s="223"/>
      <c r="G978" s="223"/>
      <c r="H978" s="223"/>
      <c r="I978" s="223"/>
      <c r="J978" s="223"/>
      <c r="K978" s="223"/>
      <c r="L978" s="223"/>
      <c r="M978" s="223"/>
      <c r="N978" s="223"/>
      <c r="O978" s="223"/>
      <c r="P978" s="223"/>
      <c r="Q978" s="223"/>
      <c r="R978" s="223"/>
      <c r="S978" s="223"/>
      <c r="T978" s="223"/>
      <c r="U978" s="223"/>
    </row>
    <row r="979" spans="2:21">
      <c r="B979" s="223"/>
      <c r="C979" s="223"/>
      <c r="D979" s="223"/>
      <c r="E979" s="223"/>
      <c r="F979" s="223"/>
      <c r="G979" s="223"/>
      <c r="H979" s="223"/>
      <c r="I979" s="223"/>
      <c r="J979" s="223"/>
      <c r="K979" s="223"/>
      <c r="L979" s="223"/>
      <c r="M979" s="223"/>
      <c r="N979" s="223"/>
      <c r="O979" s="223"/>
      <c r="P979" s="223"/>
      <c r="Q979" s="223"/>
      <c r="R979" s="223"/>
      <c r="S979" s="223"/>
      <c r="T979" s="223"/>
      <c r="U979" s="223"/>
    </row>
    <row r="980" spans="2:21">
      <c r="B980" s="223"/>
      <c r="C980" s="223"/>
      <c r="D980" s="223"/>
      <c r="E980" s="223"/>
      <c r="F980" s="223"/>
      <c r="G980" s="223"/>
      <c r="H980" s="223"/>
      <c r="I980" s="223"/>
      <c r="J980" s="223"/>
      <c r="K980" s="223"/>
      <c r="L980" s="223"/>
      <c r="M980" s="223"/>
      <c r="N980" s="223"/>
      <c r="O980" s="223"/>
      <c r="P980" s="223"/>
      <c r="Q980" s="223"/>
      <c r="R980" s="223"/>
      <c r="S980" s="223"/>
      <c r="T980" s="223"/>
      <c r="U980" s="223"/>
    </row>
    <row r="981" spans="2:21">
      <c r="B981" s="223"/>
      <c r="C981" s="223"/>
      <c r="D981" s="223"/>
      <c r="E981" s="223"/>
      <c r="F981" s="223"/>
      <c r="G981" s="223"/>
      <c r="H981" s="223"/>
      <c r="I981" s="223"/>
      <c r="J981" s="223"/>
      <c r="K981" s="223"/>
      <c r="L981" s="223"/>
      <c r="M981" s="223"/>
      <c r="N981" s="223"/>
      <c r="O981" s="223"/>
      <c r="P981" s="223"/>
      <c r="Q981" s="223"/>
      <c r="R981" s="223"/>
      <c r="S981" s="223"/>
      <c r="T981" s="223"/>
      <c r="U981" s="223"/>
    </row>
    <row r="982" spans="2:21">
      <c r="B982" s="223"/>
      <c r="C982" s="223"/>
      <c r="D982" s="223"/>
      <c r="E982" s="223"/>
      <c r="F982" s="223"/>
      <c r="G982" s="223"/>
      <c r="H982" s="223"/>
      <c r="I982" s="223"/>
      <c r="J982" s="223"/>
      <c r="K982" s="223"/>
      <c r="L982" s="223"/>
      <c r="M982" s="223"/>
      <c r="N982" s="223"/>
      <c r="O982" s="223"/>
      <c r="P982" s="223"/>
      <c r="Q982" s="223"/>
      <c r="R982" s="223"/>
      <c r="S982" s="223"/>
      <c r="T982" s="223"/>
      <c r="U982" s="223"/>
    </row>
    <row r="983" spans="2:21">
      <c r="B983" s="223"/>
      <c r="C983" s="223"/>
      <c r="D983" s="223"/>
      <c r="E983" s="223"/>
      <c r="F983" s="223"/>
      <c r="G983" s="223"/>
      <c r="H983" s="223"/>
      <c r="I983" s="223"/>
      <c r="J983" s="223"/>
      <c r="K983" s="223"/>
      <c r="L983" s="223"/>
      <c r="M983" s="223"/>
      <c r="N983" s="223"/>
      <c r="O983" s="223"/>
      <c r="P983" s="223"/>
      <c r="Q983" s="223"/>
      <c r="R983" s="223"/>
      <c r="S983" s="223"/>
      <c r="T983" s="223"/>
      <c r="U983" s="223"/>
    </row>
    <row r="984" spans="2:21">
      <c r="B984" s="223"/>
      <c r="C984" s="223"/>
      <c r="D984" s="223"/>
      <c r="E984" s="223"/>
      <c r="F984" s="223"/>
      <c r="G984" s="223"/>
      <c r="H984" s="223"/>
      <c r="I984" s="223"/>
      <c r="J984" s="223"/>
      <c r="K984" s="223"/>
      <c r="L984" s="223"/>
      <c r="M984" s="223"/>
      <c r="N984" s="223"/>
      <c r="O984" s="223"/>
      <c r="P984" s="223"/>
      <c r="Q984" s="223"/>
      <c r="R984" s="223"/>
      <c r="S984" s="223"/>
      <c r="T984" s="223"/>
      <c r="U984" s="223"/>
    </row>
    <row r="985" spans="2:21">
      <c r="B985" s="223"/>
      <c r="C985" s="223"/>
      <c r="D985" s="223"/>
      <c r="E985" s="223"/>
      <c r="F985" s="223"/>
      <c r="G985" s="223"/>
      <c r="H985" s="223"/>
      <c r="I985" s="223"/>
      <c r="J985" s="223"/>
      <c r="K985" s="223"/>
      <c r="L985" s="223"/>
      <c r="M985" s="223"/>
      <c r="N985" s="223"/>
      <c r="O985" s="223"/>
      <c r="P985" s="223"/>
      <c r="Q985" s="223"/>
      <c r="R985" s="223"/>
      <c r="S985" s="223"/>
      <c r="T985" s="223"/>
      <c r="U985" s="223"/>
    </row>
    <row r="986" spans="2:21">
      <c r="B986" s="223"/>
      <c r="C986" s="223"/>
      <c r="D986" s="223"/>
      <c r="E986" s="223"/>
      <c r="F986" s="223"/>
      <c r="G986" s="223"/>
      <c r="H986" s="223"/>
      <c r="I986" s="223"/>
      <c r="J986" s="223"/>
      <c r="K986" s="223"/>
      <c r="L986" s="223"/>
      <c r="M986" s="223"/>
      <c r="N986" s="223"/>
      <c r="O986" s="223"/>
      <c r="P986" s="223"/>
      <c r="Q986" s="223"/>
      <c r="R986" s="223"/>
      <c r="S986" s="223"/>
      <c r="T986" s="223"/>
      <c r="U986" s="223"/>
    </row>
    <row r="987" spans="2:21">
      <c r="B987" s="223"/>
      <c r="C987" s="223"/>
      <c r="D987" s="223"/>
      <c r="E987" s="223"/>
      <c r="F987" s="223"/>
      <c r="G987" s="223"/>
      <c r="H987" s="223"/>
      <c r="I987" s="223"/>
      <c r="J987" s="223"/>
      <c r="K987" s="223"/>
      <c r="L987" s="223"/>
      <c r="M987" s="223"/>
      <c r="N987" s="223"/>
      <c r="O987" s="223"/>
      <c r="P987" s="223"/>
      <c r="Q987" s="223"/>
      <c r="R987" s="223"/>
      <c r="S987" s="223"/>
      <c r="T987" s="223"/>
      <c r="U987" s="223"/>
    </row>
    <row r="988" spans="2:21">
      <c r="B988" s="223"/>
      <c r="C988" s="223"/>
      <c r="D988" s="223"/>
      <c r="E988" s="223"/>
      <c r="F988" s="223"/>
      <c r="G988" s="223"/>
      <c r="H988" s="223"/>
      <c r="I988" s="223"/>
      <c r="J988" s="223"/>
      <c r="K988" s="223"/>
      <c r="L988" s="223"/>
      <c r="M988" s="223"/>
      <c r="N988" s="223"/>
      <c r="O988" s="223"/>
      <c r="P988" s="223"/>
      <c r="Q988" s="223"/>
      <c r="R988" s="223"/>
      <c r="S988" s="223"/>
      <c r="T988" s="223"/>
      <c r="U988" s="223"/>
    </row>
    <row r="989" spans="2:21">
      <c r="B989" s="223"/>
      <c r="C989" s="223"/>
      <c r="D989" s="223"/>
      <c r="E989" s="223"/>
      <c r="F989" s="223"/>
      <c r="G989" s="223"/>
      <c r="H989" s="223"/>
      <c r="I989" s="223"/>
      <c r="J989" s="223"/>
      <c r="K989" s="223"/>
      <c r="L989" s="223"/>
      <c r="M989" s="223"/>
      <c r="N989" s="223"/>
      <c r="O989" s="223"/>
      <c r="P989" s="223"/>
      <c r="Q989" s="223"/>
      <c r="R989" s="223"/>
      <c r="S989" s="223"/>
      <c r="T989" s="223"/>
      <c r="U989" s="223"/>
    </row>
    <row r="990" spans="2:21">
      <c r="B990" s="223"/>
      <c r="C990" s="223"/>
      <c r="D990" s="223"/>
      <c r="E990" s="223"/>
      <c r="F990" s="223"/>
      <c r="G990" s="223"/>
      <c r="H990" s="223"/>
      <c r="I990" s="223"/>
      <c r="J990" s="223"/>
      <c r="K990" s="223"/>
      <c r="L990" s="223"/>
      <c r="M990" s="223"/>
      <c r="N990" s="223"/>
      <c r="O990" s="223"/>
      <c r="P990" s="223"/>
      <c r="Q990" s="223"/>
      <c r="R990" s="223"/>
      <c r="S990" s="223"/>
      <c r="T990" s="223"/>
      <c r="U990" s="223"/>
    </row>
    <row r="991" spans="2:21">
      <c r="B991" s="223"/>
      <c r="C991" s="223"/>
      <c r="D991" s="223"/>
      <c r="E991" s="223"/>
      <c r="F991" s="223"/>
      <c r="G991" s="223"/>
      <c r="H991" s="223"/>
      <c r="I991" s="223"/>
      <c r="J991" s="223"/>
      <c r="K991" s="223"/>
      <c r="L991" s="223"/>
      <c r="M991" s="223"/>
      <c r="N991" s="223"/>
      <c r="O991" s="223"/>
      <c r="P991" s="223"/>
      <c r="Q991" s="223"/>
      <c r="R991" s="223"/>
      <c r="S991" s="223"/>
      <c r="T991" s="223"/>
      <c r="U991" s="223"/>
    </row>
    <row r="992" spans="2:21">
      <c r="B992" s="223"/>
      <c r="C992" s="223"/>
      <c r="D992" s="223"/>
      <c r="E992" s="223"/>
      <c r="F992" s="223"/>
      <c r="G992" s="223"/>
      <c r="H992" s="223"/>
      <c r="I992" s="223"/>
      <c r="J992" s="223"/>
      <c r="K992" s="223"/>
      <c r="L992" s="223"/>
      <c r="M992" s="223"/>
      <c r="N992" s="223"/>
      <c r="O992" s="223"/>
      <c r="P992" s="223"/>
      <c r="Q992" s="223"/>
      <c r="R992" s="223"/>
      <c r="S992" s="223"/>
      <c r="T992" s="223"/>
      <c r="U992" s="223"/>
    </row>
    <row r="993" spans="2:21">
      <c r="B993" s="223"/>
      <c r="C993" s="223"/>
      <c r="D993" s="223"/>
      <c r="E993" s="223"/>
      <c r="F993" s="223"/>
      <c r="G993" s="223"/>
      <c r="H993" s="223"/>
      <c r="I993" s="223"/>
      <c r="J993" s="223"/>
      <c r="K993" s="223"/>
      <c r="L993" s="223"/>
      <c r="M993" s="223"/>
      <c r="N993" s="223"/>
      <c r="O993" s="223"/>
      <c r="P993" s="223"/>
      <c r="Q993" s="223"/>
      <c r="R993" s="223"/>
      <c r="S993" s="223"/>
      <c r="T993" s="223"/>
      <c r="U993" s="223"/>
    </row>
    <row r="994" spans="2:21">
      <c r="B994" s="223"/>
      <c r="C994" s="223"/>
      <c r="D994" s="223"/>
      <c r="E994" s="223"/>
      <c r="F994" s="223"/>
      <c r="G994" s="223"/>
      <c r="H994" s="223"/>
      <c r="I994" s="223"/>
      <c r="J994" s="223"/>
      <c r="K994" s="223"/>
      <c r="L994" s="223"/>
      <c r="M994" s="223"/>
      <c r="N994" s="223"/>
      <c r="O994" s="223"/>
      <c r="P994" s="223"/>
      <c r="Q994" s="223"/>
      <c r="R994" s="223"/>
      <c r="S994" s="223"/>
      <c r="T994" s="223"/>
      <c r="U994" s="223"/>
    </row>
    <row r="995" spans="2:21">
      <c r="B995" s="223"/>
      <c r="C995" s="223"/>
      <c r="D995" s="223"/>
      <c r="E995" s="223"/>
      <c r="F995" s="223"/>
      <c r="G995" s="223"/>
      <c r="H995" s="223"/>
      <c r="I995" s="223"/>
      <c r="J995" s="223"/>
      <c r="K995" s="223"/>
      <c r="L995" s="223"/>
      <c r="M995" s="223"/>
      <c r="N995" s="223"/>
      <c r="O995" s="223"/>
      <c r="P995" s="223"/>
      <c r="Q995" s="223"/>
      <c r="R995" s="223"/>
      <c r="S995" s="223"/>
      <c r="T995" s="223"/>
      <c r="U995" s="223"/>
    </row>
    <row r="996" spans="2:21">
      <c r="B996" s="223"/>
      <c r="C996" s="223"/>
      <c r="D996" s="223"/>
      <c r="E996" s="223"/>
      <c r="F996" s="223"/>
      <c r="G996" s="223"/>
      <c r="H996" s="223"/>
      <c r="I996" s="223"/>
      <c r="J996" s="223"/>
      <c r="K996" s="223"/>
      <c r="L996" s="223"/>
      <c r="M996" s="223"/>
      <c r="N996" s="223"/>
      <c r="O996" s="223"/>
      <c r="P996" s="223"/>
      <c r="Q996" s="223"/>
      <c r="R996" s="223"/>
      <c r="S996" s="223"/>
      <c r="T996" s="223"/>
      <c r="U996" s="223"/>
    </row>
    <row r="997" spans="2:21">
      <c r="B997" s="223"/>
      <c r="C997" s="223"/>
      <c r="D997" s="223"/>
      <c r="E997" s="223"/>
      <c r="F997" s="223"/>
      <c r="G997" s="223"/>
      <c r="H997" s="223"/>
      <c r="I997" s="223"/>
      <c r="J997" s="223"/>
      <c r="K997" s="223"/>
      <c r="L997" s="223"/>
      <c r="M997" s="223"/>
      <c r="N997" s="223"/>
      <c r="O997" s="223"/>
      <c r="P997" s="223"/>
      <c r="Q997" s="223"/>
      <c r="R997" s="223"/>
      <c r="S997" s="223"/>
      <c r="T997" s="223"/>
      <c r="U997" s="223"/>
    </row>
    <row r="998" spans="2:21">
      <c r="B998" s="223"/>
      <c r="C998" s="223"/>
      <c r="D998" s="223"/>
      <c r="E998" s="223"/>
      <c r="F998" s="223"/>
      <c r="G998" s="223"/>
      <c r="H998" s="223"/>
      <c r="I998" s="223"/>
      <c r="J998" s="223"/>
      <c r="K998" s="223"/>
      <c r="L998" s="223"/>
      <c r="M998" s="223"/>
      <c r="N998" s="223"/>
      <c r="O998" s="223"/>
      <c r="P998" s="223"/>
      <c r="Q998" s="223"/>
      <c r="R998" s="223"/>
      <c r="S998" s="223"/>
      <c r="T998" s="223"/>
      <c r="U998" s="223"/>
    </row>
    <row r="999" spans="2:21">
      <c r="B999" s="223"/>
      <c r="C999" s="223"/>
      <c r="D999" s="223"/>
      <c r="E999" s="223"/>
      <c r="F999" s="223"/>
      <c r="G999" s="223"/>
      <c r="H999" s="223"/>
      <c r="I999" s="223"/>
      <c r="J999" s="223"/>
      <c r="K999" s="223"/>
      <c r="L999" s="223"/>
      <c r="M999" s="223"/>
      <c r="N999" s="223"/>
      <c r="O999" s="223"/>
      <c r="P999" s="223"/>
      <c r="Q999" s="223"/>
      <c r="R999" s="223"/>
      <c r="S999" s="223"/>
      <c r="T999" s="223"/>
      <c r="U999" s="223"/>
    </row>
    <row r="1000" spans="2:21">
      <c r="B1000" s="223"/>
      <c r="C1000" s="223"/>
      <c r="D1000" s="223"/>
      <c r="E1000" s="223"/>
      <c r="F1000" s="223"/>
      <c r="G1000" s="223"/>
      <c r="H1000" s="223"/>
      <c r="I1000" s="223"/>
      <c r="J1000" s="223"/>
      <c r="K1000" s="223"/>
      <c r="L1000" s="223"/>
      <c r="M1000" s="223"/>
      <c r="N1000" s="223"/>
      <c r="O1000" s="223"/>
      <c r="P1000" s="223"/>
      <c r="Q1000" s="223"/>
      <c r="R1000" s="223"/>
      <c r="S1000" s="223"/>
      <c r="T1000" s="223"/>
      <c r="U1000" s="223"/>
    </row>
    <row r="1001" spans="2:21">
      <c r="B1001" s="223"/>
      <c r="C1001" s="223"/>
      <c r="D1001" s="223"/>
      <c r="E1001" s="223"/>
      <c r="F1001" s="223"/>
      <c r="G1001" s="223"/>
      <c r="H1001" s="223"/>
      <c r="I1001" s="223"/>
      <c r="J1001" s="223"/>
      <c r="K1001" s="223"/>
      <c r="L1001" s="223"/>
      <c r="M1001" s="223"/>
      <c r="N1001" s="223"/>
      <c r="O1001" s="223"/>
      <c r="P1001" s="223"/>
      <c r="Q1001" s="223"/>
      <c r="R1001" s="223"/>
      <c r="S1001" s="223"/>
      <c r="T1001" s="223"/>
      <c r="U1001" s="223"/>
    </row>
    <row r="1002" spans="2:21">
      <c r="B1002" s="223"/>
      <c r="C1002" s="223"/>
      <c r="D1002" s="223"/>
      <c r="E1002" s="223"/>
      <c r="F1002" s="223"/>
      <c r="G1002" s="223"/>
      <c r="H1002" s="223"/>
      <c r="I1002" s="223"/>
      <c r="J1002" s="223"/>
      <c r="K1002" s="223"/>
      <c r="L1002" s="223"/>
      <c r="M1002" s="223"/>
      <c r="N1002" s="223"/>
      <c r="O1002" s="223"/>
      <c r="P1002" s="223"/>
      <c r="Q1002" s="223"/>
      <c r="R1002" s="223"/>
      <c r="S1002" s="223"/>
      <c r="T1002" s="223"/>
      <c r="U1002" s="223"/>
    </row>
    <row r="1003" spans="2:21">
      <c r="B1003" s="223"/>
      <c r="C1003" s="223"/>
      <c r="D1003" s="223"/>
      <c r="E1003" s="223"/>
      <c r="F1003" s="223"/>
      <c r="G1003" s="223"/>
      <c r="H1003" s="223"/>
      <c r="I1003" s="223"/>
      <c r="J1003" s="223"/>
      <c r="K1003" s="223"/>
      <c r="L1003" s="223"/>
      <c r="M1003" s="223"/>
      <c r="N1003" s="223"/>
      <c r="O1003" s="223"/>
      <c r="P1003" s="223"/>
      <c r="Q1003" s="223"/>
      <c r="R1003" s="223"/>
      <c r="S1003" s="223"/>
      <c r="T1003" s="223"/>
      <c r="U1003" s="223"/>
    </row>
    <row r="1004" spans="2:21">
      <c r="B1004" s="223"/>
      <c r="C1004" s="223"/>
      <c r="D1004" s="223"/>
      <c r="E1004" s="223"/>
      <c r="F1004" s="223"/>
      <c r="G1004" s="223"/>
      <c r="H1004" s="223"/>
      <c r="I1004" s="223"/>
      <c r="J1004" s="223"/>
      <c r="K1004" s="223"/>
      <c r="L1004" s="223"/>
      <c r="M1004" s="223"/>
      <c r="N1004" s="223"/>
      <c r="O1004" s="223"/>
      <c r="P1004" s="223"/>
      <c r="Q1004" s="223"/>
      <c r="R1004" s="223"/>
      <c r="S1004" s="223"/>
      <c r="T1004" s="223"/>
      <c r="U1004" s="223"/>
    </row>
    <row r="1005" spans="2:21">
      <c r="B1005" s="223"/>
      <c r="C1005" s="223"/>
      <c r="D1005" s="223"/>
      <c r="E1005" s="223"/>
      <c r="F1005" s="223"/>
      <c r="G1005" s="223"/>
      <c r="H1005" s="223"/>
      <c r="I1005" s="223"/>
      <c r="J1005" s="223"/>
      <c r="K1005" s="223"/>
      <c r="L1005" s="223"/>
      <c r="M1005" s="223"/>
      <c r="N1005" s="223"/>
      <c r="O1005" s="223"/>
      <c r="P1005" s="223"/>
      <c r="Q1005" s="223"/>
      <c r="R1005" s="223"/>
      <c r="S1005" s="223"/>
      <c r="T1005" s="223"/>
      <c r="U1005" s="223"/>
    </row>
  </sheetData>
  <mergeCells count="3">
    <mergeCell ref="A6:A7"/>
    <mergeCell ref="B6:U6"/>
    <mergeCell ref="W6:Z6"/>
  </mergeCells>
  <hyperlinks>
    <hyperlink ref="A8" r:id="rId1" display="https://www.cbr.ru/hd_base/zcyc_params/zcyc/?DateTo=31.01.2018" xr:uid="{00000000-0004-0000-0C00-000000000000}"/>
    <hyperlink ref="A9" r:id="rId2" display="https://www.cbr.ru/hd_base/zcyc_params/zcyc/?DateTo=30.01.2018" xr:uid="{00000000-0004-0000-0C00-000001000000}"/>
    <hyperlink ref="A10" r:id="rId3" display="https://www.cbr.ru/hd_base/zcyc_params/zcyc/?DateTo=29.01.2018" xr:uid="{00000000-0004-0000-0C00-000002000000}"/>
    <hyperlink ref="A11" r:id="rId4" display="https://www.cbr.ru/hd_base/zcyc_params/zcyc/?DateTo=26.01.2018" xr:uid="{00000000-0004-0000-0C00-000003000000}"/>
    <hyperlink ref="A12" r:id="rId5" display="https://www.cbr.ru/hd_base/zcyc_params/zcyc/?DateTo=25.01.2018" xr:uid="{00000000-0004-0000-0C00-000004000000}"/>
    <hyperlink ref="A13" r:id="rId6" display="https://www.cbr.ru/hd_base/zcyc_params/zcyc/?DateTo=24.01.2018" xr:uid="{00000000-0004-0000-0C00-000005000000}"/>
    <hyperlink ref="A14" r:id="rId7" display="https://www.cbr.ru/hd_base/zcyc_params/zcyc/?DateTo=23.01.2018" xr:uid="{00000000-0004-0000-0C00-000006000000}"/>
    <hyperlink ref="A15" r:id="rId8" display="https://www.cbr.ru/hd_base/zcyc_params/zcyc/?DateTo=22.01.2018" xr:uid="{00000000-0004-0000-0C00-000007000000}"/>
    <hyperlink ref="A16" r:id="rId9" display="https://www.cbr.ru/hd_base/zcyc_params/zcyc/?DateTo=19.01.2018" xr:uid="{00000000-0004-0000-0C00-000008000000}"/>
    <hyperlink ref="A17" r:id="rId10" display="https://www.cbr.ru/hd_base/zcyc_params/zcyc/?DateTo=18.01.2018" xr:uid="{00000000-0004-0000-0C00-000009000000}"/>
    <hyperlink ref="A18" r:id="rId11" display="https://www.cbr.ru/hd_base/zcyc_params/zcyc/?DateTo=17.01.2018" xr:uid="{00000000-0004-0000-0C00-00000A000000}"/>
    <hyperlink ref="A19" r:id="rId12" display="https://www.cbr.ru/hd_base/zcyc_params/zcyc/?DateTo=16.01.2018" xr:uid="{00000000-0004-0000-0C00-00000B000000}"/>
    <hyperlink ref="A20" r:id="rId13" display="https://www.cbr.ru/hd_base/zcyc_params/zcyc/?DateTo=15.01.2018" xr:uid="{00000000-0004-0000-0C00-00000C000000}"/>
    <hyperlink ref="A21" r:id="rId14" display="https://www.cbr.ru/hd_base/zcyc_params/zcyc/?DateTo=12.01.2018" xr:uid="{00000000-0004-0000-0C00-00000D000000}"/>
    <hyperlink ref="A22" r:id="rId15" display="https://www.cbr.ru/hd_base/zcyc_params/zcyc/?DateTo=11.01.2018" xr:uid="{00000000-0004-0000-0C00-00000E000000}"/>
    <hyperlink ref="A23" r:id="rId16" display="https://www.cbr.ru/hd_base/zcyc_params/zcyc/?DateTo=10.01.2018" xr:uid="{00000000-0004-0000-0C00-00000F000000}"/>
    <hyperlink ref="A24" r:id="rId17" display="https://www.cbr.ru/hd_base/zcyc_params/zcyc/?DateTo=09.01.2018" xr:uid="{00000000-0004-0000-0C00-000010000000}"/>
    <hyperlink ref="A25" r:id="rId18" display="https://www.cbr.ru/hd_base/zcyc_params/zcyc/?DateTo=05.01.2018" xr:uid="{00000000-0004-0000-0C00-000011000000}"/>
    <hyperlink ref="A26" r:id="rId19" display="https://www.cbr.ru/hd_base/zcyc_params/zcyc/?DateTo=04.01.2018" xr:uid="{00000000-0004-0000-0C00-000012000000}"/>
    <hyperlink ref="A27" r:id="rId20" display="https://www.cbr.ru/hd_base/zcyc_params/zcyc/?DateTo=03.01.2018" xr:uid="{00000000-0004-0000-0C00-000013000000}"/>
    <hyperlink ref="A28" r:id="rId21" display="https://www.cbr.ru/hd_base/zcyc_params/zcyc/?DateTo=29.12.2017" xr:uid="{00000000-0004-0000-0C00-000014000000}"/>
    <hyperlink ref="A29" r:id="rId22" display="https://www.cbr.ru/hd_base/zcyc_params/zcyc/?DateTo=28.12.2017" xr:uid="{00000000-0004-0000-0C00-000015000000}"/>
    <hyperlink ref="A30" r:id="rId23" display="https://www.cbr.ru/hd_base/zcyc_params/zcyc/?DateTo=27.12.2017" xr:uid="{00000000-0004-0000-0C00-000016000000}"/>
    <hyperlink ref="A31" r:id="rId24" display="https://www.cbr.ru/hd_base/zcyc_params/zcyc/?DateTo=26.12.2017" xr:uid="{00000000-0004-0000-0C00-000017000000}"/>
    <hyperlink ref="A32" r:id="rId25" display="https://www.cbr.ru/hd_base/zcyc_params/zcyc/?DateTo=25.12.2017" xr:uid="{00000000-0004-0000-0C00-000018000000}"/>
    <hyperlink ref="A33" r:id="rId26" display="https://www.cbr.ru/hd_base/zcyc_params/zcyc/?DateTo=22.12.2017" xr:uid="{00000000-0004-0000-0C00-000019000000}"/>
    <hyperlink ref="A34" r:id="rId27" display="https://www.cbr.ru/hd_base/zcyc_params/zcyc/?DateTo=21.12.2017" xr:uid="{00000000-0004-0000-0C00-00001A000000}"/>
    <hyperlink ref="A35" r:id="rId28" display="https://www.cbr.ru/hd_base/zcyc_params/zcyc/?DateTo=20.12.2017" xr:uid="{00000000-0004-0000-0C00-00001B000000}"/>
    <hyperlink ref="A36" r:id="rId29" display="https://www.cbr.ru/hd_base/zcyc_params/zcyc/?DateTo=19.12.2017" xr:uid="{00000000-0004-0000-0C00-00001C000000}"/>
    <hyperlink ref="A37" r:id="rId30" display="https://www.cbr.ru/hd_base/zcyc_params/zcyc/?DateTo=18.12.2017" xr:uid="{00000000-0004-0000-0C00-00001D000000}"/>
    <hyperlink ref="A38" r:id="rId31" display="https://www.cbr.ru/hd_base/zcyc_params/zcyc/?DateTo=15.12.2017" xr:uid="{00000000-0004-0000-0C00-00001E000000}"/>
    <hyperlink ref="A39" r:id="rId32" display="https://www.cbr.ru/hd_base/zcyc_params/zcyc/?DateTo=14.12.2017" xr:uid="{00000000-0004-0000-0C00-00001F000000}"/>
    <hyperlink ref="A40" r:id="rId33" display="https://www.cbr.ru/hd_base/zcyc_params/zcyc/?DateTo=13.12.2017" xr:uid="{00000000-0004-0000-0C00-000020000000}"/>
    <hyperlink ref="A41" r:id="rId34" display="https://www.cbr.ru/hd_base/zcyc_params/zcyc/?DateTo=12.12.2017" xr:uid="{00000000-0004-0000-0C00-000021000000}"/>
    <hyperlink ref="A42" r:id="rId35" display="https://www.cbr.ru/hd_base/zcyc_params/zcyc/?DateTo=11.12.2017" xr:uid="{00000000-0004-0000-0C00-000022000000}"/>
    <hyperlink ref="A43" r:id="rId36" display="https://www.cbr.ru/hd_base/zcyc_params/zcyc/?DateTo=08.12.2017" xr:uid="{00000000-0004-0000-0C00-000023000000}"/>
    <hyperlink ref="A44" r:id="rId37" display="https://www.cbr.ru/hd_base/zcyc_params/zcyc/?DateTo=07.12.2017" xr:uid="{00000000-0004-0000-0C00-000024000000}"/>
    <hyperlink ref="A45" r:id="rId38" display="https://www.cbr.ru/hd_base/zcyc_params/zcyc/?DateTo=06.12.2017" xr:uid="{00000000-0004-0000-0C00-000025000000}"/>
    <hyperlink ref="A46" r:id="rId39" display="https://www.cbr.ru/hd_base/zcyc_params/zcyc/?DateTo=05.12.2017" xr:uid="{00000000-0004-0000-0C00-000026000000}"/>
    <hyperlink ref="A47" r:id="rId40" display="https://www.cbr.ru/hd_base/zcyc_params/zcyc/?DateTo=04.12.2017" xr:uid="{00000000-0004-0000-0C00-000027000000}"/>
    <hyperlink ref="A48" r:id="rId41" display="https://www.cbr.ru/hd_base/zcyc_params/zcyc/?DateTo=01.12.2017" xr:uid="{00000000-0004-0000-0C00-000028000000}"/>
    <hyperlink ref="A49" r:id="rId42" display="https://www.cbr.ru/hd_base/zcyc_params/zcyc/?DateTo=30.11.2017" xr:uid="{00000000-0004-0000-0C00-000029000000}"/>
    <hyperlink ref="A50" r:id="rId43" display="https://www.cbr.ru/hd_base/zcyc_params/zcyc/?DateTo=29.11.2017" xr:uid="{00000000-0004-0000-0C00-00002A000000}"/>
    <hyperlink ref="A51" r:id="rId44" display="https://www.cbr.ru/hd_base/zcyc_params/zcyc/?DateTo=28.11.2017" xr:uid="{00000000-0004-0000-0C00-00002B000000}"/>
    <hyperlink ref="A52" r:id="rId45" display="https://www.cbr.ru/hd_base/zcyc_params/zcyc/?DateTo=27.11.2017" xr:uid="{00000000-0004-0000-0C00-00002C000000}"/>
    <hyperlink ref="A53" r:id="rId46" display="https://www.cbr.ru/hd_base/zcyc_params/zcyc/?DateTo=24.11.2017" xr:uid="{00000000-0004-0000-0C00-00002D000000}"/>
    <hyperlink ref="A54" r:id="rId47" display="https://www.cbr.ru/hd_base/zcyc_params/zcyc/?DateTo=23.11.2017" xr:uid="{00000000-0004-0000-0C00-00002E000000}"/>
    <hyperlink ref="A55" r:id="rId48" display="https://www.cbr.ru/hd_base/zcyc_params/zcyc/?DateTo=22.11.2017" xr:uid="{00000000-0004-0000-0C00-00002F000000}"/>
    <hyperlink ref="A56" r:id="rId49" display="https://www.cbr.ru/hd_base/zcyc_params/zcyc/?DateTo=21.11.2017" xr:uid="{00000000-0004-0000-0C00-000030000000}"/>
    <hyperlink ref="A57" r:id="rId50" display="https://www.cbr.ru/hd_base/zcyc_params/zcyc/?DateTo=20.11.2017" xr:uid="{00000000-0004-0000-0C00-000031000000}"/>
    <hyperlink ref="A58" r:id="rId51" display="https://www.cbr.ru/hd_base/zcyc_params/zcyc/?DateTo=17.11.2017" xr:uid="{00000000-0004-0000-0C00-000032000000}"/>
    <hyperlink ref="A59" r:id="rId52" display="https://www.cbr.ru/hd_base/zcyc_params/zcyc/?DateTo=16.11.2017" xr:uid="{00000000-0004-0000-0C00-000033000000}"/>
    <hyperlink ref="A60" r:id="rId53" display="https://www.cbr.ru/hd_base/zcyc_params/zcyc/?DateTo=15.11.2017" xr:uid="{00000000-0004-0000-0C00-000034000000}"/>
    <hyperlink ref="A61" r:id="rId54" display="https://www.cbr.ru/hd_base/zcyc_params/zcyc/?DateTo=14.11.2017" xr:uid="{00000000-0004-0000-0C00-000035000000}"/>
    <hyperlink ref="A62" r:id="rId55" display="https://www.cbr.ru/hd_base/zcyc_params/zcyc/?DateTo=13.11.2017" xr:uid="{00000000-0004-0000-0C00-000036000000}"/>
    <hyperlink ref="A63" r:id="rId56" display="https://www.cbr.ru/hd_base/zcyc_params/zcyc/?DateTo=10.11.2017" xr:uid="{00000000-0004-0000-0C00-000037000000}"/>
    <hyperlink ref="A64" r:id="rId57" display="https://www.cbr.ru/hd_base/zcyc_params/zcyc/?DateTo=09.11.2017" xr:uid="{00000000-0004-0000-0C00-000038000000}"/>
    <hyperlink ref="A65" r:id="rId58" display="https://www.cbr.ru/hd_base/zcyc_params/zcyc/?DateTo=08.11.2017" xr:uid="{00000000-0004-0000-0C00-000039000000}"/>
    <hyperlink ref="A66" r:id="rId59" display="https://www.cbr.ru/hd_base/zcyc_params/zcyc/?DateTo=07.11.2017" xr:uid="{00000000-0004-0000-0C00-00003A000000}"/>
    <hyperlink ref="A67" r:id="rId60" display="https://www.cbr.ru/hd_base/zcyc_params/zcyc/?DateTo=03.11.2017" xr:uid="{00000000-0004-0000-0C00-00003B000000}"/>
    <hyperlink ref="A68" r:id="rId61" display="https://www.cbr.ru/hd_base/zcyc_params/zcyc/?DateTo=02.11.2017" xr:uid="{00000000-0004-0000-0C00-00003C000000}"/>
    <hyperlink ref="A69" r:id="rId62" display="https://www.cbr.ru/hd_base/zcyc_params/zcyc/?DateTo=01.11.2017" xr:uid="{00000000-0004-0000-0C00-00003D000000}"/>
    <hyperlink ref="A70" r:id="rId63" display="https://www.cbr.ru/hd_base/zcyc_params/zcyc/?DateTo=31.10.2017" xr:uid="{00000000-0004-0000-0C00-00003E000000}"/>
    <hyperlink ref="A71" r:id="rId64" display="https://www.cbr.ru/hd_base/zcyc_params/zcyc/?DateTo=30.10.2017" xr:uid="{00000000-0004-0000-0C00-00003F000000}"/>
    <hyperlink ref="A72" r:id="rId65" display="https://www.cbr.ru/hd_base/zcyc_params/zcyc/?DateTo=27.10.2017" xr:uid="{00000000-0004-0000-0C00-000040000000}"/>
    <hyperlink ref="A73" r:id="rId66" display="https://www.cbr.ru/hd_base/zcyc_params/zcyc/?DateTo=26.10.2017" xr:uid="{00000000-0004-0000-0C00-000041000000}"/>
    <hyperlink ref="A74" r:id="rId67" display="https://www.cbr.ru/hd_base/zcyc_params/zcyc/?DateTo=25.10.2017" xr:uid="{00000000-0004-0000-0C00-000042000000}"/>
    <hyperlink ref="A75" r:id="rId68" display="https://www.cbr.ru/hd_base/zcyc_params/zcyc/?DateTo=24.10.2017" xr:uid="{00000000-0004-0000-0C00-000043000000}"/>
    <hyperlink ref="A76" r:id="rId69" display="https://www.cbr.ru/hd_base/zcyc_params/zcyc/?DateTo=23.10.2017" xr:uid="{00000000-0004-0000-0C00-000044000000}"/>
    <hyperlink ref="A77" r:id="rId70" display="https://www.cbr.ru/hd_base/zcyc_params/zcyc/?DateTo=20.10.2017" xr:uid="{00000000-0004-0000-0C00-000045000000}"/>
    <hyperlink ref="A78" r:id="rId71" display="https://www.cbr.ru/hd_base/zcyc_params/zcyc/?DateTo=19.10.2017" xr:uid="{00000000-0004-0000-0C00-000046000000}"/>
    <hyperlink ref="A79" r:id="rId72" display="https://www.cbr.ru/hd_base/zcyc_params/zcyc/?DateTo=18.10.2017" xr:uid="{00000000-0004-0000-0C00-000047000000}"/>
    <hyperlink ref="A80" r:id="rId73" display="https://www.cbr.ru/hd_base/zcyc_params/zcyc/?DateTo=17.10.2017" xr:uid="{00000000-0004-0000-0C00-000048000000}"/>
    <hyperlink ref="A81" r:id="rId74" display="https://www.cbr.ru/hd_base/zcyc_params/zcyc/?DateTo=16.10.2017" xr:uid="{00000000-0004-0000-0C00-000049000000}"/>
    <hyperlink ref="A82" r:id="rId75" display="https://www.cbr.ru/hd_base/zcyc_params/zcyc/?DateTo=13.10.2017" xr:uid="{00000000-0004-0000-0C00-00004A000000}"/>
    <hyperlink ref="A83" r:id="rId76" display="https://www.cbr.ru/hd_base/zcyc_params/zcyc/?DateTo=12.10.2017" xr:uid="{00000000-0004-0000-0C00-00004B000000}"/>
    <hyperlink ref="A84" r:id="rId77" display="https://www.cbr.ru/hd_base/zcyc_params/zcyc/?DateTo=11.10.2017" xr:uid="{00000000-0004-0000-0C00-00004C000000}"/>
    <hyperlink ref="A85" r:id="rId78" display="https://www.cbr.ru/hd_base/zcyc_params/zcyc/?DateTo=10.10.2017" xr:uid="{00000000-0004-0000-0C00-00004D000000}"/>
    <hyperlink ref="A86" r:id="rId79" display="https://www.cbr.ru/hd_base/zcyc_params/zcyc/?DateTo=09.10.2017" xr:uid="{00000000-0004-0000-0C00-00004E000000}"/>
    <hyperlink ref="A87" r:id="rId80" display="https://www.cbr.ru/hd_base/zcyc_params/zcyc/?DateTo=06.10.2017" xr:uid="{00000000-0004-0000-0C00-00004F000000}"/>
    <hyperlink ref="A88" r:id="rId81" display="https://www.cbr.ru/hd_base/zcyc_params/zcyc/?DateTo=05.10.2017" xr:uid="{00000000-0004-0000-0C00-000050000000}"/>
    <hyperlink ref="A89" r:id="rId82" display="https://www.cbr.ru/hd_base/zcyc_params/zcyc/?DateTo=04.10.2017" xr:uid="{00000000-0004-0000-0C00-000051000000}"/>
    <hyperlink ref="A90" r:id="rId83" display="https://www.cbr.ru/hd_base/zcyc_params/zcyc/?DateTo=03.10.2017" xr:uid="{00000000-0004-0000-0C00-000052000000}"/>
    <hyperlink ref="A91" r:id="rId84" display="https://www.cbr.ru/hd_base/zcyc_params/zcyc/?DateTo=02.10.2017" xr:uid="{00000000-0004-0000-0C00-000053000000}"/>
    <hyperlink ref="A92" r:id="rId85" display="https://www.cbr.ru/hd_base/zcyc_params/zcyc/?DateTo=29.09.2017" xr:uid="{00000000-0004-0000-0C00-000054000000}"/>
    <hyperlink ref="A93" r:id="rId86" display="https://www.cbr.ru/hd_base/zcyc_params/zcyc/?DateTo=28.09.2017" xr:uid="{00000000-0004-0000-0C00-000055000000}"/>
    <hyperlink ref="A94" r:id="rId87" display="https://www.cbr.ru/hd_base/zcyc_params/zcyc/?DateTo=27.09.2017" xr:uid="{00000000-0004-0000-0C00-000056000000}"/>
    <hyperlink ref="A95" r:id="rId88" display="https://www.cbr.ru/hd_base/zcyc_params/zcyc/?DateTo=26.09.2017" xr:uid="{00000000-0004-0000-0C00-000057000000}"/>
    <hyperlink ref="A96" r:id="rId89" display="https://www.cbr.ru/hd_base/zcyc_params/zcyc/?DateTo=25.09.2017" xr:uid="{00000000-0004-0000-0C00-000058000000}"/>
    <hyperlink ref="A97" r:id="rId90" display="https://www.cbr.ru/hd_base/zcyc_params/zcyc/?DateTo=22.09.2017" xr:uid="{00000000-0004-0000-0C00-000059000000}"/>
    <hyperlink ref="A98" r:id="rId91" display="https://www.cbr.ru/hd_base/zcyc_params/zcyc/?DateTo=21.09.2017" xr:uid="{00000000-0004-0000-0C00-00005A000000}"/>
    <hyperlink ref="A99" r:id="rId92" display="https://www.cbr.ru/hd_base/zcyc_params/zcyc/?DateTo=20.09.2017" xr:uid="{00000000-0004-0000-0C00-00005B000000}"/>
    <hyperlink ref="A100" r:id="rId93" display="https://www.cbr.ru/hd_base/zcyc_params/zcyc/?DateTo=19.09.2017" xr:uid="{00000000-0004-0000-0C00-00005C000000}"/>
    <hyperlink ref="A101" r:id="rId94" display="https://www.cbr.ru/hd_base/zcyc_params/zcyc/?DateTo=18.09.2017" xr:uid="{00000000-0004-0000-0C00-00005D000000}"/>
    <hyperlink ref="A102" r:id="rId95" display="https://www.cbr.ru/hd_base/zcyc_params/zcyc/?DateTo=15.09.2017" xr:uid="{00000000-0004-0000-0C00-00005E000000}"/>
    <hyperlink ref="A103" r:id="rId96" display="https://www.cbr.ru/hd_base/zcyc_params/zcyc/?DateTo=14.09.2017" xr:uid="{00000000-0004-0000-0C00-00005F000000}"/>
    <hyperlink ref="A104" r:id="rId97" display="https://www.cbr.ru/hd_base/zcyc_params/zcyc/?DateTo=13.09.2017" xr:uid="{00000000-0004-0000-0C00-000060000000}"/>
    <hyperlink ref="A105" r:id="rId98" display="https://www.cbr.ru/hd_base/zcyc_params/zcyc/?DateTo=12.09.2017" xr:uid="{00000000-0004-0000-0C00-000061000000}"/>
    <hyperlink ref="A106" r:id="rId99" display="https://www.cbr.ru/hd_base/zcyc_params/zcyc/?DateTo=11.09.2017" xr:uid="{00000000-0004-0000-0C00-000062000000}"/>
    <hyperlink ref="A107" r:id="rId100" display="https://www.cbr.ru/hd_base/zcyc_params/zcyc/?DateTo=08.09.2017" xr:uid="{00000000-0004-0000-0C00-000063000000}"/>
    <hyperlink ref="A108" r:id="rId101" display="https://www.cbr.ru/hd_base/zcyc_params/zcyc/?DateTo=07.09.2017" xr:uid="{00000000-0004-0000-0C00-000064000000}"/>
    <hyperlink ref="A109" r:id="rId102" display="https://www.cbr.ru/hd_base/zcyc_params/zcyc/?DateTo=06.09.2017" xr:uid="{00000000-0004-0000-0C00-000065000000}"/>
    <hyperlink ref="A110" r:id="rId103" display="https://www.cbr.ru/hd_base/zcyc_params/zcyc/?DateTo=05.09.2017" xr:uid="{00000000-0004-0000-0C00-000066000000}"/>
    <hyperlink ref="A111" r:id="rId104" display="https://www.cbr.ru/hd_base/zcyc_params/zcyc/?DateTo=04.09.2017" xr:uid="{00000000-0004-0000-0C00-000067000000}"/>
    <hyperlink ref="A112" r:id="rId105" display="https://www.cbr.ru/hd_base/zcyc_params/zcyc/?DateTo=01.09.2017" xr:uid="{00000000-0004-0000-0C00-000068000000}"/>
    <hyperlink ref="A113" r:id="rId106" display="https://www.cbr.ru/hd_base/zcyc_params/zcyc/?DateTo=31.08.2017" xr:uid="{00000000-0004-0000-0C00-000069000000}"/>
    <hyperlink ref="A114" r:id="rId107" display="https://www.cbr.ru/hd_base/zcyc_params/zcyc/?DateTo=30.08.2017" xr:uid="{00000000-0004-0000-0C00-00006A000000}"/>
    <hyperlink ref="A115" r:id="rId108" display="https://www.cbr.ru/hd_base/zcyc_params/zcyc/?DateTo=29.08.2017" xr:uid="{00000000-0004-0000-0C00-00006B000000}"/>
    <hyperlink ref="A116" r:id="rId109" display="https://www.cbr.ru/hd_base/zcyc_params/zcyc/?DateTo=28.08.2017" xr:uid="{00000000-0004-0000-0C00-00006C000000}"/>
    <hyperlink ref="A117" r:id="rId110" display="https://www.cbr.ru/hd_base/zcyc_params/zcyc/?DateTo=25.08.2017" xr:uid="{00000000-0004-0000-0C00-00006D000000}"/>
    <hyperlink ref="A118" r:id="rId111" display="https://www.cbr.ru/hd_base/zcyc_params/zcyc/?DateTo=24.08.2017" xr:uid="{00000000-0004-0000-0C00-00006E000000}"/>
    <hyperlink ref="A119" r:id="rId112" display="https://www.cbr.ru/hd_base/zcyc_params/zcyc/?DateTo=23.08.2017" xr:uid="{00000000-0004-0000-0C00-00006F000000}"/>
    <hyperlink ref="A120" r:id="rId113" display="https://www.cbr.ru/hd_base/zcyc_params/zcyc/?DateTo=22.08.2017" xr:uid="{00000000-0004-0000-0C00-000070000000}"/>
    <hyperlink ref="A121" r:id="rId114" display="https://www.cbr.ru/hd_base/zcyc_params/zcyc/?DateTo=21.08.2017" xr:uid="{00000000-0004-0000-0C00-000071000000}"/>
    <hyperlink ref="A122" r:id="rId115" display="https://www.cbr.ru/hd_base/zcyc_params/zcyc/?DateTo=18.08.2017" xr:uid="{00000000-0004-0000-0C00-000072000000}"/>
    <hyperlink ref="A123" r:id="rId116" display="https://www.cbr.ru/hd_base/zcyc_params/zcyc/?DateTo=17.08.2017" xr:uid="{00000000-0004-0000-0C00-000073000000}"/>
    <hyperlink ref="A124" r:id="rId117" display="https://www.cbr.ru/hd_base/zcyc_params/zcyc/?DateTo=16.08.2017" xr:uid="{00000000-0004-0000-0C00-000074000000}"/>
    <hyperlink ref="A125" r:id="rId118" display="https://www.cbr.ru/hd_base/zcyc_params/zcyc/?DateTo=15.08.2017" xr:uid="{00000000-0004-0000-0C00-000075000000}"/>
    <hyperlink ref="A126" r:id="rId119" display="https://www.cbr.ru/hd_base/zcyc_params/zcyc/?DateTo=14.08.2017" xr:uid="{00000000-0004-0000-0C00-000076000000}"/>
    <hyperlink ref="A127" r:id="rId120" display="https://www.cbr.ru/hd_base/zcyc_params/zcyc/?DateTo=11.08.2017" xr:uid="{00000000-0004-0000-0C00-000077000000}"/>
    <hyperlink ref="A128" r:id="rId121" display="https://www.cbr.ru/hd_base/zcyc_params/zcyc/?DateTo=10.08.2017" xr:uid="{00000000-0004-0000-0C00-000078000000}"/>
    <hyperlink ref="A129" r:id="rId122" display="https://www.cbr.ru/hd_base/zcyc_params/zcyc/?DateTo=09.08.2017" xr:uid="{00000000-0004-0000-0C00-000079000000}"/>
    <hyperlink ref="A130" r:id="rId123" display="https://www.cbr.ru/hd_base/zcyc_params/zcyc/?DateTo=08.08.2017" xr:uid="{00000000-0004-0000-0C00-00007A000000}"/>
    <hyperlink ref="A131" r:id="rId124" display="https://www.cbr.ru/hd_base/zcyc_params/zcyc/?DateTo=07.08.2017" xr:uid="{00000000-0004-0000-0C00-00007B000000}"/>
    <hyperlink ref="A132" r:id="rId125" display="https://www.cbr.ru/hd_base/zcyc_params/zcyc/?DateTo=04.08.2017" xr:uid="{00000000-0004-0000-0C00-00007C000000}"/>
    <hyperlink ref="A133" r:id="rId126" display="https://www.cbr.ru/hd_base/zcyc_params/zcyc/?DateTo=03.08.2017" xr:uid="{00000000-0004-0000-0C00-00007D000000}"/>
    <hyperlink ref="A134" r:id="rId127" display="https://www.cbr.ru/hd_base/zcyc_params/zcyc/?DateTo=02.08.2017" xr:uid="{00000000-0004-0000-0C00-00007E000000}"/>
    <hyperlink ref="A135" r:id="rId128" display="https://www.cbr.ru/hd_base/zcyc_params/zcyc/?DateTo=01.08.2017" xr:uid="{00000000-0004-0000-0C00-00007F000000}"/>
    <hyperlink ref="A136" r:id="rId129" display="https://www.cbr.ru/hd_base/zcyc_params/zcyc/?DateTo=31.07.2017" xr:uid="{00000000-0004-0000-0C00-000080000000}"/>
    <hyperlink ref="A137" r:id="rId130" display="https://www.cbr.ru/hd_base/zcyc_params/zcyc/?DateTo=28.07.2017" xr:uid="{00000000-0004-0000-0C00-000081000000}"/>
    <hyperlink ref="A138" r:id="rId131" display="https://www.cbr.ru/hd_base/zcyc_params/zcyc/?DateTo=27.07.2017" xr:uid="{00000000-0004-0000-0C00-000082000000}"/>
    <hyperlink ref="A139" r:id="rId132" display="https://www.cbr.ru/hd_base/zcyc_params/zcyc/?DateTo=26.07.2017" xr:uid="{00000000-0004-0000-0C00-000083000000}"/>
    <hyperlink ref="A140" r:id="rId133" display="https://www.cbr.ru/hd_base/zcyc_params/zcyc/?DateTo=25.07.2017" xr:uid="{00000000-0004-0000-0C00-000084000000}"/>
    <hyperlink ref="A141" r:id="rId134" display="https://www.cbr.ru/hd_base/zcyc_params/zcyc/?DateTo=24.07.2017" xr:uid="{00000000-0004-0000-0C00-000085000000}"/>
    <hyperlink ref="A142" r:id="rId135" display="https://www.cbr.ru/hd_base/zcyc_params/zcyc/?DateTo=21.07.2017" xr:uid="{00000000-0004-0000-0C00-000086000000}"/>
    <hyperlink ref="A143" r:id="rId136" display="https://www.cbr.ru/hd_base/zcyc_params/zcyc/?DateTo=20.07.2017" xr:uid="{00000000-0004-0000-0C00-000087000000}"/>
    <hyperlink ref="A144" r:id="rId137" display="https://www.cbr.ru/hd_base/zcyc_params/zcyc/?DateTo=19.07.2017" xr:uid="{00000000-0004-0000-0C00-000088000000}"/>
    <hyperlink ref="A145" r:id="rId138" display="https://www.cbr.ru/hd_base/zcyc_params/zcyc/?DateTo=18.07.2017" xr:uid="{00000000-0004-0000-0C00-000089000000}"/>
    <hyperlink ref="A146" r:id="rId139" display="https://www.cbr.ru/hd_base/zcyc_params/zcyc/?DateTo=17.07.2017" xr:uid="{00000000-0004-0000-0C00-00008A000000}"/>
    <hyperlink ref="A147" r:id="rId140" display="https://www.cbr.ru/hd_base/zcyc_params/zcyc/?DateTo=14.07.2017" xr:uid="{00000000-0004-0000-0C00-00008B000000}"/>
    <hyperlink ref="A148" r:id="rId141" display="https://www.cbr.ru/hd_base/zcyc_params/zcyc/?DateTo=13.07.2017" xr:uid="{00000000-0004-0000-0C00-00008C000000}"/>
    <hyperlink ref="A149" r:id="rId142" display="https://www.cbr.ru/hd_base/zcyc_params/zcyc/?DateTo=12.07.2017" xr:uid="{00000000-0004-0000-0C00-00008D000000}"/>
    <hyperlink ref="A150" r:id="rId143" display="https://www.cbr.ru/hd_base/zcyc_params/zcyc/?DateTo=11.07.2017" xr:uid="{00000000-0004-0000-0C00-00008E000000}"/>
    <hyperlink ref="A151" r:id="rId144" display="https://www.cbr.ru/hd_base/zcyc_params/zcyc/?DateTo=10.07.2017" xr:uid="{00000000-0004-0000-0C00-00008F000000}"/>
    <hyperlink ref="A152" r:id="rId145" display="https://www.cbr.ru/hd_base/zcyc_params/zcyc/?DateTo=07.07.2017" xr:uid="{00000000-0004-0000-0C00-000090000000}"/>
    <hyperlink ref="A153" r:id="rId146" display="https://www.cbr.ru/hd_base/zcyc_params/zcyc/?DateTo=06.07.2017" xr:uid="{00000000-0004-0000-0C00-000091000000}"/>
    <hyperlink ref="A154" r:id="rId147" display="https://www.cbr.ru/hd_base/zcyc_params/zcyc/?DateTo=05.07.2017" xr:uid="{00000000-0004-0000-0C00-000092000000}"/>
    <hyperlink ref="A155" r:id="rId148" display="https://www.cbr.ru/hd_base/zcyc_params/zcyc/?DateTo=04.07.2017" xr:uid="{00000000-0004-0000-0C00-000093000000}"/>
    <hyperlink ref="A156" r:id="rId149" display="https://www.cbr.ru/hd_base/zcyc_params/zcyc/?DateTo=03.07.2017" xr:uid="{00000000-0004-0000-0C00-000094000000}"/>
    <hyperlink ref="A157" r:id="rId150" display="https://www.cbr.ru/hd_base/zcyc_params/zcyc/?DateTo=30.06.2017" xr:uid="{00000000-0004-0000-0C00-000095000000}"/>
    <hyperlink ref="A158" r:id="rId151" display="https://www.cbr.ru/hd_base/zcyc_params/zcyc/?DateTo=29.06.2017" xr:uid="{00000000-0004-0000-0C00-000096000000}"/>
    <hyperlink ref="A159" r:id="rId152" display="https://www.cbr.ru/hd_base/zcyc_params/zcyc/?DateTo=28.06.2017" xr:uid="{00000000-0004-0000-0C00-000097000000}"/>
    <hyperlink ref="A160" r:id="rId153" display="https://www.cbr.ru/hd_base/zcyc_params/zcyc/?DateTo=27.06.2017" xr:uid="{00000000-0004-0000-0C00-000098000000}"/>
    <hyperlink ref="A161" r:id="rId154" display="https://www.cbr.ru/hd_base/zcyc_params/zcyc/?DateTo=26.06.2017" xr:uid="{00000000-0004-0000-0C00-000099000000}"/>
    <hyperlink ref="A162" r:id="rId155" display="https://www.cbr.ru/hd_base/zcyc_params/zcyc/?DateTo=23.06.2017" xr:uid="{00000000-0004-0000-0C00-00009A000000}"/>
    <hyperlink ref="A163" r:id="rId156" display="https://www.cbr.ru/hd_base/zcyc_params/zcyc/?DateTo=22.06.2017" xr:uid="{00000000-0004-0000-0C00-00009B000000}"/>
    <hyperlink ref="A164" r:id="rId157" display="https://www.cbr.ru/hd_base/zcyc_params/zcyc/?DateTo=21.06.2017" xr:uid="{00000000-0004-0000-0C00-00009C000000}"/>
    <hyperlink ref="A165" r:id="rId158" display="https://www.cbr.ru/hd_base/zcyc_params/zcyc/?DateTo=20.06.2017" xr:uid="{00000000-0004-0000-0C00-00009D000000}"/>
    <hyperlink ref="A166" r:id="rId159" display="https://www.cbr.ru/hd_base/zcyc_params/zcyc/?DateTo=19.06.2017" xr:uid="{00000000-0004-0000-0C00-00009E000000}"/>
    <hyperlink ref="A167" r:id="rId160" display="https://www.cbr.ru/hd_base/zcyc_params/zcyc/?DateTo=16.06.2017" xr:uid="{00000000-0004-0000-0C00-00009F000000}"/>
    <hyperlink ref="A168" r:id="rId161" display="https://www.cbr.ru/hd_base/zcyc_params/zcyc/?DateTo=15.06.2017" xr:uid="{00000000-0004-0000-0C00-0000A0000000}"/>
    <hyperlink ref="A169" r:id="rId162" display="https://www.cbr.ru/hd_base/zcyc_params/zcyc/?DateTo=14.06.2017" xr:uid="{00000000-0004-0000-0C00-0000A1000000}"/>
    <hyperlink ref="A170" r:id="rId163" display="https://www.cbr.ru/hd_base/zcyc_params/zcyc/?DateTo=13.06.2017" xr:uid="{00000000-0004-0000-0C00-0000A2000000}"/>
    <hyperlink ref="A171" r:id="rId164" display="https://www.cbr.ru/hd_base/zcyc_params/zcyc/?DateTo=09.06.2017" xr:uid="{00000000-0004-0000-0C00-0000A3000000}"/>
    <hyperlink ref="A172" r:id="rId165" display="https://www.cbr.ru/hd_base/zcyc_params/zcyc/?DateTo=08.06.2017" xr:uid="{00000000-0004-0000-0C00-0000A4000000}"/>
    <hyperlink ref="A173" r:id="rId166" display="https://www.cbr.ru/hd_base/zcyc_params/zcyc/?DateTo=07.06.2017" xr:uid="{00000000-0004-0000-0C00-0000A5000000}"/>
    <hyperlink ref="A174" r:id="rId167" display="https://www.cbr.ru/hd_base/zcyc_params/zcyc/?DateTo=06.06.2017" xr:uid="{00000000-0004-0000-0C00-0000A6000000}"/>
    <hyperlink ref="A175" r:id="rId168" display="https://www.cbr.ru/hd_base/zcyc_params/zcyc/?DateTo=05.06.2017" xr:uid="{00000000-0004-0000-0C00-0000A7000000}"/>
    <hyperlink ref="A176" r:id="rId169" display="https://www.cbr.ru/hd_base/zcyc_params/zcyc/?DateTo=02.06.2017" xr:uid="{00000000-0004-0000-0C00-0000A8000000}"/>
    <hyperlink ref="A177" r:id="rId170" display="https://www.cbr.ru/hd_base/zcyc_params/zcyc/?DateTo=01.06.2017" xr:uid="{00000000-0004-0000-0C00-0000A9000000}"/>
    <hyperlink ref="A178" r:id="rId171" display="https://www.cbr.ru/hd_base/zcyc_params/zcyc/?DateTo=31.05.2017" xr:uid="{00000000-0004-0000-0C00-0000AA000000}"/>
    <hyperlink ref="A179" r:id="rId172" display="https://www.cbr.ru/hd_base/zcyc_params/zcyc/?DateTo=30.05.2017" xr:uid="{00000000-0004-0000-0C00-0000AB000000}"/>
    <hyperlink ref="A180" r:id="rId173" display="https://www.cbr.ru/hd_base/zcyc_params/zcyc/?DateTo=29.05.2017" xr:uid="{00000000-0004-0000-0C00-0000AC000000}"/>
    <hyperlink ref="A181" r:id="rId174" display="https://www.cbr.ru/hd_base/zcyc_params/zcyc/?DateTo=26.05.2017" xr:uid="{00000000-0004-0000-0C00-0000AD000000}"/>
    <hyperlink ref="A182" r:id="rId175" display="https://www.cbr.ru/hd_base/zcyc_params/zcyc/?DateTo=25.05.2017" xr:uid="{00000000-0004-0000-0C00-0000AE000000}"/>
    <hyperlink ref="A183" r:id="rId176" display="https://www.cbr.ru/hd_base/zcyc_params/zcyc/?DateTo=24.05.2017" xr:uid="{00000000-0004-0000-0C00-0000AF000000}"/>
    <hyperlink ref="A184" r:id="rId177" display="https://www.cbr.ru/hd_base/zcyc_params/zcyc/?DateTo=23.05.2017" xr:uid="{00000000-0004-0000-0C00-0000B0000000}"/>
    <hyperlink ref="A185" r:id="rId178" display="https://www.cbr.ru/hd_base/zcyc_params/zcyc/?DateTo=22.05.2017" xr:uid="{00000000-0004-0000-0C00-0000B1000000}"/>
    <hyperlink ref="A186" r:id="rId179" display="https://www.cbr.ru/hd_base/zcyc_params/zcyc/?DateTo=19.05.2017" xr:uid="{00000000-0004-0000-0C00-0000B2000000}"/>
    <hyperlink ref="A187" r:id="rId180" display="https://www.cbr.ru/hd_base/zcyc_params/zcyc/?DateTo=18.05.2017" xr:uid="{00000000-0004-0000-0C00-0000B3000000}"/>
    <hyperlink ref="A188" r:id="rId181" display="https://www.cbr.ru/hd_base/zcyc_params/zcyc/?DateTo=17.05.2017" xr:uid="{00000000-0004-0000-0C00-0000B4000000}"/>
    <hyperlink ref="A189" r:id="rId182" display="https://www.cbr.ru/hd_base/zcyc_params/zcyc/?DateTo=16.05.2017" xr:uid="{00000000-0004-0000-0C00-0000B5000000}"/>
    <hyperlink ref="A190" r:id="rId183" display="https://www.cbr.ru/hd_base/zcyc_params/zcyc/?DateTo=15.05.2017" xr:uid="{00000000-0004-0000-0C00-0000B6000000}"/>
    <hyperlink ref="A191" r:id="rId184" display="https://www.cbr.ru/hd_base/zcyc_params/zcyc/?DateTo=12.05.2017" xr:uid="{00000000-0004-0000-0C00-0000B7000000}"/>
    <hyperlink ref="A192" r:id="rId185" display="https://www.cbr.ru/hd_base/zcyc_params/zcyc/?DateTo=11.05.2017" xr:uid="{00000000-0004-0000-0C00-0000B8000000}"/>
    <hyperlink ref="A193" r:id="rId186" display="https://www.cbr.ru/hd_base/zcyc_params/zcyc/?DateTo=10.05.2017" xr:uid="{00000000-0004-0000-0C00-0000B9000000}"/>
    <hyperlink ref="A194" r:id="rId187" display="https://www.cbr.ru/hd_base/zcyc_params/zcyc/?DateTo=05.05.2017" xr:uid="{00000000-0004-0000-0C00-0000BA000000}"/>
    <hyperlink ref="A195" r:id="rId188" display="https://www.cbr.ru/hd_base/zcyc_params/zcyc/?DateTo=04.05.2017" xr:uid="{00000000-0004-0000-0C00-0000BB000000}"/>
    <hyperlink ref="A196" r:id="rId189" display="https://www.cbr.ru/hd_base/zcyc_params/zcyc/?DateTo=03.05.2017" xr:uid="{00000000-0004-0000-0C00-0000BC000000}"/>
    <hyperlink ref="A197" r:id="rId190" display="https://www.cbr.ru/hd_base/zcyc_params/zcyc/?DateTo=02.05.2017" xr:uid="{00000000-0004-0000-0C00-0000BD000000}"/>
    <hyperlink ref="A198" r:id="rId191" display="https://www.cbr.ru/hd_base/zcyc_params/zcyc/?DateTo=28.04.2017" xr:uid="{00000000-0004-0000-0C00-0000BE000000}"/>
    <hyperlink ref="A199" r:id="rId192" display="https://www.cbr.ru/hd_base/zcyc_params/zcyc/?DateTo=27.04.2017" xr:uid="{00000000-0004-0000-0C00-0000BF000000}"/>
    <hyperlink ref="A200" r:id="rId193" display="https://www.cbr.ru/hd_base/zcyc_params/zcyc/?DateTo=26.04.2017" xr:uid="{00000000-0004-0000-0C00-0000C0000000}"/>
    <hyperlink ref="A201" r:id="rId194" display="https://www.cbr.ru/hd_base/zcyc_params/zcyc/?DateTo=25.04.2017" xr:uid="{00000000-0004-0000-0C00-0000C1000000}"/>
    <hyperlink ref="A202" r:id="rId195" display="https://www.cbr.ru/hd_base/zcyc_params/zcyc/?DateTo=24.04.2017" xr:uid="{00000000-0004-0000-0C00-0000C2000000}"/>
    <hyperlink ref="A203" r:id="rId196" display="https://www.cbr.ru/hd_base/zcyc_params/zcyc/?DateTo=20.04.2017" xr:uid="{00000000-0004-0000-0C00-0000C3000000}"/>
    <hyperlink ref="A204" r:id="rId197" display="https://www.cbr.ru/hd_base/zcyc_params/zcyc/?DateTo=19.04.2017" xr:uid="{00000000-0004-0000-0C00-0000C4000000}"/>
    <hyperlink ref="A205" r:id="rId198" display="https://www.cbr.ru/hd_base/zcyc_params/zcyc/?DateTo=18.04.2017" xr:uid="{00000000-0004-0000-0C00-0000C5000000}"/>
    <hyperlink ref="A206" r:id="rId199" display="https://www.cbr.ru/hd_base/zcyc_params/zcyc/?DateTo=17.04.2017" xr:uid="{00000000-0004-0000-0C00-0000C6000000}"/>
    <hyperlink ref="A207" r:id="rId200" display="https://www.cbr.ru/hd_base/zcyc_params/zcyc/?DateTo=14.04.2017" xr:uid="{00000000-0004-0000-0C00-0000C7000000}"/>
    <hyperlink ref="A208" r:id="rId201" display="https://www.cbr.ru/hd_base/zcyc_params/zcyc/?DateTo=13.04.2017" xr:uid="{00000000-0004-0000-0C00-0000C8000000}"/>
    <hyperlink ref="A209" r:id="rId202" display="https://www.cbr.ru/hd_base/zcyc_params/zcyc/?DateTo=12.04.2017" xr:uid="{00000000-0004-0000-0C00-0000C9000000}"/>
    <hyperlink ref="A210" r:id="rId203" display="https://www.cbr.ru/hd_base/zcyc_params/zcyc/?DateTo=11.04.2017" xr:uid="{00000000-0004-0000-0C00-0000CA000000}"/>
    <hyperlink ref="A211" r:id="rId204" display="https://www.cbr.ru/hd_base/zcyc_params/zcyc/?DateTo=10.04.2017" xr:uid="{00000000-0004-0000-0C00-0000CB000000}"/>
    <hyperlink ref="A212" r:id="rId205" display="https://www.cbr.ru/hd_base/zcyc_params/zcyc/?DateTo=07.04.2017" xr:uid="{00000000-0004-0000-0C00-0000CC000000}"/>
    <hyperlink ref="A213" r:id="rId206" display="https://www.cbr.ru/hd_base/zcyc_params/zcyc/?DateTo=06.04.2017" xr:uid="{00000000-0004-0000-0C00-0000CD000000}"/>
    <hyperlink ref="A214" r:id="rId207" display="https://www.cbr.ru/hd_base/zcyc_params/zcyc/?DateTo=05.04.2017" xr:uid="{00000000-0004-0000-0C00-0000CE000000}"/>
    <hyperlink ref="A215" r:id="rId208" display="https://www.cbr.ru/hd_base/zcyc_params/zcyc/?DateTo=04.04.2017" xr:uid="{00000000-0004-0000-0C00-0000CF000000}"/>
    <hyperlink ref="A216" r:id="rId209" display="https://www.cbr.ru/hd_base/zcyc_params/zcyc/?DateTo=03.04.2017" xr:uid="{00000000-0004-0000-0C00-0000D0000000}"/>
    <hyperlink ref="A217" r:id="rId210" display="https://www.cbr.ru/hd_base/zcyc_params/zcyc/?DateTo=31.03.2017" xr:uid="{00000000-0004-0000-0C00-0000D1000000}"/>
    <hyperlink ref="A218" r:id="rId211" display="https://www.cbr.ru/hd_base/zcyc_params/zcyc/?DateTo=30.03.2017" xr:uid="{00000000-0004-0000-0C00-0000D2000000}"/>
    <hyperlink ref="A219" r:id="rId212" display="https://www.cbr.ru/hd_base/zcyc_params/zcyc/?DateTo=29.03.2017" xr:uid="{00000000-0004-0000-0C00-0000D3000000}"/>
    <hyperlink ref="A220" r:id="rId213" display="https://www.cbr.ru/hd_base/zcyc_params/zcyc/?DateTo=28.03.2017" xr:uid="{00000000-0004-0000-0C00-0000D4000000}"/>
    <hyperlink ref="A221" r:id="rId214" display="https://www.cbr.ru/hd_base/zcyc_params/zcyc/?DateTo=27.03.2017" xr:uid="{00000000-0004-0000-0C00-0000D5000000}"/>
    <hyperlink ref="A222" r:id="rId215" display="https://www.cbr.ru/hd_base/zcyc_params/zcyc/?DateTo=24.03.2017" xr:uid="{00000000-0004-0000-0C00-0000D6000000}"/>
    <hyperlink ref="A223" r:id="rId216" display="https://www.cbr.ru/hd_base/zcyc_params/zcyc/?DateTo=23.03.2017" xr:uid="{00000000-0004-0000-0C00-0000D7000000}"/>
    <hyperlink ref="A224" r:id="rId217" display="https://www.cbr.ru/hd_base/zcyc_params/zcyc/?DateTo=22.03.2017" xr:uid="{00000000-0004-0000-0C00-0000D8000000}"/>
    <hyperlink ref="A225" r:id="rId218" display="https://www.cbr.ru/hd_base/zcyc_params/zcyc/?DateTo=21.03.2017" xr:uid="{00000000-0004-0000-0C00-0000D9000000}"/>
    <hyperlink ref="A226" r:id="rId219" display="https://www.cbr.ru/hd_base/zcyc_params/zcyc/?DateTo=20.03.2017" xr:uid="{00000000-0004-0000-0C00-0000DA000000}"/>
    <hyperlink ref="A227" r:id="rId220" display="https://www.cbr.ru/hd_base/zcyc_params/zcyc/?DateTo=17.03.2017" xr:uid="{00000000-0004-0000-0C00-0000DB000000}"/>
    <hyperlink ref="A228" r:id="rId221" display="https://www.cbr.ru/hd_base/zcyc_params/zcyc/?DateTo=16.03.2017" xr:uid="{00000000-0004-0000-0C00-0000DC000000}"/>
    <hyperlink ref="A229" r:id="rId222" display="https://www.cbr.ru/hd_base/zcyc_params/zcyc/?DateTo=15.03.2017" xr:uid="{00000000-0004-0000-0C00-0000DD000000}"/>
    <hyperlink ref="A230" r:id="rId223" display="https://www.cbr.ru/hd_base/zcyc_params/zcyc/?DateTo=14.03.2017" xr:uid="{00000000-0004-0000-0C00-0000DE000000}"/>
    <hyperlink ref="A231" r:id="rId224" display="https://www.cbr.ru/hd_base/zcyc_params/zcyc/?DateTo=13.03.2017" xr:uid="{00000000-0004-0000-0C00-0000DF000000}"/>
    <hyperlink ref="A232" r:id="rId225" display="https://www.cbr.ru/hd_base/zcyc_params/zcyc/?DateTo=10.03.2017" xr:uid="{00000000-0004-0000-0C00-0000E0000000}"/>
    <hyperlink ref="A233" r:id="rId226" display="https://www.cbr.ru/hd_base/zcyc_params/zcyc/?DateTo=09.03.2017" xr:uid="{00000000-0004-0000-0C00-0000E1000000}"/>
    <hyperlink ref="A234" r:id="rId227" display="https://www.cbr.ru/hd_base/zcyc_params/zcyc/?DateTo=07.03.2017" xr:uid="{00000000-0004-0000-0C00-0000E2000000}"/>
    <hyperlink ref="A235" r:id="rId228" display="https://www.cbr.ru/hd_base/zcyc_params/zcyc/?DateTo=06.03.2017" xr:uid="{00000000-0004-0000-0C00-0000E3000000}"/>
    <hyperlink ref="A236" r:id="rId229" display="https://www.cbr.ru/hd_base/zcyc_params/zcyc/?DateTo=03.03.2017" xr:uid="{00000000-0004-0000-0C00-0000E4000000}"/>
    <hyperlink ref="A237" r:id="rId230" display="https://www.cbr.ru/hd_base/zcyc_params/zcyc/?DateTo=02.03.2017" xr:uid="{00000000-0004-0000-0C00-0000E5000000}"/>
    <hyperlink ref="A238" r:id="rId231" display="https://www.cbr.ru/hd_base/zcyc_params/zcyc/?DateTo=01.03.2017" xr:uid="{00000000-0004-0000-0C00-0000E6000000}"/>
    <hyperlink ref="A239" r:id="rId232" display="https://www.cbr.ru/hd_base/zcyc_params/zcyc/?DateTo=28.02.2017" xr:uid="{00000000-0004-0000-0C00-0000E7000000}"/>
    <hyperlink ref="A240" r:id="rId233" display="https://www.cbr.ru/hd_base/zcyc_params/zcyc/?DateTo=27.02.2017" xr:uid="{00000000-0004-0000-0C00-0000E8000000}"/>
    <hyperlink ref="A241" r:id="rId234" display="https://www.cbr.ru/hd_base/zcyc_params/zcyc/?DateTo=24.02.2017" xr:uid="{00000000-0004-0000-0C00-0000E9000000}"/>
    <hyperlink ref="A242" r:id="rId235" display="https://www.cbr.ru/hd_base/zcyc_params/zcyc/?DateTo=22.02.2017" xr:uid="{00000000-0004-0000-0C00-0000EA000000}"/>
    <hyperlink ref="A243" r:id="rId236" display="https://www.cbr.ru/hd_base/zcyc_params/zcyc/?DateTo=21.02.2017" xr:uid="{00000000-0004-0000-0C00-0000EB000000}"/>
    <hyperlink ref="A244" r:id="rId237" display="https://www.cbr.ru/hd_base/zcyc_params/zcyc/?DateTo=20.02.2017" xr:uid="{00000000-0004-0000-0C00-0000EC000000}"/>
    <hyperlink ref="A245" r:id="rId238" display="https://www.cbr.ru/hd_base/zcyc_params/zcyc/?DateTo=17.02.2017" xr:uid="{00000000-0004-0000-0C00-0000ED000000}"/>
    <hyperlink ref="A246" r:id="rId239" display="https://www.cbr.ru/hd_base/zcyc_params/zcyc/?DateTo=16.02.2017" xr:uid="{00000000-0004-0000-0C00-0000EE000000}"/>
    <hyperlink ref="A247" r:id="rId240" display="https://www.cbr.ru/hd_base/zcyc_params/zcyc/?DateTo=15.02.2017" xr:uid="{00000000-0004-0000-0C00-0000EF000000}"/>
    <hyperlink ref="A248" r:id="rId241" display="https://www.cbr.ru/hd_base/zcyc_params/zcyc/?DateTo=14.02.2017" xr:uid="{00000000-0004-0000-0C00-0000F0000000}"/>
    <hyperlink ref="A249" r:id="rId242" display="https://www.cbr.ru/hd_base/zcyc_params/zcyc/?DateTo=13.02.2017" xr:uid="{00000000-0004-0000-0C00-0000F1000000}"/>
    <hyperlink ref="A250" r:id="rId243" display="https://www.cbr.ru/hd_base/zcyc_params/zcyc/?DateTo=10.02.2017" xr:uid="{00000000-0004-0000-0C00-0000F2000000}"/>
    <hyperlink ref="A251" r:id="rId244" display="https://www.cbr.ru/hd_base/zcyc_params/zcyc/?DateTo=09.02.2017" xr:uid="{00000000-0004-0000-0C00-0000F3000000}"/>
    <hyperlink ref="A252" r:id="rId245" display="https://www.cbr.ru/hd_base/zcyc_params/zcyc/?DateTo=08.02.2017" xr:uid="{00000000-0004-0000-0C00-0000F4000000}"/>
    <hyperlink ref="A253" r:id="rId246" display="https://www.cbr.ru/hd_base/zcyc_params/zcyc/?DateTo=07.02.2017" xr:uid="{00000000-0004-0000-0C00-0000F5000000}"/>
    <hyperlink ref="A254" r:id="rId247" display="https://www.cbr.ru/hd_base/zcyc_params/zcyc/?DateTo=06.02.2017" xr:uid="{00000000-0004-0000-0C00-0000F6000000}"/>
    <hyperlink ref="A255" r:id="rId248" display="https://www.cbr.ru/hd_base/zcyc_params/zcyc/?DateTo=03.02.2017" xr:uid="{00000000-0004-0000-0C00-0000F7000000}"/>
    <hyperlink ref="A256" r:id="rId249" display="https://www.cbr.ru/hd_base/zcyc_params/zcyc/?DateTo=02.02.2017" xr:uid="{00000000-0004-0000-0C00-0000F8000000}"/>
    <hyperlink ref="A257" r:id="rId250" display="https://www.cbr.ru/hd_base/zcyc_params/zcyc/?DateTo=01.02.2017" xr:uid="{00000000-0004-0000-0C00-0000F9000000}"/>
    <hyperlink ref="A258" r:id="rId251" display="https://www.cbr.ru/hd_base/zcyc_params/zcyc/?DateTo=31.01.2017" xr:uid="{00000000-0004-0000-0C00-0000FA000000}"/>
    <hyperlink ref="A259" r:id="rId252" display="https://www.cbr.ru/hd_base/zcyc_params/zcyc/?DateTo=30.01.2017" xr:uid="{00000000-0004-0000-0C00-0000FB000000}"/>
    <hyperlink ref="A260" r:id="rId253" display="https://www.cbr.ru/hd_base/zcyc_params/zcyc/?DateTo=27.01.2017" xr:uid="{00000000-0004-0000-0C00-0000FC000000}"/>
    <hyperlink ref="A261" r:id="rId254" display="https://www.cbr.ru/hd_base/zcyc_params/zcyc/?DateTo=26.01.2017" xr:uid="{00000000-0004-0000-0C00-0000FD000000}"/>
    <hyperlink ref="A262" r:id="rId255" display="https://www.cbr.ru/hd_base/zcyc_params/zcyc/?DateTo=25.01.2017" xr:uid="{00000000-0004-0000-0C00-0000FE000000}"/>
    <hyperlink ref="A263" r:id="rId256" display="https://www.cbr.ru/hd_base/zcyc_params/zcyc/?DateTo=24.01.2017" xr:uid="{00000000-0004-0000-0C00-0000FF000000}"/>
    <hyperlink ref="A264" r:id="rId257" display="https://www.cbr.ru/hd_base/zcyc_params/zcyc/?DateTo=23.01.2017" xr:uid="{00000000-0004-0000-0C00-000000010000}"/>
    <hyperlink ref="A265" r:id="rId258" display="https://www.cbr.ru/hd_base/zcyc_params/zcyc/?DateTo=20.01.2017" xr:uid="{00000000-0004-0000-0C00-000001010000}"/>
    <hyperlink ref="A266" r:id="rId259" display="https://www.cbr.ru/hd_base/zcyc_params/zcyc/?DateTo=19.01.2017" xr:uid="{00000000-0004-0000-0C00-000002010000}"/>
    <hyperlink ref="A267" r:id="rId260" display="https://www.cbr.ru/hd_base/zcyc_params/zcyc/?DateTo=18.01.2017" xr:uid="{00000000-0004-0000-0C00-000003010000}"/>
    <hyperlink ref="A268" r:id="rId261" display="https://www.cbr.ru/hd_base/zcyc_params/zcyc/?DateTo=17.01.2017" xr:uid="{00000000-0004-0000-0C00-000004010000}"/>
    <hyperlink ref="A269" r:id="rId262" display="https://www.cbr.ru/hd_base/zcyc_params/zcyc/?DateTo=16.01.2017" xr:uid="{00000000-0004-0000-0C00-000005010000}"/>
    <hyperlink ref="A270" r:id="rId263" display="https://www.cbr.ru/hd_base/zcyc_params/zcyc/?DateTo=13.01.2017" xr:uid="{00000000-0004-0000-0C00-000006010000}"/>
    <hyperlink ref="A271" r:id="rId264" display="https://www.cbr.ru/hd_base/zcyc_params/zcyc/?DateTo=12.01.2017" xr:uid="{00000000-0004-0000-0C00-000007010000}"/>
    <hyperlink ref="A272" r:id="rId265" display="https://www.cbr.ru/hd_base/zcyc_params/zcyc/?DateTo=11.01.2017" xr:uid="{00000000-0004-0000-0C00-000008010000}"/>
    <hyperlink ref="A273" r:id="rId266" display="https://www.cbr.ru/hd_base/zcyc_params/zcyc/?DateTo=10.01.2017" xr:uid="{00000000-0004-0000-0C00-000009010000}"/>
    <hyperlink ref="A274" r:id="rId267" display="https://www.cbr.ru/hd_base/zcyc_params/zcyc/?DateTo=09.01.2017" xr:uid="{00000000-0004-0000-0C00-00000A010000}"/>
    <hyperlink ref="A275" r:id="rId268" display="https://www.cbr.ru/hd_base/zcyc_params/zcyc/?DateTo=06.01.2017" xr:uid="{00000000-0004-0000-0C00-00000B010000}"/>
    <hyperlink ref="A276" r:id="rId269" display="https://www.cbr.ru/hd_base/zcyc_params/zcyc/?DateTo=05.01.2017" xr:uid="{00000000-0004-0000-0C00-00000C010000}"/>
    <hyperlink ref="A277" r:id="rId270" display="https://www.cbr.ru/hd_base/zcyc_params/zcyc/?DateTo=04.01.2017" xr:uid="{00000000-0004-0000-0C00-00000D010000}"/>
    <hyperlink ref="A278" r:id="rId271" display="https://www.cbr.ru/hd_base/zcyc_params/zcyc/?DateTo=03.01.2017" xr:uid="{00000000-0004-0000-0C00-00000E010000}"/>
    <hyperlink ref="A279" r:id="rId272" display="https://www.cbr.ru/hd_base/zcyc_params/zcyc/?DateTo=30.12.2016" xr:uid="{00000000-0004-0000-0C00-00000F010000}"/>
    <hyperlink ref="A280" r:id="rId273" display="https://www.cbr.ru/hd_base/zcyc_params/zcyc/?DateTo=29.12.2016" xr:uid="{00000000-0004-0000-0C00-000010010000}"/>
    <hyperlink ref="A281" r:id="rId274" display="https://www.cbr.ru/hd_base/zcyc_params/zcyc/?DateTo=28.12.2016" xr:uid="{00000000-0004-0000-0C00-000011010000}"/>
    <hyperlink ref="A282" r:id="rId275" display="https://www.cbr.ru/hd_base/zcyc_params/zcyc/?DateTo=27.12.2016" xr:uid="{00000000-0004-0000-0C00-000012010000}"/>
    <hyperlink ref="A283" r:id="rId276" display="https://www.cbr.ru/hd_base/zcyc_params/zcyc/?DateTo=26.12.2016" xr:uid="{00000000-0004-0000-0C00-000013010000}"/>
    <hyperlink ref="A284" r:id="rId277" display="https://www.cbr.ru/hd_base/zcyc_params/zcyc/?DateTo=23.12.2016" xr:uid="{00000000-0004-0000-0C00-000014010000}"/>
    <hyperlink ref="A285" r:id="rId278" display="https://www.cbr.ru/hd_base/zcyc_params/zcyc/?DateTo=22.12.2016" xr:uid="{00000000-0004-0000-0C00-000015010000}"/>
    <hyperlink ref="A286" r:id="rId279" display="https://www.cbr.ru/hd_base/zcyc_params/zcyc/?DateTo=21.12.2016" xr:uid="{00000000-0004-0000-0C00-000016010000}"/>
    <hyperlink ref="A287" r:id="rId280" display="https://www.cbr.ru/hd_base/zcyc_params/zcyc/?DateTo=20.12.2016" xr:uid="{00000000-0004-0000-0C00-000017010000}"/>
    <hyperlink ref="A288" r:id="rId281" display="https://www.cbr.ru/hd_base/zcyc_params/zcyc/?DateTo=19.12.2016" xr:uid="{00000000-0004-0000-0C00-000018010000}"/>
    <hyperlink ref="A289" r:id="rId282" display="https://www.cbr.ru/hd_base/zcyc_params/zcyc/?DateTo=16.12.2016" xr:uid="{00000000-0004-0000-0C00-000019010000}"/>
    <hyperlink ref="A290" r:id="rId283" display="https://www.cbr.ru/hd_base/zcyc_params/zcyc/?DateTo=15.12.2016" xr:uid="{00000000-0004-0000-0C00-00001A010000}"/>
    <hyperlink ref="A291" r:id="rId284" display="https://www.cbr.ru/hd_base/zcyc_params/zcyc/?DateTo=14.12.2016" xr:uid="{00000000-0004-0000-0C00-00001B010000}"/>
    <hyperlink ref="A292" r:id="rId285" display="https://www.cbr.ru/hd_base/zcyc_params/zcyc/?DateTo=13.12.2016" xr:uid="{00000000-0004-0000-0C00-00001C010000}"/>
    <hyperlink ref="A293" r:id="rId286" display="https://www.cbr.ru/hd_base/zcyc_params/zcyc/?DateTo=12.12.2016" xr:uid="{00000000-0004-0000-0C00-00001D010000}"/>
    <hyperlink ref="A294" r:id="rId287" display="https://www.cbr.ru/hd_base/zcyc_params/zcyc/?DateTo=09.12.2016" xr:uid="{00000000-0004-0000-0C00-00001E010000}"/>
    <hyperlink ref="A295" r:id="rId288" display="https://www.cbr.ru/hd_base/zcyc_params/zcyc/?DateTo=08.12.2016" xr:uid="{00000000-0004-0000-0C00-00001F010000}"/>
    <hyperlink ref="A296" r:id="rId289" display="https://www.cbr.ru/hd_base/zcyc_params/zcyc/?DateTo=07.12.2016" xr:uid="{00000000-0004-0000-0C00-000020010000}"/>
    <hyperlink ref="A297" r:id="rId290" display="https://www.cbr.ru/hd_base/zcyc_params/zcyc/?DateTo=06.12.2016" xr:uid="{00000000-0004-0000-0C00-000021010000}"/>
    <hyperlink ref="A298" r:id="rId291" display="https://www.cbr.ru/hd_base/zcyc_params/zcyc/?DateTo=05.12.2016" xr:uid="{00000000-0004-0000-0C00-000022010000}"/>
    <hyperlink ref="A299" r:id="rId292" display="https://www.cbr.ru/hd_base/zcyc_params/zcyc/?DateTo=02.12.2016" xr:uid="{00000000-0004-0000-0C00-000023010000}"/>
    <hyperlink ref="A300" r:id="rId293" display="https://www.cbr.ru/hd_base/zcyc_params/zcyc/?DateTo=01.12.2016" xr:uid="{00000000-0004-0000-0C00-000024010000}"/>
    <hyperlink ref="A301" r:id="rId294" display="https://www.cbr.ru/hd_base/zcyc_params/zcyc/?DateTo=30.11.2016" xr:uid="{00000000-0004-0000-0C00-000025010000}"/>
    <hyperlink ref="A302" r:id="rId295" display="https://www.cbr.ru/hd_base/zcyc_params/zcyc/?DateTo=29.11.2016" xr:uid="{00000000-0004-0000-0C00-000026010000}"/>
    <hyperlink ref="A303" r:id="rId296" display="https://www.cbr.ru/hd_base/zcyc_params/zcyc/?DateTo=28.11.2016" xr:uid="{00000000-0004-0000-0C00-000027010000}"/>
    <hyperlink ref="A304" r:id="rId297" display="https://www.cbr.ru/hd_base/zcyc_params/zcyc/?DateTo=25.11.2016" xr:uid="{00000000-0004-0000-0C00-000028010000}"/>
    <hyperlink ref="A305" r:id="rId298" display="https://www.cbr.ru/hd_base/zcyc_params/zcyc/?DateTo=24.11.2016" xr:uid="{00000000-0004-0000-0C00-000029010000}"/>
    <hyperlink ref="A306" r:id="rId299" display="https://www.cbr.ru/hd_base/zcyc_params/zcyc/?DateTo=23.11.2016" xr:uid="{00000000-0004-0000-0C00-00002A010000}"/>
    <hyperlink ref="A307" r:id="rId300" display="https://www.cbr.ru/hd_base/zcyc_params/zcyc/?DateTo=22.11.2016" xr:uid="{00000000-0004-0000-0C00-00002B010000}"/>
    <hyperlink ref="A308" r:id="rId301" display="https://www.cbr.ru/hd_base/zcyc_params/zcyc/?DateTo=21.11.2016" xr:uid="{00000000-0004-0000-0C00-00002C010000}"/>
    <hyperlink ref="A309" r:id="rId302" display="https://www.cbr.ru/hd_base/zcyc_params/zcyc/?DateTo=18.11.2016" xr:uid="{00000000-0004-0000-0C00-00002D010000}"/>
    <hyperlink ref="A310" r:id="rId303" display="https://www.cbr.ru/hd_base/zcyc_params/zcyc/?DateTo=17.11.2016" xr:uid="{00000000-0004-0000-0C00-00002E010000}"/>
    <hyperlink ref="A311" r:id="rId304" display="https://www.cbr.ru/hd_base/zcyc_params/zcyc/?DateTo=16.11.2016" xr:uid="{00000000-0004-0000-0C00-00002F010000}"/>
    <hyperlink ref="A312" r:id="rId305" display="https://www.cbr.ru/hd_base/zcyc_params/zcyc/?DateTo=15.11.2016" xr:uid="{00000000-0004-0000-0C00-000030010000}"/>
    <hyperlink ref="A313" r:id="rId306" display="https://www.cbr.ru/hd_base/zcyc_params/zcyc/?DateTo=14.11.2016" xr:uid="{00000000-0004-0000-0C00-000031010000}"/>
    <hyperlink ref="A314" r:id="rId307" display="https://www.cbr.ru/hd_base/zcyc_params/zcyc/?DateTo=11.11.2016" xr:uid="{00000000-0004-0000-0C00-000032010000}"/>
    <hyperlink ref="A315" r:id="rId308" display="https://www.cbr.ru/hd_base/zcyc_params/zcyc/?DateTo=10.11.2016" xr:uid="{00000000-0004-0000-0C00-000033010000}"/>
    <hyperlink ref="A316" r:id="rId309" display="https://www.cbr.ru/hd_base/zcyc_params/zcyc/?DateTo=09.11.2016" xr:uid="{00000000-0004-0000-0C00-000034010000}"/>
    <hyperlink ref="A317" r:id="rId310" display="https://www.cbr.ru/hd_base/zcyc_params/zcyc/?DateTo=08.11.2016" xr:uid="{00000000-0004-0000-0C00-000035010000}"/>
    <hyperlink ref="A318" r:id="rId311" display="https://www.cbr.ru/hd_base/zcyc_params/zcyc/?DateTo=07.11.2016" xr:uid="{00000000-0004-0000-0C00-000036010000}"/>
    <hyperlink ref="A319" r:id="rId312" display="https://www.cbr.ru/hd_base/zcyc_params/zcyc/?DateTo=03.11.2016" xr:uid="{00000000-0004-0000-0C00-000037010000}"/>
    <hyperlink ref="A320" r:id="rId313" display="https://www.cbr.ru/hd_base/zcyc_params/zcyc/?DateTo=02.11.2016" xr:uid="{00000000-0004-0000-0C00-000038010000}"/>
    <hyperlink ref="A321" r:id="rId314" display="https://www.cbr.ru/hd_base/zcyc_params/zcyc/?DateTo=01.11.2016" xr:uid="{00000000-0004-0000-0C00-000039010000}"/>
    <hyperlink ref="A322" r:id="rId315" display="https://www.cbr.ru/hd_base/zcyc_params/zcyc/?DateTo=31.10.2016" xr:uid="{00000000-0004-0000-0C00-00003A010000}"/>
    <hyperlink ref="A323" r:id="rId316" display="https://www.cbr.ru/hd_base/zcyc_params/zcyc/?DateTo=28.10.2016" xr:uid="{00000000-0004-0000-0C00-00003B010000}"/>
    <hyperlink ref="A324" r:id="rId317" display="https://www.cbr.ru/hd_base/zcyc_params/zcyc/?DateTo=27.10.2016" xr:uid="{00000000-0004-0000-0C00-00003C010000}"/>
    <hyperlink ref="A325" r:id="rId318" display="https://www.cbr.ru/hd_base/zcyc_params/zcyc/?DateTo=26.10.2016" xr:uid="{00000000-0004-0000-0C00-00003D010000}"/>
    <hyperlink ref="A326" r:id="rId319" display="https://www.cbr.ru/hd_base/zcyc_params/zcyc/?DateTo=25.10.2016" xr:uid="{00000000-0004-0000-0C00-00003E010000}"/>
    <hyperlink ref="A327" r:id="rId320" display="https://www.cbr.ru/hd_base/zcyc_params/zcyc/?DateTo=24.10.2016" xr:uid="{00000000-0004-0000-0C00-00003F010000}"/>
    <hyperlink ref="A328" r:id="rId321" display="https://www.cbr.ru/hd_base/zcyc_params/zcyc/?DateTo=21.10.2016" xr:uid="{00000000-0004-0000-0C00-000040010000}"/>
    <hyperlink ref="A329" r:id="rId322" display="https://www.cbr.ru/hd_base/zcyc_params/zcyc/?DateTo=20.10.2016" xr:uid="{00000000-0004-0000-0C00-000041010000}"/>
    <hyperlink ref="A330" r:id="rId323" display="https://www.cbr.ru/hd_base/zcyc_params/zcyc/?DateTo=19.10.2016" xr:uid="{00000000-0004-0000-0C00-000042010000}"/>
    <hyperlink ref="A331" r:id="rId324" display="https://www.cbr.ru/hd_base/zcyc_params/zcyc/?DateTo=18.10.2016" xr:uid="{00000000-0004-0000-0C00-000043010000}"/>
    <hyperlink ref="A332" r:id="rId325" display="https://www.cbr.ru/hd_base/zcyc_params/zcyc/?DateTo=17.10.2016" xr:uid="{00000000-0004-0000-0C00-000044010000}"/>
    <hyperlink ref="A333" r:id="rId326" display="https://www.cbr.ru/hd_base/zcyc_params/zcyc/?DateTo=14.10.2016" xr:uid="{00000000-0004-0000-0C00-000045010000}"/>
    <hyperlink ref="A334" r:id="rId327" display="https://www.cbr.ru/hd_base/zcyc_params/zcyc/?DateTo=13.10.2016" xr:uid="{00000000-0004-0000-0C00-000046010000}"/>
    <hyperlink ref="A335" r:id="rId328" display="https://www.cbr.ru/hd_base/zcyc_params/zcyc/?DateTo=12.10.2016" xr:uid="{00000000-0004-0000-0C00-000047010000}"/>
    <hyperlink ref="A336" r:id="rId329" display="https://www.cbr.ru/hd_base/zcyc_params/zcyc/?DateTo=11.10.2016" xr:uid="{00000000-0004-0000-0C00-000048010000}"/>
    <hyperlink ref="A337" r:id="rId330" display="https://www.cbr.ru/hd_base/zcyc_params/zcyc/?DateTo=10.10.2016" xr:uid="{00000000-0004-0000-0C00-000049010000}"/>
    <hyperlink ref="A338" r:id="rId331" display="https://www.cbr.ru/hd_base/zcyc_params/zcyc/?DateTo=07.10.2016" xr:uid="{00000000-0004-0000-0C00-00004A010000}"/>
    <hyperlink ref="A339" r:id="rId332" display="https://www.cbr.ru/hd_base/zcyc_params/zcyc/?DateTo=06.10.2016" xr:uid="{00000000-0004-0000-0C00-00004B010000}"/>
    <hyperlink ref="A340" r:id="rId333" display="https://www.cbr.ru/hd_base/zcyc_params/zcyc/?DateTo=05.10.2016" xr:uid="{00000000-0004-0000-0C00-00004C010000}"/>
    <hyperlink ref="A341" r:id="rId334" display="https://www.cbr.ru/hd_base/zcyc_params/zcyc/?DateTo=04.10.2016" xr:uid="{00000000-0004-0000-0C00-00004D010000}"/>
    <hyperlink ref="A342" r:id="rId335" display="https://www.cbr.ru/hd_base/zcyc_params/zcyc/?DateTo=03.10.2016" xr:uid="{00000000-0004-0000-0C00-00004E010000}"/>
    <hyperlink ref="A343" r:id="rId336" display="https://www.cbr.ru/hd_base/zcyc_params/zcyc/?DateTo=30.09.2016" xr:uid="{00000000-0004-0000-0C00-00004F010000}"/>
    <hyperlink ref="A344" r:id="rId337" display="https://www.cbr.ru/hd_base/zcyc_params/zcyc/?DateTo=29.09.2016" xr:uid="{00000000-0004-0000-0C00-000050010000}"/>
    <hyperlink ref="A345" r:id="rId338" display="https://www.cbr.ru/hd_base/zcyc_params/zcyc/?DateTo=28.09.2016" xr:uid="{00000000-0004-0000-0C00-000051010000}"/>
    <hyperlink ref="A346" r:id="rId339" display="https://www.cbr.ru/hd_base/zcyc_params/zcyc/?DateTo=27.09.2016" xr:uid="{00000000-0004-0000-0C00-000052010000}"/>
    <hyperlink ref="A347" r:id="rId340" display="https://www.cbr.ru/hd_base/zcyc_params/zcyc/?DateTo=26.09.2016" xr:uid="{00000000-0004-0000-0C00-000053010000}"/>
    <hyperlink ref="A348" r:id="rId341" display="https://www.cbr.ru/hd_base/zcyc_params/zcyc/?DateTo=23.09.2016" xr:uid="{00000000-0004-0000-0C00-000054010000}"/>
    <hyperlink ref="A349" r:id="rId342" display="https://www.cbr.ru/hd_base/zcyc_params/zcyc/?DateTo=22.09.2016" xr:uid="{00000000-0004-0000-0C00-000055010000}"/>
    <hyperlink ref="A350" r:id="rId343" display="https://www.cbr.ru/hd_base/zcyc_params/zcyc/?DateTo=21.09.2016" xr:uid="{00000000-0004-0000-0C00-000056010000}"/>
    <hyperlink ref="A351" r:id="rId344" display="https://www.cbr.ru/hd_base/zcyc_params/zcyc/?DateTo=20.09.2016" xr:uid="{00000000-0004-0000-0C00-000057010000}"/>
    <hyperlink ref="A352" r:id="rId345" display="https://www.cbr.ru/hd_base/zcyc_params/zcyc/?DateTo=19.09.2016" xr:uid="{00000000-0004-0000-0C00-000058010000}"/>
    <hyperlink ref="A353" r:id="rId346" display="https://www.cbr.ru/hd_base/zcyc_params/zcyc/?DateTo=16.09.2016" xr:uid="{00000000-0004-0000-0C00-000059010000}"/>
    <hyperlink ref="A354" r:id="rId347" display="https://www.cbr.ru/hd_base/zcyc_params/zcyc/?DateTo=15.09.2016" xr:uid="{00000000-0004-0000-0C00-00005A010000}"/>
    <hyperlink ref="A355" r:id="rId348" display="https://www.cbr.ru/hd_base/zcyc_params/zcyc/?DateTo=14.09.2016" xr:uid="{00000000-0004-0000-0C00-00005B010000}"/>
    <hyperlink ref="A356" r:id="rId349" display="https://www.cbr.ru/hd_base/zcyc_params/zcyc/?DateTo=13.09.2016" xr:uid="{00000000-0004-0000-0C00-00005C010000}"/>
    <hyperlink ref="A357" r:id="rId350" display="https://www.cbr.ru/hd_base/zcyc_params/zcyc/?DateTo=12.09.2016" xr:uid="{00000000-0004-0000-0C00-00005D010000}"/>
    <hyperlink ref="A358" r:id="rId351" display="https://www.cbr.ru/hd_base/zcyc_params/zcyc/?DateTo=09.09.2016" xr:uid="{00000000-0004-0000-0C00-00005E010000}"/>
    <hyperlink ref="A359" r:id="rId352" display="https://www.cbr.ru/hd_base/zcyc_params/zcyc/?DateTo=08.09.2016" xr:uid="{00000000-0004-0000-0C00-00005F010000}"/>
    <hyperlink ref="A360" r:id="rId353" display="https://www.cbr.ru/hd_base/zcyc_params/zcyc/?DateTo=07.09.2016" xr:uid="{00000000-0004-0000-0C00-000060010000}"/>
    <hyperlink ref="A361" r:id="rId354" display="https://www.cbr.ru/hd_base/zcyc_params/zcyc/?DateTo=06.09.2016" xr:uid="{00000000-0004-0000-0C00-000061010000}"/>
    <hyperlink ref="A362" r:id="rId355" display="https://www.cbr.ru/hd_base/zcyc_params/zcyc/?DateTo=05.09.2016" xr:uid="{00000000-0004-0000-0C00-000062010000}"/>
    <hyperlink ref="A363" r:id="rId356" display="https://www.cbr.ru/hd_base/zcyc_params/zcyc/?DateTo=02.09.2016" xr:uid="{00000000-0004-0000-0C00-000063010000}"/>
    <hyperlink ref="A364" r:id="rId357" display="https://www.cbr.ru/hd_base/zcyc_params/zcyc/?DateTo=01.09.2016" xr:uid="{00000000-0004-0000-0C00-000064010000}"/>
    <hyperlink ref="A365" r:id="rId358" display="https://www.cbr.ru/hd_base/zcyc_params/zcyc/?DateTo=31.08.2016" xr:uid="{00000000-0004-0000-0C00-000065010000}"/>
    <hyperlink ref="A366" r:id="rId359" display="https://www.cbr.ru/hd_base/zcyc_params/zcyc/?DateTo=30.08.2016" xr:uid="{00000000-0004-0000-0C00-000066010000}"/>
    <hyperlink ref="A367" r:id="rId360" display="https://www.cbr.ru/hd_base/zcyc_params/zcyc/?DateTo=29.08.2016" xr:uid="{00000000-0004-0000-0C00-000067010000}"/>
    <hyperlink ref="A368" r:id="rId361" display="https://www.cbr.ru/hd_base/zcyc_params/zcyc/?DateTo=26.08.2016" xr:uid="{00000000-0004-0000-0C00-000068010000}"/>
    <hyperlink ref="A369" r:id="rId362" display="https://www.cbr.ru/hd_base/zcyc_params/zcyc/?DateTo=25.08.2016" xr:uid="{00000000-0004-0000-0C00-000069010000}"/>
    <hyperlink ref="A370" r:id="rId363" display="https://www.cbr.ru/hd_base/zcyc_params/zcyc/?DateTo=24.08.2016" xr:uid="{00000000-0004-0000-0C00-00006A010000}"/>
    <hyperlink ref="A371" r:id="rId364" display="https://www.cbr.ru/hd_base/zcyc_params/zcyc/?DateTo=23.08.2016" xr:uid="{00000000-0004-0000-0C00-00006B010000}"/>
    <hyperlink ref="A372" r:id="rId365" display="https://www.cbr.ru/hd_base/zcyc_params/zcyc/?DateTo=22.08.2016" xr:uid="{00000000-0004-0000-0C00-00006C010000}"/>
    <hyperlink ref="A373" r:id="rId366" display="https://www.cbr.ru/hd_base/zcyc_params/zcyc/?DateTo=19.08.2016" xr:uid="{00000000-0004-0000-0C00-00006D010000}"/>
    <hyperlink ref="A374" r:id="rId367" display="https://www.cbr.ru/hd_base/zcyc_params/zcyc/?DateTo=18.08.2016" xr:uid="{00000000-0004-0000-0C00-00006E010000}"/>
    <hyperlink ref="A375" r:id="rId368" display="https://www.cbr.ru/hd_base/zcyc_params/zcyc/?DateTo=17.08.2016" xr:uid="{00000000-0004-0000-0C00-00006F010000}"/>
    <hyperlink ref="A376" r:id="rId369" display="https://www.cbr.ru/hd_base/zcyc_params/zcyc/?DateTo=16.08.2016" xr:uid="{00000000-0004-0000-0C00-000070010000}"/>
    <hyperlink ref="A377" r:id="rId370" display="https://www.cbr.ru/hd_base/zcyc_params/zcyc/?DateTo=15.08.2016" xr:uid="{00000000-0004-0000-0C00-000071010000}"/>
    <hyperlink ref="A378" r:id="rId371" display="https://www.cbr.ru/hd_base/zcyc_params/zcyc/?DateTo=12.08.2016" xr:uid="{00000000-0004-0000-0C00-000072010000}"/>
    <hyperlink ref="A379" r:id="rId372" display="https://www.cbr.ru/hd_base/zcyc_params/zcyc/?DateTo=11.08.2016" xr:uid="{00000000-0004-0000-0C00-000073010000}"/>
    <hyperlink ref="A380" r:id="rId373" display="https://www.cbr.ru/hd_base/zcyc_params/zcyc/?DateTo=10.08.2016" xr:uid="{00000000-0004-0000-0C00-000074010000}"/>
    <hyperlink ref="A381" r:id="rId374" display="https://www.cbr.ru/hd_base/zcyc_params/zcyc/?DateTo=09.08.2016" xr:uid="{00000000-0004-0000-0C00-000075010000}"/>
    <hyperlink ref="A382" r:id="rId375" display="https://www.cbr.ru/hd_base/zcyc_params/zcyc/?DateTo=08.08.2016" xr:uid="{00000000-0004-0000-0C00-000076010000}"/>
    <hyperlink ref="A383" r:id="rId376" display="https://www.cbr.ru/hd_base/zcyc_params/zcyc/?DateTo=05.08.2016" xr:uid="{00000000-0004-0000-0C00-000077010000}"/>
    <hyperlink ref="A384" r:id="rId377" display="https://www.cbr.ru/hd_base/zcyc_params/zcyc/?DateTo=04.08.2016" xr:uid="{00000000-0004-0000-0C00-000078010000}"/>
    <hyperlink ref="A385" r:id="rId378" display="https://www.cbr.ru/hd_base/zcyc_params/zcyc/?DateTo=03.08.2016" xr:uid="{00000000-0004-0000-0C00-000079010000}"/>
    <hyperlink ref="A386" r:id="rId379" display="https://www.cbr.ru/hd_base/zcyc_params/zcyc/?DateTo=02.08.2016" xr:uid="{00000000-0004-0000-0C00-00007A010000}"/>
    <hyperlink ref="A387" r:id="rId380" display="https://www.cbr.ru/hd_base/zcyc_params/zcyc/?DateTo=01.08.2016" xr:uid="{00000000-0004-0000-0C00-00007B010000}"/>
    <hyperlink ref="A388" r:id="rId381" display="https://www.cbr.ru/hd_base/zcyc_params/zcyc/?DateTo=29.07.2016" xr:uid="{00000000-0004-0000-0C00-00007C010000}"/>
    <hyperlink ref="A389" r:id="rId382" display="https://www.cbr.ru/hd_base/zcyc_params/zcyc/?DateTo=28.07.2016" xr:uid="{00000000-0004-0000-0C00-00007D010000}"/>
    <hyperlink ref="A390" r:id="rId383" display="https://www.cbr.ru/hd_base/zcyc_params/zcyc/?DateTo=27.07.2016" xr:uid="{00000000-0004-0000-0C00-00007E010000}"/>
    <hyperlink ref="A391" r:id="rId384" display="https://www.cbr.ru/hd_base/zcyc_params/zcyc/?DateTo=26.07.2016" xr:uid="{00000000-0004-0000-0C00-00007F010000}"/>
    <hyperlink ref="A392" r:id="rId385" display="https://www.cbr.ru/hd_base/zcyc_params/zcyc/?DateTo=25.07.2016" xr:uid="{00000000-0004-0000-0C00-000080010000}"/>
    <hyperlink ref="A393" r:id="rId386" display="https://www.cbr.ru/hd_base/zcyc_params/zcyc/?DateTo=22.07.2016" xr:uid="{00000000-0004-0000-0C00-000081010000}"/>
    <hyperlink ref="A394" r:id="rId387" display="https://www.cbr.ru/hd_base/zcyc_params/zcyc/?DateTo=21.07.2016" xr:uid="{00000000-0004-0000-0C00-000082010000}"/>
    <hyperlink ref="A395" r:id="rId388" display="https://www.cbr.ru/hd_base/zcyc_params/zcyc/?DateTo=20.07.2016" xr:uid="{00000000-0004-0000-0C00-000083010000}"/>
    <hyperlink ref="A396" r:id="rId389" display="https://www.cbr.ru/hd_base/zcyc_params/zcyc/?DateTo=19.07.2016" xr:uid="{00000000-0004-0000-0C00-000084010000}"/>
    <hyperlink ref="A397" r:id="rId390" display="https://www.cbr.ru/hd_base/zcyc_params/zcyc/?DateTo=18.07.2016" xr:uid="{00000000-0004-0000-0C00-000085010000}"/>
    <hyperlink ref="A398" r:id="rId391" display="https://www.cbr.ru/hd_base/zcyc_params/zcyc/?DateTo=15.07.2016" xr:uid="{00000000-0004-0000-0C00-000086010000}"/>
    <hyperlink ref="A399" r:id="rId392" display="https://www.cbr.ru/hd_base/zcyc_params/zcyc/?DateTo=14.07.2016" xr:uid="{00000000-0004-0000-0C00-000087010000}"/>
    <hyperlink ref="A400" r:id="rId393" display="https://www.cbr.ru/hd_base/zcyc_params/zcyc/?DateTo=13.07.2016" xr:uid="{00000000-0004-0000-0C00-000088010000}"/>
    <hyperlink ref="A401" r:id="rId394" display="https://www.cbr.ru/hd_base/zcyc_params/zcyc/?DateTo=12.07.2016" xr:uid="{00000000-0004-0000-0C00-000089010000}"/>
    <hyperlink ref="A402" r:id="rId395" display="https://www.cbr.ru/hd_base/zcyc_params/zcyc/?DateTo=11.07.2016" xr:uid="{00000000-0004-0000-0C00-00008A010000}"/>
    <hyperlink ref="A403" r:id="rId396" display="https://www.cbr.ru/hd_base/zcyc_params/zcyc/?DateTo=08.07.2016" xr:uid="{00000000-0004-0000-0C00-00008B010000}"/>
    <hyperlink ref="A404" r:id="rId397" display="https://www.cbr.ru/hd_base/zcyc_params/zcyc/?DateTo=07.07.2016" xr:uid="{00000000-0004-0000-0C00-00008C010000}"/>
    <hyperlink ref="A405" r:id="rId398" display="https://www.cbr.ru/hd_base/zcyc_params/zcyc/?DateTo=06.07.2016" xr:uid="{00000000-0004-0000-0C00-00008D010000}"/>
    <hyperlink ref="A406" r:id="rId399" display="https://www.cbr.ru/hd_base/zcyc_params/zcyc/?DateTo=05.07.2016" xr:uid="{00000000-0004-0000-0C00-00008E010000}"/>
    <hyperlink ref="A407" r:id="rId400" display="https://www.cbr.ru/hd_base/zcyc_params/zcyc/?DateTo=04.07.2016" xr:uid="{00000000-0004-0000-0C00-00008F010000}"/>
    <hyperlink ref="A408" r:id="rId401" display="https://www.cbr.ru/hd_base/zcyc_params/zcyc/?DateTo=01.07.2016" xr:uid="{00000000-0004-0000-0C00-000090010000}"/>
    <hyperlink ref="A409" r:id="rId402" display="https://www.cbr.ru/hd_base/zcyc_params/zcyc/?DateTo=30.06.2016" xr:uid="{00000000-0004-0000-0C00-000091010000}"/>
    <hyperlink ref="A410" r:id="rId403" display="https://www.cbr.ru/hd_base/zcyc_params/zcyc/?DateTo=29.06.2016" xr:uid="{00000000-0004-0000-0C00-000092010000}"/>
    <hyperlink ref="A411" r:id="rId404" display="https://www.cbr.ru/hd_base/zcyc_params/zcyc/?DateTo=28.06.2016" xr:uid="{00000000-0004-0000-0C00-000093010000}"/>
    <hyperlink ref="A412" r:id="rId405" display="https://www.cbr.ru/hd_base/zcyc_params/zcyc/?DateTo=27.06.2016" xr:uid="{00000000-0004-0000-0C00-000094010000}"/>
    <hyperlink ref="A413" r:id="rId406" display="https://www.cbr.ru/hd_base/zcyc_params/zcyc/?DateTo=24.06.2016" xr:uid="{00000000-0004-0000-0C00-000095010000}"/>
    <hyperlink ref="A414" r:id="rId407" display="https://www.cbr.ru/hd_base/zcyc_params/zcyc/?DateTo=23.06.2016" xr:uid="{00000000-0004-0000-0C00-000096010000}"/>
    <hyperlink ref="A415" r:id="rId408" display="https://www.cbr.ru/hd_base/zcyc_params/zcyc/?DateTo=22.06.2016" xr:uid="{00000000-0004-0000-0C00-000097010000}"/>
    <hyperlink ref="A416" r:id="rId409" display="https://www.cbr.ru/hd_base/zcyc_params/zcyc/?DateTo=21.06.2016" xr:uid="{00000000-0004-0000-0C00-000098010000}"/>
    <hyperlink ref="A417" r:id="rId410" display="https://www.cbr.ru/hd_base/zcyc_params/zcyc/?DateTo=20.06.2016" xr:uid="{00000000-0004-0000-0C00-000099010000}"/>
    <hyperlink ref="A418" r:id="rId411" display="https://www.cbr.ru/hd_base/zcyc_params/zcyc/?DateTo=17.06.2016" xr:uid="{00000000-0004-0000-0C00-00009A010000}"/>
    <hyperlink ref="A419" r:id="rId412" display="https://www.cbr.ru/hd_base/zcyc_params/zcyc/?DateTo=16.06.2016" xr:uid="{00000000-0004-0000-0C00-00009B010000}"/>
    <hyperlink ref="A420" r:id="rId413" display="https://www.cbr.ru/hd_base/zcyc_params/zcyc/?DateTo=15.06.2016" xr:uid="{00000000-0004-0000-0C00-00009C010000}"/>
    <hyperlink ref="A421" r:id="rId414" display="https://www.cbr.ru/hd_base/zcyc_params/zcyc/?DateTo=14.06.2016" xr:uid="{00000000-0004-0000-0C00-00009D010000}"/>
    <hyperlink ref="A422" r:id="rId415" display="https://www.cbr.ru/hd_base/zcyc_params/zcyc/?DateTo=10.06.2016" xr:uid="{00000000-0004-0000-0C00-00009E010000}"/>
    <hyperlink ref="A423" r:id="rId416" display="https://www.cbr.ru/hd_base/zcyc_params/zcyc/?DateTo=09.06.2016" xr:uid="{00000000-0004-0000-0C00-00009F010000}"/>
    <hyperlink ref="A424" r:id="rId417" display="https://www.cbr.ru/hd_base/zcyc_params/zcyc/?DateTo=08.06.2016" xr:uid="{00000000-0004-0000-0C00-0000A0010000}"/>
    <hyperlink ref="A425" r:id="rId418" display="https://www.cbr.ru/hd_base/zcyc_params/zcyc/?DateTo=07.06.2016" xr:uid="{00000000-0004-0000-0C00-0000A1010000}"/>
    <hyperlink ref="A426" r:id="rId419" display="https://www.cbr.ru/hd_base/zcyc_params/zcyc/?DateTo=06.06.2016" xr:uid="{00000000-0004-0000-0C00-0000A2010000}"/>
    <hyperlink ref="A427" r:id="rId420" display="https://www.cbr.ru/hd_base/zcyc_params/zcyc/?DateTo=03.06.2016" xr:uid="{00000000-0004-0000-0C00-0000A3010000}"/>
    <hyperlink ref="A428" r:id="rId421" display="https://www.cbr.ru/hd_base/zcyc_params/zcyc/?DateTo=02.06.2016" xr:uid="{00000000-0004-0000-0C00-0000A4010000}"/>
    <hyperlink ref="A429" r:id="rId422" display="https://www.cbr.ru/hd_base/zcyc_params/zcyc/?DateTo=01.06.2016" xr:uid="{00000000-0004-0000-0C00-0000A5010000}"/>
    <hyperlink ref="A430" r:id="rId423" display="https://www.cbr.ru/hd_base/zcyc_params/zcyc/?DateTo=31.05.2016" xr:uid="{00000000-0004-0000-0C00-0000A6010000}"/>
    <hyperlink ref="A431" r:id="rId424" display="https://www.cbr.ru/hd_base/zcyc_params/zcyc/?DateTo=30.05.2016" xr:uid="{00000000-0004-0000-0C00-0000A7010000}"/>
    <hyperlink ref="A432" r:id="rId425" display="https://www.cbr.ru/hd_base/zcyc_params/zcyc/?DateTo=27.05.2016" xr:uid="{00000000-0004-0000-0C00-0000A8010000}"/>
    <hyperlink ref="A433" r:id="rId426" display="https://www.cbr.ru/hd_base/zcyc_params/zcyc/?DateTo=26.05.2016" xr:uid="{00000000-0004-0000-0C00-0000A9010000}"/>
    <hyperlink ref="A434" r:id="rId427" display="https://www.cbr.ru/hd_base/zcyc_params/zcyc/?DateTo=25.05.2016" xr:uid="{00000000-0004-0000-0C00-0000AA010000}"/>
    <hyperlink ref="A435" r:id="rId428" display="https://www.cbr.ru/hd_base/zcyc_params/zcyc/?DateTo=24.05.2016" xr:uid="{00000000-0004-0000-0C00-0000AB010000}"/>
    <hyperlink ref="A436" r:id="rId429" display="https://www.cbr.ru/hd_base/zcyc_params/zcyc/?DateTo=23.05.2016" xr:uid="{00000000-0004-0000-0C00-0000AC010000}"/>
    <hyperlink ref="A437" r:id="rId430" display="https://www.cbr.ru/hd_base/zcyc_params/zcyc/?DateTo=20.05.2016" xr:uid="{00000000-0004-0000-0C00-0000AD010000}"/>
    <hyperlink ref="A438" r:id="rId431" display="https://www.cbr.ru/hd_base/zcyc_params/zcyc/?DateTo=19.05.2016" xr:uid="{00000000-0004-0000-0C00-0000AE010000}"/>
    <hyperlink ref="A439" r:id="rId432" display="https://www.cbr.ru/hd_base/zcyc_params/zcyc/?DateTo=18.05.2016" xr:uid="{00000000-0004-0000-0C00-0000AF010000}"/>
    <hyperlink ref="A440" r:id="rId433" display="https://www.cbr.ru/hd_base/zcyc_params/zcyc/?DateTo=17.05.2016" xr:uid="{00000000-0004-0000-0C00-0000B0010000}"/>
    <hyperlink ref="A441" r:id="rId434" display="https://www.cbr.ru/hd_base/zcyc_params/zcyc/?DateTo=16.05.2016" xr:uid="{00000000-0004-0000-0C00-0000B1010000}"/>
    <hyperlink ref="A442" r:id="rId435" display="https://www.cbr.ru/hd_base/zcyc_params/zcyc/?DateTo=13.05.2016" xr:uid="{00000000-0004-0000-0C00-0000B2010000}"/>
    <hyperlink ref="A443" r:id="rId436" display="https://www.cbr.ru/hd_base/zcyc_params/zcyc/?DateTo=12.05.2016" xr:uid="{00000000-0004-0000-0C00-0000B3010000}"/>
    <hyperlink ref="A444" r:id="rId437" display="https://www.cbr.ru/hd_base/zcyc_params/zcyc/?DateTo=11.05.2016" xr:uid="{00000000-0004-0000-0C00-0000B4010000}"/>
    <hyperlink ref="A445" r:id="rId438" display="https://www.cbr.ru/hd_base/zcyc_params/zcyc/?DateTo=10.05.2016" xr:uid="{00000000-0004-0000-0C00-0000B5010000}"/>
    <hyperlink ref="A446" r:id="rId439" display="https://www.cbr.ru/hd_base/zcyc_params/zcyc/?DateTo=06.05.2016" xr:uid="{00000000-0004-0000-0C00-0000B6010000}"/>
    <hyperlink ref="A447" r:id="rId440" display="https://www.cbr.ru/hd_base/zcyc_params/zcyc/?DateTo=05.05.2016" xr:uid="{00000000-0004-0000-0C00-0000B7010000}"/>
    <hyperlink ref="A448" r:id="rId441" display="https://www.cbr.ru/hd_base/zcyc_params/zcyc/?DateTo=04.05.2016" xr:uid="{00000000-0004-0000-0C00-0000B8010000}"/>
    <hyperlink ref="A449" r:id="rId442" display="https://www.cbr.ru/hd_base/zcyc_params/zcyc/?DateTo=29.04.2016" xr:uid="{00000000-0004-0000-0C00-0000B9010000}"/>
    <hyperlink ref="A450" r:id="rId443" display="https://www.cbr.ru/hd_base/zcyc_params/zcyc/?DateTo=28.04.2016" xr:uid="{00000000-0004-0000-0C00-0000BA010000}"/>
    <hyperlink ref="A451" r:id="rId444" display="https://www.cbr.ru/hd_base/zcyc_params/zcyc/?DateTo=27.04.2016" xr:uid="{00000000-0004-0000-0C00-0000BB010000}"/>
    <hyperlink ref="A452" r:id="rId445" display="https://www.cbr.ru/hd_base/zcyc_params/zcyc/?DateTo=26.04.2016" xr:uid="{00000000-0004-0000-0C00-0000BC010000}"/>
    <hyperlink ref="A453" r:id="rId446" display="https://www.cbr.ru/hd_base/zcyc_params/zcyc/?DateTo=25.04.2016" xr:uid="{00000000-0004-0000-0C00-0000BD010000}"/>
    <hyperlink ref="A454" r:id="rId447" display="https://www.cbr.ru/hd_base/zcyc_params/zcyc/?DateTo=22.04.2016" xr:uid="{00000000-0004-0000-0C00-0000BE010000}"/>
    <hyperlink ref="A455" r:id="rId448" display="https://www.cbr.ru/hd_base/zcyc_params/zcyc/?DateTo=21.04.2016" xr:uid="{00000000-0004-0000-0C00-0000BF010000}"/>
    <hyperlink ref="A456" r:id="rId449" display="https://www.cbr.ru/hd_base/zcyc_params/zcyc/?DateTo=20.04.2016" xr:uid="{00000000-0004-0000-0C00-0000C0010000}"/>
    <hyperlink ref="A457" r:id="rId450" display="https://www.cbr.ru/hd_base/zcyc_params/zcyc/?DateTo=19.04.2016" xr:uid="{00000000-0004-0000-0C00-0000C1010000}"/>
    <hyperlink ref="A458" r:id="rId451" display="https://www.cbr.ru/hd_base/zcyc_params/zcyc/?DateTo=18.04.2016" xr:uid="{00000000-0004-0000-0C00-0000C2010000}"/>
    <hyperlink ref="A459" r:id="rId452" display="https://www.cbr.ru/hd_base/zcyc_params/zcyc/?DateTo=15.04.2016" xr:uid="{00000000-0004-0000-0C00-0000C3010000}"/>
    <hyperlink ref="A460" r:id="rId453" display="https://www.cbr.ru/hd_base/zcyc_params/zcyc/?DateTo=14.04.2016" xr:uid="{00000000-0004-0000-0C00-0000C4010000}"/>
    <hyperlink ref="A461" r:id="rId454" display="https://www.cbr.ru/hd_base/zcyc_params/zcyc/?DateTo=13.04.2016" xr:uid="{00000000-0004-0000-0C00-0000C5010000}"/>
    <hyperlink ref="A462" r:id="rId455" display="https://www.cbr.ru/hd_base/zcyc_params/zcyc/?DateTo=12.04.2016" xr:uid="{00000000-0004-0000-0C00-0000C6010000}"/>
    <hyperlink ref="A463" r:id="rId456" display="https://www.cbr.ru/hd_base/zcyc_params/zcyc/?DateTo=11.04.2016" xr:uid="{00000000-0004-0000-0C00-0000C7010000}"/>
    <hyperlink ref="A464" r:id="rId457" display="https://www.cbr.ru/hd_base/zcyc_params/zcyc/?DateTo=08.04.2016" xr:uid="{00000000-0004-0000-0C00-0000C8010000}"/>
    <hyperlink ref="A465" r:id="rId458" display="https://www.cbr.ru/hd_base/zcyc_params/zcyc/?DateTo=07.04.2016" xr:uid="{00000000-0004-0000-0C00-0000C9010000}"/>
    <hyperlink ref="A466" r:id="rId459" display="https://www.cbr.ru/hd_base/zcyc_params/zcyc/?DateTo=06.04.2016" xr:uid="{00000000-0004-0000-0C00-0000CA010000}"/>
    <hyperlink ref="A467" r:id="rId460" display="https://www.cbr.ru/hd_base/zcyc_params/zcyc/?DateTo=05.04.2016" xr:uid="{00000000-0004-0000-0C00-0000CB010000}"/>
    <hyperlink ref="A468" r:id="rId461" display="https://www.cbr.ru/hd_base/zcyc_params/zcyc/?DateTo=04.04.2016" xr:uid="{00000000-0004-0000-0C00-0000CC010000}"/>
    <hyperlink ref="A469" r:id="rId462" display="https://www.cbr.ru/hd_base/zcyc_params/zcyc/?DateTo=01.04.2016" xr:uid="{00000000-0004-0000-0C00-0000CD010000}"/>
    <hyperlink ref="A470" r:id="rId463" display="https://www.cbr.ru/hd_base/zcyc_params/zcyc/?DateTo=31.03.2016" xr:uid="{00000000-0004-0000-0C00-0000CE010000}"/>
    <hyperlink ref="A471" r:id="rId464" display="https://www.cbr.ru/hd_base/zcyc_params/zcyc/?DateTo=30.03.2016" xr:uid="{00000000-0004-0000-0C00-0000CF010000}"/>
    <hyperlink ref="A472" r:id="rId465" display="https://www.cbr.ru/hd_base/zcyc_params/zcyc/?DateTo=29.03.2016" xr:uid="{00000000-0004-0000-0C00-0000D0010000}"/>
    <hyperlink ref="A473" r:id="rId466" display="https://www.cbr.ru/hd_base/zcyc_params/zcyc/?DateTo=28.03.2016" xr:uid="{00000000-0004-0000-0C00-0000D1010000}"/>
    <hyperlink ref="A474" r:id="rId467" display="https://www.cbr.ru/hd_base/zcyc_params/zcyc/?DateTo=25.03.2016" xr:uid="{00000000-0004-0000-0C00-0000D2010000}"/>
    <hyperlink ref="A475" r:id="rId468" display="https://www.cbr.ru/hd_base/zcyc_params/zcyc/?DateTo=24.03.2016" xr:uid="{00000000-0004-0000-0C00-0000D3010000}"/>
    <hyperlink ref="A476" r:id="rId469" display="https://www.cbr.ru/hd_base/zcyc_params/zcyc/?DateTo=23.03.2016" xr:uid="{00000000-0004-0000-0C00-0000D4010000}"/>
    <hyperlink ref="A477" r:id="rId470" display="https://www.cbr.ru/hd_base/zcyc_params/zcyc/?DateTo=22.03.2016" xr:uid="{00000000-0004-0000-0C00-0000D5010000}"/>
    <hyperlink ref="A478" r:id="rId471" display="https://www.cbr.ru/hd_base/zcyc_params/zcyc/?DateTo=21.03.2016" xr:uid="{00000000-0004-0000-0C00-0000D6010000}"/>
    <hyperlink ref="A479" r:id="rId472" display="https://www.cbr.ru/hd_base/zcyc_params/zcyc/?DateTo=18.03.2016" xr:uid="{00000000-0004-0000-0C00-0000D7010000}"/>
    <hyperlink ref="A480" r:id="rId473" display="https://www.cbr.ru/hd_base/zcyc_params/zcyc/?DateTo=17.03.2016" xr:uid="{00000000-0004-0000-0C00-0000D8010000}"/>
    <hyperlink ref="A481" r:id="rId474" display="https://www.cbr.ru/hd_base/zcyc_params/zcyc/?DateTo=16.03.2016" xr:uid="{00000000-0004-0000-0C00-0000D9010000}"/>
    <hyperlink ref="A482" r:id="rId475" display="https://www.cbr.ru/hd_base/zcyc_params/zcyc/?DateTo=15.03.2016" xr:uid="{00000000-0004-0000-0C00-0000DA010000}"/>
    <hyperlink ref="A483" r:id="rId476" display="https://www.cbr.ru/hd_base/zcyc_params/zcyc/?DateTo=14.03.2016" xr:uid="{00000000-0004-0000-0C00-0000DB010000}"/>
    <hyperlink ref="A484" r:id="rId477" display="https://www.cbr.ru/hd_base/zcyc_params/zcyc/?DateTo=11.03.2016" xr:uid="{00000000-0004-0000-0C00-0000DC010000}"/>
    <hyperlink ref="A485" r:id="rId478" display="https://www.cbr.ru/hd_base/zcyc_params/zcyc/?DateTo=10.03.2016" xr:uid="{00000000-0004-0000-0C00-0000DD010000}"/>
    <hyperlink ref="A486" r:id="rId479" display="https://www.cbr.ru/hd_base/zcyc_params/zcyc/?DateTo=09.03.2016" xr:uid="{00000000-0004-0000-0C00-0000DE010000}"/>
    <hyperlink ref="A487" r:id="rId480" display="https://www.cbr.ru/hd_base/zcyc_params/zcyc/?DateTo=07.03.2016" xr:uid="{00000000-0004-0000-0C00-0000DF010000}"/>
    <hyperlink ref="A488" r:id="rId481" display="https://www.cbr.ru/hd_base/zcyc_params/zcyc/?DateTo=04.03.2016" xr:uid="{00000000-0004-0000-0C00-0000E0010000}"/>
    <hyperlink ref="A489" r:id="rId482" display="https://www.cbr.ru/hd_base/zcyc_params/zcyc/?DateTo=03.03.2016" xr:uid="{00000000-0004-0000-0C00-0000E1010000}"/>
    <hyperlink ref="A490" r:id="rId483" display="https://www.cbr.ru/hd_base/zcyc_params/zcyc/?DateTo=02.03.2016" xr:uid="{00000000-0004-0000-0C00-0000E2010000}"/>
    <hyperlink ref="A491" r:id="rId484" display="https://www.cbr.ru/hd_base/zcyc_params/zcyc/?DateTo=01.03.2016" xr:uid="{00000000-0004-0000-0C00-0000E3010000}"/>
    <hyperlink ref="A492" r:id="rId485" display="https://www.cbr.ru/hd_base/zcyc_params/zcyc/?DateTo=29.02.2016" xr:uid="{00000000-0004-0000-0C00-0000E4010000}"/>
    <hyperlink ref="A493" r:id="rId486" display="https://www.cbr.ru/hd_base/zcyc_params/zcyc/?DateTo=26.02.2016" xr:uid="{00000000-0004-0000-0C00-0000E5010000}"/>
    <hyperlink ref="A494" r:id="rId487" display="https://www.cbr.ru/hd_base/zcyc_params/zcyc/?DateTo=25.02.2016" xr:uid="{00000000-0004-0000-0C00-0000E6010000}"/>
    <hyperlink ref="A495" r:id="rId488" display="https://www.cbr.ru/hd_base/zcyc_params/zcyc/?DateTo=24.02.2016" xr:uid="{00000000-0004-0000-0C00-0000E7010000}"/>
    <hyperlink ref="A496" r:id="rId489" display="https://www.cbr.ru/hd_base/zcyc_params/zcyc/?DateTo=22.02.2016" xr:uid="{00000000-0004-0000-0C00-0000E8010000}"/>
    <hyperlink ref="A497" r:id="rId490" display="https://www.cbr.ru/hd_base/zcyc_params/zcyc/?DateTo=20.02.2016" xr:uid="{00000000-0004-0000-0C00-0000E9010000}"/>
    <hyperlink ref="A498" r:id="rId491" display="https://www.cbr.ru/hd_base/zcyc_params/zcyc/?DateTo=19.02.2016" xr:uid="{00000000-0004-0000-0C00-0000EA010000}"/>
    <hyperlink ref="A499" r:id="rId492" display="https://www.cbr.ru/hd_base/zcyc_params/zcyc/?DateTo=18.02.2016" xr:uid="{00000000-0004-0000-0C00-0000EB010000}"/>
    <hyperlink ref="A500" r:id="rId493" display="https://www.cbr.ru/hd_base/zcyc_params/zcyc/?DateTo=17.02.2016" xr:uid="{00000000-0004-0000-0C00-0000EC010000}"/>
    <hyperlink ref="A501" r:id="rId494" display="https://www.cbr.ru/hd_base/zcyc_params/zcyc/?DateTo=16.02.2016" xr:uid="{00000000-0004-0000-0C00-0000ED010000}"/>
    <hyperlink ref="A502" r:id="rId495" display="https://www.cbr.ru/hd_base/zcyc_params/zcyc/?DateTo=15.02.2016" xr:uid="{00000000-0004-0000-0C00-0000EE010000}"/>
    <hyperlink ref="A503" r:id="rId496" display="https://www.cbr.ru/hd_base/zcyc_params/zcyc/?DateTo=12.02.2016" xr:uid="{00000000-0004-0000-0C00-0000EF010000}"/>
    <hyperlink ref="A504" r:id="rId497" display="https://www.cbr.ru/hd_base/zcyc_params/zcyc/?DateTo=11.02.2016" xr:uid="{00000000-0004-0000-0C00-0000F0010000}"/>
    <hyperlink ref="A505" r:id="rId498" display="https://www.cbr.ru/hd_base/zcyc_params/zcyc/?DateTo=10.02.2016" xr:uid="{00000000-0004-0000-0C00-0000F1010000}"/>
    <hyperlink ref="A506" r:id="rId499" display="https://www.cbr.ru/hd_base/zcyc_params/zcyc/?DateTo=09.02.2016" xr:uid="{00000000-0004-0000-0C00-0000F2010000}"/>
    <hyperlink ref="A507" r:id="rId500" display="https://www.cbr.ru/hd_base/zcyc_params/zcyc/?DateTo=08.02.2016" xr:uid="{00000000-0004-0000-0C00-0000F3010000}"/>
    <hyperlink ref="A508" r:id="rId501" display="https://www.cbr.ru/hd_base/zcyc_params/zcyc/?DateTo=05.02.2016" xr:uid="{00000000-0004-0000-0C00-0000F4010000}"/>
    <hyperlink ref="A509" r:id="rId502" display="https://www.cbr.ru/hd_base/zcyc_params/zcyc/?DateTo=04.02.2016" xr:uid="{00000000-0004-0000-0C00-0000F5010000}"/>
    <hyperlink ref="A510" r:id="rId503" display="https://www.cbr.ru/hd_base/zcyc_params/zcyc/?DateTo=03.02.2016" xr:uid="{00000000-0004-0000-0C00-0000F6010000}"/>
    <hyperlink ref="A511" r:id="rId504" display="https://www.cbr.ru/hd_base/zcyc_params/zcyc/?DateTo=02.02.2016" xr:uid="{00000000-0004-0000-0C00-0000F7010000}"/>
    <hyperlink ref="A512" r:id="rId505" display="https://www.cbr.ru/hd_base/zcyc_params/zcyc/?DateTo=01.02.2016" xr:uid="{00000000-0004-0000-0C00-0000F8010000}"/>
  </hyperlinks>
  <pageMargins left="0.7" right="0.7" top="0.75" bottom="0.75" header="0.3" footer="0.3"/>
  <drawing r:id="rId506"/>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39997558519241921"/>
    <outlinePr summaryBelow="0" summaryRight="0"/>
  </sheetPr>
  <dimension ref="A1:AC523"/>
  <sheetViews>
    <sheetView topLeftCell="S10" workbookViewId="0">
      <selection activeCell="V18" sqref="V18"/>
    </sheetView>
  </sheetViews>
  <sheetFormatPr defaultColWidth="14.42578125" defaultRowHeight="15" customHeight="1"/>
  <cols>
    <col min="1" max="1" width="33.140625" customWidth="1"/>
    <col min="22" max="22" width="26.42578125" customWidth="1"/>
    <col min="23" max="23" width="23.5703125" customWidth="1"/>
  </cols>
  <sheetData>
    <row r="1" spans="1:21">
      <c r="A1" s="78" t="s">
        <v>182</v>
      </c>
    </row>
    <row r="2" spans="1:21">
      <c r="A2" s="208" t="s">
        <v>183</v>
      </c>
      <c r="B2" s="148">
        <f t="shared" ref="B2:F2" si="0">1/5</f>
        <v>0.2</v>
      </c>
      <c r="C2" s="148">
        <f t="shared" si="0"/>
        <v>0.2</v>
      </c>
      <c r="D2" s="148">
        <f t="shared" si="0"/>
        <v>0.2</v>
      </c>
      <c r="E2" s="148">
        <f t="shared" si="0"/>
        <v>0.2</v>
      </c>
      <c r="F2" s="148">
        <f t="shared" si="0"/>
        <v>0.2</v>
      </c>
      <c r="H2" s="151" t="s">
        <v>184</v>
      </c>
      <c r="I2" s="209">
        <v>0.01</v>
      </c>
    </row>
    <row r="3" spans="1:21">
      <c r="A3" s="210" t="s">
        <v>185</v>
      </c>
      <c r="B3" s="151">
        <v>20</v>
      </c>
      <c r="C3" s="151">
        <v>10</v>
      </c>
      <c r="D3" s="151">
        <v>5</v>
      </c>
      <c r="E3" s="151">
        <v>3</v>
      </c>
      <c r="F3" s="151">
        <v>1</v>
      </c>
    </row>
    <row r="4" spans="1:21">
      <c r="A4" s="211" t="s">
        <v>186</v>
      </c>
      <c r="B4" s="212">
        <v>0.04</v>
      </c>
      <c r="C4" s="209">
        <v>3.5000000000000003E-2</v>
      </c>
      <c r="D4" s="209">
        <v>2.5000000000000001E-2</v>
      </c>
      <c r="E4" s="209">
        <v>0.02</v>
      </c>
      <c r="F4" s="209">
        <v>0.01</v>
      </c>
    </row>
    <row r="5" spans="1:21">
      <c r="A5" s="211" t="s">
        <v>187</v>
      </c>
      <c r="B5" s="213">
        <v>1</v>
      </c>
    </row>
    <row r="6" spans="1:21">
      <c r="A6" s="211" t="s">
        <v>188</v>
      </c>
      <c r="B6" s="214" t="s">
        <v>189</v>
      </c>
    </row>
    <row r="8" spans="1:21">
      <c r="A8" s="211" t="s">
        <v>190</v>
      </c>
      <c r="B8" s="213">
        <v>1</v>
      </c>
      <c r="C8" s="213">
        <v>2</v>
      </c>
      <c r="D8" s="6">
        <v>3</v>
      </c>
      <c r="E8" s="6">
        <v>4</v>
      </c>
      <c r="F8" s="6">
        <v>5</v>
      </c>
      <c r="G8" s="6">
        <v>6</v>
      </c>
      <c r="H8" s="6">
        <v>7</v>
      </c>
      <c r="I8" s="6">
        <v>8</v>
      </c>
      <c r="J8" s="6">
        <v>9</v>
      </c>
      <c r="K8" s="6">
        <v>10</v>
      </c>
      <c r="L8" s="6">
        <v>11</v>
      </c>
      <c r="M8" s="6">
        <v>12</v>
      </c>
      <c r="N8" s="6">
        <v>13</v>
      </c>
      <c r="O8" s="6">
        <v>14</v>
      </c>
      <c r="P8" s="6">
        <v>15</v>
      </c>
      <c r="Q8" s="6">
        <v>16</v>
      </c>
      <c r="R8" s="6">
        <v>17</v>
      </c>
      <c r="S8" s="6">
        <v>18</v>
      </c>
      <c r="T8" s="6">
        <v>19</v>
      </c>
      <c r="U8" s="6">
        <v>20</v>
      </c>
    </row>
    <row r="9" spans="1:21">
      <c r="A9" s="211" t="s">
        <v>191</v>
      </c>
      <c r="B9" s="213">
        <v>1</v>
      </c>
      <c r="C9" s="213">
        <v>2</v>
      </c>
      <c r="D9" s="6">
        <v>3</v>
      </c>
      <c r="E9" s="213">
        <v>4</v>
      </c>
      <c r="F9" s="6">
        <v>5</v>
      </c>
      <c r="G9" s="213">
        <v>6</v>
      </c>
      <c r="H9" s="6">
        <v>7</v>
      </c>
      <c r="I9" s="213">
        <v>8</v>
      </c>
      <c r="J9" s="6">
        <v>9</v>
      </c>
      <c r="K9" s="213">
        <v>10</v>
      </c>
      <c r="L9" s="6">
        <v>11</v>
      </c>
      <c r="M9" s="213">
        <v>12</v>
      </c>
      <c r="N9" s="6">
        <v>13</v>
      </c>
      <c r="O9" s="213">
        <v>14</v>
      </c>
      <c r="P9" s="6">
        <v>15</v>
      </c>
      <c r="Q9" s="213">
        <v>16</v>
      </c>
      <c r="R9" s="6">
        <v>17</v>
      </c>
      <c r="S9" s="213">
        <v>18</v>
      </c>
      <c r="T9" s="6">
        <v>19</v>
      </c>
      <c r="U9" s="213">
        <v>20</v>
      </c>
    </row>
    <row r="10" spans="1:21">
      <c r="A10" s="290" t="s">
        <v>192</v>
      </c>
      <c r="B10" s="268"/>
      <c r="C10" s="268"/>
      <c r="D10" s="268"/>
      <c r="E10" s="268"/>
      <c r="F10" s="268"/>
      <c r="G10" s="268"/>
      <c r="H10" s="268"/>
      <c r="I10" s="268"/>
      <c r="J10" s="268"/>
      <c r="K10" s="268"/>
      <c r="L10" s="268"/>
      <c r="M10" s="268"/>
      <c r="N10" s="268"/>
      <c r="O10" s="268"/>
      <c r="P10" s="268"/>
      <c r="Q10" s="268"/>
      <c r="R10" s="268"/>
      <c r="S10" s="268"/>
      <c r="T10" s="268"/>
      <c r="U10" s="269"/>
    </row>
    <row r="11" spans="1:21">
      <c r="A11" s="208" t="s">
        <v>193</v>
      </c>
      <c r="B11" s="215">
        <f>B6+F4*B6</f>
        <v>101</v>
      </c>
      <c r="C11" s="216">
        <v>0</v>
      </c>
      <c r="D11" s="216">
        <v>0</v>
      </c>
      <c r="E11" s="216">
        <v>0</v>
      </c>
      <c r="F11" s="216">
        <v>0</v>
      </c>
      <c r="G11" s="216">
        <v>0</v>
      </c>
      <c r="H11" s="216">
        <v>0</v>
      </c>
      <c r="I11" s="216">
        <v>0</v>
      </c>
      <c r="J11" s="216">
        <v>0</v>
      </c>
      <c r="K11" s="216">
        <v>0</v>
      </c>
      <c r="L11" s="216">
        <v>0</v>
      </c>
      <c r="M11" s="216">
        <v>0</v>
      </c>
      <c r="N11" s="216">
        <v>0</v>
      </c>
      <c r="O11" s="216">
        <v>0</v>
      </c>
      <c r="P11" s="216">
        <v>0</v>
      </c>
      <c r="Q11" s="216">
        <v>0</v>
      </c>
      <c r="R11" s="216">
        <v>0</v>
      </c>
      <c r="S11" s="216">
        <v>0</v>
      </c>
      <c r="T11" s="216">
        <v>0</v>
      </c>
      <c r="U11" s="216">
        <v>0</v>
      </c>
    </row>
    <row r="12" spans="1:21">
      <c r="A12" s="208" t="s">
        <v>194</v>
      </c>
      <c r="B12" s="215">
        <f t="shared" ref="B12:C12" si="1">$B$6*$E$4</f>
        <v>2</v>
      </c>
      <c r="C12" s="215">
        <f t="shared" si="1"/>
        <v>2</v>
      </c>
      <c r="D12" s="215">
        <f>$B$6*$E$4+B6</f>
        <v>102</v>
      </c>
      <c r="E12" s="216">
        <v>0</v>
      </c>
      <c r="F12" s="216">
        <v>0</v>
      </c>
      <c r="G12" s="216">
        <v>0</v>
      </c>
      <c r="H12" s="216">
        <v>0</v>
      </c>
      <c r="I12" s="216">
        <v>0</v>
      </c>
      <c r="J12" s="216">
        <v>0</v>
      </c>
      <c r="K12" s="216">
        <v>0</v>
      </c>
      <c r="L12" s="216">
        <v>0</v>
      </c>
      <c r="M12" s="216">
        <v>0</v>
      </c>
      <c r="N12" s="216">
        <v>0</v>
      </c>
      <c r="O12" s="216">
        <v>0</v>
      </c>
      <c r="P12" s="216">
        <v>0</v>
      </c>
      <c r="Q12" s="216">
        <v>0</v>
      </c>
      <c r="R12" s="216">
        <v>0</v>
      </c>
      <c r="S12" s="216">
        <v>0</v>
      </c>
      <c r="T12" s="216">
        <v>0</v>
      </c>
      <c r="U12" s="216">
        <v>0</v>
      </c>
    </row>
    <row r="13" spans="1:21">
      <c r="A13" s="208" t="s">
        <v>195</v>
      </c>
      <c r="B13" s="215">
        <f t="shared" ref="B13:E13" si="2">$B$6*$D$4</f>
        <v>2.5</v>
      </c>
      <c r="C13" s="215">
        <f t="shared" si="2"/>
        <v>2.5</v>
      </c>
      <c r="D13" s="215">
        <f t="shared" si="2"/>
        <v>2.5</v>
      </c>
      <c r="E13" s="215">
        <f t="shared" si="2"/>
        <v>2.5</v>
      </c>
      <c r="F13" s="215">
        <f>$B$6*$D$4+B6</f>
        <v>102.5</v>
      </c>
      <c r="G13" s="216">
        <v>0</v>
      </c>
      <c r="H13" s="216">
        <v>0</v>
      </c>
      <c r="I13" s="216">
        <v>0</v>
      </c>
      <c r="J13" s="216">
        <v>0</v>
      </c>
      <c r="K13" s="216">
        <v>0</v>
      </c>
      <c r="L13" s="216">
        <v>0</v>
      </c>
      <c r="M13" s="216">
        <v>0</v>
      </c>
      <c r="N13" s="216">
        <v>0</v>
      </c>
      <c r="O13" s="216">
        <v>0</v>
      </c>
      <c r="P13" s="216">
        <v>0</v>
      </c>
      <c r="Q13" s="216">
        <v>0</v>
      </c>
      <c r="R13" s="216">
        <v>0</v>
      </c>
      <c r="S13" s="216">
        <v>0</v>
      </c>
      <c r="T13" s="216">
        <v>0</v>
      </c>
      <c r="U13" s="216">
        <v>0</v>
      </c>
    </row>
    <row r="14" spans="1:21">
      <c r="A14" s="208" t="s">
        <v>196</v>
      </c>
      <c r="B14" s="215">
        <f t="shared" ref="B14:J14" si="3">$B$6*$C$4</f>
        <v>3.5000000000000004</v>
      </c>
      <c r="C14" s="215">
        <f t="shared" si="3"/>
        <v>3.5000000000000004</v>
      </c>
      <c r="D14" s="215">
        <f t="shared" si="3"/>
        <v>3.5000000000000004</v>
      </c>
      <c r="E14" s="215">
        <f t="shared" si="3"/>
        <v>3.5000000000000004</v>
      </c>
      <c r="F14" s="215">
        <f t="shared" si="3"/>
        <v>3.5000000000000004</v>
      </c>
      <c r="G14" s="215">
        <f t="shared" si="3"/>
        <v>3.5000000000000004</v>
      </c>
      <c r="H14" s="215">
        <f t="shared" si="3"/>
        <v>3.5000000000000004</v>
      </c>
      <c r="I14" s="215">
        <f t="shared" si="3"/>
        <v>3.5000000000000004</v>
      </c>
      <c r="J14" s="215">
        <f t="shared" si="3"/>
        <v>3.5000000000000004</v>
      </c>
      <c r="K14" s="215">
        <f>$B$6*$C$4+B6</f>
        <v>103.5</v>
      </c>
      <c r="L14" s="216">
        <v>0</v>
      </c>
      <c r="M14" s="216">
        <v>0</v>
      </c>
      <c r="N14" s="216">
        <v>0</v>
      </c>
      <c r="O14" s="216">
        <v>0</v>
      </c>
      <c r="P14" s="216">
        <v>0</v>
      </c>
      <c r="Q14" s="216">
        <v>0</v>
      </c>
      <c r="R14" s="216">
        <v>0</v>
      </c>
      <c r="S14" s="216">
        <v>0</v>
      </c>
      <c r="T14" s="216">
        <v>0</v>
      </c>
      <c r="U14" s="216">
        <v>0</v>
      </c>
    </row>
    <row r="15" spans="1:21">
      <c r="A15" s="208" t="s">
        <v>197</v>
      </c>
      <c r="B15" s="215">
        <f t="shared" ref="B15:T15" si="4">$B$6*$B$4</f>
        <v>4</v>
      </c>
      <c r="C15" s="215">
        <f t="shared" si="4"/>
        <v>4</v>
      </c>
      <c r="D15" s="215">
        <f t="shared" si="4"/>
        <v>4</v>
      </c>
      <c r="E15" s="215">
        <f t="shared" si="4"/>
        <v>4</v>
      </c>
      <c r="F15" s="215">
        <f t="shared" si="4"/>
        <v>4</v>
      </c>
      <c r="G15" s="215">
        <f t="shared" si="4"/>
        <v>4</v>
      </c>
      <c r="H15" s="215">
        <f t="shared" si="4"/>
        <v>4</v>
      </c>
      <c r="I15" s="215">
        <f t="shared" si="4"/>
        <v>4</v>
      </c>
      <c r="J15" s="215">
        <f t="shared" si="4"/>
        <v>4</v>
      </c>
      <c r="K15" s="215">
        <f t="shared" si="4"/>
        <v>4</v>
      </c>
      <c r="L15" s="215">
        <f t="shared" si="4"/>
        <v>4</v>
      </c>
      <c r="M15" s="215">
        <f t="shared" si="4"/>
        <v>4</v>
      </c>
      <c r="N15" s="215">
        <f t="shared" si="4"/>
        <v>4</v>
      </c>
      <c r="O15" s="215">
        <f t="shared" si="4"/>
        <v>4</v>
      </c>
      <c r="P15" s="215">
        <f t="shared" si="4"/>
        <v>4</v>
      </c>
      <c r="Q15" s="215">
        <f t="shared" si="4"/>
        <v>4</v>
      </c>
      <c r="R15" s="215">
        <f t="shared" si="4"/>
        <v>4</v>
      </c>
      <c r="S15" s="215">
        <f t="shared" si="4"/>
        <v>4</v>
      </c>
      <c r="T15" s="215">
        <f t="shared" si="4"/>
        <v>4</v>
      </c>
      <c r="U15" s="215">
        <f>$B$6*$B$4+B6</f>
        <v>104</v>
      </c>
    </row>
    <row r="16" spans="1:21">
      <c r="A16" s="211" t="s">
        <v>198</v>
      </c>
      <c r="B16" s="217">
        <f t="shared" ref="B16:U16" si="5">MMULT($B$2:$F$2,B11:B15)</f>
        <v>22.6</v>
      </c>
      <c r="C16" s="217">
        <f t="shared" si="5"/>
        <v>2.4000000000000004</v>
      </c>
      <c r="D16" s="217">
        <f t="shared" si="5"/>
        <v>22.400000000000002</v>
      </c>
      <c r="E16" s="217">
        <f t="shared" si="5"/>
        <v>2</v>
      </c>
      <c r="F16" s="217">
        <f t="shared" si="5"/>
        <v>22</v>
      </c>
      <c r="G16" s="217">
        <f t="shared" si="5"/>
        <v>1.5000000000000002</v>
      </c>
      <c r="H16" s="217">
        <f t="shared" si="5"/>
        <v>1.5000000000000002</v>
      </c>
      <c r="I16" s="217">
        <f t="shared" si="5"/>
        <v>1.5000000000000002</v>
      </c>
      <c r="J16" s="217">
        <f t="shared" si="5"/>
        <v>1.5000000000000002</v>
      </c>
      <c r="K16" s="217">
        <f t="shared" si="5"/>
        <v>21.500000000000004</v>
      </c>
      <c r="L16" s="217">
        <f t="shared" si="5"/>
        <v>0.8</v>
      </c>
      <c r="M16" s="217">
        <f t="shared" si="5"/>
        <v>0.8</v>
      </c>
      <c r="N16" s="217">
        <f t="shared" si="5"/>
        <v>0.8</v>
      </c>
      <c r="O16" s="217">
        <f t="shared" si="5"/>
        <v>0.8</v>
      </c>
      <c r="P16" s="217">
        <f t="shared" si="5"/>
        <v>0.8</v>
      </c>
      <c r="Q16" s="217">
        <f t="shared" si="5"/>
        <v>0.8</v>
      </c>
      <c r="R16" s="217">
        <f t="shared" si="5"/>
        <v>0.8</v>
      </c>
      <c r="S16" s="217">
        <f t="shared" si="5"/>
        <v>0.8</v>
      </c>
      <c r="T16" s="217">
        <f t="shared" si="5"/>
        <v>0.8</v>
      </c>
      <c r="U16" s="217">
        <f t="shared" si="5"/>
        <v>20.8</v>
      </c>
    </row>
    <row r="18" spans="1:29">
      <c r="A18" s="152" t="s">
        <v>199</v>
      </c>
      <c r="B18" s="344" t="s">
        <v>200</v>
      </c>
      <c r="C18" s="268"/>
      <c r="D18" s="268"/>
      <c r="E18" s="268"/>
      <c r="F18" s="268"/>
      <c r="G18" s="268"/>
      <c r="H18" s="268"/>
      <c r="I18" s="268"/>
      <c r="J18" s="268"/>
      <c r="K18" s="268"/>
      <c r="L18" s="268"/>
      <c r="M18" s="268"/>
      <c r="N18" s="268"/>
      <c r="O18" s="268"/>
      <c r="P18" s="268"/>
      <c r="Q18" s="268"/>
      <c r="R18" s="268"/>
      <c r="S18" s="268"/>
      <c r="T18" s="268"/>
      <c r="U18" s="269"/>
      <c r="V18" s="219" t="s">
        <v>201</v>
      </c>
      <c r="W18" s="218" t="s">
        <v>202</v>
      </c>
      <c r="X18" s="219" t="s">
        <v>203</v>
      </c>
      <c r="Y18" s="220" t="s">
        <v>62</v>
      </c>
      <c r="Z18" s="219" t="s">
        <v>204</v>
      </c>
      <c r="AA18" s="220" t="s">
        <v>205</v>
      </c>
      <c r="AB18" s="220" t="s">
        <v>206</v>
      </c>
      <c r="AC18" s="220" t="s">
        <v>207</v>
      </c>
    </row>
    <row r="19" spans="1:29">
      <c r="A19" s="237">
        <v>43131</v>
      </c>
      <c r="B19" s="42">
        <f>EXP(-'Yield curve'!B8*$B$9/100)</f>
        <v>0.93472772061602749</v>
      </c>
      <c r="C19" s="42">
        <f>EXP(-'Yield curve'!C8*$C$9/100)</f>
        <v>0.8731918393784367</v>
      </c>
      <c r="D19" s="42">
        <f>EXP(-'Yield curve'!D8*$D$9/100)</f>
        <v>0.81521776916807387</v>
      </c>
      <c r="E19" s="42">
        <f>EXP(-'Yield curve'!E8*$E$9/100)</f>
        <v>0.75957212322496848</v>
      </c>
      <c r="F19" s="42">
        <f>EXP(-'Yield curve'!F8*$F$9/100)</f>
        <v>0.70680532825774944</v>
      </c>
      <c r="G19" s="42">
        <f>EXP(-'Yield curve'!G8*$G$9/100)</f>
        <v>0.65606198839355623</v>
      </c>
      <c r="H19" s="42">
        <f>EXP(-'Yield curve'!H8*$H$9/100)</f>
        <v>0.60792728573421806</v>
      </c>
      <c r="I19" s="42">
        <f>EXP(-'Yield curve'!I8*$I$9/100)</f>
        <v>0.56274238371535923</v>
      </c>
      <c r="J19" s="42">
        <f>EXP(-'Yield curve'!J8*$J$9/100)</f>
        <v>0.52011777638721834</v>
      </c>
      <c r="K19" s="42">
        <f>EXP(-'Yield curve'!K8*$K$9/100)</f>
        <v>0.47998520426653596</v>
      </c>
      <c r="L19" s="42">
        <f>EXP(-'Yield curve'!L8*$L$9/100)</f>
        <v>0.44249770543731187</v>
      </c>
      <c r="M19" s="42">
        <f>EXP(-'Yield curve'!M8*$M$9/100)</f>
        <v>0.40735102335633733</v>
      </c>
      <c r="N19" s="42">
        <f>EXP(-'Yield curve'!N8*$N$9/100)</f>
        <v>0.37445636431366236</v>
      </c>
      <c r="O19" s="42">
        <f>EXP(-'Yield curve'!O8*$O$9/100)</f>
        <v>0.34372271764568069</v>
      </c>
      <c r="P19" s="42">
        <f>EXP(-'Yield curve'!P8*$P$9/100)</f>
        <v>0.31505753690341332</v>
      </c>
      <c r="Q19" s="42">
        <f>EXP(-'Yield curve'!Q8*$Q$9/100)</f>
        <v>0.28873672275621126</v>
      </c>
      <c r="R19" s="42">
        <f>EXP(-'Yield curve'!R8*$R$9/100)</f>
        <v>0.26427633494292296</v>
      </c>
      <c r="S19" s="42">
        <f>EXP(-'Yield curve'!S8*$S$9/100)</f>
        <v>0.24157869494125817</v>
      </c>
      <c r="T19" s="42">
        <f>EXP(-'Yield curve'!T8*$T$9/100)</f>
        <v>0.22054798251292618</v>
      </c>
      <c r="U19" s="39">
        <f>EXP(-'Yield curve'!U8*$U$9/100)</f>
        <v>0.20109054494340975</v>
      </c>
      <c r="V19" s="39">
        <f t="shared" ref="V19:V523" si="6">SUMPRODUCT(B19:U19,$B$16:$U$16)</f>
        <v>78.891465842062502</v>
      </c>
      <c r="W19" s="39">
        <f t="shared" ref="W19:W523" si="7">SUMPRODUCT(B19:U19,$B$16:$U$16,$B$9:$U$9)/V19</f>
        <v>5.2006521892133168</v>
      </c>
      <c r="X19" s="39">
        <f>-W19*Bonds!AS6</f>
        <v>-0.63535070565698704</v>
      </c>
      <c r="Y19" s="39">
        <f t="shared" ref="Y19:Y271" si="8">IF(AA19&lt;X19,1,0)</f>
        <v>0</v>
      </c>
      <c r="Z19" s="39">
        <f>SQRT(10)*X19</f>
        <v>-2.0091553428713058</v>
      </c>
      <c r="AA19" s="39">
        <f t="shared" ref="AA19:AA272" si="9">V19/V20-1</f>
        <v>3.1920713275059853E-3</v>
      </c>
      <c r="AB19" s="42">
        <f>(-1/SQRT(2*PI())*EXP(-1*(NORMSINV($I$2))^2/2)/$I$2)*(W19*Bonds!AS6)</f>
        <v>-1.6933457356237456</v>
      </c>
      <c r="AC19" s="42">
        <f t="shared" ref="AC19:AC271" si="10">AB19*SQRT(10)</f>
        <v>-5.3548293907043618</v>
      </c>
    </row>
    <row r="20" spans="1:29">
      <c r="A20" s="237">
        <v>43130</v>
      </c>
      <c r="B20" s="42">
        <f>EXP(-'Yield curve'!B9*$B$9/100)</f>
        <v>0.93482119806188357</v>
      </c>
      <c r="C20" s="42">
        <f>EXP(-'Yield curve'!C9*$C$9/100)</f>
        <v>0.87301721847323355</v>
      </c>
      <c r="D20" s="42">
        <f>EXP(-'Yield curve'!D9*$D$9/100)</f>
        <v>0.814728785216428</v>
      </c>
      <c r="E20" s="42">
        <f>EXP(-'Yield curve'!E9*$E$9/100)</f>
        <v>0.75850946628587823</v>
      </c>
      <c r="F20" s="42">
        <f>EXP(-'Yield curve'!F9*$F$9/100)</f>
        <v>0.7050405218642668</v>
      </c>
      <c r="G20" s="42">
        <f>EXP(-'Yield curve'!G9*$G$9/100)</f>
        <v>0.65390055216314069</v>
      </c>
      <c r="H20" s="42">
        <f>EXP(-'Yield curve'!H9*$H$9/100)</f>
        <v>0.60537934555398376</v>
      </c>
      <c r="I20" s="42">
        <f>EXP(-'Yield curve'!I9*$I$9/100)</f>
        <v>0.55974908024004599</v>
      </c>
      <c r="J20" s="42">
        <f>EXP(-'Yield curve'!J9*$J$9/100)</f>
        <v>0.5166963023473361</v>
      </c>
      <c r="K20" s="42">
        <f>EXP(-'Yield curve'!K9*$K$9/100)</f>
        <v>0.47616064128198943</v>
      </c>
      <c r="L20" s="42">
        <f>EXP(-'Yield curve'!L9*$L$9/100)</f>
        <v>0.43862080899269251</v>
      </c>
      <c r="M20" s="42">
        <f>EXP(-'Yield curve'!M9*$M$9/100)</f>
        <v>0.40345916434480311</v>
      </c>
      <c r="N20" s="42">
        <f>EXP(-'Yield curve'!N9*$N$9/100)</f>
        <v>0.3705821987050481</v>
      </c>
      <c r="O20" s="42">
        <f>EXP(-'Yield curve'!O9*$O$9/100)</f>
        <v>0.3398945012374735</v>
      </c>
      <c r="P20" s="42">
        <f>EXP(-'Yield curve'!P9*$P$9/100)</f>
        <v>0.31129944013821648</v>
      </c>
      <c r="Q20" s="42">
        <f>EXP(-'Yield curve'!Q9*$Q$9/100)</f>
        <v>0.28497323938979119</v>
      </c>
      <c r="R20" s="42">
        <f>EXP(-'Yield curve'!R9*$R$9/100)</f>
        <v>0.26052928648009022</v>
      </c>
      <c r="S20" s="42">
        <f>EXP(-'Yield curve'!S9*$S$9/100)</f>
        <v>0.23786785276427105</v>
      </c>
      <c r="T20" s="42">
        <f>EXP(-'Yield curve'!T9*$T$9/100)</f>
        <v>0.21689107716682376</v>
      </c>
      <c r="U20" s="39">
        <f>EXP(-'Yield curve'!U9*$U$9/100)</f>
        <v>0.19750329721911258</v>
      </c>
      <c r="V20" s="39">
        <f t="shared" si="6"/>
        <v>78.640439948520381</v>
      </c>
      <c r="W20" s="39">
        <f t="shared" si="7"/>
        <v>5.1780238135293093</v>
      </c>
      <c r="X20" s="39">
        <f>-W20*Bonds!AS7</f>
        <v>-0.63468680500838159</v>
      </c>
      <c r="Y20" s="39">
        <f t="shared" si="8"/>
        <v>0</v>
      </c>
      <c r="Z20" s="39">
        <f t="shared" ref="Z20:Z271" si="11">X20*SQRT(10)</f>
        <v>-2.0070559046816494</v>
      </c>
      <c r="AA20" s="39">
        <f t="shared" si="9"/>
        <v>3.2124164773528197E-3</v>
      </c>
      <c r="AB20" s="42">
        <f>(-1/SQRT(2*PI())*EXP(-1*(NORMSINV($I$2))^2/2)/$I$2)*(W20*Bonds!AS7)</f>
        <v>-1.6915762981741855</v>
      </c>
      <c r="AC20" s="42">
        <f t="shared" si="10"/>
        <v>-5.3492339381865524</v>
      </c>
    </row>
    <row r="21" spans="1:29">
      <c r="A21" s="237">
        <v>43129</v>
      </c>
      <c r="B21" s="42">
        <f>EXP(-'Yield curve'!B10*$B$9/100)</f>
        <v>0.93426047357721353</v>
      </c>
      <c r="C21" s="42">
        <f>EXP(-'Yield curve'!C10*$C$9/100)</f>
        <v>0.8716215077899746</v>
      </c>
      <c r="D21" s="42">
        <f>EXP(-'Yield curve'!D10*$D$9/100)</f>
        <v>0.81301964998757104</v>
      </c>
      <c r="E21" s="42">
        <f>EXP(-'Yield curve'!E10*$E$9/100)</f>
        <v>0.75653990321504738</v>
      </c>
      <c r="F21" s="42">
        <f>EXP(-'Yield curve'!F10*$F$9/100)</f>
        <v>0.70292856981071816</v>
      </c>
      <c r="G21" s="42">
        <f>EXP(-'Yield curve'!G10*$G$9/100)</f>
        <v>0.65135530646491413</v>
      </c>
      <c r="H21" s="42">
        <f>EXP(-'Yield curve'!H10*$H$9/100)</f>
        <v>0.60242024248396053</v>
      </c>
      <c r="I21" s="42">
        <f>EXP(-'Yield curve'!I10*$I$9/100)</f>
        <v>0.55677169855408892</v>
      </c>
      <c r="J21" s="42">
        <f>EXP(-'Yield curve'!J10*$J$9/100)</f>
        <v>0.5137595112299983</v>
      </c>
      <c r="K21" s="42">
        <f>EXP(-'Yield curve'!K10*$K$9/100)</f>
        <v>0.47331223120973925</v>
      </c>
      <c r="L21" s="42">
        <f>EXP(-'Yield curve'!L10*$L$9/100)</f>
        <v>0.43573544383223822</v>
      </c>
      <c r="M21" s="42">
        <f>EXP(-'Yield curve'!M10*$M$9/100)</f>
        <v>0.40056469096978475</v>
      </c>
      <c r="N21" s="42">
        <f>EXP(-'Yield curve'!N10*$N$9/100)</f>
        <v>0.36770290141261169</v>
      </c>
      <c r="O21" s="42">
        <f>EXP(-'Yield curve'!O10*$O$9/100)</f>
        <v>0.33705134539933557</v>
      </c>
      <c r="P21" s="42">
        <f>EXP(-'Yield curve'!P10*$P$9/100)</f>
        <v>0.30851031506636473</v>
      </c>
      <c r="Q21" s="42">
        <f>EXP(-'Yield curve'!Q10*$Q$9/100)</f>
        <v>0.28225058593816343</v>
      </c>
      <c r="R21" s="42">
        <f>EXP(-'Yield curve'!R10*$R$9/100)</f>
        <v>0.25788539452944503</v>
      </c>
      <c r="S21" s="42">
        <f>EXP(-'Yield curve'!S10*$S$9/100)</f>
        <v>0.23531270260130818</v>
      </c>
      <c r="T21" s="42">
        <f>EXP(-'Yield curve'!T10*$T$9/100)</f>
        <v>0.2144325590659901</v>
      </c>
      <c r="U21" s="39">
        <f>EXP(-'Yield curve'!U10*$U$9/100)</f>
        <v>0.1951474211791675</v>
      </c>
      <c r="V21" s="39">
        <f t="shared" si="6"/>
        <v>78.388623044216146</v>
      </c>
      <c r="W21" s="39">
        <f t="shared" si="7"/>
        <v>5.1640728750775198</v>
      </c>
      <c r="X21" s="39">
        <f>-W21*Bonds!AS8</f>
        <v>-0.67044751365123623</v>
      </c>
      <c r="Y21" s="39">
        <f t="shared" si="8"/>
        <v>0</v>
      </c>
      <c r="Z21" s="39">
        <f t="shared" si="11"/>
        <v>-2.1201411947347388</v>
      </c>
      <c r="AA21" s="39">
        <f t="shared" si="9"/>
        <v>-1.2530466199622836E-4</v>
      </c>
      <c r="AB21" s="42">
        <f>(-1/SQRT(2*PI())*EXP(-1*(NORMSINV($I$2))^2/2)/$I$2)*(W21*Bonds!AS8)</f>
        <v>-1.786886247378765</v>
      </c>
      <c r="AC21" s="42">
        <f t="shared" si="10"/>
        <v>-5.6506304613479772</v>
      </c>
    </row>
    <row r="22" spans="1:29">
      <c r="A22" s="237">
        <v>43126</v>
      </c>
      <c r="B22" s="42">
        <f>EXP(-'Yield curve'!B11*$B$9/100)</f>
        <v>0.93482119806188357</v>
      </c>
      <c r="C22" s="42">
        <f>EXP(-'Yield curve'!C11*$C$9/100)</f>
        <v>0.87214463761790306</v>
      </c>
      <c r="D22" s="42">
        <f>EXP(-'Yield curve'!D11*$D$9/100)</f>
        <v>0.81301964998757104</v>
      </c>
      <c r="E22" s="42">
        <f>EXP(-'Yield curve'!E11*$E$9/100)</f>
        <v>0.7563886103641938</v>
      </c>
      <c r="F22" s="42">
        <f>EXP(-'Yield curve'!F11*$F$9/100)</f>
        <v>0.70257719337724156</v>
      </c>
      <c r="G22" s="42">
        <f>EXP(-'Yield curve'!G11*$G$9/100)</f>
        <v>0.65155074237077371</v>
      </c>
      <c r="H22" s="42">
        <f>EXP(-'Yield curve'!H11*$H$9/100)</f>
        <v>0.60326422147087899</v>
      </c>
      <c r="I22" s="42">
        <f>EXP(-'Yield curve'!I11*$I$9/100)</f>
        <v>0.55751455594703681</v>
      </c>
      <c r="J22" s="42">
        <f>EXP(-'Yield curve'!J11*$J$9/100)</f>
        <v>0.51437639269832958</v>
      </c>
      <c r="K22" s="42">
        <f>EXP(-'Yield curve'!K11*$K$9/100)</f>
        <v>0.47378578017596978</v>
      </c>
      <c r="L22" s="42">
        <f>EXP(-'Yield curve'!L11*$L$9/100)</f>
        <v>0.43602312414922934</v>
      </c>
      <c r="M22" s="42">
        <f>EXP(-'Yield curve'!M11*$M$9/100)</f>
        <v>0.40066083803280356</v>
      </c>
      <c r="N22" s="42">
        <f>EXP(-'Yield curve'!N11*$N$9/100)</f>
        <v>0.36760731108552547</v>
      </c>
      <c r="O22" s="42">
        <f>EXP(-'Yield curve'!O11*$O$9/100)</f>
        <v>0.33676834114762649</v>
      </c>
      <c r="P22" s="42">
        <f>EXP(-'Yield curve'!P11*$P$9/100)</f>
        <v>0.30804789649439762</v>
      </c>
      <c r="Q22" s="42">
        <f>EXP(-'Yield curve'!Q11*$Q$9/100)</f>
        <v>0.28179934608880636</v>
      </c>
      <c r="R22" s="42">
        <f>EXP(-'Yield curve'!R11*$R$9/100)</f>
        <v>0.25744736179206468</v>
      </c>
      <c r="S22" s="42">
        <f>EXP(-'Yield curve'!S11*$S$9/100)</f>
        <v>0.23488952071458294</v>
      </c>
      <c r="T22" s="42">
        <f>EXP(-'Yield curve'!T11*$T$9/100)</f>
        <v>0.21402552400951819</v>
      </c>
      <c r="U22" s="39">
        <f>EXP(-'Yield curve'!U11*$U$9/100)</f>
        <v>0.19475751637158503</v>
      </c>
      <c r="V22" s="39">
        <f t="shared" si="6"/>
        <v>78.398446735085315</v>
      </c>
      <c r="W22" s="39">
        <f t="shared" si="7"/>
        <v>5.1623100191148472</v>
      </c>
      <c r="X22" s="39">
        <f>-W22*Bonds!AS9</f>
        <v>-0.67664652315015639</v>
      </c>
      <c r="Y22" s="39">
        <f t="shared" si="8"/>
        <v>0</v>
      </c>
      <c r="Z22" s="39">
        <f t="shared" si="11"/>
        <v>-2.1397441839883458</v>
      </c>
      <c r="AA22" s="39">
        <f t="shared" si="9"/>
        <v>-4.729082798796691E-4</v>
      </c>
      <c r="AB22" s="42">
        <f>(-1/SQRT(2*PI())*EXP(-1*(NORMSINV($I$2))^2/2)/$I$2)*(W22*Bonds!AS9)</f>
        <v>-1.8034079356473458</v>
      </c>
      <c r="AC22" s="42">
        <f t="shared" si="10"/>
        <v>-5.702876627067976</v>
      </c>
    </row>
    <row r="23" spans="1:29">
      <c r="A23" s="237">
        <v>43125</v>
      </c>
      <c r="B23" s="42">
        <f>EXP(-'Yield curve'!B12*$B$9/100)</f>
        <v>0.93510168649246306</v>
      </c>
      <c r="C23" s="42">
        <f>EXP(-'Yield curve'!C12*$C$9/100)</f>
        <v>0.8731918393784367</v>
      </c>
      <c r="D23" s="42">
        <f>EXP(-'Yield curve'!D12*$D$9/100)</f>
        <v>0.81448440323999249</v>
      </c>
      <c r="E23" s="42">
        <f>EXP(-'Yield curve'!E12*$E$9/100)</f>
        <v>0.75790290137116545</v>
      </c>
      <c r="F23" s="42">
        <f>EXP(-'Yield curve'!F12*$F$9/100)</f>
        <v>0.70398375385562095</v>
      </c>
      <c r="G23" s="42">
        <f>EXP(-'Yield curve'!G12*$G$9/100)</f>
        <v>0.65233307256585604</v>
      </c>
      <c r="H23" s="42">
        <f>EXP(-'Yield curve'!H12*$H$9/100)</f>
        <v>0.60326422147087899</v>
      </c>
      <c r="I23" s="42">
        <f>EXP(-'Yield curve'!I12*$I$9/100)</f>
        <v>0.55736590521976204</v>
      </c>
      <c r="J23" s="42">
        <f>EXP(-'Yield curve'!J12*$J$9/100)</f>
        <v>0.51406785943194644</v>
      </c>
      <c r="K23" s="42">
        <f>EXP(-'Yield curve'!K12*$K$9/100)</f>
        <v>0.47331223120973925</v>
      </c>
      <c r="L23" s="42">
        <f>EXP(-'Yield curve'!L12*$L$9/100)</f>
        <v>0.4355437624099574</v>
      </c>
      <c r="M23" s="42">
        <f>EXP(-'Yield curve'!M12*$M$9/100)</f>
        <v>0.40018033338761189</v>
      </c>
      <c r="N23" s="42">
        <f>EXP(-'Yield curve'!N12*$N$9/100)</f>
        <v>0.36712973207473032</v>
      </c>
      <c r="O23" s="42">
        <f>EXP(-'Yield curve'!O12*$O$9/100)</f>
        <v>0.33629719534903263</v>
      </c>
      <c r="P23" s="42">
        <f>EXP(-'Yield curve'!P12*$P$9/100)</f>
        <v>0.30758617103032759</v>
      </c>
      <c r="Q23" s="42">
        <f>EXP(-'Yield curve'!Q12*$Q$9/100)</f>
        <v>0.28116882200418525</v>
      </c>
      <c r="R23" s="42">
        <f>EXP(-'Yield curve'!R12*$R$9/100)</f>
        <v>0.25666077695355588</v>
      </c>
      <c r="S23" s="42">
        <f>EXP(-'Yield curve'!S12*$S$9/100)</f>
        <v>0.2339611975056394</v>
      </c>
      <c r="T23" s="42">
        <f>EXP(-'Yield curve'!T12*$T$9/100)</f>
        <v>0.21297084512259101</v>
      </c>
      <c r="U23" s="39">
        <f>EXP(-'Yield curve'!U12*$U$9/100)</f>
        <v>0.1935924699078839</v>
      </c>
      <c r="V23" s="39">
        <f t="shared" si="6"/>
        <v>78.435539551175893</v>
      </c>
      <c r="W23" s="39">
        <f t="shared" si="7"/>
        <v>5.1550044682203513</v>
      </c>
      <c r="X23" s="39">
        <f>-W23*Bonds!AS10</f>
        <v>-0.67603312767924595</v>
      </c>
      <c r="Y23" s="39">
        <f t="shared" si="8"/>
        <v>0</v>
      </c>
      <c r="Z23" s="39">
        <f t="shared" si="11"/>
        <v>-2.137804457193837</v>
      </c>
      <c r="AA23" s="39">
        <f t="shared" si="9"/>
        <v>-1.2231038295046348E-3</v>
      </c>
      <c r="AB23" s="42">
        <f>(-1/SQRT(2*PI())*EXP(-1*(NORMSINV($I$2))^2/2)/$I$2)*(W23*Bonds!AS10)</f>
        <v>-1.8017731053155797</v>
      </c>
      <c r="AC23" s="42">
        <f t="shared" si="10"/>
        <v>-5.6977068396316666</v>
      </c>
    </row>
    <row r="24" spans="1:29">
      <c r="A24" s="237">
        <v>43124</v>
      </c>
      <c r="B24" s="42">
        <f>EXP(-'Yield curve'!B13*$B$9/100)</f>
        <v>0.93500818099916638</v>
      </c>
      <c r="C24" s="42">
        <f>EXP(-'Yield curve'!C13*$C$9/100)</f>
        <v>0.87301721847323355</v>
      </c>
      <c r="D24" s="42">
        <f>EXP(-'Yield curve'!D13*$D$9/100)</f>
        <v>0.81448440323999249</v>
      </c>
      <c r="E24" s="42">
        <f>EXP(-'Yield curve'!E13*$E$9/100)</f>
        <v>0.75820612317203118</v>
      </c>
      <c r="F24" s="42">
        <f>EXP(-'Yield curve'!F13*$F$9/100)</f>
        <v>0.70468808971871344</v>
      </c>
      <c r="G24" s="42">
        <f>EXP(-'Yield curve'!G13*$G$9/100)</f>
        <v>0.65350832951040527</v>
      </c>
      <c r="H24" s="42">
        <f>EXP(-'Yield curve'!H13*$H$9/100)</f>
        <v>0.6049557282954342</v>
      </c>
      <c r="I24" s="42">
        <f>EXP(-'Yield curve'!I13*$I$9/100)</f>
        <v>0.55900324546673552</v>
      </c>
      <c r="J24" s="42">
        <f>EXP(-'Yield curve'!J13*$J$9/100)</f>
        <v>0.51561237863065112</v>
      </c>
      <c r="K24" s="42">
        <f>EXP(-'Yield curve'!K13*$K$9/100)</f>
        <v>0.4747342999399124</v>
      </c>
      <c r="L24" s="42">
        <f>EXP(-'Yield curve'!L13*$L$9/100)</f>
        <v>0.4369834309725395</v>
      </c>
      <c r="M24" s="42">
        <f>EXP(-'Yield curve'!M13*$M$9/100)</f>
        <v>0.40162357887097255</v>
      </c>
      <c r="N24" s="42">
        <f>EXP(-'Yield curve'!N13*$N$9/100)</f>
        <v>0.36856433368460395</v>
      </c>
      <c r="O24" s="42">
        <f>EXP(-'Yield curve'!O13*$O$9/100)</f>
        <v>0.33771261386772322</v>
      </c>
      <c r="P24" s="42">
        <f>EXP(-'Yield curve'!P13*$P$9/100)</f>
        <v>0.30897342778667081</v>
      </c>
      <c r="Q24" s="42">
        <f>EXP(-'Yield curve'!Q13*$Q$9/100)</f>
        <v>0.28261209800652959</v>
      </c>
      <c r="R24" s="42">
        <f>EXP(-'Yield curve'!R13*$R$9/100)</f>
        <v>0.2581485718294706</v>
      </c>
      <c r="S24" s="42">
        <f>EXP(-'Yield curve'!S13*$S$9/100)</f>
        <v>0.23548218875487451</v>
      </c>
      <c r="T24" s="42">
        <f>EXP(-'Yield curve'!T13*$T$9/100)</f>
        <v>0.21451405892242717</v>
      </c>
      <c r="U24" s="39">
        <f>EXP(-'Yield curve'!U13*$U$9/100)</f>
        <v>0.1951474211791675</v>
      </c>
      <c r="V24" s="39">
        <f t="shared" si="6"/>
        <v>78.531591841894809</v>
      </c>
      <c r="W24" s="39">
        <f t="shared" si="7"/>
        <v>5.1646980701633982</v>
      </c>
      <c r="X24" s="39">
        <f>-W24*Bonds!AS11</f>
        <v>-0.68049882394022543</v>
      </c>
      <c r="Y24" s="39">
        <f t="shared" si="8"/>
        <v>0</v>
      </c>
      <c r="Z24" s="39">
        <f t="shared" si="11"/>
        <v>-2.1519262287170302</v>
      </c>
      <c r="AA24" s="39">
        <f t="shared" si="9"/>
        <v>1.2487921640376154E-3</v>
      </c>
      <c r="AB24" s="42">
        <f>(-1/SQRT(2*PI())*EXP(-1*(NORMSINV($I$2))^2/2)/$I$2)*(W24*Bonds!AS11)</f>
        <v>-1.8136751424940871</v>
      </c>
      <c r="AC24" s="42">
        <f t="shared" si="10"/>
        <v>-5.7353443859117546</v>
      </c>
    </row>
    <row r="25" spans="1:29">
      <c r="A25" s="237">
        <v>43123</v>
      </c>
      <c r="B25" s="42">
        <f>EXP(-'Yield curve'!B14*$B$9/100)</f>
        <v>0.93510168649246306</v>
      </c>
      <c r="C25" s="42">
        <f>EXP(-'Yield curve'!C14*$C$9/100)</f>
        <v>0.87301721847323355</v>
      </c>
      <c r="D25" s="42">
        <f>EXP(-'Yield curve'!D14*$D$9/100)</f>
        <v>0.81424009456715374</v>
      </c>
      <c r="E25" s="42">
        <f>EXP(-'Yield curve'!E14*$E$9/100)</f>
        <v>0.75775133594793886</v>
      </c>
      <c r="F25" s="42">
        <f>EXP(-'Yield curve'!F14*$F$9/100)</f>
        <v>0.70398375385562095</v>
      </c>
      <c r="G25" s="42">
        <f>EXP(-'Yield curve'!G14*$G$9/100)</f>
        <v>0.6527245898528361</v>
      </c>
      <c r="H25" s="42">
        <f>EXP(-'Yield curve'!H14*$H$9/100)</f>
        <v>0.60410938285586468</v>
      </c>
      <c r="I25" s="42">
        <f>EXP(-'Yield curve'!I14*$I$9/100)</f>
        <v>0.55810955541668261</v>
      </c>
      <c r="J25" s="42">
        <f>EXP(-'Yield curve'!J14*$J$9/100)</f>
        <v>0.51468511114021964</v>
      </c>
      <c r="K25" s="42">
        <f>EXP(-'Yield curve'!K14*$K$9/100)</f>
        <v>0.47378578017596978</v>
      </c>
      <c r="L25" s="42">
        <f>EXP(-'Yield curve'!L14*$L$9/100)</f>
        <v>0.4358313161754524</v>
      </c>
      <c r="M25" s="42">
        <f>EXP(-'Yield curve'!M14*$M$9/100)</f>
        <v>0.40027638819374062</v>
      </c>
      <c r="N25" s="42">
        <f>EXP(-'Yield curve'!N14*$N$9/100)</f>
        <v>0.36703429075230048</v>
      </c>
      <c r="O25" s="42">
        <f>EXP(-'Yield curve'!O14*$O$9/100)</f>
        <v>0.33601482431737617</v>
      </c>
      <c r="P25" s="42">
        <f>EXP(-'Yield curve'!P14*$P$9/100)</f>
        <v>0.30712513763527222</v>
      </c>
      <c r="Q25" s="42">
        <f>EXP(-'Yield curve'!Q14*$Q$9/100)</f>
        <v>0.2807193115932029</v>
      </c>
      <c r="R25" s="42">
        <f>EXP(-'Yield curve'!R14*$R$9/100)</f>
        <v>0.25622482429748444</v>
      </c>
      <c r="S25" s="42">
        <f>EXP(-'Yield curve'!S14*$S$9/100)</f>
        <v>0.23354044613996122</v>
      </c>
      <c r="T25" s="42">
        <f>EXP(-'Yield curve'!T14*$T$9/100)</f>
        <v>0.21256658468588799</v>
      </c>
      <c r="U25" s="39">
        <f>EXP(-'Yield curve'!U14*$U$9/100)</f>
        <v>0.19320567189501364</v>
      </c>
      <c r="V25" s="39">
        <f t="shared" si="6"/>
        <v>78.433644521219804</v>
      </c>
      <c r="W25" s="39">
        <f t="shared" si="7"/>
        <v>5.1541341660866715</v>
      </c>
      <c r="X25" s="39">
        <f>-W25*Bonds!AS12</f>
        <v>-0.70697386331606293</v>
      </c>
      <c r="Y25" s="39">
        <f t="shared" si="8"/>
        <v>0</v>
      </c>
      <c r="Z25" s="39">
        <f t="shared" si="11"/>
        <v>-2.2356476542873192</v>
      </c>
      <c r="AA25" s="39">
        <f t="shared" si="9"/>
        <v>1.3303055702698074E-3</v>
      </c>
      <c r="AB25" s="42">
        <f>(-1/SQRT(2*PI())*EXP(-1*(NORMSINV($I$2))^2/2)/$I$2)*(W25*Bonds!AS12)</f>
        <v>-1.8842367939227844</v>
      </c>
      <c r="AC25" s="42">
        <f t="shared" si="10"/>
        <v>-5.9584799198893119</v>
      </c>
    </row>
    <row r="26" spans="1:29">
      <c r="A26" s="237">
        <v>43122</v>
      </c>
      <c r="B26" s="42">
        <f>EXP(-'Yield curve'!B15*$B$9/100)</f>
        <v>0.93500818099916638</v>
      </c>
      <c r="C26" s="42">
        <f>EXP(-'Yield curve'!C15*$C$9/100)</f>
        <v>0.87301721847323355</v>
      </c>
      <c r="D26" s="42">
        <f>EXP(-'Yield curve'!D15*$D$9/100)</f>
        <v>0.81424009456715374</v>
      </c>
      <c r="E26" s="42">
        <f>EXP(-'Yield curve'!E15*$E$9/100)</f>
        <v>0.75775133594793886</v>
      </c>
      <c r="F26" s="42">
        <f>EXP(-'Yield curve'!F15*$F$9/100)</f>
        <v>0.70398375385562095</v>
      </c>
      <c r="G26" s="42">
        <f>EXP(-'Yield curve'!G15*$G$9/100)</f>
        <v>0.65233307256585604</v>
      </c>
      <c r="H26" s="42">
        <f>EXP(-'Yield curve'!H15*$H$9/100)</f>
        <v>0.60326422147087899</v>
      </c>
      <c r="I26" s="42">
        <f>EXP(-'Yield curve'!I15*$I$9/100)</f>
        <v>0.55692019080512356</v>
      </c>
      <c r="J26" s="42">
        <f>EXP(-'Yield curve'!J15*$J$9/100)</f>
        <v>0.51314336957545204</v>
      </c>
      <c r="K26" s="42">
        <f>EXP(-'Yield curve'!K15*$K$9/100)</f>
        <v>0.47189442229284201</v>
      </c>
      <c r="L26" s="42">
        <f>EXP(-'Yield curve'!L15*$L$9/100)</f>
        <v>0.43382241961899026</v>
      </c>
      <c r="M26" s="42">
        <f>EXP(-'Yield curve'!M15*$M$9/100)</f>
        <v>0.39816849858967923</v>
      </c>
      <c r="N26" s="42">
        <f>EXP(-'Yield curve'!N15*$N$9/100)</f>
        <v>0.36484597527811863</v>
      </c>
      <c r="O26" s="42">
        <f>EXP(-'Yield curve'!O15*$O$9/100)</f>
        <v>0.33376437467763864</v>
      </c>
      <c r="P26" s="42">
        <f>EXP(-'Yield curve'!P15*$P$9/100)</f>
        <v>0.30483031544319683</v>
      </c>
      <c r="Q26" s="42">
        <f>EXP(-'Yield curve'!Q15*$Q$9/100)</f>
        <v>0.27848251621154657</v>
      </c>
      <c r="R26" s="42">
        <f>EXP(-'Yield curve'!R15*$R$9/100)</f>
        <v>0.2540561432426901</v>
      </c>
      <c r="S26" s="42">
        <f>EXP(-'Yield curve'!S15*$S$9/100)</f>
        <v>0.23144801220133543</v>
      </c>
      <c r="T26" s="42">
        <f>EXP(-'Yield curve'!T15*$T$9/100)</f>
        <v>0.21055676389563027</v>
      </c>
      <c r="U26" s="39">
        <f>EXP(-'Yield curve'!U15*$U$9/100)</f>
        <v>0.19128324333905466</v>
      </c>
      <c r="V26" s="39">
        <f t="shared" si="6"/>
        <v>78.329442427642178</v>
      </c>
      <c r="W26" s="39">
        <f t="shared" si="7"/>
        <v>5.1419916259921674</v>
      </c>
      <c r="X26" s="39">
        <f>-W26*Bonds!AS13</f>
        <v>-0.70422901358403234</v>
      </c>
      <c r="Y26" s="39">
        <f t="shared" si="8"/>
        <v>0</v>
      </c>
      <c r="Z26" s="39">
        <f t="shared" si="11"/>
        <v>-2.2269676772991995</v>
      </c>
      <c r="AA26" s="39">
        <f t="shared" si="9"/>
        <v>-1.3570235639869255E-3</v>
      </c>
      <c r="AB26" s="42">
        <f>(-1/SQRT(2*PI())*EXP(-1*(NORMSINV($I$2))^2/2)/$I$2)*(W26*Bonds!AS13)</f>
        <v>-1.8769211813842641</v>
      </c>
      <c r="AC26" s="42">
        <f t="shared" si="10"/>
        <v>-5.9353459217883016</v>
      </c>
    </row>
    <row r="27" spans="1:29">
      <c r="A27" s="237">
        <v>43119</v>
      </c>
      <c r="B27" s="42">
        <f>EXP(-'Yield curve'!B16*$B$9/100)</f>
        <v>0.93500818099916638</v>
      </c>
      <c r="C27" s="42">
        <f>EXP(-'Yield curve'!C16*$C$9/100)</f>
        <v>0.87284263248871929</v>
      </c>
      <c r="D27" s="42">
        <f>EXP(-'Yield curve'!D16*$D$9/100)</f>
        <v>0.81399585917592399</v>
      </c>
      <c r="E27" s="42">
        <f>EXP(-'Yield curve'!E16*$E$9/100)</f>
        <v>0.75759980083476564</v>
      </c>
      <c r="F27" s="42">
        <f>EXP(-'Yield curve'!F16*$F$9/100)</f>
        <v>0.70398375385562095</v>
      </c>
      <c r="G27" s="42">
        <f>EXP(-'Yield curve'!G16*$G$9/100)</f>
        <v>0.6527245898528361</v>
      </c>
      <c r="H27" s="42">
        <f>EXP(-'Yield curve'!H16*$H$9/100)</f>
        <v>0.60410938285586468</v>
      </c>
      <c r="I27" s="42">
        <f>EXP(-'Yield curve'!I16*$I$9/100)</f>
        <v>0.55810955541668261</v>
      </c>
      <c r="J27" s="42">
        <f>EXP(-'Yield curve'!J16*$J$9/100)</f>
        <v>0.51468511114021964</v>
      </c>
      <c r="K27" s="42">
        <f>EXP(-'Yield curve'!K16*$K$9/100)</f>
        <v>0.47378578017596978</v>
      </c>
      <c r="L27" s="42">
        <f>EXP(-'Yield curve'!L16*$L$9/100)</f>
        <v>0.43592720961290232</v>
      </c>
      <c r="M27" s="42">
        <f>EXP(-'Yield curve'!M16*$M$9/100)</f>
        <v>0.40046856697929223</v>
      </c>
      <c r="N27" s="42">
        <f>EXP(-'Yield curve'!N16*$N$9/100)</f>
        <v>0.36732068917995364</v>
      </c>
      <c r="O27" s="42">
        <f>EXP(-'Yield curve'!O16*$O$9/100)</f>
        <v>0.33639137174781092</v>
      </c>
      <c r="P27" s="42">
        <f>EXP(-'Yield curve'!P16*$P$9/100)</f>
        <v>0.30758617103032759</v>
      </c>
      <c r="Q27" s="42">
        <f>EXP(-'Yield curve'!Q16*$Q$9/100)</f>
        <v>0.28116882200418525</v>
      </c>
      <c r="R27" s="42">
        <f>EXP(-'Yield curve'!R16*$R$9/100)</f>
        <v>0.25666077695355588</v>
      </c>
      <c r="S27" s="42">
        <f>EXP(-'Yield curve'!S16*$S$9/100)</f>
        <v>0.2339611975056394</v>
      </c>
      <c r="T27" s="42">
        <f>EXP(-'Yield curve'!T16*$T$9/100)</f>
        <v>0.21297084512259101</v>
      </c>
      <c r="U27" s="39">
        <f>EXP(-'Yield curve'!U16*$U$9/100)</f>
        <v>0.1935924699078839</v>
      </c>
      <c r="V27" s="39">
        <f t="shared" si="6"/>
        <v>78.435881767462718</v>
      </c>
      <c r="W27" s="39">
        <f t="shared" si="7"/>
        <v>5.1562773700398115</v>
      </c>
      <c r="X27" s="39">
        <f>-W27*Bonds!AS14</f>
        <v>-0.70564175076764435</v>
      </c>
      <c r="Y27" s="39">
        <f t="shared" si="8"/>
        <v>0</v>
      </c>
      <c r="Z27" s="39">
        <f t="shared" si="11"/>
        <v>-2.231435144534625</v>
      </c>
      <c r="AA27" s="39">
        <f t="shared" si="9"/>
        <v>9.6878746480077993E-4</v>
      </c>
      <c r="AB27" s="42">
        <f>(-1/SQRT(2*PI())*EXP(-1*(NORMSINV($I$2))^2/2)/$I$2)*(W27*Bonds!AS14)</f>
        <v>-1.8806864286156382</v>
      </c>
      <c r="AC27" s="42">
        <f t="shared" si="10"/>
        <v>-5.9472526789930864</v>
      </c>
    </row>
    <row r="28" spans="1:29">
      <c r="A28" s="237">
        <v>43118</v>
      </c>
      <c r="B28" s="42">
        <f>EXP(-'Yield curve'!B17*$B$9/100)</f>
        <v>0.93538225908219497</v>
      </c>
      <c r="C28" s="42">
        <f>EXP(-'Yield curve'!C17*$C$9/100)</f>
        <v>0.87371591168803442</v>
      </c>
      <c r="D28" s="42">
        <f>EXP(-'Yield curve'!D17*$D$9/100)</f>
        <v>0.814728785216428</v>
      </c>
      <c r="E28" s="42">
        <f>EXP(-'Yield curve'!E17*$E$9/100)</f>
        <v>0.75805449711050832</v>
      </c>
      <c r="F28" s="42">
        <f>EXP(-'Yield curve'!F17*$F$9/100)</f>
        <v>0.70398375385562095</v>
      </c>
      <c r="G28" s="42">
        <f>EXP(-'Yield curve'!G17*$G$9/100)</f>
        <v>0.65213740199613923</v>
      </c>
      <c r="H28" s="42">
        <f>EXP(-'Yield curve'!H17*$H$9/100)</f>
        <v>0.60284208428110309</v>
      </c>
      <c r="I28" s="42">
        <f>EXP(-'Yield curve'!I17*$I$9/100)</f>
        <v>0.55662324589570866</v>
      </c>
      <c r="J28" s="42">
        <f>EXP(-'Yield curve'!J17*$J$9/100)</f>
        <v>0.51298944965372217</v>
      </c>
      <c r="K28" s="42">
        <f>EXP(-'Yield curve'!K17*$K$9/100)</f>
        <v>0.47189442229284201</v>
      </c>
      <c r="L28" s="42">
        <f>EXP(-'Yield curve'!L17*$L$9/100)</f>
        <v>0.43391787105057894</v>
      </c>
      <c r="M28" s="42">
        <f>EXP(-'Yield curve'!M17*$M$9/100)</f>
        <v>0.39835966534535328</v>
      </c>
      <c r="N28" s="42">
        <f>EXP(-'Yield curve'!N17*$N$9/100)</f>
        <v>0.36513066615384332</v>
      </c>
      <c r="O28" s="42">
        <f>EXP(-'Yield curve'!O17*$O$9/100)</f>
        <v>0.33413840019246777</v>
      </c>
      <c r="P28" s="42">
        <f>EXP(-'Yield curve'!P17*$P$9/100)</f>
        <v>0.30528790402199785</v>
      </c>
      <c r="Q28" s="42">
        <f>EXP(-'Yield curve'!Q17*$Q$9/100)</f>
        <v>0.27892844488529256</v>
      </c>
      <c r="R28" s="42">
        <f>EXP(-'Yield curve'!R17*$R$9/100)</f>
        <v>0.2544884060054477</v>
      </c>
      <c r="S28" s="42">
        <f>EXP(-'Yield curve'!S17*$S$9/100)</f>
        <v>0.2318649937941463</v>
      </c>
      <c r="T28" s="42">
        <f>EXP(-'Yield curve'!T17*$T$9/100)</f>
        <v>0.21095720204280666</v>
      </c>
      <c r="U28" s="39">
        <f>EXP(-'Yield curve'!U17*$U$9/100)</f>
        <v>0.19166619264739129</v>
      </c>
      <c r="V28" s="39">
        <f t="shared" si="6"/>
        <v>78.359967613096956</v>
      </c>
      <c r="W28" s="39">
        <f t="shared" si="7"/>
        <v>5.1429688990668758</v>
      </c>
      <c r="X28" s="39">
        <f>-W28*Bonds!AS15</f>
        <v>-0.70414034778831591</v>
      </c>
      <c r="Y28" s="39">
        <f t="shared" si="8"/>
        <v>0</v>
      </c>
      <c r="Z28" s="39">
        <f t="shared" si="11"/>
        <v>-2.2266872914341844</v>
      </c>
      <c r="AA28" s="39">
        <f t="shared" si="9"/>
        <v>3.7959202623150112E-4</v>
      </c>
      <c r="AB28" s="42">
        <f>(-1/SQRT(2*PI())*EXP(-1*(NORMSINV($I$2))^2/2)/$I$2)*(W28*Bonds!AS15)</f>
        <v>-1.8766848680446624</v>
      </c>
      <c r="AC28" s="42">
        <f t="shared" si="10"/>
        <v>-5.9345986333936791</v>
      </c>
    </row>
    <row r="29" spans="1:29">
      <c r="A29" s="237">
        <v>43117</v>
      </c>
      <c r="B29" s="42">
        <f>EXP(-'Yield curve'!B18*$B$9/100)</f>
        <v>0.93472772061602749</v>
      </c>
      <c r="C29" s="42">
        <f>EXP(-'Yield curve'!C18*$C$9/100)</f>
        <v>0.87284263248871929</v>
      </c>
      <c r="D29" s="42">
        <f>EXP(-'Yield curve'!D18*$D$9/100)</f>
        <v>0.81424009456715374</v>
      </c>
      <c r="E29" s="42">
        <f>EXP(-'Yield curve'!E18*$E$9/100)</f>
        <v>0.75759980083476564</v>
      </c>
      <c r="F29" s="42">
        <f>EXP(-'Yield curve'!F18*$F$9/100)</f>
        <v>0.7036318499619979</v>
      </c>
      <c r="G29" s="42">
        <f>EXP(-'Yield curve'!G18*$G$9/100)</f>
        <v>0.65174623691620048</v>
      </c>
      <c r="H29" s="42">
        <f>EXP(-'Yield curve'!H18*$H$9/100)</f>
        <v>0.60242024248396053</v>
      </c>
      <c r="I29" s="42">
        <f>EXP(-'Yield curve'!I18*$I$9/100)</f>
        <v>0.55632645931468749</v>
      </c>
      <c r="J29" s="42">
        <f>EXP(-'Yield curve'!J18*$J$9/100)</f>
        <v>0.51283557590104289</v>
      </c>
      <c r="K29" s="42">
        <f>EXP(-'Yield curve'!K18*$K$9/100)</f>
        <v>0.47189442229284201</v>
      </c>
      <c r="L29" s="42">
        <f>EXP(-'Yield curve'!L18*$L$9/100)</f>
        <v>0.43391787105057894</v>
      </c>
      <c r="M29" s="42">
        <f>EXP(-'Yield curve'!M18*$M$9/100)</f>
        <v>0.39835966534535328</v>
      </c>
      <c r="N29" s="42">
        <f>EXP(-'Yield curve'!N18*$N$9/100)</f>
        <v>0.36513066615384332</v>
      </c>
      <c r="O29" s="42">
        <f>EXP(-'Yield curve'!O18*$O$9/100)</f>
        <v>0.33413840019246777</v>
      </c>
      <c r="P29" s="42">
        <f>EXP(-'Yield curve'!P18*$P$9/100)</f>
        <v>0.30528790402199785</v>
      </c>
      <c r="Q29" s="42">
        <f>EXP(-'Yield curve'!Q18*$Q$9/100)</f>
        <v>0.27901771627031569</v>
      </c>
      <c r="R29" s="42">
        <f>EXP(-'Yield curve'!R18*$R$9/100)</f>
        <v>0.25466151697258982</v>
      </c>
      <c r="S29" s="42">
        <f>EXP(-'Yield curve'!S18*$S$9/100)</f>
        <v>0.23211554325980197</v>
      </c>
      <c r="T29" s="42">
        <f>EXP(-'Yield curve'!T18*$T$9/100)</f>
        <v>0.21127810081119194</v>
      </c>
      <c r="U29" s="39">
        <f>EXP(-'Yield curve'!U18*$U$9/100)</f>
        <v>0.19204990862075413</v>
      </c>
      <c r="V29" s="39">
        <f t="shared" si="6"/>
        <v>78.330234080827026</v>
      </c>
      <c r="W29" s="39">
        <f t="shared" si="7"/>
        <v>5.1457362488239902</v>
      </c>
      <c r="X29" s="39">
        <f>-W29*Bonds!AS16</f>
        <v>-0.70549505190029316</v>
      </c>
      <c r="Y29" s="39">
        <f t="shared" si="8"/>
        <v>0</v>
      </c>
      <c r="Z29" s="39">
        <f t="shared" si="11"/>
        <v>-2.2309712419836285</v>
      </c>
      <c r="AA29" s="39">
        <f t="shared" si="9"/>
        <v>-2.9439696331212684E-4</v>
      </c>
      <c r="AB29" s="42">
        <f>(-1/SQRT(2*PI())*EXP(-1*(NORMSINV($I$2))^2/2)/$I$2)*(W29*Bonds!AS16)</f>
        <v>-1.8802954447082652</v>
      </c>
      <c r="AC29" s="42">
        <f t="shared" si="10"/>
        <v>-5.9460162793173152</v>
      </c>
    </row>
    <row r="30" spans="1:29">
      <c r="A30" s="237">
        <v>43116</v>
      </c>
      <c r="B30" s="42">
        <f>EXP(-'Yield curve'!B19*$B$9/100)</f>
        <v>0.93519520133677658</v>
      </c>
      <c r="C30" s="42">
        <f>EXP(-'Yield curve'!C19*$C$9/100)</f>
        <v>0.87301721847323355</v>
      </c>
      <c r="D30" s="42">
        <f>EXP(-'Yield curve'!D19*$D$9/100)</f>
        <v>0.81424009456715374</v>
      </c>
      <c r="E30" s="42">
        <f>EXP(-'Yield curve'!E19*$E$9/100)</f>
        <v>0.75759980083476564</v>
      </c>
      <c r="F30" s="42">
        <f>EXP(-'Yield curve'!F19*$F$9/100)</f>
        <v>0.7036318499619979</v>
      </c>
      <c r="G30" s="42">
        <f>EXP(-'Yield curve'!G19*$G$9/100)</f>
        <v>0.65194179011878906</v>
      </c>
      <c r="H30" s="42">
        <f>EXP(-'Yield curve'!H19*$H$9/100)</f>
        <v>0.60284208428110309</v>
      </c>
      <c r="I30" s="42">
        <f>EXP(-'Yield curve'!I19*$I$9/100)</f>
        <v>0.55662324589570866</v>
      </c>
      <c r="J30" s="42">
        <f>EXP(-'Yield curve'!J19*$J$9/100)</f>
        <v>0.51298944965372217</v>
      </c>
      <c r="K30" s="42">
        <f>EXP(-'Yield curve'!K19*$K$9/100)</f>
        <v>0.47189442229284201</v>
      </c>
      <c r="L30" s="42">
        <f>EXP(-'Yield curve'!L19*$L$9/100)</f>
        <v>0.43401334348379261</v>
      </c>
      <c r="M30" s="42">
        <f>EXP(-'Yield curve'!M19*$M$9/100)</f>
        <v>0.39855092388309582</v>
      </c>
      <c r="N30" s="42">
        <f>EXP(-'Yield curve'!N19*$N$9/100)</f>
        <v>0.3654155791750765</v>
      </c>
      <c r="O30" s="42">
        <f>EXP(-'Yield curve'!O19*$O$9/100)</f>
        <v>0.33451284485054988</v>
      </c>
      <c r="P30" s="42">
        <f>EXP(-'Yield curve'!P19*$P$9/100)</f>
        <v>0.30574617949871175</v>
      </c>
      <c r="Q30" s="42">
        <f>EXP(-'Yield curve'!Q19*$Q$9/100)</f>
        <v>0.27946450194957734</v>
      </c>
      <c r="R30" s="42">
        <f>EXP(-'Yield curve'!R19*$R$9/100)</f>
        <v>0.25509480974594917</v>
      </c>
      <c r="S30" s="42">
        <f>EXP(-'Yield curve'!S19*$S$9/100)</f>
        <v>0.23253372749056755</v>
      </c>
      <c r="T30" s="42">
        <f>EXP(-'Yield curve'!T19*$T$9/100)</f>
        <v>0.21167991080134602</v>
      </c>
      <c r="U30" s="39">
        <f>EXP(-'Yield curve'!U19*$U$9/100)</f>
        <v>0.19243439279400748</v>
      </c>
      <c r="V30" s="39">
        <f t="shared" si="6"/>
        <v>78.353301054723019</v>
      </c>
      <c r="W30" s="39">
        <f t="shared" si="7"/>
        <v>5.1470578703021612</v>
      </c>
      <c r="X30" s="39">
        <f>-W30*Bonds!AS17</f>
        <v>-0.70535039485395878</v>
      </c>
      <c r="Y30" s="39">
        <f t="shared" si="8"/>
        <v>0</v>
      </c>
      <c r="Z30" s="39">
        <f t="shared" si="11"/>
        <v>-2.2305137962376196</v>
      </c>
      <c r="AA30" s="39">
        <f t="shared" si="9"/>
        <v>-1.4131189459765103E-3</v>
      </c>
      <c r="AB30" s="42">
        <f>(-1/SQRT(2*PI())*EXP(-1*(NORMSINV($I$2))^2/2)/$I$2)*(W30*Bonds!AS17)</f>
        <v>-1.8799099026913015</v>
      </c>
      <c r="AC30" s="42">
        <f t="shared" si="10"/>
        <v>-5.9447970884100148</v>
      </c>
    </row>
    <row r="31" spans="1:29">
      <c r="A31" s="237">
        <v>43115</v>
      </c>
      <c r="B31" s="42">
        <f>EXP(-'Yield curve'!B20*$B$9/100)</f>
        <v>0.93510168649246306</v>
      </c>
      <c r="C31" s="42">
        <f>EXP(-'Yield curve'!C20*$C$9/100)</f>
        <v>0.87371591168803442</v>
      </c>
      <c r="D31" s="42">
        <f>EXP(-'Yield curve'!D20*$D$9/100)</f>
        <v>0.8154623711872927</v>
      </c>
      <c r="E31" s="42">
        <f>EXP(-'Yield curve'!E20*$E$9/100)</f>
        <v>0.75896470852466413</v>
      </c>
      <c r="F31" s="42">
        <f>EXP(-'Yield curve'!F20*$F$9/100)</f>
        <v>0.7050405218642668</v>
      </c>
      <c r="G31" s="42">
        <f>EXP(-'Yield curve'!G20*$G$9/100)</f>
        <v>0.65331230641648641</v>
      </c>
      <c r="H31" s="42">
        <f>EXP(-'Yield curve'!H20*$H$9/100)</f>
        <v>0.60410938285586468</v>
      </c>
      <c r="I31" s="42">
        <f>EXP(-'Yield curve'!I20*$I$9/100)</f>
        <v>0.55781197634859891</v>
      </c>
      <c r="J31" s="42">
        <f>EXP(-'Yield curve'!J20*$J$9/100)</f>
        <v>0.51406785943194644</v>
      </c>
      <c r="K31" s="42">
        <f>EXP(-'Yield curve'!K20*$K$9/100)</f>
        <v>0.47283915555577949</v>
      </c>
      <c r="L31" s="42">
        <f>EXP(-'Yield curve'!L20*$L$9/100)</f>
        <v>0.43496922392240106</v>
      </c>
      <c r="M31" s="42">
        <f>EXP(-'Yield curve'!M20*$M$9/100)</f>
        <v>0.39950859484588863</v>
      </c>
      <c r="N31" s="42">
        <f>EXP(-'Yield curve'!N20*$N$9/100)</f>
        <v>0.36636689585670945</v>
      </c>
      <c r="O31" s="42">
        <f>EXP(-'Yield curve'!O20*$O$9/100)</f>
        <v>0.33545079333121147</v>
      </c>
      <c r="P31" s="42">
        <f>EXP(-'Yield curve'!P20*$P$9/100)</f>
        <v>0.30666479527190599</v>
      </c>
      <c r="Q31" s="42">
        <f>EXP(-'Yield curve'!Q20*$Q$9/100)</f>
        <v>0.28036022074153649</v>
      </c>
      <c r="R31" s="42">
        <f>EXP(-'Yield curve'!R20*$R$9/100)</f>
        <v>0.25596360821954817</v>
      </c>
      <c r="S31" s="42">
        <f>EXP(-'Yield curve'!S20*$S$9/100)</f>
        <v>0.23337235753789862</v>
      </c>
      <c r="T31" s="42">
        <f>EXP(-'Yield curve'!T20*$T$9/100)</f>
        <v>0.2124858247290709</v>
      </c>
      <c r="U31" s="39">
        <f>EXP(-'Yield curve'!U20*$U$9/100)</f>
        <v>0.19320567189501364</v>
      </c>
      <c r="V31" s="39">
        <f t="shared" si="6"/>
        <v>78.464180274449362</v>
      </c>
      <c r="W31" s="39">
        <f t="shared" si="7"/>
        <v>5.1515646088614462</v>
      </c>
      <c r="X31" s="39">
        <f>-W31*Bonds!AS18</f>
        <v>-0.70626790906002224</v>
      </c>
      <c r="Y31" s="39">
        <f t="shared" si="8"/>
        <v>0</v>
      </c>
      <c r="Z31" s="39">
        <f t="shared" si="11"/>
        <v>-2.2334152309143409</v>
      </c>
      <c r="AA31" s="39">
        <f t="shared" si="9"/>
        <v>2.3556729834455226E-3</v>
      </c>
      <c r="AB31" s="42">
        <f>(-1/SQRT(2*PI())*EXP(-1*(NORMSINV($I$2))^2/2)/$I$2)*(W31*Bonds!AS18)</f>
        <v>-1.8823552746006713</v>
      </c>
      <c r="AC31" s="42">
        <f t="shared" si="10"/>
        <v>-5.9525300333698183</v>
      </c>
    </row>
    <row r="32" spans="1:29">
      <c r="A32" s="237">
        <v>43112</v>
      </c>
      <c r="B32" s="42">
        <f>EXP(-'Yield curve'!B21*$B$9/100)</f>
        <v>0.93547580198517033</v>
      </c>
      <c r="C32" s="42">
        <f>EXP(-'Yield curve'!C21*$C$9/100)</f>
        <v>0.87371591168803442</v>
      </c>
      <c r="D32" s="42">
        <f>EXP(-'Yield curve'!D21*$D$9/100)</f>
        <v>0.81497324051845488</v>
      </c>
      <c r="E32" s="42">
        <f>EXP(-'Yield curve'!E21*$E$9/100)</f>
        <v>0.75850946628587823</v>
      </c>
      <c r="F32" s="42">
        <f>EXP(-'Yield curve'!F21*$F$9/100)</f>
        <v>0.70468808971871344</v>
      </c>
      <c r="G32" s="42">
        <f>EXP(-'Yield curve'!G21*$G$9/100)</f>
        <v>0.65292043660533594</v>
      </c>
      <c r="H32" s="42">
        <f>EXP(-'Yield curve'!H21*$H$9/100)</f>
        <v>0.60368665426013546</v>
      </c>
      <c r="I32" s="42">
        <f>EXP(-'Yield curve'!I21*$I$9/100)</f>
        <v>0.55706872265937202</v>
      </c>
      <c r="J32" s="42">
        <f>EXP(-'Yield curve'!J21*$J$9/100)</f>
        <v>0.51298944965372217</v>
      </c>
      <c r="K32" s="42">
        <f>EXP(-'Yield curve'!K21*$K$9/100)</f>
        <v>0.47142276373913095</v>
      </c>
      <c r="L32" s="42">
        <f>EXP(-'Yield curve'!L21*$L$9/100)</f>
        <v>0.43296430104587941</v>
      </c>
      <c r="M32" s="42">
        <f>EXP(-'Yield curve'!M21*$M$9/100)</f>
        <v>0.39692814882588251</v>
      </c>
      <c r="N32" s="42">
        <f>EXP(-'Yield curve'!N21*$N$9/100)</f>
        <v>0.36323691471084646</v>
      </c>
      <c r="O32" s="42">
        <f>EXP(-'Yield curve'!O21*$O$9/100)</f>
        <v>0.33180759871372772</v>
      </c>
      <c r="P32" s="42">
        <f>EXP(-'Yield curve'!P21*$P$9/100)</f>
        <v>0.30255264003674054</v>
      </c>
      <c r="Q32" s="42">
        <f>EXP(-'Yield curve'!Q21*$Q$9/100)</f>
        <v>0.27591015268847657</v>
      </c>
      <c r="R32" s="42">
        <f>EXP(-'Yield curve'!R21*$R$9/100)</f>
        <v>0.25122156503589449</v>
      </c>
      <c r="S32" s="42">
        <f>EXP(-'Yield curve'!S21*$S$9/100)</f>
        <v>0.22838556585025976</v>
      </c>
      <c r="T32" s="42">
        <f>EXP(-'Yield curve'!T21*$T$9/100)</f>
        <v>0.2073017122097966</v>
      </c>
      <c r="U32" s="39">
        <f>EXP(-'Yield curve'!U21*$U$9/100)</f>
        <v>0.18787094775072993</v>
      </c>
      <c r="V32" s="39">
        <f t="shared" si="6"/>
        <v>78.279778714581326</v>
      </c>
      <c r="W32" s="39">
        <f t="shared" si="7"/>
        <v>5.1246194885800858</v>
      </c>
      <c r="X32" s="39">
        <f>-W32*Bonds!AS19</f>
        <v>-0.70420582716621727</v>
      </c>
      <c r="Y32" s="39">
        <f t="shared" si="8"/>
        <v>0</v>
      </c>
      <c r="Z32" s="39">
        <f t="shared" si="11"/>
        <v>-2.226894355408124</v>
      </c>
      <c r="AA32" s="39">
        <f t="shared" si="9"/>
        <v>1.9533673733567181E-3</v>
      </c>
      <c r="AB32" s="42">
        <f>(-1/SQRT(2*PI())*EXP(-1*(NORMSINV($I$2))^2/2)/$I$2)*(W32*Bonds!AS19)</f>
        <v>-1.8768593846137847</v>
      </c>
      <c r="AC32" s="42">
        <f t="shared" si="10"/>
        <v>-5.9351505032415437</v>
      </c>
    </row>
    <row r="33" spans="1:29">
      <c r="A33" s="237">
        <v>43111</v>
      </c>
      <c r="B33" s="42">
        <f>EXP(-'Yield curve'!B22*$B$9/100)</f>
        <v>0.93556935424290377</v>
      </c>
      <c r="C33" s="42">
        <f>EXP(-'Yield curve'!C22*$C$9/100)</f>
        <v>0.87266808141791052</v>
      </c>
      <c r="D33" s="42">
        <f>EXP(-'Yield curve'!D22*$D$9/100)</f>
        <v>0.8135076081503736</v>
      </c>
      <c r="E33" s="42">
        <f>EXP(-'Yield curve'!E22*$E$9/100)</f>
        <v>0.75653990321504738</v>
      </c>
      <c r="F33" s="42">
        <f>EXP(-'Yield curve'!F22*$F$9/100)</f>
        <v>0.70222599258806684</v>
      </c>
      <c r="G33" s="42">
        <f>EXP(-'Yield curve'!G22*$G$9/100)</f>
        <v>0.65018392147604109</v>
      </c>
      <c r="H33" s="42">
        <f>EXP(-'Yield curve'!H22*$H$9/100)</f>
        <v>0.60073582508984302</v>
      </c>
      <c r="I33" s="42">
        <f>EXP(-'Yield curve'!I22*$I$9/100)</f>
        <v>0.554401199966711</v>
      </c>
      <c r="J33" s="42">
        <f>EXP(-'Yield curve'!J22*$J$9/100)</f>
        <v>0.51068618336618787</v>
      </c>
      <c r="K33" s="42">
        <f>EXP(-'Yield curve'!K22*$K$9/100)</f>
        <v>0.46954083904279931</v>
      </c>
      <c r="L33" s="42">
        <f>EXP(-'Yield curve'!L22*$L$9/100)</f>
        <v>0.43134803885423478</v>
      </c>
      <c r="M33" s="42">
        <f>EXP(-'Yield curve'!M22*$M$9/100)</f>
        <v>0.39559670831849897</v>
      </c>
      <c r="N33" s="42">
        <f>EXP(-'Yield curve'!N22*$N$9/100)</f>
        <v>0.36219954128587933</v>
      </c>
      <c r="O33" s="42">
        <f>EXP(-'Yield curve'!O22*$O$9/100)</f>
        <v>0.33106518151030612</v>
      </c>
      <c r="P33" s="42">
        <f>EXP(-'Yield curve'!P22*$P$9/100)</f>
        <v>0.30209915127828341</v>
      </c>
      <c r="Q33" s="42">
        <f>EXP(-'Yield curve'!Q22*$Q$9/100)</f>
        <v>0.27555721362222557</v>
      </c>
      <c r="R33" s="42">
        <f>EXP(-'Yield curve'!R22*$R$9/100)</f>
        <v>0.25096544968059431</v>
      </c>
      <c r="S33" s="42">
        <f>EXP(-'Yield curve'!S22*$S$9/100)</f>
        <v>0.22822118742618128</v>
      </c>
      <c r="T33" s="42">
        <f>EXP(-'Yield curve'!T22*$T$9/100)</f>
        <v>0.20722295252444486</v>
      </c>
      <c r="U33" s="39">
        <f>EXP(-'Yield curve'!U22*$U$9/100)</f>
        <v>0.18787094775072993</v>
      </c>
      <c r="V33" s="39">
        <f t="shared" si="6"/>
        <v>78.127167654312629</v>
      </c>
      <c r="W33" s="39">
        <f t="shared" si="7"/>
        <v>5.1221572793024182</v>
      </c>
      <c r="X33" s="39">
        <f>-W33*Bonds!AS20</f>
        <v>-0.70221029510228639</v>
      </c>
      <c r="Y33" s="39">
        <f t="shared" si="8"/>
        <v>0</v>
      </c>
      <c r="Z33" s="39">
        <f t="shared" si="11"/>
        <v>-2.2205839289422054</v>
      </c>
      <c r="AA33" s="39">
        <f t="shared" si="9"/>
        <v>-1.6652649970183564E-4</v>
      </c>
      <c r="AB33" s="42">
        <f>(-1/SQRT(2*PI())*EXP(-1*(NORMSINV($I$2))^2/2)/$I$2)*(W33*Bonds!AS20)</f>
        <v>-1.8715408641798399</v>
      </c>
      <c r="AC33" s="42">
        <f t="shared" si="10"/>
        <v>-5.9183318648881311</v>
      </c>
    </row>
    <row r="34" spans="1:29">
      <c r="A34" s="237">
        <v>43110</v>
      </c>
      <c r="B34" s="42">
        <f>EXP(-'Yield curve'!B23*$B$9/100)</f>
        <v>0.93631810918834268</v>
      </c>
      <c r="C34" s="42">
        <f>EXP(-'Yield curve'!C23*$C$9/100)</f>
        <v>0.87371591168803442</v>
      </c>
      <c r="D34" s="42">
        <f>EXP(-'Yield curve'!D23*$D$9/100)</f>
        <v>0.81448440323999249</v>
      </c>
      <c r="E34" s="42">
        <f>EXP(-'Yield curve'!E23*$E$9/100)</f>
        <v>0.75759980083476564</v>
      </c>
      <c r="F34" s="42">
        <f>EXP(-'Yield curve'!F23*$F$9/100)</f>
        <v>0.70328012197634093</v>
      </c>
      <c r="G34" s="42">
        <f>EXP(-'Yield curve'!G23*$G$9/100)</f>
        <v>0.65115992918103249</v>
      </c>
      <c r="H34" s="42">
        <f>EXP(-'Yield curve'!H23*$H$9/100)</f>
        <v>0.6015774442409102</v>
      </c>
      <c r="I34" s="42">
        <f>EXP(-'Yield curve'!I23*$I$9/100)</f>
        <v>0.55499287675152764</v>
      </c>
      <c r="J34" s="42">
        <f>EXP(-'Yield curve'!J23*$J$9/100)</f>
        <v>0.51099268701810807</v>
      </c>
      <c r="K34" s="42">
        <f>EXP(-'Yield curve'!K23*$K$9/100)</f>
        <v>0.46954083904279931</v>
      </c>
      <c r="L34" s="42">
        <f>EXP(-'Yield curve'!L23*$L$9/100)</f>
        <v>0.43096861954902255</v>
      </c>
      <c r="M34" s="42">
        <f>EXP(-'Yield curve'!M23*$M$9/100)</f>
        <v>0.39483789133593922</v>
      </c>
      <c r="N34" s="42">
        <f>EXP(-'Yield curve'!N23*$N$9/100)</f>
        <v>0.3610712397826904</v>
      </c>
      <c r="O34" s="42">
        <f>EXP(-'Yield curve'!O23*$O$9/100)</f>
        <v>0.3295853268466919</v>
      </c>
      <c r="P34" s="42">
        <f>EXP(-'Yield curve'!P23*$P$9/100)</f>
        <v>0.30029198329606105</v>
      </c>
      <c r="Q34" s="42">
        <f>EXP(-'Yield curve'!Q23*$Q$9/100)</f>
        <v>0.27362410337040804</v>
      </c>
      <c r="R34" s="42">
        <f>EXP(-'Yield curve'!R23*$R$9/100)</f>
        <v>0.24892590427347863</v>
      </c>
      <c r="S34" s="42">
        <f>EXP(-'Yield curve'!S23*$S$9/100)</f>
        <v>0.22609500317698175</v>
      </c>
      <c r="T34" s="42">
        <f>EXP(-'Yield curve'!T23*$T$9/100)</f>
        <v>0.20502978863205379</v>
      </c>
      <c r="U34" s="39">
        <f>EXP(-'Yield curve'!U23*$U$9/100)</f>
        <v>0.18562996914105792</v>
      </c>
      <c r="V34" s="39">
        <f t="shared" si="6"/>
        <v>78.140180064984918</v>
      </c>
      <c r="W34" s="39">
        <f t="shared" si="7"/>
        <v>5.1101907434859886</v>
      </c>
      <c r="X34" s="39">
        <f>-W34*Bonds!AS21</f>
        <v>-0.706664685410474</v>
      </c>
      <c r="Y34" s="39">
        <f t="shared" si="8"/>
        <v>0</v>
      </c>
      <c r="Z34" s="39">
        <f t="shared" si="11"/>
        <v>-2.2346699479034577</v>
      </c>
      <c r="AA34" s="39">
        <f t="shared" si="9"/>
        <v>-1.4324292402340122E-3</v>
      </c>
      <c r="AB34" s="42">
        <f>(-1/SQRT(2*PI())*EXP(-1*(NORMSINV($I$2))^2/2)/$I$2)*(W34*Bonds!AS21)</f>
        <v>-1.8834127685721922</v>
      </c>
      <c r="AC34" s="42">
        <f t="shared" si="10"/>
        <v>-5.9558741229317214</v>
      </c>
    </row>
    <row r="35" spans="1:29">
      <c r="A35" s="237">
        <v>43109</v>
      </c>
      <c r="B35" s="42">
        <f>EXP(-'Yield curve'!B24*$B$9/100)</f>
        <v>0.93706746337740343</v>
      </c>
      <c r="C35" s="42">
        <f>EXP(-'Yield curve'!C24*$C$9/100)</f>
        <v>0.87493997060571049</v>
      </c>
      <c r="D35" s="42">
        <f>EXP(-'Yield curve'!D24*$D$9/100)</f>
        <v>0.8154623711872927</v>
      </c>
      <c r="E35" s="42">
        <f>EXP(-'Yield curve'!E24*$E$9/100)</f>
        <v>0.75835777956179906</v>
      </c>
      <c r="F35" s="42">
        <f>EXP(-'Yield curve'!F24*$F$9/100)</f>
        <v>0.7036318499619979</v>
      </c>
      <c r="G35" s="42">
        <f>EXP(-'Yield curve'!G24*$G$9/100)</f>
        <v>0.65135530646491413</v>
      </c>
      <c r="H35" s="42">
        <f>EXP(-'Yield curve'!H24*$H$9/100)</f>
        <v>0.6015774442409102</v>
      </c>
      <c r="I35" s="42">
        <f>EXP(-'Yield curve'!I24*$I$9/100)</f>
        <v>0.55514089458682891</v>
      </c>
      <c r="J35" s="42">
        <f>EXP(-'Yield curve'!J24*$J$9/100)</f>
        <v>0.51129937462740105</v>
      </c>
      <c r="K35" s="42">
        <f>EXP(-'Yield curve'!K24*$K$9/100)</f>
        <v>0.47001061473053796</v>
      </c>
      <c r="L35" s="42">
        <f>EXP(-'Yield curve'!L24*$L$9/100)</f>
        <v>0.43172779219538993</v>
      </c>
      <c r="M35" s="42">
        <f>EXP(-'Yield curve'!M24*$M$9/100)</f>
        <v>0.39588164051176872</v>
      </c>
      <c r="N35" s="42">
        <f>EXP(-'Yield curve'!N24*$N$9/100)</f>
        <v>0.36238793402521513</v>
      </c>
      <c r="O35" s="42">
        <f>EXP(-'Yield curve'!O24*$O$9/100)</f>
        <v>0.33115789274009544</v>
      </c>
      <c r="P35" s="42">
        <f>EXP(-'Yield curve'!P24*$P$9/100)</f>
        <v>0.30209915127828341</v>
      </c>
      <c r="Q35" s="42">
        <f>EXP(-'Yield curve'!Q24*$Q$9/100)</f>
        <v>0.27546904942089107</v>
      </c>
      <c r="R35" s="42">
        <f>EXP(-'Yield curve'!R24*$R$9/100)</f>
        <v>0.25079485118487377</v>
      </c>
      <c r="S35" s="42">
        <f>EXP(-'Yield curve'!S24*$S$9/100)</f>
        <v>0.22797484159445494</v>
      </c>
      <c r="T35" s="42">
        <f>EXP(-'Yield curve'!T24*$T$9/100)</f>
        <v>0.20690821289932063</v>
      </c>
      <c r="U35" s="39">
        <f>EXP(-'Yield curve'!U24*$U$9/100)</f>
        <v>0.18749558134675462</v>
      </c>
      <c r="V35" s="39">
        <f t="shared" si="6"/>
        <v>78.252270905945309</v>
      </c>
      <c r="W35" s="39">
        <f t="shared" si="7"/>
        <v>5.1181086964634552</v>
      </c>
      <c r="X35" s="39">
        <f>-W35*Bonds!AS22</f>
        <v>-0.70875526351415219</v>
      </c>
      <c r="Y35" s="39">
        <f t="shared" si="8"/>
        <v>0</v>
      </c>
      <c r="Z35" s="39">
        <f t="shared" si="11"/>
        <v>-2.2412809363375565</v>
      </c>
      <c r="AA35" s="39">
        <f t="shared" si="9"/>
        <v>3.365653967604354E-3</v>
      </c>
      <c r="AB35" s="42">
        <f>(-1/SQRT(2*PI())*EXP(-1*(NORMSINV($I$2))^2/2)/$I$2)*(W35*Bonds!AS22)</f>
        <v>-1.8889846070628589</v>
      </c>
      <c r="AC35" s="42">
        <f t="shared" si="10"/>
        <v>-5.9734938233168231</v>
      </c>
    </row>
    <row r="36" spans="1:29">
      <c r="A36" s="237">
        <v>43105</v>
      </c>
      <c r="B36" s="42">
        <f>EXP(-'Yield curve'!B25*$B$9/100)</f>
        <v>0.93688006862482787</v>
      </c>
      <c r="C36" s="42">
        <f>EXP(-'Yield curve'!C25*$C$9/100)</f>
        <v>0.87406546795930318</v>
      </c>
      <c r="D36" s="42">
        <f>EXP(-'Yield curve'!D25*$D$9/100)</f>
        <v>0.8135076081503736</v>
      </c>
      <c r="E36" s="42">
        <f>EXP(-'Yield curve'!E25*$E$9/100)</f>
        <v>0.75593491332069918</v>
      </c>
      <c r="F36" s="42">
        <f>EXP(-'Yield curve'!F25*$F$9/100)</f>
        <v>0.70082294411904256</v>
      </c>
      <c r="G36" s="42">
        <f>EXP(-'Yield curve'!G25*$G$9/100)</f>
        <v>0.64881996789345608</v>
      </c>
      <c r="H36" s="42">
        <f>EXP(-'Yield curve'!H25*$H$9/100)</f>
        <v>0.59947560355289964</v>
      </c>
      <c r="I36" s="42">
        <f>EXP(-'Yield curve'!I25*$I$9/100)</f>
        <v>0.55292476622005216</v>
      </c>
      <c r="J36" s="42">
        <f>EXP(-'Yield curve'!J25*$J$9/100)</f>
        <v>0.50900369659111477</v>
      </c>
      <c r="K36" s="42">
        <f>EXP(-'Yield curve'!K25*$K$9/100)</f>
        <v>0.46766642700990924</v>
      </c>
      <c r="L36" s="42">
        <f>EXP(-'Yield curve'!L25*$L$9/100)</f>
        <v>0.42926535849830982</v>
      </c>
      <c r="M36" s="42">
        <f>EXP(-'Yield curve'!M25*$M$9/100)</f>
        <v>0.39332462117143102</v>
      </c>
      <c r="N36" s="42">
        <f>EXP(-'Yield curve'!N25*$N$9/100)</f>
        <v>0.35975932959494661</v>
      </c>
      <c r="O36" s="42">
        <f>EXP(-'Yield curve'!O25*$O$9/100)</f>
        <v>0.32847977850979271</v>
      </c>
      <c r="P36" s="42">
        <f>EXP(-'Yield curve'!P25*$P$9/100)</f>
        <v>0.29939245730979669</v>
      </c>
      <c r="Q36" s="42">
        <f>EXP(-'Yield curve'!Q25*$Q$9/100)</f>
        <v>0.27266263969535537</v>
      </c>
      <c r="R36" s="42">
        <f>EXP(-'Yield curve'!R25*$R$9/100)</f>
        <v>0.24791235562927136</v>
      </c>
      <c r="S36" s="42">
        <f>EXP(-'Yield curve'!S25*$S$9/100)</f>
        <v>0.22503935071564921</v>
      </c>
      <c r="T36" s="42">
        <f>EXP(-'Yield curve'!T25*$T$9/100)</f>
        <v>0.20394192643573161</v>
      </c>
      <c r="U36" s="39">
        <f>EXP(-'Yield curve'!U25*$U$9/100)</f>
        <v>0.18451952399298926</v>
      </c>
      <c r="V36" s="39">
        <f t="shared" si="6"/>
        <v>77.989784279053907</v>
      </c>
      <c r="W36" s="39">
        <f t="shared" si="7"/>
        <v>5.1018534241050473</v>
      </c>
      <c r="X36" s="39">
        <f>-W36*Bonds!AS23</f>
        <v>-0.69394883539663044</v>
      </c>
      <c r="Y36" s="39">
        <f t="shared" si="8"/>
        <v>0</v>
      </c>
      <c r="Z36" s="39">
        <f t="shared" si="11"/>
        <v>-2.1944588994746286</v>
      </c>
      <c r="AA36" s="39">
        <f t="shared" si="9"/>
        <v>-5.836103445434615E-4</v>
      </c>
      <c r="AB36" s="42">
        <f>(-1/SQRT(2*PI())*EXP(-1*(NORMSINV($I$2))^2/2)/$I$2)*(W36*Bonds!AS23)</f>
        <v>-1.8495223042915119</v>
      </c>
      <c r="AC36" s="42">
        <f t="shared" si="10"/>
        <v>-5.8487030648441918</v>
      </c>
    </row>
    <row r="37" spans="1:29">
      <c r="A37" s="237">
        <v>43104</v>
      </c>
      <c r="B37" s="42">
        <f>EXP(-'Yield curve'!B26*$B$9/100)</f>
        <v>0.93847411930066404</v>
      </c>
      <c r="C37" s="42">
        <f>EXP(-'Yield curve'!C26*$C$9/100)</f>
        <v>0.87371591168803442</v>
      </c>
      <c r="D37" s="42">
        <f>EXP(-'Yield curve'!D26*$D$9/100)</f>
        <v>0.81326359247211033</v>
      </c>
      <c r="E37" s="42">
        <f>EXP(-'Yield curve'!E26*$E$9/100)</f>
        <v>0.75608611542306958</v>
      </c>
      <c r="F37" s="42">
        <f>EXP(-'Yield curve'!F26*$F$9/100)</f>
        <v>0.70152411759146671</v>
      </c>
      <c r="G37" s="42">
        <f>EXP(-'Yield curve'!G26*$G$9/100)</f>
        <v>0.64959901919222129</v>
      </c>
      <c r="H37" s="42">
        <f>EXP(-'Yield curve'!H26*$H$9/100)</f>
        <v>0.60031545715822132</v>
      </c>
      <c r="I37" s="42">
        <f>EXP(-'Yield curve'!I26*$I$9/100)</f>
        <v>0.55381015396731936</v>
      </c>
      <c r="J37" s="42">
        <f>EXP(-'Yield curve'!J26*$J$9/100)</f>
        <v>0.5099207283259416</v>
      </c>
      <c r="K37" s="42">
        <f>EXP(-'Yield curve'!K26*$K$9/100)</f>
        <v>0.46860269582065023</v>
      </c>
      <c r="L37" s="42">
        <f>EXP(-'Yield curve'!L26*$L$9/100)</f>
        <v>0.42992693643465835</v>
      </c>
      <c r="M37" s="42">
        <f>EXP(-'Yield curve'!M26*$M$9/100)</f>
        <v>0.39370239410975294</v>
      </c>
      <c r="N37" s="42">
        <f>EXP(-'Yield curve'!N26*$N$9/100)</f>
        <v>0.3598528791815605</v>
      </c>
      <c r="O37" s="42">
        <f>EXP(-'Yield curve'!O26*$O$9/100)</f>
        <v>0.32829588132984344</v>
      </c>
      <c r="P37" s="42">
        <f>EXP(-'Yield curve'!P26*$P$9/100)</f>
        <v>0.29894370527200126</v>
      </c>
      <c r="Q37" s="42">
        <f>EXP(-'Yield curve'!Q26*$Q$9/100)</f>
        <v>0.27205255892799224</v>
      </c>
      <c r="R37" s="42">
        <f>EXP(-'Yield curve'!R26*$R$9/100)</f>
        <v>0.24715490331412784</v>
      </c>
      <c r="S37" s="42">
        <f>EXP(-'Yield curve'!S26*$S$9/100)</f>
        <v>0.22414995704853549</v>
      </c>
      <c r="T37" s="42">
        <f>EXP(-'Yield curve'!T26*$T$9/100)</f>
        <v>0.2029369376851308</v>
      </c>
      <c r="U37" s="39">
        <f>EXP(-'Yield curve'!U26*$U$9/100)</f>
        <v>0.18341572156771241</v>
      </c>
      <c r="V37" s="39">
        <f t="shared" si="6"/>
        <v>78.035326502840789</v>
      </c>
      <c r="W37" s="39">
        <f t="shared" si="7"/>
        <v>5.0967489734573785</v>
      </c>
      <c r="X37" s="39">
        <f>-W37*Bonds!AS24</f>
        <v>-0.69306304464561896</v>
      </c>
      <c r="Y37" s="39">
        <f t="shared" si="8"/>
        <v>0</v>
      </c>
      <c r="Z37" s="39">
        <f t="shared" si="11"/>
        <v>-2.191657783171121</v>
      </c>
      <c r="AA37" s="39">
        <f t="shared" si="9"/>
        <v>2.3272955523780947E-3</v>
      </c>
      <c r="AB37" s="42">
        <f>(-1/SQRT(2*PI())*EXP(-1*(NORMSINV($I$2))^2/2)/$I$2)*(W37*Bonds!AS24)</f>
        <v>-1.8471614821856652</v>
      </c>
      <c r="AC37" s="42">
        <f t="shared" si="10"/>
        <v>-5.8412374898392416</v>
      </c>
    </row>
    <row r="38" spans="1:29">
      <c r="A38" s="237">
        <v>43103</v>
      </c>
      <c r="B38" s="42">
        <f>EXP(-'Yield curve'!B27*$B$9/100)</f>
        <v>0.93716117480923466</v>
      </c>
      <c r="C38" s="42">
        <f>EXP(-'Yield curve'!C27*$C$9/100)</f>
        <v>0.87301721847323355</v>
      </c>
      <c r="D38" s="42">
        <f>EXP(-'Yield curve'!D27*$D$9/100)</f>
        <v>0.81228826147678079</v>
      </c>
      <c r="E38" s="42">
        <f>EXP(-'Yield curve'!E27*$E$9/100)</f>
        <v>0.75457545435684326</v>
      </c>
      <c r="F38" s="42">
        <f>EXP(-'Yield curve'!F27*$F$9/100)</f>
        <v>0.69942269894272913</v>
      </c>
      <c r="G38" s="42">
        <f>EXP(-'Yield curve'!G27*$G$9/100)</f>
        <v>0.64726466707803465</v>
      </c>
      <c r="H38" s="42">
        <f>EXP(-'Yield curve'!H27*$H$9/100)</f>
        <v>0.59779941961557048</v>
      </c>
      <c r="I38" s="42">
        <f>EXP(-'Yield curve'!I27*$I$9/100)</f>
        <v>0.55130523005345167</v>
      </c>
      <c r="J38" s="42">
        <f>EXP(-'Yield curve'!J27*$J$9/100)</f>
        <v>0.50747897372917627</v>
      </c>
      <c r="K38" s="42">
        <f>EXP(-'Yield curve'!K27*$K$9/100)</f>
        <v>0.46626553012487953</v>
      </c>
      <c r="L38" s="42">
        <f>EXP(-'Yield curve'!L27*$L$9/100)</f>
        <v>0.42794525519680476</v>
      </c>
      <c r="M38" s="42">
        <f>EXP(-'Yield curve'!M27*$M$9/100)</f>
        <v>0.39209936075355906</v>
      </c>
      <c r="N38" s="42">
        <f>EXP(-'Yield curve'!N27*$N$9/100)</f>
        <v>0.35863862968757748</v>
      </c>
      <c r="O38" s="42">
        <f>EXP(-'Yield curve'!O27*$O$9/100)</f>
        <v>0.32746961723890572</v>
      </c>
      <c r="P38" s="42">
        <f>EXP(-'Yield curve'!P27*$P$9/100)</f>
        <v>0.29849562585766892</v>
      </c>
      <c r="Q38" s="42">
        <f>EXP(-'Yield curve'!Q27*$Q$9/100)</f>
        <v>0.27161762287533597</v>
      </c>
      <c r="R38" s="42">
        <f>EXP(-'Yield curve'!R27*$R$9/100)</f>
        <v>0.24673509691503639</v>
      </c>
      <c r="S38" s="42">
        <f>EXP(-'Yield curve'!S27*$S$9/100)</f>
        <v>0.22374685003100278</v>
      </c>
      <c r="T38" s="42">
        <f>EXP(-'Yield curve'!T27*$T$9/100)</f>
        <v>0.202551723572821</v>
      </c>
      <c r="U38" s="39">
        <f>EXP(-'Yield curve'!U27*$U$9/100)</f>
        <v>0.18304925671158806</v>
      </c>
      <c r="V38" s="39">
        <f t="shared" si="6"/>
        <v>77.854136916261339</v>
      </c>
      <c r="W38" s="39">
        <f t="shared" si="7"/>
        <v>5.0933227441834017</v>
      </c>
      <c r="X38" s="39">
        <f>-W38*Bonds!AS25</f>
        <v>-0.69617037077991906</v>
      </c>
      <c r="Y38" s="39">
        <f t="shared" si="8"/>
        <v>0</v>
      </c>
      <c r="Z38" s="39">
        <f t="shared" si="11"/>
        <v>-2.2014840111884757</v>
      </c>
      <c r="AA38" s="39">
        <f t="shared" si="9"/>
        <v>1.7302011632036596E-3</v>
      </c>
      <c r="AB38" s="42">
        <f>(-1/SQRT(2*PI())*EXP(-1*(NORMSINV($I$2))^2/2)/$I$2)*(W38*Bonds!AS25)</f>
        <v>-1.855443171986054</v>
      </c>
      <c r="AC38" s="42">
        <f t="shared" si="10"/>
        <v>-5.8674264924834549</v>
      </c>
    </row>
    <row r="39" spans="1:29">
      <c r="A39" s="237">
        <v>43098</v>
      </c>
      <c r="B39" s="42">
        <f>EXP(-'Yield curve'!B28*$B$9/100)</f>
        <v>0.9359436568401297</v>
      </c>
      <c r="C39" s="42">
        <f>EXP(-'Yield curve'!C28*$C$9/100)</f>
        <v>0.87214463761790306</v>
      </c>
      <c r="D39" s="42">
        <f>EXP(-'Yield curve'!D28*$D$9/100)</f>
        <v>0.81107074245211885</v>
      </c>
      <c r="E39" s="42">
        <f>EXP(-'Yield curve'!E28*$E$9/100)</f>
        <v>0.75336909897153637</v>
      </c>
      <c r="F39" s="42">
        <f>EXP(-'Yield curve'!F28*$F$9/100)</f>
        <v>0.69837435135157355</v>
      </c>
      <c r="G39" s="42">
        <f>EXP(-'Yield curve'!G28*$G$9/100)</f>
        <v>0.64648841532174495</v>
      </c>
      <c r="H39" s="42">
        <f>EXP(-'Yield curve'!H28*$H$9/100)</f>
        <v>0.59738110644852915</v>
      </c>
      <c r="I39" s="42">
        <f>EXP(-'Yield curve'!I28*$I$9/100)</f>
        <v>0.5508643622400472</v>
      </c>
      <c r="J39" s="42">
        <f>EXP(-'Yield curve'!J28*$J$9/100)</f>
        <v>0.50702244812015962</v>
      </c>
      <c r="K39" s="42">
        <f>EXP(-'Yield curve'!K28*$K$9/100)</f>
        <v>0.46579949764982831</v>
      </c>
      <c r="L39" s="42">
        <f>EXP(-'Yield curve'!L28*$L$9/100)</f>
        <v>0.42728672670089074</v>
      </c>
      <c r="M39" s="42">
        <f>EXP(-'Yield curve'!M28*$M$9/100)</f>
        <v>0.39125334016549934</v>
      </c>
      <c r="N39" s="42">
        <f>EXP(-'Yield curve'!N28*$N$9/100)</f>
        <v>0.35761438856962641</v>
      </c>
      <c r="O39" s="42">
        <f>EXP(-'Yield curve'!O28*$O$9/100)</f>
        <v>0.32627979462303947</v>
      </c>
      <c r="P39" s="42">
        <f>EXP(-'Yield curve'!P28*$P$9/100)</f>
        <v>0.29715541328121442</v>
      </c>
      <c r="Q39" s="42">
        <f>EXP(-'Yield curve'!Q28*$Q$9/100)</f>
        <v>0.27023049472450683</v>
      </c>
      <c r="R39" s="42">
        <f>EXP(-'Yield curve'!R28*$R$9/100)</f>
        <v>0.24531308163795407</v>
      </c>
      <c r="S39" s="42">
        <f>EXP(-'Yield curve'!S28*$S$9/100)</f>
        <v>0.22230165792224693</v>
      </c>
      <c r="T39" s="42">
        <f>EXP(-'Yield curve'!T28*$T$9/100)</f>
        <v>0.20109456679452697</v>
      </c>
      <c r="U39" s="39">
        <f>EXP(-'Yield curve'!U28*$U$9/100)</f>
        <v>0.18159070464509741</v>
      </c>
      <c r="V39" s="39">
        <f t="shared" si="6"/>
        <v>77.719666259295707</v>
      </c>
      <c r="W39" s="39">
        <f t="shared" si="7"/>
        <v>5.0879520749769878</v>
      </c>
      <c r="X39" s="39">
        <f>-W39*Bonds!AS26</f>
        <v>-0.69468530715922072</v>
      </c>
      <c r="Y39" s="39">
        <f t="shared" si="8"/>
        <v>0</v>
      </c>
      <c r="Z39" s="39">
        <f t="shared" si="11"/>
        <v>-2.1967878276768125</v>
      </c>
      <c r="AA39" s="39">
        <f t="shared" si="9"/>
        <v>1.4039598253592356E-3</v>
      </c>
      <c r="AB39" s="42">
        <f>(-1/SQRT(2*PI())*EXP(-1*(NORMSINV($I$2))^2/2)/$I$2)*(W39*Bonds!AS26)</f>
        <v>-1.8514851593060506</v>
      </c>
      <c r="AC39" s="42">
        <f t="shared" si="10"/>
        <v>-5.8549101574068168</v>
      </c>
    </row>
    <row r="40" spans="1:29">
      <c r="A40" s="237">
        <v>43097</v>
      </c>
      <c r="B40" s="42">
        <f>EXP(-'Yield curve'!B29*$B$9/100)</f>
        <v>0.93678638530220959</v>
      </c>
      <c r="C40" s="42">
        <f>EXP(-'Yield curve'!C29*$C$9/100)</f>
        <v>0.87266808141791052</v>
      </c>
      <c r="D40" s="42">
        <f>EXP(-'Yield curve'!D29*$D$9/100)</f>
        <v>0.8120446115476545</v>
      </c>
      <c r="E40" s="42">
        <f>EXP(-'Yield curve'!E29*$E$9/100)</f>
        <v>0.75457545435684326</v>
      </c>
      <c r="F40" s="42">
        <f>EXP(-'Yield curve'!F29*$F$9/100)</f>
        <v>0.69977249773461103</v>
      </c>
      <c r="G40" s="42">
        <f>EXP(-'Yield curve'!G29*$G$9/100)</f>
        <v>0.64745887560798099</v>
      </c>
      <c r="H40" s="42">
        <f>EXP(-'Yield curve'!H29*$H$9/100)</f>
        <v>0.59779941961557048</v>
      </c>
      <c r="I40" s="42">
        <f>EXP(-'Yield curve'!I29*$I$9/100)</f>
        <v>0.5508643622400472</v>
      </c>
      <c r="J40" s="42">
        <f>EXP(-'Yield curve'!J29*$J$9/100)</f>
        <v>0.50656633319935351</v>
      </c>
      <c r="K40" s="42">
        <f>EXP(-'Yield curve'!K29*$K$9/100)</f>
        <v>0.46486882963276832</v>
      </c>
      <c r="L40" s="42">
        <f>EXP(-'Yield curve'!L29*$L$9/100)</f>
        <v>0.42550439584989203</v>
      </c>
      <c r="M40" s="42">
        <f>EXP(-'Yield curve'!M29*$M$9/100)</f>
        <v>0.38863293215162581</v>
      </c>
      <c r="N40" s="42">
        <f>EXP(-'Yield curve'!N29*$N$9/100)</f>
        <v>0.35419063282081614</v>
      </c>
      <c r="O40" s="42">
        <f>EXP(-'Yield curve'!O29*$O$9/100)</f>
        <v>0.32210425904210721</v>
      </c>
      <c r="P40" s="42">
        <f>EXP(-'Yield curve'!P29*$P$9/100)</f>
        <v>0.29229257768085948</v>
      </c>
      <c r="Q40" s="42">
        <f>EXP(-'Yield curve'!Q29*$Q$9/100)</f>
        <v>0.2649219565382156</v>
      </c>
      <c r="R40" s="42">
        <f>EXP(-'Yield curve'!R29*$R$9/100)</f>
        <v>0.23962501859881344</v>
      </c>
      <c r="S40" s="42">
        <f>EXP(-'Yield curve'!S29*$S$9/100)</f>
        <v>0.21630193503345713</v>
      </c>
      <c r="T40" s="42">
        <f>EXP(-'Yield curve'!T29*$T$9/100)</f>
        <v>0.19485102241909941</v>
      </c>
      <c r="U40" s="39">
        <f>EXP(-'Yield curve'!U29*$U$9/100)</f>
        <v>0.17516971062265385</v>
      </c>
      <c r="V40" s="39">
        <f t="shared" si="6"/>
        <v>77.610703948933562</v>
      </c>
      <c r="W40" s="39">
        <f t="shared" si="7"/>
        <v>5.0548691841373978</v>
      </c>
      <c r="X40" s="39">
        <f>-W40*Bonds!AS27</f>
        <v>-0.67754157198631526</v>
      </c>
      <c r="Y40" s="39">
        <f t="shared" si="8"/>
        <v>0</v>
      </c>
      <c r="Z40" s="39">
        <f t="shared" si="11"/>
        <v>-2.1425745769276907</v>
      </c>
      <c r="AA40" s="39">
        <f t="shared" si="9"/>
        <v>-9.7419877747351169E-4</v>
      </c>
      <c r="AB40" s="42">
        <f>(-1/SQRT(2*PI())*EXP(-1*(NORMSINV($I$2))^2/2)/$I$2)*(W40*Bonds!AS27)</f>
        <v>-1.8057934325333804</v>
      </c>
      <c r="AC40" s="42">
        <f t="shared" si="10"/>
        <v>-5.7104202305790848</v>
      </c>
    </row>
    <row r="41" spans="1:29">
      <c r="A41" s="237">
        <v>43096</v>
      </c>
      <c r="B41" s="42">
        <f>EXP(-'Yield curve'!B30*$B$9/100)</f>
        <v>0.93519520133677658</v>
      </c>
      <c r="C41" s="42">
        <f>EXP(-'Yield curve'!C30*$C$9/100)</f>
        <v>0.87144720091968464</v>
      </c>
      <c r="D41" s="42">
        <f>EXP(-'Yield curve'!D30*$D$9/100)</f>
        <v>0.81107074245211885</v>
      </c>
      <c r="E41" s="42">
        <f>EXP(-'Yield curve'!E30*$E$9/100)</f>
        <v>0.75351978785971718</v>
      </c>
      <c r="F41" s="42">
        <f>EXP(-'Yield curve'!F30*$F$9/100)</f>
        <v>0.6987236258385946</v>
      </c>
      <c r="G41" s="42">
        <f>EXP(-'Yield curve'!G30*$G$9/100)</f>
        <v>0.64648841532174495</v>
      </c>
      <c r="H41" s="42">
        <f>EXP(-'Yield curve'!H30*$H$9/100)</f>
        <v>0.59696308599824188</v>
      </c>
      <c r="I41" s="42">
        <f>EXP(-'Yield curve'!I30*$I$9/100)</f>
        <v>0.55042384697985336</v>
      </c>
      <c r="J41" s="42">
        <f>EXP(-'Yield curve'!J30*$J$9/100)</f>
        <v>0.50656633319935351</v>
      </c>
      <c r="K41" s="42">
        <f>EXP(-'Yield curve'!K30*$K$9/100)</f>
        <v>0.46533393097431341</v>
      </c>
      <c r="L41" s="42">
        <f>EXP(-'Yield curve'!L30*$L$9/100)</f>
        <v>0.42681696971522903</v>
      </c>
      <c r="M41" s="42">
        <f>EXP(-'Yield curve'!M30*$M$9/100)</f>
        <v>0.3907841177470584</v>
      </c>
      <c r="N41" s="42">
        <f>EXP(-'Yield curve'!N30*$N$9/100)</f>
        <v>0.35714979191774038</v>
      </c>
      <c r="O41" s="42">
        <f>EXP(-'Yield curve'!O30*$O$9/100)</f>
        <v>0.32582332251559953</v>
      </c>
      <c r="P41" s="42">
        <f>EXP(-'Yield curve'!P30*$P$9/100)</f>
        <v>0.29671001429404525</v>
      </c>
      <c r="Q41" s="42">
        <f>EXP(-'Yield curve'!Q30*$Q$9/100)</f>
        <v>0.26979847164357729</v>
      </c>
      <c r="R41" s="42">
        <f>EXP(-'Yield curve'!R30*$R$9/100)</f>
        <v>0.24489640367578727</v>
      </c>
      <c r="S41" s="42">
        <f>EXP(-'Yield curve'!S30*$S$9/100)</f>
        <v>0.22190187485069271</v>
      </c>
      <c r="T41" s="42">
        <f>EXP(-'Yield curve'!T30*$T$9/100)</f>
        <v>0.20071284986353499</v>
      </c>
      <c r="U41" s="39">
        <f>EXP(-'Yield curve'!U30*$U$9/100)</f>
        <v>0.18122788617521662</v>
      </c>
      <c r="V41" s="39">
        <f t="shared" si="6"/>
        <v>77.686385931134012</v>
      </c>
      <c r="W41" s="39">
        <f t="shared" si="7"/>
        <v>5.0863449232960782</v>
      </c>
      <c r="X41" s="39">
        <f>-W41*Bonds!AS28</f>
        <v>-0.68164607804646704</v>
      </c>
      <c r="Y41" s="39">
        <f t="shared" si="8"/>
        <v>0</v>
      </c>
      <c r="Z41" s="39">
        <f t="shared" si="11"/>
        <v>-2.1555541647477345</v>
      </c>
      <c r="AA41" s="39">
        <f t="shared" si="9"/>
        <v>-4.5333061527896845E-4</v>
      </c>
      <c r="AB41" s="42">
        <f>(-1/SQRT(2*PI())*EXP(-1*(NORMSINV($I$2))^2/2)/$I$2)*(W41*Bonds!AS28)</f>
        <v>-1.8167328204523925</v>
      </c>
      <c r="AC41" s="42">
        <f t="shared" si="10"/>
        <v>-5.7450136126112925</v>
      </c>
    </row>
    <row r="42" spans="1:29">
      <c r="A42" s="237">
        <v>43095</v>
      </c>
      <c r="B42" s="42">
        <f>EXP(-'Yield curve'!B31*$B$9/100)</f>
        <v>0.93444734435838417</v>
      </c>
      <c r="C42" s="42">
        <f>EXP(-'Yield curve'!C31*$C$9/100)</f>
        <v>0.87127292890728281</v>
      </c>
      <c r="D42" s="42">
        <f>EXP(-'Yield curve'!D31*$D$9/100)</f>
        <v>0.81058424597018708</v>
      </c>
      <c r="E42" s="42">
        <f>EXP(-'Yield curve'!E31*$E$9/100)</f>
        <v>0.75336909897153637</v>
      </c>
      <c r="F42" s="42">
        <f>EXP(-'Yield curve'!F31*$F$9/100)</f>
        <v>0.69907307500652571</v>
      </c>
      <c r="G42" s="42">
        <f>EXP(-'Yield curve'!G31*$G$9/100)</f>
        <v>0.64726466707803465</v>
      </c>
      <c r="H42" s="42">
        <f>EXP(-'Yield curve'!H31*$H$9/100)</f>
        <v>0.59821802570433935</v>
      </c>
      <c r="I42" s="42">
        <f>EXP(-'Yield curve'!I31*$I$9/100)</f>
        <v>0.55159933793127613</v>
      </c>
      <c r="J42" s="42">
        <f>EXP(-'Yield curve'!J31*$J$9/100)</f>
        <v>0.50763124026013273</v>
      </c>
      <c r="K42" s="42">
        <f>EXP(-'Yield curve'!K31*$K$9/100)</f>
        <v>0.46626553012487953</v>
      </c>
      <c r="L42" s="42">
        <f>EXP(-'Yield curve'!L31*$L$9/100)</f>
        <v>0.42775700070354389</v>
      </c>
      <c r="M42" s="42">
        <f>EXP(-'Yield curve'!M31*$M$9/100)</f>
        <v>0.39172312598881759</v>
      </c>
      <c r="N42" s="42">
        <f>EXP(-'Yield curve'!N31*$N$9/100)</f>
        <v>0.35807958958991426</v>
      </c>
      <c r="O42" s="42">
        <f>EXP(-'Yield curve'!O31*$O$9/100)</f>
        <v>0.32673690623898133</v>
      </c>
      <c r="P42" s="42">
        <f>EXP(-'Yield curve'!P31*$P$9/100)</f>
        <v>0.29760148086818883</v>
      </c>
      <c r="Q42" s="42">
        <f>EXP(-'Yield curve'!Q31*$Q$9/100)</f>
        <v>0.2707498356821556</v>
      </c>
      <c r="R42" s="42">
        <f>EXP(-'Yield curve'!R31*$R$9/100)</f>
        <v>0.24589762209947896</v>
      </c>
      <c r="S42" s="42">
        <f>EXP(-'Yield curve'!S31*$S$9/100)</f>
        <v>0.22294280951218864</v>
      </c>
      <c r="T42" s="42">
        <f>EXP(-'Yield curve'!T31*$T$9/100)</f>
        <v>0.20178348759604392</v>
      </c>
      <c r="U42" s="39">
        <f>EXP(-'Yield curve'!U31*$U$9/100)</f>
        <v>0.182318522128221</v>
      </c>
      <c r="V42" s="39">
        <f t="shared" si="6"/>
        <v>77.721619520731821</v>
      </c>
      <c r="W42" s="39">
        <f t="shared" si="7"/>
        <v>5.0942600990865303</v>
      </c>
      <c r="X42" s="39">
        <f>-W42*Bonds!AS29</f>
        <v>-0.68337706964594325</v>
      </c>
      <c r="Y42" s="39">
        <f t="shared" si="8"/>
        <v>0</v>
      </c>
      <c r="Z42" s="39">
        <f t="shared" si="11"/>
        <v>-2.1610280408126972</v>
      </c>
      <c r="AA42" s="39">
        <f t="shared" si="9"/>
        <v>-2.7342585477929671E-4</v>
      </c>
      <c r="AB42" s="42">
        <f>(-1/SQRT(2*PI())*EXP(-1*(NORMSINV($I$2))^2/2)/$I$2)*(W42*Bonds!AS29)</f>
        <v>-1.8213462838786156</v>
      </c>
      <c r="AC42" s="42">
        <f t="shared" si="10"/>
        <v>-5.7596026649400418</v>
      </c>
    </row>
    <row r="43" spans="1:29">
      <c r="A43" s="237">
        <v>43094</v>
      </c>
      <c r="B43" s="42">
        <f>EXP(-'Yield curve'!B32*$B$9/100)</f>
        <v>0.9346342525174488</v>
      </c>
      <c r="C43" s="42">
        <f>EXP(-'Yield curve'!C32*$C$9/100)</f>
        <v>0.87109869174579835</v>
      </c>
      <c r="D43" s="42">
        <f>EXP(-'Yield curve'!D32*$D$9/100)</f>
        <v>0.81034110716903973</v>
      </c>
      <c r="E43" s="42">
        <f>EXP(-'Yield curve'!E32*$E$9/100)</f>
        <v>0.75306781159344061</v>
      </c>
      <c r="F43" s="42">
        <f>EXP(-'Yield curve'!F32*$F$9/100)</f>
        <v>0.6987236258385946</v>
      </c>
      <c r="G43" s="42">
        <f>EXP(-'Yield curve'!G32*$G$9/100)</f>
        <v>0.64707051680190875</v>
      </c>
      <c r="H43" s="42">
        <f>EXP(-'Yield curve'!H32*$H$9/100)</f>
        <v>0.59821802570433935</v>
      </c>
      <c r="I43" s="42">
        <f>EXP(-'Yield curve'!I32*$I$9/100)</f>
        <v>0.55174645070222217</v>
      </c>
      <c r="J43" s="42">
        <f>EXP(-'Yield curve'!J32*$J$9/100)</f>
        <v>0.50793591039618946</v>
      </c>
      <c r="K43" s="42">
        <f>EXP(-'Yield curve'!K32*$K$9/100)</f>
        <v>0.46673202886549986</v>
      </c>
      <c r="L43" s="42">
        <f>EXP(-'Yield curve'!L32*$L$9/100)</f>
        <v>0.428322012770397</v>
      </c>
      <c r="M43" s="42">
        <f>EXP(-'Yield curve'!M32*$M$9/100)</f>
        <v>0.39238177394985208</v>
      </c>
      <c r="N43" s="42">
        <f>EXP(-'Yield curve'!N32*$N$9/100)</f>
        <v>0.35882517027136335</v>
      </c>
      <c r="O43" s="42">
        <f>EXP(-'Yield curve'!O32*$O$9/100)</f>
        <v>0.32756132156973977</v>
      </c>
      <c r="P43" s="42">
        <f>EXP(-'Yield curve'!P32*$P$9/100)</f>
        <v>0.29849562585766892</v>
      </c>
      <c r="Q43" s="42">
        <f>EXP(-'Yield curve'!Q32*$Q$9/100)</f>
        <v>0.27161762287533597</v>
      </c>
      <c r="R43" s="42">
        <f>EXP(-'Yield curve'!R32*$R$9/100)</f>
        <v>0.24673509691503639</v>
      </c>
      <c r="S43" s="42">
        <f>EXP(-'Yield curve'!S32*$S$9/100)</f>
        <v>0.22374685003100278</v>
      </c>
      <c r="T43" s="42">
        <f>EXP(-'Yield curve'!T32*$T$9/100)</f>
        <v>0.202551723572821</v>
      </c>
      <c r="U43" s="39">
        <f>EXP(-'Yield curve'!U32*$U$9/100)</f>
        <v>0.18304925671158806</v>
      </c>
      <c r="V43" s="39">
        <f t="shared" si="6"/>
        <v>77.742876433173564</v>
      </c>
      <c r="W43" s="39">
        <f t="shared" si="7"/>
        <v>5.0985188794413716</v>
      </c>
      <c r="X43" s="39">
        <f>-W43*Bonds!AS30</f>
        <v>-0.68428406331539249</v>
      </c>
      <c r="Y43" s="39">
        <f t="shared" si="8"/>
        <v>0</v>
      </c>
      <c r="Z43" s="39">
        <f t="shared" si="11"/>
        <v>-2.1638962066315108</v>
      </c>
      <c r="AA43" s="39">
        <f t="shared" si="9"/>
        <v>4.6907609776436487E-6</v>
      </c>
      <c r="AB43" s="42">
        <f>(-1/SQRT(2*PI())*EXP(-1*(NORMSINV($I$2))^2/2)/$I$2)*(W43*Bonds!AS30)</f>
        <v>-1.8237636163041953</v>
      </c>
      <c r="AC43" s="42">
        <f t="shared" si="10"/>
        <v>-5.7672469412666532</v>
      </c>
    </row>
    <row r="44" spans="1:29">
      <c r="A44" s="237">
        <v>43091</v>
      </c>
      <c r="B44" s="42">
        <f>EXP(-'Yield curve'!B33*$B$9/100)</f>
        <v>0.93398023747265779</v>
      </c>
      <c r="C44" s="42">
        <f>EXP(-'Yield curve'!C33*$C$9/100)</f>
        <v>0.87092448942826162</v>
      </c>
      <c r="D44" s="42">
        <f>EXP(-'Yield curve'!D33*$D$9/100)</f>
        <v>0.81082745772391718</v>
      </c>
      <c r="E44" s="42">
        <f>EXP(-'Yield curve'!E33*$E$9/100)</f>
        <v>0.75367050688868975</v>
      </c>
      <c r="F44" s="42">
        <f>EXP(-'Yield curve'!F33*$F$9/100)</f>
        <v>0.69942269894272913</v>
      </c>
      <c r="G44" s="42">
        <f>EXP(-'Yield curve'!G33*$G$9/100)</f>
        <v>0.64745887560798099</v>
      </c>
      <c r="H44" s="42">
        <f>EXP(-'Yield curve'!H33*$H$9/100)</f>
        <v>0.59821802570433935</v>
      </c>
      <c r="I44" s="42">
        <f>EXP(-'Yield curve'!I33*$I$9/100)</f>
        <v>0.55159933793127613</v>
      </c>
      <c r="J44" s="42">
        <f>EXP(-'Yield curve'!J33*$J$9/100)</f>
        <v>0.50763124026013273</v>
      </c>
      <c r="K44" s="42">
        <f>EXP(-'Yield curve'!K33*$K$9/100)</f>
        <v>0.46626553012487953</v>
      </c>
      <c r="L44" s="42">
        <f>EXP(-'Yield curve'!L33*$L$9/100)</f>
        <v>0.42785111759617728</v>
      </c>
      <c r="M44" s="42">
        <f>EXP(-'Yield curve'!M33*$M$9/100)</f>
        <v>0.39191119822301745</v>
      </c>
      <c r="N44" s="42">
        <f>EXP(-'Yield curve'!N33*$N$9/100)</f>
        <v>0.3583590006259324</v>
      </c>
      <c r="O44" s="42">
        <f>EXP(-'Yield curve'!O33*$O$9/100)</f>
        <v>0.32710305657988498</v>
      </c>
      <c r="P44" s="42">
        <f>EXP(-'Yield curve'!P33*$P$9/100)</f>
        <v>0.29804821805862064</v>
      </c>
      <c r="Q44" s="42">
        <f>EXP(-'Yield curve'!Q33*$Q$9/100)</f>
        <v>0.27127017473230536</v>
      </c>
      <c r="R44" s="42">
        <f>EXP(-'Yield curve'!R33*$R$9/100)</f>
        <v>0.24648355542415218</v>
      </c>
      <c r="S44" s="42">
        <f>EXP(-'Yield curve'!S33*$S$9/100)</f>
        <v>0.22358581028024757</v>
      </c>
      <c r="T44" s="42">
        <f>EXP(-'Yield curve'!T33*$T$9/100)</f>
        <v>0.20247476854024551</v>
      </c>
      <c r="U44" s="39">
        <f>EXP(-'Yield curve'!U33*$U$9/100)</f>
        <v>0.18304925671158806</v>
      </c>
      <c r="V44" s="39">
        <f t="shared" si="6"/>
        <v>77.742511761633082</v>
      </c>
      <c r="W44" s="39">
        <f t="shared" si="7"/>
        <v>5.0980377567682256</v>
      </c>
      <c r="X44" s="39">
        <f>-W44*Bonds!AS31</f>
        <v>-0.68112112300345939</v>
      </c>
      <c r="Y44" s="39">
        <f t="shared" si="8"/>
        <v>0</v>
      </c>
      <c r="Z44" s="39">
        <f t="shared" si="11"/>
        <v>-2.1538941111426384</v>
      </c>
      <c r="AA44" s="39">
        <f t="shared" si="9"/>
        <v>-1.1516956837609449E-3</v>
      </c>
      <c r="AB44" s="42">
        <f>(-1/SQRT(2*PI())*EXP(-1*(NORMSINV($I$2))^2/2)/$I$2)*(W44*Bonds!AS31)</f>
        <v>-1.8153337028067262</v>
      </c>
      <c r="AC44" s="42">
        <f t="shared" si="10"/>
        <v>-5.7405892141364543</v>
      </c>
    </row>
    <row r="45" spans="1:29">
      <c r="A45" s="237">
        <v>43090</v>
      </c>
      <c r="B45" s="42">
        <f>EXP(-'Yield curve'!B34*$B$9/100)</f>
        <v>0.9335133640819957</v>
      </c>
      <c r="C45" s="42">
        <f>EXP(-'Yield curve'!C34*$C$9/100)</f>
        <v>0.87022802845825153</v>
      </c>
      <c r="D45" s="42">
        <f>EXP(-'Yield curve'!D34*$D$9/100)</f>
        <v>0.81034110716903973</v>
      </c>
      <c r="E45" s="42">
        <f>EXP(-'Yield curve'!E34*$E$9/100)</f>
        <v>0.75321844021811968</v>
      </c>
      <c r="F45" s="42">
        <f>EXP(-'Yield curve'!F34*$F$9/100)</f>
        <v>0.69907307500652571</v>
      </c>
      <c r="G45" s="42">
        <f>EXP(-'Yield curve'!G34*$G$9/100)</f>
        <v>0.64745887560798099</v>
      </c>
      <c r="H45" s="42">
        <f>EXP(-'Yield curve'!H34*$H$9/100)</f>
        <v>0.5986369249199528</v>
      </c>
      <c r="I45" s="42">
        <f>EXP(-'Yield curve'!I34*$I$9/100)</f>
        <v>0.55233529424369554</v>
      </c>
      <c r="J45" s="42">
        <f>EXP(-'Yield curve'!J34*$J$9/100)</f>
        <v>0.5086983859755041</v>
      </c>
      <c r="K45" s="42">
        <f>EXP(-'Yield curve'!K34*$K$9/100)</f>
        <v>0.46766642700990924</v>
      </c>
      <c r="L45" s="42">
        <f>EXP(-'Yield curve'!L34*$L$9/100)</f>
        <v>0.42954876714948581</v>
      </c>
      <c r="M45" s="42">
        <f>EXP(-'Yield curve'!M34*$M$9/100)</f>
        <v>0.3938914166206991</v>
      </c>
      <c r="N45" s="42">
        <f>EXP(-'Yield curve'!N34*$N$9/100)</f>
        <v>0.36060215214400121</v>
      </c>
      <c r="O45" s="42">
        <f>EXP(-'Yield curve'!O34*$O$9/100)</f>
        <v>0.3295853268466919</v>
      </c>
      <c r="P45" s="42">
        <f>EXP(-'Yield curve'!P34*$P$9/100)</f>
        <v>0.30074275926846394</v>
      </c>
      <c r="Q45" s="42">
        <f>EXP(-'Yield curve'!Q34*$Q$9/100)</f>
        <v>0.27414996631576172</v>
      </c>
      <c r="R45" s="42">
        <f>EXP(-'Yield curve'!R34*$R$9/100)</f>
        <v>0.24951905349323486</v>
      </c>
      <c r="S45" s="42">
        <f>EXP(-'Yield curve'!S34*$S$9/100)</f>
        <v>0.22674709534813192</v>
      </c>
      <c r="T45" s="42">
        <f>EXP(-'Yield curve'!T34*$T$9/100)</f>
        <v>0.20573219093247772</v>
      </c>
      <c r="U45" s="39">
        <f>EXP(-'Yield curve'!U34*$U$9/100)</f>
        <v>0.18637397603940997</v>
      </c>
      <c r="V45" s="39">
        <f t="shared" si="6"/>
        <v>77.832150713667843</v>
      </c>
      <c r="W45" s="39">
        <f t="shared" si="7"/>
        <v>5.1167558693531356</v>
      </c>
      <c r="X45" s="39">
        <f>-W45*Bonds!AS32</f>
        <v>-0.68393915996603361</v>
      </c>
      <c r="Y45" s="39">
        <f t="shared" si="8"/>
        <v>0</v>
      </c>
      <c r="Z45" s="39">
        <f t="shared" si="11"/>
        <v>-2.1628055264749158</v>
      </c>
      <c r="AA45" s="39">
        <f t="shared" si="9"/>
        <v>5.0221457361421251E-4</v>
      </c>
      <c r="AB45" s="42">
        <f>(-1/SQRT(2*PI())*EXP(-1*(NORMSINV($I$2))^2/2)/$I$2)*(W45*Bonds!AS32)</f>
        <v>-1.8228443749928391</v>
      </c>
      <c r="AC45" s="42">
        <f t="shared" si="10"/>
        <v>-5.7643400450034479</v>
      </c>
    </row>
    <row r="46" spans="1:29">
      <c r="A46" s="237">
        <v>43089</v>
      </c>
      <c r="B46" s="42">
        <f>EXP(-'Yield curve'!B35*$B$9/100)</f>
        <v>0.9329534240623506</v>
      </c>
      <c r="C46" s="42">
        <f>EXP(-'Yield curve'!C35*$C$9/100)</f>
        <v>0.86918438113773167</v>
      </c>
      <c r="D46" s="42">
        <f>EXP(-'Yield curve'!D35*$D$9/100)</f>
        <v>0.80912650668638575</v>
      </c>
      <c r="E46" s="42">
        <f>EXP(-'Yield curve'!E35*$E$9/100)</f>
        <v>0.75231512019027302</v>
      </c>
      <c r="F46" s="42">
        <f>EXP(-'Yield curve'!F35*$F$9/100)</f>
        <v>0.6987236258385946</v>
      </c>
      <c r="G46" s="42">
        <f>EXP(-'Yield curve'!G35*$G$9/100)</f>
        <v>0.64745887560798099</v>
      </c>
      <c r="H46" s="42">
        <f>EXP(-'Yield curve'!H35*$H$9/100)</f>
        <v>0.5990561174676714</v>
      </c>
      <c r="I46" s="42">
        <f>EXP(-'Yield curve'!I35*$I$9/100)</f>
        <v>0.55277733927352668</v>
      </c>
      <c r="J46" s="42">
        <f>EXP(-'Yield curve'!J35*$J$9/100)</f>
        <v>0.50915642060754918</v>
      </c>
      <c r="K46" s="42">
        <f>EXP(-'Yield curve'!K35*$K$9/100)</f>
        <v>0.46813432734809651</v>
      </c>
      <c r="L46" s="42">
        <f>EXP(-'Yield curve'!L35*$L$9/100)</f>
        <v>0.4299269364346584</v>
      </c>
      <c r="M46" s="42">
        <f>EXP(-'Yield curve'!M35*$M$9/100)</f>
        <v>0.3941751205618288</v>
      </c>
      <c r="N46" s="42">
        <f>EXP(-'Yield curve'!N35*$N$9/100)</f>
        <v>0.36078971402497878</v>
      </c>
      <c r="O46" s="42">
        <f>EXP(-'Yield curve'!O35*$O$9/100)</f>
        <v>0.3296776236591597</v>
      </c>
      <c r="P46" s="42">
        <f>EXP(-'Yield curve'!P35*$P$9/100)</f>
        <v>0.30074275926846394</v>
      </c>
      <c r="Q46" s="42">
        <f>EXP(-'Yield curve'!Q35*$Q$9/100)</f>
        <v>0.27414996631576172</v>
      </c>
      <c r="R46" s="42">
        <f>EXP(-'Yield curve'!R35*$R$9/100)</f>
        <v>0.24951905349323486</v>
      </c>
      <c r="S46" s="42">
        <f>EXP(-'Yield curve'!S35*$S$9/100)</f>
        <v>0.22674709534813192</v>
      </c>
      <c r="T46" s="42">
        <f>EXP(-'Yield curve'!T35*$T$9/100)</f>
        <v>0.20573219093247772</v>
      </c>
      <c r="U46" s="39">
        <f>EXP(-'Yield curve'!U35*$U$9/100)</f>
        <v>0.18637397603940997</v>
      </c>
      <c r="V46" s="39">
        <f t="shared" si="6"/>
        <v>77.793081894214197</v>
      </c>
      <c r="W46" s="39">
        <f t="shared" si="7"/>
        <v>5.1190758475812714</v>
      </c>
      <c r="X46" s="39">
        <f>-W46*Bonds!AS33</f>
        <v>-0.68393748344255534</v>
      </c>
      <c r="Y46" s="39">
        <f t="shared" si="8"/>
        <v>0</v>
      </c>
      <c r="Z46" s="39">
        <f t="shared" si="11"/>
        <v>-2.1628002248421736</v>
      </c>
      <c r="AA46" s="39">
        <f t="shared" si="9"/>
        <v>1.666221362996323E-3</v>
      </c>
      <c r="AB46" s="42">
        <f>(-1/SQRT(2*PI())*EXP(-1*(NORMSINV($I$2))^2/2)/$I$2)*(W46*Bonds!AS33)</f>
        <v>-1.8228399066986241</v>
      </c>
      <c r="AC46" s="42">
        <f t="shared" si="10"/>
        <v>-5.7643259150164718</v>
      </c>
    </row>
    <row r="47" spans="1:29">
      <c r="A47" s="237">
        <v>43088</v>
      </c>
      <c r="B47" s="42">
        <f>EXP(-'Yield curve'!B36*$B$9/100)</f>
        <v>0.93276685203536269</v>
      </c>
      <c r="C47" s="42">
        <f>EXP(-'Yield curve'!C36*$C$9/100)</f>
        <v>0.86883677691075667</v>
      </c>
      <c r="D47" s="42">
        <f>EXP(-'Yield curve'!D36*$D$9/100)</f>
        <v>0.80839862042831645</v>
      </c>
      <c r="E47" s="42">
        <f>EXP(-'Yield curve'!E36*$E$9/100)</f>
        <v>0.75111237844794732</v>
      </c>
      <c r="F47" s="42">
        <f>EXP(-'Yield curve'!F36*$F$9/100)</f>
        <v>0.69697899846687272</v>
      </c>
      <c r="G47" s="42">
        <f>EXP(-'Yield curve'!G36*$G$9/100)</f>
        <v>0.64551940963471621</v>
      </c>
      <c r="H47" s="42">
        <f>EXP(-'Yield curve'!H36*$H$9/100)</f>
        <v>0.59696308599824188</v>
      </c>
      <c r="I47" s="42">
        <f>EXP(-'Yield curve'!I36*$I$9/100)</f>
        <v>0.55071748466133075</v>
      </c>
      <c r="J47" s="42">
        <f>EXP(-'Yield curve'!J36*$J$9/100)</f>
        <v>0.50717457767288754</v>
      </c>
      <c r="K47" s="42">
        <f>EXP(-'Yield curve'!K36*$K$9/100)</f>
        <v>0.46626553012487953</v>
      </c>
      <c r="L47" s="42">
        <f>EXP(-'Yield curve'!L36*$L$9/100)</f>
        <v>0.42822779229222008</v>
      </c>
      <c r="M47" s="42">
        <f>EXP(-'Yield curve'!M36*$M$9/100)</f>
        <v>0.39266439055686542</v>
      </c>
      <c r="N47" s="42">
        <f>EXP(-'Yield curve'!N36*$N$9/100)</f>
        <v>0.35947882672820208</v>
      </c>
      <c r="O47" s="42">
        <f>EXP(-'Yield curve'!O36*$O$9/100)</f>
        <v>0.32857176572538466</v>
      </c>
      <c r="P47" s="42">
        <f>EXP(-'Yield curve'!P36*$P$9/100)</f>
        <v>0.29984188298074727</v>
      </c>
      <c r="Q47" s="42">
        <f>EXP(-'Yield curve'!Q36*$Q$9/100)</f>
        <v>0.27336155027682146</v>
      </c>
      <c r="R47" s="42">
        <f>EXP(-'Yield curve'!R36*$R$9/100)</f>
        <v>0.24884128385231249</v>
      </c>
      <c r="S47" s="42">
        <f>EXP(-'Yield curve'!S36*$S$9/100)</f>
        <v>0.22617641203084005</v>
      </c>
      <c r="T47" s="42">
        <f>EXP(-'Yield curve'!T36*$T$9/100)</f>
        <v>0.20526365587009218</v>
      </c>
      <c r="U47" s="39">
        <f>EXP(-'Yield curve'!U36*$U$9/100)</f>
        <v>0.18600160058690879</v>
      </c>
      <c r="V47" s="39">
        <f t="shared" si="6"/>
        <v>77.663677016440559</v>
      </c>
      <c r="W47" s="39">
        <f t="shared" si="7"/>
        <v>5.1146666423714491</v>
      </c>
      <c r="X47" s="39">
        <f>-W47*Bonds!AS34</f>
        <v>-0.68290246278215427</v>
      </c>
      <c r="Y47" s="39">
        <f t="shared" si="8"/>
        <v>0</v>
      </c>
      <c r="Z47" s="39">
        <f t="shared" si="11"/>
        <v>-2.1595272021299747</v>
      </c>
      <c r="AA47" s="39">
        <f t="shared" si="9"/>
        <v>-3.5146017214893188E-4</v>
      </c>
      <c r="AB47" s="42">
        <f>(-1/SQRT(2*PI())*EXP(-1*(NORMSINV($I$2))^2/2)/$I$2)*(W47*Bonds!AS34)</f>
        <v>-1.8200813549161714</v>
      </c>
      <c r="AC47" s="42">
        <f t="shared" si="10"/>
        <v>-5.7556026083404044</v>
      </c>
    </row>
    <row r="48" spans="1:29">
      <c r="A48" s="237">
        <v>43087</v>
      </c>
      <c r="B48" s="42">
        <f>EXP(-'Yield curve'!B37*$B$9/100)</f>
        <v>0.93258031731904911</v>
      </c>
      <c r="C48" s="42">
        <f>EXP(-'Yield curve'!C37*$C$9/100)</f>
        <v>0.86883677691075667</v>
      </c>
      <c r="D48" s="42">
        <f>EXP(-'Yield curve'!D37*$D$9/100)</f>
        <v>0.80839862042831645</v>
      </c>
      <c r="E48" s="42">
        <f>EXP(-'Yield curve'!E37*$E$9/100)</f>
        <v>0.75096217099350393</v>
      </c>
      <c r="F48" s="42">
        <f>EXP(-'Yield curve'!F37*$F$9/100)</f>
        <v>0.69663059607549549</v>
      </c>
      <c r="G48" s="42">
        <f>EXP(-'Yield curve'!G37*$G$9/100)</f>
        <v>0.64474525093127566</v>
      </c>
      <c r="H48" s="42">
        <f>EXP(-'Yield curve'!H37*$H$9/100)</f>
        <v>0.5957107789003212</v>
      </c>
      <c r="I48" s="42">
        <f>EXP(-'Yield curve'!I37*$I$9/100)</f>
        <v>0.54969043756547642</v>
      </c>
      <c r="J48" s="42">
        <f>EXP(-'Yield curve'!J37*$J$9/100)</f>
        <v>0.50641438609259948</v>
      </c>
      <c r="K48" s="42">
        <f>EXP(-'Yield curve'!K37*$K$9/100)</f>
        <v>0.46579949764982831</v>
      </c>
      <c r="L48" s="42">
        <f>EXP(-'Yield curve'!L37*$L$9/100)</f>
        <v>0.4281335925402685</v>
      </c>
      <c r="M48" s="42">
        <f>EXP(-'Yield curve'!M37*$M$9/100)</f>
        <v>0.39294721072110766</v>
      </c>
      <c r="N48" s="42">
        <f>EXP(-'Yield curve'!N37*$N$9/100)</f>
        <v>0.36013367392303502</v>
      </c>
      <c r="O48" s="42">
        <f>EXP(-'Yield curve'!O37*$O$9/100)</f>
        <v>0.3295853268466919</v>
      </c>
      <c r="P48" s="42">
        <f>EXP(-'Yield curve'!P37*$P$9/100)</f>
        <v>0.30119421191220214</v>
      </c>
      <c r="Q48" s="42">
        <f>EXP(-'Yield curve'!Q37*$Q$9/100)</f>
        <v>0.2749406562657542</v>
      </c>
      <c r="R48" s="42">
        <f>EXP(-'Yield curve'!R37*$R$9/100)</f>
        <v>0.25062436865669691</v>
      </c>
      <c r="S48" s="42">
        <f>EXP(-'Yield curve'!S37*$S$9/100)</f>
        <v>0.22813904258566636</v>
      </c>
      <c r="T48" s="42">
        <f>EXP(-'Yield curve'!T37*$T$9/100)</f>
        <v>0.20738050182951598</v>
      </c>
      <c r="U48" s="39">
        <f>EXP(-'Yield curve'!U37*$U$9/100)</f>
        <v>0.1882470656387468</v>
      </c>
      <c r="V48" s="39">
        <f t="shared" si="6"/>
        <v>77.690982302454998</v>
      </c>
      <c r="W48" s="39">
        <f t="shared" si="7"/>
        <v>5.1243072778347516</v>
      </c>
      <c r="X48" s="39">
        <f>-W48*Bonds!AS35</f>
        <v>-0.68384641336175167</v>
      </c>
      <c r="Y48" s="39">
        <f t="shared" si="8"/>
        <v>0</v>
      </c>
      <c r="Z48" s="39">
        <f t="shared" si="11"/>
        <v>-2.1625122359601385</v>
      </c>
      <c r="AA48" s="39">
        <f t="shared" si="9"/>
        <v>9.3972198901060011E-5</v>
      </c>
      <c r="AB48" s="42">
        <f>(-1/SQRT(2*PI())*EXP(-1*(NORMSINV($I$2))^2/2)/$I$2)*(W48*Bonds!AS35)</f>
        <v>-1.8225971854242182</v>
      </c>
      <c r="AC48" s="42">
        <f t="shared" si="10"/>
        <v>-5.7635583629527707</v>
      </c>
    </row>
    <row r="49" spans="1:29">
      <c r="A49" s="237">
        <v>43084</v>
      </c>
      <c r="B49" s="42">
        <f>EXP(-'Yield curve'!B38*$B$9/100)</f>
        <v>0.93267358001383804</v>
      </c>
      <c r="C49" s="42">
        <f>EXP(-'Yield curve'!C38*$C$9/100)</f>
        <v>0.86831563120395672</v>
      </c>
      <c r="D49" s="42">
        <f>EXP(-'Yield curve'!D38*$D$9/100)</f>
        <v>0.80742912389806021</v>
      </c>
      <c r="E49" s="42">
        <f>EXP(-'Yield curve'!E38*$E$9/100)</f>
        <v>0.74976159223904126</v>
      </c>
      <c r="F49" s="42">
        <f>EXP(-'Yield curve'!F38*$F$9/100)</f>
        <v>0.6952387272161602</v>
      </c>
      <c r="G49" s="42">
        <f>EXP(-'Yield curve'!G38*$G$9/100)</f>
        <v>0.64358575334049539</v>
      </c>
      <c r="H49" s="42">
        <f>EXP(-'Yield curve'!H38*$H$9/100)</f>
        <v>0.59487736733408103</v>
      </c>
      <c r="I49" s="42">
        <f>EXP(-'Yield curve'!I38*$I$9/100)</f>
        <v>0.54925086106946641</v>
      </c>
      <c r="J49" s="42">
        <f>EXP(-'Yield curve'!J38*$J$9/100)</f>
        <v>0.50641438609259948</v>
      </c>
      <c r="K49" s="42">
        <f>EXP(-'Yield curve'!K38*$K$9/100)</f>
        <v>0.46626553012487953</v>
      </c>
      <c r="L49" s="42">
        <f>EXP(-'Yield curve'!L38*$L$9/100)</f>
        <v>0.42879342621430439</v>
      </c>
      <c r="M49" s="42">
        <f>EXP(-'Yield curve'!M38*$M$9/100)</f>
        <v>0.39379689402387541</v>
      </c>
      <c r="N49" s="42">
        <f>EXP(-'Yield curve'!N38*$N$9/100)</f>
        <v>0.36116513051029964</v>
      </c>
      <c r="O49" s="42">
        <f>EXP(-'Yield curve'!O38*$O$9/100)</f>
        <v>0.33078720352493646</v>
      </c>
      <c r="P49" s="42">
        <f>EXP(-'Yield curve'!P38*$P$9/100)</f>
        <v>0.30255264003674054</v>
      </c>
      <c r="Q49" s="42">
        <f>EXP(-'Yield curve'!Q38*$Q$9/100)</f>
        <v>0.27635196228620351</v>
      </c>
      <c r="R49" s="42">
        <f>EXP(-'Yield curve'!R38*$R$9/100)</f>
        <v>0.2520771720647309</v>
      </c>
      <c r="S49" s="42">
        <f>EXP(-'Yield curve'!S38*$S$9/100)</f>
        <v>0.22962218376925228</v>
      </c>
      <c r="T49" s="42">
        <f>EXP(-'Yield curve'!T38*$T$9/100)</f>
        <v>0.20888320729164639</v>
      </c>
      <c r="U49" s="39">
        <f>EXP(-'Yield curve'!U38*$U$9/100)</f>
        <v>0.18975908216588572</v>
      </c>
      <c r="V49" s="39">
        <f t="shared" si="6"/>
        <v>77.683682196020314</v>
      </c>
      <c r="W49" s="39">
        <f t="shared" si="7"/>
        <v>5.1326792097036797</v>
      </c>
      <c r="X49" s="39">
        <f>-W49*Bonds!AS36</f>
        <v>-0.68528063039479992</v>
      </c>
      <c r="Y49" s="39">
        <f t="shared" si="8"/>
        <v>0</v>
      </c>
      <c r="Z49" s="39">
        <f t="shared" si="11"/>
        <v>-2.16704762844358</v>
      </c>
      <c r="AA49" s="39">
        <f t="shared" si="9"/>
        <v>2.1922708021744342E-3</v>
      </c>
      <c r="AB49" s="42">
        <f>(-1/SQRT(2*PI())*EXP(-1*(NORMSINV($I$2))^2/2)/$I$2)*(W49*Bonds!AS36)</f>
        <v>-1.8264196810557605</v>
      </c>
      <c r="AC49" s="42">
        <f t="shared" si="10"/>
        <v>-5.7756461554944885</v>
      </c>
    </row>
    <row r="50" spans="1:29">
      <c r="A50" s="237">
        <v>43083</v>
      </c>
      <c r="B50" s="42">
        <f>EXP(-'Yield curve'!B39*$B$9/100)</f>
        <v>0.93118249547154774</v>
      </c>
      <c r="C50" s="42">
        <f>EXP(-'Yield curve'!C39*$C$9/100)</f>
        <v>0.86623417243868561</v>
      </c>
      <c r="D50" s="42">
        <f>EXP(-'Yield curve'!D39*$D$9/100)</f>
        <v>0.80525200569570776</v>
      </c>
      <c r="E50" s="42">
        <f>EXP(-'Yield curve'!E39*$E$9/100)</f>
        <v>0.74736618983180436</v>
      </c>
      <c r="F50" s="42">
        <f>EXP(-'Yield curve'!F39*$F$9/100)</f>
        <v>0.69280964504439169</v>
      </c>
      <c r="G50" s="42">
        <f>EXP(-'Yield curve'!G39*$G$9/100)</f>
        <v>0.64127301006412929</v>
      </c>
      <c r="H50" s="42">
        <f>EXP(-'Yield curve'!H39*$H$9/100)</f>
        <v>0.59279893592510902</v>
      </c>
      <c r="I50" s="42">
        <f>EXP(-'Yield curve'!I39*$I$9/100)</f>
        <v>0.54749606748120905</v>
      </c>
      <c r="J50" s="42">
        <f>EXP(-'Yield curve'!J39*$J$9/100)</f>
        <v>0.50504891147041509</v>
      </c>
      <c r="K50" s="42">
        <f>EXP(-'Yield curve'!K39*$K$9/100)</f>
        <v>0.46533393097431341</v>
      </c>
      <c r="L50" s="42">
        <f>EXP(-'Yield curve'!L39*$L$9/100)</f>
        <v>0.42803941350998281</v>
      </c>
      <c r="M50" s="42">
        <f>EXP(-'Yield curve'!M39*$M$9/100)</f>
        <v>0.39323023458919276</v>
      </c>
      <c r="N50" s="42">
        <f>EXP(-'Yield curve'!N39*$N$9/100)</f>
        <v>0.36078971402497878</v>
      </c>
      <c r="O50" s="42">
        <f>EXP(-'Yield curve'!O39*$O$9/100)</f>
        <v>0.33060201454871541</v>
      </c>
      <c r="P50" s="42">
        <f>EXP(-'Yield curve'!P39*$P$9/100)</f>
        <v>0.30255264003674054</v>
      </c>
      <c r="Q50" s="42">
        <f>EXP(-'Yield curve'!Q39*$Q$9/100)</f>
        <v>0.276440409064865</v>
      </c>
      <c r="R50" s="42">
        <f>EXP(-'Yield curve'!R39*$R$9/100)</f>
        <v>0.25224864283518955</v>
      </c>
      <c r="S50" s="42">
        <f>EXP(-'Yield curve'!S39*$S$9/100)</f>
        <v>0.22987030969160324</v>
      </c>
      <c r="T50" s="42">
        <f>EXP(-'Yield curve'!T39*$T$9/100)</f>
        <v>0.20920095119091689</v>
      </c>
      <c r="U50" s="39">
        <f>EXP(-'Yield curve'!U39*$U$9/100)</f>
        <v>0.19013898010152055</v>
      </c>
      <c r="V50" s="39">
        <f t="shared" si="6"/>
        <v>77.51375106279832</v>
      </c>
      <c r="W50" s="39">
        <f t="shared" si="7"/>
        <v>5.1361015070691058</v>
      </c>
      <c r="X50" s="39">
        <f>-W50*Bonds!AS37</f>
        <v>-0.70069647591598327</v>
      </c>
      <c r="Y50" s="39">
        <f t="shared" si="8"/>
        <v>0</v>
      </c>
      <c r="Z50" s="39">
        <f t="shared" si="11"/>
        <v>-2.2157968123478247</v>
      </c>
      <c r="AA50" s="39">
        <f t="shared" si="9"/>
        <v>2.3142688212618445E-4</v>
      </c>
      <c r="AB50" s="42">
        <f>(-1/SQRT(2*PI())*EXP(-1*(NORMSINV($I$2))^2/2)/$I$2)*(W50*Bonds!AS37)</f>
        <v>-1.8675062117574726</v>
      </c>
      <c r="AC50" s="42">
        <f t="shared" si="10"/>
        <v>-5.9055731736663342</v>
      </c>
    </row>
    <row r="51" spans="1:29">
      <c r="A51" s="237">
        <v>43082</v>
      </c>
      <c r="B51" s="42">
        <f>EXP(-'Yield curve'!B40*$B$9/100)</f>
        <v>0.93127561837716255</v>
      </c>
      <c r="C51" s="42">
        <f>EXP(-'Yield curve'!C40*$C$9/100)</f>
        <v>0.8660609429277264</v>
      </c>
      <c r="D51" s="42">
        <f>EXP(-'Yield curve'!D40*$D$9/100)</f>
        <v>0.80476899940866664</v>
      </c>
      <c r="E51" s="42">
        <f>EXP(-'Yield curve'!E40*$E$9/100)</f>
        <v>0.7469179046169182</v>
      </c>
      <c r="F51" s="42">
        <f>EXP(-'Yield curve'!F40*$F$9/100)</f>
        <v>0.69246332680864342</v>
      </c>
      <c r="G51" s="42">
        <f>EXP(-'Yield curve'!G40*$G$9/100)</f>
        <v>0.64108065701550998</v>
      </c>
      <c r="H51" s="42">
        <f>EXP(-'Yield curve'!H40*$H$9/100)</f>
        <v>0.59279893592510902</v>
      </c>
      <c r="I51" s="42">
        <f>EXP(-'Yield curve'!I40*$I$9/100)</f>
        <v>0.54749606748120905</v>
      </c>
      <c r="J51" s="42">
        <f>EXP(-'Yield curve'!J40*$J$9/100)</f>
        <v>0.50504891147041509</v>
      </c>
      <c r="K51" s="42">
        <f>EXP(-'Yield curve'!K40*$K$9/100)</f>
        <v>0.46533393097431341</v>
      </c>
      <c r="L51" s="42">
        <f>EXP(-'Yield curve'!L40*$L$9/100)</f>
        <v>0.42803941350998281</v>
      </c>
      <c r="M51" s="42">
        <f>EXP(-'Yield curve'!M40*$M$9/100)</f>
        <v>0.39323023458919276</v>
      </c>
      <c r="N51" s="42">
        <f>EXP(-'Yield curve'!N40*$N$9/100)</f>
        <v>0.36078971402497878</v>
      </c>
      <c r="O51" s="42">
        <f>EXP(-'Yield curve'!O40*$O$9/100)</f>
        <v>0.33060201454871541</v>
      </c>
      <c r="P51" s="42">
        <f>EXP(-'Yield curve'!P40*$P$9/100)</f>
        <v>0.30255264003674054</v>
      </c>
      <c r="Q51" s="42">
        <f>EXP(-'Yield curve'!Q40*$Q$9/100)</f>
        <v>0.276440409064865</v>
      </c>
      <c r="R51" s="42">
        <f>EXP(-'Yield curve'!R40*$R$9/100)</f>
        <v>0.25224864283518955</v>
      </c>
      <c r="S51" s="42">
        <f>EXP(-'Yield curve'!S40*$S$9/100)</f>
        <v>0.22987030969160324</v>
      </c>
      <c r="T51" s="42">
        <f>EXP(-'Yield curve'!T40*$T$9/100)</f>
        <v>0.20920095119091689</v>
      </c>
      <c r="U51" s="39">
        <f>EXP(-'Yield curve'!U40*$U$9/100)</f>
        <v>0.19013898010152055</v>
      </c>
      <c r="V51" s="39">
        <f t="shared" si="6"/>
        <v>77.49581644762003</v>
      </c>
      <c r="W51" s="39">
        <f t="shared" si="7"/>
        <v>5.136327539818808</v>
      </c>
      <c r="X51" s="39">
        <f>-W51*Bonds!AS38</f>
        <v>-0.70103455972530138</v>
      </c>
      <c r="Y51" s="39">
        <f t="shared" si="8"/>
        <v>0</v>
      </c>
      <c r="Z51" s="39">
        <f t="shared" si="11"/>
        <v>-2.216865927225296</v>
      </c>
      <c r="AA51" s="39">
        <f t="shared" si="9"/>
        <v>-3.38050285735636E-4</v>
      </c>
      <c r="AB51" s="42">
        <f>(-1/SQRT(2*PI())*EXP(-1*(NORMSINV($I$2))^2/2)/$I$2)*(W51*Bonds!AS38)</f>
        <v>-1.8684072775337359</v>
      </c>
      <c r="AC51" s="42">
        <f t="shared" si="10"/>
        <v>-5.9084225938409549</v>
      </c>
    </row>
    <row r="52" spans="1:29">
      <c r="A52" s="237">
        <v>43081</v>
      </c>
      <c r="B52" s="42">
        <f>EXP(-'Yield curve'!B41*$B$9/100)</f>
        <v>0.9310893818777578</v>
      </c>
      <c r="C52" s="42">
        <f>EXP(-'Yield curve'!C41*$C$9/100)</f>
        <v>0.86623417243868561</v>
      </c>
      <c r="D52" s="42">
        <f>EXP(-'Yield curve'!D41*$D$9/100)</f>
        <v>0.80525200569570776</v>
      </c>
      <c r="E52" s="42">
        <f>EXP(-'Yield curve'!E41*$E$9/100)</f>
        <v>0.74736618983180436</v>
      </c>
      <c r="F52" s="42">
        <f>EXP(-'Yield curve'!F41*$F$9/100)</f>
        <v>0.69280964504439169</v>
      </c>
      <c r="G52" s="42">
        <f>EXP(-'Yield curve'!G41*$G$9/100)</f>
        <v>0.64127301006412929</v>
      </c>
      <c r="H52" s="42">
        <f>EXP(-'Yield curve'!H41*$H$9/100)</f>
        <v>0.59279893592510902</v>
      </c>
      <c r="I52" s="42">
        <f>EXP(-'Yield curve'!I41*$I$9/100)</f>
        <v>0.54749606748120905</v>
      </c>
      <c r="J52" s="42">
        <f>EXP(-'Yield curve'!J41*$J$9/100)</f>
        <v>0.50504891147041509</v>
      </c>
      <c r="K52" s="42">
        <f>EXP(-'Yield curve'!K41*$K$9/100)</f>
        <v>0.46533393097431341</v>
      </c>
      <c r="L52" s="42">
        <f>EXP(-'Yield curve'!L41*$L$9/100)</f>
        <v>0.42813359254026845</v>
      </c>
      <c r="M52" s="42">
        <f>EXP(-'Yield curve'!M41*$M$9/100)</f>
        <v>0.39341903040916754</v>
      </c>
      <c r="N52" s="42">
        <f>EXP(-'Yield curve'!N41*$N$9/100)</f>
        <v>0.3610712397826904</v>
      </c>
      <c r="O52" s="42">
        <f>EXP(-'Yield curve'!O41*$O$9/100)</f>
        <v>0.33097249623602715</v>
      </c>
      <c r="P52" s="42">
        <f>EXP(-'Yield curve'!P41*$P$9/100)</f>
        <v>0.30300680953876541</v>
      </c>
      <c r="Q52" s="42">
        <f>EXP(-'Yield curve'!Q41*$Q$9/100)</f>
        <v>0.27688306775188454</v>
      </c>
      <c r="R52" s="42">
        <f>EXP(-'Yield curve'!R41*$R$9/100)</f>
        <v>0.25267783023393575</v>
      </c>
      <c r="S52" s="42">
        <f>EXP(-'Yield curve'!S41*$S$9/100)</f>
        <v>0.23028444886248439</v>
      </c>
      <c r="T52" s="42">
        <f>EXP(-'Yield curve'!T41*$T$9/100)</f>
        <v>0.20959881084516171</v>
      </c>
      <c r="U52" s="39">
        <f>EXP(-'Yield curve'!U41*$U$9/100)</f>
        <v>0.19051963859332924</v>
      </c>
      <c r="V52" s="39">
        <f t="shared" si="6"/>
        <v>77.522022789574848</v>
      </c>
      <c r="W52" s="39">
        <f t="shared" si="7"/>
        <v>5.1380680153500666</v>
      </c>
      <c r="X52" s="39">
        <f>-W52*Bonds!AS39</f>
        <v>-0.70519153170898741</v>
      </c>
      <c r="Y52" s="39">
        <f t="shared" si="8"/>
        <v>0</v>
      </c>
      <c r="Z52" s="39">
        <f t="shared" si="11"/>
        <v>-2.2300114268632525</v>
      </c>
      <c r="AA52" s="39">
        <f t="shared" si="9"/>
        <v>3.8725070193423861E-4</v>
      </c>
      <c r="AB52" s="42">
        <f>(-1/SQRT(2*PI())*EXP(-1*(NORMSINV($I$2))^2/2)/$I$2)*(W52*Bonds!AS39)</f>
        <v>-1.8794864983782351</v>
      </c>
      <c r="AC52" s="42">
        <f t="shared" si="10"/>
        <v>-5.9434581664095862</v>
      </c>
    </row>
    <row r="53" spans="1:29">
      <c r="A53" s="237">
        <v>43080</v>
      </c>
      <c r="B53" s="42">
        <f>EXP(-'Yield curve'!B42*$B$9/100)</f>
        <v>0.9309031826219285</v>
      </c>
      <c r="C53" s="42">
        <f>EXP(-'Yield curve'!C42*$C$9/100)</f>
        <v>0.86588774805920499</v>
      </c>
      <c r="D53" s="42">
        <f>EXP(-'Yield curve'!D42*$D$9/100)</f>
        <v>0.80476899940866664</v>
      </c>
      <c r="E53" s="42">
        <f>EXP(-'Yield curve'!E42*$E$9/100)</f>
        <v>0.74676853597335713</v>
      </c>
      <c r="F53" s="42">
        <f>EXP(-'Yield curve'!F42*$F$9/100)</f>
        <v>0.69211718168873038</v>
      </c>
      <c r="G53" s="42">
        <f>EXP(-'Yield curve'!G42*$G$9/100)</f>
        <v>0.6408883616641502</v>
      </c>
      <c r="H53" s="42">
        <f>EXP(-'Yield curve'!H42*$H$9/100)</f>
        <v>0.59279893592510902</v>
      </c>
      <c r="I53" s="42">
        <f>EXP(-'Yield curve'!I42*$I$9/100)</f>
        <v>0.54764208590079466</v>
      </c>
      <c r="J53" s="42">
        <f>EXP(-'Yield curve'!J42*$J$9/100)</f>
        <v>0.50535203174428589</v>
      </c>
      <c r="K53" s="42">
        <f>EXP(-'Yield curve'!K42*$K$9/100)</f>
        <v>0.46579949764982831</v>
      </c>
      <c r="L53" s="42">
        <f>EXP(-'Yield curve'!L42*$L$9/100)</f>
        <v>0.42851051592366851</v>
      </c>
      <c r="M53" s="42">
        <f>EXP(-'Yield curve'!M42*$M$9/100)</f>
        <v>0.393702394109753</v>
      </c>
      <c r="N53" s="42">
        <f>EXP(-'Yield curve'!N42*$N$9/100)</f>
        <v>0.3612590456526717</v>
      </c>
      <c r="O53" s="42">
        <f>EXP(-'Yield curve'!O42*$O$9/100)</f>
        <v>0.33106518151030612</v>
      </c>
      <c r="P53" s="42">
        <f>EXP(-'Yield curve'!P42*$P$9/100)</f>
        <v>0.30300680953876541</v>
      </c>
      <c r="Q53" s="42">
        <f>EXP(-'Yield curve'!Q42*$Q$9/100)</f>
        <v>0.27679447934510498</v>
      </c>
      <c r="R53" s="42">
        <f>EXP(-'Yield curve'!R42*$R$9/100)</f>
        <v>0.25250606771525158</v>
      </c>
      <c r="S53" s="42">
        <f>EXP(-'Yield curve'!S42*$S$9/100)</f>
        <v>0.23003587591126787</v>
      </c>
      <c r="T53" s="42">
        <f>EXP(-'Yield curve'!T42*$T$9/100)</f>
        <v>0.20928046265859146</v>
      </c>
      <c r="U53" s="39">
        <f>EXP(-'Yield curve'!U42*$U$9/100)</f>
        <v>0.19013898010152055</v>
      </c>
      <c r="V53" s="39">
        <f t="shared" si="6"/>
        <v>77.492013952777342</v>
      </c>
      <c r="W53" s="39">
        <f t="shared" si="7"/>
        <v>5.1377605245966391</v>
      </c>
      <c r="X53" s="39">
        <f>-W53*Bonds!AS40</f>
        <v>-0.70673308860268547</v>
      </c>
      <c r="Y53" s="39">
        <f t="shared" si="8"/>
        <v>0</v>
      </c>
      <c r="Z53" s="39">
        <f t="shared" si="11"/>
        <v>-2.2348862577900723</v>
      </c>
      <c r="AA53" s="39">
        <f t="shared" si="9"/>
        <v>-2.5026268697603271E-5</v>
      </c>
      <c r="AB53" s="42">
        <f>(-1/SQRT(2*PI())*EXP(-1*(NORMSINV($I$2))^2/2)/$I$2)*(W53*Bonds!AS40)</f>
        <v>-1.8835950777327912</v>
      </c>
      <c r="AC53" s="42">
        <f t="shared" si="10"/>
        <v>-5.9564506351175277</v>
      </c>
    </row>
    <row r="54" spans="1:29">
      <c r="A54" s="237">
        <v>43077</v>
      </c>
      <c r="B54" s="42">
        <f>EXP(-'Yield curve'!B43*$B$9/100)</f>
        <v>0.93099627759486181</v>
      </c>
      <c r="C54" s="42">
        <f>EXP(-'Yield curve'!C43*$C$9/100)</f>
        <v>0.8660609429277264</v>
      </c>
      <c r="D54" s="42">
        <f>EXP(-'Yield curve'!D43*$D$9/100)</f>
        <v>0.80476899940866664</v>
      </c>
      <c r="E54" s="42">
        <f>EXP(-'Yield curve'!E43*$E$9/100)</f>
        <v>0.7469179046169182</v>
      </c>
      <c r="F54" s="42">
        <f>EXP(-'Yield curve'!F43*$F$9/100)</f>
        <v>0.69246332680864342</v>
      </c>
      <c r="G54" s="42">
        <f>EXP(-'Yield curve'!G43*$G$9/100)</f>
        <v>0.64127301006412929</v>
      </c>
      <c r="H54" s="42">
        <f>EXP(-'Yield curve'!H43*$H$9/100)</f>
        <v>0.59321404044989023</v>
      </c>
      <c r="I54" s="42">
        <f>EXP(-'Yield curve'!I43*$I$9/100)</f>
        <v>0.54793423958066467</v>
      </c>
      <c r="J54" s="42">
        <f>EXP(-'Yield curve'!J43*$J$9/100)</f>
        <v>0.50550366009692482</v>
      </c>
      <c r="K54" s="42">
        <f>EXP(-'Yield curve'!K43*$K$9/100)</f>
        <v>0.46579949764982831</v>
      </c>
      <c r="L54" s="42">
        <f>EXP(-'Yield curve'!L43*$L$9/100)</f>
        <v>0.4284162539793594</v>
      </c>
      <c r="M54" s="42">
        <f>EXP(-'Yield curve'!M43*$M$9/100)</f>
        <v>0.39351346230784029</v>
      </c>
      <c r="N54" s="42">
        <f>EXP(-'Yield curve'!N43*$N$9/100)</f>
        <v>0.36097737346349718</v>
      </c>
      <c r="O54" s="42">
        <f>EXP(-'Yield curve'!O43*$O$9/100)</f>
        <v>0.33069459607359769</v>
      </c>
      <c r="P54" s="42">
        <f>EXP(-'Yield curve'!P43*$P$9/100)</f>
        <v>0.30255264003674054</v>
      </c>
      <c r="Q54" s="42">
        <f>EXP(-'Yield curve'!Q43*$Q$9/100)</f>
        <v>0.27635196228620351</v>
      </c>
      <c r="R54" s="42">
        <f>EXP(-'Yield curve'!R43*$R$9/100)</f>
        <v>0.2520771720647309</v>
      </c>
      <c r="S54" s="42">
        <f>EXP(-'Yield curve'!S43*$S$9/100)</f>
        <v>0.22962218376925228</v>
      </c>
      <c r="T54" s="42">
        <f>EXP(-'Yield curve'!T43*$T$9/100)</f>
        <v>0.20888320729164639</v>
      </c>
      <c r="U54" s="39">
        <f>EXP(-'Yield curve'!U43*$U$9/100)</f>
        <v>0.18975908216588572</v>
      </c>
      <c r="V54" s="39">
        <f t="shared" si="6"/>
        <v>77.493953337275997</v>
      </c>
      <c r="W54" s="39">
        <f t="shared" si="7"/>
        <v>5.1358108491261509</v>
      </c>
      <c r="X54" s="39">
        <f>-W54*Bonds!AS41</f>
        <v>-0.70750166990494767</v>
      </c>
      <c r="Y54" s="39">
        <f t="shared" si="8"/>
        <v>0</v>
      </c>
      <c r="Z54" s="39">
        <f t="shared" si="11"/>
        <v>-2.237316725272239</v>
      </c>
      <c r="AA54" s="39">
        <f t="shared" si="9"/>
        <v>4.0283841921029406E-4</v>
      </c>
      <c r="AB54" s="42">
        <f>(-1/SQRT(2*PI())*EXP(-1*(NORMSINV($I$2))^2/2)/$I$2)*(W54*Bonds!AS41)</f>
        <v>-1.8856435115490724</v>
      </c>
      <c r="AC54" s="42">
        <f t="shared" si="10"/>
        <v>-5.9629283516130878</v>
      </c>
    </row>
    <row r="55" spans="1:29">
      <c r="A55" s="237">
        <v>43076</v>
      </c>
      <c r="B55" s="42">
        <f>EXP(-'Yield curve'!B44*$B$9/100)</f>
        <v>0.93071702060222661</v>
      </c>
      <c r="C55" s="42">
        <f>EXP(-'Yield curve'!C44*$C$9/100)</f>
        <v>0.8657145878261937</v>
      </c>
      <c r="D55" s="42">
        <f>EXP(-'Yield curve'!D44*$D$9/100)</f>
        <v>0.80428628283847403</v>
      </c>
      <c r="E55" s="42">
        <f>EXP(-'Yield curve'!E44*$E$9/100)</f>
        <v>0.74646988829248595</v>
      </c>
      <c r="F55" s="42">
        <f>EXP(-'Yield curve'!F44*$F$9/100)</f>
        <v>0.69211718168873038</v>
      </c>
      <c r="G55" s="42">
        <f>EXP(-'Yield curve'!G44*$G$9/100)</f>
        <v>0.6408883616641502</v>
      </c>
      <c r="H55" s="42">
        <f>EXP(-'Yield curve'!H44*$H$9/100)</f>
        <v>0.59279893592510902</v>
      </c>
      <c r="I55" s="42">
        <f>EXP(-'Yield curve'!I44*$I$9/100)</f>
        <v>0.54749606748120905</v>
      </c>
      <c r="J55" s="42">
        <f>EXP(-'Yield curve'!J44*$J$9/100)</f>
        <v>0.50504891147041509</v>
      </c>
      <c r="K55" s="42">
        <f>EXP(-'Yield curve'!K44*$K$9/100)</f>
        <v>0.46533393097431341</v>
      </c>
      <c r="L55" s="42">
        <f>EXP(-'Yield curve'!L44*$L$9/100)</f>
        <v>0.42803941350998281</v>
      </c>
      <c r="M55" s="42">
        <f>EXP(-'Yield curve'!M44*$M$9/100)</f>
        <v>0.39323023458919276</v>
      </c>
      <c r="N55" s="42">
        <f>EXP(-'Yield curve'!N44*$N$9/100)</f>
        <v>0.36078971402497878</v>
      </c>
      <c r="O55" s="42">
        <f>EXP(-'Yield curve'!O44*$O$9/100)</f>
        <v>0.33060201454871541</v>
      </c>
      <c r="P55" s="42">
        <f>EXP(-'Yield curve'!P44*$P$9/100)</f>
        <v>0.30255264003674054</v>
      </c>
      <c r="Q55" s="42">
        <f>EXP(-'Yield curve'!Q44*$Q$9/100)</f>
        <v>0.276440409064865</v>
      </c>
      <c r="R55" s="42">
        <f>EXP(-'Yield curve'!R44*$R$9/100)</f>
        <v>0.25224864283518955</v>
      </c>
      <c r="S55" s="42">
        <f>EXP(-'Yield curve'!S44*$S$9/100)</f>
        <v>0.22987030969160324</v>
      </c>
      <c r="T55" s="42">
        <f>EXP(-'Yield curve'!T44*$T$9/100)</f>
        <v>0.20920095119091689</v>
      </c>
      <c r="U55" s="39">
        <f>EXP(-'Yield curve'!U44*$U$9/100)</f>
        <v>0.19013898010152055</v>
      </c>
      <c r="V55" s="39">
        <f t="shared" si="6"/>
        <v>77.462748366176484</v>
      </c>
      <c r="W55" s="39">
        <f t="shared" si="7"/>
        <v>5.1373568394424751</v>
      </c>
      <c r="X55" s="39">
        <f>-W55*Bonds!AS42</f>
        <v>-0.70800533962741696</v>
      </c>
      <c r="Y55" s="39">
        <f t="shared" si="8"/>
        <v>0</v>
      </c>
      <c r="Z55" s="39">
        <f t="shared" si="11"/>
        <v>-2.238909468783707</v>
      </c>
      <c r="AA55" s="39">
        <f t="shared" si="9"/>
        <v>-1.056188293171445E-4</v>
      </c>
      <c r="AB55" s="42">
        <f>(-1/SQRT(2*PI())*EXP(-1*(NORMSINV($I$2))^2/2)/$I$2)*(W55*Bonds!AS42)</f>
        <v>-1.8869858992557551</v>
      </c>
      <c r="AC55" s="42">
        <f t="shared" si="10"/>
        <v>-5.9671733542692147</v>
      </c>
    </row>
    <row r="56" spans="1:29">
      <c r="A56" s="237">
        <v>43075</v>
      </c>
      <c r="B56" s="42">
        <f>EXP(-'Yield curve'!B45*$B$9/100)</f>
        <v>0.9309031826219285</v>
      </c>
      <c r="C56" s="42">
        <f>EXP(-'Yield curve'!C45*$C$9/100)</f>
        <v>0.86588774805920499</v>
      </c>
      <c r="D56" s="42">
        <f>EXP(-'Yield curve'!D45*$D$9/100)</f>
        <v>0.80452760491982789</v>
      </c>
      <c r="E56" s="42">
        <f>EXP(-'Yield curve'!E45*$E$9/100)</f>
        <v>0.74632060924322996</v>
      </c>
      <c r="F56" s="42">
        <f>EXP(-'Yield curve'!F45*$F$9/100)</f>
        <v>0.69142541045030848</v>
      </c>
      <c r="G56" s="42">
        <f>EXP(-'Yield curve'!G45*$G$9/100)</f>
        <v>0.63992774976069622</v>
      </c>
      <c r="H56" s="42">
        <f>EXP(-'Yield curve'!H45*$H$9/100)</f>
        <v>0.59155536436681511</v>
      </c>
      <c r="I56" s="42">
        <f>EXP(-'Yield curve'!I45*$I$9/100)</f>
        <v>0.54662077419459765</v>
      </c>
      <c r="J56" s="42">
        <f>EXP(-'Yield curve'!J45*$J$9/100)</f>
        <v>0.50459457193355117</v>
      </c>
      <c r="K56" s="42">
        <f>EXP(-'Yield curve'!K45*$K$9/100)</f>
        <v>0.46533393097431341</v>
      </c>
      <c r="L56" s="42">
        <f>EXP(-'Yield curve'!L45*$L$9/100)</f>
        <v>0.42813359254026845</v>
      </c>
      <c r="M56" s="42">
        <f>EXP(-'Yield curve'!M45*$M$9/100)</f>
        <v>0.39341903040916754</v>
      </c>
      <c r="N56" s="42">
        <f>EXP(-'Yield curve'!N45*$N$9/100)</f>
        <v>0.3610712397826904</v>
      </c>
      <c r="O56" s="42">
        <f>EXP(-'Yield curve'!O45*$O$9/100)</f>
        <v>0.33097249623602715</v>
      </c>
      <c r="P56" s="42">
        <f>EXP(-'Yield curve'!P45*$P$9/100)</f>
        <v>0.30300680953876541</v>
      </c>
      <c r="Q56" s="42">
        <f>EXP(-'Yield curve'!Q45*$Q$9/100)</f>
        <v>0.27697168451149051</v>
      </c>
      <c r="R56" s="42">
        <f>EXP(-'Yield curve'!R45*$R$9/100)</f>
        <v>0.25284970959085312</v>
      </c>
      <c r="S56" s="42">
        <f>EXP(-'Yield curve'!S45*$S$9/100)</f>
        <v>0.2305332904175082</v>
      </c>
      <c r="T56" s="42">
        <f>EXP(-'Yield curve'!T45*$T$9/100)</f>
        <v>0.20991764328891779</v>
      </c>
      <c r="U56" s="39">
        <f>EXP(-'Yield curve'!U45*$U$9/100)</f>
        <v>0.19090105916394634</v>
      </c>
      <c r="V56" s="39">
        <f t="shared" si="6"/>
        <v>77.470930755188959</v>
      </c>
      <c r="W56" s="39">
        <f t="shared" si="7"/>
        <v>5.1403411732818416</v>
      </c>
      <c r="X56" s="39">
        <f>-W56*Bonds!AS43</f>
        <v>-0.70900851075034177</v>
      </c>
      <c r="Y56" s="39">
        <f t="shared" si="8"/>
        <v>0</v>
      </c>
      <c r="Z56" s="39">
        <f t="shared" si="11"/>
        <v>-2.2420817744150581</v>
      </c>
      <c r="AA56" s="39">
        <f t="shared" si="9"/>
        <v>-1.1038192510337552E-4</v>
      </c>
      <c r="AB56" s="42">
        <f>(-1/SQRT(2*PI())*EXP(-1*(NORMSINV($I$2))^2/2)/$I$2)*(W56*Bonds!AS43)</f>
        <v>-1.8896595651980146</v>
      </c>
      <c r="AC56" s="42">
        <f t="shared" si="10"/>
        <v>-5.9756282283491746</v>
      </c>
    </row>
    <row r="57" spans="1:29">
      <c r="A57" s="237">
        <v>43074</v>
      </c>
      <c r="B57" s="42">
        <f>EXP(-'Yield curve'!B46*$B$9/100)</f>
        <v>0.93071702060222661</v>
      </c>
      <c r="C57" s="42">
        <f>EXP(-'Yield curve'!C46*$C$9/100)</f>
        <v>0.86554146222176598</v>
      </c>
      <c r="D57" s="42">
        <f>EXP(-'Yield curve'!D46*$D$9/100)</f>
        <v>0.80404503314288622</v>
      </c>
      <c r="E57" s="42">
        <f>EXP(-'Yield curve'!E46*$E$9/100)</f>
        <v>0.7460221406972215</v>
      </c>
      <c r="F57" s="42">
        <f>EXP(-'Yield curve'!F46*$F$9/100)</f>
        <v>0.69142541045030848</v>
      </c>
      <c r="G57" s="42">
        <f>EXP(-'Yield curve'!G46*$G$9/100)</f>
        <v>0.64031182162058853</v>
      </c>
      <c r="H57" s="42">
        <f>EXP(-'Yield curve'!H46*$H$9/100)</f>
        <v>0.59238412187181844</v>
      </c>
      <c r="I57" s="42">
        <f>EXP(-'Yield curve'!I46*$I$9/100)</f>
        <v>0.54735008799467733</v>
      </c>
      <c r="J57" s="42">
        <f>EXP(-'Yield curve'!J46*$J$9/100)</f>
        <v>0.50520044887333015</v>
      </c>
      <c r="K57" s="42">
        <f>EXP(-'Yield curve'!K46*$K$9/100)</f>
        <v>0.46579949764982831</v>
      </c>
      <c r="L57" s="42">
        <f>EXP(-'Yield curve'!L46*$L$9/100)</f>
        <v>0.42860479860788669</v>
      </c>
      <c r="M57" s="42">
        <f>EXP(-'Yield curve'!M46*$M$9/100)</f>
        <v>0.39389141662069904</v>
      </c>
      <c r="N57" s="42">
        <f>EXP(-'Yield curve'!N46*$N$9/100)</f>
        <v>0.36154093763186079</v>
      </c>
      <c r="O57" s="42">
        <f>EXP(-'Yield curve'!O46*$O$9/100)</f>
        <v>0.3314361822352217</v>
      </c>
      <c r="P57" s="42">
        <f>EXP(-'Yield curve'!P46*$P$9/100)</f>
        <v>0.30346166080623954</v>
      </c>
      <c r="Q57" s="42">
        <f>EXP(-'Yield curve'!Q46*$Q$9/100)</f>
        <v>0.27741519391962011</v>
      </c>
      <c r="R57" s="42">
        <f>EXP(-'Yield curve'!R46*$R$9/100)</f>
        <v>0.25327991967211766</v>
      </c>
      <c r="S57" s="42">
        <f>EXP(-'Yield curve'!S46*$S$9/100)</f>
        <v>0.23094862402836946</v>
      </c>
      <c r="T57" s="42">
        <f>EXP(-'Yield curve'!T46*$T$9/100)</f>
        <v>0.21031686595259771</v>
      </c>
      <c r="U57" s="39">
        <f>EXP(-'Yield curve'!U46*$U$9/100)</f>
        <v>0.19128324333905466</v>
      </c>
      <c r="V57" s="39">
        <f t="shared" si="6"/>
        <v>77.479483089688415</v>
      </c>
      <c r="W57" s="39">
        <f t="shared" si="7"/>
        <v>5.1435848949402834</v>
      </c>
      <c r="X57" s="39">
        <f>-W57*Bonds!AS44</f>
        <v>-0.71088465498199305</v>
      </c>
      <c r="Y57" s="39">
        <f t="shared" si="8"/>
        <v>0</v>
      </c>
      <c r="Z57" s="39">
        <f t="shared" si="11"/>
        <v>-2.2480146634060629</v>
      </c>
      <c r="AA57" s="39">
        <f t="shared" si="9"/>
        <v>1.1891767760430216E-3</v>
      </c>
      <c r="AB57" s="42">
        <f>(-1/SQRT(2*PI())*EXP(-1*(NORMSINV($I$2))^2/2)/$I$2)*(W57*Bonds!AS44)</f>
        <v>-1.8946598914836312</v>
      </c>
      <c r="AC57" s="42">
        <f t="shared" si="10"/>
        <v>-5.9914406484557334</v>
      </c>
    </row>
    <row r="58" spans="1:29">
      <c r="A58" s="237">
        <v>43073</v>
      </c>
      <c r="B58" s="42">
        <f>EXP(-'Yield curve'!B47*$B$9/100)</f>
        <v>0.93071702060222661</v>
      </c>
      <c r="C58" s="42">
        <f>EXP(-'Yield curve'!C47*$C$9/100)</f>
        <v>0.86554146222176598</v>
      </c>
      <c r="D58" s="42">
        <f>EXP(-'Yield curve'!D47*$D$9/100)</f>
        <v>0.80380385581135183</v>
      </c>
      <c r="E58" s="42">
        <f>EXP(-'Yield curve'!E47*$E$9/100)</f>
        <v>0.74557466166993569</v>
      </c>
      <c r="F58" s="42">
        <f>EXP(-'Yield curve'!F47*$F$9/100)</f>
        <v>0.69073433063735468</v>
      </c>
      <c r="G58" s="42">
        <f>EXP(-'Yield curve'!G47*$G$9/100)</f>
        <v>0.63916029702471933</v>
      </c>
      <c r="H58" s="42">
        <f>EXP(-'Yield curve'!H47*$H$9/100)</f>
        <v>0.59072776631051527</v>
      </c>
      <c r="I58" s="42">
        <f>EXP(-'Yield curve'!I47*$I$9/100)</f>
        <v>0.54574688025746665</v>
      </c>
      <c r="J58" s="42">
        <f>EXP(-'Yield curve'!J47*$J$9/100)</f>
        <v>0.50368711865703208</v>
      </c>
      <c r="K58" s="42">
        <f>EXP(-'Yield curve'!K47*$K$9/100)</f>
        <v>0.46440419316009157</v>
      </c>
      <c r="L58" s="42">
        <f>EXP(-'Yield curve'!L47*$L$9/100)</f>
        <v>0.42728672670089074</v>
      </c>
      <c r="M58" s="42">
        <f>EXP(-'Yield curve'!M47*$M$9/100)</f>
        <v>0.39266439055686542</v>
      </c>
      <c r="N58" s="42">
        <f>EXP(-'Yield curve'!N47*$N$9/100)</f>
        <v>0.36041468776984786</v>
      </c>
      <c r="O58" s="42">
        <f>EXP(-'Yield curve'!O47*$O$9/100)</f>
        <v>0.33041692924928884</v>
      </c>
      <c r="P58" s="42">
        <f>EXP(-'Yield curve'!P47*$P$9/100)</f>
        <v>0.30255264003674054</v>
      </c>
      <c r="Q58" s="42">
        <f>EXP(-'Yield curve'!Q47*$Q$9/100)</f>
        <v>0.276440409064865</v>
      </c>
      <c r="R58" s="42">
        <f>EXP(-'Yield curve'!R47*$R$9/100)</f>
        <v>0.25224864283518955</v>
      </c>
      <c r="S58" s="42">
        <f>EXP(-'Yield curve'!S47*$S$9/100)</f>
        <v>0.22987030969160324</v>
      </c>
      <c r="T58" s="42">
        <f>EXP(-'Yield curve'!T47*$T$9/100)</f>
        <v>0.20920095119091689</v>
      </c>
      <c r="U58" s="39">
        <f>EXP(-'Yield curve'!U47*$U$9/100)</f>
        <v>0.19013898010152055</v>
      </c>
      <c r="V58" s="39">
        <f t="shared" si="6"/>
        <v>77.387455724583688</v>
      </c>
      <c r="W58" s="39">
        <f t="shared" si="7"/>
        <v>5.1360605404875788</v>
      </c>
      <c r="X58" s="39">
        <f>-W58*Bonds!AS45</f>
        <v>-0.70956966798425614</v>
      </c>
      <c r="Y58" s="39">
        <f t="shared" si="8"/>
        <v>0</v>
      </c>
      <c r="Z58" s="39">
        <f t="shared" si="11"/>
        <v>-2.2438563093997073</v>
      </c>
      <c r="AA58" s="39">
        <f t="shared" si="9"/>
        <v>-1.0014994239031516E-3</v>
      </c>
      <c r="AB58" s="42">
        <f>(-1/SQRT(2*PI())*EXP(-1*(NORMSINV($I$2))^2/2)/$I$2)*(W58*Bonds!AS45)</f>
        <v>-1.8911551694376931</v>
      </c>
      <c r="AC58" s="42">
        <f t="shared" si="10"/>
        <v>-5.9803577442247633</v>
      </c>
    </row>
    <row r="59" spans="1:29">
      <c r="A59" s="237">
        <v>43070</v>
      </c>
      <c r="B59" s="42">
        <f>EXP(-'Yield curve'!B48*$B$9/100)</f>
        <v>0.93062395355359639</v>
      </c>
      <c r="C59" s="42">
        <f>EXP(-'Yield curve'!C48*$C$9/100)</f>
        <v>0.86554146222176598</v>
      </c>
      <c r="D59" s="42">
        <f>EXP(-'Yield curve'!D48*$D$9/100)</f>
        <v>0.80404503314288622</v>
      </c>
      <c r="E59" s="42">
        <f>EXP(-'Yield curve'!E48*$E$9/100)</f>
        <v>0.74587295118853014</v>
      </c>
      <c r="F59" s="42">
        <f>EXP(-'Yield curve'!F48*$F$9/100)</f>
        <v>0.69107978415885685</v>
      </c>
      <c r="G59" s="42">
        <f>EXP(-'Yield curve'!G48*$G$9/100)</f>
        <v>0.63973580022963727</v>
      </c>
      <c r="H59" s="42">
        <f>EXP(-'Yield curve'!H48*$H$9/100)</f>
        <v>0.59155536436681511</v>
      </c>
      <c r="I59" s="42">
        <f>EXP(-'Yield curve'!I48*$I$9/100)</f>
        <v>0.54662077419459765</v>
      </c>
      <c r="J59" s="42">
        <f>EXP(-'Yield curve'!J48*$J$9/100)</f>
        <v>0.50459457193355117</v>
      </c>
      <c r="K59" s="42">
        <f>EXP(-'Yield curve'!K48*$K$9/100)</f>
        <v>0.46533393097431341</v>
      </c>
      <c r="L59" s="42">
        <f>EXP(-'Yield curve'!L48*$L$9/100)</f>
        <v>0.428322012770397</v>
      </c>
      <c r="M59" s="42">
        <f>EXP(-'Yield curve'!M48*$M$9/100)</f>
        <v>0.39379689402387541</v>
      </c>
      <c r="N59" s="42">
        <f>EXP(-'Yield curve'!N48*$N$9/100)</f>
        <v>0.36163495049678784</v>
      </c>
      <c r="O59" s="42">
        <f>EXP(-'Yield curve'!O48*$O$9/100)</f>
        <v>0.33171470559173177</v>
      </c>
      <c r="P59" s="42">
        <f>EXP(-'Yield curve'!P48*$P$9/100)</f>
        <v>0.30391719486257851</v>
      </c>
      <c r="Q59" s="42">
        <f>EXP(-'Yield curve'!Q48*$Q$9/100)</f>
        <v>0.27785941351079751</v>
      </c>
      <c r="R59" s="42">
        <f>EXP(-'Yield curve'!R48*$R$9/100)</f>
        <v>0.25371086173252633</v>
      </c>
      <c r="S59" s="42">
        <f>EXP(-'Yield curve'!S48*$S$9/100)</f>
        <v>0.23136470591297453</v>
      </c>
      <c r="T59" s="42">
        <f>EXP(-'Yield curve'!T48*$T$9/100)</f>
        <v>0.21071684786039216</v>
      </c>
      <c r="U59" s="39">
        <f>EXP(-'Yield curve'!U48*$U$9/100)</f>
        <v>0.19166619264739129</v>
      </c>
      <c r="V59" s="39">
        <f t="shared" si="6"/>
        <v>77.465036914426122</v>
      </c>
      <c r="W59" s="39">
        <f t="shared" si="7"/>
        <v>5.1447617875641756</v>
      </c>
      <c r="X59" s="39">
        <f>-W59*Bonds!AS46</f>
        <v>-0.71113775900411924</v>
      </c>
      <c r="Y59" s="39">
        <f t="shared" si="8"/>
        <v>0</v>
      </c>
      <c r="Z59" s="39">
        <f t="shared" si="11"/>
        <v>-2.2488150486009313</v>
      </c>
      <c r="AA59" s="39">
        <f t="shared" si="9"/>
        <v>9.380260154387976E-4</v>
      </c>
      <c r="AB59" s="42">
        <f>(-1/SQRT(2*PI())*EXP(-1*(NORMSINV($I$2))^2/2)/$I$2)*(W59*Bonds!AS46)</f>
        <v>-1.8953344679226287</v>
      </c>
      <c r="AC59" s="42">
        <f t="shared" si="10"/>
        <v>-5.9935738464588511</v>
      </c>
    </row>
    <row r="60" spans="1:29">
      <c r="A60" s="237">
        <v>43069</v>
      </c>
      <c r="B60" s="42">
        <f>EXP(-'Yield curve'!B49*$B$9/100)</f>
        <v>0.93015875788542823</v>
      </c>
      <c r="C60" s="42">
        <f>EXP(-'Yield curve'!C49*$C$9/100)</f>
        <v>0.86450343540775143</v>
      </c>
      <c r="D60" s="42">
        <f>EXP(-'Yield curve'!D49*$D$9/100)</f>
        <v>0.80259905385500252</v>
      </c>
      <c r="E60" s="42">
        <f>EXP(-'Yield curve'!E49*$E$9/100)</f>
        <v>0.74438269603805529</v>
      </c>
      <c r="F60" s="42">
        <f>EXP(-'Yield curve'!F49*$F$9/100)</f>
        <v>0.68969900582912824</v>
      </c>
      <c r="G60" s="42">
        <f>EXP(-'Yield curve'!G49*$G$9/100)</f>
        <v>0.6385853115396769</v>
      </c>
      <c r="H60" s="42">
        <f>EXP(-'Yield curve'!H49*$H$9/100)</f>
        <v>0.59072776631051527</v>
      </c>
      <c r="I60" s="42">
        <f>EXP(-'Yield curve'!I49*$I$9/100)</f>
        <v>0.54603802289140524</v>
      </c>
      <c r="J60" s="42">
        <f>EXP(-'Yield curve'!J49*$J$9/100)</f>
        <v>0.50429190599925133</v>
      </c>
      <c r="K60" s="42">
        <f>EXP(-'Yield curve'!K49*$K$9/100)</f>
        <v>0.46533393097431341</v>
      </c>
      <c r="L60" s="42">
        <f>EXP(-'Yield curve'!L49*$L$9/100)</f>
        <v>0.42841625397935928</v>
      </c>
      <c r="M60" s="42">
        <f>EXP(-'Yield curve'!M49*$M$9/100)</f>
        <v>0.39398596190566842</v>
      </c>
      <c r="N60" s="42">
        <f>EXP(-'Yield curve'!N49*$N$9/100)</f>
        <v>0.36191713579613533</v>
      </c>
      <c r="O60" s="42">
        <f>EXP(-'Yield curve'!O49*$O$9/100)</f>
        <v>0.33208643419115219</v>
      </c>
      <c r="P60" s="42">
        <f>EXP(-'Yield curve'!P49*$P$9/100)</f>
        <v>0.30437341273273422</v>
      </c>
      <c r="Q60" s="42">
        <f>EXP(-'Yield curve'!Q49*$Q$9/100)</f>
        <v>0.27830434442222535</v>
      </c>
      <c r="R60" s="42">
        <f>EXP(-'Yield curve'!R49*$R$9/100)</f>
        <v>0.25414253701750217</v>
      </c>
      <c r="S60" s="42">
        <f>EXP(-'Yield curve'!S49*$S$9/100)</f>
        <v>0.2317815374194292</v>
      </c>
      <c r="T60" s="42">
        <f>EXP(-'Yield curve'!T49*$T$9/100)</f>
        <v>0.21111759045623624</v>
      </c>
      <c r="U60" s="39">
        <f>EXP(-'Yield curve'!U49*$U$9/100)</f>
        <v>0.19204990862075413</v>
      </c>
      <c r="V60" s="39">
        <f t="shared" si="6"/>
        <v>77.392440791565335</v>
      </c>
      <c r="W60" s="39">
        <f t="shared" si="7"/>
        <v>5.148191006721869</v>
      </c>
      <c r="X60" s="39">
        <f>-W60*Bonds!AS47</f>
        <v>-0.71363628896181297</v>
      </c>
      <c r="Y60" s="39">
        <f t="shared" si="8"/>
        <v>0</v>
      </c>
      <c r="Z60" s="39">
        <f t="shared" si="11"/>
        <v>-2.2567160940694073</v>
      </c>
      <c r="AA60" s="39">
        <f t="shared" si="9"/>
        <v>4.9121890689618475E-4</v>
      </c>
      <c r="AB60" s="42">
        <f>(-1/SQRT(2*PI())*EXP(-1*(NORMSINV($I$2))^2/2)/$I$2)*(W60*Bonds!AS47)</f>
        <v>-1.9019935854958341</v>
      </c>
      <c r="AC60" s="42">
        <f t="shared" si="10"/>
        <v>-6.014631825197033</v>
      </c>
    </row>
    <row r="61" spans="1:29">
      <c r="A61" s="237">
        <v>43068</v>
      </c>
      <c r="B61" s="42">
        <f>EXP(-'Yield curve'!B50*$B$9/100)</f>
        <v>0.93015875788542823</v>
      </c>
      <c r="C61" s="42">
        <f>EXP(-'Yield curve'!C50*$C$9/100)</f>
        <v>0.86450343540775143</v>
      </c>
      <c r="D61" s="42">
        <f>EXP(-'Yield curve'!D50*$D$9/100)</f>
        <v>0.80235831025219195</v>
      </c>
      <c r="E61" s="42">
        <f>EXP(-'Yield curve'!E50*$E$9/100)</f>
        <v>0.74423383438550916</v>
      </c>
      <c r="F61" s="42">
        <f>EXP(-'Yield curve'!F50*$F$9/100)</f>
        <v>0.68969900582912824</v>
      </c>
      <c r="G61" s="42">
        <f>EXP(-'Yield curve'!G50*$G$9/100)</f>
        <v>0.6385853115396769</v>
      </c>
      <c r="H61" s="42">
        <f>EXP(-'Yield curve'!H50*$H$9/100)</f>
        <v>0.59072776631051527</v>
      </c>
      <c r="I61" s="42">
        <f>EXP(-'Yield curve'!I50*$I$9/100)</f>
        <v>0.54589243216492711</v>
      </c>
      <c r="J61" s="42">
        <f>EXP(-'Yield curve'!J50*$J$9/100)</f>
        <v>0.50398942161004312</v>
      </c>
      <c r="K61" s="42">
        <f>EXP(-'Yield curve'!K50*$K$9/100)</f>
        <v>0.46486882963276832</v>
      </c>
      <c r="L61" s="42">
        <f>EXP(-'Yield curve'!L50*$L$9/100)</f>
        <v>0.42785111759617728</v>
      </c>
      <c r="M61" s="42">
        <f>EXP(-'Yield curve'!M50*$M$9/100)</f>
        <v>0.39332462117143102</v>
      </c>
      <c r="N61" s="42">
        <f>EXP(-'Yield curve'!N50*$N$9/100)</f>
        <v>0.36116513051029953</v>
      </c>
      <c r="O61" s="42">
        <f>EXP(-'Yield curve'!O50*$O$9/100)</f>
        <v>0.33125062993266374</v>
      </c>
      <c r="P61" s="42">
        <f>EXP(-'Yield curve'!P50*$P$9/100)</f>
        <v>0.30346166080623954</v>
      </c>
      <c r="Q61" s="42">
        <f>EXP(-'Yield curve'!Q50*$Q$9/100)</f>
        <v>0.27741519391962011</v>
      </c>
      <c r="R61" s="42">
        <f>EXP(-'Yield curve'!R50*$R$9/100)</f>
        <v>0.25327991967211766</v>
      </c>
      <c r="S61" s="42">
        <f>EXP(-'Yield curve'!S50*$S$9/100)</f>
        <v>0.23094862402836946</v>
      </c>
      <c r="T61" s="42">
        <f>EXP(-'Yield curve'!T50*$T$9/100)</f>
        <v>0.21031686595259771</v>
      </c>
      <c r="U61" s="39">
        <f>EXP(-'Yield curve'!U50*$U$9/100)</f>
        <v>0.19128324333905466</v>
      </c>
      <c r="V61" s="39">
        <f t="shared" si="6"/>
        <v>77.354442826716436</v>
      </c>
      <c r="W61" s="39">
        <f t="shared" si="7"/>
        <v>5.1438831623569161</v>
      </c>
      <c r="X61" s="39">
        <f>-W61*Bonds!AS48</f>
        <v>-0.71329574782896876</v>
      </c>
      <c r="Y61" s="39">
        <f t="shared" si="8"/>
        <v>0</v>
      </c>
      <c r="Z61" s="39">
        <f t="shared" si="11"/>
        <v>-2.2556392084526458</v>
      </c>
      <c r="AA61" s="39">
        <f t="shared" si="9"/>
        <v>-5.2932350429768515E-4</v>
      </c>
      <c r="AB61" s="42">
        <f>(-1/SQRT(2*PI())*EXP(-1*(NORMSINV($I$2))^2/2)/$I$2)*(W61*Bonds!AS48)</f>
        <v>-1.9010859704259651</v>
      </c>
      <c r="AC61" s="42">
        <f t="shared" si="10"/>
        <v>-6.0117616943375536</v>
      </c>
    </row>
    <row r="62" spans="1:29">
      <c r="A62" s="237">
        <v>43067</v>
      </c>
      <c r="B62" s="42">
        <f>EXP(-'Yield curve'!B51*$B$9/100)</f>
        <v>0.93025177841216555</v>
      </c>
      <c r="C62" s="42">
        <f>EXP(-'Yield curve'!C51*$C$9/100)</f>
        <v>0.86450343540775143</v>
      </c>
      <c r="D62" s="42">
        <f>EXP(-'Yield curve'!D51*$D$9/100)</f>
        <v>0.80259905385500252</v>
      </c>
      <c r="E62" s="42">
        <f>EXP(-'Yield curve'!E51*$E$9/100)</f>
        <v>0.74453158746590942</v>
      </c>
      <c r="F62" s="42">
        <f>EXP(-'Yield curve'!F51*$F$9/100)</f>
        <v>0.69004394155878901</v>
      </c>
      <c r="G62" s="42">
        <f>EXP(-'Yield curve'!G51*$G$9/100)</f>
        <v>0.63916029702471933</v>
      </c>
      <c r="H62" s="42">
        <f>EXP(-'Yield curve'!H51*$H$9/100)</f>
        <v>0.59155536436681511</v>
      </c>
      <c r="I62" s="42">
        <f>EXP(-'Yield curve'!I51*$I$9/100)</f>
        <v>0.54662077419459765</v>
      </c>
      <c r="J62" s="42">
        <f>EXP(-'Yield curve'!J51*$J$9/100)</f>
        <v>0.50459457193355117</v>
      </c>
      <c r="K62" s="42">
        <f>EXP(-'Yield curve'!K51*$K$9/100)</f>
        <v>0.46533393097431341</v>
      </c>
      <c r="L62" s="42">
        <f>EXP(-'Yield curve'!L51*$L$9/100)</f>
        <v>0.428322012770397</v>
      </c>
      <c r="M62" s="42">
        <f>EXP(-'Yield curve'!M51*$M$9/100)</f>
        <v>0.39379689402387541</v>
      </c>
      <c r="N62" s="42">
        <f>EXP(-'Yield curve'!N51*$N$9/100)</f>
        <v>0.36163495049678784</v>
      </c>
      <c r="O62" s="42">
        <f>EXP(-'Yield curve'!O51*$O$9/100)</f>
        <v>0.33171470559173177</v>
      </c>
      <c r="P62" s="42">
        <f>EXP(-'Yield curve'!P51*$P$9/100)</f>
        <v>0.30391719486257851</v>
      </c>
      <c r="Q62" s="42">
        <f>EXP(-'Yield curve'!Q51*$Q$9/100)</f>
        <v>0.27785941351079751</v>
      </c>
      <c r="R62" s="42">
        <f>EXP(-'Yield curve'!R51*$R$9/100)</f>
        <v>0.25371086173252633</v>
      </c>
      <c r="S62" s="42">
        <f>EXP(-'Yield curve'!S51*$S$9/100)</f>
        <v>0.23136470591297453</v>
      </c>
      <c r="T62" s="42">
        <f>EXP(-'Yield curve'!T51*$T$9/100)</f>
        <v>0.21071684786039216</v>
      </c>
      <c r="U62" s="39">
        <f>EXP(-'Yield curve'!U51*$U$9/100)</f>
        <v>0.19166619264739129</v>
      </c>
      <c r="V62" s="39">
        <f t="shared" si="6"/>
        <v>77.395410036373448</v>
      </c>
      <c r="W62" s="39">
        <f t="shared" si="7"/>
        <v>5.1462838039454484</v>
      </c>
      <c r="X62" s="39">
        <f>-W62*Bonds!AS49</f>
        <v>-0.71468809212433482</v>
      </c>
      <c r="Y62" s="39">
        <f t="shared" si="8"/>
        <v>0</v>
      </c>
      <c r="Z62" s="39">
        <f t="shared" si="11"/>
        <v>-2.2600421877131449</v>
      </c>
      <c r="AA62" s="39">
        <f t="shared" si="9"/>
        <v>6.217701774091644E-4</v>
      </c>
      <c r="AB62" s="42">
        <f>(-1/SQRT(2*PI())*EXP(-1*(NORMSINV($I$2))^2/2)/$I$2)*(W62*Bonds!AS49)</f>
        <v>-1.9047968662415919</v>
      </c>
      <c r="AC62" s="42">
        <f t="shared" si="10"/>
        <v>-6.023496577274523</v>
      </c>
    </row>
    <row r="63" spans="1:29">
      <c r="A63" s="237">
        <v>43066</v>
      </c>
      <c r="B63" s="42">
        <f>EXP(-'Yield curve'!B52*$B$9/100)</f>
        <v>0.92978676878505395</v>
      </c>
      <c r="C63" s="42">
        <f>EXP(-'Yield curve'!C52*$C$9/100)</f>
        <v>0.86381210922676843</v>
      </c>
      <c r="D63" s="42">
        <f>EXP(-'Yield curve'!D52*$D$9/100)</f>
        <v>0.80211763886163001</v>
      </c>
      <c r="E63" s="42">
        <f>EXP(-'Yield curve'!E52*$E$9/100)</f>
        <v>0.74408500250231646</v>
      </c>
      <c r="F63" s="42">
        <f>EXP(-'Yield curve'!F52*$F$9/100)</f>
        <v>0.68969900582912824</v>
      </c>
      <c r="G63" s="42">
        <f>EXP(-'Yield curve'!G52*$G$9/100)</f>
        <v>0.6385853115396769</v>
      </c>
      <c r="H63" s="42">
        <f>EXP(-'Yield curve'!H52*$H$9/100)</f>
        <v>0.59072776631051527</v>
      </c>
      <c r="I63" s="42">
        <f>EXP(-'Yield curve'!I52*$I$9/100)</f>
        <v>0.54589243216492711</v>
      </c>
      <c r="J63" s="42">
        <f>EXP(-'Yield curve'!J52*$J$9/100)</f>
        <v>0.50398942161004312</v>
      </c>
      <c r="K63" s="42">
        <f>EXP(-'Yield curve'!K52*$K$9/100)</f>
        <v>0.46486882963276832</v>
      </c>
      <c r="L63" s="42">
        <f>EXP(-'Yield curve'!L52*$L$9/100)</f>
        <v>0.42785111759617728</v>
      </c>
      <c r="M63" s="42">
        <f>EXP(-'Yield curve'!M52*$M$9/100)</f>
        <v>0.39332462117143102</v>
      </c>
      <c r="N63" s="42">
        <f>EXP(-'Yield curve'!N52*$N$9/100)</f>
        <v>0.36116513051029953</v>
      </c>
      <c r="O63" s="42">
        <f>EXP(-'Yield curve'!O52*$O$9/100)</f>
        <v>0.33125062993266374</v>
      </c>
      <c r="P63" s="42">
        <f>EXP(-'Yield curve'!P52*$P$9/100)</f>
        <v>0.30346166080623954</v>
      </c>
      <c r="Q63" s="42">
        <f>EXP(-'Yield curve'!Q52*$Q$9/100)</f>
        <v>0.27750398098684737</v>
      </c>
      <c r="R63" s="42">
        <f>EXP(-'Yield curve'!R52*$R$9/100)</f>
        <v>0.25345220858908757</v>
      </c>
      <c r="S63" s="42">
        <f>EXP(-'Yield curve'!S52*$S$9/100)</f>
        <v>0.23119818328005884</v>
      </c>
      <c r="T63" s="42">
        <f>EXP(-'Yield curve'!T52*$T$9/100)</f>
        <v>0.21063679067003474</v>
      </c>
      <c r="U63" s="39">
        <f>EXP(-'Yield curve'!U52*$U$9/100)</f>
        <v>0.19166619264739129</v>
      </c>
      <c r="V63" s="39">
        <f t="shared" si="6"/>
        <v>77.347317780874718</v>
      </c>
      <c r="W63" s="39">
        <f t="shared" si="7"/>
        <v>5.1461948693630086</v>
      </c>
      <c r="X63" s="39">
        <f>-W63*Bonds!AS50</f>
        <v>-0.71467574136999068</v>
      </c>
      <c r="Y63" s="39">
        <f t="shared" si="8"/>
        <v>0</v>
      </c>
      <c r="Z63" s="39">
        <f t="shared" si="11"/>
        <v>-2.2600031311985962</v>
      </c>
      <c r="AA63" s="39">
        <f t="shared" si="9"/>
        <v>8.2435317046347656E-4</v>
      </c>
      <c r="AB63" s="42">
        <f>(-1/SQRT(2*PI())*EXP(-1*(NORMSINV($I$2))^2/2)/$I$2)*(W63*Bonds!AS50)</f>
        <v>-1.9047639488354819</v>
      </c>
      <c r="AC63" s="42">
        <f t="shared" si="10"/>
        <v>-6.0233924832965506</v>
      </c>
    </row>
    <row r="64" spans="1:29">
      <c r="A64" s="237">
        <v>43063</v>
      </c>
      <c r="B64" s="42">
        <f>EXP(-'Yield curve'!B53*$B$9/100)</f>
        <v>0.92960083002579275</v>
      </c>
      <c r="C64" s="42">
        <f>EXP(-'Yield curve'!C53*$C$9/100)</f>
        <v>0.86381210922676843</v>
      </c>
      <c r="D64" s="42">
        <f>EXP(-'Yield curve'!D53*$D$9/100)</f>
        <v>0.80187703966165591</v>
      </c>
      <c r="E64" s="42">
        <f>EXP(-'Yield curve'!E53*$E$9/100)</f>
        <v>0.74348997254403282</v>
      </c>
      <c r="F64" s="42">
        <f>EXP(-'Yield curve'!F53*$F$9/100)</f>
        <v>0.68866523284395575</v>
      </c>
      <c r="G64" s="42">
        <f>EXP(-'Yield curve'!G53*$G$9/100)</f>
        <v>0.6374368918666844</v>
      </c>
      <c r="H64" s="42">
        <f>EXP(-'Yield curve'!H53*$H$9/100)</f>
        <v>0.58948853964467818</v>
      </c>
      <c r="I64" s="42">
        <f>EXP(-'Yield curve'!I53*$I$9/100)</f>
        <v>0.54472910296865462</v>
      </c>
      <c r="J64" s="42">
        <f>EXP(-'Yield curve'!J53*$J$9/100)</f>
        <v>0.5029321543438372</v>
      </c>
      <c r="K64" s="42">
        <f>EXP(-'Yield curve'!K53*$K$9/100)</f>
        <v>0.46394002109164673</v>
      </c>
      <c r="L64" s="42">
        <f>EXP(-'Yield curve'!L53*$L$9/100)</f>
        <v>0.42700481050384675</v>
      </c>
      <c r="M64" s="42">
        <f>EXP(-'Yield curve'!M53*$M$9/100)</f>
        <v>0.39257016241096165</v>
      </c>
      <c r="N64" s="42">
        <f>EXP(-'Yield curve'!N53*$N$9/100)</f>
        <v>0.36050840777174026</v>
      </c>
      <c r="O64" s="42">
        <f>EXP(-'Yield curve'!O53*$O$9/100)</f>
        <v>0.33069459607359769</v>
      </c>
      <c r="P64" s="42">
        <f>EXP(-'Yield curve'!P53*$P$9/100)</f>
        <v>0.30300680953876541</v>
      </c>
      <c r="Q64" s="42">
        <f>EXP(-'Yield curve'!Q53*$Q$9/100)</f>
        <v>0.27714900312548185</v>
      </c>
      <c r="R64" s="42">
        <f>EXP(-'Yield curve'!R53*$R$9/100)</f>
        <v>0.25319381913734945</v>
      </c>
      <c r="S64" s="42">
        <f>EXP(-'Yield curve'!S53*$S$9/100)</f>
        <v>0.23103178050028647</v>
      </c>
      <c r="T64" s="42">
        <f>EXP(-'Yield curve'!T53*$T$9/100)</f>
        <v>0.21055676389563027</v>
      </c>
      <c r="U64" s="39">
        <f>EXP(-'Yield curve'!U53*$U$9/100)</f>
        <v>0.19166619264739129</v>
      </c>
      <c r="V64" s="39">
        <f t="shared" si="6"/>
        <v>77.283608792941394</v>
      </c>
      <c r="W64" s="39">
        <f t="shared" si="7"/>
        <v>5.1448085744616208</v>
      </c>
      <c r="X64" s="39">
        <f>-W64*Bonds!AS51</f>
        <v>-0.71935832220629226</v>
      </c>
      <c r="Y64" s="39">
        <f t="shared" si="8"/>
        <v>0</v>
      </c>
      <c r="Z64" s="39">
        <f t="shared" si="11"/>
        <v>-2.2748107519691652</v>
      </c>
      <c r="AA64" s="39">
        <f t="shared" si="9"/>
        <v>-1.055937396154949E-4</v>
      </c>
      <c r="AB64" s="42">
        <f>(-1/SQRT(2*PI())*EXP(-1*(NORMSINV($I$2))^2/2)/$I$2)*(W64*Bonds!AS51)</f>
        <v>-1.9172440298683118</v>
      </c>
      <c r="AC64" s="42">
        <f t="shared" si="10"/>
        <v>-6.0628579647437597</v>
      </c>
    </row>
    <row r="65" spans="1:29">
      <c r="A65" s="237">
        <v>43062</v>
      </c>
      <c r="B65" s="42">
        <f>EXP(-'Yield curve'!B54*$B$9/100)</f>
        <v>0.92960083002579275</v>
      </c>
      <c r="C65" s="42">
        <f>EXP(-'Yield curve'!C54*$C$9/100)</f>
        <v>0.86381210922676843</v>
      </c>
      <c r="D65" s="42">
        <f>EXP(-'Yield curve'!D54*$D$9/100)</f>
        <v>0.80187703966165591</v>
      </c>
      <c r="E65" s="42">
        <f>EXP(-'Yield curve'!E54*$E$9/100)</f>
        <v>0.74363868540933242</v>
      </c>
      <c r="F65" s="42">
        <f>EXP(-'Yield curve'!F54*$F$9/100)</f>
        <v>0.68900965155788085</v>
      </c>
      <c r="G65" s="42">
        <f>EXP(-'Yield curve'!G54*$G$9/100)</f>
        <v>0.63762815162177333</v>
      </c>
      <c r="H65" s="42">
        <f>EXP(-'Yield curve'!H54*$H$9/100)</f>
        <v>0.58948853964467818</v>
      </c>
      <c r="I65" s="42">
        <f>EXP(-'Yield curve'!I54*$I$9/100)</f>
        <v>0.54472910296865462</v>
      </c>
      <c r="J65" s="42">
        <f>EXP(-'Yield curve'!J54*$J$9/100)</f>
        <v>0.5029321543438372</v>
      </c>
      <c r="K65" s="42">
        <f>EXP(-'Yield curve'!K54*$K$9/100)</f>
        <v>0.46394002109164673</v>
      </c>
      <c r="L65" s="42">
        <f>EXP(-'Yield curve'!L54*$L$9/100)</f>
        <v>0.42700481050384675</v>
      </c>
      <c r="M65" s="42">
        <f>EXP(-'Yield curve'!M54*$M$9/100)</f>
        <v>0.39257016241096165</v>
      </c>
      <c r="N65" s="42">
        <f>EXP(-'Yield curve'!N54*$N$9/100)</f>
        <v>0.36050840777174026</v>
      </c>
      <c r="O65" s="42">
        <f>EXP(-'Yield curve'!O54*$O$9/100)</f>
        <v>0.33069459607359769</v>
      </c>
      <c r="P65" s="42">
        <f>EXP(-'Yield curve'!P54*$P$9/100)</f>
        <v>0.30300680953876541</v>
      </c>
      <c r="Q65" s="42">
        <f>EXP(-'Yield curve'!Q54*$Q$9/100)</f>
        <v>0.27714900312548185</v>
      </c>
      <c r="R65" s="42">
        <f>EXP(-'Yield curve'!R54*$R$9/100)</f>
        <v>0.25319381913734945</v>
      </c>
      <c r="S65" s="42">
        <f>EXP(-'Yield curve'!S54*$S$9/100)</f>
        <v>0.23103178050028647</v>
      </c>
      <c r="T65" s="42">
        <f>EXP(-'Yield curve'!T54*$T$9/100)</f>
        <v>0.21055676389563027</v>
      </c>
      <c r="U65" s="39">
        <f>EXP(-'Yield curve'!U54*$U$9/100)</f>
        <v>0.19166619264739129</v>
      </c>
      <c r="V65" s="39">
        <f t="shared" si="6"/>
        <v>77.291770320010983</v>
      </c>
      <c r="W65" s="39">
        <f t="shared" si="7"/>
        <v>5.1447931472668049</v>
      </c>
      <c r="X65" s="39">
        <f>-W65*Bonds!AS52</f>
        <v>-0.71935616514236689</v>
      </c>
      <c r="Y65" s="39">
        <f t="shared" si="8"/>
        <v>0</v>
      </c>
      <c r="Z65" s="39">
        <f t="shared" si="11"/>
        <v>-2.2748039307341026</v>
      </c>
      <c r="AA65" s="39">
        <f t="shared" si="9"/>
        <v>4.636421737658214E-4</v>
      </c>
      <c r="AB65" s="42">
        <f>(-1/SQRT(2*PI())*EXP(-1*(NORMSINV($I$2))^2/2)/$I$2)*(W65*Bonds!AS52)</f>
        <v>-1.9172382808308637</v>
      </c>
      <c r="AC65" s="42">
        <f t="shared" si="10"/>
        <v>-6.0628397846910698</v>
      </c>
    </row>
    <row r="66" spans="1:29">
      <c r="A66" s="237">
        <v>43061</v>
      </c>
      <c r="B66" s="42">
        <f>EXP(-'Yield curve'!B55*$B$9/100)</f>
        <v>0.92932199160463946</v>
      </c>
      <c r="C66" s="42">
        <f>EXP(-'Yield curve'!C55*$C$9/100)</f>
        <v>0.86312133588556472</v>
      </c>
      <c r="D66" s="42">
        <f>EXP(-'Yield curve'!D55*$D$9/100)</f>
        <v>0.80091536433465915</v>
      </c>
      <c r="E66" s="42">
        <f>EXP(-'Yield curve'!E55*$E$9/100)</f>
        <v>0.74259831967569934</v>
      </c>
      <c r="F66" s="42">
        <f>EXP(-'Yield curve'!F55*$F$9/100)</f>
        <v>0.68797691182897935</v>
      </c>
      <c r="G66" s="42">
        <f>EXP(-'Yield curve'!G55*$G$9/100)</f>
        <v>0.63686345674851452</v>
      </c>
      <c r="H66" s="42">
        <f>EXP(-'Yield curve'!H55*$H$9/100)</f>
        <v>0.58907604205792596</v>
      </c>
      <c r="I66" s="42">
        <f>EXP(-'Yield curve'!I55*$I$9/100)</f>
        <v>0.54443865823921711</v>
      </c>
      <c r="J66" s="42">
        <f>EXP(-'Yield curve'!J55*$J$9/100)</f>
        <v>0.50278129732721799</v>
      </c>
      <c r="K66" s="42">
        <f>EXP(-'Yield curve'!K55*$K$9/100)</f>
        <v>0.46394002109164673</v>
      </c>
      <c r="L66" s="42">
        <f>EXP(-'Yield curve'!L55*$L$9/100)</f>
        <v>0.42719273396059709</v>
      </c>
      <c r="M66" s="42">
        <f>EXP(-'Yield curve'!M55*$M$9/100)</f>
        <v>0.39294721072110766</v>
      </c>
      <c r="N66" s="42">
        <f>EXP(-'Yield curve'!N55*$N$9/100)</f>
        <v>0.3610712397826904</v>
      </c>
      <c r="O66" s="42">
        <f>EXP(-'Yield curve'!O55*$O$9/100)</f>
        <v>0.3314361822352217</v>
      </c>
      <c r="P66" s="42">
        <f>EXP(-'Yield curve'!P55*$P$9/100)</f>
        <v>0.30391719486257851</v>
      </c>
      <c r="Q66" s="42">
        <f>EXP(-'Yield curve'!Q55*$Q$9/100)</f>
        <v>0.27803730045319414</v>
      </c>
      <c r="R66" s="42">
        <f>EXP(-'Yield curve'!R55*$R$9/100)</f>
        <v>0.2540561432426901</v>
      </c>
      <c r="S66" s="42">
        <f>EXP(-'Yield curve'!S55*$S$9/100)</f>
        <v>0.23186499379414624</v>
      </c>
      <c r="T66" s="42">
        <f>EXP(-'Yield curve'!T55*$T$9/100)</f>
        <v>0.21135840174571152</v>
      </c>
      <c r="U66" s="39">
        <f>EXP(-'Yield curve'!U55*$U$9/100)</f>
        <v>0.19243439279400748</v>
      </c>
      <c r="V66" s="39">
        <f t="shared" si="6"/>
        <v>77.255951202858938</v>
      </c>
      <c r="W66" s="39">
        <f t="shared" si="7"/>
        <v>5.1495641673983172</v>
      </c>
      <c r="X66" s="39">
        <f>-W66*Bonds!AS53</f>
        <v>-0.72380540493606982</v>
      </c>
      <c r="Y66" s="39">
        <f t="shared" si="8"/>
        <v>0</v>
      </c>
      <c r="Z66" s="39">
        <f t="shared" si="11"/>
        <v>-2.2888736623384611</v>
      </c>
      <c r="AA66" s="39">
        <f t="shared" si="9"/>
        <v>1.5549205480345218E-3</v>
      </c>
      <c r="AB66" s="42">
        <f>(-1/SQRT(2*PI())*EXP(-1*(NORMSINV($I$2))^2/2)/$I$2)*(W66*Bonds!AS53)</f>
        <v>-1.9290964579987693</v>
      </c>
      <c r="AC66" s="42">
        <f t="shared" si="10"/>
        <v>-6.1003386334394571</v>
      </c>
    </row>
    <row r="67" spans="1:29">
      <c r="A67" s="237">
        <v>43060</v>
      </c>
      <c r="B67" s="42">
        <f>EXP(-'Yield curve'!B56*$B$9/100)</f>
        <v>0.92932199160463946</v>
      </c>
      <c r="C67" s="42">
        <f>EXP(-'Yield curve'!C56*$C$9/100)</f>
        <v>0.86312133588556472</v>
      </c>
      <c r="D67" s="42">
        <f>EXP(-'Yield curve'!D56*$D$9/100)</f>
        <v>0.80091536433465915</v>
      </c>
      <c r="E67" s="42">
        <f>EXP(-'Yield curve'!E56*$E$9/100)</f>
        <v>0.7420044785880654</v>
      </c>
      <c r="F67" s="42">
        <f>EXP(-'Yield curve'!F56*$F$9/100)</f>
        <v>0.68660233304230112</v>
      </c>
      <c r="G67" s="42">
        <f>EXP(-'Yield curve'!G56*$G$9/100)</f>
        <v>0.63514624469477221</v>
      </c>
      <c r="H67" s="42">
        <f>EXP(-'Yield curve'!H56*$H$9/100)</f>
        <v>0.58701787979572218</v>
      </c>
      <c r="I67" s="42">
        <f>EXP(-'Yield curve'!I56*$I$9/100)</f>
        <v>0.54226525331398323</v>
      </c>
      <c r="J67" s="42">
        <f>EXP(-'Yield curve'!J56*$J$9/100)</f>
        <v>0.50052386452247266</v>
      </c>
      <c r="K67" s="42">
        <f>EXP(-'Yield curve'!K56*$K$9/100)</f>
        <v>0.46162611058310465</v>
      </c>
      <c r="L67" s="42">
        <f>EXP(-'Yield curve'!L56*$L$9/100)</f>
        <v>0.42503659835025148</v>
      </c>
      <c r="M67" s="42">
        <f>EXP(-'Yield curve'!M56*$M$9/100)</f>
        <v>0.39097173914911115</v>
      </c>
      <c r="N67" s="42">
        <f>EXP(-'Yield curve'!N56*$N$9/100)</f>
        <v>0.35929194633141759</v>
      </c>
      <c r="O67" s="42">
        <f>EXP(-'Yield curve'!O56*$O$9/100)</f>
        <v>0.32986229483151097</v>
      </c>
      <c r="P67" s="42">
        <f>EXP(-'Yield curve'!P56*$P$9/100)</f>
        <v>0.30255264003674054</v>
      </c>
      <c r="Q67" s="42">
        <f>EXP(-'Yield curve'!Q56*$Q$9/100)</f>
        <v>0.27679447934510498</v>
      </c>
      <c r="R67" s="42">
        <f>EXP(-'Yield curve'!R56*$R$9/100)</f>
        <v>0.25293569310848357</v>
      </c>
      <c r="S67" s="42">
        <f>EXP(-'Yield curve'!S56*$S$9/100)</f>
        <v>0.23086549748739432</v>
      </c>
      <c r="T67" s="42">
        <f>EXP(-'Yield curve'!T56*$T$9/100)</f>
        <v>0.21047676752562286</v>
      </c>
      <c r="U67" s="39">
        <f>EXP(-'Yield curve'!U56*$U$9/100)</f>
        <v>0.19166619264739129</v>
      </c>
      <c r="V67" s="39">
        <f t="shared" si="6"/>
        <v>77.136010834618773</v>
      </c>
      <c r="W67" s="39">
        <f t="shared" si="7"/>
        <v>5.1418066649174659</v>
      </c>
      <c r="X67" s="39">
        <f>-W67*Bonds!AS54</f>
        <v>-0.7233801532132984</v>
      </c>
      <c r="Y67" s="39">
        <f t="shared" si="8"/>
        <v>0</v>
      </c>
      <c r="Z67" s="39">
        <f t="shared" si="11"/>
        <v>-2.287528898315593</v>
      </c>
      <c r="AA67" s="39">
        <f t="shared" si="9"/>
        <v>1.8902648213758866E-4</v>
      </c>
      <c r="AB67" s="42">
        <f>(-1/SQRT(2*PI())*EXP(-1*(NORMSINV($I$2))^2/2)/$I$2)*(W67*Bonds!AS54)</f>
        <v>-1.9279630710600122</v>
      </c>
      <c r="AC67" s="42">
        <f t="shared" si="10"/>
        <v>-6.0967545492426982</v>
      </c>
    </row>
    <row r="68" spans="1:29">
      <c r="A68" s="237">
        <v>43059</v>
      </c>
      <c r="B68" s="42">
        <f>EXP(-'Yield curve'!B57*$B$9/100)</f>
        <v>0.92895033714384512</v>
      </c>
      <c r="C68" s="42">
        <f>EXP(-'Yield curve'!C57*$C$9/100)</f>
        <v>0.86260361841480615</v>
      </c>
      <c r="D68" s="42">
        <f>EXP(-'Yield curve'!D57*$D$9/100)</f>
        <v>0.8001948647801912</v>
      </c>
      <c r="E68" s="42">
        <f>EXP(-'Yield curve'!E57*$E$9/100)</f>
        <v>0.74141111238332302</v>
      </c>
      <c r="F68" s="42">
        <f>EXP(-'Yield curve'!F57*$F$9/100)</f>
        <v>0.68625911768676906</v>
      </c>
      <c r="G68" s="42">
        <f>EXP(-'Yield curve'!G57*$G$9/100)</f>
        <v>0.63476527125141757</v>
      </c>
      <c r="H68" s="42">
        <f>EXP(-'Yield curve'!H57*$H$9/100)</f>
        <v>0.58660711106569374</v>
      </c>
      <c r="I68" s="42">
        <f>EXP(-'Yield curve'!I57*$I$9/100)</f>
        <v>0.54212066852526142</v>
      </c>
      <c r="J68" s="42">
        <f>EXP(-'Yield curve'!J57*$J$9/100)</f>
        <v>0.50067404420765593</v>
      </c>
      <c r="K68" s="42">
        <f>EXP(-'Yield curve'!K57*$K$9/100)</f>
        <v>0.46208796758370002</v>
      </c>
      <c r="L68" s="42">
        <f>EXP(-'Yield curve'!L57*$L$9/100)</f>
        <v>0.42550439584989203</v>
      </c>
      <c r="M68" s="42">
        <f>EXP(-'Yield curve'!M57*$M$9/100)</f>
        <v>0.39144118684837598</v>
      </c>
      <c r="N68" s="42">
        <f>EXP(-'Yield curve'!N57*$N$9/100)</f>
        <v>0.35975932959494661</v>
      </c>
      <c r="O68" s="42">
        <f>EXP(-'Yield curve'!O57*$O$9/100)</f>
        <v>0.33032442546023388</v>
      </c>
      <c r="P68" s="42">
        <f>EXP(-'Yield curve'!P57*$P$9/100)</f>
        <v>0.30300680953876541</v>
      </c>
      <c r="Q68" s="42">
        <f>EXP(-'Yield curve'!Q57*$Q$9/100)</f>
        <v>0.27723770499802469</v>
      </c>
      <c r="R68" s="42">
        <f>EXP(-'Yield curve'!R57*$R$9/100)</f>
        <v>0.25336604948604485</v>
      </c>
      <c r="S68" s="42">
        <f>EXP(-'Yield curve'!S57*$S$9/100)</f>
        <v>0.23128142960947984</v>
      </c>
      <c r="T68" s="42">
        <f>EXP(-'Yield curve'!T57*$T$9/100)</f>
        <v>0.21087705353521127</v>
      </c>
      <c r="U68" s="39">
        <f>EXP(-'Yield curve'!U57*$U$9/100)</f>
        <v>0.19204990862075413</v>
      </c>
      <c r="V68" s="39">
        <f t="shared" si="6"/>
        <v>77.121432841471346</v>
      </c>
      <c r="W68" s="39">
        <f t="shared" si="7"/>
        <v>5.1453379812896012</v>
      </c>
      <c r="X68" s="39">
        <f>-W68*Bonds!AS55</f>
        <v>-0.72434437743893498</v>
      </c>
      <c r="Y68" s="39">
        <f t="shared" si="8"/>
        <v>0</v>
      </c>
      <c r="Z68" s="39">
        <f t="shared" si="11"/>
        <v>-2.290578043043717</v>
      </c>
      <c r="AA68" s="39">
        <f t="shared" si="9"/>
        <v>-5.7660046867236137E-4</v>
      </c>
      <c r="AB68" s="42">
        <f>(-1/SQRT(2*PI())*EXP(-1*(NORMSINV($I$2))^2/2)/$I$2)*(W68*Bonds!AS55)</f>
        <v>-1.9305329351777807</v>
      </c>
      <c r="AC68" s="42">
        <f t="shared" si="10"/>
        <v>-6.1048811731319859</v>
      </c>
    </row>
    <row r="69" spans="1:29">
      <c r="A69" s="237">
        <v>43056</v>
      </c>
      <c r="B69" s="42">
        <f>EXP(-'Yield curve'!B58*$B$9/100)</f>
        <v>0.92867169384128723</v>
      </c>
      <c r="C69" s="42">
        <f>EXP(-'Yield curve'!C58*$C$9/100)</f>
        <v>0.86225864596652946</v>
      </c>
      <c r="D69" s="42">
        <f>EXP(-'Yield curve'!D58*$D$9/100)</f>
        <v>0.79995484232592551</v>
      </c>
      <c r="E69" s="42">
        <f>EXP(-'Yield curve'!E58*$E$9/100)</f>
        <v>0.74126284498808004</v>
      </c>
      <c r="F69" s="42">
        <f>EXP(-'Yield curve'!F58*$F$9/100)</f>
        <v>0.68625911768676906</v>
      </c>
      <c r="G69" s="42">
        <f>EXP(-'Yield curve'!G58*$G$9/100)</f>
        <v>0.63514624469477221</v>
      </c>
      <c r="H69" s="42">
        <f>EXP(-'Yield curve'!H58*$H$9/100)</f>
        <v>0.58742893616452352</v>
      </c>
      <c r="I69" s="42">
        <f>EXP(-'Yield curve'!I58*$I$9/100)</f>
        <v>0.54298875587959339</v>
      </c>
      <c r="J69" s="42">
        <f>EXP(-'Yield curve'!J58*$J$9/100)</f>
        <v>0.50157606906605556</v>
      </c>
      <c r="K69" s="42">
        <f>EXP(-'Yield curve'!K58*$K$9/100)</f>
        <v>0.46301306831122807</v>
      </c>
      <c r="L69" s="42">
        <f>EXP(-'Yield curve'!L58*$L$9/100)</f>
        <v>0.42653536345550502</v>
      </c>
      <c r="M69" s="42">
        <f>EXP(-'Yield curve'!M58*$M$9/100)</f>
        <v>0.39257016241096165</v>
      </c>
      <c r="N69" s="42">
        <f>EXP(-'Yield curve'!N58*$N$9/100)</f>
        <v>0.36097737346349718</v>
      </c>
      <c r="O69" s="42">
        <f>EXP(-'Yield curve'!O58*$O$9/100)</f>
        <v>0.33162183847616911</v>
      </c>
      <c r="P69" s="42">
        <f>EXP(-'Yield curve'!P58*$P$9/100)</f>
        <v>0.30437341273273422</v>
      </c>
      <c r="Q69" s="42">
        <f>EXP(-'Yield curve'!Q58*$Q$9/100)</f>
        <v>0.27857164487656011</v>
      </c>
      <c r="R69" s="42">
        <f>EXP(-'Yield curve'!R58*$R$9/100)</f>
        <v>0.25466151697258982</v>
      </c>
      <c r="S69" s="42">
        <f>EXP(-'Yield curve'!S58*$S$9/100)</f>
        <v>0.23253372749056755</v>
      </c>
      <c r="T69" s="42">
        <f>EXP(-'Yield curve'!T58*$T$9/100)</f>
        <v>0.21208248495620799</v>
      </c>
      <c r="U69" s="39">
        <f>EXP(-'Yield curve'!U58*$U$9/100)</f>
        <v>0.19320567189501364</v>
      </c>
      <c r="V69" s="39">
        <f t="shared" si="6"/>
        <v>77.165926751001507</v>
      </c>
      <c r="W69" s="39">
        <f t="shared" si="7"/>
        <v>5.153044730768503</v>
      </c>
      <c r="X69" s="39">
        <f>-W69*Bonds!AS56</f>
        <v>-0.72705402389927964</v>
      </c>
      <c r="Y69" s="39">
        <f t="shared" si="8"/>
        <v>0</v>
      </c>
      <c r="Z69" s="39">
        <f t="shared" si="11"/>
        <v>-2.299146697512219</v>
      </c>
      <c r="AA69" s="39">
        <f t="shared" si="9"/>
        <v>8.5397085659244532E-4</v>
      </c>
      <c r="AB69" s="42">
        <f>(-1/SQRT(2*PI())*EXP(-1*(NORMSINV($I$2))^2/2)/$I$2)*(W69*Bonds!AS56)</f>
        <v>-1.9377547234560011</v>
      </c>
      <c r="AC69" s="42">
        <f t="shared" si="10"/>
        <v>-6.1277184728706686</v>
      </c>
    </row>
    <row r="70" spans="1:29">
      <c r="A70" s="237">
        <v>43055</v>
      </c>
      <c r="B70" s="42">
        <f>EXP(-'Yield curve'!B59*$B$9/100)</f>
        <v>0.92876456565418453</v>
      </c>
      <c r="C70" s="42">
        <f>EXP(-'Yield curve'!C59*$C$9/100)</f>
        <v>0.86191381147963808</v>
      </c>
      <c r="D70" s="42">
        <f>EXP(-'Yield curve'!D59*$D$9/100)</f>
        <v>0.79923520685237059</v>
      </c>
      <c r="E70" s="42">
        <f>EXP(-'Yield curve'!E59*$E$9/100)</f>
        <v>0.74022580310379926</v>
      </c>
      <c r="F70" s="42">
        <f>EXP(-'Yield curve'!F59*$F$9/100)</f>
        <v>0.68488797105507604</v>
      </c>
      <c r="G70" s="42">
        <f>EXP(-'Yield curve'!G59*$G$9/100)</f>
        <v>0.63362372146619017</v>
      </c>
      <c r="H70" s="42">
        <f>EXP(-'Yield curve'!H59*$H$9/100)</f>
        <v>0.58578643571698952</v>
      </c>
      <c r="I70" s="42">
        <f>EXP(-'Yield curve'!I59*$I$9/100)</f>
        <v>0.5416871454228035</v>
      </c>
      <c r="J70" s="42">
        <f>EXP(-'Yield curve'!J59*$J$9/100)</f>
        <v>0.50067404420765593</v>
      </c>
      <c r="K70" s="42">
        <f>EXP(-'Yield curve'!K59*$K$9/100)</f>
        <v>0.46255028667230147</v>
      </c>
      <c r="L70" s="42">
        <f>EXP(-'Yield curve'!L59*$L$9/100)</f>
        <v>0.4261601774417223</v>
      </c>
      <c r="M70" s="42">
        <f>EXP(-'Yield curve'!M59*$M$9/100)</f>
        <v>0.39228761362379522</v>
      </c>
      <c r="N70" s="42">
        <f>EXP(-'Yield curve'!N59*$N$9/100)</f>
        <v>0.36078971402497878</v>
      </c>
      <c r="O70" s="42">
        <f>EXP(-'Yield curve'!O59*$O$9/100)</f>
        <v>0.3315289973597586</v>
      </c>
      <c r="P70" s="42">
        <f>EXP(-'Yield curve'!P59*$P$9/100)</f>
        <v>0.30437341273273422</v>
      </c>
      <c r="Q70" s="42">
        <f>EXP(-'Yield curve'!Q59*$Q$9/100)</f>
        <v>0.27857164487656011</v>
      </c>
      <c r="R70" s="42">
        <f>EXP(-'Yield curve'!R59*$R$9/100)</f>
        <v>0.25466151697258982</v>
      </c>
      <c r="S70" s="42">
        <f>EXP(-'Yield curve'!S59*$S$9/100)</f>
        <v>0.23253372749056755</v>
      </c>
      <c r="T70" s="42">
        <f>EXP(-'Yield curve'!T59*$T$9/100)</f>
        <v>0.21208248495620799</v>
      </c>
      <c r="U70" s="39">
        <f>EXP(-'Yield curve'!U59*$U$9/100)</f>
        <v>0.19320567189501364</v>
      </c>
      <c r="V70" s="39">
        <f t="shared" si="6"/>
        <v>77.100085524922434</v>
      </c>
      <c r="W70" s="39">
        <f t="shared" si="7"/>
        <v>5.1525907137757274</v>
      </c>
      <c r="X70" s="39">
        <f>-W70*Bonds!AS57</f>
        <v>-0.72839978505678982</v>
      </c>
      <c r="Y70" s="39">
        <f t="shared" si="8"/>
        <v>0</v>
      </c>
      <c r="Z70" s="39">
        <f t="shared" si="11"/>
        <v>-2.3034023679565361</v>
      </c>
      <c r="AA70" s="39">
        <f t="shared" si="9"/>
        <v>1.5684431666067589E-3</v>
      </c>
      <c r="AB70" s="42">
        <f>(-1/SQRT(2*PI())*EXP(-1*(NORMSINV($I$2))^2/2)/$I$2)*(W70*Bonds!AS57)</f>
        <v>-1.9413414652301861</v>
      </c>
      <c r="AC70" s="42">
        <f t="shared" si="10"/>
        <v>-6.1390607462559661</v>
      </c>
    </row>
    <row r="71" spans="1:29">
      <c r="A71" s="237">
        <v>43054</v>
      </c>
      <c r="B71" s="42">
        <f>EXP(-'Yield curve'!B60*$B$9/100)</f>
        <v>0.92811465795246018</v>
      </c>
      <c r="C71" s="42">
        <f>EXP(-'Yield curve'!C60*$C$9/100)</f>
        <v>0.86105232848144775</v>
      </c>
      <c r="D71" s="42">
        <f>EXP(-'Yield curve'!D60*$D$9/100)</f>
        <v>0.798276699823386</v>
      </c>
      <c r="E71" s="42">
        <f>EXP(-'Yield curve'!E60*$E$9/100)</f>
        <v>0.73948594729025685</v>
      </c>
      <c r="F71" s="42">
        <f>EXP(-'Yield curve'!F60*$F$9/100)</f>
        <v>0.68454561266627822</v>
      </c>
      <c r="G71" s="42">
        <f>EXP(-'Yield curve'!G60*$G$9/100)</f>
        <v>0.63343366285996672</v>
      </c>
      <c r="H71" s="42">
        <f>EXP(-'Yield curve'!H60*$H$9/100)</f>
        <v>0.58578643571698952</v>
      </c>
      <c r="I71" s="42">
        <f>EXP(-'Yield curve'!I60*$I$9/100)</f>
        <v>0.54139832263816667</v>
      </c>
      <c r="J71" s="42">
        <f>EXP(-'Yield curve'!J60*$J$9/100)</f>
        <v>0.5000735956957677</v>
      </c>
      <c r="K71" s="42">
        <f>EXP(-'Yield curve'!K60*$K$9/100)</f>
        <v>0.46162611058310465</v>
      </c>
      <c r="L71" s="42">
        <f>EXP(-'Yield curve'!L60*$L$9/100)</f>
        <v>0.42503659835025148</v>
      </c>
      <c r="M71" s="42">
        <f>EXP(-'Yield curve'!M60*$M$9/100)</f>
        <v>0.39097173914911115</v>
      </c>
      <c r="N71" s="42">
        <f>EXP(-'Yield curve'!N60*$N$9/100)</f>
        <v>0.35929194633141759</v>
      </c>
      <c r="O71" s="42">
        <f>EXP(-'Yield curve'!O60*$O$9/100)</f>
        <v>0.32986229483151097</v>
      </c>
      <c r="P71" s="42">
        <f>EXP(-'Yield curve'!P60*$P$9/100)</f>
        <v>0.30255264003674054</v>
      </c>
      <c r="Q71" s="42">
        <f>EXP(-'Yield curve'!Q60*$Q$9/100)</f>
        <v>0.27670591928208038</v>
      </c>
      <c r="R71" s="42">
        <f>EXP(-'Yield curve'!R60*$R$9/100)</f>
        <v>0.25276375530264916</v>
      </c>
      <c r="S71" s="42">
        <f>EXP(-'Yield curve'!S60*$S$9/100)</f>
        <v>0.23061629734240849</v>
      </c>
      <c r="T71" s="42">
        <f>EXP(-'Yield curve'!T60*$T$9/100)</f>
        <v>0.21015708585860021</v>
      </c>
      <c r="U71" s="39">
        <f>EXP(-'Yield curve'!U60*$U$9/100)</f>
        <v>0.19128324333905466</v>
      </c>
      <c r="V71" s="39">
        <f t="shared" si="6"/>
        <v>76.979347792906808</v>
      </c>
      <c r="W71" s="39">
        <f t="shared" si="7"/>
        <v>5.1434766800248184</v>
      </c>
      <c r="X71" s="39">
        <f>-W71*Bonds!AS58</f>
        <v>-0.73173461793789119</v>
      </c>
      <c r="Y71" s="39">
        <f t="shared" si="8"/>
        <v>0</v>
      </c>
      <c r="Z71" s="39">
        <f t="shared" si="11"/>
        <v>-2.3139480354768378</v>
      </c>
      <c r="AA71" s="39">
        <f t="shared" si="9"/>
        <v>1.4387973191440917E-3</v>
      </c>
      <c r="AB71" s="42">
        <f>(-1/SQRT(2*PI())*EXP(-1*(NORMSINV($I$2))^2/2)/$I$2)*(W71*Bonds!AS58)</f>
        <v>-1.9502295092473743</v>
      </c>
      <c r="AC71" s="42">
        <f t="shared" si="10"/>
        <v>-6.1671672092941137</v>
      </c>
    </row>
    <row r="72" spans="1:29">
      <c r="A72" s="237">
        <v>43053</v>
      </c>
      <c r="B72" s="42">
        <f>EXP(-'Yield curve'!B61*$B$9/100)</f>
        <v>0.92839313411918234</v>
      </c>
      <c r="C72" s="42">
        <f>EXP(-'Yield curve'!C61*$C$9/100)</f>
        <v>0.86122455616933868</v>
      </c>
      <c r="D72" s="42">
        <f>EXP(-'Yield curve'!D61*$D$9/100)</f>
        <v>0.798276699823386</v>
      </c>
      <c r="E72" s="42">
        <f>EXP(-'Yield curve'!E61*$E$9/100)</f>
        <v>0.73904238880273576</v>
      </c>
      <c r="F72" s="42">
        <f>EXP(-'Yield curve'!F61*$F$9/100)</f>
        <v>0.68351956397618041</v>
      </c>
      <c r="G72" s="42">
        <f>EXP(-'Yield curve'!G61*$G$9/100)</f>
        <v>0.63210484791199562</v>
      </c>
      <c r="H72" s="42">
        <f>EXP(-'Yield curve'!H61*$H$9/100)</f>
        <v>0.584148527838112</v>
      </c>
      <c r="I72" s="42">
        <f>EXP(-'Yield curve'!I61*$I$9/100)</f>
        <v>0.53966861701074365</v>
      </c>
      <c r="J72" s="42">
        <f>EXP(-'Yield curve'!J61*$J$9/100)</f>
        <v>0.49827656734308789</v>
      </c>
      <c r="K72" s="42">
        <f>EXP(-'Yield curve'!K61*$K$9/100)</f>
        <v>0.45978329423056524</v>
      </c>
      <c r="L72" s="42">
        <f>EXP(-'Yield curve'!L61*$L$9/100)</f>
        <v>0.42317054564402823</v>
      </c>
      <c r="M72" s="42">
        <f>EXP(-'Yield curve'!M61*$M$9/100)</f>
        <v>0.38909957159787872</v>
      </c>
      <c r="N72" s="42">
        <f>EXP(-'Yield curve'!N61*$N$9/100)</f>
        <v>0.35742847742865613</v>
      </c>
      <c r="O72" s="42">
        <f>EXP(-'Yield curve'!O61*$O$9/100)</f>
        <v>0.32802022857988972</v>
      </c>
      <c r="P72" s="42">
        <f>EXP(-'Yield curve'!P61*$P$9/100)</f>
        <v>0.30074275926846394</v>
      </c>
      <c r="Q72" s="42">
        <f>EXP(-'Yield curve'!Q61*$Q$9/100)</f>
        <v>0.2749406562657542</v>
      </c>
      <c r="R72" s="42">
        <f>EXP(-'Yield curve'!R61*$R$9/100)</f>
        <v>0.25105079244093276</v>
      </c>
      <c r="S72" s="42">
        <f>EXP(-'Yield curve'!S61*$S$9/100)</f>
        <v>0.22896182325557765</v>
      </c>
      <c r="T72" s="42">
        <f>EXP(-'Yield curve'!T61*$T$9/100)</f>
        <v>0.20856594599623102</v>
      </c>
      <c r="U72" s="39">
        <f>EXP(-'Yield curve'!U61*$U$9/100)</f>
        <v>0.18975908216588572</v>
      </c>
      <c r="V72" s="39">
        <f t="shared" si="6"/>
        <v>76.868749242570644</v>
      </c>
      <c r="W72" s="39">
        <f t="shared" si="7"/>
        <v>5.132615464393333</v>
      </c>
      <c r="X72" s="39">
        <f>-W72*Bonds!AS59</f>
        <v>-0.73192123992377534</v>
      </c>
      <c r="Y72" s="39">
        <f t="shared" si="8"/>
        <v>0</v>
      </c>
      <c r="Z72" s="39">
        <f t="shared" si="11"/>
        <v>-2.3145381860136953</v>
      </c>
      <c r="AA72" s="39">
        <f t="shared" si="9"/>
        <v>-1.2089930420754458E-3</v>
      </c>
      <c r="AB72" s="42">
        <f>(-1/SQRT(2*PI())*EXP(-1*(NORMSINV($I$2))^2/2)/$I$2)*(W72*Bonds!AS59)</f>
        <v>-1.9507268968179821</v>
      </c>
      <c r="AC72" s="42">
        <f t="shared" si="10"/>
        <v>-6.1687400868970919</v>
      </c>
    </row>
    <row r="73" spans="1:29">
      <c r="A73" s="237">
        <v>43052</v>
      </c>
      <c r="B73" s="42">
        <f>EXP(-'Yield curve'!B62*$B$9/100)</f>
        <v>0.92839313411918234</v>
      </c>
      <c r="C73" s="42">
        <f>EXP(-'Yield curve'!C62*$C$9/100)</f>
        <v>0.86139681830621206</v>
      </c>
      <c r="D73" s="42">
        <f>EXP(-'Yield curve'!D62*$D$9/100)</f>
        <v>0.79851621875937706</v>
      </c>
      <c r="E73" s="42">
        <f>EXP(-'Yield curve'!E62*$E$9/100)</f>
        <v>0.73963385927041991</v>
      </c>
      <c r="F73" s="42">
        <f>EXP(-'Yield curve'!F62*$F$9/100)</f>
        <v>0.68454561266627822</v>
      </c>
      <c r="G73" s="42">
        <f>EXP(-'Yield curve'!G62*$G$9/100)</f>
        <v>0.63343366285996672</v>
      </c>
      <c r="H73" s="42">
        <f>EXP(-'Yield curve'!H62*$H$9/100)</f>
        <v>0.58578643571698952</v>
      </c>
      <c r="I73" s="42">
        <f>EXP(-'Yield curve'!I62*$I$9/100)</f>
        <v>0.541253969000137</v>
      </c>
      <c r="J73" s="42">
        <f>EXP(-'Yield curve'!J62*$J$9/100)</f>
        <v>0.49977364153359749</v>
      </c>
      <c r="K73" s="42">
        <f>EXP(-'Yield curve'!K62*$K$9/100)</f>
        <v>0.46116471520865843</v>
      </c>
      <c r="L73" s="42">
        <f>EXP(-'Yield curve'!L62*$L$9/100)</f>
        <v>0.42456931514494683</v>
      </c>
      <c r="M73" s="42">
        <f>EXP(-'Yield curve'!M62*$M$9/100)</f>
        <v>0.39050285444921828</v>
      </c>
      <c r="N73" s="42">
        <f>EXP(-'Yield curve'!N62*$N$9/100)</f>
        <v>0.35882517027136335</v>
      </c>
      <c r="O73" s="42">
        <f>EXP(-'Yield curve'!O62*$O$9/100)</f>
        <v>0.3294008107329916</v>
      </c>
      <c r="P73" s="42">
        <f>EXP(-'Yield curve'!P62*$P$9/100)</f>
        <v>0.30209915127828341</v>
      </c>
      <c r="Q73" s="42">
        <f>EXP(-'Yield curve'!Q62*$Q$9/100)</f>
        <v>0.27617515361515022</v>
      </c>
      <c r="R73" s="42">
        <f>EXP(-'Yield curve'!R62*$R$9/100)</f>
        <v>0.25216289287494498</v>
      </c>
      <c r="S73" s="42">
        <f>EXP(-'Yield curve'!S62*$S$9/100)</f>
        <v>0.22995307790047595</v>
      </c>
      <c r="T73" s="42">
        <f>EXP(-'Yield curve'!T62*$T$9/100)</f>
        <v>0.20943957626572404</v>
      </c>
      <c r="U73" s="39">
        <f>EXP(-'Yield curve'!U62*$U$9/100)</f>
        <v>0.19051963859332924</v>
      </c>
      <c r="V73" s="39">
        <f t="shared" si="6"/>
        <v>76.961795517857368</v>
      </c>
      <c r="W73" s="39">
        <f t="shared" si="7"/>
        <v>5.1387128126731607</v>
      </c>
      <c r="X73" s="39">
        <f>-W73*Bonds!AS60</f>
        <v>-0.73169184443323265</v>
      </c>
      <c r="Y73" s="39">
        <f t="shared" si="8"/>
        <v>0</v>
      </c>
      <c r="Z73" s="39">
        <f t="shared" si="11"/>
        <v>-2.3138127737786087</v>
      </c>
      <c r="AA73" s="39">
        <f t="shared" si="9"/>
        <v>-1.9045427417441196E-3</v>
      </c>
      <c r="AB73" s="42">
        <f>(-1/SQRT(2*PI())*EXP(-1*(NORMSINV($I$2))^2/2)/$I$2)*(W73*Bonds!AS60)</f>
        <v>-1.9501155086945043</v>
      </c>
      <c r="AC73" s="42">
        <f t="shared" si="10"/>
        <v>-6.1668067078925262</v>
      </c>
    </row>
    <row r="74" spans="1:29">
      <c r="A74" s="237">
        <v>43049</v>
      </c>
      <c r="B74" s="42">
        <f>EXP(-'Yield curve'!B63*$B$9/100)</f>
        <v>0.92802185112708346</v>
      </c>
      <c r="C74" s="42">
        <f>EXP(-'Yield curve'!C63*$C$9/100)</f>
        <v>0.86122455616933868</v>
      </c>
      <c r="D74" s="42">
        <f>EXP(-'Yield curve'!D63*$D$9/100)</f>
        <v>0.79875580956182834</v>
      </c>
      <c r="E74" s="42">
        <f>EXP(-'Yield curve'!E63*$E$9/100)</f>
        <v>0.74022580310379926</v>
      </c>
      <c r="F74" s="42">
        <f>EXP(-'Yield curve'!F63*$F$9/100)</f>
        <v>0.68557320158429325</v>
      </c>
      <c r="G74" s="42">
        <f>EXP(-'Yield curve'!G63*$G$9/100)</f>
        <v>0.63476527125141768</v>
      </c>
      <c r="H74" s="42">
        <f>EXP(-'Yield curve'!H63*$H$9/100)</f>
        <v>0.58742893616452352</v>
      </c>
      <c r="I74" s="42">
        <f>EXP(-'Yield curve'!I63*$I$9/100)</f>
        <v>0.54313357218914438</v>
      </c>
      <c r="J74" s="42">
        <f>EXP(-'Yield curve'!J63*$J$9/100)</f>
        <v>0.50187710500924709</v>
      </c>
      <c r="K74" s="42">
        <f>EXP(-'Yield curve'!K63*$K$9/100)</f>
        <v>0.46347631296326158</v>
      </c>
      <c r="L74" s="42">
        <f>EXP(-'Yield curve'!L63*$L$9/100)</f>
        <v>0.42700481050384675</v>
      </c>
      <c r="M74" s="42">
        <f>EXP(-'Yield curve'!M63*$M$9/100)</f>
        <v>0.39304152936946585</v>
      </c>
      <c r="N74" s="42">
        <f>EXP(-'Yield curve'!N63*$N$9/100)</f>
        <v>0.36144694920710113</v>
      </c>
      <c r="O74" s="42">
        <f>EXP(-'Yield curve'!O63*$O$9/100)</f>
        <v>0.33208643419115219</v>
      </c>
      <c r="P74" s="42">
        <f>EXP(-'Yield curve'!P63*$P$9/100)</f>
        <v>0.30483031544319683</v>
      </c>
      <c r="Q74" s="42">
        <f>EXP(-'Yield curve'!Q63*$Q$9/100)</f>
        <v>0.27883920206254248</v>
      </c>
      <c r="R74" s="42">
        <f>EXP(-'Yield curve'!R63*$R$9/100)</f>
        <v>0.25474811660946439</v>
      </c>
      <c r="S74" s="42">
        <f>EXP(-'Yield curve'!S63*$S$9/100)</f>
        <v>0.23245003041504855</v>
      </c>
      <c r="T74" s="42">
        <f>EXP(-'Yield curve'!T63*$T$9/100)</f>
        <v>0.21184084868220332</v>
      </c>
      <c r="U74" s="39">
        <f>EXP(-'Yield curve'!U63*$U$9/100)</f>
        <v>0.19281964670508861</v>
      </c>
      <c r="V74" s="39">
        <f t="shared" si="6"/>
        <v>77.108652241810177</v>
      </c>
      <c r="W74" s="39">
        <f t="shared" si="7"/>
        <v>5.1540368450012091</v>
      </c>
      <c r="X74" s="39">
        <f>-W74*Bonds!AS61</f>
        <v>-0.7689791817600945</v>
      </c>
      <c r="Y74" s="39">
        <f t="shared" si="8"/>
        <v>0</v>
      </c>
      <c r="Z74" s="39">
        <f t="shared" si="11"/>
        <v>-2.4317256876145068</v>
      </c>
      <c r="AA74" s="39">
        <f t="shared" si="9"/>
        <v>-5.7628097290729485E-4</v>
      </c>
      <c r="AB74" s="42">
        <f>(-1/SQRT(2*PI())*EXP(-1*(NORMSINV($I$2))^2/2)/$I$2)*(W74*Bonds!AS61)</f>
        <v>-2.0494942503768878</v>
      </c>
      <c r="AC74" s="42">
        <f t="shared" si="10"/>
        <v>-6.4810698826103721</v>
      </c>
    </row>
    <row r="75" spans="1:29">
      <c r="A75" s="237">
        <v>43048</v>
      </c>
      <c r="B75" s="42">
        <f>EXP(-'Yield curve'!B64*$B$9/100)</f>
        <v>0.9283002994475813</v>
      </c>
      <c r="C75" s="42">
        <f>EXP(-'Yield curve'!C64*$C$9/100)</f>
        <v>0.86191381147963808</v>
      </c>
      <c r="D75" s="42">
        <f>EXP(-'Yield curve'!D64*$D$9/100)</f>
        <v>0.79947501338360749</v>
      </c>
      <c r="E75" s="42">
        <f>EXP(-'Yield curve'!E64*$E$9/100)</f>
        <v>0.74081822068171788</v>
      </c>
      <c r="F75" s="42">
        <f>EXP(-'Yield curve'!F64*$F$9/100)</f>
        <v>0.68591607389602016</v>
      </c>
      <c r="G75" s="42">
        <f>EXP(-'Yield curve'!G64*$G$9/100)</f>
        <v>0.63495572940008693</v>
      </c>
      <c r="H75" s="42">
        <f>EXP(-'Yield curve'!H64*$H$9/100)</f>
        <v>0.58742893616452352</v>
      </c>
      <c r="I75" s="42">
        <f>EXP(-'Yield curve'!I64*$I$9/100)</f>
        <v>0.54327842712152741</v>
      </c>
      <c r="J75" s="42">
        <f>EXP(-'Yield curve'!J64*$J$9/100)</f>
        <v>0.50217832162820175</v>
      </c>
      <c r="K75" s="42">
        <f>EXP(-'Yield curve'!K64*$K$9/100)</f>
        <v>0.46394002109164673</v>
      </c>
      <c r="L75" s="42">
        <f>EXP(-'Yield curve'!L64*$L$9/100)</f>
        <v>0.42738074012186211</v>
      </c>
      <c r="M75" s="42">
        <f>EXP(-'Yield curve'!M64*$M$9/100)</f>
        <v>0.39332462117143102</v>
      </c>
      <c r="N75" s="42">
        <f>EXP(-'Yield curve'!N64*$N$9/100)</f>
        <v>0.36163495049678784</v>
      </c>
      <c r="O75" s="42">
        <f>EXP(-'Yield curve'!O64*$O$9/100)</f>
        <v>0.33217943141172906</v>
      </c>
      <c r="P75" s="42">
        <f>EXP(-'Yield curve'!P64*$P$9/100)</f>
        <v>0.30483031544319683</v>
      </c>
      <c r="Q75" s="42">
        <f>EXP(-'Yield curve'!Q64*$Q$9/100)</f>
        <v>0.27883920206254248</v>
      </c>
      <c r="R75" s="42">
        <f>EXP(-'Yield curve'!R64*$R$9/100)</f>
        <v>0.25474811660946439</v>
      </c>
      <c r="S75" s="42">
        <f>EXP(-'Yield curve'!S64*$S$9/100)</f>
        <v>0.23245003041504855</v>
      </c>
      <c r="T75" s="42">
        <f>EXP(-'Yield curve'!T64*$T$9/100)</f>
        <v>0.21184084868220332</v>
      </c>
      <c r="U75" s="39">
        <f>EXP(-'Yield curve'!U64*$U$9/100)</f>
        <v>0.19281964670508861</v>
      </c>
      <c r="V75" s="39">
        <f t="shared" si="6"/>
        <v>77.153114113474317</v>
      </c>
      <c r="W75" s="39">
        <f t="shared" si="7"/>
        <v>5.1538744111588004</v>
      </c>
      <c r="X75" s="39">
        <f>-W75*Bonds!AS62</f>
        <v>-0.78394335118586989</v>
      </c>
      <c r="Y75" s="39">
        <f t="shared" si="8"/>
        <v>0</v>
      </c>
      <c r="Z75" s="39">
        <f t="shared" si="11"/>
        <v>-2.479046546292611</v>
      </c>
      <c r="AA75" s="39">
        <f t="shared" si="9"/>
        <v>3.4279262471215155E-4</v>
      </c>
      <c r="AB75" s="42">
        <f>(-1/SQRT(2*PI())*EXP(-1*(NORMSINV($I$2))^2/2)/$I$2)*(W75*Bonds!AS62)</f>
        <v>-2.0893769675261282</v>
      </c>
      <c r="AC75" s="42">
        <f t="shared" si="10"/>
        <v>-6.6071901080782292</v>
      </c>
    </row>
    <row r="76" spans="1:29">
      <c r="A76" s="237">
        <v>43047</v>
      </c>
      <c r="B76" s="42">
        <f>EXP(-'Yield curve'!B65*$B$9/100)</f>
        <v>0.92765071661848286</v>
      </c>
      <c r="C76" s="42">
        <f>EXP(-'Yield curve'!C65*$C$9/100)</f>
        <v>0.86122455616933868</v>
      </c>
      <c r="D76" s="42">
        <f>EXP(-'Yield curve'!D65*$D$9/100)</f>
        <v>0.79875580956182834</v>
      </c>
      <c r="E76" s="42">
        <f>EXP(-'Yield curve'!E65*$E$9/100)</f>
        <v>0.74022580310379926</v>
      </c>
      <c r="F76" s="42">
        <f>EXP(-'Yield curve'!F65*$F$9/100)</f>
        <v>0.68557320158429325</v>
      </c>
      <c r="G76" s="42">
        <f>EXP(-'Yield curve'!G65*$G$9/100)</f>
        <v>0.63476527125141768</v>
      </c>
      <c r="H76" s="42">
        <f>EXP(-'Yield curve'!H65*$H$9/100)</f>
        <v>0.58742893616452352</v>
      </c>
      <c r="I76" s="42">
        <f>EXP(-'Yield curve'!I65*$I$9/100)</f>
        <v>0.54342332068704324</v>
      </c>
      <c r="J76" s="42">
        <f>EXP(-'Yield curve'!J65*$J$9/100)</f>
        <v>0.5024797190313578</v>
      </c>
      <c r="K76" s="42">
        <f>EXP(-'Yield curve'!K65*$K$9/100)</f>
        <v>0.46440419316009157</v>
      </c>
      <c r="L76" s="42">
        <f>EXP(-'Yield curve'!L65*$L$9/100)</f>
        <v>0.42794525519680476</v>
      </c>
      <c r="M76" s="42">
        <f>EXP(-'Yield curve'!M65*$M$9/100)</f>
        <v>0.39398596190566842</v>
      </c>
      <c r="N76" s="42">
        <f>EXP(-'Yield curve'!N65*$N$9/100)</f>
        <v>0.36238793402521513</v>
      </c>
      <c r="O76" s="42">
        <f>EXP(-'Yield curve'!O65*$O$9/100)</f>
        <v>0.333017579201554</v>
      </c>
      <c r="P76" s="42">
        <f>EXP(-'Yield curve'!P65*$P$9/100)</f>
        <v>0.30574617949871175</v>
      </c>
      <c r="Q76" s="42">
        <f>EXP(-'Yield curve'!Q65*$Q$9/100)</f>
        <v>0.27955394490031005</v>
      </c>
      <c r="R76" s="42">
        <f>EXP(-'Yield curve'!R65*$R$9/100)</f>
        <v>0.25526833320786702</v>
      </c>
      <c r="S76" s="42">
        <f>EXP(-'Yield curve'!S65*$S$9/100)</f>
        <v>0.23278499957876139</v>
      </c>
      <c r="T76" s="42">
        <f>EXP(-'Yield curve'!T65*$T$9/100)</f>
        <v>0.21200190892234069</v>
      </c>
      <c r="U76" s="39">
        <f>EXP(-'Yield curve'!U65*$U$9/100)</f>
        <v>0.19281964670508861</v>
      </c>
      <c r="V76" s="39">
        <f t="shared" si="6"/>
        <v>77.126675657890218</v>
      </c>
      <c r="W76" s="39">
        <f t="shared" si="7"/>
        <v>5.156394897488271</v>
      </c>
      <c r="X76" s="39">
        <f>-W76*Bonds!AS63</f>
        <v>-0.78432673625545279</v>
      </c>
      <c r="Y76" s="39">
        <f t="shared" si="8"/>
        <v>0</v>
      </c>
      <c r="Z76" s="39">
        <f t="shared" si="11"/>
        <v>-2.480258916333395</v>
      </c>
      <c r="AA76" s="39">
        <f t="shared" si="9"/>
        <v>-1.533491715775992E-3</v>
      </c>
      <c r="AB76" s="42">
        <f>(-1/SQRT(2*PI())*EXP(-1*(NORMSINV($I$2))^2/2)/$I$2)*(W76*Bonds!AS63)</f>
        <v>-2.0903987708654488</v>
      </c>
      <c r="AC76" s="42">
        <f t="shared" si="10"/>
        <v>-6.6104213339512476</v>
      </c>
    </row>
    <row r="77" spans="1:29">
      <c r="A77" s="237">
        <v>43046</v>
      </c>
      <c r="B77" s="42">
        <f>EXP(-'Yield curve'!B66*$B$9/100)</f>
        <v>0.9283002994475813</v>
      </c>
      <c r="C77" s="42">
        <f>EXP(-'Yield curve'!C66*$C$9/100)</f>
        <v>0.86174144595446922</v>
      </c>
      <c r="D77" s="42">
        <f>EXP(-'Yield curve'!D66*$D$9/100)</f>
        <v>0.79947501338360749</v>
      </c>
      <c r="E77" s="42">
        <f>EXP(-'Yield curve'!E66*$E$9/100)</f>
        <v>0.74141111238332302</v>
      </c>
      <c r="F77" s="42">
        <f>EXP(-'Yield curve'!F66*$F$9/100)</f>
        <v>0.68728927879097224</v>
      </c>
      <c r="G77" s="42">
        <f>EXP(-'Yield curve'!G66*$G$9/100)</f>
        <v>0.63667242636747978</v>
      </c>
      <c r="H77" s="42">
        <f>EXP(-'Yield curve'!H66*$H$9/100)</f>
        <v>0.58948853964467818</v>
      </c>
      <c r="I77" s="42">
        <f>EXP(-'Yield curve'!I66*$I$9/100)</f>
        <v>0.54545589285819995</v>
      </c>
      <c r="J77" s="42">
        <f>EXP(-'Yield curve'!J66*$J$9/100)</f>
        <v>0.50444321626645638</v>
      </c>
      <c r="K77" s="42">
        <f>EXP(-'Yield curve'!K66*$K$9/100)</f>
        <v>0.46626553012487953</v>
      </c>
      <c r="L77" s="42">
        <f>EXP(-'Yield curve'!L66*$L$9/100)</f>
        <v>0.42945427681503084</v>
      </c>
      <c r="M77" s="42">
        <f>EXP(-'Yield curve'!M66*$M$9/100)</f>
        <v>0.39512227698424901</v>
      </c>
      <c r="N77" s="42">
        <f>EXP(-'Yield curve'!N66*$N$9/100)</f>
        <v>0.36314248538936544</v>
      </c>
      <c r="O77" s="42">
        <f>EXP(-'Yield curve'!O66*$O$9/100)</f>
        <v>0.33339076783688493</v>
      </c>
      <c r="P77" s="42">
        <f>EXP(-'Yield curve'!P66*$P$9/100)</f>
        <v>0.30574617949871175</v>
      </c>
      <c r="Q77" s="42">
        <f>EXP(-'Yield curve'!Q66*$Q$9/100)</f>
        <v>0.27946450194957734</v>
      </c>
      <c r="R77" s="42">
        <f>EXP(-'Yield curve'!R66*$R$9/100)</f>
        <v>0.25509480974594917</v>
      </c>
      <c r="S77" s="42">
        <f>EXP(-'Yield curve'!S66*$S$9/100)</f>
        <v>0.23253372749056755</v>
      </c>
      <c r="T77" s="42">
        <f>EXP(-'Yield curve'!T66*$T$9/100)</f>
        <v>0.21167991080134602</v>
      </c>
      <c r="U77" s="39">
        <f>EXP(-'Yield curve'!U66*$U$9/100)</f>
        <v>0.19243439279400748</v>
      </c>
      <c r="V77" s="39">
        <f t="shared" si="6"/>
        <v>77.245130425481733</v>
      </c>
      <c r="W77" s="39">
        <f t="shared" si="7"/>
        <v>5.1564822979851312</v>
      </c>
      <c r="X77" s="39">
        <f>-W77*Bonds!AS64</f>
        <v>-0.78427197931492321</v>
      </c>
      <c r="Y77" s="39">
        <f t="shared" si="8"/>
        <v>0</v>
      </c>
      <c r="Z77" s="39">
        <f t="shared" si="11"/>
        <v>-2.480085759683619</v>
      </c>
      <c r="AA77" s="39">
        <f t="shared" si="9"/>
        <v>8.6509318478444897E-4</v>
      </c>
      <c r="AB77" s="42">
        <f>(-1/SQRT(2*PI())*EXP(-1*(NORMSINV($I$2))^2/2)/$I$2)*(W77*Bonds!AS64)</f>
        <v>-2.0902528318888867</v>
      </c>
      <c r="AC77" s="42">
        <f t="shared" si="10"/>
        <v>-6.6099598343859176</v>
      </c>
    </row>
    <row r="78" spans="1:29">
      <c r="A78" s="237">
        <v>43042</v>
      </c>
      <c r="B78" s="42">
        <f>EXP(-'Yield curve'!B67*$B$9/100)</f>
        <v>0.92820747405898341</v>
      </c>
      <c r="C78" s="42">
        <f>EXP(-'Yield curve'!C67*$C$9/100)</f>
        <v>0.86174144595446922</v>
      </c>
      <c r="D78" s="42">
        <f>EXP(-'Yield curve'!D67*$D$9/100)</f>
        <v>0.79947501338360749</v>
      </c>
      <c r="E78" s="42">
        <f>EXP(-'Yield curve'!E67*$E$9/100)</f>
        <v>0.74141111238332302</v>
      </c>
      <c r="F78" s="42">
        <f>EXP(-'Yield curve'!F67*$F$9/100)</f>
        <v>0.68728927879097224</v>
      </c>
      <c r="G78" s="42">
        <f>EXP(-'Yield curve'!G67*$G$9/100)</f>
        <v>0.63667242636747978</v>
      </c>
      <c r="H78" s="42">
        <f>EXP(-'Yield curve'!H67*$H$9/100)</f>
        <v>0.58948853964467818</v>
      </c>
      <c r="I78" s="42">
        <f>EXP(-'Yield curve'!I67*$I$9/100)</f>
        <v>0.54516506061083536</v>
      </c>
      <c r="J78" s="42">
        <f>EXP(-'Yield curve'!J67*$J$9/100)</f>
        <v>0.50383824746081618</v>
      </c>
      <c r="K78" s="42">
        <f>EXP(-'Yield curve'!K67*$K$9/100)</f>
        <v>0.46533393097431341</v>
      </c>
      <c r="L78" s="42">
        <f>EXP(-'Yield curve'!L67*$L$9/100)</f>
        <v>0.428322012770397</v>
      </c>
      <c r="M78" s="42">
        <f>EXP(-'Yield curve'!M67*$M$9/100)</f>
        <v>0.39379689402387541</v>
      </c>
      <c r="N78" s="42">
        <f>EXP(-'Yield curve'!N67*$N$9/100)</f>
        <v>0.36163495049678784</v>
      </c>
      <c r="O78" s="42">
        <f>EXP(-'Yield curve'!O67*$O$9/100)</f>
        <v>0.33171470559173177</v>
      </c>
      <c r="P78" s="42">
        <f>EXP(-'Yield curve'!P67*$P$9/100)</f>
        <v>0.30391719486257851</v>
      </c>
      <c r="Q78" s="42">
        <f>EXP(-'Yield curve'!Q67*$Q$9/100)</f>
        <v>0.27768164037962051</v>
      </c>
      <c r="R78" s="42">
        <f>EXP(-'Yield curve'!R67*$R$9/100)</f>
        <v>0.25336604948604485</v>
      </c>
      <c r="S78" s="42">
        <f>EXP(-'Yield curve'!S67*$S$9/100)</f>
        <v>0.23086549748739432</v>
      </c>
      <c r="T78" s="42">
        <f>EXP(-'Yield curve'!T67*$T$9/100)</f>
        <v>0.21007724133739378</v>
      </c>
      <c r="U78" s="39">
        <f>EXP(-'Yield curve'!U67*$U$9/100)</f>
        <v>0.19090105916394634</v>
      </c>
      <c r="V78" s="39">
        <f t="shared" si="6"/>
        <v>77.178363948816795</v>
      </c>
      <c r="W78" s="39">
        <f t="shared" si="7"/>
        <v>5.1476529335309085</v>
      </c>
      <c r="X78" s="39">
        <f>-W78*Bonds!AS65</f>
        <v>-0.78231610287373687</v>
      </c>
      <c r="Y78" s="39">
        <f t="shared" si="8"/>
        <v>0</v>
      </c>
      <c r="Z78" s="39">
        <f t="shared" si="11"/>
        <v>-2.4739007353076059</v>
      </c>
      <c r="AA78" s="39">
        <f t="shared" si="9"/>
        <v>-1.6259380168178739E-3</v>
      </c>
      <c r="AB78" s="42">
        <f>(-1/SQRT(2*PI())*EXP(-1*(NORMSINV($I$2))^2/2)/$I$2)*(W78*Bonds!AS65)</f>
        <v>-2.0850400021845976</v>
      </c>
      <c r="AC78" s="42">
        <f t="shared" si="10"/>
        <v>-6.5934754194657819</v>
      </c>
    </row>
    <row r="79" spans="1:29">
      <c r="A79" s="237">
        <v>43041</v>
      </c>
      <c r="B79" s="42">
        <f>EXP(-'Yield curve'!B68*$B$9/100)</f>
        <v>0.92783626531605778</v>
      </c>
      <c r="C79" s="42">
        <f>EXP(-'Yield curve'!C68*$C$9/100)</f>
        <v>0.86156911489895827</v>
      </c>
      <c r="D79" s="42">
        <f>EXP(-'Yield curve'!D68*$D$9/100)</f>
        <v>0.79971489186759603</v>
      </c>
      <c r="E79" s="42">
        <f>EXP(-'Yield curve'!E68*$E$9/100)</f>
        <v>0.7420044785880654</v>
      </c>
      <c r="F79" s="42">
        <f>EXP(-'Yield curve'!F68*$F$9/100)</f>
        <v>0.68832098629634253</v>
      </c>
      <c r="G79" s="42">
        <f>EXP(-'Yield curve'!G68*$G$9/100)</f>
        <v>0.63801084330877178</v>
      </c>
      <c r="H79" s="42">
        <f>EXP(-'Yield curve'!H68*$H$9/100)</f>
        <v>0.5911414205090112</v>
      </c>
      <c r="I79" s="42">
        <f>EXP(-'Yield curve'!I68*$I$9/100)</f>
        <v>0.54691238302961187</v>
      </c>
      <c r="J79" s="42">
        <f>EXP(-'Yield curve'!J68*$J$9/100)</f>
        <v>0.50565533394489359</v>
      </c>
      <c r="K79" s="42">
        <f>EXP(-'Yield curve'!K68*$K$9/100)</f>
        <v>0.46719899433818785</v>
      </c>
      <c r="L79" s="42">
        <f>EXP(-'Yield curve'!L68*$L$9/100)</f>
        <v>0.43030543865527182</v>
      </c>
      <c r="M79" s="42">
        <f>EXP(-'Yield curve'!M68*$M$9/100)</f>
        <v>0.39588164051176872</v>
      </c>
      <c r="N79" s="42">
        <f>EXP(-'Yield curve'!N68*$N$9/100)</f>
        <v>0.36380400651439593</v>
      </c>
      <c r="O79" s="42">
        <f>EXP(-'Yield curve'!O68*$O$9/100)</f>
        <v>0.3339513350714825</v>
      </c>
      <c r="P79" s="42">
        <f>EXP(-'Yield curve'!P68*$P$9/100)</f>
        <v>0.30620514290445849</v>
      </c>
      <c r="Q79" s="42">
        <f>EXP(-'Yield curve'!Q68*$Q$9/100)</f>
        <v>0.27991200305811659</v>
      </c>
      <c r="R79" s="42">
        <f>EXP(-'Yield curve'!R68*$R$9/100)</f>
        <v>0.25552883974348634</v>
      </c>
      <c r="S79" s="42">
        <f>EXP(-'Yield curve'!S68*$S$9/100)</f>
        <v>0.23295266513081375</v>
      </c>
      <c r="T79" s="42">
        <f>EXP(-'Yield curve'!T68*$T$9/100)</f>
        <v>0.21208248495620799</v>
      </c>
      <c r="U79" s="39">
        <f>EXP(-'Yield curve'!U68*$U$9/100)</f>
        <v>0.19281964670508861</v>
      </c>
      <c r="V79" s="39">
        <f t="shared" si="6"/>
        <v>77.304055551592327</v>
      </c>
      <c r="W79" s="39">
        <f t="shared" si="7"/>
        <v>5.1603711659260343</v>
      </c>
      <c r="X79" s="39">
        <f>-W79*Bonds!AS66</f>
        <v>-0.78514993135230959</v>
      </c>
      <c r="Y79" s="39">
        <f t="shared" si="8"/>
        <v>0</v>
      </c>
      <c r="Z79" s="39">
        <f t="shared" si="11"/>
        <v>-2.4828620877981455</v>
      </c>
      <c r="AA79" s="39">
        <f t="shared" si="9"/>
        <v>-1.2492186699075702E-5</v>
      </c>
      <c r="AB79" s="42">
        <f>(-1/SQRT(2*PI())*EXP(-1*(NORMSINV($I$2))^2/2)/$I$2)*(W79*Bonds!AS66)</f>
        <v>-2.0925927621437106</v>
      </c>
      <c r="AC79" s="42">
        <f t="shared" si="10"/>
        <v>-6.6173593435570996</v>
      </c>
    </row>
    <row r="80" spans="1:29">
      <c r="A80" s="237">
        <v>43040</v>
      </c>
      <c r="B80" s="42">
        <f>EXP(-'Yield curve'!B69*$B$9/100)</f>
        <v>0.92792905358192534</v>
      </c>
      <c r="C80" s="42">
        <f>EXP(-'Yield curve'!C69*$C$9/100)</f>
        <v>0.86156911489895827</v>
      </c>
      <c r="D80" s="42">
        <f>EXP(-'Yield curve'!D69*$D$9/100)</f>
        <v>0.79971489186759603</v>
      </c>
      <c r="E80" s="42">
        <f>EXP(-'Yield curve'!E69*$E$9/100)</f>
        <v>0.74170773614907448</v>
      </c>
      <c r="F80" s="42">
        <f>EXP(-'Yield curve'!F69*$F$9/100)</f>
        <v>0.68763300935584781</v>
      </c>
      <c r="G80" s="42">
        <f>EXP(-'Yield curve'!G69*$G$9/100)</f>
        <v>0.63724568948091631</v>
      </c>
      <c r="H80" s="42">
        <f>EXP(-'Yield curve'!H69*$H$9/100)</f>
        <v>0.59031440156863668</v>
      </c>
      <c r="I80" s="42">
        <f>EXP(-'Yield curve'!I69*$I$9/100)</f>
        <v>0.54618365244725398</v>
      </c>
      <c r="J80" s="42">
        <f>EXP(-'Yield curve'!J69*$J$9/100)</f>
        <v>0.50504891147041509</v>
      </c>
      <c r="K80" s="42">
        <f>EXP(-'Yield curve'!K69*$K$9/100)</f>
        <v>0.46673202886549986</v>
      </c>
      <c r="L80" s="42">
        <f>EXP(-'Yield curve'!L69*$L$9/100)</f>
        <v>0.43011614590972153</v>
      </c>
      <c r="M80" s="42">
        <f>EXP(-'Yield curve'!M69*$M$9/100)</f>
        <v>0.39597666350779498</v>
      </c>
      <c r="N80" s="42">
        <f>EXP(-'Yield curve'!N69*$N$9/100)</f>
        <v>0.36418255949460038</v>
      </c>
      <c r="O80" s="42">
        <f>EXP(-'Yield curve'!O69*$O$9/100)</f>
        <v>0.33460652156123555</v>
      </c>
      <c r="P80" s="42">
        <f>EXP(-'Yield curve'!P69*$P$9/100)</f>
        <v>0.30712513763527222</v>
      </c>
      <c r="Q80" s="42">
        <f>EXP(-'Yield curve'!Q69*$Q$9/100)</f>
        <v>0.28089902945620437</v>
      </c>
      <c r="R80" s="42">
        <f>EXP(-'Yield curve'!R69*$R$9/100)</f>
        <v>0.25657352712270343</v>
      </c>
      <c r="S80" s="42">
        <f>EXP(-'Yield curve'!S69*$S$9/100)</f>
        <v>0.23404543869924646</v>
      </c>
      <c r="T80" s="42">
        <f>EXP(-'Yield curve'!T69*$T$9/100)</f>
        <v>0.2132137703270886</v>
      </c>
      <c r="U80" s="39">
        <f>EXP(-'Yield curve'!U69*$U$9/100)</f>
        <v>0.19398004229089191</v>
      </c>
      <c r="V80" s="39">
        <f t="shared" si="6"/>
        <v>77.305021260350685</v>
      </c>
      <c r="W80" s="39">
        <f t="shared" si="7"/>
        <v>5.16490156004759</v>
      </c>
      <c r="X80" s="39">
        <f>-W80*Bonds!AS67</f>
        <v>-0.78792951249827936</v>
      </c>
      <c r="Y80" s="39">
        <f t="shared" si="8"/>
        <v>0</v>
      </c>
      <c r="Z80" s="39">
        <f t="shared" si="11"/>
        <v>-2.491651895160671</v>
      </c>
      <c r="AA80" s="39">
        <f t="shared" si="9"/>
        <v>2.3542513526075837E-4</v>
      </c>
      <c r="AB80" s="42">
        <f>(-1/SQRT(2*PI())*EXP(-1*(NORMSINV($I$2))^2/2)/$I$2)*(W80*Bonds!AS67)</f>
        <v>-2.100000941340554</v>
      </c>
      <c r="AC80" s="42">
        <f t="shared" si="10"/>
        <v>-6.6407860631338016</v>
      </c>
    </row>
    <row r="81" spans="1:29">
      <c r="A81" s="237">
        <v>43039</v>
      </c>
      <c r="B81" s="42">
        <f>EXP(-'Yield curve'!B70*$B$9/100)</f>
        <v>0.92737246314360544</v>
      </c>
      <c r="C81" s="42">
        <f>EXP(-'Yield curve'!C70*$C$9/100)</f>
        <v>0.86088013523564999</v>
      </c>
      <c r="D81" s="42">
        <f>EXP(-'Yield curve'!D70*$D$9/100)</f>
        <v>0.79899547225230294</v>
      </c>
      <c r="E81" s="42">
        <f>EXP(-'Yield curve'!E70*$E$9/100)</f>
        <v>0.74126284498808004</v>
      </c>
      <c r="F81" s="42">
        <f>EXP(-'Yield curve'!F70*$F$9/100)</f>
        <v>0.68763300935584781</v>
      </c>
      <c r="G81" s="42">
        <f>EXP(-'Yield curve'!G70*$G$9/100)</f>
        <v>0.6374368918666844</v>
      </c>
      <c r="H81" s="42">
        <f>EXP(-'Yield curve'!H70*$H$9/100)</f>
        <v>0.59072776631051527</v>
      </c>
      <c r="I81" s="42">
        <f>EXP(-'Yield curve'!I70*$I$9/100)</f>
        <v>0.54662077419459765</v>
      </c>
      <c r="J81" s="42">
        <f>EXP(-'Yield curve'!J70*$J$9/100)</f>
        <v>0.50550366009692482</v>
      </c>
      <c r="K81" s="42">
        <f>EXP(-'Yield curve'!K70*$K$9/100)</f>
        <v>0.46719899433818785</v>
      </c>
      <c r="L81" s="42">
        <f>EXP(-'Yield curve'!L70*$L$9/100)</f>
        <v>0.43049481470795653</v>
      </c>
      <c r="M81" s="42">
        <f>EXP(-'Yield curve'!M70*$M$9/100)</f>
        <v>0.39626186936730906</v>
      </c>
      <c r="N81" s="42">
        <f>EXP(-'Yield curve'!N70*$N$9/100)</f>
        <v>0.36437198367155521</v>
      </c>
      <c r="O81" s="42">
        <f>EXP(-'Yield curve'!O70*$O$9/100)</f>
        <v>0.33470022450507259</v>
      </c>
      <c r="P81" s="42">
        <f>EXP(-'Yield curve'!P70*$P$9/100)</f>
        <v>0.30712513763527222</v>
      </c>
      <c r="Q81" s="42">
        <f>EXP(-'Yield curve'!Q70*$Q$9/100)</f>
        <v>0.28089902945620437</v>
      </c>
      <c r="R81" s="42">
        <f>EXP(-'Yield curve'!R70*$R$9/100)</f>
        <v>0.25657352712270343</v>
      </c>
      <c r="S81" s="42">
        <f>EXP(-'Yield curve'!S70*$S$9/100)</f>
        <v>0.23404543869924646</v>
      </c>
      <c r="T81" s="42">
        <f>EXP(-'Yield curve'!T70*$T$9/100)</f>
        <v>0.2132137703270886</v>
      </c>
      <c r="U81" s="39">
        <f>EXP(-'Yield curve'!U70*$U$9/100)</f>
        <v>0.19398004229089191</v>
      </c>
      <c r="V81" s="39">
        <f t="shared" si="6"/>
        <v>77.28682599888603</v>
      </c>
      <c r="W81" s="39">
        <f t="shared" si="7"/>
        <v>5.1668827463626243</v>
      </c>
      <c r="X81" s="39">
        <f>-W81*Bonds!AS68</f>
        <v>-0.78747745219166232</v>
      </c>
      <c r="Y81" s="39">
        <f t="shared" si="8"/>
        <v>0</v>
      </c>
      <c r="Z81" s="39">
        <f t="shared" si="11"/>
        <v>-2.4902223549520071</v>
      </c>
      <c r="AA81" s="39">
        <f t="shared" si="9"/>
        <v>-4.5388954262870485E-4</v>
      </c>
      <c r="AB81" s="42">
        <f>(-1/SQRT(2*PI())*EXP(-1*(NORMSINV($I$2))^2/2)/$I$2)*(W81*Bonds!AS68)</f>
        <v>-2.0987961037829046</v>
      </c>
      <c r="AC81" s="42">
        <f t="shared" si="10"/>
        <v>-6.6369760322411153</v>
      </c>
    </row>
    <row r="82" spans="1:29">
      <c r="A82" s="237">
        <v>43038</v>
      </c>
      <c r="B82" s="42">
        <f>EXP(-'Yield curve'!B71*$B$9/100)</f>
        <v>0.92792905358192534</v>
      </c>
      <c r="C82" s="42">
        <f>EXP(-'Yield curve'!C71*$C$9/100)</f>
        <v>0.86156911489895827</v>
      </c>
      <c r="D82" s="42">
        <f>EXP(-'Yield curve'!D71*$D$9/100)</f>
        <v>0.79971489186759603</v>
      </c>
      <c r="E82" s="42">
        <f>EXP(-'Yield curve'!E71*$E$9/100)</f>
        <v>0.74185609253144802</v>
      </c>
      <c r="F82" s="42">
        <f>EXP(-'Yield curve'!F71*$F$9/100)</f>
        <v>0.68797691182897935</v>
      </c>
      <c r="G82" s="42">
        <f>EXP(-'Yield curve'!G71*$G$9/100)</f>
        <v>0.6374368918666844</v>
      </c>
      <c r="H82" s="42">
        <f>EXP(-'Yield curve'!H71*$H$9/100)</f>
        <v>0.59031440156863668</v>
      </c>
      <c r="I82" s="42">
        <f>EXP(-'Yield curve'!I71*$I$9/100)</f>
        <v>0.54618365244725398</v>
      </c>
      <c r="J82" s="42">
        <f>EXP(-'Yield curve'!J71*$J$9/100)</f>
        <v>0.50504891147041509</v>
      </c>
      <c r="K82" s="42">
        <f>EXP(-'Yield curve'!K71*$K$9/100)</f>
        <v>0.46673202886549986</v>
      </c>
      <c r="L82" s="42">
        <f>EXP(-'Yield curve'!L71*$L$9/100)</f>
        <v>0.43011614590972153</v>
      </c>
      <c r="M82" s="42">
        <f>EXP(-'Yield curve'!M71*$M$9/100)</f>
        <v>0.39597666350779498</v>
      </c>
      <c r="N82" s="42">
        <f>EXP(-'Yield curve'!N71*$N$9/100)</f>
        <v>0.36418255949460038</v>
      </c>
      <c r="O82" s="42">
        <f>EXP(-'Yield curve'!O71*$O$9/100)</f>
        <v>0.33460652156123555</v>
      </c>
      <c r="P82" s="42">
        <f>EXP(-'Yield curve'!P71*$P$9/100)</f>
        <v>0.30712513763527222</v>
      </c>
      <c r="Q82" s="42">
        <f>EXP(-'Yield curve'!Q71*$Q$9/100)</f>
        <v>0.28098893152919485</v>
      </c>
      <c r="R82" s="42">
        <f>EXP(-'Yield curve'!R71*$R$9/100)</f>
        <v>0.25674805645439441</v>
      </c>
      <c r="S82" s="42">
        <f>EXP(-'Yield curve'!S71*$S$9/100)</f>
        <v>0.23429834431749311</v>
      </c>
      <c r="T82" s="42">
        <f>EXP(-'Yield curve'!T71*$T$9/100)</f>
        <v>0.213538101687375</v>
      </c>
      <c r="U82" s="39">
        <f>EXP(-'Yield curve'!U71*$U$9/100)</f>
        <v>0.1943683905943277</v>
      </c>
      <c r="V82" s="39">
        <f t="shared" si="6"/>
        <v>77.321921610521002</v>
      </c>
      <c r="W82" s="39">
        <f t="shared" si="7"/>
        <v>5.1665453011008617</v>
      </c>
      <c r="X82" s="39">
        <f>-W82*Bonds!AS69</f>
        <v>-0.78925121012530397</v>
      </c>
      <c r="Y82" s="39">
        <f t="shared" si="8"/>
        <v>0</v>
      </c>
      <c r="Z82" s="39">
        <f t="shared" si="11"/>
        <v>-2.4958314700401081</v>
      </c>
      <c r="AA82" s="39">
        <f t="shared" si="9"/>
        <v>1.7614871992341907E-3</v>
      </c>
      <c r="AB82" s="42">
        <f>(-1/SQRT(2*PI())*EXP(-1*(NORMSINV($I$2))^2/2)/$I$2)*(W82*Bonds!AS69)</f>
        <v>-2.1035235486510975</v>
      </c>
      <c r="AC82" s="42">
        <f t="shared" si="10"/>
        <v>-6.6519255255374787</v>
      </c>
    </row>
    <row r="83" spans="1:29">
      <c r="A83" s="237">
        <v>43035</v>
      </c>
      <c r="B83" s="42">
        <f>EXP(-'Yield curve'!B72*$B$9/100)</f>
        <v>0.92774348632855286</v>
      </c>
      <c r="C83" s="42">
        <f>EXP(-'Yield curve'!C72*$C$9/100)</f>
        <v>0.86105232848144775</v>
      </c>
      <c r="D83" s="42">
        <f>EXP(-'Yield curve'!D72*$D$9/100)</f>
        <v>0.79899547225230294</v>
      </c>
      <c r="E83" s="42">
        <f>EXP(-'Yield curve'!E72*$E$9/100)</f>
        <v>0.74111460724335099</v>
      </c>
      <c r="F83" s="42">
        <f>EXP(-'Yield curve'!F72*$F$9/100)</f>
        <v>0.68728927879097224</v>
      </c>
      <c r="G83" s="42">
        <f>EXP(-'Yield curve'!G72*$G$9/100)</f>
        <v>0.63686345674851452</v>
      </c>
      <c r="H83" s="42">
        <f>EXP(-'Yield curve'!H72*$H$9/100)</f>
        <v>0.58990132608082657</v>
      </c>
      <c r="I83" s="42">
        <f>EXP(-'Yield curve'!I72*$I$9/100)</f>
        <v>0.54545589285819995</v>
      </c>
      <c r="J83" s="42">
        <f>EXP(-'Yield curve'!J72*$J$9/100)</f>
        <v>0.50398942161004312</v>
      </c>
      <c r="K83" s="42">
        <f>EXP(-'Yield curve'!K72*$K$9/100)</f>
        <v>0.46533393097431341</v>
      </c>
      <c r="L83" s="42">
        <f>EXP(-'Yield curve'!L72*$L$9/100)</f>
        <v>0.42851051592366851</v>
      </c>
      <c r="M83" s="42">
        <f>EXP(-'Yield curve'!M72*$M$9/100)</f>
        <v>0.3941751205618288</v>
      </c>
      <c r="N83" s="42">
        <f>EXP(-'Yield curve'!N72*$N$9/100)</f>
        <v>0.36219954128587933</v>
      </c>
      <c r="O83" s="42">
        <f>EXP(-'Yield curve'!O72*$O$9/100)</f>
        <v>0.33245857935983919</v>
      </c>
      <c r="P83" s="42">
        <f>EXP(-'Yield curve'!P72*$P$9/100)</f>
        <v>0.30483031544319683</v>
      </c>
      <c r="Q83" s="42">
        <f>EXP(-'Yield curve'!Q72*$Q$9/100)</f>
        <v>0.27866080206731031</v>
      </c>
      <c r="R83" s="42">
        <f>EXP(-'Yield curve'!R72*$R$9/100)</f>
        <v>0.25440189465516894</v>
      </c>
      <c r="S83" s="42">
        <f>EXP(-'Yield curve'!S72*$S$9/100)</f>
        <v>0.23194848021856695</v>
      </c>
      <c r="T83" s="42">
        <f>EXP(-'Yield curve'!T72*$T$9/100)</f>
        <v>0.21119783038523057</v>
      </c>
      <c r="U83" s="39">
        <f>EXP(-'Yield curve'!U72*$U$9/100)</f>
        <v>0.19204990862075413</v>
      </c>
      <c r="V83" s="39">
        <f t="shared" si="6"/>
        <v>77.185959530846816</v>
      </c>
      <c r="W83" s="39">
        <f t="shared" si="7"/>
        <v>5.1540234481014426</v>
      </c>
      <c r="X83" s="39">
        <f>-W83*Bonds!AS70</f>
        <v>-0.78646047608257252</v>
      </c>
      <c r="Y83" s="39">
        <f t="shared" si="8"/>
        <v>0</v>
      </c>
      <c r="Z83" s="39">
        <f t="shared" si="11"/>
        <v>-2.4870063941213072</v>
      </c>
      <c r="AA83" s="39">
        <f t="shared" si="9"/>
        <v>-1.9303726634609664E-3</v>
      </c>
      <c r="AB83" s="42">
        <f>(-1/SQRT(2*PI())*EXP(-1*(NORMSINV($I$2))^2/2)/$I$2)*(W83*Bonds!AS70)</f>
        <v>-2.0960856445952065</v>
      </c>
      <c r="AC83" s="42">
        <f t="shared" si="10"/>
        <v>-6.6284048077030588</v>
      </c>
    </row>
    <row r="84" spans="1:29">
      <c r="A84" s="237">
        <v>43034</v>
      </c>
      <c r="B84" s="42">
        <f>EXP(-'Yield curve'!B73*$B$9/100)</f>
        <v>0.92802185112708346</v>
      </c>
      <c r="C84" s="42">
        <f>EXP(-'Yield curve'!C73*$C$9/100)</f>
        <v>0.86225864596652946</v>
      </c>
      <c r="D84" s="42">
        <f>EXP(-'Yield curve'!D73*$D$9/100)</f>
        <v>0.8006751257629463</v>
      </c>
      <c r="E84" s="42">
        <f>EXP(-'Yield curve'!E73*$E$9/100)</f>
        <v>0.74274685419259101</v>
      </c>
      <c r="F84" s="42">
        <f>EXP(-'Yield curve'!F73*$F$9/100)</f>
        <v>0.68866523284395575</v>
      </c>
      <c r="G84" s="42">
        <f>EXP(-'Yield curve'!G73*$G$9/100)</f>
        <v>0.63820227527512363</v>
      </c>
      <c r="H84" s="42">
        <f>EXP(-'Yield curve'!H73*$H$9/100)</f>
        <v>0.5911414205090112</v>
      </c>
      <c r="I84" s="42">
        <f>EXP(-'Yield curve'!I73*$I$9/100)</f>
        <v>0.54662077419459765</v>
      </c>
      <c r="J84" s="42">
        <f>EXP(-'Yield curve'!J73*$J$9/100)</f>
        <v>0.50504891147041509</v>
      </c>
      <c r="K84" s="42">
        <f>EXP(-'Yield curve'!K73*$K$9/100)</f>
        <v>0.46626553012487953</v>
      </c>
      <c r="L84" s="42">
        <f>EXP(-'Yield curve'!L73*$L$9/100)</f>
        <v>0.42954876714948581</v>
      </c>
      <c r="M84" s="42">
        <f>EXP(-'Yield curve'!M73*$M$9/100)</f>
        <v>0.39531198120257161</v>
      </c>
      <c r="N84" s="42">
        <f>EXP(-'Yield curve'!N73*$N$9/100)</f>
        <v>0.36342584702464048</v>
      </c>
      <c r="O84" s="42">
        <f>EXP(-'Yield curve'!O73*$O$9/100)</f>
        <v>0.33376437467763864</v>
      </c>
      <c r="P84" s="42">
        <f>EXP(-'Yield curve'!P73*$P$9/100)</f>
        <v>0.30620514290445849</v>
      </c>
      <c r="Q84" s="42">
        <f>EXP(-'Yield curve'!Q73*$Q$9/100)</f>
        <v>0.28009120407828353</v>
      </c>
      <c r="R84" s="42">
        <f>EXP(-'Yield curve'!R73*$R$9/100)</f>
        <v>0.25587659538577345</v>
      </c>
      <c r="S84" s="42">
        <f>EXP(-'Yield curve'!S73*$S$9/100)</f>
        <v>0.23345638671095587</v>
      </c>
      <c r="T84" s="42">
        <f>EXP(-'Yield curve'!T73*$T$9/100)</f>
        <v>0.21272819669503379</v>
      </c>
      <c r="U84" s="39">
        <f>EXP(-'Yield curve'!U73*$U$9/100)</f>
        <v>0.1935924699078839</v>
      </c>
      <c r="V84" s="39">
        <f t="shared" si="6"/>
        <v>77.33524537443968</v>
      </c>
      <c r="W84" s="39">
        <f t="shared" si="7"/>
        <v>5.1612977899831867</v>
      </c>
      <c r="X84" s="39">
        <f>-W84*Bonds!AS71</f>
        <v>-0.78963110647197399</v>
      </c>
      <c r="Y84" s="39">
        <f t="shared" si="8"/>
        <v>0</v>
      </c>
      <c r="Z84" s="39">
        <f t="shared" si="11"/>
        <v>-2.4970328077703625</v>
      </c>
      <c r="AA84" s="39">
        <f t="shared" si="9"/>
        <v>-4.3352112818628719E-4</v>
      </c>
      <c r="AB84" s="42">
        <f>(-1/SQRT(2*PI())*EXP(-1*(NORMSINV($I$2))^2/2)/$I$2)*(W84*Bonds!AS71)</f>
        <v>-2.1045360537964997</v>
      </c>
      <c r="AC84" s="42">
        <f t="shared" si="10"/>
        <v>-6.6551273479395903</v>
      </c>
    </row>
    <row r="85" spans="1:29">
      <c r="A85" s="237">
        <v>43033</v>
      </c>
      <c r="B85" s="42">
        <f>EXP(-'Yield curve'!B74*$B$9/100)</f>
        <v>0.92811465795246018</v>
      </c>
      <c r="C85" s="42">
        <f>EXP(-'Yield curve'!C74*$C$9/100)</f>
        <v>0.86225864596652946</v>
      </c>
      <c r="D85" s="42">
        <f>EXP(-'Yield curve'!D74*$D$9/100)</f>
        <v>0.80091536433465915</v>
      </c>
      <c r="E85" s="42">
        <f>EXP(-'Yield curve'!E74*$E$9/100)</f>
        <v>0.74304401236193984</v>
      </c>
      <c r="F85" s="42">
        <f>EXP(-'Yield curve'!F74*$F$9/100)</f>
        <v>0.68900965155788085</v>
      </c>
      <c r="G85" s="42">
        <f>EXP(-'Yield curve'!G74*$G$9/100)</f>
        <v>0.6385853115396769</v>
      </c>
      <c r="H85" s="42">
        <f>EXP(-'Yield curve'!H74*$H$9/100)</f>
        <v>0.59155536436681511</v>
      </c>
      <c r="I85" s="42">
        <f>EXP(-'Yield curve'!I74*$I$9/100)</f>
        <v>0.54720414743081869</v>
      </c>
      <c r="J85" s="42">
        <f>EXP(-'Yield curve'!J74*$J$9/100)</f>
        <v>0.50580705330184261</v>
      </c>
      <c r="K85" s="42">
        <f>EXP(-'Yield curve'!K74*$K$9/100)</f>
        <v>0.46719899433818785</v>
      </c>
      <c r="L85" s="42">
        <f>EXP(-'Yield curve'!L74*$L$9/100)</f>
        <v>0.43040011626593133</v>
      </c>
      <c r="M85" s="42">
        <f>EXP(-'Yield curve'!M74*$M$9/100)</f>
        <v>0.39607170931207714</v>
      </c>
      <c r="N85" s="42">
        <f>EXP(-'Yield curve'!N74*$N$9/100)</f>
        <v>0.36408788433743555</v>
      </c>
      <c r="O85" s="42">
        <f>EXP(-'Yield curve'!O74*$O$9/100)</f>
        <v>0.33432557009925812</v>
      </c>
      <c r="P85" s="42">
        <f>EXP(-'Yield curve'!P74*$P$9/100)</f>
        <v>0.30666479527190599</v>
      </c>
      <c r="Q85" s="42">
        <f>EXP(-'Yield curve'!Q74*$Q$9/100)</f>
        <v>0.28036022074153649</v>
      </c>
      <c r="R85" s="42">
        <f>EXP(-'Yield curve'!R74*$R$9/100)</f>
        <v>0.25596360821954817</v>
      </c>
      <c r="S85" s="42">
        <f>EXP(-'Yield curve'!S74*$S$9/100)</f>
        <v>0.23337235753789862</v>
      </c>
      <c r="T85" s="42">
        <f>EXP(-'Yield curve'!T74*$T$9/100)</f>
        <v>0.2124858247290709</v>
      </c>
      <c r="U85" s="39">
        <f>EXP(-'Yield curve'!U74*$U$9/100)</f>
        <v>0.19320567189501364</v>
      </c>
      <c r="V85" s="39">
        <f t="shared" si="6"/>
        <v>77.36878637799667</v>
      </c>
      <c r="W85" s="39">
        <f t="shared" si="7"/>
        <v>5.1610833627693049</v>
      </c>
      <c r="X85" s="39">
        <f>-W85*Bonds!AS72</f>
        <v>-0.79096378847783266</v>
      </c>
      <c r="Y85" s="39">
        <f t="shared" si="8"/>
        <v>0</v>
      </c>
      <c r="Z85" s="39">
        <f t="shared" si="11"/>
        <v>-2.5012471183055975</v>
      </c>
      <c r="AA85" s="39">
        <f t="shared" si="9"/>
        <v>-9.2254172606165419E-5</v>
      </c>
      <c r="AB85" s="42">
        <f>(-1/SQRT(2*PI())*EXP(-1*(NORMSINV($I$2))^2/2)/$I$2)*(W85*Bonds!AS72)</f>
        <v>-2.1080879368297132</v>
      </c>
      <c r="AC85" s="42">
        <f t="shared" si="10"/>
        <v>-6.6663593883070522</v>
      </c>
    </row>
    <row r="86" spans="1:29">
      <c r="A86" s="237">
        <v>43032</v>
      </c>
      <c r="B86" s="42">
        <f>EXP(-'Yield curve'!B75*$B$9/100)</f>
        <v>0.92802185112708346</v>
      </c>
      <c r="C86" s="42">
        <f>EXP(-'Yield curve'!C75*$C$9/100)</f>
        <v>0.86208621148135944</v>
      </c>
      <c r="D86" s="42">
        <f>EXP(-'Yield curve'!D75*$D$9/100)</f>
        <v>0.8006751257629463</v>
      </c>
      <c r="E86" s="42">
        <f>EXP(-'Yield curve'!E75*$E$9/100)</f>
        <v>0.74334128941833222</v>
      </c>
      <c r="F86" s="42">
        <f>EXP(-'Yield curve'!F75*$F$9/100)</f>
        <v>0.69004394155878901</v>
      </c>
      <c r="G86" s="42">
        <f>EXP(-'Yield curve'!G75*$G$9/100)</f>
        <v>0.6395439082748009</v>
      </c>
      <c r="H86" s="42">
        <f>EXP(-'Yield curve'!H75*$H$9/100)</f>
        <v>0.59238412187181844</v>
      </c>
      <c r="I86" s="42">
        <f>EXP(-'Yield curve'!I75*$I$9/100)</f>
        <v>0.54778814326381775</v>
      </c>
      <c r="J86" s="42">
        <f>EXP(-'Yield curve'!J75*$J$9/100)</f>
        <v>0.50611062859730516</v>
      </c>
      <c r="K86" s="42">
        <f>EXP(-'Yield curve'!K75*$K$9/100)</f>
        <v>0.46719899433818785</v>
      </c>
      <c r="L86" s="42">
        <f>EXP(-'Yield curve'!L75*$L$9/100)</f>
        <v>0.43021078187139572</v>
      </c>
      <c r="M86" s="42">
        <f>EXP(-'Yield curve'!M75*$M$9/100)</f>
        <v>0.39569166292259206</v>
      </c>
      <c r="N86" s="42">
        <f>EXP(-'Yield curve'!N75*$N$9/100)</f>
        <v>0.36352035002972505</v>
      </c>
      <c r="O86" s="42">
        <f>EXP(-'Yield curve'!O75*$O$9/100)</f>
        <v>0.33357751895230536</v>
      </c>
      <c r="P86" s="42">
        <f>EXP(-'Yield curve'!P75*$P$9/100)</f>
        <v>0.30574617949871175</v>
      </c>
      <c r="Q86" s="42">
        <f>EXP(-'Yield curve'!Q75*$Q$9/100)</f>
        <v>0.27955394490031005</v>
      </c>
      <c r="R86" s="42">
        <f>EXP(-'Yield curve'!R75*$R$9/100)</f>
        <v>0.25526833320786702</v>
      </c>
      <c r="S86" s="42">
        <f>EXP(-'Yield curve'!S75*$S$9/100)</f>
        <v>0.23278499957876139</v>
      </c>
      <c r="T86" s="42">
        <f>EXP(-'Yield curve'!T75*$T$9/100)</f>
        <v>0.21200190892234069</v>
      </c>
      <c r="U86" s="39">
        <f>EXP(-'Yield curve'!U75*$U$9/100)</f>
        <v>0.19281964670508861</v>
      </c>
      <c r="V86" s="39">
        <f t="shared" si="6"/>
        <v>77.375924629903039</v>
      </c>
      <c r="W86" s="39">
        <f t="shared" si="7"/>
        <v>5.1592983225270643</v>
      </c>
      <c r="X86" s="39">
        <f>-W86*Bonds!AS73</f>
        <v>-0.79069022145840162</v>
      </c>
      <c r="Y86" s="39">
        <f t="shared" si="8"/>
        <v>0</v>
      </c>
      <c r="Z86" s="39">
        <f t="shared" si="11"/>
        <v>-2.500382023431492</v>
      </c>
      <c r="AA86" s="39">
        <f t="shared" si="9"/>
        <v>-1.0845138485195971E-3</v>
      </c>
      <c r="AB86" s="42">
        <f>(-1/SQRT(2*PI())*EXP(-1*(NORMSINV($I$2))^2/2)/$I$2)*(W86*Bonds!AS73)</f>
        <v>-2.1073588221193083</v>
      </c>
      <c r="AC86" s="42">
        <f t="shared" si="10"/>
        <v>-6.6640537251466387</v>
      </c>
    </row>
    <row r="87" spans="1:29">
      <c r="A87" s="237">
        <v>43031</v>
      </c>
      <c r="B87" s="42">
        <f>EXP(-'Yield curve'!B76*$B$9/100)</f>
        <v>0.92848597807471467</v>
      </c>
      <c r="C87" s="42">
        <f>EXP(-'Yield curve'!C76*$C$9/100)</f>
        <v>0.86277615639171168</v>
      </c>
      <c r="D87" s="42">
        <f>EXP(-'Yield curve'!D76*$D$9/100)</f>
        <v>0.80139605774686284</v>
      </c>
      <c r="E87" s="42">
        <f>EXP(-'Yield curve'!E76*$E$9/100)</f>
        <v>0.74408500250231646</v>
      </c>
      <c r="F87" s="42">
        <f>EXP(-'Yield curve'!F76*$F$9/100)</f>
        <v>0.69073433063735468</v>
      </c>
      <c r="G87" s="42">
        <f>EXP(-'Yield curve'!G76*$G$9/100)</f>
        <v>0.64031182162058853</v>
      </c>
      <c r="H87" s="42">
        <f>EXP(-'Yield curve'!H76*$H$9/100)</f>
        <v>0.59321404044989023</v>
      </c>
      <c r="I87" s="42">
        <f>EXP(-'Yield curve'!I76*$I$9/100)</f>
        <v>0.54866530583596962</v>
      </c>
      <c r="J87" s="42">
        <f>EXP(-'Yield curve'!J76*$J$9/100)</f>
        <v>0.50702244812015962</v>
      </c>
      <c r="K87" s="42">
        <f>EXP(-'Yield curve'!K76*$K$9/100)</f>
        <v>0.46813432734809651</v>
      </c>
      <c r="L87" s="42">
        <f>EXP(-'Yield curve'!L76*$L$9/100)</f>
        <v>0.43115828746550577</v>
      </c>
      <c r="M87" s="42">
        <f>EXP(-'Yield curve'!M76*$M$9/100)</f>
        <v>0.39664246341781639</v>
      </c>
      <c r="N87" s="42">
        <f>EXP(-'Yield curve'!N76*$N$9/100)</f>
        <v>0.36446673270415031</v>
      </c>
      <c r="O87" s="42">
        <f>EXP(-'Yield curve'!O76*$O$9/100)</f>
        <v>0.33451284485054988</v>
      </c>
      <c r="P87" s="42">
        <f>EXP(-'Yield curve'!P76*$P$9/100)</f>
        <v>0.30666479527190599</v>
      </c>
      <c r="Q87" s="42">
        <f>EXP(-'Yield curve'!Q76*$Q$9/100)</f>
        <v>0.28036022074153649</v>
      </c>
      <c r="R87" s="42">
        <f>EXP(-'Yield curve'!R76*$R$9/100)</f>
        <v>0.25596360821954817</v>
      </c>
      <c r="S87" s="42">
        <f>EXP(-'Yield curve'!S76*$S$9/100)</f>
        <v>0.23337235753789862</v>
      </c>
      <c r="T87" s="42">
        <f>EXP(-'Yield curve'!T76*$T$9/100)</f>
        <v>0.2124858247290709</v>
      </c>
      <c r="U87" s="39">
        <f>EXP(-'Yield curve'!U76*$U$9/100)</f>
        <v>0.19320567189501364</v>
      </c>
      <c r="V87" s="39">
        <f t="shared" si="6"/>
        <v>77.459930997775501</v>
      </c>
      <c r="W87" s="39">
        <f t="shared" si="7"/>
        <v>5.1618191985017674</v>
      </c>
      <c r="X87" s="39">
        <f>-W87*Bonds!AS74</f>
        <v>-0.79118603923492259</v>
      </c>
      <c r="Y87" s="39">
        <f t="shared" si="8"/>
        <v>0</v>
      </c>
      <c r="Z87" s="39">
        <f t="shared" si="11"/>
        <v>-2.5019499369096989</v>
      </c>
      <c r="AA87" s="39">
        <f t="shared" si="9"/>
        <v>6.2064001676342961E-4</v>
      </c>
      <c r="AB87" s="42">
        <f>(-1/SQRT(2*PI())*EXP(-1*(NORMSINV($I$2))^2/2)/$I$2)*(W87*Bonds!AS74)</f>
        <v>-2.1086802827079922</v>
      </c>
      <c r="AC87" s="42">
        <f t="shared" si="10"/>
        <v>-6.6682325504450271</v>
      </c>
    </row>
    <row r="88" spans="1:29">
      <c r="A88" s="237">
        <v>43028</v>
      </c>
      <c r="B88" s="42">
        <f>EXP(-'Yield curve'!B77*$B$9/100)</f>
        <v>0.9283002994475813</v>
      </c>
      <c r="C88" s="42">
        <f>EXP(-'Yield curve'!C77*$C$9/100)</f>
        <v>0.86260361841480615</v>
      </c>
      <c r="D88" s="42">
        <f>EXP(-'Yield curve'!D77*$D$9/100)</f>
        <v>0.80163651263061608</v>
      </c>
      <c r="E88" s="42">
        <f>EXP(-'Yield curve'!E77*$E$9/100)</f>
        <v>0.74408500250231646</v>
      </c>
      <c r="F88" s="42">
        <f>EXP(-'Yield curve'!F77*$F$9/100)</f>
        <v>0.69038904979943883</v>
      </c>
      <c r="G88" s="42">
        <f>EXP(-'Yield curve'!G77*$G$9/100)</f>
        <v>0.63992774976069622</v>
      </c>
      <c r="H88" s="42">
        <f>EXP(-'Yield curve'!H77*$H$9/100)</f>
        <v>0.59279893592510902</v>
      </c>
      <c r="I88" s="42">
        <f>EXP(-'Yield curve'!I77*$I$9/100)</f>
        <v>0.54822654911738855</v>
      </c>
      <c r="J88" s="42">
        <f>EXP(-'Yield curve'!J77*$J$9/100)</f>
        <v>0.50656633319935351</v>
      </c>
      <c r="K88" s="42">
        <f>EXP(-'Yield curve'!K77*$K$9/100)</f>
        <v>0.46766642700990924</v>
      </c>
      <c r="L88" s="42">
        <f>EXP(-'Yield curve'!L77*$L$9/100)</f>
        <v>0.43068427410443866</v>
      </c>
      <c r="M88" s="42">
        <f>EXP(-'Yield curve'!M77*$M$9/100)</f>
        <v>0.39616677793008992</v>
      </c>
      <c r="N88" s="42">
        <f>EXP(-'Yield curve'!N77*$N$9/100)</f>
        <v>0.36399323379261178</v>
      </c>
      <c r="O88" s="42">
        <f>EXP(-'Yield curve'!O77*$O$9/100)</f>
        <v>0.33404485453741678</v>
      </c>
      <c r="P88" s="42">
        <f>EXP(-'Yield curve'!P77*$P$9/100)</f>
        <v>0.30620514290445849</v>
      </c>
      <c r="Q88" s="42">
        <f>EXP(-'Yield curve'!Q77*$Q$9/100)</f>
        <v>0.27973291668991007</v>
      </c>
      <c r="R88" s="42">
        <f>EXP(-'Yield curve'!R77*$R$9/100)</f>
        <v>0.25518155672741405</v>
      </c>
      <c r="S88" s="42">
        <f>EXP(-'Yield curve'!S77*$S$9/100)</f>
        <v>0.23245003041504855</v>
      </c>
      <c r="T88" s="42">
        <f>EXP(-'Yield curve'!T77*$T$9/100)</f>
        <v>0.21143873320038459</v>
      </c>
      <c r="U88" s="39">
        <f>EXP(-'Yield curve'!U77*$U$9/100)</f>
        <v>0.19204990862075413</v>
      </c>
      <c r="V88" s="39">
        <f t="shared" si="6"/>
        <v>77.411886083498956</v>
      </c>
      <c r="W88" s="39">
        <f t="shared" si="7"/>
        <v>5.1559833511000548</v>
      </c>
      <c r="X88" s="39">
        <f>-W88*Bonds!AS75</f>
        <v>-0.79009445714419635</v>
      </c>
      <c r="Y88" s="39">
        <f t="shared" si="8"/>
        <v>0</v>
      </c>
      <c r="Z88" s="39">
        <f t="shared" si="11"/>
        <v>-2.4984980512499551</v>
      </c>
      <c r="AA88" s="39">
        <f t="shared" si="9"/>
        <v>-1.427339729438315E-3</v>
      </c>
      <c r="AB88" s="42">
        <f>(-1/SQRT(2*PI())*EXP(-1*(NORMSINV($I$2))^2/2)/$I$2)*(W88*Bonds!AS75)</f>
        <v>-2.1057709825971136</v>
      </c>
      <c r="AC88" s="42">
        <f t="shared" si="10"/>
        <v>-6.6590325356976701</v>
      </c>
    </row>
    <row r="89" spans="1:29">
      <c r="A89" s="237">
        <v>43027</v>
      </c>
      <c r="B89" s="42">
        <f>EXP(-'Yield curve'!B78*$B$9/100)</f>
        <v>0.92839313411918234</v>
      </c>
      <c r="C89" s="42">
        <f>EXP(-'Yield curve'!C78*$C$9/100)</f>
        <v>0.86277615639171168</v>
      </c>
      <c r="D89" s="42">
        <f>EXP(-'Yield curve'!D78*$D$9/100)</f>
        <v>0.80187703966165591</v>
      </c>
      <c r="E89" s="42">
        <f>EXP(-'Yield curve'!E78*$E$9/100)</f>
        <v>0.744680508675027</v>
      </c>
      <c r="F89" s="42">
        <f>EXP(-'Yield curve'!F78*$F$9/100)</f>
        <v>0.69142541045030848</v>
      </c>
      <c r="G89" s="42">
        <f>EXP(-'Yield curve'!G78*$G$9/100)</f>
        <v>0.6408883616641502</v>
      </c>
      <c r="H89" s="42">
        <f>EXP(-'Yield curve'!H78*$H$9/100)</f>
        <v>0.59362943564956305</v>
      </c>
      <c r="I89" s="42">
        <f>EXP(-'Yield curve'!I78*$I$9/100)</f>
        <v>0.54925086106946641</v>
      </c>
      <c r="J89" s="42">
        <f>EXP(-'Yield curve'!J78*$J$9/100)</f>
        <v>0.50778355247790108</v>
      </c>
      <c r="K89" s="42">
        <f>EXP(-'Yield curve'!K78*$K$9/100)</f>
        <v>0.46907153289593873</v>
      </c>
      <c r="L89" s="42">
        <f>EXP(-'Yield curve'!L78*$L$9/100)</f>
        <v>0.43210787986656879</v>
      </c>
      <c r="M89" s="42">
        <f>EXP(-'Yield curve'!M78*$M$9/100)</f>
        <v>0.39759554857472656</v>
      </c>
      <c r="N89" s="42">
        <f>EXP(-'Yield curve'!N78*$N$9/100)</f>
        <v>0.3654155791750765</v>
      </c>
      <c r="O89" s="42">
        <f>EXP(-'Yield curve'!O78*$O$9/100)</f>
        <v>0.33545079333121142</v>
      </c>
      <c r="P89" s="42">
        <f>EXP(-'Yield curve'!P78*$P$9/100)</f>
        <v>0.30758617103032759</v>
      </c>
      <c r="Q89" s="42">
        <f>EXP(-'Yield curve'!Q78*$Q$9/100)</f>
        <v>0.28116882200418525</v>
      </c>
      <c r="R89" s="42">
        <f>EXP(-'Yield curve'!R78*$R$9/100)</f>
        <v>0.25666077695355588</v>
      </c>
      <c r="S89" s="42">
        <f>EXP(-'Yield curve'!S78*$S$9/100)</f>
        <v>0.2339611975056394</v>
      </c>
      <c r="T89" s="42">
        <f>EXP(-'Yield curve'!T78*$T$9/100)</f>
        <v>0.21297084512259101</v>
      </c>
      <c r="U89" s="39">
        <f>EXP(-'Yield curve'!U78*$U$9/100)</f>
        <v>0.1935924699078839</v>
      </c>
      <c r="V89" s="39">
        <f t="shared" si="6"/>
        <v>77.522537080600955</v>
      </c>
      <c r="W89" s="39">
        <f t="shared" si="7"/>
        <v>5.1651952911828092</v>
      </c>
      <c r="X89" s="39">
        <f>-W89*Bonds!AS76</f>
        <v>-0.79142408707427014</v>
      </c>
      <c r="Y89" s="39">
        <f t="shared" si="8"/>
        <v>0</v>
      </c>
      <c r="Z89" s="39">
        <f t="shared" si="11"/>
        <v>-2.5027027102741188</v>
      </c>
      <c r="AA89" s="39">
        <f t="shared" si="9"/>
        <v>7.673976665909521E-4</v>
      </c>
      <c r="AB89" s="42">
        <f>(-1/SQRT(2*PI())*EXP(-1*(NORMSINV($I$2))^2/2)/$I$2)*(W89*Bonds!AS76)</f>
        <v>-2.1093147311945439</v>
      </c>
      <c r="AC89" s="42">
        <f t="shared" si="10"/>
        <v>-6.6702388527205771</v>
      </c>
    </row>
    <row r="90" spans="1:29">
      <c r="A90" s="237">
        <v>43026</v>
      </c>
      <c r="B90" s="42">
        <f>EXP(-'Yield curve'!B79*$B$9/100)</f>
        <v>0.92820747405898341</v>
      </c>
      <c r="C90" s="42">
        <f>EXP(-'Yield curve'!C79*$C$9/100)</f>
        <v>0.86277615639171168</v>
      </c>
      <c r="D90" s="42">
        <f>EXP(-'Yield curve'!D79*$D$9/100)</f>
        <v>0.80187703966165591</v>
      </c>
      <c r="E90" s="42">
        <f>EXP(-'Yield curve'!E79*$E$9/100)</f>
        <v>0.74453158746590942</v>
      </c>
      <c r="F90" s="42">
        <f>EXP(-'Yield curve'!F79*$F$9/100)</f>
        <v>0.69107978415885685</v>
      </c>
      <c r="G90" s="42">
        <f>EXP(-'Yield curve'!G79*$G$9/100)</f>
        <v>0.64069612399274345</v>
      </c>
      <c r="H90" s="42">
        <f>EXP(-'Yield curve'!H79*$H$9/100)</f>
        <v>0.59362943564956305</v>
      </c>
      <c r="I90" s="42">
        <f>EXP(-'Yield curve'!I79*$I$9/100)</f>
        <v>0.54925086106946641</v>
      </c>
      <c r="J90" s="42">
        <f>EXP(-'Yield curve'!J79*$J$9/100)</f>
        <v>0.50778355247790108</v>
      </c>
      <c r="K90" s="42">
        <f>EXP(-'Yield curve'!K79*$K$9/100)</f>
        <v>0.46907153289593873</v>
      </c>
      <c r="L90" s="42">
        <f>EXP(-'Yield curve'!L79*$L$9/100)</f>
        <v>0.43191779422133614</v>
      </c>
      <c r="M90" s="42">
        <f>EXP(-'Yield curve'!M79*$M$9/100)</f>
        <v>0.39721404000150984</v>
      </c>
      <c r="N90" s="42">
        <f>EXP(-'Yield curve'!N79*$N$9/100)</f>
        <v>0.36484597527811863</v>
      </c>
      <c r="O90" s="42">
        <f>EXP(-'Yield curve'!O79*$O$9/100)</f>
        <v>0.33470022450507264</v>
      </c>
      <c r="P90" s="42">
        <f>EXP(-'Yield curve'!P79*$P$9/100)</f>
        <v>0.30666479527190599</v>
      </c>
      <c r="Q90" s="42">
        <f>EXP(-'Yield curve'!Q79*$Q$9/100)</f>
        <v>0.2800015892321186</v>
      </c>
      <c r="R90" s="42">
        <f>EXP(-'Yield curve'!R79*$R$9/100)</f>
        <v>0.25526833320786702</v>
      </c>
      <c r="S90" s="42">
        <f>EXP(-'Yield curve'!S79*$S$9/100)</f>
        <v>0.23236636346505371</v>
      </c>
      <c r="T90" s="42">
        <f>EXP(-'Yield curve'!T79*$T$9/100)</f>
        <v>0.21119783038523057</v>
      </c>
      <c r="U90" s="39">
        <f>EXP(-'Yield curve'!U79*$U$9/100)</f>
        <v>0.19166619264739129</v>
      </c>
      <c r="V90" s="39">
        <f t="shared" si="6"/>
        <v>77.463092084488395</v>
      </c>
      <c r="W90" s="39">
        <f t="shared" si="7"/>
        <v>5.15675336262073</v>
      </c>
      <c r="X90" s="39">
        <f>-W90*Bonds!AS77</f>
        <v>-0.79153464855699163</v>
      </c>
      <c r="Y90" s="39">
        <f t="shared" si="8"/>
        <v>0</v>
      </c>
      <c r="Z90" s="39">
        <f t="shared" si="11"/>
        <v>-2.5030523363810042</v>
      </c>
      <c r="AA90" s="39">
        <f t="shared" si="9"/>
        <v>1.3369317706444228E-3</v>
      </c>
      <c r="AB90" s="42">
        <f>(-1/SQRT(2*PI())*EXP(-1*(NORMSINV($I$2))^2/2)/$I$2)*(W90*Bonds!AS77)</f>
        <v>-2.1096094012305158</v>
      </c>
      <c r="AC90" s="42">
        <f t="shared" si="10"/>
        <v>-6.6711706811924518</v>
      </c>
    </row>
    <row r="91" spans="1:29">
      <c r="A91" s="237">
        <v>43025</v>
      </c>
      <c r="B91" s="42">
        <f>EXP(-'Yield curve'!B80*$B$9/100)</f>
        <v>0.92802185112708346</v>
      </c>
      <c r="C91" s="42">
        <f>EXP(-'Yield curve'!C80*$C$9/100)</f>
        <v>0.86243111494204538</v>
      </c>
      <c r="D91" s="42">
        <f>EXP(-'Yield curve'!D80*$D$9/100)</f>
        <v>0.8011556749887554</v>
      </c>
      <c r="E91" s="42">
        <f>EXP(-'Yield curve'!E80*$E$9/100)</f>
        <v>0.74348997254403282</v>
      </c>
      <c r="F91" s="42">
        <f>EXP(-'Yield curve'!F80*$F$9/100)</f>
        <v>0.68969900582912824</v>
      </c>
      <c r="G91" s="42">
        <f>EXP(-'Yield curve'!G80*$G$9/100)</f>
        <v>0.63935207387891657</v>
      </c>
      <c r="H91" s="42">
        <f>EXP(-'Yield curve'!H80*$H$9/100)</f>
        <v>0.59238412187181844</v>
      </c>
      <c r="I91" s="42">
        <f>EXP(-'Yield curve'!I80*$I$9/100)</f>
        <v>0.54808037486172434</v>
      </c>
      <c r="J91" s="42">
        <f>EXP(-'Yield curve'!J80*$J$9/100)</f>
        <v>0.5067183258970781</v>
      </c>
      <c r="K91" s="42">
        <f>EXP(-'Yield curve'!K80*$K$9/100)</f>
        <v>0.46813432734809651</v>
      </c>
      <c r="L91" s="42">
        <f>EXP(-'Yield curve'!L80*$L$9/100)</f>
        <v>0.43096861954902255</v>
      </c>
      <c r="M91" s="42">
        <f>EXP(-'Yield curve'!M80*$M$9/100)</f>
        <v>0.39626186936730906</v>
      </c>
      <c r="N91" s="42">
        <f>EXP(-'Yield curve'!N80*$N$9/100)</f>
        <v>0.36389860785373085</v>
      </c>
      <c r="O91" s="42">
        <f>EXP(-'Yield curve'!O80*$O$9/100)</f>
        <v>0.33376437467763864</v>
      </c>
      <c r="P91" s="42">
        <f>EXP(-'Yield curve'!P80*$P$9/100)</f>
        <v>0.30574617949871175</v>
      </c>
      <c r="Q91" s="42">
        <f>EXP(-'Yield curve'!Q80*$Q$9/100)</f>
        <v>0.27910701622675321</v>
      </c>
      <c r="R91" s="42">
        <f>EXP(-'Yield curve'!R80*$R$9/100)</f>
        <v>0.25440189465516894</v>
      </c>
      <c r="S91" s="42">
        <f>EXP(-'Yield curve'!S80*$S$9/100)</f>
        <v>0.23153134848535892</v>
      </c>
      <c r="T91" s="42">
        <f>EXP(-'Yield curve'!T80*$T$9/100)</f>
        <v>0.21039680154846108</v>
      </c>
      <c r="U91" s="39">
        <f>EXP(-'Yield curve'!U80*$U$9/100)</f>
        <v>0.19090105916394634</v>
      </c>
      <c r="V91" s="39">
        <f t="shared" si="6"/>
        <v>77.359667487258193</v>
      </c>
      <c r="W91" s="39">
        <f t="shared" si="7"/>
        <v>5.1522175520590272</v>
      </c>
      <c r="X91" s="39">
        <f>-W91*Bonds!AS78</f>
        <v>-0.79083842537810101</v>
      </c>
      <c r="Y91" s="39">
        <f t="shared" si="8"/>
        <v>0</v>
      </c>
      <c r="Z91" s="39">
        <f t="shared" si="11"/>
        <v>-2.5008506853759069</v>
      </c>
      <c r="AA91" s="39">
        <f t="shared" si="9"/>
        <v>3.0603420977159956E-5</v>
      </c>
      <c r="AB91" s="42">
        <f>(-1/SQRT(2*PI())*EXP(-1*(NORMSINV($I$2))^2/2)/$I$2)*(W91*Bonds!AS78)</f>
        <v>-2.1077538173136019</v>
      </c>
      <c r="AC91" s="42">
        <f t="shared" si="10"/>
        <v>-6.6653028096254268</v>
      </c>
    </row>
    <row r="92" spans="1:29">
      <c r="A92" s="237">
        <v>43024</v>
      </c>
      <c r="B92" s="42">
        <f>EXP(-'Yield curve'!B81*$B$9/100)</f>
        <v>0.92820747405898341</v>
      </c>
      <c r="C92" s="42">
        <f>EXP(-'Yield curve'!C81*$C$9/100)</f>
        <v>0.86277615639171168</v>
      </c>
      <c r="D92" s="42">
        <f>EXP(-'Yield curve'!D81*$D$9/100)</f>
        <v>0.80163651263061608</v>
      </c>
      <c r="E92" s="42">
        <f>EXP(-'Yield curve'!E81*$E$9/100)</f>
        <v>0.74423383438550916</v>
      </c>
      <c r="F92" s="42">
        <f>EXP(-'Yield curve'!F81*$F$9/100)</f>
        <v>0.69073433063735468</v>
      </c>
      <c r="G92" s="42">
        <f>EXP(-'Yield curve'!G81*$G$9/100)</f>
        <v>0.64031182162058853</v>
      </c>
      <c r="H92" s="42">
        <f>EXP(-'Yield curve'!H81*$H$9/100)</f>
        <v>0.59321404044989023</v>
      </c>
      <c r="I92" s="42">
        <f>EXP(-'Yield curve'!I81*$I$9/100)</f>
        <v>0.54866530583596962</v>
      </c>
      <c r="J92" s="42">
        <f>EXP(-'Yield curve'!J81*$J$9/100)</f>
        <v>0.50702244812015962</v>
      </c>
      <c r="K92" s="42">
        <f>EXP(-'Yield curve'!K81*$K$9/100)</f>
        <v>0.46813432734809651</v>
      </c>
      <c r="L92" s="42">
        <f>EXP(-'Yield curve'!L81*$L$9/100)</f>
        <v>0.43077903506806547</v>
      </c>
      <c r="M92" s="42">
        <f>EXP(-'Yield curve'!M81*$M$9/100)</f>
        <v>0.39588164051176877</v>
      </c>
      <c r="N92" s="42">
        <f>EXP(-'Yield curve'!N81*$N$9/100)</f>
        <v>0.3633313685871431</v>
      </c>
      <c r="O92" s="42">
        <f>EXP(-'Yield curve'!O81*$O$9/100)</f>
        <v>0.333017579201554</v>
      </c>
      <c r="P92" s="42">
        <f>EXP(-'Yield curve'!P81*$P$9/100)</f>
        <v>0.30483031544319683</v>
      </c>
      <c r="Q92" s="42">
        <f>EXP(-'Yield curve'!Q81*$Q$9/100)</f>
        <v>0.27794834275104052</v>
      </c>
      <c r="R92" s="42">
        <f>EXP(-'Yield curve'!R81*$R$9/100)</f>
        <v>0.25302170586548062</v>
      </c>
      <c r="S92" s="42">
        <f>EXP(-'Yield curve'!S81*$S$9/100)</f>
        <v>0.22995307790047595</v>
      </c>
      <c r="T92" s="42">
        <f>EXP(-'Yield curve'!T81*$T$9/100)</f>
        <v>0.20864521611607847</v>
      </c>
      <c r="U92" s="39">
        <f>EXP(-'Yield curve'!U81*$U$9/100)</f>
        <v>0.18900156188780515</v>
      </c>
      <c r="V92" s="39">
        <f t="shared" si="6"/>
        <v>77.35730008923791</v>
      </c>
      <c r="W92" s="39">
        <f t="shared" si="7"/>
        <v>5.1431034578567738</v>
      </c>
      <c r="X92" s="39">
        <f>-W92*Bonds!AS79</f>
        <v>-0.80861729715986508</v>
      </c>
      <c r="Y92" s="39">
        <f t="shared" si="8"/>
        <v>0</v>
      </c>
      <c r="Z92" s="39">
        <f t="shared" si="11"/>
        <v>-2.5570724144343773</v>
      </c>
      <c r="AA92" s="39">
        <f t="shared" si="9"/>
        <v>-1.4481270773246679E-3</v>
      </c>
      <c r="AB92" s="42">
        <f>(-1/SQRT(2*PI())*EXP(-1*(NORMSINV($I$2))^2/2)/$I$2)*(W92*Bonds!AS79)</f>
        <v>-2.1551383192080644</v>
      </c>
      <c r="AC92" s="42">
        <f t="shared" si="10"/>
        <v>-6.8151457614044926</v>
      </c>
    </row>
    <row r="93" spans="1:29">
      <c r="A93" s="237">
        <v>43021</v>
      </c>
      <c r="B93" s="42">
        <f>EXP(-'Yield curve'!B82*$B$9/100)</f>
        <v>0.92802185112708346</v>
      </c>
      <c r="C93" s="42">
        <f>EXP(-'Yield curve'!C82*$C$9/100)</f>
        <v>0.86294872887966356</v>
      </c>
      <c r="D93" s="42">
        <f>EXP(-'Yield curve'!D82*$D$9/100)</f>
        <v>0.80235831025219195</v>
      </c>
      <c r="E93" s="42">
        <f>EXP(-'Yield curve'!E82*$E$9/100)</f>
        <v>0.74527649144328867</v>
      </c>
      <c r="F93" s="42">
        <f>EXP(-'Yield curve'!F82*$F$9/100)</f>
        <v>0.69211718168873038</v>
      </c>
      <c r="G93" s="42">
        <f>EXP(-'Yield curve'!G82*$G$9/100)</f>
        <v>0.64204299957751543</v>
      </c>
      <c r="H93" s="42">
        <f>EXP(-'Yield curve'!H82*$H$9/100)</f>
        <v>0.59529392727018293</v>
      </c>
      <c r="I93" s="42">
        <f>EXP(-'Yield curve'!I82*$I$9/100)</f>
        <v>0.55071748466133075</v>
      </c>
      <c r="J93" s="42">
        <f>EXP(-'Yield curve'!J82*$J$9/100)</f>
        <v>0.50900369659111477</v>
      </c>
      <c r="K93" s="42">
        <f>EXP(-'Yield curve'!K82*$K$9/100)</f>
        <v>0.47001061473053796</v>
      </c>
      <c r="L93" s="42">
        <f>EXP(-'Yield curve'!L82*$L$9/100)</f>
        <v>0.43248830216211148</v>
      </c>
      <c r="M93" s="42">
        <f>EXP(-'Yield curve'!M82*$M$9/100)</f>
        <v>0.39740474850709029</v>
      </c>
      <c r="N93" s="42">
        <f>EXP(-'Yield curve'!N82*$N$9/100)</f>
        <v>0.36465630468960103</v>
      </c>
      <c r="O93" s="42">
        <f>EXP(-'Yield curve'!O82*$O$9/100)</f>
        <v>0.33413840019246777</v>
      </c>
      <c r="P93" s="42">
        <f>EXP(-'Yield curve'!P82*$P$9/100)</f>
        <v>0.30574617949871175</v>
      </c>
      <c r="Q93" s="42">
        <f>EXP(-'Yield curve'!Q82*$Q$9/100)</f>
        <v>0.27874998779292692</v>
      </c>
      <c r="R93" s="42">
        <f>EXP(-'Yield curve'!R82*$R$9/100)</f>
        <v>0.25371086173252633</v>
      </c>
      <c r="S93" s="42">
        <f>EXP(-'Yield curve'!S82*$S$9/100)</f>
        <v>0.23053329041750814</v>
      </c>
      <c r="T93" s="42">
        <f>EXP(-'Yield curve'!T82*$T$9/100)</f>
        <v>0.20912146993185995</v>
      </c>
      <c r="U93" s="39">
        <f>EXP(-'Yield curve'!U82*$U$9/100)</f>
        <v>0.18937994326683263</v>
      </c>
      <c r="V93" s="39">
        <f t="shared" si="6"/>
        <v>77.469485749217768</v>
      </c>
      <c r="W93" s="39">
        <f t="shared" si="7"/>
        <v>5.1480141051638375</v>
      </c>
      <c r="X93" s="39">
        <f>-W93*Bonds!AS80</f>
        <v>-0.8093824564188723</v>
      </c>
      <c r="Y93" s="39">
        <f t="shared" si="8"/>
        <v>0</v>
      </c>
      <c r="Z93" s="39">
        <f t="shared" si="11"/>
        <v>-2.5594920604656068</v>
      </c>
      <c r="AA93" s="39">
        <f t="shared" si="9"/>
        <v>3.7556305093322528E-4</v>
      </c>
      <c r="AB93" s="42">
        <f>(-1/SQRT(2*PI())*EXP(-1*(NORMSINV($I$2))^2/2)/$I$2)*(W93*Bonds!AS80)</f>
        <v>-2.1571776325459995</v>
      </c>
      <c r="AC93" s="42">
        <f t="shared" si="10"/>
        <v>-6.8215946364151279</v>
      </c>
    </row>
    <row r="94" spans="1:29">
      <c r="A94" s="237">
        <v>43020</v>
      </c>
      <c r="B94" s="42">
        <f>EXP(-'Yield curve'!B83*$B$9/100)</f>
        <v>0.92718700719718949</v>
      </c>
      <c r="C94" s="42">
        <f>EXP(-'Yield curve'!C83*$C$9/100)</f>
        <v>0.86191381147963808</v>
      </c>
      <c r="D94" s="42">
        <f>EXP(-'Yield curve'!D83*$D$9/100)</f>
        <v>0.8011556749887554</v>
      </c>
      <c r="E94" s="42">
        <f>EXP(-'Yield curve'!E83*$E$9/100)</f>
        <v>0.74438269603805529</v>
      </c>
      <c r="F94" s="42">
        <f>EXP(-'Yield curve'!F83*$F$9/100)</f>
        <v>0.69177120959811644</v>
      </c>
      <c r="G94" s="42">
        <f>EXP(-'Yield curve'!G83*$G$9/100)</f>
        <v>0.64165788932239887</v>
      </c>
      <c r="H94" s="42">
        <f>EXP(-'Yield curve'!H83*$H$9/100)</f>
        <v>0.59487736733408103</v>
      </c>
      <c r="I94" s="42">
        <f>EXP(-'Yield curve'!I83*$I$9/100)</f>
        <v>0.55057064624474672</v>
      </c>
      <c r="J94" s="42">
        <f>EXP(-'Yield curve'!J83*$J$9/100)</f>
        <v>0.50915642060754918</v>
      </c>
      <c r="K94" s="42">
        <f>EXP(-'Yield curve'!K83*$K$9/100)</f>
        <v>0.47048086042893056</v>
      </c>
      <c r="L94" s="42">
        <f>EXP(-'Yield curve'!L83*$L$9/100)</f>
        <v>0.43296430104587935</v>
      </c>
      <c r="M94" s="42">
        <f>EXP(-'Yield curve'!M83*$M$9/100)</f>
        <v>0.39788192045120468</v>
      </c>
      <c r="N94" s="42">
        <f>EXP(-'Yield curve'!N83*$N$9/100)</f>
        <v>0.36513066615384332</v>
      </c>
      <c r="O94" s="42">
        <f>EXP(-'Yield curve'!O83*$O$9/100)</f>
        <v>0.33460652156123555</v>
      </c>
      <c r="P94" s="42">
        <f>EXP(-'Yield curve'!P83*$P$9/100)</f>
        <v>0.30620514290445849</v>
      </c>
      <c r="Q94" s="42">
        <f>EXP(-'Yield curve'!Q83*$Q$9/100)</f>
        <v>0.2792857018904516</v>
      </c>
      <c r="R94" s="42">
        <f>EXP(-'Yield curve'!R83*$R$9/100)</f>
        <v>0.25431541271374924</v>
      </c>
      <c r="S94" s="42">
        <f>EXP(-'Yield curve'!S83*$S$9/100)</f>
        <v>0.23119818328005881</v>
      </c>
      <c r="T94" s="42">
        <f>EXP(-'Yield curve'!T83*$T$9/100)</f>
        <v>0.20983788973860221</v>
      </c>
      <c r="U94" s="39">
        <f>EXP(-'Yield curve'!U83*$U$9/100)</f>
        <v>0.19013898010152055</v>
      </c>
      <c r="V94" s="39">
        <f t="shared" si="6"/>
        <v>77.44040199557881</v>
      </c>
      <c r="W94" s="39">
        <f t="shared" si="7"/>
        <v>5.1540727345737105</v>
      </c>
      <c r="X94" s="39">
        <f>-W94*Bonds!AS81</f>
        <v>-0.81146317941383439</v>
      </c>
      <c r="Y94" s="39">
        <f t="shared" si="8"/>
        <v>0</v>
      </c>
      <c r="Z94" s="39">
        <f t="shared" si="11"/>
        <v>-2.566071884309574</v>
      </c>
      <c r="AA94" s="39">
        <f t="shared" si="9"/>
        <v>1.5418048410884566E-3</v>
      </c>
      <c r="AB94" s="42">
        <f>(-1/SQRT(2*PI())*EXP(-1*(NORMSINV($I$2))^2/2)/$I$2)*(W94*Bonds!AS81)</f>
        <v>-2.162723205060773</v>
      </c>
      <c r="AC94" s="42">
        <f t="shared" si="10"/>
        <v>-6.8391312764914396</v>
      </c>
    </row>
    <row r="95" spans="1:29">
      <c r="A95" s="237">
        <v>43019</v>
      </c>
      <c r="B95" s="42">
        <f>EXP(-'Yield curve'!B84*$B$9/100)</f>
        <v>0.92755795618491998</v>
      </c>
      <c r="C95" s="42">
        <f>EXP(-'Yield curve'!C84*$C$9/100)</f>
        <v>0.86225864596652946</v>
      </c>
      <c r="D95" s="42">
        <f>EXP(-'Yield curve'!D84*$D$9/100)</f>
        <v>0.80091536433465915</v>
      </c>
      <c r="E95" s="42">
        <f>EXP(-'Yield curve'!E84*$E$9/100)</f>
        <v>0.74334128941833222</v>
      </c>
      <c r="F95" s="42">
        <f>EXP(-'Yield curve'!F84*$F$9/100)</f>
        <v>0.68969900582912824</v>
      </c>
      <c r="G95" s="42">
        <f>EXP(-'Yield curve'!G84*$G$9/100)</f>
        <v>0.63935207387891657</v>
      </c>
      <c r="H95" s="42">
        <f>EXP(-'Yield curve'!H84*$H$9/100)</f>
        <v>0.59238412187181844</v>
      </c>
      <c r="I95" s="42">
        <f>EXP(-'Yield curve'!I84*$I$9/100)</f>
        <v>0.54793423958066456</v>
      </c>
      <c r="J95" s="42">
        <f>EXP(-'Yield curve'!J84*$J$9/100)</f>
        <v>0.50641438609259948</v>
      </c>
      <c r="K95" s="42">
        <f>EXP(-'Yield curve'!K84*$K$9/100)</f>
        <v>0.46766642700990924</v>
      </c>
      <c r="L95" s="42">
        <f>EXP(-'Yield curve'!L84*$L$9/100)</f>
        <v>0.43049481470795653</v>
      </c>
      <c r="M95" s="42">
        <f>EXP(-'Yield curve'!M84*$M$9/100)</f>
        <v>0.39578664031852512</v>
      </c>
      <c r="N95" s="42">
        <f>EXP(-'Yield curve'!N84*$N$9/100)</f>
        <v>0.36342584702464048</v>
      </c>
      <c r="O95" s="42">
        <f>EXP(-'Yield curve'!O84*$O$9/100)</f>
        <v>0.33329743148958901</v>
      </c>
      <c r="P95" s="42">
        <f>EXP(-'Yield curve'!P84*$P$9/100)</f>
        <v>0.30528790402199785</v>
      </c>
      <c r="Q95" s="42">
        <f>EXP(-'Yield curve'!Q84*$Q$9/100)</f>
        <v>0.27866080206731031</v>
      </c>
      <c r="R95" s="42">
        <f>EXP(-'Yield curve'!R84*$R$9/100)</f>
        <v>0.25396977883676858</v>
      </c>
      <c r="S95" s="42">
        <f>EXP(-'Yield curve'!S84*$S$9/100)</f>
        <v>0.23111496691392258</v>
      </c>
      <c r="T95" s="42">
        <f>EXP(-'Yield curve'!T84*$T$9/100)</f>
        <v>0.20999742715134137</v>
      </c>
      <c r="U95" s="39">
        <f>EXP(-'Yield curve'!U84*$U$9/100)</f>
        <v>0.19051963859332924</v>
      </c>
      <c r="V95" s="39">
        <f t="shared" si="6"/>
        <v>77.321187813888642</v>
      </c>
      <c r="W95" s="39">
        <f t="shared" si="7"/>
        <v>5.1503609707074194</v>
      </c>
      <c r="X95" s="39">
        <f>-W95*Bonds!AS82</f>
        <v>-0.81423855710328918</v>
      </c>
      <c r="Y95" s="39">
        <f t="shared" si="8"/>
        <v>0</v>
      </c>
      <c r="Z95" s="39">
        <f t="shared" si="11"/>
        <v>-2.5748483991754667</v>
      </c>
      <c r="AA95" s="39">
        <f t="shared" si="9"/>
        <v>1.39475079668272E-3</v>
      </c>
      <c r="AB95" s="42">
        <f>(-1/SQRT(2*PI())*EXP(-1*(NORMSINV($I$2))^2/2)/$I$2)*(W95*Bonds!AS82)</f>
        <v>-2.1701201811455384</v>
      </c>
      <c r="AC95" s="42">
        <f t="shared" si="10"/>
        <v>-6.8625225687170932</v>
      </c>
    </row>
    <row r="96" spans="1:29">
      <c r="A96" s="237">
        <v>43018</v>
      </c>
      <c r="B96" s="42">
        <f>EXP(-'Yield curve'!B85*$B$9/100)</f>
        <v>0.92746520502693663</v>
      </c>
      <c r="C96" s="42">
        <f>EXP(-'Yield curve'!C85*$C$9/100)</f>
        <v>0.86191381147963808</v>
      </c>
      <c r="D96" s="42">
        <f>EXP(-'Yield curve'!D85*$D$9/100)</f>
        <v>0.8001948647801912</v>
      </c>
      <c r="E96" s="42">
        <f>EXP(-'Yield curve'!E85*$E$9/100)</f>
        <v>0.74215289432486187</v>
      </c>
      <c r="F96" s="42">
        <f>EXP(-'Yield curve'!F85*$F$9/100)</f>
        <v>0.68797691182897935</v>
      </c>
      <c r="G96" s="42">
        <f>EXP(-'Yield curve'!G85*$G$9/100)</f>
        <v>0.6374368918666844</v>
      </c>
      <c r="H96" s="42">
        <f>EXP(-'Yield curve'!H85*$H$9/100)</f>
        <v>0.59031440156863668</v>
      </c>
      <c r="I96" s="42">
        <f>EXP(-'Yield curve'!I85*$I$9/100)</f>
        <v>0.54589243216492711</v>
      </c>
      <c r="J96" s="42">
        <f>EXP(-'Yield curve'!J85*$J$9/100)</f>
        <v>0.50444321626645638</v>
      </c>
      <c r="K96" s="42">
        <f>EXP(-'Yield curve'!K85*$K$9/100)</f>
        <v>0.46579949764982831</v>
      </c>
      <c r="L96" s="42">
        <f>EXP(-'Yield curve'!L85*$L$9/100)</f>
        <v>0.42888777114563348</v>
      </c>
      <c r="M96" s="42">
        <f>EXP(-'Yield curve'!M85*$M$9/100)</f>
        <v>0.39445902884334982</v>
      </c>
      <c r="N96" s="42">
        <f>EXP(-'Yield curve'!N85*$N$9/100)</f>
        <v>0.36238793402521513</v>
      </c>
      <c r="O96" s="42">
        <f>EXP(-'Yield curve'!O85*$O$9/100)</f>
        <v>0.33255168079565273</v>
      </c>
      <c r="P96" s="42">
        <f>EXP(-'Yield curve'!P85*$P$9/100)</f>
        <v>0.30483031544319683</v>
      </c>
      <c r="Q96" s="42">
        <f>EXP(-'Yield curve'!Q85*$Q$9/100)</f>
        <v>0.27839341606314294</v>
      </c>
      <c r="R96" s="42">
        <f>EXP(-'Yield curve'!R85*$R$9/100)</f>
        <v>0.2538834437897538</v>
      </c>
      <c r="S96" s="42">
        <f>EXP(-'Yield curve'!S85*$S$9/100)</f>
        <v>0.23119818328005884</v>
      </c>
      <c r="T96" s="42">
        <f>EXP(-'Yield curve'!T85*$T$9/100)</f>
        <v>0.2102369607264902</v>
      </c>
      <c r="U96" s="39">
        <f>EXP(-'Yield curve'!U85*$U$9/100)</f>
        <v>0.19090105916394634</v>
      </c>
      <c r="V96" s="39">
        <f t="shared" si="6"/>
        <v>77.213494231294888</v>
      </c>
      <c r="W96" s="39">
        <f t="shared" si="7"/>
        <v>5.1493180447574547</v>
      </c>
      <c r="X96" s="39">
        <f>-W96*Bonds!AS83</f>
        <v>-0.81519272238913032</v>
      </c>
      <c r="Y96" s="39">
        <f t="shared" si="8"/>
        <v>0</v>
      </c>
      <c r="Z96" s="39">
        <f t="shared" si="11"/>
        <v>-2.5778657347429905</v>
      </c>
      <c r="AA96" s="39">
        <f t="shared" si="9"/>
        <v>1.9322695271588586E-3</v>
      </c>
      <c r="AB96" s="42">
        <f>(-1/SQRT(2*PI())*EXP(-1*(NORMSINV($I$2))^2/2)/$I$2)*(W96*Bonds!AS83)</f>
        <v>-2.1726632360339226</v>
      </c>
      <c r="AC96" s="42">
        <f t="shared" si="10"/>
        <v>-6.8705644143792126</v>
      </c>
    </row>
    <row r="97" spans="1:29">
      <c r="A97" s="237">
        <v>43017</v>
      </c>
      <c r="B97" s="42">
        <f>EXP(-'Yield curve'!B86*$B$9/100)</f>
        <v>0.92727973053399881</v>
      </c>
      <c r="C97" s="42">
        <f>EXP(-'Yield curve'!C86*$C$9/100)</f>
        <v>0.86088013523564999</v>
      </c>
      <c r="D97" s="42">
        <f>EXP(-'Yield curve'!D86*$D$9/100)</f>
        <v>0.79875580956182834</v>
      </c>
      <c r="E97" s="42">
        <f>EXP(-'Yield curve'!E86*$E$9/100)</f>
        <v>0.74052195265100151</v>
      </c>
      <c r="F97" s="42">
        <f>EXP(-'Yield curve'!F86*$F$9/100)</f>
        <v>0.68625911768676906</v>
      </c>
      <c r="G97" s="42">
        <f>EXP(-'Yield curve'!G86*$G$9/100)</f>
        <v>0.63552744679078188</v>
      </c>
      <c r="H97" s="42">
        <f>EXP(-'Yield curve'!H86*$H$9/100)</f>
        <v>0.58825191262425613</v>
      </c>
      <c r="I97" s="42">
        <f>EXP(-'Yield curve'!I86*$I$9/100)</f>
        <v>0.54385823328543692</v>
      </c>
      <c r="J97" s="42">
        <f>EXP(-'Yield curve'!J86*$J$9/100)</f>
        <v>0.5024797190313578</v>
      </c>
      <c r="K97" s="42">
        <f>EXP(-'Yield curve'!K86*$K$9/100)</f>
        <v>0.46394002109164673</v>
      </c>
      <c r="L97" s="42">
        <f>EXP(-'Yield curve'!L86*$L$9/100)</f>
        <v>0.42709876189643187</v>
      </c>
      <c r="M97" s="42">
        <f>EXP(-'Yield curve'!M86*$M$9/100)</f>
        <v>0.3927586413202383</v>
      </c>
      <c r="N97" s="42">
        <f>EXP(-'Yield curve'!N86*$N$9/100)</f>
        <v>0.36078971402497878</v>
      </c>
      <c r="O97" s="42">
        <f>EXP(-'Yield curve'!O86*$O$9/100)</f>
        <v>0.33106518151030612</v>
      </c>
      <c r="P97" s="42">
        <f>EXP(-'Yield curve'!P86*$P$9/100)</f>
        <v>0.30346166080623954</v>
      </c>
      <c r="Q97" s="42">
        <f>EXP(-'Yield curve'!Q86*$Q$9/100)</f>
        <v>0.27723770499802469</v>
      </c>
      <c r="R97" s="42">
        <f>EXP(-'Yield curve'!R86*$R$9/100)</f>
        <v>0.25293569310848357</v>
      </c>
      <c r="S97" s="42">
        <f>EXP(-'Yield curve'!S86*$S$9/100)</f>
        <v>0.23045031336972266</v>
      </c>
      <c r="T97" s="42">
        <f>EXP(-'Yield curve'!T86*$T$9/100)</f>
        <v>0.20967847352823407</v>
      </c>
      <c r="U97" s="39">
        <f>EXP(-'Yield curve'!U86*$U$9/100)</f>
        <v>0.19051963859332924</v>
      </c>
      <c r="V97" s="39">
        <f t="shared" si="6"/>
        <v>77.064584682689372</v>
      </c>
      <c r="W97" s="39">
        <f t="shared" si="7"/>
        <v>5.1451916450454709</v>
      </c>
      <c r="X97" s="39">
        <f>-W97*Bonds!AS84</f>
        <v>-0.81499929338258914</v>
      </c>
      <c r="Y97" s="39">
        <f t="shared" si="8"/>
        <v>0</v>
      </c>
      <c r="Z97" s="39">
        <f t="shared" si="11"/>
        <v>-2.5772540585167767</v>
      </c>
      <c r="AA97" s="39">
        <f t="shared" si="9"/>
        <v>-1.1488154528642713E-3</v>
      </c>
      <c r="AB97" s="42">
        <f>(-1/SQRT(2*PI())*EXP(-1*(NORMSINV($I$2))^2/2)/$I$2)*(W97*Bonds!AS84)</f>
        <v>-2.1721477062950618</v>
      </c>
      <c r="AC97" s="42">
        <f t="shared" si="10"/>
        <v>-6.8689341662028607</v>
      </c>
    </row>
    <row r="98" spans="1:29">
      <c r="A98" s="237">
        <v>43014</v>
      </c>
      <c r="B98" s="42">
        <f>EXP(-'Yield curve'!B87*$B$9/100)</f>
        <v>0.92718700719718949</v>
      </c>
      <c r="C98" s="42">
        <f>EXP(-'Yield curve'!C87*$C$9/100)</f>
        <v>0.86105232848144775</v>
      </c>
      <c r="D98" s="42">
        <f>EXP(-'Yield curve'!D87*$D$9/100)</f>
        <v>0.79899547225230294</v>
      </c>
      <c r="E98" s="42">
        <f>EXP(-'Yield curve'!E87*$E$9/100)</f>
        <v>0.74096639914320639</v>
      </c>
      <c r="F98" s="42">
        <f>EXP(-'Yield curve'!F87*$F$9/100)</f>
        <v>0.68694572004841992</v>
      </c>
      <c r="G98" s="42">
        <f>EXP(-'Yield curve'!G87*$G$9/100)</f>
        <v>0.63648145328696404</v>
      </c>
      <c r="H98" s="42">
        <f>EXP(-'Yield curve'!H87*$H$9/100)</f>
        <v>0.58948853964467818</v>
      </c>
      <c r="I98" s="42">
        <f>EXP(-'Yield curve'!I87*$I$9/100)</f>
        <v>0.54516506061083536</v>
      </c>
      <c r="J98" s="42">
        <f>EXP(-'Yield curve'!J87*$J$9/100)</f>
        <v>0.50383824746081618</v>
      </c>
      <c r="K98" s="42">
        <f>EXP(-'Yield curve'!K87*$K$9/100)</f>
        <v>0.46533393097431341</v>
      </c>
      <c r="L98" s="42">
        <f>EXP(-'Yield curve'!L87*$L$9/100)</f>
        <v>0.42841625397935928</v>
      </c>
      <c r="M98" s="42">
        <f>EXP(-'Yield curve'!M87*$M$9/100)</f>
        <v>0.39398596190566842</v>
      </c>
      <c r="N98" s="42">
        <f>EXP(-'Yield curve'!N87*$N$9/100)</f>
        <v>0.36191713579613533</v>
      </c>
      <c r="O98" s="42">
        <f>EXP(-'Yield curve'!O87*$O$9/100)</f>
        <v>0.33208643419115219</v>
      </c>
      <c r="P98" s="42">
        <f>EXP(-'Yield curve'!P87*$P$9/100)</f>
        <v>0.30437341273273422</v>
      </c>
      <c r="Q98" s="42">
        <f>EXP(-'Yield curve'!Q87*$Q$9/100)</f>
        <v>0.27821530127967292</v>
      </c>
      <c r="R98" s="42">
        <f>EXP(-'Yield curve'!R87*$R$9/100)</f>
        <v>0.25396977883676858</v>
      </c>
      <c r="S98" s="42">
        <f>EXP(-'Yield curve'!S87*$S$9/100)</f>
        <v>0.23153134848535892</v>
      </c>
      <c r="T98" s="42">
        <f>EXP(-'Yield curve'!T87*$T$9/100)</f>
        <v>0.21079693547826284</v>
      </c>
      <c r="U98" s="39">
        <f>EXP(-'Yield curve'!U87*$U$9/100)</f>
        <v>0.19166619264739129</v>
      </c>
      <c r="V98" s="39">
        <f t="shared" si="6"/>
        <v>77.153219493481714</v>
      </c>
      <c r="W98" s="39">
        <f t="shared" si="7"/>
        <v>5.1527966374082608</v>
      </c>
      <c r="X98" s="39">
        <f>-W98*Bonds!AS85</f>
        <v>-0.81647867786116024</v>
      </c>
      <c r="Y98" s="39">
        <f t="shared" si="8"/>
        <v>0</v>
      </c>
      <c r="Z98" s="39">
        <f t="shared" si="11"/>
        <v>-2.581932283004162</v>
      </c>
      <c r="AA98" s="39">
        <f t="shared" si="9"/>
        <v>-4.4642264981087365E-4</v>
      </c>
      <c r="AB98" s="42">
        <f>(-1/SQRT(2*PI())*EXP(-1*(NORMSINV($I$2))^2/2)/$I$2)*(W98*Bonds!AS85)</f>
        <v>-2.1760905828447084</v>
      </c>
      <c r="AC98" s="42">
        <f t="shared" si="10"/>
        <v>-6.8814026366326093</v>
      </c>
    </row>
    <row r="99" spans="1:29">
      <c r="A99" s="237">
        <v>43013</v>
      </c>
      <c r="B99" s="42">
        <f>EXP(-'Yield curve'!B88*$B$9/100)</f>
        <v>0.92727973053399881</v>
      </c>
      <c r="C99" s="42">
        <f>EXP(-'Yield curve'!C88*$C$9/100)</f>
        <v>0.86105232848144775</v>
      </c>
      <c r="D99" s="42">
        <f>EXP(-'Yield curve'!D88*$D$9/100)</f>
        <v>0.79899547225230294</v>
      </c>
      <c r="E99" s="42">
        <f>EXP(-'Yield curve'!E88*$E$9/100)</f>
        <v>0.74096639914320639</v>
      </c>
      <c r="F99" s="42">
        <f>EXP(-'Yield curve'!F88*$F$9/100)</f>
        <v>0.68694572004841992</v>
      </c>
      <c r="G99" s="42">
        <f>EXP(-'Yield curve'!G88*$G$9/100)</f>
        <v>0.63648145328696404</v>
      </c>
      <c r="H99" s="42">
        <f>EXP(-'Yield curve'!H88*$H$9/100)</f>
        <v>0.58948853964467818</v>
      </c>
      <c r="I99" s="42">
        <f>EXP(-'Yield curve'!I88*$I$9/100)</f>
        <v>0.54531045734570127</v>
      </c>
      <c r="J99" s="42">
        <f>EXP(-'Yield curve'!J88*$J$9/100)</f>
        <v>0.50414064111831824</v>
      </c>
      <c r="K99" s="42">
        <f>EXP(-'Yield curve'!K88*$K$9/100)</f>
        <v>0.46579949764982831</v>
      </c>
      <c r="L99" s="42">
        <f>EXP(-'Yield curve'!L88*$L$9/100)</f>
        <v>0.4289821368351307</v>
      </c>
      <c r="M99" s="42">
        <f>EXP(-'Yield curve'!M88*$M$9/100)</f>
        <v>0.39464841462614625</v>
      </c>
      <c r="N99" s="42">
        <f>EXP(-'Yield curve'!N88*$N$9/100)</f>
        <v>0.36267070688083192</v>
      </c>
      <c r="O99" s="42">
        <f>EXP(-'Yield curve'!O88*$O$9/100)</f>
        <v>0.33292434733244841</v>
      </c>
      <c r="P99" s="42">
        <f>EXP(-'Yield curve'!P88*$P$9/100)</f>
        <v>0.30528790402199785</v>
      </c>
      <c r="Q99" s="42">
        <f>EXP(-'Yield curve'!Q88*$Q$9/100)</f>
        <v>0.27910701622675321</v>
      </c>
      <c r="R99" s="42">
        <f>EXP(-'Yield curve'!R88*$R$9/100)</f>
        <v>0.25483474569522174</v>
      </c>
      <c r="S99" s="42">
        <f>EXP(-'Yield curve'!S88*$S$9/100)</f>
        <v>0.23236636346505371</v>
      </c>
      <c r="T99" s="42">
        <f>EXP(-'Yield curve'!T88*$T$9/100)</f>
        <v>0.2115994877165954</v>
      </c>
      <c r="U99" s="39">
        <f>EXP(-'Yield curve'!U88*$U$9/100)</f>
        <v>0.19243439279400748</v>
      </c>
      <c r="V99" s="39">
        <f t="shared" si="6"/>
        <v>77.187677821147375</v>
      </c>
      <c r="W99" s="39">
        <f t="shared" si="7"/>
        <v>5.1571622234827492</v>
      </c>
      <c r="X99" s="39">
        <f>-W99*Bonds!AS86</f>
        <v>-0.81825535301651331</v>
      </c>
      <c r="Y99" s="39">
        <f t="shared" si="8"/>
        <v>0</v>
      </c>
      <c r="Z99" s="39">
        <f t="shared" si="11"/>
        <v>-2.5875506231573109</v>
      </c>
      <c r="AA99" s="39">
        <f t="shared" si="9"/>
        <v>1.4761000197678342E-3</v>
      </c>
      <c r="AB99" s="42">
        <f>(-1/SQRT(2*PI())*EXP(-1*(NORMSINV($I$2))^2/2)/$I$2)*(W99*Bonds!AS86)</f>
        <v>-2.1808258027336906</v>
      </c>
      <c r="AC99" s="42">
        <f t="shared" si="10"/>
        <v>-6.8963767167035233</v>
      </c>
    </row>
    <row r="100" spans="1:29">
      <c r="A100" s="237">
        <v>43012</v>
      </c>
      <c r="B100" s="42">
        <f>EXP(-'Yield curve'!B89*$B$9/100)</f>
        <v>0.92709429313225034</v>
      </c>
      <c r="C100" s="42">
        <f>EXP(-'Yield curve'!C89*$C$9/100)</f>
        <v>0.86019170653565769</v>
      </c>
      <c r="D100" s="42">
        <f>EXP(-'Yield curve'!D89*$D$9/100)</f>
        <v>0.79779787746456432</v>
      </c>
      <c r="E100" s="42">
        <f>EXP(-'Yield curve'!E89*$E$9/100)</f>
        <v>0.73963385927041991</v>
      </c>
      <c r="F100" s="42">
        <f>EXP(-'Yield curve'!F89*$F$9/100)</f>
        <v>0.68557320158429325</v>
      </c>
      <c r="G100" s="42">
        <f>EXP(-'Yield curve'!G89*$G$9/100)</f>
        <v>0.63514624469477221</v>
      </c>
      <c r="H100" s="42">
        <f>EXP(-'Yield curve'!H89*$H$9/100)</f>
        <v>0.58825191262425613</v>
      </c>
      <c r="I100" s="42">
        <f>EXP(-'Yield curve'!I89*$I$9/100)</f>
        <v>0.54414836837233493</v>
      </c>
      <c r="J100" s="42">
        <f>EXP(-'Yield curve'!J89*$J$9/100)</f>
        <v>0.5030830566243506</v>
      </c>
      <c r="K100" s="42">
        <f>EXP(-'Yield curve'!K89*$K$9/100)</f>
        <v>0.46486882963276832</v>
      </c>
      <c r="L100" s="42">
        <f>EXP(-'Yield curve'!L89*$L$9/100)</f>
        <v>0.4281335925402685</v>
      </c>
      <c r="M100" s="42">
        <f>EXP(-'Yield curve'!M89*$M$9/100)</f>
        <v>0.39389141662069904</v>
      </c>
      <c r="N100" s="42">
        <f>EXP(-'Yield curve'!N89*$N$9/100)</f>
        <v>0.3620112464853017</v>
      </c>
      <c r="O100" s="42">
        <f>EXP(-'Yield curve'!O89*$O$9/100)</f>
        <v>0.33236550398877845</v>
      </c>
      <c r="P100" s="42">
        <f>EXP(-'Yield curve'!P89*$P$9/100)</f>
        <v>0.30483031544319683</v>
      </c>
      <c r="Q100" s="42">
        <f>EXP(-'Yield curve'!Q89*$Q$9/100)</f>
        <v>0.27857164487656011</v>
      </c>
      <c r="R100" s="42">
        <f>EXP(-'Yield curve'!R89*$R$9/100)</f>
        <v>0.25422896017119162</v>
      </c>
      <c r="S100" s="42">
        <f>EXP(-'Yield curve'!S89*$S$9/100)</f>
        <v>0.23169811108359961</v>
      </c>
      <c r="T100" s="42">
        <f>EXP(-'Yield curve'!T89*$T$9/100)</f>
        <v>0.21087705353521127</v>
      </c>
      <c r="U100" s="39">
        <f>EXP(-'Yield curve'!U89*$U$9/100)</f>
        <v>0.19166619264739129</v>
      </c>
      <c r="V100" s="39">
        <f t="shared" si="6"/>
        <v>77.07390902251565</v>
      </c>
      <c r="W100" s="39">
        <f t="shared" si="7"/>
        <v>5.1531966742427882</v>
      </c>
      <c r="X100" s="39">
        <f>-W100*Bonds!AS87</f>
        <v>-0.82079177141628246</v>
      </c>
      <c r="Y100" s="39">
        <f t="shared" si="8"/>
        <v>0</v>
      </c>
      <c r="Z100" s="39">
        <f t="shared" si="11"/>
        <v>-2.5955714823997411</v>
      </c>
      <c r="AA100" s="39">
        <f t="shared" si="9"/>
        <v>1.423781559767745E-3</v>
      </c>
      <c r="AB100" s="42">
        <f>(-1/SQRT(2*PI())*EXP(-1*(NORMSINV($I$2))^2/2)/$I$2)*(W100*Bonds!AS87)</f>
        <v>-2.1875859011215018</v>
      </c>
      <c r="AC100" s="42">
        <f t="shared" si="10"/>
        <v>-6.9177540248158387</v>
      </c>
    </row>
    <row r="101" spans="1:29">
      <c r="A101" s="237">
        <v>43011</v>
      </c>
      <c r="B101" s="42">
        <f>EXP(-'Yield curve'!B90*$B$9/100)</f>
        <v>0.92672352957265292</v>
      </c>
      <c r="C101" s="42">
        <f>EXP(-'Yield curve'!C90*$C$9/100)</f>
        <v>0.85933194478164587</v>
      </c>
      <c r="D101" s="42">
        <f>EXP(-'Yield curve'!D90*$D$9/100)</f>
        <v>0.79684109419638172</v>
      </c>
      <c r="E101" s="42">
        <f>EXP(-'Yield curve'!E90*$E$9/100)</f>
        <v>0.73845139132220561</v>
      </c>
      <c r="F101" s="42">
        <f>EXP(-'Yield curve'!F90*$F$9/100)</f>
        <v>0.68420342541388712</v>
      </c>
      <c r="G101" s="42">
        <f>EXP(-'Yield curve'!G90*$G$9/100)</f>
        <v>0.63362372146619017</v>
      </c>
      <c r="H101" s="42">
        <f>EXP(-'Yield curve'!H90*$H$9/100)</f>
        <v>0.58660711106569374</v>
      </c>
      <c r="I101" s="42">
        <f>EXP(-'Yield curve'!I90*$I$9/100)</f>
        <v>0.54255453858496572</v>
      </c>
      <c r="J101" s="42">
        <f>EXP(-'Yield curve'!J90*$J$9/100)</f>
        <v>0.50157606906605556</v>
      </c>
      <c r="K101" s="42">
        <f>EXP(-'Yield curve'!K90*$K$9/100)</f>
        <v>0.46347631296326158</v>
      </c>
      <c r="L101" s="42">
        <f>EXP(-'Yield curve'!L90*$L$9/100)</f>
        <v>0.42681696971522903</v>
      </c>
      <c r="M101" s="42">
        <f>EXP(-'Yield curve'!M90*$M$9/100)</f>
        <v>0.39266439055686542</v>
      </c>
      <c r="N101" s="42">
        <f>EXP(-'Yield curve'!N90*$N$9/100)</f>
        <v>0.36088353154637448</v>
      </c>
      <c r="O101" s="42">
        <f>EXP(-'Yield curve'!O90*$O$9/100)</f>
        <v>0.3313433930952816</v>
      </c>
      <c r="P101" s="42">
        <f>EXP(-'Yield curve'!P90*$P$9/100)</f>
        <v>0.30391719486257851</v>
      </c>
      <c r="Q101" s="42">
        <f>EXP(-'Yield curve'!Q90*$Q$9/100)</f>
        <v>0.27785941351079751</v>
      </c>
      <c r="R101" s="42">
        <f>EXP(-'Yield curve'!R90*$R$9/100)</f>
        <v>0.25371086173252633</v>
      </c>
      <c r="S101" s="42">
        <f>EXP(-'Yield curve'!S90*$S$9/100)</f>
        <v>0.23136470591297453</v>
      </c>
      <c r="T101" s="42">
        <f>EXP(-'Yield curve'!T90*$T$9/100)</f>
        <v>0.21071684786039216</v>
      </c>
      <c r="U101" s="39">
        <f>EXP(-'Yield curve'!U90*$U$9/100)</f>
        <v>0.19166619264739129</v>
      </c>
      <c r="V101" s="39">
        <f t="shared" si="6"/>
        <v>76.964328630651423</v>
      </c>
      <c r="W101" s="39">
        <f t="shared" si="7"/>
        <v>5.1515987888676351</v>
      </c>
      <c r="X101" s="39">
        <f>-W101*Bonds!AS88</f>
        <v>-0.82053726314685282</v>
      </c>
      <c r="Y101" s="39">
        <f t="shared" si="8"/>
        <v>0</v>
      </c>
      <c r="Z101" s="39">
        <f t="shared" si="11"/>
        <v>-2.5947666565849956</v>
      </c>
      <c r="AA101" s="39">
        <f t="shared" si="9"/>
        <v>5.0954123702928733E-4</v>
      </c>
      <c r="AB101" s="42">
        <f>(-1/SQRT(2*PI())*EXP(-1*(NORMSINV($I$2))^2/2)/$I$2)*(W101*Bonds!AS88)</f>
        <v>-2.1869075820626223</v>
      </c>
      <c r="AC101" s="42">
        <f t="shared" si="10"/>
        <v>-6.9156089916094778</v>
      </c>
    </row>
    <row r="102" spans="1:29">
      <c r="A102" s="237">
        <v>43010</v>
      </c>
      <c r="B102" s="42">
        <f>EXP(-'Yield curve'!B91*$B$9/100)</f>
        <v>0.92700158833825408</v>
      </c>
      <c r="C102" s="42">
        <f>EXP(-'Yield curve'!C91*$C$9/100)</f>
        <v>0.85933194478164587</v>
      </c>
      <c r="D102" s="42">
        <f>EXP(-'Yield curve'!D91*$D$9/100)</f>
        <v>0.79636313294257888</v>
      </c>
      <c r="E102" s="42">
        <f>EXP(-'Yield curve'!E91*$E$9/100)</f>
        <v>0.73800845338208243</v>
      </c>
      <c r="F102" s="42">
        <f>EXP(-'Yield curve'!F91*$F$9/100)</f>
        <v>0.68386140921235583</v>
      </c>
      <c r="G102" s="42">
        <f>EXP(-'Yield curve'!G91*$G$9/100)</f>
        <v>0.63362372146619017</v>
      </c>
      <c r="H102" s="42">
        <f>EXP(-'Yield curve'!H91*$H$9/100)</f>
        <v>0.58701787979572218</v>
      </c>
      <c r="I102" s="42">
        <f>EXP(-'Yield curve'!I91*$I$9/100)</f>
        <v>0.54284397818257635</v>
      </c>
      <c r="J102" s="42">
        <f>EXP(-'Yield curve'!J91*$J$9/100)</f>
        <v>0.50172656445995578</v>
      </c>
      <c r="K102" s="42">
        <f>EXP(-'Yield curve'!K91*$K$9/100)</f>
        <v>0.46347631296326158</v>
      </c>
      <c r="L102" s="42">
        <f>EXP(-'Yield curve'!L91*$L$9/100)</f>
        <v>0.42672308031010492</v>
      </c>
      <c r="M102" s="42">
        <f>EXP(-'Yield curve'!M91*$M$9/100)</f>
        <v>0.39247595687709919</v>
      </c>
      <c r="N102" s="42">
        <f>EXP(-'Yield curve'!N91*$N$9/100)</f>
        <v>0.36060215214400121</v>
      </c>
      <c r="O102" s="42">
        <f>EXP(-'Yield curve'!O91*$O$9/100)</f>
        <v>0.33097249623602715</v>
      </c>
      <c r="P102" s="42">
        <f>EXP(-'Yield curve'!P91*$P$9/100)</f>
        <v>0.30346166080623954</v>
      </c>
      <c r="Q102" s="42">
        <f>EXP(-'Yield curve'!Q91*$Q$9/100)</f>
        <v>0.27723770499802469</v>
      </c>
      <c r="R102" s="42">
        <f>EXP(-'Yield curve'!R91*$R$9/100)</f>
        <v>0.25293569310848357</v>
      </c>
      <c r="S102" s="42">
        <f>EXP(-'Yield curve'!S91*$S$9/100)</f>
        <v>0.23045031336972266</v>
      </c>
      <c r="T102" s="42">
        <f>EXP(-'Yield curve'!T91*$T$9/100)</f>
        <v>0.20967847352823407</v>
      </c>
      <c r="U102" s="39">
        <f>EXP(-'Yield curve'!U91*$U$9/100)</f>
        <v>0.19051963859332924</v>
      </c>
      <c r="V102" s="39">
        <f t="shared" si="6"/>
        <v>76.925132103680667</v>
      </c>
      <c r="W102" s="39">
        <f t="shared" si="7"/>
        <v>5.1464657912619511</v>
      </c>
      <c r="X102" s="39">
        <f>-W102*Bonds!AS89</f>
        <v>-0.81866529602896299</v>
      </c>
      <c r="Y102" s="39">
        <f t="shared" si="8"/>
        <v>0</v>
      </c>
      <c r="Z102" s="39">
        <f t="shared" si="11"/>
        <v>-2.5888469767875226</v>
      </c>
      <c r="AA102" s="39">
        <f t="shared" si="9"/>
        <v>-1.784376790411768E-3</v>
      </c>
      <c r="AB102" s="42">
        <f>(-1/SQRT(2*PI())*EXP(-1*(NORMSINV($I$2))^2/2)/$I$2)*(W102*Bonds!AS89)</f>
        <v>-2.1819183886800029</v>
      </c>
      <c r="AC102" s="42">
        <f t="shared" si="10"/>
        <v>-6.8998317768333601</v>
      </c>
    </row>
    <row r="103" spans="1:29">
      <c r="A103" s="237">
        <v>43007</v>
      </c>
      <c r="B103" s="42">
        <f>EXP(-'Yield curve'!B92*$B$9/100)</f>
        <v>0.92672352957265292</v>
      </c>
      <c r="C103" s="42">
        <f>EXP(-'Yield curve'!C92*$C$9/100)</f>
        <v>0.85916009557818274</v>
      </c>
      <c r="D103" s="42">
        <f>EXP(-'Yield curve'!D92*$D$9/100)</f>
        <v>0.79636313294257888</v>
      </c>
      <c r="E103" s="42">
        <f>EXP(-'Yield curve'!E92*$E$9/100)</f>
        <v>0.73845139132220561</v>
      </c>
      <c r="F103" s="42">
        <f>EXP(-'Yield curve'!F92*$F$9/100)</f>
        <v>0.68488797105507604</v>
      </c>
      <c r="G103" s="42">
        <f>EXP(-'Yield curve'!G92*$G$9/100)</f>
        <v>0.63476527125141757</v>
      </c>
      <c r="H103" s="42">
        <f>EXP(-'Yield curve'!H92*$H$9/100)</f>
        <v>0.58825191262425613</v>
      </c>
      <c r="I103" s="42">
        <f>EXP(-'Yield curve'!I92*$I$9/100)</f>
        <v>0.54429349395311832</v>
      </c>
      <c r="J103" s="42">
        <f>EXP(-'Yield curve'!J92*$J$9/100)</f>
        <v>0.50338499703138917</v>
      </c>
      <c r="K103" s="42">
        <f>EXP(-'Yield curve'!K92*$K$9/100)</f>
        <v>0.46533393097431341</v>
      </c>
      <c r="L103" s="42">
        <f>EXP(-'Yield curve'!L92*$L$9/100)</f>
        <v>0.42869910203657724</v>
      </c>
      <c r="M103" s="42">
        <f>EXP(-'Yield curve'!M92*$M$9/100)</f>
        <v>0.39455371037160109</v>
      </c>
      <c r="N103" s="42">
        <f>EXP(-'Yield curve'!N92*$N$9/100)</f>
        <v>0.36276501352395324</v>
      </c>
      <c r="O103" s="42">
        <f>EXP(-'Yield curve'!O92*$O$9/100)</f>
        <v>0.33320412127281185</v>
      </c>
      <c r="P103" s="42">
        <f>EXP(-'Yield curve'!P92*$P$9/100)</f>
        <v>0.30574617949871175</v>
      </c>
      <c r="Q103" s="42">
        <f>EXP(-'Yield curve'!Q92*$Q$9/100)</f>
        <v>0.27964341647736701</v>
      </c>
      <c r="R103" s="42">
        <f>EXP(-'Yield curve'!R92*$R$9/100)</f>
        <v>0.25544197470586677</v>
      </c>
      <c r="S103" s="42">
        <f>EXP(-'Yield curve'!S92*$S$9/100)</f>
        <v>0.23303654318740508</v>
      </c>
      <c r="T103" s="42">
        <f>EXP(-'Yield curve'!T92*$T$9/100)</f>
        <v>0.21232439685263998</v>
      </c>
      <c r="U103" s="39">
        <f>EXP(-'Yield curve'!U92*$U$9/100)</f>
        <v>0.19320567189501364</v>
      </c>
      <c r="V103" s="39">
        <f t="shared" si="6"/>
        <v>77.062640891495292</v>
      </c>
      <c r="W103" s="39">
        <f t="shared" si="7"/>
        <v>5.1625052099885815</v>
      </c>
      <c r="X103" s="39">
        <f>-W103*Bonds!AS90</f>
        <v>-0.82121199539509671</v>
      </c>
      <c r="Y103" s="39">
        <f t="shared" si="8"/>
        <v>0</v>
      </c>
      <c r="Z103" s="39">
        <f t="shared" si="11"/>
        <v>-2.5969003473002124</v>
      </c>
      <c r="AA103" s="39">
        <f t="shared" si="9"/>
        <v>1.4015961530362553E-3</v>
      </c>
      <c r="AB103" s="42">
        <f>(-1/SQRT(2*PI())*EXP(-1*(NORMSINV($I$2))^2/2)/$I$2)*(W103*Bonds!AS90)</f>
        <v>-2.1887058880455679</v>
      </c>
      <c r="AC103" s="42">
        <f t="shared" si="10"/>
        <v>-6.9212957344454935</v>
      </c>
    </row>
    <row r="104" spans="1:29">
      <c r="A104" s="237">
        <v>43006</v>
      </c>
      <c r="B104" s="42">
        <f>EXP(-'Yield curve'!B93*$B$9/100)</f>
        <v>0.92653820339997339</v>
      </c>
      <c r="C104" s="42">
        <f>EXP(-'Yield curve'!C93*$C$9/100)</f>
        <v>0.85864475413872787</v>
      </c>
      <c r="D104" s="42">
        <f>EXP(-'Yield curve'!D93*$D$9/100)</f>
        <v>0.79564672855326302</v>
      </c>
      <c r="E104" s="42">
        <f>EXP(-'Yield curve'!E93*$E$9/100)</f>
        <v>0.7372708138099564</v>
      </c>
      <c r="F104" s="42">
        <f>EXP(-'Yield curve'!F93*$F$9/100)</f>
        <v>0.68317788961989967</v>
      </c>
      <c r="G104" s="42">
        <f>EXP(-'Yield curve'!G93*$G$9/100)</f>
        <v>0.63305371665750987</v>
      </c>
      <c r="H104" s="42">
        <f>EXP(-'Yield curve'!H93*$H$9/100)</f>
        <v>0.58660711106569374</v>
      </c>
      <c r="I104" s="42">
        <f>EXP(-'Yield curve'!I93*$I$9/100)</f>
        <v>0.54255453858496572</v>
      </c>
      <c r="J104" s="42">
        <f>EXP(-'Yield curve'!J93*$J$9/100)</f>
        <v>0.50157606906605556</v>
      </c>
      <c r="K104" s="42">
        <f>EXP(-'Yield curve'!K93*$K$9/100)</f>
        <v>0.46347631296326158</v>
      </c>
      <c r="L104" s="42">
        <f>EXP(-'Yield curve'!L93*$L$9/100)</f>
        <v>0.42709876189643187</v>
      </c>
      <c r="M104" s="42">
        <f>EXP(-'Yield curve'!M93*$M$9/100)</f>
        <v>0.39323023458919276</v>
      </c>
      <c r="N104" s="42">
        <f>EXP(-'Yield curve'!N93*$N$9/100)</f>
        <v>0.36172898780823776</v>
      </c>
      <c r="O104" s="42">
        <f>EXP(-'Yield curve'!O93*$O$9/100)</f>
        <v>0.33245857935983919</v>
      </c>
      <c r="P104" s="42">
        <f>EXP(-'Yield curve'!P93*$P$9/100)</f>
        <v>0.30528790402199785</v>
      </c>
      <c r="Q104" s="42">
        <f>EXP(-'Yield curve'!Q93*$Q$9/100)</f>
        <v>0.27937508761600982</v>
      </c>
      <c r="R104" s="42">
        <f>EXP(-'Yield curve'!R93*$R$9/100)</f>
        <v>0.25535513919733965</v>
      </c>
      <c r="S104" s="42">
        <f>EXP(-'Yield curve'!S93*$S$9/100)</f>
        <v>0.23312045144553284</v>
      </c>
      <c r="T104" s="42">
        <f>EXP(-'Yield curve'!T93*$T$9/100)</f>
        <v>0.21256658468588799</v>
      </c>
      <c r="U104" s="39">
        <f>EXP(-'Yield curve'!U93*$U$9/100)</f>
        <v>0.1935924699078839</v>
      </c>
      <c r="V104" s="39">
        <f t="shared" si="6"/>
        <v>76.954781365974995</v>
      </c>
      <c r="W104" s="39">
        <f t="shared" si="7"/>
        <v>5.1616850745772362</v>
      </c>
      <c r="X104" s="39">
        <f>-W104*Bonds!AS91</f>
        <v>-0.82238528190235538</v>
      </c>
      <c r="Y104" s="39">
        <f t="shared" si="8"/>
        <v>0</v>
      </c>
      <c r="Z104" s="39">
        <f t="shared" si="11"/>
        <v>-2.6006106050110938</v>
      </c>
      <c r="AA104" s="39">
        <f t="shared" si="9"/>
        <v>2.8254435039463122E-3</v>
      </c>
      <c r="AB104" s="42">
        <f>(-1/SQRT(2*PI())*EXP(-1*(NORMSINV($I$2))^2/2)/$I$2)*(W104*Bonds!AS91)</f>
        <v>-2.1918329479292535</v>
      </c>
      <c r="AC104" s="42">
        <f t="shared" si="10"/>
        <v>-6.931184366057682</v>
      </c>
    </row>
    <row r="105" spans="1:29">
      <c r="A105" s="237">
        <v>43005</v>
      </c>
      <c r="B105" s="42">
        <f>EXP(-'Yield curve'!B94*$B$9/100)</f>
        <v>0.92653820339997339</v>
      </c>
      <c r="C105" s="42">
        <f>EXP(-'Yield curve'!C94*$C$9/100)</f>
        <v>0.85847304235965038</v>
      </c>
      <c r="D105" s="42">
        <f>EXP(-'Yield curve'!D94*$D$9/100)</f>
        <v>0.79516948370390328</v>
      </c>
      <c r="E105" s="42">
        <f>EXP(-'Yield curve'!E94*$E$9/100)</f>
        <v>0.73653391150870562</v>
      </c>
      <c r="F105" s="42">
        <f>EXP(-'Yield curve'!F94*$F$9/100)</f>
        <v>0.68215389097645218</v>
      </c>
      <c r="G105" s="42">
        <f>EXP(-'Yield curve'!G94*$G$9/100)</f>
        <v>0.63172569875936868</v>
      </c>
      <c r="H105" s="42">
        <f>EXP(-'Yield curve'!H94*$H$9/100)</f>
        <v>0.58496690850988675</v>
      </c>
      <c r="I105" s="42">
        <f>EXP(-'Yield curve'!I94*$I$9/100)</f>
        <v>0.54067693923712146</v>
      </c>
      <c r="J105" s="42">
        <f>EXP(-'Yield curve'!J94*$J$9/100)</f>
        <v>0.49947386728994364</v>
      </c>
      <c r="K105" s="42">
        <f>EXP(-'Yield curve'!K94*$K$9/100)</f>
        <v>0.46116471520865843</v>
      </c>
      <c r="L105" s="42">
        <f>EXP(-'Yield curve'!L94*$L$9/100)</f>
        <v>0.42447592016943897</v>
      </c>
      <c r="M105" s="42">
        <f>EXP(-'Yield curve'!M94*$M$9/100)</f>
        <v>0.3903154580578147</v>
      </c>
      <c r="N105" s="42">
        <f>EXP(-'Yield curve'!N94*$N$9/100)</f>
        <v>0.35854539576479383</v>
      </c>
      <c r="O105" s="42">
        <f>EXP(-'Yield curve'!O94*$O$9/100)</f>
        <v>0.32903208834804992</v>
      </c>
      <c r="P105" s="42">
        <f>EXP(-'Yield curve'!P94*$P$9/100)</f>
        <v>0.30164634224304404</v>
      </c>
      <c r="Q105" s="42">
        <f>EXP(-'Yield curve'!Q94*$Q$9/100)</f>
        <v>0.27546904942089107</v>
      </c>
      <c r="R105" s="42">
        <f>EXP(-'Yield curve'!R94*$R$9/100)</f>
        <v>0.25122156503589449</v>
      </c>
      <c r="S105" s="42">
        <f>EXP(-'Yield curve'!S94*$S$9/100)</f>
        <v>0.22879703007549745</v>
      </c>
      <c r="T105" s="42">
        <f>EXP(-'Yield curve'!T94*$T$9/100)</f>
        <v>0.20809095733220162</v>
      </c>
      <c r="U105" s="39">
        <f>EXP(-'Yield curve'!U94*$U$9/100)</f>
        <v>0.18900156188780515</v>
      </c>
      <c r="V105" s="39">
        <f t="shared" si="6"/>
        <v>76.737962588074438</v>
      </c>
      <c r="W105" s="39">
        <f t="shared" si="7"/>
        <v>5.1366397822147531</v>
      </c>
      <c r="X105" s="39">
        <f>-W105*Bonds!AS92</f>
        <v>-0.81840239696567296</v>
      </c>
      <c r="Y105" s="39">
        <f t="shared" si="8"/>
        <v>0</v>
      </c>
      <c r="Z105" s="39">
        <f t="shared" si="11"/>
        <v>-2.5880156169528017</v>
      </c>
      <c r="AA105" s="39">
        <f t="shared" si="9"/>
        <v>-1.979462702736301E-3</v>
      </c>
      <c r="AB105" s="42">
        <f>(-1/SQRT(2*PI())*EXP(-1*(NORMSINV($I$2))^2/2)/$I$2)*(W105*Bonds!AS92)</f>
        <v>-2.1812177063580065</v>
      </c>
      <c r="AC105" s="42">
        <f t="shared" si="10"/>
        <v>-6.8976160247796363</v>
      </c>
    </row>
    <row r="106" spans="1:29">
      <c r="A106" s="237">
        <v>43004</v>
      </c>
      <c r="B106" s="42">
        <f>EXP(-'Yield curve'!B95*$B$9/100)</f>
        <v>0.92672352957265292</v>
      </c>
      <c r="C106" s="42">
        <f>EXP(-'Yield curve'!C95*$C$9/100)</f>
        <v>0.85898828074112343</v>
      </c>
      <c r="D106" s="42">
        <f>EXP(-'Yield curve'!D95*$D$9/100)</f>
        <v>0.79612425983545376</v>
      </c>
      <c r="E106" s="42">
        <f>EXP(-'Yield curve'!E95*$E$9/100)</f>
        <v>0.73800845338208243</v>
      </c>
      <c r="F106" s="42">
        <f>EXP(-'Yield curve'!F95*$F$9/100)</f>
        <v>0.68420342541388712</v>
      </c>
      <c r="G106" s="42">
        <f>EXP(-'Yield curve'!G95*$G$9/100)</f>
        <v>0.6338138370985491</v>
      </c>
      <c r="H106" s="42">
        <f>EXP(-'Yield curve'!H95*$H$9/100)</f>
        <v>0.58701787979572218</v>
      </c>
      <c r="I106" s="42">
        <f>EXP(-'Yield curve'!I95*$I$9/100)</f>
        <v>0.54269923908779794</v>
      </c>
      <c r="J106" s="42">
        <f>EXP(-'Yield curve'!J95*$J$9/100)</f>
        <v>0.50142561881400194</v>
      </c>
      <c r="K106" s="42">
        <f>EXP(-'Yield curve'!K95*$K$9/100)</f>
        <v>0.46301306831122807</v>
      </c>
      <c r="L106" s="42">
        <f>EXP(-'Yield curve'!L95*$L$9/100)</f>
        <v>0.42625394299459207</v>
      </c>
      <c r="M106" s="42">
        <f>EXP(-'Yield curve'!M95*$M$9/100)</f>
        <v>0.39200526819853648</v>
      </c>
      <c r="N106" s="42">
        <f>EXP(-'Yield curve'!N95*$N$9/100)</f>
        <v>0.36013367392303502</v>
      </c>
      <c r="O106" s="42">
        <f>EXP(-'Yield curve'!O95*$O$9/100)</f>
        <v>0.33050945894303124</v>
      </c>
      <c r="P106" s="42">
        <f>EXP(-'Yield curve'!P95*$P$9/100)</f>
        <v>0.30300680953876541</v>
      </c>
      <c r="Q106" s="42">
        <f>EXP(-'Yield curve'!Q95*$Q$9/100)</f>
        <v>0.27670591928208038</v>
      </c>
      <c r="R106" s="42">
        <f>EXP(-'Yield curve'!R95*$R$9/100)</f>
        <v>0.2523344219553777</v>
      </c>
      <c r="S106" s="42">
        <f>EXP(-'Yield curve'!S95*$S$9/100)</f>
        <v>0.22978757127392302</v>
      </c>
      <c r="T106" s="42">
        <f>EXP(-'Yield curve'!T95*$T$9/100)</f>
        <v>0.20896259799369526</v>
      </c>
      <c r="U106" s="39">
        <f>EXP(-'Yield curve'!U95*$U$9/100)</f>
        <v>0.18975908216588572</v>
      </c>
      <c r="V106" s="39">
        <f t="shared" si="6"/>
        <v>76.890163799522881</v>
      </c>
      <c r="W106" s="39">
        <f t="shared" si="7"/>
        <v>5.1427455357082286</v>
      </c>
      <c r="X106" s="39">
        <f>-W106*Bonds!AS93</f>
        <v>-0.81827498247131847</v>
      </c>
      <c r="Y106" s="39">
        <f t="shared" si="8"/>
        <v>0</v>
      </c>
      <c r="Z106" s="39">
        <f t="shared" si="11"/>
        <v>-2.5876126969437228</v>
      </c>
      <c r="AA106" s="39">
        <f t="shared" si="9"/>
        <v>-1.7128258247874895E-3</v>
      </c>
      <c r="AB106" s="42">
        <f>(-1/SQRT(2*PI())*EXP(-1*(NORMSINV($I$2))^2/2)/$I$2)*(W106*Bonds!AS93)</f>
        <v>-2.1808781194357749</v>
      </c>
      <c r="AC106" s="42">
        <f t="shared" si="10"/>
        <v>-6.8965421566417779</v>
      </c>
    </row>
    <row r="107" spans="1:29">
      <c r="A107" s="237">
        <v>43003</v>
      </c>
      <c r="B107" s="42">
        <f>EXP(-'Yield curve'!B96*$B$9/100)</f>
        <v>0.92727973053399881</v>
      </c>
      <c r="C107" s="42">
        <f>EXP(-'Yield curve'!C96*$C$9/100)</f>
        <v>0.86019170653565769</v>
      </c>
      <c r="D107" s="42">
        <f>EXP(-'Yield curve'!D96*$D$9/100)</f>
        <v>0.79779787746456432</v>
      </c>
      <c r="E107" s="42">
        <f>EXP(-'Yield curve'!E96*$E$9/100)</f>
        <v>0.73978180083593736</v>
      </c>
      <c r="F107" s="42">
        <f>EXP(-'Yield curve'!F96*$F$9/100)</f>
        <v>0.68591607389602016</v>
      </c>
      <c r="G107" s="42">
        <f>EXP(-'Yield curve'!G96*$G$9/100)</f>
        <v>0.63571813362641427</v>
      </c>
      <c r="H107" s="42">
        <f>EXP(-'Yield curve'!H96*$H$9/100)</f>
        <v>0.58907604205792596</v>
      </c>
      <c r="I107" s="42">
        <f>EXP(-'Yield curve'!I96*$I$9/100)</f>
        <v>0.54472910296865462</v>
      </c>
      <c r="J107" s="42">
        <f>EXP(-'Yield curve'!J96*$J$9/100)</f>
        <v>0.50338499703138917</v>
      </c>
      <c r="K107" s="42">
        <f>EXP(-'Yield curve'!K96*$K$9/100)</f>
        <v>0.46486882963276832</v>
      </c>
      <c r="L107" s="42">
        <f>EXP(-'Yield curve'!L96*$L$9/100)</f>
        <v>0.42775700070354389</v>
      </c>
      <c r="M107" s="42">
        <f>EXP(-'Yield curve'!M96*$M$9/100)</f>
        <v>0.39313587065701616</v>
      </c>
      <c r="N107" s="42">
        <f>EXP(-'Yield curve'!N96*$N$9/100)</f>
        <v>0.36088353154637448</v>
      </c>
      <c r="O107" s="42">
        <f>EXP(-'Yield curve'!O96*$O$9/100)</f>
        <v>0.33087983690999206</v>
      </c>
      <c r="P107" s="42">
        <f>EXP(-'Yield curve'!P96*$P$9/100)</f>
        <v>0.30300680953876541</v>
      </c>
      <c r="Q107" s="42">
        <f>EXP(-'Yield curve'!Q96*$Q$9/100)</f>
        <v>0.2765288841510245</v>
      </c>
      <c r="R107" s="42">
        <f>EXP(-'Yield curve'!R96*$R$9/100)</f>
        <v>0.25199148039463831</v>
      </c>
      <c r="S107" s="42">
        <f>EXP(-'Yield curve'!S96*$S$9/100)</f>
        <v>0.22929176578267108</v>
      </c>
      <c r="T107" s="42">
        <f>EXP(-'Yield curve'!T96*$T$9/100)</f>
        <v>0.20832831629246173</v>
      </c>
      <c r="U107" s="39">
        <f>EXP(-'Yield curve'!U96*$U$9/100)</f>
        <v>0.18900156188780515</v>
      </c>
      <c r="V107" s="39">
        <f t="shared" si="6"/>
        <v>77.022089223023158</v>
      </c>
      <c r="W107" s="39">
        <f t="shared" si="7"/>
        <v>5.1406768982575599</v>
      </c>
      <c r="X107" s="39">
        <f>-W107*Bonds!AS94</f>
        <v>-0.81877066397049669</v>
      </c>
      <c r="Y107" s="39">
        <f t="shared" si="8"/>
        <v>0</v>
      </c>
      <c r="Z107" s="39">
        <f t="shared" si="11"/>
        <v>-2.5891801794751328</v>
      </c>
      <c r="AA107" s="39">
        <f t="shared" si="9"/>
        <v>-1.2969578585849684E-3</v>
      </c>
      <c r="AB107" s="42">
        <f>(-1/SQRT(2*PI())*EXP(-1*(NORMSINV($I$2))^2/2)/$I$2)*(W107*Bonds!AS94)</f>
        <v>-2.182199216816147</v>
      </c>
      <c r="AC107" s="42">
        <f t="shared" si="10"/>
        <v>-6.9007198333746356</v>
      </c>
    </row>
    <row r="108" spans="1:29">
      <c r="A108" s="237">
        <v>43000</v>
      </c>
      <c r="B108" s="42">
        <f>EXP(-'Yield curve'!B97*$B$9/100)</f>
        <v>0.92746520502693663</v>
      </c>
      <c r="C108" s="42">
        <f>EXP(-'Yield curve'!C97*$C$9/100)</f>
        <v>0.86019170653565769</v>
      </c>
      <c r="D108" s="42">
        <f>EXP(-'Yield curve'!D97*$D$9/100)</f>
        <v>0.79779787746456432</v>
      </c>
      <c r="E108" s="42">
        <f>EXP(-'Yield curve'!E97*$E$9/100)</f>
        <v>0.73992977199272703</v>
      </c>
      <c r="F108" s="42">
        <f>EXP(-'Yield curve'!F97*$F$9/100)</f>
        <v>0.68625911768676906</v>
      </c>
      <c r="G108" s="42">
        <f>EXP(-'Yield curve'!G97*$G$9/100)</f>
        <v>0.63609967895874342</v>
      </c>
      <c r="H108" s="42">
        <f>EXP(-'Yield curve'!H97*$H$9/100)</f>
        <v>0.58948853964467818</v>
      </c>
      <c r="I108" s="42">
        <f>EXP(-'Yield curve'!I97*$I$9/100)</f>
        <v>0.54545589285819995</v>
      </c>
      <c r="J108" s="42">
        <f>EXP(-'Yield curve'!J97*$J$9/100)</f>
        <v>0.50444321626645638</v>
      </c>
      <c r="K108" s="42">
        <f>EXP(-'Yield curve'!K97*$K$9/100)</f>
        <v>0.46626553012487953</v>
      </c>
      <c r="L108" s="42">
        <f>EXP(-'Yield curve'!L97*$L$9/100)</f>
        <v>0.42935980726616302</v>
      </c>
      <c r="M108" s="42">
        <f>EXP(-'Yield curve'!M97*$M$9/100)</f>
        <v>0.3949326638021009</v>
      </c>
      <c r="N108" s="42">
        <f>EXP(-'Yield curve'!N97*$N$9/100)</f>
        <v>0.3628593446899897</v>
      </c>
      <c r="O108" s="42">
        <f>EXP(-'Yield curve'!O97*$O$9/100)</f>
        <v>0.333017579201554</v>
      </c>
      <c r="P108" s="42">
        <f>EXP(-'Yield curve'!P97*$P$9/100)</f>
        <v>0.30528790402199785</v>
      </c>
      <c r="Q108" s="42">
        <f>EXP(-'Yield curve'!Q97*$Q$9/100)</f>
        <v>0.27874998779292692</v>
      </c>
      <c r="R108" s="42">
        <f>EXP(-'Yield curve'!R97*$R$9/100)</f>
        <v>0.25414253701750217</v>
      </c>
      <c r="S108" s="42">
        <f>EXP(-'Yield curve'!S97*$S$9/100)</f>
        <v>0.23136470591297453</v>
      </c>
      <c r="T108" s="42">
        <f>EXP(-'Yield curve'!T97*$T$9/100)</f>
        <v>0.21031686595259771</v>
      </c>
      <c r="U108" s="39">
        <f>EXP(-'Yield curve'!U97*$U$9/100)</f>
        <v>0.19090105916394634</v>
      </c>
      <c r="V108" s="39">
        <f t="shared" si="6"/>
        <v>77.12211335400832</v>
      </c>
      <c r="W108" s="39">
        <f t="shared" si="7"/>
        <v>5.151972641873046</v>
      </c>
      <c r="X108" s="39">
        <f>-W108*Bonds!AS95</f>
        <v>-0.82458416980178473</v>
      </c>
      <c r="Y108" s="39">
        <f t="shared" si="8"/>
        <v>0</v>
      </c>
      <c r="Z108" s="39">
        <f t="shared" si="11"/>
        <v>-2.6075640990926736</v>
      </c>
      <c r="AA108" s="39">
        <f t="shared" si="9"/>
        <v>7.7870692464476754E-4</v>
      </c>
      <c r="AB108" s="42">
        <f>(-1/SQRT(2*PI())*EXP(-1*(NORMSINV($I$2))^2/2)/$I$2)*(W108*Bonds!AS95)</f>
        <v>-2.1976934552277592</v>
      </c>
      <c r="AC108" s="42">
        <f t="shared" si="10"/>
        <v>-6.9497169173649995</v>
      </c>
    </row>
    <row r="109" spans="1:29">
      <c r="A109" s="237">
        <v>42999</v>
      </c>
      <c r="B109" s="42">
        <f>EXP(-'Yield curve'!B98*$B$9/100)</f>
        <v>0.92700158833825408</v>
      </c>
      <c r="C109" s="42">
        <f>EXP(-'Yield curve'!C98*$C$9/100)</f>
        <v>0.85933194478164587</v>
      </c>
      <c r="D109" s="42">
        <f>EXP(-'Yield curve'!D98*$D$9/100)</f>
        <v>0.79684109419638172</v>
      </c>
      <c r="E109" s="42">
        <f>EXP(-'Yield curve'!E98*$E$9/100)</f>
        <v>0.73904238880273576</v>
      </c>
      <c r="F109" s="42">
        <f>EXP(-'Yield curve'!F98*$F$9/100)</f>
        <v>0.68557320158429325</v>
      </c>
      <c r="G109" s="42">
        <f>EXP(-'Yield curve'!G98*$G$9/100)</f>
        <v>0.63571813362641427</v>
      </c>
      <c r="H109" s="42">
        <f>EXP(-'Yield curve'!H98*$H$9/100)</f>
        <v>0.58948853964467818</v>
      </c>
      <c r="I109" s="42">
        <f>EXP(-'Yield curve'!I98*$I$9/100)</f>
        <v>0.54545589285819995</v>
      </c>
      <c r="J109" s="42">
        <f>EXP(-'Yield curve'!J98*$J$9/100)</f>
        <v>0.50444321626645638</v>
      </c>
      <c r="K109" s="42">
        <f>EXP(-'Yield curve'!K98*$K$9/100)</f>
        <v>0.46626553012487953</v>
      </c>
      <c r="L109" s="42">
        <f>EXP(-'Yield curve'!L98*$L$9/100)</f>
        <v>0.42935980726616302</v>
      </c>
      <c r="M109" s="42">
        <f>EXP(-'Yield curve'!M98*$M$9/100)</f>
        <v>0.3949326638021009</v>
      </c>
      <c r="N109" s="42">
        <f>EXP(-'Yield curve'!N98*$N$9/100)</f>
        <v>0.3628593446899897</v>
      </c>
      <c r="O109" s="42">
        <f>EXP(-'Yield curve'!O98*$O$9/100)</f>
        <v>0.333017579201554</v>
      </c>
      <c r="P109" s="42">
        <f>EXP(-'Yield curve'!P98*$P$9/100)</f>
        <v>0.30528790402199785</v>
      </c>
      <c r="Q109" s="42">
        <f>EXP(-'Yield curve'!Q98*$Q$9/100)</f>
        <v>0.27866080206731031</v>
      </c>
      <c r="R109" s="42">
        <f>EXP(-'Yield curve'!R98*$R$9/100)</f>
        <v>0.25396977883676858</v>
      </c>
      <c r="S109" s="42">
        <f>EXP(-'Yield curve'!S98*$S$9/100)</f>
        <v>0.23111496691392258</v>
      </c>
      <c r="T109" s="42">
        <f>EXP(-'Yield curve'!T98*$T$9/100)</f>
        <v>0.20999742715134137</v>
      </c>
      <c r="U109" s="39">
        <f>EXP(-'Yield curve'!U98*$U$9/100)</f>
        <v>0.19051963859332924</v>
      </c>
      <c r="V109" s="39">
        <f t="shared" si="6"/>
        <v>77.062104559560083</v>
      </c>
      <c r="W109" s="39">
        <f t="shared" si="7"/>
        <v>5.1516309140658691</v>
      </c>
      <c r="X109" s="39">
        <f>-W109*Bonds!AS96</f>
        <v>-0.82398674613976608</v>
      </c>
      <c r="Y109" s="39">
        <f t="shared" si="8"/>
        <v>0</v>
      </c>
      <c r="Z109" s="39">
        <f t="shared" si="11"/>
        <v>-2.6056748795926161</v>
      </c>
      <c r="AA109" s="39">
        <f t="shared" si="9"/>
        <v>-1.4385181300824446E-3</v>
      </c>
      <c r="AB109" s="42">
        <f>(-1/SQRT(2*PI())*EXP(-1*(NORMSINV($I$2))^2/2)/$I$2)*(W109*Bonds!AS96)</f>
        <v>-2.1961011931881758</v>
      </c>
      <c r="AC109" s="42">
        <f t="shared" si="10"/>
        <v>-6.9446817426880907</v>
      </c>
    </row>
    <row r="110" spans="1:29">
      <c r="A110" s="237">
        <v>42998</v>
      </c>
      <c r="B110" s="42">
        <f>EXP(-'Yield curve'!B99*$B$9/100)</f>
        <v>0.92681620655938224</v>
      </c>
      <c r="C110" s="42">
        <f>EXP(-'Yield curve'!C99*$C$9/100)</f>
        <v>0.85967574631528121</v>
      </c>
      <c r="D110" s="42">
        <f>EXP(-'Yield curve'!D99*$D$9/100)</f>
        <v>0.79779787746456432</v>
      </c>
      <c r="E110" s="42">
        <f>EXP(-'Yield curve'!E99*$E$9/100)</f>
        <v>0.74037386306992303</v>
      </c>
      <c r="F110" s="42">
        <f>EXP(-'Yield curve'!F99*$F$9/100)</f>
        <v>0.68728927879097224</v>
      </c>
      <c r="G110" s="42">
        <f>EXP(-'Yield curve'!G99*$G$9/100)</f>
        <v>0.6374368918666844</v>
      </c>
      <c r="H110" s="42">
        <f>EXP(-'Yield curve'!H99*$H$9/100)</f>
        <v>0.5911414205090112</v>
      </c>
      <c r="I110" s="42">
        <f>EXP(-'Yield curve'!I99*$I$9/100)</f>
        <v>0.54705824577925533</v>
      </c>
      <c r="J110" s="42">
        <f>EXP(-'Yield curve'!J99*$J$9/100)</f>
        <v>0.50595881818142696</v>
      </c>
      <c r="K110" s="42">
        <f>EXP(-'Yield curve'!K99*$K$9/100)</f>
        <v>0.46766642700990924</v>
      </c>
      <c r="L110" s="42">
        <f>EXP(-'Yield curve'!L99*$L$9/100)</f>
        <v>0.43058953398593081</v>
      </c>
      <c r="M110" s="42">
        <f>EXP(-'Yield curve'!M99*$M$9/100)</f>
        <v>0.39597666350779498</v>
      </c>
      <c r="N110" s="42">
        <f>EXP(-'Yield curve'!N99*$N$9/100)</f>
        <v>0.36370942976821197</v>
      </c>
      <c r="O110" s="42">
        <f>EXP(-'Yield curve'!O99*$O$9/100)</f>
        <v>0.3336709337350714</v>
      </c>
      <c r="P110" s="42">
        <f>EXP(-'Yield curve'!P99*$P$9/100)</f>
        <v>0.30574617949871175</v>
      </c>
      <c r="Q110" s="42">
        <f>EXP(-'Yield curve'!Q99*$Q$9/100)</f>
        <v>0.27910701622675321</v>
      </c>
      <c r="R110" s="42">
        <f>EXP(-'Yield curve'!R99*$R$9/100)</f>
        <v>0.25440189465516894</v>
      </c>
      <c r="S110" s="42">
        <f>EXP(-'Yield curve'!S99*$S$9/100)</f>
        <v>0.23153134848535892</v>
      </c>
      <c r="T110" s="42">
        <f>EXP(-'Yield curve'!T99*$T$9/100)</f>
        <v>0.21039680154846108</v>
      </c>
      <c r="U110" s="39">
        <f>EXP(-'Yield curve'!U99*$U$9/100)</f>
        <v>0.19090105916394634</v>
      </c>
      <c r="V110" s="39">
        <f t="shared" si="6"/>
        <v>77.173119491103051</v>
      </c>
      <c r="W110" s="39">
        <f t="shared" si="7"/>
        <v>5.1553602173199824</v>
      </c>
      <c r="X110" s="39">
        <f>-W110*Bonds!AS97</f>
        <v>-0.82640106458837426</v>
      </c>
      <c r="Y110" s="39">
        <f t="shared" si="8"/>
        <v>0</v>
      </c>
      <c r="Z110" s="39">
        <f t="shared" si="11"/>
        <v>-2.6133096248871821</v>
      </c>
      <c r="AA110" s="39">
        <f t="shared" si="9"/>
        <v>9.6215362347185085E-4</v>
      </c>
      <c r="AB110" s="42">
        <f>(-1/SQRT(2*PI())*EXP(-1*(NORMSINV($I$2))^2/2)/$I$2)*(W110*Bonds!AS97)</f>
        <v>-2.2025358690498495</v>
      </c>
      <c r="AC110" s="42">
        <f t="shared" si="10"/>
        <v>-6.965029974415887</v>
      </c>
    </row>
    <row r="111" spans="1:29">
      <c r="A111" s="237">
        <v>42997</v>
      </c>
      <c r="B111" s="42">
        <f>EXP(-'Yield curve'!B100*$B$9/100)</f>
        <v>0.92672352957265292</v>
      </c>
      <c r="C111" s="42">
        <f>EXP(-'Yield curve'!C100*$C$9/100)</f>
        <v>0.85916009557818274</v>
      </c>
      <c r="D111" s="42">
        <f>EXP(-'Yield curve'!D100*$D$9/100)</f>
        <v>0.79708018238607592</v>
      </c>
      <c r="E111" s="42">
        <f>EXP(-'Yield curve'!E100*$E$9/100)</f>
        <v>0.73948594729025685</v>
      </c>
      <c r="F111" s="42">
        <f>EXP(-'Yield curve'!F100*$F$9/100)</f>
        <v>0.68625911768676906</v>
      </c>
      <c r="G111" s="42">
        <f>EXP(-'Yield curve'!G100*$G$9/100)</f>
        <v>0.63629053748977937</v>
      </c>
      <c r="H111" s="42">
        <f>EXP(-'Yield curve'!H100*$H$9/100)</f>
        <v>0.58990132608082657</v>
      </c>
      <c r="I111" s="42">
        <f>EXP(-'Yield curve'!I100*$I$9/100)</f>
        <v>0.54589243216492711</v>
      </c>
      <c r="J111" s="42">
        <f>EXP(-'Yield curve'!J100*$J$9/100)</f>
        <v>0.50489741952190237</v>
      </c>
      <c r="K111" s="42">
        <f>EXP(-'Yield curve'!K100*$K$9/100)</f>
        <v>0.46673202886549986</v>
      </c>
      <c r="L111" s="42">
        <f>EXP(-'Yield curve'!L100*$L$9/100)</f>
        <v>0.42973781019345136</v>
      </c>
      <c r="M111" s="42">
        <f>EXP(-'Yield curve'!M100*$M$9/100)</f>
        <v>0.39521711771115725</v>
      </c>
      <c r="N111" s="42">
        <f>EXP(-'Yield curve'!N100*$N$9/100)</f>
        <v>0.36304808061631644</v>
      </c>
      <c r="O111" s="42">
        <f>EXP(-'Yield curve'!O100*$O$9/100)</f>
        <v>0.33311083717923801</v>
      </c>
      <c r="P111" s="42">
        <f>EXP(-'Yield curve'!P100*$P$9/100)</f>
        <v>0.30528790402199785</v>
      </c>
      <c r="Q111" s="42">
        <f>EXP(-'Yield curve'!Q100*$Q$9/100)</f>
        <v>0.27874998779292692</v>
      </c>
      <c r="R111" s="42">
        <f>EXP(-'Yield curve'!R100*$R$9/100)</f>
        <v>0.25414253701750217</v>
      </c>
      <c r="S111" s="42">
        <f>EXP(-'Yield curve'!S100*$S$9/100)</f>
        <v>0.23136470591297453</v>
      </c>
      <c r="T111" s="42">
        <f>EXP(-'Yield curve'!T100*$T$9/100)</f>
        <v>0.21031686595259771</v>
      </c>
      <c r="U111" s="39">
        <f>EXP(-'Yield curve'!U100*$U$9/100)</f>
        <v>0.19090105916394634</v>
      </c>
      <c r="V111" s="39">
        <f t="shared" si="6"/>
        <v>77.09893846809014</v>
      </c>
      <c r="W111" s="39">
        <f t="shared" si="7"/>
        <v>5.1542124525941233</v>
      </c>
      <c r="X111" s="39">
        <f>-W111*Bonds!AS98</f>
        <v>-0.82867044982658578</v>
      </c>
      <c r="Y111" s="39">
        <f t="shared" si="8"/>
        <v>0</v>
      </c>
      <c r="Z111" s="39">
        <f t="shared" si="11"/>
        <v>-2.6204860511282941</v>
      </c>
      <c r="AA111" s="39">
        <f t="shared" si="9"/>
        <v>4.625240415521148E-4</v>
      </c>
      <c r="AB111" s="42">
        <f>(-1/SQRT(2*PI())*EXP(-1*(NORMSINV($I$2))^2/2)/$I$2)*(W111*Bonds!AS98)</f>
        <v>-2.2085842668581739</v>
      </c>
      <c r="AC111" s="42">
        <f t="shared" si="10"/>
        <v>-6.9841566876849619</v>
      </c>
    </row>
    <row r="112" spans="1:29">
      <c r="A112" s="237">
        <v>42996</v>
      </c>
      <c r="B112" s="42">
        <f>EXP(-'Yield curve'!B101*$B$9/100)</f>
        <v>0.92672352957265292</v>
      </c>
      <c r="C112" s="42">
        <f>EXP(-'Yield curve'!C101*$C$9/100)</f>
        <v>0.85916009557818274</v>
      </c>
      <c r="D112" s="42">
        <f>EXP(-'Yield curve'!D101*$D$9/100)</f>
        <v>0.79684109419638172</v>
      </c>
      <c r="E112" s="42">
        <f>EXP(-'Yield curve'!E101*$E$9/100)</f>
        <v>0.73919021206232949</v>
      </c>
      <c r="F112" s="42">
        <f>EXP(-'Yield curve'!F101*$F$9/100)</f>
        <v>0.68591607389602016</v>
      </c>
      <c r="G112" s="42">
        <f>EXP(-'Yield curve'!G101*$G$9/100)</f>
        <v>0.63609967895874342</v>
      </c>
      <c r="H112" s="42">
        <f>EXP(-'Yield curve'!H101*$H$9/100)</f>
        <v>0.58990132608082657</v>
      </c>
      <c r="I112" s="42">
        <f>EXP(-'Yield curve'!I101*$I$9/100)</f>
        <v>0.54574688025746665</v>
      </c>
      <c r="J112" s="42">
        <f>EXP(-'Yield curve'!J101*$J$9/100)</f>
        <v>0.50459457193355117</v>
      </c>
      <c r="K112" s="42">
        <f>EXP(-'Yield curve'!K101*$K$9/100)</f>
        <v>0.46626553012487953</v>
      </c>
      <c r="L112" s="42">
        <f>EXP(-'Yield curve'!L101*$L$9/100)</f>
        <v>0.42926535849830982</v>
      </c>
      <c r="M112" s="42">
        <f>EXP(-'Yield curve'!M101*$M$9/100)</f>
        <v>0.39474314161244023</v>
      </c>
      <c r="N112" s="42">
        <f>EXP(-'Yield curve'!N101*$N$9/100)</f>
        <v>0.36257642475425039</v>
      </c>
      <c r="O112" s="42">
        <f>EXP(-'Yield curve'!O101*$O$9/100)</f>
        <v>0.33264480830351817</v>
      </c>
      <c r="P112" s="42">
        <f>EXP(-'Yield curve'!P101*$P$9/100)</f>
        <v>0.30483031544319683</v>
      </c>
      <c r="Q112" s="42">
        <f>EXP(-'Yield curve'!Q101*$Q$9/100)</f>
        <v>0.27830434442222535</v>
      </c>
      <c r="R112" s="42">
        <f>EXP(-'Yield curve'!R101*$R$9/100)</f>
        <v>0.25371086173252633</v>
      </c>
      <c r="S112" s="42">
        <f>EXP(-'Yield curve'!S101*$S$9/100)</f>
        <v>0.23094862402836946</v>
      </c>
      <c r="T112" s="42">
        <f>EXP(-'Yield curve'!T101*$T$9/100)</f>
        <v>0.20991764328891779</v>
      </c>
      <c r="U112" s="39">
        <f>EXP(-'Yield curve'!U101*$U$9/100)</f>
        <v>0.19051963859332924</v>
      </c>
      <c r="V112" s="39">
        <f t="shared" si="6"/>
        <v>77.063294841504728</v>
      </c>
      <c r="W112" s="39">
        <f t="shared" si="7"/>
        <v>5.1517867593287603</v>
      </c>
      <c r="X112" s="39">
        <f>-W112*Bonds!AS99</f>
        <v>-0.82927441358226184</v>
      </c>
      <c r="Y112" s="39">
        <f t="shared" si="8"/>
        <v>0</v>
      </c>
      <c r="Z112" s="39">
        <f t="shared" si="11"/>
        <v>-2.6223959522204199</v>
      </c>
      <c r="AA112" s="39">
        <f t="shared" si="9"/>
        <v>-1.7679174900117056E-3</v>
      </c>
      <c r="AB112" s="42">
        <f>(-1/SQRT(2*PI())*EXP(-1*(NORMSINV($I$2))^2/2)/$I$2)*(W112*Bonds!AS99)</f>
        <v>-2.2101939596483753</v>
      </c>
      <c r="AC112" s="42">
        <f t="shared" si="10"/>
        <v>-6.9892469832351498</v>
      </c>
    </row>
    <row r="113" spans="1:29">
      <c r="A113" s="237">
        <v>42993</v>
      </c>
      <c r="B113" s="42">
        <f>EXP(-'Yield curve'!B102*$B$9/100)</f>
        <v>0.92681620655938224</v>
      </c>
      <c r="C113" s="42">
        <f>EXP(-'Yield curve'!C102*$C$9/100)</f>
        <v>0.85881650026359557</v>
      </c>
      <c r="D113" s="42">
        <f>EXP(-'Yield curve'!D102*$D$9/100)</f>
        <v>0.79660207772238656</v>
      </c>
      <c r="E113" s="42">
        <f>EXP(-'Yield curve'!E102*$E$9/100)</f>
        <v>0.73933806488953191</v>
      </c>
      <c r="F113" s="42">
        <f>EXP(-'Yield curve'!F102*$F$9/100)</f>
        <v>0.68660233304230112</v>
      </c>
      <c r="G113" s="42">
        <f>EXP(-'Yield curve'!G102*$G$9/100)</f>
        <v>0.63724568948091631</v>
      </c>
      <c r="H113" s="42">
        <f>EXP(-'Yield curve'!H102*$H$9/100)</f>
        <v>0.59155536436681511</v>
      </c>
      <c r="I113" s="42">
        <f>EXP(-'Yield curve'!I102*$I$9/100)</f>
        <v>0.54764208590079466</v>
      </c>
      <c r="J113" s="42">
        <f>EXP(-'Yield curve'!J102*$J$9/100)</f>
        <v>0.5067183258970781</v>
      </c>
      <c r="K113" s="42">
        <f>EXP(-'Yield curve'!K102*$K$9/100)</f>
        <v>0.46860269582065023</v>
      </c>
      <c r="L113" s="42">
        <f>EXP(-'Yield curve'!L102*$L$9/100)</f>
        <v>0.43163282252815333</v>
      </c>
      <c r="M113" s="42">
        <f>EXP(-'Yield curve'!M102*$M$9/100)</f>
        <v>0.39711872007075871</v>
      </c>
      <c r="N113" s="42">
        <f>EXP(-'Yield curve'!N102*$N$9/100)</f>
        <v>0.36494084756455375</v>
      </c>
      <c r="O113" s="42">
        <f>EXP(-'Yield curve'!O102*$O$9/100)</f>
        <v>0.33498149080896611</v>
      </c>
      <c r="P113" s="42">
        <f>EXP(-'Yield curve'!P102*$P$9/100)</f>
        <v>0.30712513763527222</v>
      </c>
      <c r="Q113" s="42">
        <f>EXP(-'Yield curve'!Q102*$Q$9/100)</f>
        <v>0.28062949578478885</v>
      </c>
      <c r="R113" s="42">
        <f>EXP(-'Yield curve'!R102*$R$9/100)</f>
        <v>0.25605065064271626</v>
      </c>
      <c r="S113" s="42">
        <f>EXP(-'Yield curve'!S102*$S$9/100)</f>
        <v>0.23328835860989916</v>
      </c>
      <c r="T113" s="42">
        <f>EXP(-'Yield curve'!T102*$T$9/100)</f>
        <v>0.2122437289097158</v>
      </c>
      <c r="U113" s="39">
        <f>EXP(-'Yield curve'!U102*$U$9/100)</f>
        <v>0.19281964670508861</v>
      </c>
      <c r="V113" s="39">
        <f t="shared" si="6"/>
        <v>77.199777678687894</v>
      </c>
      <c r="W113" s="39">
        <f t="shared" si="7"/>
        <v>5.1666687001505283</v>
      </c>
      <c r="X113" s="39">
        <f>-W113*Bonds!AS100</f>
        <v>-0.84360346996571056</v>
      </c>
      <c r="Y113" s="39">
        <f t="shared" si="8"/>
        <v>0</v>
      </c>
      <c r="Z113" s="39">
        <f t="shared" si="11"/>
        <v>-2.6677084071130932</v>
      </c>
      <c r="AA113" s="39">
        <f t="shared" si="9"/>
        <v>8.1833789626850617E-4</v>
      </c>
      <c r="AB113" s="42">
        <f>(-1/SQRT(2*PI())*EXP(-1*(NORMSINV($I$2))^2/2)/$I$2)*(W113*Bonds!AS100)</f>
        <v>-2.2483839644856793</v>
      </c>
      <c r="AC113" s="42">
        <f t="shared" si="10"/>
        <v>-7.1100143823738788</v>
      </c>
    </row>
    <row r="114" spans="1:29">
      <c r="A114" s="237">
        <v>42992</v>
      </c>
      <c r="B114" s="42">
        <f>EXP(-'Yield curve'!B103*$B$9/100)</f>
        <v>0.92635291428882216</v>
      </c>
      <c r="C114" s="42">
        <f>EXP(-'Yield curve'!C103*$C$9/100)</f>
        <v>0.85864475413872787</v>
      </c>
      <c r="D114" s="42">
        <f>EXP(-'Yield curve'!D103*$D$9/100)</f>
        <v>0.79636313294257888</v>
      </c>
      <c r="E114" s="42">
        <f>EXP(-'Yield curve'!E103*$E$9/100)</f>
        <v>0.73904238880273576</v>
      </c>
      <c r="F114" s="42">
        <f>EXP(-'Yield curve'!F103*$F$9/100)</f>
        <v>0.68625911768676906</v>
      </c>
      <c r="G114" s="42">
        <f>EXP(-'Yield curve'!G103*$G$9/100)</f>
        <v>0.63667242636747978</v>
      </c>
      <c r="H114" s="42">
        <f>EXP(-'Yield curve'!H103*$H$9/100)</f>
        <v>0.59072776631051527</v>
      </c>
      <c r="I114" s="42">
        <f>EXP(-'Yield curve'!I103*$I$9/100)</f>
        <v>0.54676655917151584</v>
      </c>
      <c r="J114" s="42">
        <f>EXP(-'Yield curve'!J103*$J$9/100)</f>
        <v>0.50580705330184261</v>
      </c>
      <c r="K114" s="42">
        <f>EXP(-'Yield curve'!K103*$K$9/100)</f>
        <v>0.46766642700990924</v>
      </c>
      <c r="L114" s="42">
        <f>EXP(-'Yield curve'!L103*$L$9/100)</f>
        <v>0.43068427410443866</v>
      </c>
      <c r="M114" s="42">
        <f>EXP(-'Yield curve'!M103*$M$9/100)</f>
        <v>0.39616677793008992</v>
      </c>
      <c r="N114" s="42">
        <f>EXP(-'Yield curve'!N103*$N$9/100)</f>
        <v>0.36399323379261178</v>
      </c>
      <c r="O114" s="42">
        <f>EXP(-'Yield curve'!O103*$O$9/100)</f>
        <v>0.33404485453741678</v>
      </c>
      <c r="P114" s="42">
        <f>EXP(-'Yield curve'!P103*$P$9/100)</f>
        <v>0.30620514290445849</v>
      </c>
      <c r="Q114" s="42">
        <f>EXP(-'Yield curve'!Q103*$Q$9/100)</f>
        <v>0.27982244554710395</v>
      </c>
      <c r="R114" s="42">
        <f>EXP(-'Yield curve'!R103*$R$9/100)</f>
        <v>0.25535513919733971</v>
      </c>
      <c r="S114" s="42">
        <f>EXP(-'Yield curve'!S103*$S$9/100)</f>
        <v>0.2327012120615711</v>
      </c>
      <c r="T114" s="42">
        <f>EXP(-'Yield curve'!T103*$T$9/100)</f>
        <v>0.21176036445267621</v>
      </c>
      <c r="U114" s="39">
        <f>EXP(-'Yield curve'!U103*$U$9/100)</f>
        <v>0.19243439279400748</v>
      </c>
      <c r="V114" s="39">
        <f t="shared" si="6"/>
        <v>77.136653831666095</v>
      </c>
      <c r="W114" s="39">
        <f t="shared" si="7"/>
        <v>5.1637645735993933</v>
      </c>
      <c r="X114" s="39">
        <f>-W114*Bonds!AS101</f>
        <v>-0.8431231533303265</v>
      </c>
      <c r="Y114" s="39">
        <f t="shared" si="8"/>
        <v>0</v>
      </c>
      <c r="Z114" s="39">
        <f t="shared" si="11"/>
        <v>-2.6661895125472106</v>
      </c>
      <c r="AA114" s="39">
        <f t="shared" si="9"/>
        <v>-1.8753643927538199E-4</v>
      </c>
      <c r="AB114" s="42">
        <f>(-1/SQRT(2*PI())*EXP(-1*(NORMSINV($I$2))^2/2)/$I$2)*(W114*Bonds!AS101)</f>
        <v>-2.2471038177587852</v>
      </c>
      <c r="AC114" s="42">
        <f t="shared" si="10"/>
        <v>-7.105966202977684</v>
      </c>
    </row>
    <row r="115" spans="1:29">
      <c r="A115" s="237">
        <v>42991</v>
      </c>
      <c r="B115" s="42">
        <f>EXP(-'Yield curve'!B104*$B$9/100)</f>
        <v>0.92635291428882216</v>
      </c>
      <c r="C115" s="42">
        <f>EXP(-'Yield curve'!C104*$C$9/100)</f>
        <v>0.85847304235965038</v>
      </c>
      <c r="D115" s="42">
        <f>EXP(-'Yield curve'!D104*$D$9/100)</f>
        <v>0.79636313294257888</v>
      </c>
      <c r="E115" s="42">
        <f>EXP(-'Yield curve'!E104*$E$9/100)</f>
        <v>0.73904238880273576</v>
      </c>
      <c r="F115" s="42">
        <f>EXP(-'Yield curve'!F104*$F$9/100)</f>
        <v>0.68625911768676906</v>
      </c>
      <c r="G115" s="42">
        <f>EXP(-'Yield curve'!G104*$G$9/100)</f>
        <v>0.63686345674851452</v>
      </c>
      <c r="H115" s="42">
        <f>EXP(-'Yield curve'!H104*$H$9/100)</f>
        <v>0.5911414205090112</v>
      </c>
      <c r="I115" s="42">
        <f>EXP(-'Yield curve'!I104*$I$9/100)</f>
        <v>0.54720414743081869</v>
      </c>
      <c r="J115" s="42">
        <f>EXP(-'Yield curve'!J104*$J$9/100)</f>
        <v>0.50626248456314027</v>
      </c>
      <c r="K115" s="42">
        <f>EXP(-'Yield curve'!K104*$K$9/100)</f>
        <v>0.46813432734809651</v>
      </c>
      <c r="L115" s="42">
        <f>EXP(-'Yield curve'!L104*$L$9/100)</f>
        <v>0.43115828746550577</v>
      </c>
      <c r="M115" s="42">
        <f>EXP(-'Yield curve'!M104*$M$9/100)</f>
        <v>0.39664246341781639</v>
      </c>
      <c r="N115" s="42">
        <f>EXP(-'Yield curve'!N104*$N$9/100)</f>
        <v>0.36446673270415031</v>
      </c>
      <c r="O115" s="42">
        <f>EXP(-'Yield curve'!O104*$O$9/100)</f>
        <v>0.33451284485054988</v>
      </c>
      <c r="P115" s="42">
        <f>EXP(-'Yield curve'!P104*$P$9/100)</f>
        <v>0.30666479527190599</v>
      </c>
      <c r="Q115" s="42">
        <f>EXP(-'Yield curve'!Q104*$Q$9/100)</f>
        <v>0.28018084760578804</v>
      </c>
      <c r="R115" s="42">
        <f>EXP(-'Yield curve'!R104*$R$9/100)</f>
        <v>0.25561573432024004</v>
      </c>
      <c r="S115" s="42">
        <f>EXP(-'Yield curve'!S104*$S$9/100)</f>
        <v>0.23286881726488801</v>
      </c>
      <c r="T115" s="42">
        <f>EXP(-'Yield curve'!T104*$T$9/100)</f>
        <v>0.21184084868220335</v>
      </c>
      <c r="U115" s="39">
        <f>EXP(-'Yield curve'!U104*$U$9/100)</f>
        <v>0.19243439279400748</v>
      </c>
      <c r="V115" s="39">
        <f t="shared" si="6"/>
        <v>77.151122478461801</v>
      </c>
      <c r="W115" s="39">
        <f t="shared" si="7"/>
        <v>5.1647848026464667</v>
      </c>
      <c r="X115" s="39">
        <f>-W115*Bonds!AS102</f>
        <v>-0.84326875418985947</v>
      </c>
      <c r="Y115" s="39">
        <f t="shared" si="8"/>
        <v>0</v>
      </c>
      <c r="Z115" s="39">
        <f t="shared" si="11"/>
        <v>-2.6666499428926134</v>
      </c>
      <c r="AA115" s="39">
        <f t="shared" si="9"/>
        <v>3.3851134893936319E-4</v>
      </c>
      <c r="AB115" s="42">
        <f>(-1/SQRT(2*PI())*EXP(-1*(NORMSINV($I$2))^2/2)/$I$2)*(W115*Bonds!AS102)</f>
        <v>-2.2474918752401072</v>
      </c>
      <c r="AC115" s="42">
        <f t="shared" si="10"/>
        <v>-7.1071933484817293</v>
      </c>
    </row>
    <row r="116" spans="1:29">
      <c r="A116" s="237">
        <v>42990</v>
      </c>
      <c r="B116" s="42">
        <f>EXP(-'Yield curve'!B105*$B$9/100)</f>
        <v>0.92626028362900337</v>
      </c>
      <c r="C116" s="42">
        <f>EXP(-'Yield curve'!C105*$C$9/100)</f>
        <v>0.85847304235965038</v>
      </c>
      <c r="D116" s="42">
        <f>EXP(-'Yield curve'!D105*$D$9/100)</f>
        <v>0.79612425983545376</v>
      </c>
      <c r="E116" s="42">
        <f>EXP(-'Yield curve'!E105*$E$9/100)</f>
        <v>0.73874683096272342</v>
      </c>
      <c r="F116" s="42">
        <f>EXP(-'Yield curve'!F105*$F$9/100)</f>
        <v>0.68591607389602016</v>
      </c>
      <c r="G116" s="42">
        <f>EXP(-'Yield curve'!G105*$G$9/100)</f>
        <v>0.63648145328696404</v>
      </c>
      <c r="H116" s="42">
        <f>EXP(-'Yield curve'!H105*$H$9/100)</f>
        <v>0.59072776631051527</v>
      </c>
      <c r="I116" s="42">
        <f>EXP(-'Yield curve'!I105*$I$9/100)</f>
        <v>0.54691238302961187</v>
      </c>
      <c r="J116" s="42">
        <f>EXP(-'Yield curve'!J105*$J$9/100)</f>
        <v>0.50611062859730516</v>
      </c>
      <c r="K116" s="42">
        <f>EXP(-'Yield curve'!K105*$K$9/100)</f>
        <v>0.46813432734809651</v>
      </c>
      <c r="L116" s="42">
        <f>EXP(-'Yield curve'!L105*$L$9/100)</f>
        <v>0.43115828746550577</v>
      </c>
      <c r="M116" s="42">
        <f>EXP(-'Yield curve'!M105*$M$9/100)</f>
        <v>0.39664246341781639</v>
      </c>
      <c r="N116" s="42">
        <f>EXP(-'Yield curve'!N105*$N$9/100)</f>
        <v>0.36446673270415031</v>
      </c>
      <c r="O116" s="42">
        <f>EXP(-'Yield curve'!O105*$O$9/100)</f>
        <v>0.33451284485054988</v>
      </c>
      <c r="P116" s="42">
        <f>EXP(-'Yield curve'!P105*$P$9/100)</f>
        <v>0.30666479527190599</v>
      </c>
      <c r="Q116" s="42">
        <f>EXP(-'Yield curve'!Q105*$Q$9/100)</f>
        <v>0.28009120407828353</v>
      </c>
      <c r="R116" s="42">
        <f>EXP(-'Yield curve'!R105*$R$9/100)</f>
        <v>0.25544197470586677</v>
      </c>
      <c r="S116" s="42">
        <f>EXP(-'Yield curve'!S105*$S$9/100)</f>
        <v>0.23261745470245809</v>
      </c>
      <c r="T116" s="42">
        <f>EXP(-'Yield curve'!T105*$T$9/100)</f>
        <v>0.21151909518681114</v>
      </c>
      <c r="U116" s="39">
        <f>EXP(-'Yield curve'!U105*$U$9/100)</f>
        <v>0.19204990862075413</v>
      </c>
      <c r="V116" s="39">
        <f t="shared" si="6"/>
        <v>77.125014785669734</v>
      </c>
      <c r="W116" s="39">
        <f t="shared" si="7"/>
        <v>5.1633753601024113</v>
      </c>
      <c r="X116" s="39">
        <f>-W116*Bonds!AS103</f>
        <v>-0.84303863059252804</v>
      </c>
      <c r="Y116" s="39">
        <f t="shared" si="8"/>
        <v>0</v>
      </c>
      <c r="Z116" s="39">
        <f t="shared" si="11"/>
        <v>-2.6659222281816946</v>
      </c>
      <c r="AA116" s="39">
        <f t="shared" si="9"/>
        <v>-1.0642056782873555E-3</v>
      </c>
      <c r="AB116" s="42">
        <f>(-1/SQRT(2*PI())*EXP(-1*(NORMSINV($I$2))^2/2)/$I$2)*(W116*Bonds!AS103)</f>
        <v>-2.2468785465560623</v>
      </c>
      <c r="AC116" s="42">
        <f t="shared" si="10"/>
        <v>-7.1052538328858343</v>
      </c>
    </row>
    <row r="117" spans="1:29">
      <c r="A117" s="237">
        <v>42989</v>
      </c>
      <c r="B117" s="42">
        <f>EXP(-'Yield curve'!B106*$B$9/100)</f>
        <v>0.92626028362900337</v>
      </c>
      <c r="C117" s="42">
        <f>EXP(-'Yield curve'!C106*$C$9/100)</f>
        <v>0.85847304235965038</v>
      </c>
      <c r="D117" s="42">
        <f>EXP(-'Yield curve'!D106*$D$9/100)</f>
        <v>0.79636313294257888</v>
      </c>
      <c r="E117" s="42">
        <f>EXP(-'Yield curve'!E106*$E$9/100)</f>
        <v>0.73919021206232949</v>
      </c>
      <c r="F117" s="42">
        <f>EXP(-'Yield curve'!F106*$F$9/100)</f>
        <v>0.68660233304230112</v>
      </c>
      <c r="G117" s="42">
        <f>EXP(-'Yield curve'!G106*$G$9/100)</f>
        <v>0.6374368918666844</v>
      </c>
      <c r="H117" s="42">
        <f>EXP(-'Yield curve'!H106*$H$9/100)</f>
        <v>0.59196959808675931</v>
      </c>
      <c r="I117" s="42">
        <f>EXP(-'Yield curve'!I106*$I$9/100)</f>
        <v>0.54822654911738855</v>
      </c>
      <c r="J117" s="42">
        <f>EXP(-'Yield curve'!J106*$J$9/100)</f>
        <v>0.50747897372917627</v>
      </c>
      <c r="K117" s="42">
        <f>EXP(-'Yield curve'!K106*$K$9/100)</f>
        <v>0.46954083904279931</v>
      </c>
      <c r="L117" s="42">
        <f>EXP(-'Yield curve'!L106*$L$9/100)</f>
        <v>0.43248830216211148</v>
      </c>
      <c r="M117" s="42">
        <f>EXP(-'Yield curve'!M106*$M$9/100)</f>
        <v>0.39788192045120468</v>
      </c>
      <c r="N117" s="42">
        <f>EXP(-'Yield curve'!N106*$N$9/100)</f>
        <v>0.36560564468899837</v>
      </c>
      <c r="O117" s="42">
        <f>EXP(-'Yield curve'!O106*$O$9/100)</f>
        <v>0.33554473270424268</v>
      </c>
      <c r="P117" s="42">
        <f>EXP(-'Yield curve'!P106*$P$9/100)</f>
        <v>0.30758617103032759</v>
      </c>
      <c r="Q117" s="42">
        <f>EXP(-'Yield curve'!Q106*$Q$9/100)</f>
        <v>0.28098893152919485</v>
      </c>
      <c r="R117" s="42">
        <f>EXP(-'Yield curve'!R106*$R$9/100)</f>
        <v>0.25631195554921893</v>
      </c>
      <c r="S117" s="42">
        <f>EXP(-'Yield curve'!S106*$S$9/100)</f>
        <v>0.23345638671095587</v>
      </c>
      <c r="T117" s="42">
        <f>EXP(-'Yield curve'!T106*$T$9/100)</f>
        <v>0.21232439685263998</v>
      </c>
      <c r="U117" s="39">
        <f>EXP(-'Yield curve'!U106*$U$9/100)</f>
        <v>0.19281964670508861</v>
      </c>
      <c r="V117" s="39">
        <f t="shared" si="6"/>
        <v>77.207179104076843</v>
      </c>
      <c r="W117" s="39">
        <f t="shared" si="7"/>
        <v>5.1692691075247312</v>
      </c>
      <c r="X117" s="39">
        <f>-W117*Bonds!AS104</f>
        <v>-0.84403377522021761</v>
      </c>
      <c r="Y117" s="39">
        <f t="shared" si="8"/>
        <v>0</v>
      </c>
      <c r="Z117" s="39">
        <f t="shared" si="11"/>
        <v>-2.6690691518064735</v>
      </c>
      <c r="AA117" s="39">
        <f t="shared" si="9"/>
        <v>-4.4294530280863942E-4</v>
      </c>
      <c r="AB117" s="42">
        <f>(-1/SQRT(2*PI())*EXP(-1*(NORMSINV($I$2))^2/2)/$I$2)*(W117*Bonds!AS104)</f>
        <v>-2.2495308201690811</v>
      </c>
      <c r="AC117" s="42">
        <f t="shared" si="10"/>
        <v>-7.1136410584809378</v>
      </c>
    </row>
    <row r="118" spans="1:29">
      <c r="A118" s="237">
        <v>42986</v>
      </c>
      <c r="B118" s="42">
        <f>EXP(-'Yield curve'!B107*$B$9/100)</f>
        <v>0.92607505009624835</v>
      </c>
      <c r="C118" s="42">
        <f>EXP(-'Yield curve'!C107*$C$9/100)</f>
        <v>0.85830136491949471</v>
      </c>
      <c r="D118" s="42">
        <f>EXP(-'Yield curve'!D107*$D$9/100)</f>
        <v>0.79636313294257888</v>
      </c>
      <c r="E118" s="42">
        <f>EXP(-'Yield curve'!E107*$E$9/100)</f>
        <v>0.73919021206232949</v>
      </c>
      <c r="F118" s="42">
        <f>EXP(-'Yield curve'!F107*$F$9/100)</f>
        <v>0.68660233304230112</v>
      </c>
      <c r="G118" s="42">
        <f>EXP(-'Yield curve'!G107*$G$9/100)</f>
        <v>0.63724568948091631</v>
      </c>
      <c r="H118" s="42">
        <f>EXP(-'Yield curve'!H107*$H$9/100)</f>
        <v>0.59155536436681511</v>
      </c>
      <c r="I118" s="42">
        <f>EXP(-'Yield curve'!I107*$I$9/100)</f>
        <v>0.54793423958066467</v>
      </c>
      <c r="J118" s="42">
        <f>EXP(-'Yield curve'!J107*$J$9/100)</f>
        <v>0.50732675287132789</v>
      </c>
      <c r="K118" s="42">
        <f>EXP(-'Yield curve'!K107*$K$9/100)</f>
        <v>0.46954083904279931</v>
      </c>
      <c r="L118" s="42">
        <f>EXP(-'Yield curve'!L107*$L$9/100)</f>
        <v>0.43277383865821722</v>
      </c>
      <c r="M118" s="42">
        <f>EXP(-'Yield curve'!M107*$M$9/100)</f>
        <v>0.39845528313871231</v>
      </c>
      <c r="N118" s="42">
        <f>EXP(-'Yield curve'!N107*$N$9/100)</f>
        <v>0.3664621636339066</v>
      </c>
      <c r="O118" s="42">
        <f>EXP(-'Yield curve'!O107*$O$9/100)</f>
        <v>0.33667405921219212</v>
      </c>
      <c r="P118" s="42">
        <f>EXP(-'Yield curve'!P107*$P$9/100)</f>
        <v>0.30897342778667081</v>
      </c>
      <c r="Q118" s="42">
        <f>EXP(-'Yield curve'!Q107*$Q$9/100)</f>
        <v>0.28243128413041746</v>
      </c>
      <c r="R118" s="42">
        <f>EXP(-'Yield curve'!R107*$R$9/100)</f>
        <v>0.25779772839939163</v>
      </c>
      <c r="S118" s="42">
        <f>EXP(-'Yield curve'!S107*$S$9/100)</f>
        <v>0.23497409616470788</v>
      </c>
      <c r="T118" s="42">
        <f>EXP(-'Yield curve'!T107*$T$9/100)</f>
        <v>0.21386292640618645</v>
      </c>
      <c r="U118" s="39">
        <f>EXP(-'Yield curve'!U107*$U$9/100)</f>
        <v>0.1943683905943277</v>
      </c>
      <c r="V118" s="39">
        <f t="shared" si="6"/>
        <v>77.241392816207181</v>
      </c>
      <c r="W118" s="39">
        <f t="shared" si="7"/>
        <v>5.1767897370451577</v>
      </c>
      <c r="X118" s="39">
        <f>-W118*Bonds!AS105</f>
        <v>-0.85320779110742717</v>
      </c>
      <c r="Y118" s="39">
        <f t="shared" si="8"/>
        <v>0</v>
      </c>
      <c r="Z118" s="39">
        <f t="shared" si="11"/>
        <v>-2.6980799373006263</v>
      </c>
      <c r="AA118" s="39">
        <f t="shared" si="9"/>
        <v>8.5835752445428959E-4</v>
      </c>
      <c r="AB118" s="42">
        <f>(-1/SQRT(2*PI())*EXP(-1*(NORMSINV($I$2))^2/2)/$I$2)*(W118*Bonds!AS105)</f>
        <v>-2.2739815377693504</v>
      </c>
      <c r="AC118" s="42">
        <f t="shared" si="10"/>
        <v>-7.1909610165233548</v>
      </c>
    </row>
    <row r="119" spans="1:29">
      <c r="A119" s="237">
        <v>42985</v>
      </c>
      <c r="B119" s="42">
        <f>EXP(-'Yield curve'!B108*$B$9/100)</f>
        <v>0.92607505009624835</v>
      </c>
      <c r="C119" s="42">
        <f>EXP(-'Yield curve'!C108*$C$9/100)</f>
        <v>0.85830136491949471</v>
      </c>
      <c r="D119" s="42">
        <f>EXP(-'Yield curve'!D108*$D$9/100)</f>
        <v>0.79612425983545376</v>
      </c>
      <c r="E119" s="42">
        <f>EXP(-'Yield curve'!E108*$E$9/100)</f>
        <v>0.73904238880273576</v>
      </c>
      <c r="F119" s="42">
        <f>EXP(-'Yield curve'!F108*$F$9/100)</f>
        <v>0.68660233304230112</v>
      </c>
      <c r="G119" s="42">
        <f>EXP(-'Yield curve'!G108*$G$9/100)</f>
        <v>0.63724568948091631</v>
      </c>
      <c r="H119" s="42">
        <f>EXP(-'Yield curve'!H108*$H$9/100)</f>
        <v>0.59155536436681511</v>
      </c>
      <c r="I119" s="42">
        <f>EXP(-'Yield curve'!I108*$I$9/100)</f>
        <v>0.54778814326381775</v>
      </c>
      <c r="J119" s="42">
        <f>EXP(-'Yield curve'!J108*$J$9/100)</f>
        <v>0.50702244812015962</v>
      </c>
      <c r="K119" s="42">
        <f>EXP(-'Yield curve'!K108*$K$9/100)</f>
        <v>0.46907153289593873</v>
      </c>
      <c r="L119" s="42">
        <f>EXP(-'Yield curve'!L108*$L$9/100)</f>
        <v>0.43210787986656879</v>
      </c>
      <c r="M119" s="42">
        <f>EXP(-'Yield curve'!M108*$M$9/100)</f>
        <v>0.39759554857472656</v>
      </c>
      <c r="N119" s="42">
        <f>EXP(-'Yield curve'!N108*$N$9/100)</f>
        <v>0.3654155791750765</v>
      </c>
      <c r="O119" s="42">
        <f>EXP(-'Yield curve'!O108*$O$9/100)</f>
        <v>0.33545079333121142</v>
      </c>
      <c r="P119" s="42">
        <f>EXP(-'Yield curve'!P108*$P$9/100)</f>
        <v>0.30758617103032759</v>
      </c>
      <c r="Q119" s="42">
        <f>EXP(-'Yield curve'!Q108*$Q$9/100)</f>
        <v>0.28089902945620437</v>
      </c>
      <c r="R119" s="42">
        <f>EXP(-'Yield curve'!R108*$R$9/100)</f>
        <v>0.2561377226653398</v>
      </c>
      <c r="S119" s="42">
        <f>EXP(-'Yield curve'!S108*$S$9/100)</f>
        <v>0.23320438991607137</v>
      </c>
      <c r="T119" s="42">
        <f>EXP(-'Yield curve'!T108*$T$9/100)</f>
        <v>0.21200190892234069</v>
      </c>
      <c r="U119" s="39">
        <f>EXP(-'Yield curve'!U108*$U$9/100)</f>
        <v>0.19243439279400748</v>
      </c>
      <c r="V119" s="39">
        <f t="shared" si="6"/>
        <v>77.175148946408157</v>
      </c>
      <c r="W119" s="39">
        <f t="shared" si="7"/>
        <v>5.1672411237918894</v>
      </c>
      <c r="X119" s="39">
        <f>-W119*Bonds!AS106</f>
        <v>-0.85034777314291377</v>
      </c>
      <c r="Y119" s="39">
        <f t="shared" si="8"/>
        <v>0</v>
      </c>
      <c r="Z119" s="39">
        <f t="shared" si="11"/>
        <v>-2.6890357663837654</v>
      </c>
      <c r="AA119" s="39">
        <f t="shared" si="9"/>
        <v>-1.1270892537085242E-3</v>
      </c>
      <c r="AB119" s="42">
        <f>(-1/SQRT(2*PI())*EXP(-1*(NORMSINV($I$2))^2/2)/$I$2)*(W119*Bonds!AS106)</f>
        <v>-2.2663589772198849</v>
      </c>
      <c r="AC119" s="42">
        <f t="shared" si="10"/>
        <v>-7.1668563635844995</v>
      </c>
    </row>
    <row r="120" spans="1:29">
      <c r="A120" s="237">
        <v>42984</v>
      </c>
      <c r="B120" s="42">
        <f>EXP(-'Yield curve'!B109*$B$9/100)</f>
        <v>0.92579726925042971</v>
      </c>
      <c r="C120" s="42">
        <f>EXP(-'Yield curve'!C109*$C$9/100)</f>
        <v>0.85830136491949471</v>
      </c>
      <c r="D120" s="42">
        <f>EXP(-'Yield curve'!D109*$D$9/100)</f>
        <v>0.79612425983545376</v>
      </c>
      <c r="E120" s="42">
        <f>EXP(-'Yield curve'!E109*$E$9/100)</f>
        <v>0.73904238880273576</v>
      </c>
      <c r="F120" s="42">
        <f>EXP(-'Yield curve'!F109*$F$9/100)</f>
        <v>0.68660233304230112</v>
      </c>
      <c r="G120" s="42">
        <f>EXP(-'Yield curve'!G109*$G$9/100)</f>
        <v>0.63724568948091631</v>
      </c>
      <c r="H120" s="42">
        <f>EXP(-'Yield curve'!H109*$H$9/100)</f>
        <v>0.59155536436681511</v>
      </c>
      <c r="I120" s="42">
        <f>EXP(-'Yield curve'!I109*$I$9/100)</f>
        <v>0.54808037486172434</v>
      </c>
      <c r="J120" s="42">
        <f>EXP(-'Yield curve'!J109*$J$9/100)</f>
        <v>0.50763124026013273</v>
      </c>
      <c r="K120" s="42">
        <f>EXP(-'Yield curve'!K109*$K$9/100)</f>
        <v>0.47001061473053796</v>
      </c>
      <c r="L120" s="42">
        <f>EXP(-'Yield curve'!L109*$L$9/100)</f>
        <v>0.43334547732376344</v>
      </c>
      <c r="M120" s="42">
        <f>EXP(-'Yield curve'!M109*$M$9/100)</f>
        <v>0.39912525062950127</v>
      </c>
      <c r="N120" s="42">
        <f>EXP(-'Yield curve'!N109*$N$9/100)</f>
        <v>0.36722519821513028</v>
      </c>
      <c r="O120" s="42">
        <f>EXP(-'Yield curve'!O109*$O$9/100)</f>
        <v>0.33752354774741194</v>
      </c>
      <c r="P120" s="42">
        <f>EXP(-'Yield curve'!P109*$P$9/100)</f>
        <v>0.30990173984187974</v>
      </c>
      <c r="Q120" s="42">
        <f>EXP(-'Yield curve'!Q109*$Q$9/100)</f>
        <v>0.28333651183149572</v>
      </c>
      <c r="R120" s="42">
        <f>EXP(-'Yield curve'!R109*$R$9/100)</f>
        <v>0.25867573243700315</v>
      </c>
      <c r="S120" s="42">
        <f>EXP(-'Yield curve'!S109*$S$9/100)</f>
        <v>0.23582152737184814</v>
      </c>
      <c r="T120" s="42">
        <f>EXP(-'Yield curve'!T109*$T$9/100)</f>
        <v>0.21467715157456593</v>
      </c>
      <c r="U120" s="39">
        <f>EXP(-'Yield curve'!U109*$U$9/100)</f>
        <v>0.1951474211791675</v>
      </c>
      <c r="V120" s="39">
        <f t="shared" si="6"/>
        <v>77.262230375982483</v>
      </c>
      <c r="W120" s="39">
        <f t="shared" si="7"/>
        <v>5.1818079330163149</v>
      </c>
      <c r="X120" s="39">
        <f>-W120*Bonds!AS107</f>
        <v>-0.85192524877505993</v>
      </c>
      <c r="Y120" s="39">
        <f t="shared" si="8"/>
        <v>0</v>
      </c>
      <c r="Z120" s="39">
        <f t="shared" si="11"/>
        <v>-2.6940241823347613</v>
      </c>
      <c r="AA120" s="39">
        <f t="shared" si="9"/>
        <v>3.2708226148900899E-3</v>
      </c>
      <c r="AB120" s="42">
        <f>(-1/SQRT(2*PI())*EXP(-1*(NORMSINV($I$2))^2/2)/$I$2)*(W120*Bonds!AS107)</f>
        <v>-2.2705632877069299</v>
      </c>
      <c r="AC120" s="42">
        <f t="shared" si="10"/>
        <v>-7.1801515607140933</v>
      </c>
    </row>
    <row r="121" spans="1:29">
      <c r="A121" s="237">
        <v>42983</v>
      </c>
      <c r="B121" s="42">
        <f>EXP(-'Yield curve'!B110*$B$9/100)</f>
        <v>0.9253344863211781</v>
      </c>
      <c r="C121" s="42">
        <f>EXP(-'Yield curve'!C110*$C$9/100)</f>
        <v>0.85761499841076883</v>
      </c>
      <c r="D121" s="42">
        <f>EXP(-'Yield curve'!D110*$D$9/100)</f>
        <v>0.79516948370390328</v>
      </c>
      <c r="E121" s="42">
        <f>EXP(-'Yield curve'!E110*$E$9/100)</f>
        <v>0.73756578112501048</v>
      </c>
      <c r="F121" s="42">
        <f>EXP(-'Yield curve'!F110*$F$9/100)</f>
        <v>0.68454561266627822</v>
      </c>
      <c r="G121" s="42">
        <f>EXP(-'Yield curve'!G110*$G$9/100)</f>
        <v>0.63495572940008693</v>
      </c>
      <c r="H121" s="42">
        <f>EXP(-'Yield curve'!H110*$H$9/100)</f>
        <v>0.58907604205792596</v>
      </c>
      <c r="I121" s="42">
        <f>EXP(-'Yield curve'!I110*$I$9/100)</f>
        <v>0.54516506061083536</v>
      </c>
      <c r="J121" s="42">
        <f>EXP(-'Yield curve'!J110*$J$9/100)</f>
        <v>0.50429190599925133</v>
      </c>
      <c r="K121" s="42">
        <f>EXP(-'Yield curve'!K110*$K$9/100)</f>
        <v>0.46626553012487953</v>
      </c>
      <c r="L121" s="42">
        <f>EXP(-'Yield curve'!L110*$L$9/100)</f>
        <v>0.42954876714948581</v>
      </c>
      <c r="M121" s="42">
        <f>EXP(-'Yield curve'!M110*$M$9/100)</f>
        <v>0.39531198120257161</v>
      </c>
      <c r="N121" s="42">
        <f>EXP(-'Yield curve'!N110*$N$9/100)</f>
        <v>0.36342584702464048</v>
      </c>
      <c r="O121" s="42">
        <f>EXP(-'Yield curve'!O110*$O$9/100)</f>
        <v>0.33376437467763864</v>
      </c>
      <c r="P121" s="42">
        <f>EXP(-'Yield curve'!P110*$P$9/100)</f>
        <v>0.30620514290445849</v>
      </c>
      <c r="Q121" s="42">
        <f>EXP(-'Yield curve'!Q110*$Q$9/100)</f>
        <v>0.27991200305811659</v>
      </c>
      <c r="R121" s="42">
        <f>EXP(-'Yield curve'!R110*$R$9/100)</f>
        <v>0.25552883974348634</v>
      </c>
      <c r="S121" s="42">
        <f>EXP(-'Yield curve'!S110*$S$9/100)</f>
        <v>0.23295266513081375</v>
      </c>
      <c r="T121" s="42">
        <f>EXP(-'Yield curve'!T110*$T$9/100)</f>
        <v>0.21208248495620799</v>
      </c>
      <c r="U121" s="39">
        <f>EXP(-'Yield curve'!U110*$U$9/100)</f>
        <v>0.19281964670508861</v>
      </c>
      <c r="V121" s="39">
        <f t="shared" si="6"/>
        <v>77.01034320385088</v>
      </c>
      <c r="W121" s="39">
        <f t="shared" si="7"/>
        <v>5.1652599501836818</v>
      </c>
      <c r="X121" s="39">
        <f>-W121*Bonds!AS108</f>
        <v>-0.8493909226870513</v>
      </c>
      <c r="Y121" s="39">
        <f t="shared" si="8"/>
        <v>0</v>
      </c>
      <c r="Z121" s="39">
        <f t="shared" si="11"/>
        <v>-2.6860099395630694</v>
      </c>
      <c r="AA121" s="39">
        <f t="shared" si="9"/>
        <v>2.7059614519386876E-3</v>
      </c>
      <c r="AB121" s="42">
        <f>(-1/SQRT(2*PI())*EXP(-1*(NORMSINV($I$2))^2/2)/$I$2)*(W121*Bonds!AS108)</f>
        <v>-2.263808765778176</v>
      </c>
      <c r="AC121" s="42">
        <f t="shared" si="10"/>
        <v>-7.1587918869136775</v>
      </c>
    </row>
    <row r="122" spans="1:29">
      <c r="A122" s="237">
        <v>42982</v>
      </c>
      <c r="B122" s="42">
        <f>EXP(-'Yield curve'!B111*$B$9/100)</f>
        <v>0.92496442654353928</v>
      </c>
      <c r="C122" s="42">
        <f>EXP(-'Yield curve'!C111*$C$9/100)</f>
        <v>0.85675781207695723</v>
      </c>
      <c r="D122" s="42">
        <f>EXP(-'Yield curve'!D111*$D$9/100)</f>
        <v>0.79397762359690138</v>
      </c>
      <c r="E122" s="42">
        <f>EXP(-'Yield curve'!E111*$E$9/100)</f>
        <v>0.73579774574142764</v>
      </c>
      <c r="F122" s="42">
        <f>EXP(-'Yield curve'!F111*$F$9/100)</f>
        <v>0.68215389097645218</v>
      </c>
      <c r="G122" s="42">
        <f>EXP(-'Yield curve'!G111*$G$9/100)</f>
        <v>0.6319152448994958</v>
      </c>
      <c r="H122" s="42">
        <f>EXP(-'Yield curve'!H111*$H$9/100)</f>
        <v>0.58537652869618273</v>
      </c>
      <c r="I122" s="42">
        <f>EXP(-'Yield curve'!I111*$I$9/100)</f>
        <v>0.54139832263816667</v>
      </c>
      <c r="J122" s="42">
        <f>EXP(-'Yield curve'!J111*$J$9/100)</f>
        <v>0.50052386452247266</v>
      </c>
      <c r="K122" s="42">
        <f>EXP(-'Yield curve'!K111*$K$9/100)</f>
        <v>0.46255028667230147</v>
      </c>
      <c r="L122" s="42">
        <f>EXP(-'Yield curve'!L111*$L$9/100)</f>
        <v>0.4261601774417223</v>
      </c>
      <c r="M122" s="42">
        <f>EXP(-'Yield curve'!M111*$M$9/100)</f>
        <v>0.39228761362379522</v>
      </c>
      <c r="N122" s="42">
        <f>EXP(-'Yield curve'!N111*$N$9/100)</f>
        <v>0.36078971402497878</v>
      </c>
      <c r="O122" s="42">
        <f>EXP(-'Yield curve'!O111*$O$9/100)</f>
        <v>0.3315289973597586</v>
      </c>
      <c r="P122" s="42">
        <f>EXP(-'Yield curve'!P111*$P$9/100)</f>
        <v>0.30437341273273422</v>
      </c>
      <c r="Q122" s="42">
        <f>EXP(-'Yield curve'!Q111*$Q$9/100)</f>
        <v>0.27848251621154657</v>
      </c>
      <c r="R122" s="42">
        <f>EXP(-'Yield curve'!R111*$R$9/100)</f>
        <v>0.2544884060054477</v>
      </c>
      <c r="S122" s="42">
        <f>EXP(-'Yield curve'!S111*$S$9/100)</f>
        <v>0.23228272662973992</v>
      </c>
      <c r="T122" s="42">
        <f>EXP(-'Yield curve'!T111*$T$9/100)</f>
        <v>0.21176036445267621</v>
      </c>
      <c r="U122" s="39">
        <f>EXP(-'Yield curve'!U111*$U$9/100)</f>
        <v>0.19281964670508861</v>
      </c>
      <c r="V122" s="39">
        <f t="shared" si="6"/>
        <v>76.802518549244823</v>
      </c>
      <c r="W122" s="39">
        <f t="shared" si="7"/>
        <v>5.1595613203555466</v>
      </c>
      <c r="X122" s="39">
        <f>-W122*Bonds!AS109</f>
        <v>-0.84842865623937269</v>
      </c>
      <c r="Y122" s="39">
        <f t="shared" si="8"/>
        <v>0</v>
      </c>
      <c r="Z122" s="39">
        <f t="shared" si="11"/>
        <v>-2.6829669858724459</v>
      </c>
      <c r="AA122" s="39">
        <f t="shared" si="9"/>
        <v>8.9940522011500157E-4</v>
      </c>
      <c r="AB122" s="42">
        <f>(-1/SQRT(2*PI())*EXP(-1*(NORMSINV($I$2))^2/2)/$I$2)*(W122*Bonds!AS109)</f>
        <v>-2.2612441195580613</v>
      </c>
      <c r="AC122" s="42">
        <f t="shared" si="10"/>
        <v>-7.150681763465573</v>
      </c>
    </row>
    <row r="123" spans="1:29">
      <c r="A123" s="237">
        <v>42979</v>
      </c>
      <c r="B123" s="42">
        <f>EXP(-'Yield curve'!B112*$B$9/100)</f>
        <v>0.92496442654353928</v>
      </c>
      <c r="C123" s="42">
        <f>EXP(-'Yield curve'!C112*$C$9/100)</f>
        <v>0.85641517748361351</v>
      </c>
      <c r="D123" s="42">
        <f>EXP(-'Yield curve'!D112*$D$9/100)</f>
        <v>0.79350137991013658</v>
      </c>
      <c r="E123" s="42">
        <f>EXP(-'Yield curve'!E112*$E$9/100)</f>
        <v>0.7350623157719568</v>
      </c>
      <c r="F123" s="42">
        <f>EXP(-'Yield curve'!F112*$F$9/100)</f>
        <v>0.68113142717954711</v>
      </c>
      <c r="G123" s="42">
        <f>EXP(-'Yield curve'!G112*$G$9/100)</f>
        <v>0.63096808258147807</v>
      </c>
      <c r="H123" s="42">
        <f>EXP(-'Yield curve'!H112*$H$9/100)</f>
        <v>0.58455757495738769</v>
      </c>
      <c r="I123" s="42">
        <f>EXP(-'Yield curve'!I112*$I$9/100)</f>
        <v>0.54082113898002915</v>
      </c>
      <c r="J123" s="42">
        <f>EXP(-'Yield curve'!J112*$J$9/100)</f>
        <v>0.50022364028003874</v>
      </c>
      <c r="K123" s="42">
        <f>EXP(-'Yield curve'!K112*$K$9/100)</f>
        <v>0.46255028667230147</v>
      </c>
      <c r="L123" s="42">
        <f>EXP(-'Yield curve'!L112*$L$9/100)</f>
        <v>0.42597270820990341</v>
      </c>
      <c r="M123" s="42">
        <f>EXP(-'Yield curve'!M112*$M$9/100)</f>
        <v>0.39191119822301745</v>
      </c>
      <c r="N123" s="42">
        <f>EXP(-'Yield curve'!N112*$N$9/100)</f>
        <v>0.36022732085182818</v>
      </c>
      <c r="O123" s="42">
        <f>EXP(-'Yield curve'!O112*$O$9/100)</f>
        <v>0.33078720352493646</v>
      </c>
      <c r="P123" s="42">
        <f>EXP(-'Yield curve'!P112*$P$9/100)</f>
        <v>0.30346166080623954</v>
      </c>
      <c r="Q123" s="42">
        <f>EXP(-'Yield curve'!Q112*$Q$9/100)</f>
        <v>0.27750398098684737</v>
      </c>
      <c r="R123" s="42">
        <f>EXP(-'Yield curve'!R112*$R$9/100)</f>
        <v>0.25345220858908757</v>
      </c>
      <c r="S123" s="42">
        <f>EXP(-'Yield curve'!S112*$S$9/100)</f>
        <v>0.23119818328005884</v>
      </c>
      <c r="T123" s="42">
        <f>EXP(-'Yield curve'!T112*$T$9/100)</f>
        <v>0.21063679067003474</v>
      </c>
      <c r="U123" s="39">
        <f>EXP(-'Yield curve'!U112*$U$9/100)</f>
        <v>0.19166619264739129</v>
      </c>
      <c r="V123" s="39">
        <f t="shared" si="6"/>
        <v>76.733504035157878</v>
      </c>
      <c r="W123" s="39">
        <f t="shared" si="7"/>
        <v>5.1544327619421848</v>
      </c>
      <c r="X123" s="39">
        <f>-W123*Bonds!AS110</f>
        <v>-0.84702152278546028</v>
      </c>
      <c r="Y123" s="39">
        <f t="shared" si="8"/>
        <v>0</v>
      </c>
      <c r="Z123" s="39">
        <f t="shared" si="11"/>
        <v>-2.6785172391862631</v>
      </c>
      <c r="AA123" s="39">
        <f t="shared" si="9"/>
        <v>1.7897148080905367E-3</v>
      </c>
      <c r="AB123" s="42">
        <f>(-1/SQRT(2*PI())*EXP(-1*(NORMSINV($I$2))^2/2)/$I$2)*(W123*Bonds!AS110)</f>
        <v>-2.2574938074667696</v>
      </c>
      <c r="AC123" s="42">
        <f t="shared" si="10"/>
        <v>-7.1388222353206228</v>
      </c>
    </row>
    <row r="124" spans="1:29">
      <c r="A124" s="237">
        <v>42978</v>
      </c>
      <c r="B124" s="42">
        <f>EXP(-'Yield curve'!B113*$B$9/100)</f>
        <v>0.92477945215628587</v>
      </c>
      <c r="C124" s="42">
        <f>EXP(-'Yield curve'!C113*$C$9/100)</f>
        <v>0.85607267991670011</v>
      </c>
      <c r="D124" s="42">
        <f>EXP(-'Yield curve'!D113*$D$9/100)</f>
        <v>0.79302542188387715</v>
      </c>
      <c r="E124" s="42">
        <f>EXP(-'Yield curve'!E113*$E$9/100)</f>
        <v>0.73447450107656753</v>
      </c>
      <c r="F124" s="42">
        <f>EXP(-'Yield curve'!F113*$F$9/100)</f>
        <v>0.68045063620458768</v>
      </c>
      <c r="G124" s="42">
        <f>EXP(-'Yield curve'!G113*$G$9/100)</f>
        <v>0.63002233994191226</v>
      </c>
      <c r="H124" s="42">
        <f>EXP(-'Yield curve'!H113*$H$9/100)</f>
        <v>0.58333129209763879</v>
      </c>
      <c r="I124" s="42">
        <f>EXP(-'Yield curve'!I113*$I$9/100)</f>
        <v>0.53923705476505002</v>
      </c>
      <c r="J124" s="42">
        <f>EXP(-'Yield curve'!J113*$J$9/100)</f>
        <v>0.49827656734308789</v>
      </c>
      <c r="K124" s="42">
        <f>EXP(-'Yield curve'!K113*$K$9/100)</f>
        <v>0.46024330749309261</v>
      </c>
      <c r="L124" s="42">
        <f>EXP(-'Yield curve'!L113*$L$9/100)</f>
        <v>0.42363628935631581</v>
      </c>
      <c r="M124" s="42">
        <f>EXP(-'Yield curve'!M113*$M$9/100)</f>
        <v>0.38956677134758211</v>
      </c>
      <c r="N124" s="42">
        <f>EXP(-'Yield curve'!N113*$N$9/100)</f>
        <v>0.35789343660729767</v>
      </c>
      <c r="O124" s="42">
        <f>EXP(-'Yield curve'!O113*$O$9/100)</f>
        <v>0.32847977850979265</v>
      </c>
      <c r="P124" s="42">
        <f>EXP(-'Yield curve'!P113*$P$9/100)</f>
        <v>0.30119421191220214</v>
      </c>
      <c r="Q124" s="42">
        <f>EXP(-'Yield curve'!Q113*$Q$9/100)</f>
        <v>0.27538091342758736</v>
      </c>
      <c r="R124" s="42">
        <f>EXP(-'Yield curve'!R113*$R$9/100)</f>
        <v>0.25147794176213356</v>
      </c>
      <c r="S124" s="42">
        <f>EXP(-'Yield curve'!S113*$S$9/100)</f>
        <v>0.22937432567824237</v>
      </c>
      <c r="T124" s="42">
        <f>EXP(-'Yield curve'!T113*$T$9/100)</f>
        <v>0.20896259799369526</v>
      </c>
      <c r="U124" s="39">
        <f>EXP(-'Yield curve'!U113*$U$9/100)</f>
        <v>0.19013898010152055</v>
      </c>
      <c r="V124" s="39">
        <f t="shared" si="6"/>
        <v>76.596418291095603</v>
      </c>
      <c r="W124" s="39">
        <f t="shared" si="7"/>
        <v>5.1435323742711034</v>
      </c>
      <c r="X124" s="39">
        <f>-W124*Bonds!AS111</f>
        <v>-0.84500680325133848</v>
      </c>
      <c r="Y124" s="39">
        <f t="shared" si="8"/>
        <v>0</v>
      </c>
      <c r="Z124" s="39">
        <f t="shared" si="11"/>
        <v>-2.672146136612005</v>
      </c>
      <c r="AA124" s="39">
        <f t="shared" si="9"/>
        <v>1.9733676622935015E-3</v>
      </c>
      <c r="AB124" s="42">
        <f>(-1/SQRT(2*PI())*EXP(-1*(NORMSINV($I$2))^2/2)/$I$2)*(W124*Bonds!AS111)</f>
        <v>-2.2521241483144196</v>
      </c>
      <c r="AC124" s="42">
        <f t="shared" si="10"/>
        <v>-7.1218418821404272</v>
      </c>
    </row>
    <row r="125" spans="1:29">
      <c r="A125" s="237">
        <v>42977</v>
      </c>
      <c r="B125" s="42">
        <f>EXP(-'Yield curve'!B114*$B$9/100)</f>
        <v>0.92468697883481343</v>
      </c>
      <c r="C125" s="42">
        <f>EXP(-'Yield curve'!C114*$C$9/100)</f>
        <v>0.8557303193214173</v>
      </c>
      <c r="D125" s="42">
        <f>EXP(-'Yield curve'!D114*$D$9/100)</f>
        <v>0.79231202008314661</v>
      </c>
      <c r="E125" s="42">
        <f>EXP(-'Yield curve'!E114*$E$9/100)</f>
        <v>0.73330028150100568</v>
      </c>
      <c r="F125" s="42">
        <f>EXP(-'Yield curve'!F114*$F$9/100)</f>
        <v>0.67875163425141438</v>
      </c>
      <c r="G125" s="42">
        <f>EXP(-'Yield curve'!G114*$G$9/100)</f>
        <v>0.62794669292133731</v>
      </c>
      <c r="H125" s="42">
        <f>EXP(-'Yield curve'!H114*$H$9/100)</f>
        <v>0.58088643845740706</v>
      </c>
      <c r="I125" s="42">
        <f>EXP(-'Yield curve'!I114*$I$9/100)</f>
        <v>0.5366549189857468</v>
      </c>
      <c r="J125" s="42">
        <f>EXP(-'Yield curve'!J114*$J$9/100)</f>
        <v>0.4955931256926514</v>
      </c>
      <c r="K125" s="42">
        <f>EXP(-'Yield curve'!K114*$K$9/100)</f>
        <v>0.45749011548373314</v>
      </c>
      <c r="L125" s="42">
        <f>EXP(-'Yield curve'!L114*$L$9/100)</f>
        <v>0.42112734872823848</v>
      </c>
      <c r="M125" s="42">
        <f>EXP(-'Yield curve'!M114*$M$9/100)</f>
        <v>0.3873293167998284</v>
      </c>
      <c r="N125" s="42">
        <f>EXP(-'Yield curve'!N114*$N$9/100)</f>
        <v>0.35594466343551562</v>
      </c>
      <c r="O125" s="42">
        <f>EXP(-'Yield curve'!O114*$O$9/100)</f>
        <v>0.32682840538201047</v>
      </c>
      <c r="P125" s="42">
        <f>EXP(-'Yield curve'!P114*$P$9/100)</f>
        <v>0.29984188298074727</v>
      </c>
      <c r="Q125" s="42">
        <f>EXP(-'Yield curve'!Q114*$Q$9/100)</f>
        <v>0.27423770834295835</v>
      </c>
      <c r="R125" s="42">
        <f>EXP(-'Yield curve'!R114*$R$9/100)</f>
        <v>0.25053917085580052</v>
      </c>
      <c r="S125" s="42">
        <f>EXP(-'Yield curve'!S114*$S$9/100)</f>
        <v>0.22863235550380284</v>
      </c>
      <c r="T125" s="42">
        <f>EXP(-'Yield curve'!T114*$T$9/100)</f>
        <v>0.20840749609586273</v>
      </c>
      <c r="U125" s="39">
        <f>EXP(-'Yield curve'!U114*$U$9/100)</f>
        <v>0.18975908216588572</v>
      </c>
      <c r="V125" s="39">
        <f t="shared" si="6"/>
        <v>76.445563088970005</v>
      </c>
      <c r="W125" s="39">
        <f t="shared" si="7"/>
        <v>5.137271213995608</v>
      </c>
      <c r="X125" s="39">
        <f>-W125*Bonds!AS112</f>
        <v>-0.84425710441608159</v>
      </c>
      <c r="Y125" s="39">
        <f t="shared" si="8"/>
        <v>0</v>
      </c>
      <c r="Z125" s="39">
        <f t="shared" si="11"/>
        <v>-2.6697753807334177</v>
      </c>
      <c r="AA125" s="39">
        <f t="shared" si="9"/>
        <v>1.7826097376716366E-3</v>
      </c>
      <c r="AB125" s="42">
        <f>(-1/SQRT(2*PI())*EXP(-1*(NORMSINV($I$2))^2/2)/$I$2)*(W125*Bonds!AS112)</f>
        <v>-2.2501260403177161</v>
      </c>
      <c r="AC125" s="42">
        <f t="shared" si="10"/>
        <v>-7.1155233098598485</v>
      </c>
    </row>
    <row r="126" spans="1:29">
      <c r="A126" s="237">
        <v>42976</v>
      </c>
      <c r="B126" s="42">
        <f>EXP(-'Yield curve'!B115*$B$9/100)</f>
        <v>0.92459451476021071</v>
      </c>
      <c r="C126" s="42">
        <f>EXP(-'Yield curve'!C115*$C$9/100)</f>
        <v>0.85538809564298735</v>
      </c>
      <c r="D126" s="42">
        <f>EXP(-'Yield curve'!D115*$D$9/100)</f>
        <v>0.79136181589558385</v>
      </c>
      <c r="E126" s="42">
        <f>EXP(-'Yield curve'!E115*$E$9/100)</f>
        <v>0.73198152822831264</v>
      </c>
      <c r="F126" s="42">
        <f>EXP(-'Yield curve'!F115*$F$9/100)</f>
        <v>0.67705687449816465</v>
      </c>
      <c r="G126" s="42">
        <f>EXP(-'Yield curve'!G115*$G$9/100)</f>
        <v>0.62606567577904937</v>
      </c>
      <c r="H126" s="42">
        <f>EXP(-'Yield curve'!H115*$H$9/100)</f>
        <v>0.57885688970495353</v>
      </c>
      <c r="I126" s="42">
        <f>EXP(-'Yield curve'!I115*$I$9/100)</f>
        <v>0.53479773624328364</v>
      </c>
      <c r="J126" s="42">
        <f>EXP(-'Yield curve'!J115*$J$9/100)</f>
        <v>0.49396036391652737</v>
      </c>
      <c r="K126" s="42">
        <f>EXP(-'Yield curve'!K115*$K$9/100)</f>
        <v>0.45611970178563921</v>
      </c>
      <c r="L126" s="42">
        <f>EXP(-'Yield curve'!L115*$L$9/100)</f>
        <v>0.41983227193621653</v>
      </c>
      <c r="M126" s="42">
        <f>EXP(-'Yield curve'!M115*$M$9/100)</f>
        <v>0.38612273258157437</v>
      </c>
      <c r="N126" s="42">
        <f>EXP(-'Yield curve'!N115*$N$9/100)</f>
        <v>0.35483584673911506</v>
      </c>
      <c r="O126" s="42">
        <f>EXP(-'Yield curve'!O115*$O$9/100)</f>
        <v>0.32582332251559953</v>
      </c>
      <c r="P126" s="42">
        <f>EXP(-'Yield curve'!P115*$P$9/100)</f>
        <v>0.29894370527200126</v>
      </c>
      <c r="Q126" s="42">
        <f>EXP(-'Yield curve'!Q115*$Q$9/100)</f>
        <v>0.27327408857535146</v>
      </c>
      <c r="R126" s="42">
        <f>EXP(-'Yield curve'!R115*$R$9/100)</f>
        <v>0.24951905349323486</v>
      </c>
      <c r="S126" s="42">
        <f>EXP(-'Yield curve'!S115*$S$9/100)</f>
        <v>0.22756485597733644</v>
      </c>
      <c r="T126" s="42">
        <f>EXP(-'Yield curve'!T115*$T$9/100)</f>
        <v>0.2073017122097966</v>
      </c>
      <c r="U126" s="39">
        <f>EXP(-'Yield curve'!U115*$U$9/100)</f>
        <v>0.18862393651527715</v>
      </c>
      <c r="V126" s="39">
        <f t="shared" si="6"/>
        <v>76.309532972416193</v>
      </c>
      <c r="W126" s="39">
        <f t="shared" si="7"/>
        <v>5.1303245329681797</v>
      </c>
      <c r="X126" s="39">
        <f>-W126*Bonds!AS113</f>
        <v>-0.84262626673845009</v>
      </c>
      <c r="Y126" s="39">
        <f t="shared" si="8"/>
        <v>0</v>
      </c>
      <c r="Z126" s="39">
        <f t="shared" si="11"/>
        <v>-2.6646182191780827</v>
      </c>
      <c r="AA126" s="39">
        <f t="shared" si="9"/>
        <v>-1.0949501847383747E-3</v>
      </c>
      <c r="AB126" s="42">
        <f>(-1/SQRT(2*PI())*EXP(-1*(NORMSINV($I$2))^2/2)/$I$2)*(W126*Bonds!AS113)</f>
        <v>-2.2457795085482171</v>
      </c>
      <c r="AC126" s="42">
        <f t="shared" si="10"/>
        <v>-7.1017783695459489</v>
      </c>
    </row>
    <row r="127" spans="1:29">
      <c r="A127" s="237">
        <v>42975</v>
      </c>
      <c r="B127" s="42">
        <f>EXP(-'Yield curve'!B116*$B$9/100)</f>
        <v>0.92487193472555285</v>
      </c>
      <c r="C127" s="42">
        <f>EXP(-'Yield curve'!C116*$C$9/100)</f>
        <v>0.85590148250102893</v>
      </c>
      <c r="D127" s="42">
        <f>EXP(-'Yield curve'!D116*$D$9/100)</f>
        <v>0.79207436212759741</v>
      </c>
      <c r="E127" s="42">
        <f>EXP(-'Yield curve'!E116*$E$9/100)</f>
        <v>0.73300702004460672</v>
      </c>
      <c r="F127" s="42">
        <f>EXP(-'Yield curve'!F116*$F$9/100)</f>
        <v>0.67841234326410416</v>
      </c>
      <c r="G127" s="42">
        <f>EXP(-'Yield curve'!G116*$G$9/100)</f>
        <v>0.62775833716823648</v>
      </c>
      <c r="H127" s="42">
        <f>EXP(-'Yield curve'!H116*$H$9/100)</f>
        <v>0.58088643845740706</v>
      </c>
      <c r="I127" s="42">
        <f>EXP(-'Yield curve'!I116*$I$9/100)</f>
        <v>0.53679804604690307</v>
      </c>
      <c r="J127" s="42">
        <f>EXP(-'Yield curve'!J116*$J$9/100)</f>
        <v>0.49589057079267368</v>
      </c>
      <c r="K127" s="42">
        <f>EXP(-'Yield curve'!K116*$K$9/100)</f>
        <v>0.4579478344205421</v>
      </c>
      <c r="L127" s="42">
        <f>EXP(-'Yield curve'!L116*$L$9/100)</f>
        <v>0.42131268553278584</v>
      </c>
      <c r="M127" s="42">
        <f>EXP(-'Yield curve'!M116*$M$9/100)</f>
        <v>0.3872363689179884</v>
      </c>
      <c r="N127" s="42">
        <f>EXP(-'Yield curve'!N116*$N$9/100)</f>
        <v>0.35557467341370236</v>
      </c>
      <c r="O127" s="42">
        <f>EXP(-'Yield curve'!O116*$O$9/100)</f>
        <v>0.32618844906951927</v>
      </c>
      <c r="P127" s="42">
        <f>EXP(-'Yield curve'!P116*$P$9/100)</f>
        <v>0.29894370527200126</v>
      </c>
      <c r="Q127" s="42">
        <f>EXP(-'Yield curve'!Q116*$Q$9/100)</f>
        <v>0.27301187133473287</v>
      </c>
      <c r="R127" s="42">
        <f>EXP(-'Yield curve'!R116*$R$9/100)</f>
        <v>0.24901055347047965</v>
      </c>
      <c r="S127" s="42">
        <f>EXP(-'Yield curve'!S116*$S$9/100)</f>
        <v>0.22682873899743236</v>
      </c>
      <c r="T127" s="42">
        <f>EXP(-'Yield curve'!T116*$T$9/100)</f>
        <v>0.20635856840427555</v>
      </c>
      <c r="U127" s="39">
        <f>EXP(-'Yield curve'!U116*$U$9/100)</f>
        <v>0.18749558134675462</v>
      </c>
      <c r="V127" s="39">
        <f t="shared" si="6"/>
        <v>76.393179698639969</v>
      </c>
      <c r="W127" s="39">
        <f t="shared" si="7"/>
        <v>5.127645368473174</v>
      </c>
      <c r="X127" s="39">
        <f>-W127*Bonds!AS114</f>
        <v>-0.84207627879433922</v>
      </c>
      <c r="Y127" s="39">
        <f t="shared" si="8"/>
        <v>0</v>
      </c>
      <c r="Z127" s="39">
        <f t="shared" si="11"/>
        <v>-2.6628790045890591</v>
      </c>
      <c r="AA127" s="39">
        <f t="shared" si="9"/>
        <v>4.7146149116250591E-4</v>
      </c>
      <c r="AB127" s="42">
        <f>(-1/SQRT(2*PI())*EXP(-1*(NORMSINV($I$2))^2/2)/$I$2)*(W127*Bonds!AS114)</f>
        <v>-2.2443136728585542</v>
      </c>
      <c r="AC127" s="42">
        <f t="shared" si="10"/>
        <v>-7.0971429900910508</v>
      </c>
    </row>
    <row r="128" spans="1:29">
      <c r="A128" s="237">
        <v>42972</v>
      </c>
      <c r="B128" s="42">
        <f>EXP(-'Yield curve'!B117*$B$9/100)</f>
        <v>0.92487193472555285</v>
      </c>
      <c r="C128" s="42">
        <f>EXP(-'Yield curve'!C117*$C$9/100)</f>
        <v>0.85590148250102893</v>
      </c>
      <c r="D128" s="42">
        <f>EXP(-'Yield curve'!D117*$D$9/100)</f>
        <v>0.79207436212759741</v>
      </c>
      <c r="E128" s="42">
        <f>EXP(-'Yield curve'!E117*$E$9/100)</f>
        <v>0.73300702004460672</v>
      </c>
      <c r="F128" s="42">
        <f>EXP(-'Yield curve'!F117*$F$9/100)</f>
        <v>0.67841234326410416</v>
      </c>
      <c r="G128" s="42">
        <f>EXP(-'Yield curve'!G117*$G$9/100)</f>
        <v>0.6275700379133865</v>
      </c>
      <c r="H128" s="42">
        <f>EXP(-'Yield curve'!H117*$H$9/100)</f>
        <v>0.58047996023446269</v>
      </c>
      <c r="I128" s="42">
        <f>EXP(-'Yield curve'!I117*$I$9/100)</f>
        <v>0.53622576673434696</v>
      </c>
      <c r="J128" s="42">
        <f>EXP(-'Yield curve'!J117*$J$9/100)</f>
        <v>0.49514729253454298</v>
      </c>
      <c r="K128" s="42">
        <f>EXP(-'Yield curve'!K117*$K$9/100)</f>
        <v>0.45703285403707794</v>
      </c>
      <c r="L128" s="42">
        <f>EXP(-'Yield curve'!L117*$L$9/100)</f>
        <v>0.42038681645403414</v>
      </c>
      <c r="M128" s="42">
        <f>EXP(-'Yield curve'!M117*$M$9/100)</f>
        <v>0.3863081159816702</v>
      </c>
      <c r="N128" s="42">
        <f>EXP(-'Yield curve'!N117*$N$9/100)</f>
        <v>0.35465138006430286</v>
      </c>
      <c r="O128" s="42">
        <f>EXP(-'Yield curve'!O117*$O$9/100)</f>
        <v>0.32527639887826509</v>
      </c>
      <c r="P128" s="42">
        <f>EXP(-'Yield curve'!P117*$P$9/100)</f>
        <v>0.29804821805862064</v>
      </c>
      <c r="Q128" s="42">
        <f>EXP(-'Yield curve'!Q117*$Q$9/100)</f>
        <v>0.27222672829395833</v>
      </c>
      <c r="R128" s="42">
        <f>EXP(-'Yield curve'!R117*$R$9/100)</f>
        <v>0.24833416507028017</v>
      </c>
      <c r="S128" s="42">
        <f>EXP(-'Yield curve'!S117*$S$9/100)</f>
        <v>0.22625785019716146</v>
      </c>
      <c r="T128" s="42">
        <f>EXP(-'Yield curve'!T117*$T$9/100)</f>
        <v>0.2058886068280979</v>
      </c>
      <c r="U128" s="39">
        <f>EXP(-'Yield curve'!U117*$U$9/100)</f>
        <v>0.18712096492535454</v>
      </c>
      <c r="V128" s="39">
        <f t="shared" si="6"/>
        <v>76.357180228588433</v>
      </c>
      <c r="W128" s="39">
        <f t="shared" si="7"/>
        <v>5.1240691771655973</v>
      </c>
      <c r="X128" s="39">
        <f>-W128*Bonds!AS115</f>
        <v>-0.84152012821665967</v>
      </c>
      <c r="Y128" s="39">
        <f t="shared" si="8"/>
        <v>0</v>
      </c>
      <c r="Z128" s="39">
        <f t="shared" si="11"/>
        <v>-2.6611203020415735</v>
      </c>
      <c r="AA128" s="39">
        <f t="shared" si="9"/>
        <v>-1.6711075974429335E-4</v>
      </c>
      <c r="AB128" s="42">
        <f>(-1/SQRT(2*PI())*EXP(-1*(NORMSINV($I$2))^2/2)/$I$2)*(W128*Bonds!AS115)</f>
        <v>-2.2428314124302688</v>
      </c>
      <c r="AC128" s="42">
        <f t="shared" si="10"/>
        <v>-7.0924556710521323</v>
      </c>
    </row>
    <row r="129" spans="1:29">
      <c r="A129" s="237">
        <v>42971</v>
      </c>
      <c r="B129" s="42">
        <f>EXP(-'Yield curve'!B118*$B$9/100)</f>
        <v>0.9245020599315531</v>
      </c>
      <c r="C129" s="42">
        <f>EXP(-'Yield curve'!C118*$C$9/100)</f>
        <v>0.8557303193214173</v>
      </c>
      <c r="D129" s="42">
        <f>EXP(-'Yield curve'!D118*$D$9/100)</f>
        <v>0.79183677545874132</v>
      </c>
      <c r="E129" s="42">
        <f>EXP(-'Yield curve'!E118*$E$9/100)</f>
        <v>0.73286043329976092</v>
      </c>
      <c r="F129" s="42">
        <f>EXP(-'Yield curve'!F118*$F$9/100)</f>
        <v>0.67841234326410416</v>
      </c>
      <c r="G129" s="42">
        <f>EXP(-'Yield curve'!G118*$G$9/100)</f>
        <v>0.6275700379133865</v>
      </c>
      <c r="H129" s="42">
        <f>EXP(-'Yield curve'!H118*$H$9/100)</f>
        <v>0.58047996023446269</v>
      </c>
      <c r="I129" s="42">
        <f>EXP(-'Yield curve'!I118*$I$9/100)</f>
        <v>0.53622576673434696</v>
      </c>
      <c r="J129" s="42">
        <f>EXP(-'Yield curve'!J118*$J$9/100)</f>
        <v>0.49514729253454298</v>
      </c>
      <c r="K129" s="42">
        <f>EXP(-'Yield curve'!K118*$K$9/100)</f>
        <v>0.45703285403707794</v>
      </c>
      <c r="L129" s="42">
        <f>EXP(-'Yield curve'!L118*$L$9/100)</f>
        <v>0.42047931172776104</v>
      </c>
      <c r="M129" s="42">
        <f>EXP(-'Yield curve'!M118*$M$9/100)</f>
        <v>0.38649358838715764</v>
      </c>
      <c r="N129" s="42">
        <f>EXP(-'Yield curve'!N118*$N$9/100)</f>
        <v>0.3549281160537584</v>
      </c>
      <c r="O129" s="42">
        <f>EXP(-'Yield curve'!O118*$O$9/100)</f>
        <v>0.32564091253455246</v>
      </c>
      <c r="P129" s="42">
        <f>EXP(-'Yield curve'!P118*$P$9/100)</f>
        <v>0.29849562585766892</v>
      </c>
      <c r="Q129" s="42">
        <f>EXP(-'Yield curve'!Q118*$Q$9/100)</f>
        <v>0.27283719963798375</v>
      </c>
      <c r="R129" s="42">
        <f>EXP(-'Yield curve'!R118*$R$9/100)</f>
        <v>0.249095231453101</v>
      </c>
      <c r="S129" s="42">
        <f>EXP(-'Yield curve'!S118*$S$9/100)</f>
        <v>0.22715560767055043</v>
      </c>
      <c r="T129" s="42">
        <f>EXP(-'Yield curve'!T118*$T$9/100)</f>
        <v>0.20690821289932063</v>
      </c>
      <c r="U129" s="39">
        <f>EXP(-'Yield curve'!U118*$U$9/100)</f>
        <v>0.1882470656387468</v>
      </c>
      <c r="V129" s="39">
        <f t="shared" si="6"/>
        <v>76.369942467695836</v>
      </c>
      <c r="W129" s="39">
        <f t="shared" si="7"/>
        <v>5.1298077997846008</v>
      </c>
      <c r="X129" s="39">
        <f>-W129*Bonds!AS116</f>
        <v>-0.8429489698610001</v>
      </c>
      <c r="Y129" s="39">
        <f t="shared" si="8"/>
        <v>0</v>
      </c>
      <c r="Z129" s="39">
        <f t="shared" si="11"/>
        <v>-2.6656386960533891</v>
      </c>
      <c r="AA129" s="39">
        <f t="shared" si="9"/>
        <v>-8.0412758872749901E-4</v>
      </c>
      <c r="AB129" s="42">
        <f>(-1/SQRT(2*PI())*EXP(-1*(NORMSINV($I$2))^2/2)/$I$2)*(W129*Bonds!AS116)</f>
        <v>-2.2466395814993874</v>
      </c>
      <c r="AC129" s="42">
        <f t="shared" si="10"/>
        <v>-7.1044981590255505</v>
      </c>
    </row>
    <row r="130" spans="1:29">
      <c r="A130" s="237">
        <v>42970</v>
      </c>
      <c r="B130" s="42">
        <f>EXP(-'Yield curve'!B119*$B$9/100)</f>
        <v>0.92468697883481343</v>
      </c>
      <c r="C130" s="42">
        <f>EXP(-'Yield curve'!C119*$C$9/100)</f>
        <v>0.8557303193214173</v>
      </c>
      <c r="D130" s="42">
        <f>EXP(-'Yield curve'!D119*$D$9/100)</f>
        <v>0.79207436212759741</v>
      </c>
      <c r="E130" s="42">
        <f>EXP(-'Yield curve'!E119*$E$9/100)</f>
        <v>0.73315363610973339</v>
      </c>
      <c r="F130" s="42">
        <f>EXP(-'Yield curve'!F119*$F$9/100)</f>
        <v>0.67875163425141438</v>
      </c>
      <c r="G130" s="42">
        <f>EXP(-'Yield curve'!G119*$G$9/100)</f>
        <v>0.62794669292133731</v>
      </c>
      <c r="H130" s="42">
        <f>EXP(-'Yield curve'!H119*$H$9/100)</f>
        <v>0.58088643845740706</v>
      </c>
      <c r="I130" s="42">
        <f>EXP(-'Yield curve'!I119*$I$9/100)</f>
        <v>0.5366549189857468</v>
      </c>
      <c r="J130" s="42">
        <f>EXP(-'Yield curve'!J119*$J$9/100)</f>
        <v>0.4955931256926514</v>
      </c>
      <c r="K130" s="42">
        <f>EXP(-'Yield curve'!K119*$K$9/100)</f>
        <v>0.45749011548373314</v>
      </c>
      <c r="L130" s="42">
        <f>EXP(-'Yield curve'!L119*$L$9/100)</f>
        <v>0.42112734872823848</v>
      </c>
      <c r="M130" s="42">
        <f>EXP(-'Yield curve'!M119*$M$9/100)</f>
        <v>0.3873293167998284</v>
      </c>
      <c r="N130" s="42">
        <f>EXP(-'Yield curve'!N119*$N$9/100)</f>
        <v>0.35594466343551562</v>
      </c>
      <c r="O130" s="42">
        <f>EXP(-'Yield curve'!O119*$O$9/100)</f>
        <v>0.32682840538201047</v>
      </c>
      <c r="P130" s="42">
        <f>EXP(-'Yield curve'!P119*$P$9/100)</f>
        <v>0.29984188298074727</v>
      </c>
      <c r="Q130" s="42">
        <f>EXP(-'Yield curve'!Q119*$Q$9/100)</f>
        <v>0.27414996631576172</v>
      </c>
      <c r="R130" s="42">
        <f>EXP(-'Yield curve'!R119*$R$9/100)</f>
        <v>0.25036886213114756</v>
      </c>
      <c r="S130" s="42">
        <f>EXP(-'Yield curve'!S119*$S$9/100)</f>
        <v>0.2283855658502596</v>
      </c>
      <c r="T130" s="42">
        <f>EXP(-'Yield curve'!T119*$T$9/100)</f>
        <v>0.20809095733220162</v>
      </c>
      <c r="U130" s="39">
        <f>EXP(-'Yield curve'!U119*$U$9/100)</f>
        <v>0.18937994326683263</v>
      </c>
      <c r="V130" s="39">
        <f t="shared" si="6"/>
        <v>76.431403067547606</v>
      </c>
      <c r="W130" s="39">
        <f t="shared" si="7"/>
        <v>5.1357806467476452</v>
      </c>
      <c r="X130" s="39">
        <f>-W130*Bonds!AS117</f>
        <v>-0.84477511265621286</v>
      </c>
      <c r="Y130" s="39">
        <f t="shared" si="8"/>
        <v>0</v>
      </c>
      <c r="Z130" s="39">
        <f t="shared" si="11"/>
        <v>-2.6714134666189682</v>
      </c>
      <c r="AA130" s="39">
        <f t="shared" si="9"/>
        <v>2.9999860819862612E-4</v>
      </c>
      <c r="AB130" s="42">
        <f>(-1/SQRT(2*PI())*EXP(-1*(NORMSINV($I$2))^2/2)/$I$2)*(W130*Bonds!AS117)</f>
        <v>-2.2515066432455706</v>
      </c>
      <c r="AC130" s="42">
        <f t="shared" si="10"/>
        <v>-7.1198891596561653</v>
      </c>
    </row>
    <row r="131" spans="1:29">
      <c r="A131" s="237">
        <v>42969</v>
      </c>
      <c r="B131" s="42">
        <f>EXP(-'Yield curve'!B120*$B$9/100)</f>
        <v>0.92477945215628587</v>
      </c>
      <c r="C131" s="42">
        <f>EXP(-'Yield curve'!C120*$C$9/100)</f>
        <v>0.8557303193214173</v>
      </c>
      <c r="D131" s="42">
        <f>EXP(-'Yield curve'!D120*$D$9/100)</f>
        <v>0.79183677545874132</v>
      </c>
      <c r="E131" s="42">
        <f>EXP(-'Yield curve'!E120*$E$9/100)</f>
        <v>0.73271387586933245</v>
      </c>
      <c r="F131" s="42">
        <f>EXP(-'Yield curve'!F120*$F$9/100)</f>
        <v>0.67807322187988317</v>
      </c>
      <c r="G131" s="42">
        <f>EXP(-'Yield curve'!G120*$G$9/100)</f>
        <v>0.62738179513984038</v>
      </c>
      <c r="H131" s="42">
        <f>EXP(-'Yield curve'!H120*$H$9/100)</f>
        <v>0.58047996023446269</v>
      </c>
      <c r="I131" s="42">
        <f>EXP(-'Yield curve'!I120*$I$9/100)</f>
        <v>0.53636877933964267</v>
      </c>
      <c r="J131" s="42">
        <f>EXP(-'Yield curve'!J120*$J$9/100)</f>
        <v>0.49544447005440428</v>
      </c>
      <c r="K131" s="42">
        <f>EXP(-'Yield curve'!K120*$K$9/100)</f>
        <v>0.45749011548373314</v>
      </c>
      <c r="L131" s="42">
        <f>EXP(-'Yield curve'!L120*$L$9/100)</f>
        <v>0.4210347109020528</v>
      </c>
      <c r="M131" s="42">
        <f>EXP(-'Yield curve'!M120*$M$9/100)</f>
        <v>0.38714344334096346</v>
      </c>
      <c r="N131" s="42">
        <f>EXP(-'Yield curve'!N120*$N$9/100)</f>
        <v>0.35566713484825563</v>
      </c>
      <c r="O131" s="42">
        <f>EXP(-'Yield curve'!O120*$O$9/100)</f>
        <v>0.32646256247825151</v>
      </c>
      <c r="P131" s="42">
        <f>EXP(-'Yield curve'!P120*$P$9/100)</f>
        <v>0.29939245730979669</v>
      </c>
      <c r="Q131" s="42">
        <f>EXP(-'Yield curve'!Q120*$Q$9/100)</f>
        <v>0.27379927884673821</v>
      </c>
      <c r="R131" s="42">
        <f>EXP(-'Yield curve'!R120*$R$9/100)</f>
        <v>0.25011361608938493</v>
      </c>
      <c r="S131" s="42">
        <f>EXP(-'Yield curve'!S120*$S$9/100)</f>
        <v>0.22822118742618128</v>
      </c>
      <c r="T131" s="42">
        <f>EXP(-'Yield curve'!T120*$T$9/100)</f>
        <v>0.20801189779067966</v>
      </c>
      <c r="U131" s="39">
        <f>EXP(-'Yield curve'!U120*$U$9/100)</f>
        <v>0.18937994326683263</v>
      </c>
      <c r="V131" s="39">
        <f t="shared" si="6"/>
        <v>76.40848062970413</v>
      </c>
      <c r="W131" s="39">
        <f t="shared" si="7"/>
        <v>5.1355765760816379</v>
      </c>
      <c r="X131" s="39">
        <f>-W131*Bonds!AS118</f>
        <v>-0.84450177277174932</v>
      </c>
      <c r="Y131" s="39">
        <f t="shared" si="8"/>
        <v>0</v>
      </c>
      <c r="Z131" s="39">
        <f t="shared" si="11"/>
        <v>-2.6705490900086959</v>
      </c>
      <c r="AA131" s="39">
        <f t="shared" si="9"/>
        <v>-4.6751458797844592E-4</v>
      </c>
      <c r="AB131" s="42">
        <f>(-1/SQRT(2*PI())*EXP(-1*(NORMSINV($I$2))^2/2)/$I$2)*(W131*Bonds!AS118)</f>
        <v>-2.2507781338985104</v>
      </c>
      <c r="AC131" s="42">
        <f t="shared" si="10"/>
        <v>-7.1175854108227332</v>
      </c>
    </row>
    <row r="132" spans="1:29">
      <c r="A132" s="237">
        <v>42968</v>
      </c>
      <c r="B132" s="42">
        <f>EXP(-'Yield curve'!B121*$B$9/100)</f>
        <v>0.92468697883481343</v>
      </c>
      <c r="C132" s="42">
        <f>EXP(-'Yield curve'!C121*$C$9/100)</f>
        <v>0.8557303193214173</v>
      </c>
      <c r="D132" s="42">
        <f>EXP(-'Yield curve'!D121*$D$9/100)</f>
        <v>0.79183677545874132</v>
      </c>
      <c r="E132" s="42">
        <f>EXP(-'Yield curve'!E121*$E$9/100)</f>
        <v>0.73271387586933245</v>
      </c>
      <c r="F132" s="42">
        <f>EXP(-'Yield curve'!F121*$F$9/100)</f>
        <v>0.67807322187988317</v>
      </c>
      <c r="G132" s="42">
        <f>EXP(-'Yield curve'!G121*$G$9/100)</f>
        <v>0.62738179513984038</v>
      </c>
      <c r="H132" s="42">
        <f>EXP(-'Yield curve'!H121*$H$9/100)</f>
        <v>0.58047996023446269</v>
      </c>
      <c r="I132" s="42">
        <f>EXP(-'Yield curve'!I121*$I$9/100)</f>
        <v>0.53636877933964267</v>
      </c>
      <c r="J132" s="42">
        <f>EXP(-'Yield curve'!J121*$J$9/100)</f>
        <v>0.49544447005440428</v>
      </c>
      <c r="K132" s="42">
        <f>EXP(-'Yield curve'!K121*$K$9/100)</f>
        <v>0.45749011548373314</v>
      </c>
      <c r="L132" s="42">
        <f>EXP(-'Yield curve'!L121*$L$9/100)</f>
        <v>0.42122000693698797</v>
      </c>
      <c r="M132" s="42">
        <f>EXP(-'Yield curve'!M121*$M$9/100)</f>
        <v>0.3875152794993697</v>
      </c>
      <c r="N132" s="42">
        <f>EXP(-'Yield curve'!N121*$N$9/100)</f>
        <v>0.35622240857951976</v>
      </c>
      <c r="O132" s="42">
        <f>EXP(-'Yield curve'!O121*$O$9/100)</f>
        <v>0.327194658259364</v>
      </c>
      <c r="P132" s="42">
        <f>EXP(-'Yield curve'!P121*$P$9/100)</f>
        <v>0.30029198329606105</v>
      </c>
      <c r="Q132" s="42">
        <f>EXP(-'Yield curve'!Q121*$Q$9/100)</f>
        <v>0.27485268933120943</v>
      </c>
      <c r="R132" s="42">
        <f>EXP(-'Yield curve'!R121*$R$9/100)</f>
        <v>0.25130699489025898</v>
      </c>
      <c r="S132" s="42">
        <f>EXP(-'Yield curve'!S121*$S$9/100)</f>
        <v>0.22953953466082744</v>
      </c>
      <c r="T132" s="42">
        <f>EXP(-'Yield curve'!T121*$T$9/100)</f>
        <v>0.20943957626572404</v>
      </c>
      <c r="U132" s="39">
        <f>EXP(-'Yield curve'!U121*$U$9/100)</f>
        <v>0.19090105916394634</v>
      </c>
      <c r="V132" s="39">
        <f t="shared" si="6"/>
        <v>76.444219417448409</v>
      </c>
      <c r="W132" s="39">
        <f t="shared" si="7"/>
        <v>5.1427389543702651</v>
      </c>
      <c r="X132" s="39">
        <f>-W132*Bonds!AS119</f>
        <v>-0.84551003305815442</v>
      </c>
      <c r="Y132" s="39">
        <f t="shared" si="8"/>
        <v>0</v>
      </c>
      <c r="Z132" s="39">
        <f t="shared" si="11"/>
        <v>-2.6737374889880297</v>
      </c>
      <c r="AA132" s="39">
        <f t="shared" si="9"/>
        <v>-4.1764156664325647E-4</v>
      </c>
      <c r="AB132" s="42">
        <f>(-1/SQRT(2*PI())*EXP(-1*(NORMSINV($I$2))^2/2)/$I$2)*(W132*Bonds!AS119)</f>
        <v>-2.2534653635516473</v>
      </c>
      <c r="AC132" s="42">
        <f t="shared" si="10"/>
        <v>-7.1260831771225899</v>
      </c>
    </row>
    <row r="133" spans="1:29">
      <c r="A133" s="237">
        <v>42965</v>
      </c>
      <c r="B133" s="42">
        <f>EXP(-'Yield curve'!B122*$B$9/100)</f>
        <v>0.92487193472555285</v>
      </c>
      <c r="C133" s="42">
        <f>EXP(-'Yield curve'!C122*$C$9/100)</f>
        <v>0.85555919037101846</v>
      </c>
      <c r="D133" s="42">
        <f>EXP(-'Yield curve'!D122*$D$9/100)</f>
        <v>0.79159926005519565</v>
      </c>
      <c r="E133" s="42">
        <f>EXP(-'Yield curve'!E122*$E$9/100)</f>
        <v>0.73227437940593476</v>
      </c>
      <c r="F133" s="42">
        <f>EXP(-'Yield curve'!F122*$F$9/100)</f>
        <v>0.67739548758163015</v>
      </c>
      <c r="G133" s="42">
        <f>EXP(-'Yield curve'!G122*$G$9/100)</f>
        <v>0.62662938851993322</v>
      </c>
      <c r="H133" s="42">
        <f>EXP(-'Yield curve'!H122*$H$9/100)</f>
        <v>0.57966785689511557</v>
      </c>
      <c r="I133" s="42">
        <f>EXP(-'Yield curve'!I122*$I$9/100)</f>
        <v>0.5359398559084193</v>
      </c>
      <c r="J133" s="42">
        <f>EXP(-'Yield curve'!J122*$J$9/100)</f>
        <v>0.49544447005440434</v>
      </c>
      <c r="K133" s="42">
        <f>EXP(-'Yield curve'!K122*$K$9/100)</f>
        <v>0.4579478344205421</v>
      </c>
      <c r="L133" s="42">
        <f>EXP(-'Yield curve'!L122*$L$9/100)</f>
        <v>0.42196200691764513</v>
      </c>
      <c r="M133" s="42">
        <f>EXP(-'Yield curve'!M122*$M$9/100)</f>
        <v>0.38853967143964246</v>
      </c>
      <c r="N133" s="42">
        <f>EXP(-'Yield curve'!N122*$N$9/100)</f>
        <v>0.35752142091491718</v>
      </c>
      <c r="O133" s="42">
        <f>EXP(-'Yield curve'!O122*$O$9/100)</f>
        <v>0.32875581744386206</v>
      </c>
      <c r="P133" s="42">
        <f>EXP(-'Yield curve'!P122*$P$9/100)</f>
        <v>0.30209915127828341</v>
      </c>
      <c r="Q133" s="42">
        <f>EXP(-'Yield curve'!Q122*$Q$9/100)</f>
        <v>0.27661738755374204</v>
      </c>
      <c r="R133" s="42">
        <f>EXP(-'Yield curve'!R122*$R$9/100)</f>
        <v>0.25302170586548062</v>
      </c>
      <c r="S133" s="42">
        <f>EXP(-'Yield curve'!S122*$S$9/100)</f>
        <v>0.23119818328005881</v>
      </c>
      <c r="T133" s="42">
        <f>EXP(-'Yield curve'!T122*$T$9/100)</f>
        <v>0.21103738101262234</v>
      </c>
      <c r="U133" s="39">
        <f>EXP(-'Yield curve'!U122*$U$9/100)</f>
        <v>0.19243439279400748</v>
      </c>
      <c r="V133" s="39">
        <f t="shared" si="6"/>
        <v>76.476159040320866</v>
      </c>
      <c r="W133" s="39">
        <f t="shared" si="7"/>
        <v>5.1508987269518576</v>
      </c>
      <c r="X133" s="39">
        <f>-W133*Bonds!AS120</f>
        <v>-0.84693247123316273</v>
      </c>
      <c r="Y133" s="39">
        <f t="shared" si="8"/>
        <v>0</v>
      </c>
      <c r="Z133" s="39">
        <f t="shared" si="11"/>
        <v>-2.6782356334518291</v>
      </c>
      <c r="AA133" s="39">
        <f t="shared" si="9"/>
        <v>-2.4519710681514262E-4</v>
      </c>
      <c r="AB133" s="42">
        <f>(-1/SQRT(2*PI())*EXP(-1*(NORMSINV($I$2))^2/2)/$I$2)*(W133*Bonds!AS120)</f>
        <v>-2.2572564660032421</v>
      </c>
      <c r="AC133" s="42">
        <f t="shared" si="10"/>
        <v>-7.1380716957126777</v>
      </c>
    </row>
    <row r="134" spans="1:29">
      <c r="A134" s="237">
        <v>42964</v>
      </c>
      <c r="B134" s="42">
        <f>EXP(-'Yield curve'!B123*$B$9/100)</f>
        <v>0.92459451476021071</v>
      </c>
      <c r="C134" s="42">
        <f>EXP(-'Yield curve'!C123*$C$9/100)</f>
        <v>0.85538809564298735</v>
      </c>
      <c r="D134" s="42">
        <f>EXP(-'Yield curve'!D123*$D$9/100)</f>
        <v>0.79136181589558385</v>
      </c>
      <c r="E134" s="42">
        <f>EXP(-'Yield curve'!E123*$E$9/100)</f>
        <v>0.73227437940593476</v>
      </c>
      <c r="F134" s="42">
        <f>EXP(-'Yield curve'!F123*$F$9/100)</f>
        <v>0.67773427001397113</v>
      </c>
      <c r="G134" s="42">
        <f>EXP(-'Yield curve'!G123*$G$9/100)</f>
        <v>0.62719360883065611</v>
      </c>
      <c r="H134" s="42">
        <f>EXP(-'Yield curve'!H123*$H$9/100)</f>
        <v>0.58047996023446269</v>
      </c>
      <c r="I134" s="42">
        <f>EXP(-'Yield curve'!I123*$I$9/100)</f>
        <v>0.53665491898574691</v>
      </c>
      <c r="J134" s="42">
        <f>EXP(-'Yield curve'!J123*$J$9/100)</f>
        <v>0.49603936028121892</v>
      </c>
      <c r="K134" s="42">
        <f>EXP(-'Yield curve'!K123*$K$9/100)</f>
        <v>0.45840601130522352</v>
      </c>
      <c r="L134" s="42">
        <f>EXP(-'Yield curve'!L123*$L$9/100)</f>
        <v>0.42233349691535821</v>
      </c>
      <c r="M134" s="42">
        <f>EXP(-'Yield curve'!M123*$M$9/100)</f>
        <v>0.38881952073673648</v>
      </c>
      <c r="N134" s="42">
        <f>EXP(-'Yield curve'!N123*$N$9/100)</f>
        <v>0.35770738039906846</v>
      </c>
      <c r="O134" s="42">
        <f>EXP(-'Yield curve'!O123*$O$9/100)</f>
        <v>0.32884788196117731</v>
      </c>
      <c r="P134" s="42">
        <f>EXP(-'Yield curve'!P123*$P$9/100)</f>
        <v>0.30209915127828341</v>
      </c>
      <c r="Q134" s="42">
        <f>EXP(-'Yield curve'!Q123*$Q$9/100)</f>
        <v>0.27670591928208027</v>
      </c>
      <c r="R134" s="42">
        <f>EXP(-'Yield curve'!R123*$R$9/100)</f>
        <v>0.25319381913734945</v>
      </c>
      <c r="S134" s="42">
        <f>EXP(-'Yield curve'!S123*$S$9/100)</f>
        <v>0.23144801220133537</v>
      </c>
      <c r="T134" s="42">
        <f>EXP(-'Yield curve'!T123*$T$9/100)</f>
        <v>0.21135840174571152</v>
      </c>
      <c r="U134" s="39">
        <f>EXP(-'Yield curve'!U123*$U$9/100)</f>
        <v>0.19281964670508861</v>
      </c>
      <c r="V134" s="39">
        <f t="shared" si="6"/>
        <v>76.494915372256216</v>
      </c>
      <c r="W134" s="39">
        <f t="shared" si="7"/>
        <v>5.1538723778341602</v>
      </c>
      <c r="X134" s="39">
        <f>-W134*Bonds!AS121</f>
        <v>-0.84742141144026761</v>
      </c>
      <c r="Y134" s="39">
        <f t="shared" si="8"/>
        <v>0</v>
      </c>
      <c r="Z134" s="39">
        <f t="shared" si="11"/>
        <v>-2.6797817981459153</v>
      </c>
      <c r="AA134" s="39">
        <f t="shared" si="9"/>
        <v>3.4405337731691077E-4</v>
      </c>
      <c r="AB134" s="42">
        <f>(-1/SQRT(2*PI())*EXP(-1*(NORMSINV($I$2))^2/2)/$I$2)*(W134*Bonds!AS121)</f>
        <v>-2.2585595963961169</v>
      </c>
      <c r="AC134" s="42">
        <f t="shared" si="10"/>
        <v>-7.1421925558423522</v>
      </c>
    </row>
    <row r="135" spans="1:29">
      <c r="A135" s="237">
        <v>42963</v>
      </c>
      <c r="B135" s="42">
        <f>EXP(-'Yield curve'!B124*$B$9/100)</f>
        <v>0.9245020599315531</v>
      </c>
      <c r="C135" s="42">
        <f>EXP(-'Yield curve'!C124*$C$9/100)</f>
        <v>0.85487501672466948</v>
      </c>
      <c r="D135" s="42">
        <f>EXP(-'Yield curve'!D124*$D$9/100)</f>
        <v>0.79064991066668444</v>
      </c>
      <c r="E135" s="42">
        <f>EXP(-'Yield curve'!E124*$E$9/100)</f>
        <v>0.73139617717736904</v>
      </c>
      <c r="F135" s="42">
        <f>EXP(-'Yield curve'!F124*$F$9/100)</f>
        <v>0.67671843067892135</v>
      </c>
      <c r="G135" s="42">
        <f>EXP(-'Yield curve'!G124*$G$9/100)</f>
        <v>0.62625352365755593</v>
      </c>
      <c r="H135" s="42">
        <f>EXP(-'Yield curve'!H124*$H$9/100)</f>
        <v>0.57966785689511557</v>
      </c>
      <c r="I135" s="42">
        <f>EXP(-'Yield curve'!I124*$I$9/100)</f>
        <v>0.53608279226066158</v>
      </c>
      <c r="J135" s="42">
        <f>EXP(-'Yield curve'!J124*$J$9/100)</f>
        <v>0.49574182593428023</v>
      </c>
      <c r="K135" s="42">
        <f>EXP(-'Yield curve'!K124*$K$9/100)</f>
        <v>0.45840601130522352</v>
      </c>
      <c r="L135" s="42">
        <f>EXP(-'Yield curve'!L124*$L$9/100)</f>
        <v>0.42251936454188005</v>
      </c>
      <c r="M135" s="42">
        <f>EXP(-'Yield curve'!M124*$M$9/100)</f>
        <v>0.38919296670202647</v>
      </c>
      <c r="N135" s="42">
        <f>EXP(-'Yield curve'!N124*$N$9/100)</f>
        <v>0.35826583939725415</v>
      </c>
      <c r="O135" s="42">
        <f>EXP(-'Yield curve'!O124*$O$9/100)</f>
        <v>0.3295853268466919</v>
      </c>
      <c r="P135" s="42">
        <f>EXP(-'Yield curve'!P124*$P$9/100)</f>
        <v>0.30300680953876541</v>
      </c>
      <c r="Q135" s="42">
        <f>EXP(-'Yield curve'!Q124*$Q$9/100)</f>
        <v>0.27759279647048268</v>
      </c>
      <c r="R135" s="42">
        <f>EXP(-'Yield curve'!R124*$R$9/100)</f>
        <v>0.2540561432426901</v>
      </c>
      <c r="S135" s="42">
        <f>EXP(-'Yield curve'!S124*$S$9/100)</f>
        <v>0.23228272662973989</v>
      </c>
      <c r="T135" s="42">
        <f>EXP(-'Yield curve'!T124*$T$9/100)</f>
        <v>0.21216309161478653</v>
      </c>
      <c r="U135" s="39">
        <f>EXP(-'Yield curve'!U124*$U$9/100)</f>
        <v>0.1935924699078839</v>
      </c>
      <c r="V135" s="39">
        <f t="shared" si="6"/>
        <v>76.468606090072214</v>
      </c>
      <c r="W135" s="39">
        <f t="shared" si="7"/>
        <v>5.1582607093818433</v>
      </c>
      <c r="X135" s="39">
        <f>-W135*Bonds!AS122</f>
        <v>-0.84899762531770917</v>
      </c>
      <c r="Y135" s="39">
        <f t="shared" si="8"/>
        <v>0</v>
      </c>
      <c r="Z135" s="39">
        <f t="shared" si="11"/>
        <v>-2.6847662240781958</v>
      </c>
      <c r="AA135" s="39">
        <f t="shared" si="9"/>
        <v>7.2531012310372844E-4</v>
      </c>
      <c r="AB135" s="42">
        <f>(-1/SQRT(2*PI())*EXP(-1*(NORMSINV($I$2))^2/2)/$I$2)*(W135*Bonds!AS122)</f>
        <v>-2.2627605440365808</v>
      </c>
      <c r="AC135" s="42">
        <f t="shared" si="10"/>
        <v>-7.1554771187173278</v>
      </c>
    </row>
    <row r="136" spans="1:29">
      <c r="A136" s="237">
        <v>42962</v>
      </c>
      <c r="B136" s="42">
        <f>EXP(-'Yield curve'!B125*$B$9/100)</f>
        <v>0.92468697883481343</v>
      </c>
      <c r="C136" s="42">
        <f>EXP(-'Yield curve'!C125*$C$9/100)</f>
        <v>0.85453313509886319</v>
      </c>
      <c r="D136" s="42">
        <f>EXP(-'Yield curve'!D125*$D$9/100)</f>
        <v>0.7894648248372601</v>
      </c>
      <c r="E136" s="42">
        <f>EXP(-'Yield curve'!E125*$E$9/100)</f>
        <v>0.73008084820965957</v>
      </c>
      <c r="F136" s="42">
        <f>EXP(-'Yield curve'!F125*$F$9/100)</f>
        <v>0.67536634635258452</v>
      </c>
      <c r="G136" s="42">
        <f>EXP(-'Yield curve'!G125*$G$9/100)</f>
        <v>0.62512728123723604</v>
      </c>
      <c r="H136" s="42">
        <f>EXP(-'Yield curve'!H125*$H$9/100)</f>
        <v>0.57885688970495353</v>
      </c>
      <c r="I136" s="42">
        <f>EXP(-'Yield curve'!I125*$I$9/100)</f>
        <v>0.53565409752760995</v>
      </c>
      <c r="J136" s="42">
        <f>EXP(-'Yield curve'!J125*$J$9/100)</f>
        <v>0.49574182593428023</v>
      </c>
      <c r="K136" s="42">
        <f>EXP(-'Yield curve'!K125*$K$9/100)</f>
        <v>0.4588646465959545</v>
      </c>
      <c r="L136" s="42">
        <f>EXP(-'Yield curve'!L125*$L$9/100)</f>
        <v>0.42298439156084638</v>
      </c>
      <c r="M136" s="42">
        <f>EXP(-'Yield curve'!M125*$M$9/100)</f>
        <v>0.38966027859312607</v>
      </c>
      <c r="N136" s="42">
        <f>EXP(-'Yield curve'!N125*$N$9/100)</f>
        <v>0.35873188785433252</v>
      </c>
      <c r="O136" s="42">
        <f>EXP(-'Yield curve'!O125*$O$9/100)</f>
        <v>0.33004706944868067</v>
      </c>
      <c r="P136" s="42">
        <f>EXP(-'Yield curve'!P125*$P$9/100)</f>
        <v>0.30346166080623954</v>
      </c>
      <c r="Q136" s="42">
        <f>EXP(-'Yield curve'!Q125*$Q$9/100)</f>
        <v>0.27785941351079751</v>
      </c>
      <c r="R136" s="42">
        <f>EXP(-'Yield curve'!R125*$R$9/100)</f>
        <v>0.25414253701750217</v>
      </c>
      <c r="S136" s="42">
        <f>EXP(-'Yield curve'!S125*$S$9/100)</f>
        <v>0.23219911989826786</v>
      </c>
      <c r="T136" s="42">
        <f>EXP(-'Yield curve'!T125*$T$9/100)</f>
        <v>0.21192136350154939</v>
      </c>
      <c r="U136" s="39">
        <f>EXP(-'Yield curve'!U125*$U$9/100)</f>
        <v>0.19320567189501364</v>
      </c>
      <c r="V136" s="39">
        <f t="shared" si="6"/>
        <v>76.413182835023392</v>
      </c>
      <c r="W136" s="39">
        <f t="shared" si="7"/>
        <v>5.1580932450375503</v>
      </c>
      <c r="X136" s="39">
        <f>-W136*Bonds!AS123</f>
        <v>-0.8489700623776717</v>
      </c>
      <c r="Y136" s="39">
        <f t="shared" si="8"/>
        <v>0</v>
      </c>
      <c r="Z136" s="39">
        <f t="shared" si="11"/>
        <v>-2.6846790624086667</v>
      </c>
      <c r="AA136" s="39">
        <f t="shared" si="9"/>
        <v>-6.5470732955974498E-4</v>
      </c>
      <c r="AB136" s="42">
        <f>(-1/SQRT(2*PI())*EXP(-1*(NORMSINV($I$2))^2/2)/$I$2)*(W136*Bonds!AS123)</f>
        <v>-2.2626870828968384</v>
      </c>
      <c r="AC136" s="42">
        <f t="shared" si="10"/>
        <v>-7.1552448141962302</v>
      </c>
    </row>
    <row r="137" spans="1:29">
      <c r="A137" s="237">
        <v>42961</v>
      </c>
      <c r="B137" s="42">
        <f>EXP(-'Yield curve'!B126*$B$9/100)</f>
        <v>0.9245020599315531</v>
      </c>
      <c r="C137" s="42">
        <f>EXP(-'Yield curve'!C126*$C$9/100)</f>
        <v>0.85453313509886319</v>
      </c>
      <c r="D137" s="42">
        <f>EXP(-'Yield curve'!D126*$D$9/100)</f>
        <v>0.78970169981418126</v>
      </c>
      <c r="E137" s="42">
        <f>EXP(-'Yield curve'!E126*$E$9/100)</f>
        <v>0.73066514657641135</v>
      </c>
      <c r="F137" s="42">
        <f>EXP(-'Yield curve'!F126*$F$9/100)</f>
        <v>0.67638015603928914</v>
      </c>
      <c r="G137" s="42">
        <f>EXP(-'Yield curve'!G126*$G$9/100)</f>
        <v>0.62625352365755593</v>
      </c>
      <c r="H137" s="42">
        <f>EXP(-'Yield curve'!H126*$H$9/100)</f>
        <v>0.5800737664467106</v>
      </c>
      <c r="I137" s="42">
        <f>EXP(-'Yield curve'!I126*$I$9/100)</f>
        <v>0.5366549189857468</v>
      </c>
      <c r="J137" s="42">
        <f>EXP(-'Yield curve'!J126*$J$9/100)</f>
        <v>0.49648599666169524</v>
      </c>
      <c r="K137" s="42">
        <f>EXP(-'Yield curve'!K126*$K$9/100)</f>
        <v>0.45932374075137034</v>
      </c>
      <c r="L137" s="42">
        <f>EXP(-'Yield curve'!L126*$L$9/100)</f>
        <v>0.42335678165302887</v>
      </c>
      <c r="M137" s="42">
        <f>EXP(-'Yield curve'!M126*$M$9/100)</f>
        <v>0.38994093501790172</v>
      </c>
      <c r="N137" s="42">
        <f>EXP(-'Yield curve'!N126*$N$9/100)</f>
        <v>0.35891847694497581</v>
      </c>
      <c r="O137" s="42">
        <f>EXP(-'Yield curve'!O126*$O$9/100)</f>
        <v>0.33013949556717903</v>
      </c>
      <c r="P137" s="42">
        <f>EXP(-'Yield curve'!P126*$P$9/100)</f>
        <v>0.30346166080623954</v>
      </c>
      <c r="Q137" s="42">
        <f>EXP(-'Yield curve'!Q126*$Q$9/100)</f>
        <v>0.27794834275104052</v>
      </c>
      <c r="R137" s="42">
        <f>EXP(-'Yield curve'!R126*$R$9/100)</f>
        <v>0.25431541271374924</v>
      </c>
      <c r="S137" s="42">
        <f>EXP(-'Yield curve'!S126*$S$9/100)</f>
        <v>0.23245003041504855</v>
      </c>
      <c r="T137" s="42">
        <f>EXP(-'Yield curve'!T126*$T$9/100)</f>
        <v>0.2122437289097158</v>
      </c>
      <c r="U137" s="39">
        <f>EXP(-'Yield curve'!U126*$U$9/100)</f>
        <v>0.1935924699078839</v>
      </c>
      <c r="V137" s="39">
        <f t="shared" si="6"/>
        <v>76.463243881234348</v>
      </c>
      <c r="W137" s="39">
        <f t="shared" si="7"/>
        <v>5.1606466942387925</v>
      </c>
      <c r="X137" s="39">
        <f>-W137*Bonds!AS124</f>
        <v>-0.84939033433179789</v>
      </c>
      <c r="Y137" s="39">
        <f t="shared" si="8"/>
        <v>0</v>
      </c>
      <c r="Z137" s="39">
        <f t="shared" si="11"/>
        <v>-2.6860080790203953</v>
      </c>
      <c r="AA137" s="39">
        <f t="shared" si="9"/>
        <v>1.3914877268808024E-3</v>
      </c>
      <c r="AB137" s="42">
        <f>(-1/SQRT(2*PI())*EXP(-1*(NORMSINV($I$2))^2/2)/$I$2)*(W137*Bonds!AS124)</f>
        <v>-2.263807197685388</v>
      </c>
      <c r="AC137" s="42">
        <f t="shared" si="10"/>
        <v>-7.158786928168885</v>
      </c>
    </row>
    <row r="138" spans="1:29">
      <c r="A138" s="237">
        <v>42958</v>
      </c>
      <c r="B138" s="42">
        <f>EXP(-'Yield curve'!B127*$B$9/100)</f>
        <v>0.9242247509120064</v>
      </c>
      <c r="C138" s="42">
        <f>EXP(-'Yield curve'!C127*$C$9/100)</f>
        <v>0.85367902908794524</v>
      </c>
      <c r="D138" s="42">
        <f>EXP(-'Yield curve'!D127*$D$9/100)</f>
        <v>0.78851803523483155</v>
      </c>
      <c r="E138" s="42">
        <f>EXP(-'Yield curve'!E127*$E$9/100)</f>
        <v>0.72935113228022419</v>
      </c>
      <c r="F138" s="42">
        <f>EXP(-'Yield curve'!F127*$F$9/100)</f>
        <v>0.67502874758613318</v>
      </c>
      <c r="G138" s="42">
        <f>EXP(-'Yield curve'!G127*$G$9/100)</f>
        <v>0.62512728123723604</v>
      </c>
      <c r="H138" s="42">
        <f>EXP(-'Yield curve'!H127*$H$9/100)</f>
        <v>0.57926223138078203</v>
      </c>
      <c r="I138" s="42">
        <f>EXP(-'Yield curve'!I127*$I$9/100)</f>
        <v>0.53579695766745605</v>
      </c>
      <c r="J138" s="42">
        <f>EXP(-'Yield curve'!J127*$J$9/100)</f>
        <v>0.4955931256926514</v>
      </c>
      <c r="K138" s="42">
        <f>EXP(-'Yield curve'!K127*$K$9/100)</f>
        <v>0.45840601130522352</v>
      </c>
      <c r="L138" s="42">
        <f>EXP(-'Yield curve'!L127*$L$9/100)</f>
        <v>0.42242642050589974</v>
      </c>
      <c r="M138" s="42">
        <f>EXP(-'Yield curve'!M127*$M$9/100)</f>
        <v>0.38900619890586646</v>
      </c>
      <c r="N138" s="42">
        <f>EXP(-'Yield curve'!N127*$N$9/100)</f>
        <v>0.35798650099866219</v>
      </c>
      <c r="O138" s="42">
        <f>EXP(-'Yield curve'!O127*$O$9/100)</f>
        <v>0.32921639791938823</v>
      </c>
      <c r="P138" s="42">
        <f>EXP(-'Yield curve'!P127*$P$9/100)</f>
        <v>0.30255264003674054</v>
      </c>
      <c r="Q138" s="42">
        <f>EXP(-'Yield curve'!Q127*$Q$9/100)</f>
        <v>0.27714900312548185</v>
      </c>
      <c r="R138" s="42">
        <f>EXP(-'Yield curve'!R127*$R$9/100)</f>
        <v>0.2536246147023633</v>
      </c>
      <c r="S138" s="42">
        <f>EXP(-'Yield curve'!S127*$S$9/100)</f>
        <v>0.23186499379414624</v>
      </c>
      <c r="T138" s="42">
        <f>EXP(-'Yield curve'!T127*$T$9/100)</f>
        <v>0.21176036445267621</v>
      </c>
      <c r="U138" s="39">
        <f>EXP(-'Yield curve'!U127*$U$9/100)</f>
        <v>0.19320567189501364</v>
      </c>
      <c r="V138" s="39">
        <f t="shared" si="6"/>
        <v>76.356994061136774</v>
      </c>
      <c r="W138" s="39">
        <f t="shared" si="7"/>
        <v>5.1582437314329272</v>
      </c>
      <c r="X138" s="39">
        <f>-W138*Bonds!AS125</f>
        <v>-0.85209772208209</v>
      </c>
      <c r="Y138" s="39">
        <f t="shared" si="8"/>
        <v>0</v>
      </c>
      <c r="Z138" s="39">
        <f t="shared" si="11"/>
        <v>-2.6945695908205578</v>
      </c>
      <c r="AA138" s="39">
        <f t="shared" si="9"/>
        <v>3.7341735784779395E-4</v>
      </c>
      <c r="AB138" s="42">
        <f>(-1/SQRT(2*PI())*EXP(-1*(NORMSINV($I$2))^2/2)/$I$2)*(W138*Bonds!AS125)</f>
        <v>-2.2710229660174566</v>
      </c>
      <c r="AC138" s="42">
        <f t="shared" si="10"/>
        <v>-7.1816051911663354</v>
      </c>
    </row>
    <row r="139" spans="1:29">
      <c r="A139" s="237">
        <v>42957</v>
      </c>
      <c r="B139" s="42">
        <f>EXP(-'Yield curve'!B128*$B$9/100)</f>
        <v>0.92385513493976434</v>
      </c>
      <c r="C139" s="42">
        <f>EXP(-'Yield curve'!C128*$C$9/100)</f>
        <v>0.85316697530198993</v>
      </c>
      <c r="D139" s="42">
        <f>EXP(-'Yield curve'!D128*$D$9/100)</f>
        <v>0.78804506631855464</v>
      </c>
      <c r="E139" s="42">
        <f>EXP(-'Yield curve'!E128*$E$9/100)</f>
        <v>0.72891365285780718</v>
      </c>
      <c r="F139" s="42">
        <f>EXP(-'Yield curve'!F128*$F$9/100)</f>
        <v>0.67469131757687228</v>
      </c>
      <c r="G139" s="42">
        <f>EXP(-'Yield curve'!G128*$G$9/100)</f>
        <v>0.62475231736890313</v>
      </c>
      <c r="H139" s="42">
        <f>EXP(-'Yield curve'!H128*$H$9/100)</f>
        <v>0.57885688970495353</v>
      </c>
      <c r="I139" s="42">
        <f>EXP(-'Yield curve'!I128*$I$9/100)</f>
        <v>0.53551127547872213</v>
      </c>
      <c r="J139" s="42">
        <f>EXP(-'Yield curve'!J128*$J$9/100)</f>
        <v>0.49544447005440434</v>
      </c>
      <c r="K139" s="42">
        <f>EXP(-'Yield curve'!K128*$K$9/100)</f>
        <v>0.45840601130522352</v>
      </c>
      <c r="L139" s="42">
        <f>EXP(-'Yield curve'!L128*$L$9/100)</f>
        <v>0.42251936454188005</v>
      </c>
      <c r="M139" s="42">
        <f>EXP(-'Yield curve'!M128*$M$9/100)</f>
        <v>0.38919296670202647</v>
      </c>
      <c r="N139" s="42">
        <f>EXP(-'Yield curve'!N128*$N$9/100)</f>
        <v>0.35826583939725415</v>
      </c>
      <c r="O139" s="42">
        <f>EXP(-'Yield curve'!O128*$O$9/100)</f>
        <v>0.3295853268466919</v>
      </c>
      <c r="P139" s="42">
        <f>EXP(-'Yield curve'!P128*$P$9/100)</f>
        <v>0.30300680953876541</v>
      </c>
      <c r="Q139" s="42">
        <f>EXP(-'Yield curve'!Q128*$Q$9/100)</f>
        <v>0.27750398098684737</v>
      </c>
      <c r="R139" s="42">
        <f>EXP(-'Yield curve'!R128*$R$9/100)</f>
        <v>0.2538834437897538</v>
      </c>
      <c r="S139" s="42">
        <f>EXP(-'Yield curve'!S128*$S$9/100)</f>
        <v>0.23203199670351093</v>
      </c>
      <c r="T139" s="42">
        <f>EXP(-'Yield curve'!T128*$T$9/100)</f>
        <v>0.21184084868220332</v>
      </c>
      <c r="U139" s="39">
        <f>EXP(-'Yield curve'!U128*$U$9/100)</f>
        <v>0.19320567189501364</v>
      </c>
      <c r="V139" s="39">
        <f t="shared" si="6"/>
        <v>76.328491677446067</v>
      </c>
      <c r="W139" s="39">
        <f t="shared" si="7"/>
        <v>5.1592595335784042</v>
      </c>
      <c r="X139" s="39">
        <f>-W139*Bonds!AS126</f>
        <v>-0.85195950553180799</v>
      </c>
      <c r="Y139" s="39">
        <f t="shared" si="8"/>
        <v>0</v>
      </c>
      <c r="Z139" s="39">
        <f t="shared" si="11"/>
        <v>-2.6941325117113353</v>
      </c>
      <c r="AA139" s="39">
        <f t="shared" si="9"/>
        <v>1.426680684964543E-3</v>
      </c>
      <c r="AB139" s="42">
        <f>(-1/SQRT(2*PI())*EXP(-1*(NORMSINV($I$2))^2/2)/$I$2)*(W139*Bonds!AS126)</f>
        <v>-2.2706545893021577</v>
      </c>
      <c r="AC139" s="42">
        <f t="shared" si="10"/>
        <v>-7.1804402817090196</v>
      </c>
    </row>
    <row r="140" spans="1:29">
      <c r="A140" s="237">
        <v>42956</v>
      </c>
      <c r="B140" s="42">
        <f>EXP(-'Yield curve'!B129*$B$9/100)</f>
        <v>0.92357801996860645</v>
      </c>
      <c r="C140" s="42">
        <f>EXP(-'Yield curve'!C129*$C$9/100)</f>
        <v>0.85282577675612758</v>
      </c>
      <c r="D140" s="42">
        <f>EXP(-'Yield curve'!D129*$D$9/100)</f>
        <v>0.78757238109851002</v>
      </c>
      <c r="E140" s="42">
        <f>EXP(-'Yield curve'!E129*$E$9/100)</f>
        <v>0.72833075512570167</v>
      </c>
      <c r="F140" s="42">
        <f>EXP(-'Yield curve'!F129*$F$9/100)</f>
        <v>0.6740169634925337</v>
      </c>
      <c r="G140" s="42">
        <f>EXP(-'Yield curve'!G129*$G$9/100)</f>
        <v>0.62419029323206932</v>
      </c>
      <c r="H140" s="42">
        <f>EXP(-'Yield curve'!H129*$H$9/100)</f>
        <v>0.57845183166901248</v>
      </c>
      <c r="I140" s="42">
        <f>EXP(-'Yield curve'!I129*$I$9/100)</f>
        <v>0.53494036798966949</v>
      </c>
      <c r="J140" s="42">
        <f>EXP(-'Yield curve'!J129*$J$9/100)</f>
        <v>0.49470186044576853</v>
      </c>
      <c r="K140" s="42">
        <f>EXP(-'Yield curve'!K129*$K$9/100)</f>
        <v>0.45749011548373314</v>
      </c>
      <c r="L140" s="42">
        <f>EXP(-'Yield curve'!L129*$L$9/100)</f>
        <v>0.42140538452011783</v>
      </c>
      <c r="M140" s="42">
        <f>EXP(-'Yield curve'!M129*$M$9/100)</f>
        <v>0.38788747279188507</v>
      </c>
      <c r="N140" s="42">
        <f>EXP(-'Yield curve'!N129*$N$9/100)</f>
        <v>0.35677854921381325</v>
      </c>
      <c r="O140" s="42">
        <f>EXP(-'Yield curve'!O129*$O$9/100)</f>
        <v>0.32792839577308019</v>
      </c>
      <c r="P140" s="42">
        <f>EXP(-'Yield curve'!P129*$P$9/100)</f>
        <v>0.30119421191220214</v>
      </c>
      <c r="Q140" s="42">
        <f>EXP(-'Yield curve'!Q129*$Q$9/100)</f>
        <v>0.2756454060406191</v>
      </c>
      <c r="R140" s="42">
        <f>EXP(-'Yield curve'!R129*$R$9/100)</f>
        <v>0.25199148039463831</v>
      </c>
      <c r="S140" s="42">
        <f>EXP(-'Yield curve'!S129*$S$9/100)</f>
        <v>0.23011870373470958</v>
      </c>
      <c r="T140" s="42">
        <f>EXP(-'Yield curve'!T129*$T$9/100)</f>
        <v>0.20991764328891779</v>
      </c>
      <c r="U140" s="39">
        <f>EXP(-'Yield curve'!U129*$U$9/100)</f>
        <v>0.19128324333905466</v>
      </c>
      <c r="V140" s="39">
        <f t="shared" si="6"/>
        <v>76.219750431692361</v>
      </c>
      <c r="W140" s="39">
        <f t="shared" si="7"/>
        <v>5.1492262399950821</v>
      </c>
      <c r="X140" s="39">
        <f>-W140*Bonds!AS127</f>
        <v>-0.85013858767941308</v>
      </c>
      <c r="Y140" s="39">
        <f t="shared" si="8"/>
        <v>0</v>
      </c>
      <c r="Z140" s="39">
        <f t="shared" si="11"/>
        <v>-2.6883742638657053</v>
      </c>
      <c r="AA140" s="39">
        <f t="shared" si="9"/>
        <v>-1.3420055966890665E-3</v>
      </c>
      <c r="AB140" s="42">
        <f>(-1/SQRT(2*PI())*EXP(-1*(NORMSINV($I$2))^2/2)/$I$2)*(W140*Bonds!AS127)</f>
        <v>-2.2658014531478732</v>
      </c>
      <c r="AC140" s="42">
        <f t="shared" si="10"/>
        <v>-7.165093317666571</v>
      </c>
    </row>
    <row r="141" spans="1:29">
      <c r="A141" s="237">
        <v>42955</v>
      </c>
      <c r="B141" s="42">
        <f>EXP(-'Yield curve'!B130*$B$9/100)</f>
        <v>0.92339332283494169</v>
      </c>
      <c r="C141" s="42">
        <f>EXP(-'Yield curve'!C130*$C$9/100)</f>
        <v>0.8524847146623914</v>
      </c>
      <c r="D141" s="42">
        <f>EXP(-'Yield curve'!D130*$D$9/100)</f>
        <v>0.78757238109851002</v>
      </c>
      <c r="E141" s="42">
        <f>EXP(-'Yield curve'!E130*$E$9/100)</f>
        <v>0.72862214570198203</v>
      </c>
      <c r="F141" s="42">
        <f>EXP(-'Yield curve'!F130*$F$9/100)</f>
        <v>0.67469131757687228</v>
      </c>
      <c r="G141" s="42">
        <f>EXP(-'Yield curve'!G130*$G$9/100)</f>
        <v>0.62512728123723604</v>
      </c>
      <c r="H141" s="42">
        <f>EXP(-'Yield curve'!H130*$H$9/100)</f>
        <v>0.57966785689511557</v>
      </c>
      <c r="I141" s="42">
        <f>EXP(-'Yield curve'!I130*$I$9/100)</f>
        <v>0.53636877933964267</v>
      </c>
      <c r="J141" s="42">
        <f>EXP(-'Yield curve'!J130*$J$9/100)</f>
        <v>0.49633707320233256</v>
      </c>
      <c r="K141" s="42">
        <f>EXP(-'Yield curve'!K130*$K$9/100)</f>
        <v>0.45932374075137034</v>
      </c>
      <c r="L141" s="42">
        <f>EXP(-'Yield curve'!L130*$L$9/100)</f>
        <v>0.42326365340554806</v>
      </c>
      <c r="M141" s="42">
        <f>EXP(-'Yield curve'!M130*$M$9/100)</f>
        <v>0.3897538082831023</v>
      </c>
      <c r="N141" s="42">
        <f>EXP(-'Yield curve'!N130*$N$9/100)</f>
        <v>0.35863862968757748</v>
      </c>
      <c r="O141" s="42">
        <f>EXP(-'Yield curve'!O130*$O$9/100)</f>
        <v>0.32976994631835332</v>
      </c>
      <c r="P141" s="42">
        <f>EXP(-'Yield curve'!P130*$P$9/100)</f>
        <v>0.30300680953876541</v>
      </c>
      <c r="Q141" s="42">
        <f>EXP(-'Yield curve'!Q130*$Q$9/100)</f>
        <v>0.27741519391962011</v>
      </c>
      <c r="R141" s="42">
        <f>EXP(-'Yield curve'!R130*$R$9/100)</f>
        <v>0.25371086173252633</v>
      </c>
      <c r="S141" s="42">
        <f>EXP(-'Yield curve'!S130*$S$9/100)</f>
        <v>0.2317815374194292</v>
      </c>
      <c r="T141" s="42">
        <f>EXP(-'Yield curve'!T130*$T$9/100)</f>
        <v>0.21151909518681114</v>
      </c>
      <c r="U141" s="39">
        <f>EXP(-'Yield curve'!U130*$U$9/100)</f>
        <v>0.19281964670508861</v>
      </c>
      <c r="V141" s="39">
        <f t="shared" si="6"/>
        <v>76.322175217986384</v>
      </c>
      <c r="W141" s="39">
        <f t="shared" si="7"/>
        <v>5.1600670713210146</v>
      </c>
      <c r="X141" s="39">
        <f>-W141*Bonds!AS128</f>
        <v>-0.85185260589093059</v>
      </c>
      <c r="Y141" s="39">
        <f t="shared" si="8"/>
        <v>0</v>
      </c>
      <c r="Z141" s="39">
        <f t="shared" si="11"/>
        <v>-2.6937944653651087</v>
      </c>
      <c r="AA141" s="39">
        <f t="shared" si="9"/>
        <v>-7.3498920328984862E-4</v>
      </c>
      <c r="AB141" s="42">
        <f>(-1/SQRT(2*PI())*EXP(-1*(NORMSINV($I$2))^2/2)/$I$2)*(W141*Bonds!AS128)</f>
        <v>-2.2703696788591414</v>
      </c>
      <c r="AC141" s="42">
        <f t="shared" si="10"/>
        <v>-7.1795393157799205</v>
      </c>
    </row>
    <row r="142" spans="1:29">
      <c r="A142" s="237">
        <v>42954</v>
      </c>
      <c r="B142" s="42">
        <f>EXP(-'Yield curve'!B131*$B$9/100)</f>
        <v>0.92367038238864729</v>
      </c>
      <c r="C142" s="42">
        <f>EXP(-'Yield curve'!C131*$C$9/100)</f>
        <v>0.85299635896913151</v>
      </c>
      <c r="D142" s="42">
        <f>EXP(-'Yield curve'!D131*$D$9/100)</f>
        <v>0.78804506631855464</v>
      </c>
      <c r="E142" s="42">
        <f>EXP(-'Yield curve'!E131*$E$9/100)</f>
        <v>0.72905945016762375</v>
      </c>
      <c r="F142" s="42">
        <f>EXP(-'Yield curve'!F131*$F$9/100)</f>
        <v>0.67502874758613318</v>
      </c>
      <c r="G142" s="42">
        <f>EXP(-'Yield curve'!G131*$G$9/100)</f>
        <v>0.62550247015139704</v>
      </c>
      <c r="H142" s="42">
        <f>EXP(-'Yield curve'!H131*$H$9/100)</f>
        <v>0.5800737664467106</v>
      </c>
      <c r="I142" s="42">
        <f>EXP(-'Yield curve'!I131*$I$9/100)</f>
        <v>0.5366549189857468</v>
      </c>
      <c r="J142" s="42">
        <f>EXP(-'Yield curve'!J131*$J$9/100)</f>
        <v>0.49648599666169524</v>
      </c>
      <c r="K142" s="42">
        <f>EXP(-'Yield curve'!K131*$K$9/100)</f>
        <v>0.45932374075137034</v>
      </c>
      <c r="L142" s="42">
        <f>EXP(-'Yield curve'!L131*$L$9/100)</f>
        <v>0.42335678165302887</v>
      </c>
      <c r="M142" s="42">
        <f>EXP(-'Yield curve'!M131*$M$9/100)</f>
        <v>0.38994093501790172</v>
      </c>
      <c r="N142" s="42">
        <f>EXP(-'Yield curve'!N131*$N$9/100)</f>
        <v>0.35891847694497581</v>
      </c>
      <c r="O142" s="42">
        <f>EXP(-'Yield curve'!O131*$O$9/100)</f>
        <v>0.33013949556717903</v>
      </c>
      <c r="P142" s="42">
        <f>EXP(-'Yield curve'!P131*$P$9/100)</f>
        <v>0.30346166080623954</v>
      </c>
      <c r="Q142" s="42">
        <f>EXP(-'Yield curve'!Q131*$Q$9/100)</f>
        <v>0.27803730045319414</v>
      </c>
      <c r="R142" s="42">
        <f>EXP(-'Yield curve'!R131*$R$9/100)</f>
        <v>0.2544884060054477</v>
      </c>
      <c r="S142" s="42">
        <f>EXP(-'Yield curve'!S131*$S$9/100)</f>
        <v>0.2327012120615711</v>
      </c>
      <c r="T142" s="42">
        <f>EXP(-'Yield curve'!T131*$T$9/100)</f>
        <v>0.21256658468588804</v>
      </c>
      <c r="U142" s="39">
        <f>EXP(-'Yield curve'!U131*$U$9/100)</f>
        <v>0.19398004229089191</v>
      </c>
      <c r="V142" s="39">
        <f t="shared" si="6"/>
        <v>76.378312453004838</v>
      </c>
      <c r="W142" s="39">
        <f t="shared" si="7"/>
        <v>5.1646503020069021</v>
      </c>
      <c r="X142" s="39">
        <f>-W142*Bonds!AS129</f>
        <v>-0.85177910443244698</v>
      </c>
      <c r="Y142" s="39">
        <f t="shared" si="8"/>
        <v>0</v>
      </c>
      <c r="Z142" s="39">
        <f t="shared" si="11"/>
        <v>-2.6935620333449561</v>
      </c>
      <c r="AA142" s="39">
        <f t="shared" si="9"/>
        <v>-1.0274638770195743E-3</v>
      </c>
      <c r="AB142" s="42">
        <f>(-1/SQRT(2*PI())*EXP(-1*(NORMSINV($I$2))^2/2)/$I$2)*(W142*Bonds!AS129)</f>
        <v>-2.2701737817267746</v>
      </c>
      <c r="AC142" s="42">
        <f t="shared" si="10"/>
        <v>-7.1789198346545469</v>
      </c>
    </row>
    <row r="143" spans="1:29">
      <c r="A143" s="237">
        <v>42951</v>
      </c>
      <c r="B143" s="42">
        <f>EXP(-'Yield curve'!B132*$B$9/100)</f>
        <v>0.92339332283494169</v>
      </c>
      <c r="C143" s="42">
        <f>EXP(-'Yield curve'!C132*$C$9/100)</f>
        <v>0.8524847146623914</v>
      </c>
      <c r="D143" s="42">
        <f>EXP(-'Yield curve'!D132*$D$9/100)</f>
        <v>0.78757238109851002</v>
      </c>
      <c r="E143" s="42">
        <f>EXP(-'Yield curve'!E132*$E$9/100)</f>
        <v>0.72876788470453691</v>
      </c>
      <c r="F143" s="42">
        <f>EXP(-'Yield curve'!F132*$F$9/100)</f>
        <v>0.67502874758613318</v>
      </c>
      <c r="G143" s="42">
        <f>EXP(-'Yield curve'!G132*$G$9/100)</f>
        <v>0.62569014904286857</v>
      </c>
      <c r="H143" s="42">
        <f>EXP(-'Yield curve'!H132*$H$9/100)</f>
        <v>0.58047996023446269</v>
      </c>
      <c r="I143" s="42">
        <f>EXP(-'Yield curve'!I132*$I$9/100)</f>
        <v>0.53737093611640507</v>
      </c>
      <c r="J143" s="42">
        <f>EXP(-'Yield curve'!J132*$J$9/100)</f>
        <v>0.49752971277303604</v>
      </c>
      <c r="K143" s="42">
        <f>EXP(-'Yield curve'!K132*$K$9/100)</f>
        <v>0.46070378099896581</v>
      </c>
      <c r="L143" s="42">
        <f>EXP(-'Yield curve'!L132*$L$9/100)</f>
        <v>0.42494310058374585</v>
      </c>
      <c r="M143" s="42">
        <f>EXP(-'Yield curve'!M132*$M$9/100)</f>
        <v>0.39172312598881759</v>
      </c>
      <c r="N143" s="42">
        <f>EXP(-'Yield curve'!N132*$N$9/100)</f>
        <v>0.36088353154637448</v>
      </c>
      <c r="O143" s="42">
        <f>EXP(-'Yield curve'!O132*$O$9/100)</f>
        <v>0.33227245467517341</v>
      </c>
      <c r="P143" s="42">
        <f>EXP(-'Yield curve'!P132*$P$9/100)</f>
        <v>0.30574617949871175</v>
      </c>
      <c r="Q143" s="42">
        <f>EXP(-'Yield curve'!Q132*$Q$9/100)</f>
        <v>0.28036022074153649</v>
      </c>
      <c r="R143" s="42">
        <f>EXP(-'Yield curve'!R132*$R$9/100)</f>
        <v>0.25683536563530857</v>
      </c>
      <c r="S143" s="42">
        <f>EXP(-'Yield curve'!S132*$S$9/100)</f>
        <v>0.23505870206747584</v>
      </c>
      <c r="T143" s="42">
        <f>EXP(-'Yield curve'!T132*$T$9/100)</f>
        <v>0.21492202307759797</v>
      </c>
      <c r="U143" s="39">
        <f>EXP(-'Yield curve'!U132*$U$9/100)</f>
        <v>0.19632182539568149</v>
      </c>
      <c r="V143" s="39">
        <f t="shared" si="6"/>
        <v>76.456869124179946</v>
      </c>
      <c r="W143" s="39">
        <f t="shared" si="7"/>
        <v>5.1788440027811582</v>
      </c>
      <c r="X143" s="39">
        <f>-W143*Bonds!AS130</f>
        <v>-0.85466629504217151</v>
      </c>
      <c r="Y143" s="39">
        <f t="shared" si="8"/>
        <v>0</v>
      </c>
      <c r="Z143" s="39">
        <f t="shared" si="11"/>
        <v>-2.702692131710736</v>
      </c>
      <c r="AA143" s="39">
        <f t="shared" si="9"/>
        <v>3.0389482800996515E-3</v>
      </c>
      <c r="AB143" s="42">
        <f>(-1/SQRT(2*PI())*EXP(-1*(NORMSINV($I$2))^2/2)/$I$2)*(W143*Bonds!AS130)</f>
        <v>-2.2778687631966617</v>
      </c>
      <c r="AC143" s="42">
        <f t="shared" si="10"/>
        <v>-7.2032535026521796</v>
      </c>
    </row>
    <row r="144" spans="1:29">
      <c r="A144" s="237">
        <v>42950</v>
      </c>
      <c r="B144" s="42">
        <f>EXP(-'Yield curve'!B133*$B$9/100)</f>
        <v>0.92293174157845459</v>
      </c>
      <c r="C144" s="42">
        <f>EXP(-'Yield curve'!C133*$C$9/100)</f>
        <v>0.8518029996130394</v>
      </c>
      <c r="D144" s="42">
        <f>EXP(-'Yield curve'!D133*$D$9/100)</f>
        <v>0.78639190810294757</v>
      </c>
      <c r="E144" s="42">
        <f>EXP(-'Yield curve'!E133*$E$9/100)</f>
        <v>0.72702093895467979</v>
      </c>
      <c r="F144" s="42">
        <f>EXP(-'Yield curve'!F133*$F$9/100)</f>
        <v>0.67267027670123558</v>
      </c>
      <c r="G144" s="42">
        <f>EXP(-'Yield curve'!G133*$G$9/100)</f>
        <v>0.62306776128608665</v>
      </c>
      <c r="H144" s="42">
        <f>EXP(-'Yield curve'!H133*$H$9/100)</f>
        <v>0.5776425657230182</v>
      </c>
      <c r="I144" s="42">
        <f>EXP(-'Yield curve'!I133*$I$9/100)</f>
        <v>0.5343700691439377</v>
      </c>
      <c r="J144" s="42">
        <f>EXP(-'Yield curve'!J133*$J$9/100)</f>
        <v>0.4944051283580293</v>
      </c>
      <c r="K144" s="42">
        <f>EXP(-'Yield curve'!K133*$K$9/100)</f>
        <v>0.45749011548373314</v>
      </c>
      <c r="L144" s="42">
        <f>EXP(-'Yield curve'!L133*$L$9/100)</f>
        <v>0.42177638447453353</v>
      </c>
      <c r="M144" s="42">
        <f>EXP(-'Yield curve'!M133*$M$9/100)</f>
        <v>0.38863293215162581</v>
      </c>
      <c r="N144" s="42">
        <f>EXP(-'Yield curve'!N133*$N$9/100)</f>
        <v>0.35789343660729767</v>
      </c>
      <c r="O144" s="42">
        <f>EXP(-'Yield curve'!O133*$O$9/100)</f>
        <v>0.3294008107329916</v>
      </c>
      <c r="P144" s="42">
        <f>EXP(-'Yield curve'!P133*$P$9/100)</f>
        <v>0.30300680953876541</v>
      </c>
      <c r="Q144" s="42">
        <f>EXP(-'Yield curve'!Q133*$Q$9/100)</f>
        <v>0.27785941351079751</v>
      </c>
      <c r="R144" s="42">
        <f>EXP(-'Yield curve'!R133*$R$9/100)</f>
        <v>0.2545749467745867</v>
      </c>
      <c r="S144" s="42">
        <f>EXP(-'Yield curve'!S133*$S$9/100)</f>
        <v>0.23303654318740508</v>
      </c>
      <c r="T144" s="42">
        <f>EXP(-'Yield curve'!T133*$T$9/100)</f>
        <v>0.21313276448644883</v>
      </c>
      <c r="U144" s="39">
        <f>EXP(-'Yield curve'!U133*$U$9/100)</f>
        <v>0.19475751637158503</v>
      </c>
      <c r="V144" s="39">
        <f t="shared" si="6"/>
        <v>76.225224608954349</v>
      </c>
      <c r="W144" s="39">
        <f t="shared" si="7"/>
        <v>5.166868990206134</v>
      </c>
      <c r="X144" s="39">
        <f>-W144*Bonds!AS131</f>
        <v>-0.85279924054230927</v>
      </c>
      <c r="Y144" s="39">
        <f t="shared" si="8"/>
        <v>0</v>
      </c>
      <c r="Z144" s="39">
        <f t="shared" si="11"/>
        <v>-2.6967879869755049</v>
      </c>
      <c r="AA144" s="39">
        <f t="shared" si="9"/>
        <v>2.900936320300973E-3</v>
      </c>
      <c r="AB144" s="42">
        <f>(-1/SQRT(2*PI())*EXP(-1*(NORMSINV($I$2))^2/2)/$I$2)*(W144*Bonds!AS131)</f>
        <v>-2.2728926629934678</v>
      </c>
      <c r="AC144" s="42">
        <f t="shared" si="10"/>
        <v>-7.1875176921448602</v>
      </c>
    </row>
    <row r="145" spans="1:29">
      <c r="A145" s="237">
        <v>42949</v>
      </c>
      <c r="B145" s="42">
        <f>EXP(-'Yield curve'!B134*$B$9/100)</f>
        <v>0.92311634638663576</v>
      </c>
      <c r="C145" s="42">
        <f>EXP(-'Yield curve'!C134*$C$9/100)</f>
        <v>0.8518029996130394</v>
      </c>
      <c r="D145" s="42">
        <f>EXP(-'Yield curve'!D134*$D$9/100)</f>
        <v>0.78592021448032345</v>
      </c>
      <c r="E145" s="42">
        <f>EXP(-'Yield curve'!E134*$E$9/100)</f>
        <v>0.72614903707369094</v>
      </c>
      <c r="F145" s="42">
        <f>EXP(-'Yield curve'!F134*$F$9/100)</f>
        <v>0.67132628059194099</v>
      </c>
      <c r="G145" s="42">
        <f>EXP(-'Yield curve'!G134*$G$9/100)</f>
        <v>0.62101502654901519</v>
      </c>
      <c r="H145" s="42">
        <f>EXP(-'Yield curve'!H134*$H$9/100)</f>
        <v>0.57481904043732657</v>
      </c>
      <c r="I145" s="42">
        <f>EXP(-'Yield curve'!I134*$I$9/100)</f>
        <v>0.53138596006063255</v>
      </c>
      <c r="J145" s="42">
        <f>EXP(-'Yield curve'!J134*$J$9/100)</f>
        <v>0.49130016694747014</v>
      </c>
      <c r="K145" s="42">
        <f>EXP(-'Yield curve'!K134*$K$9/100)</f>
        <v>0.45429886707569556</v>
      </c>
      <c r="L145" s="42">
        <f>EXP(-'Yield curve'!L134*$L$9/100)</f>
        <v>0.41844910891303538</v>
      </c>
      <c r="M145" s="42">
        <f>EXP(-'Yield curve'!M134*$M$9/100)</f>
        <v>0.38519714916775522</v>
      </c>
      <c r="N145" s="42">
        <f>EXP(-'Yield curve'!N134*$N$9/100)</f>
        <v>0.35437485984475797</v>
      </c>
      <c r="O145" s="42">
        <f>EXP(-'Yield curve'!O134*$O$9/100)</f>
        <v>0.32582332251559953</v>
      </c>
      <c r="P145" s="42">
        <f>EXP(-'Yield curve'!P134*$P$9/100)</f>
        <v>0.29939245730979669</v>
      </c>
      <c r="Q145" s="42">
        <f>EXP(-'Yield curve'!Q134*$Q$9/100)</f>
        <v>0.27423770834295841</v>
      </c>
      <c r="R145" s="42">
        <f>EXP(-'Yield curve'!R134*$R$9/100)</f>
        <v>0.25096544968059431</v>
      </c>
      <c r="S145" s="42">
        <f>EXP(-'Yield curve'!S134*$S$9/100)</f>
        <v>0.2294569153007267</v>
      </c>
      <c r="T145" s="42">
        <f>EXP(-'Yield curve'!T134*$T$9/100)</f>
        <v>0.20959881084516171</v>
      </c>
      <c r="U145" s="39">
        <f>EXP(-'Yield curve'!U134*$U$9/100)</f>
        <v>0.19128324333905466</v>
      </c>
      <c r="V145" s="39">
        <f t="shared" si="6"/>
        <v>76.004739699046368</v>
      </c>
      <c r="W145" s="39">
        <f t="shared" si="7"/>
        <v>5.1447204458340652</v>
      </c>
      <c r="X145" s="39">
        <f>-W145*Bonds!AS132</f>
        <v>-0.84956622552362726</v>
      </c>
      <c r="Y145" s="39">
        <f t="shared" si="8"/>
        <v>0</v>
      </c>
      <c r="Z145" s="39">
        <f t="shared" si="11"/>
        <v>-2.6865642958069378</v>
      </c>
      <c r="AA145" s="39">
        <f t="shared" si="9"/>
        <v>-5.178528870876109E-4</v>
      </c>
      <c r="AB145" s="42">
        <f>(-1/SQRT(2*PI())*EXP(-1*(NORMSINV($I$2))^2/2)/$I$2)*(W145*Bonds!AS132)</f>
        <v>-2.2642759853910852</v>
      </c>
      <c r="AC145" s="42">
        <f t="shared" si="10"/>
        <v>-7.1602693650579727</v>
      </c>
    </row>
    <row r="146" spans="1:29">
      <c r="A146" s="237">
        <v>42948</v>
      </c>
      <c r="B146" s="42">
        <f>EXP(-'Yield curve'!B135*$B$9/100)</f>
        <v>0.92293174157845459</v>
      </c>
      <c r="C146" s="42">
        <f>EXP(-'Yield curve'!C135*$C$9/100)</f>
        <v>0.85163265604804106</v>
      </c>
      <c r="D146" s="42">
        <f>EXP(-'Yield curve'!D135*$D$9/100)</f>
        <v>0.78592021448032345</v>
      </c>
      <c r="E146" s="42">
        <f>EXP(-'Yield curve'!E135*$E$9/100)</f>
        <v>0.72614903707369094</v>
      </c>
      <c r="F146" s="42">
        <f>EXP(-'Yield curve'!F135*$F$9/100)</f>
        <v>0.67132628059194099</v>
      </c>
      <c r="G146" s="42">
        <f>EXP(-'Yield curve'!G135*$G$9/100)</f>
        <v>0.62120135900545081</v>
      </c>
      <c r="H146" s="42">
        <f>EXP(-'Yield curve'!H135*$H$9/100)</f>
        <v>0.5752215546291638</v>
      </c>
      <c r="I146" s="42">
        <f>EXP(-'Yield curve'!I135*$I$9/100)</f>
        <v>0.53181123891754223</v>
      </c>
      <c r="J146" s="42">
        <f>EXP(-'Yield curve'!J135*$J$9/100)</f>
        <v>0.49174253613399682</v>
      </c>
      <c r="K146" s="42">
        <f>EXP(-'Yield curve'!K135*$K$9/100)</f>
        <v>0.45475339316794022</v>
      </c>
      <c r="L146" s="42">
        <f>EXP(-'Yield curve'!L135*$L$9/100)</f>
        <v>0.41909401699252735</v>
      </c>
      <c r="M146" s="42">
        <f>EXP(-'Yield curve'!M135*$M$9/100)</f>
        <v>0.38603007424519992</v>
      </c>
      <c r="N146" s="42">
        <f>EXP(-'Yield curve'!N135*$N$9/100)</f>
        <v>0.35538982264889146</v>
      </c>
      <c r="O146" s="42">
        <f>EXP(-'Yield curve'!O135*$O$9/100)</f>
        <v>0.32701148054528578</v>
      </c>
      <c r="P146" s="42">
        <f>EXP(-'Yield curve'!P135*$P$9/100)</f>
        <v>0.30074275926846394</v>
      </c>
      <c r="Q146" s="42">
        <f>EXP(-'Yield curve'!Q135*$Q$9/100)</f>
        <v>0.27555721362222568</v>
      </c>
      <c r="R146" s="42">
        <f>EXP(-'Yield curve'!R135*$R$9/100)</f>
        <v>0.25224864283518955</v>
      </c>
      <c r="S146" s="42">
        <f>EXP(-'Yield curve'!S135*$S$9/100)</f>
        <v>0.23069933415518129</v>
      </c>
      <c r="T146" s="42">
        <f>EXP(-'Yield curve'!T135*$T$9/100)</f>
        <v>0.21079693547826275</v>
      </c>
      <c r="U146" s="39">
        <f>EXP(-'Yield curve'!U135*$U$9/100)</f>
        <v>0.19243439279400748</v>
      </c>
      <c r="V146" s="39">
        <f t="shared" si="6"/>
        <v>76.044119365805983</v>
      </c>
      <c r="W146" s="39">
        <f t="shared" si="7"/>
        <v>5.1514293697207858</v>
      </c>
      <c r="X146" s="39">
        <f>-W146*Bonds!AS133</f>
        <v>-0.85109586709344986</v>
      </c>
      <c r="Y146" s="39">
        <f t="shared" si="8"/>
        <v>0</v>
      </c>
      <c r="Z146" s="39">
        <f t="shared" si="11"/>
        <v>-2.6914014471712528</v>
      </c>
      <c r="AA146" s="39">
        <f t="shared" si="9"/>
        <v>-9.0530421577206255E-4</v>
      </c>
      <c r="AB146" s="42">
        <f>(-1/SQRT(2*PI())*EXP(-1*(NORMSINV($I$2))^2/2)/$I$2)*(W146*Bonds!AS133)</f>
        <v>-2.2683528078550084</v>
      </c>
      <c r="AC146" s="42">
        <f t="shared" si="10"/>
        <v>-7.1731614096601097</v>
      </c>
    </row>
    <row r="147" spans="1:29">
      <c r="A147" s="237">
        <v>42947</v>
      </c>
      <c r="B147" s="42">
        <f>EXP(-'Yield curve'!B136*$B$9/100)</f>
        <v>0.92274717368754322</v>
      </c>
      <c r="C147" s="42">
        <f>EXP(-'Yield curve'!C136*$C$9/100)</f>
        <v>0.85146234654834918</v>
      </c>
      <c r="D147" s="42">
        <f>EXP(-'Yield curve'!D136*$D$9/100)</f>
        <v>0.78592021448032345</v>
      </c>
      <c r="E147" s="42">
        <f>EXP(-'Yield curve'!E136*$E$9/100)</f>
        <v>0.72643955478818978</v>
      </c>
      <c r="F147" s="42">
        <f>EXP(-'Yield curve'!F136*$F$9/100)</f>
        <v>0.67199794264758894</v>
      </c>
      <c r="G147" s="42">
        <f>EXP(-'Yield curve'!G136*$G$9/100)</f>
        <v>0.62194724808019552</v>
      </c>
      <c r="H147" s="42">
        <f>EXP(-'Yield curve'!H136*$H$9/100)</f>
        <v>0.57602742878592827</v>
      </c>
      <c r="I147" s="42">
        <f>EXP(-'Yield curve'!I136*$I$9/100)</f>
        <v>0.53280488034032558</v>
      </c>
      <c r="J147" s="42">
        <f>EXP(-'Yield curve'!J136*$J$9/100)</f>
        <v>0.4929241355728774</v>
      </c>
      <c r="K147" s="42">
        <f>EXP(-'Yield curve'!K136*$K$9/100)</f>
        <v>0.45611970178563921</v>
      </c>
      <c r="L147" s="42">
        <f>EXP(-'Yield curve'!L136*$L$9/100)</f>
        <v>0.42038681645403414</v>
      </c>
      <c r="M147" s="42">
        <f>EXP(-'Yield curve'!M136*$M$9/100)</f>
        <v>0.3872363689179884</v>
      </c>
      <c r="N147" s="42">
        <f>EXP(-'Yield curve'!N136*$N$9/100)</f>
        <v>0.35650037044924832</v>
      </c>
      <c r="O147" s="42">
        <f>EXP(-'Yield curve'!O136*$O$9/100)</f>
        <v>0.32802022857988972</v>
      </c>
      <c r="P147" s="42">
        <f>EXP(-'Yield curve'!P136*$P$9/100)</f>
        <v>0.30164634224304404</v>
      </c>
      <c r="Q147" s="42">
        <f>EXP(-'Yield curve'!Q136*$Q$9/100)</f>
        <v>0.276440409064865</v>
      </c>
      <c r="R147" s="42">
        <f>EXP(-'Yield curve'!R136*$R$9/100)</f>
        <v>0.25310774787178703</v>
      </c>
      <c r="S147" s="42">
        <f>EXP(-'Yield curve'!S136*$S$9/100)</f>
        <v>0.23153134848535892</v>
      </c>
      <c r="T147" s="42">
        <f>EXP(-'Yield curve'!T136*$T$9/100)</f>
        <v>0.21159948771659537</v>
      </c>
      <c r="U147" s="39">
        <f>EXP(-'Yield curve'!U136*$U$9/100)</f>
        <v>0.19320567189501364</v>
      </c>
      <c r="V147" s="39">
        <f t="shared" si="6"/>
        <v>76.113024808039867</v>
      </c>
      <c r="W147" s="39">
        <f t="shared" si="7"/>
        <v>5.1577059751291205</v>
      </c>
      <c r="X147" s="39">
        <f>-W147*Bonds!AS134</f>
        <v>-0.85289673720727988</v>
      </c>
      <c r="Y147" s="39">
        <f t="shared" si="8"/>
        <v>0</v>
      </c>
      <c r="Z147" s="39">
        <f t="shared" si="11"/>
        <v>-2.6970962985010822</v>
      </c>
      <c r="AA147" s="39">
        <f t="shared" si="9"/>
        <v>-2.9558871565038558E-4</v>
      </c>
      <c r="AB147" s="42">
        <f>(-1/SQRT(2*PI())*EXP(-1*(NORMSINV($I$2))^2/2)/$I$2)*(W147*Bonds!AS134)</f>
        <v>-2.2731525124913841</v>
      </c>
      <c r="AC147" s="42">
        <f t="shared" si="10"/>
        <v>-7.1883394084071268</v>
      </c>
    </row>
    <row r="148" spans="1:29">
      <c r="A148" s="237">
        <v>42944</v>
      </c>
      <c r="B148" s="42">
        <f>EXP(-'Yield curve'!B137*$B$9/100)</f>
        <v>0.92274717368754322</v>
      </c>
      <c r="C148" s="42">
        <f>EXP(-'Yield curve'!C137*$C$9/100)</f>
        <v>0.85146234654834918</v>
      </c>
      <c r="D148" s="42">
        <f>EXP(-'Yield curve'!D137*$D$9/100)</f>
        <v>0.78615602591461409</v>
      </c>
      <c r="E148" s="42">
        <f>EXP(-'Yield curve'!E137*$E$9/100)</f>
        <v>0.72687554930633824</v>
      </c>
      <c r="F148" s="42">
        <f>EXP(-'Yield curve'!F137*$F$9/100)</f>
        <v>0.67267027670123558</v>
      </c>
      <c r="G148" s="42">
        <f>EXP(-'Yield curve'!G137*$G$9/100)</f>
        <v>0.62288086899294648</v>
      </c>
      <c r="H148" s="42">
        <f>EXP(-'Yield curve'!H137*$H$9/100)</f>
        <v>0.57723835741642449</v>
      </c>
      <c r="I148" s="42">
        <f>EXP(-'Yield curve'!I137*$I$9/100)</f>
        <v>0.53394274404145414</v>
      </c>
      <c r="J148" s="42">
        <f>EXP(-'Yield curve'!J137*$J$9/100)</f>
        <v>0.49396036391652737</v>
      </c>
      <c r="K148" s="42">
        <f>EXP(-'Yield curve'!K137*$K$9/100)</f>
        <v>0.45703285403707794</v>
      </c>
      <c r="L148" s="42">
        <f>EXP(-'Yield curve'!L137*$L$9/100)</f>
        <v>0.42112734872823848</v>
      </c>
      <c r="M148" s="42">
        <f>EXP(-'Yield curve'!M137*$M$9/100)</f>
        <v>0.38779439096868057</v>
      </c>
      <c r="N148" s="42">
        <f>EXP(-'Yield curve'!N137*$N$9/100)</f>
        <v>0.35687132369676899</v>
      </c>
      <c r="O148" s="42">
        <f>EXP(-'Yield curve'!O137*$O$9/100)</f>
        <v>0.32820397135106855</v>
      </c>
      <c r="P148" s="42">
        <f>EXP(-'Yield curve'!P137*$P$9/100)</f>
        <v>0.30164634224304404</v>
      </c>
      <c r="Q148" s="42">
        <f>EXP(-'Yield curve'!Q137*$Q$9/100)</f>
        <v>0.27617515361515022</v>
      </c>
      <c r="R148" s="42">
        <f>EXP(-'Yield curve'!R137*$R$9/100)</f>
        <v>0.25259193437477973</v>
      </c>
      <c r="S148" s="42">
        <f>EXP(-'Yield curve'!S137*$S$9/100)</f>
        <v>0.23078240086658799</v>
      </c>
      <c r="T148" s="42">
        <f>EXP(-'Yield curve'!T137*$T$9/100)</f>
        <v>0.21063679067003474</v>
      </c>
      <c r="U148" s="39">
        <f>EXP(-'Yield curve'!U137*$U$9/100)</f>
        <v>0.19204990862075413</v>
      </c>
      <c r="V148" s="39">
        <f t="shared" si="6"/>
        <v>76.13552961145308</v>
      </c>
      <c r="W148" s="39">
        <f t="shared" si="7"/>
        <v>5.154073905085327</v>
      </c>
      <c r="X148" s="39">
        <f>-W148*Bonds!AS135</f>
        <v>-0.85360742363802056</v>
      </c>
      <c r="Y148" s="39">
        <f t="shared" si="8"/>
        <v>0</v>
      </c>
      <c r="Z148" s="39">
        <f t="shared" si="11"/>
        <v>-2.6993436863243985</v>
      </c>
      <c r="AA148" s="39">
        <f t="shared" si="9"/>
        <v>-4.2908543029729351E-4</v>
      </c>
      <c r="AB148" s="42">
        <f>(-1/SQRT(2*PI())*EXP(-1*(NORMSINV($I$2))^2/2)/$I$2)*(W148*Bonds!AS135)</f>
        <v>-2.275046644072801</v>
      </c>
      <c r="AC148" s="42">
        <f t="shared" si="10"/>
        <v>-7.1943291783924614</v>
      </c>
    </row>
    <row r="149" spans="1:29">
      <c r="A149" s="237">
        <v>42943</v>
      </c>
      <c r="B149" s="42">
        <f>EXP(-'Yield curve'!B138*$B$9/100)</f>
        <v>0.92274717368754322</v>
      </c>
      <c r="C149" s="42">
        <f>EXP(-'Yield curve'!C138*$C$9/100)</f>
        <v>0.8518029996130394</v>
      </c>
      <c r="D149" s="42">
        <f>EXP(-'Yield curve'!D138*$D$9/100)</f>
        <v>0.78662786106655347</v>
      </c>
      <c r="E149" s="42">
        <f>EXP(-'Yield curve'!E138*$E$9/100)</f>
        <v>0.72760278841459547</v>
      </c>
      <c r="F149" s="42">
        <f>EXP(-'Yield curve'!F138*$F$9/100)</f>
        <v>0.67368003924886766</v>
      </c>
      <c r="G149" s="42">
        <f>EXP(-'Yield curve'!G138*$G$9/100)</f>
        <v>0.6240030642298543</v>
      </c>
      <c r="H149" s="42">
        <f>EXP(-'Yield curve'!H138*$H$9/100)</f>
        <v>0.57845183166901248</v>
      </c>
      <c r="I149" s="42">
        <f>EXP(-'Yield curve'!I138*$I$9/100)</f>
        <v>0.53494036798966949</v>
      </c>
      <c r="J149" s="42">
        <f>EXP(-'Yield curve'!J138*$J$9/100)</f>
        <v>0.49470186044576853</v>
      </c>
      <c r="K149" s="42">
        <f>EXP(-'Yield curve'!K138*$K$9/100)</f>
        <v>0.45749011548373314</v>
      </c>
      <c r="L149" s="42">
        <f>EXP(-'Yield curve'!L138*$L$9/100)</f>
        <v>0.42140538452011783</v>
      </c>
      <c r="M149" s="42">
        <f>EXP(-'Yield curve'!M138*$M$9/100)</f>
        <v>0.38788747279188507</v>
      </c>
      <c r="N149" s="42">
        <f>EXP(-'Yield curve'!N138*$N$9/100)</f>
        <v>0.35677854921381325</v>
      </c>
      <c r="O149" s="42">
        <f>EXP(-'Yield curve'!O138*$O$9/100)</f>
        <v>0.32792839577308019</v>
      </c>
      <c r="P149" s="42">
        <f>EXP(-'Yield curve'!P138*$P$9/100)</f>
        <v>0.30119421191220214</v>
      </c>
      <c r="Q149" s="42">
        <f>EXP(-'Yield curve'!Q138*$Q$9/100)</f>
        <v>0.2756454060406191</v>
      </c>
      <c r="R149" s="42">
        <f>EXP(-'Yield curve'!R138*$R$9/100)</f>
        <v>0.25199148039463831</v>
      </c>
      <c r="S149" s="42">
        <f>EXP(-'Yield curve'!S138*$S$9/100)</f>
        <v>0.23011870373470958</v>
      </c>
      <c r="T149" s="42">
        <f>EXP(-'Yield curve'!T138*$T$9/100)</f>
        <v>0.20991764328891779</v>
      </c>
      <c r="U149" s="39">
        <f>EXP(-'Yield curve'!U138*$U$9/100)</f>
        <v>0.19128324333905466</v>
      </c>
      <c r="V149" s="39">
        <f t="shared" si="6"/>
        <v>76.168212281594904</v>
      </c>
      <c r="W149" s="39">
        <f t="shared" si="7"/>
        <v>5.15098094746347</v>
      </c>
      <c r="X149" s="39">
        <f>-W149*Bonds!AS136</f>
        <v>-0.85338373358051889</v>
      </c>
      <c r="Y149" s="39">
        <f t="shared" si="8"/>
        <v>0</v>
      </c>
      <c r="Z149" s="39">
        <f t="shared" si="11"/>
        <v>-2.6986363162527591</v>
      </c>
      <c r="AA149" s="39">
        <f t="shared" si="9"/>
        <v>3.5569920256761645E-3</v>
      </c>
      <c r="AB149" s="42">
        <f>(-1/SQRT(2*PI())*EXP(-1*(NORMSINV($I$2))^2/2)/$I$2)*(W149*Bonds!AS136)</f>
        <v>-2.2744504621505972</v>
      </c>
      <c r="AC149" s="42">
        <f t="shared" si="10"/>
        <v>-7.1924438856184798</v>
      </c>
    </row>
    <row r="150" spans="1:29">
      <c r="A150" s="237">
        <v>42942</v>
      </c>
      <c r="B150" s="42">
        <f>EXP(-'Yield curve'!B139*$B$9/100)</f>
        <v>0.92293174157845459</v>
      </c>
      <c r="C150" s="42">
        <f>EXP(-'Yield curve'!C139*$C$9/100)</f>
        <v>0.85095162237299438</v>
      </c>
      <c r="D150" s="42">
        <f>EXP(-'Yield curve'!D139*$D$9/100)</f>
        <v>0.78521320448951026</v>
      </c>
      <c r="E150" s="42">
        <f>EXP(-'Yield curve'!E139*$E$9/100)</f>
        <v>0.72571347833213595</v>
      </c>
      <c r="F150" s="42">
        <f>EXP(-'Yield curve'!F139*$F$9/100)</f>
        <v>0.67132628059194099</v>
      </c>
      <c r="G150" s="42">
        <f>EXP(-'Yield curve'!G139*$G$9/100)</f>
        <v>0.62138774737000924</v>
      </c>
      <c r="H150" s="42">
        <f>EXP(-'Yield curve'!H139*$H$9/100)</f>
        <v>0.5756243506795744</v>
      </c>
      <c r="I150" s="42">
        <f>EXP(-'Yield curve'!I139*$I$9/100)</f>
        <v>0.53181123891754223</v>
      </c>
      <c r="J150" s="42">
        <f>EXP(-'Yield curve'!J139*$J$9/100)</f>
        <v>0.49130016694747014</v>
      </c>
      <c r="K150" s="42">
        <f>EXP(-'Yield curve'!K139*$K$9/100)</f>
        <v>0.45384479528235583</v>
      </c>
      <c r="L150" s="42">
        <f>EXP(-'Yield curve'!L139*$L$9/100)</f>
        <v>0.41771328619528048</v>
      </c>
      <c r="M150" s="42">
        <f>EXP(-'Yield curve'!M139*$M$9/100)</f>
        <v>0.3841815698485021</v>
      </c>
      <c r="N150" s="42">
        <f>EXP(-'Yield curve'!N139*$N$9/100)</f>
        <v>0.35308728017158741</v>
      </c>
      <c r="O150" s="42">
        <f>EXP(-'Yield curve'!O139*$O$9/100)</f>
        <v>0.32427608883796044</v>
      </c>
      <c r="P150" s="42">
        <f>EXP(-'Yield curve'!P139*$P$9/100)</f>
        <v>0.29760148086818883</v>
      </c>
      <c r="Q150" s="42">
        <f>EXP(-'Yield curve'!Q139*$Q$9/100)</f>
        <v>0.27213962967742616</v>
      </c>
      <c r="R150" s="42">
        <f>EXP(-'Yield curve'!R139*$R$9/100)</f>
        <v>0.24858759514601808</v>
      </c>
      <c r="S150" s="42">
        <f>EXP(-'Yield curve'!S139*$S$9/100)</f>
        <v>0.22682873899743236</v>
      </c>
      <c r="T150" s="42">
        <f>EXP(-'Yield curve'!T139*$T$9/100)</f>
        <v>0.20675102239747398</v>
      </c>
      <c r="U150" s="39">
        <f>EXP(-'Yield curve'!U139*$U$9/100)</f>
        <v>0.1882470656387468</v>
      </c>
      <c r="V150" s="39">
        <f t="shared" si="6"/>
        <v>75.89824283706065</v>
      </c>
      <c r="W150" s="39">
        <f t="shared" si="7"/>
        <v>5.1307032290764401</v>
      </c>
      <c r="X150" s="39">
        <f>-W150*Bonds!AS137</f>
        <v>-0.85057015511092127</v>
      </c>
      <c r="Y150" s="39">
        <f t="shared" si="8"/>
        <v>0</v>
      </c>
      <c r="Z150" s="39">
        <f t="shared" si="11"/>
        <v>-2.6897389999132195</v>
      </c>
      <c r="AA150" s="39">
        <f t="shared" si="9"/>
        <v>1.0098142770316176E-3</v>
      </c>
      <c r="AB150" s="42">
        <f>(-1/SQRT(2*PI())*EXP(-1*(NORMSINV($I$2))^2/2)/$I$2)*(W150*Bonds!AS137)</f>
        <v>-2.266951672803367</v>
      </c>
      <c r="AC150" s="42">
        <f t="shared" si="10"/>
        <v>-7.1687306315874251</v>
      </c>
    </row>
    <row r="151" spans="1:29">
      <c r="A151" s="237">
        <v>42941</v>
      </c>
      <c r="B151" s="42">
        <f>EXP(-'Yield curve'!B140*$B$9/100)</f>
        <v>0.92265490358375657</v>
      </c>
      <c r="C151" s="42">
        <f>EXP(-'Yield curve'!C140*$C$9/100)</f>
        <v>0.85078144906641773</v>
      </c>
      <c r="D151" s="42">
        <f>EXP(-'Yield curve'!D140*$D$9/100)</f>
        <v>0.78450683052143555</v>
      </c>
      <c r="E151" s="42">
        <f>EXP(-'Yield curve'!E140*$E$9/100)</f>
        <v>0.7246981903299029</v>
      </c>
      <c r="F151" s="42">
        <f>EXP(-'Yield curve'!F140*$F$9/100)</f>
        <v>0.66998496978866395</v>
      </c>
      <c r="G151" s="42">
        <f>EXP(-'Yield curve'!G140*$G$9/100)</f>
        <v>0.61971226337336216</v>
      </c>
      <c r="H151" s="42">
        <f>EXP(-'Yield curve'!H140*$H$9/100)</f>
        <v>0.57361318704162467</v>
      </c>
      <c r="I151" s="42">
        <f>EXP(-'Yield curve'!I140*$I$9/100)</f>
        <v>0.53011216292447294</v>
      </c>
      <c r="J151" s="42">
        <f>EXP(-'Yield curve'!J140*$J$9/100)</f>
        <v>0.48997544567519752</v>
      </c>
      <c r="K151" s="42">
        <f>EXP(-'Yield curve'!K140*$K$9/100)</f>
        <v>0.45293801277655771</v>
      </c>
      <c r="L151" s="42">
        <f>EXP(-'Yield curve'!L140*$L$9/100)</f>
        <v>0.41697875738653484</v>
      </c>
      <c r="M151" s="42">
        <f>EXP(-'Yield curve'!M140*$M$9/100)</f>
        <v>0.3836287465162474</v>
      </c>
      <c r="N151" s="42">
        <f>EXP(-'Yield curve'!N140*$N$9/100)</f>
        <v>0.35272026028363157</v>
      </c>
      <c r="O151" s="42">
        <f>EXP(-'Yield curve'!O140*$O$9/100)</f>
        <v>0.3240945450652119</v>
      </c>
      <c r="P151" s="42">
        <f>EXP(-'Yield curve'!P140*$P$9/100)</f>
        <v>0.29760148086818883</v>
      </c>
      <c r="Q151" s="42">
        <f>EXP(-'Yield curve'!Q140*$Q$9/100)</f>
        <v>0.27222672829395833</v>
      </c>
      <c r="R151" s="42">
        <f>EXP(-'Yield curve'!R140*$R$9/100)</f>
        <v>0.24875669219719895</v>
      </c>
      <c r="S151" s="42">
        <f>EXP(-'Yield curve'!S140*$S$9/100)</f>
        <v>0.22707384636970612</v>
      </c>
      <c r="T151" s="42">
        <f>EXP(-'Yield curve'!T140*$T$9/100)</f>
        <v>0.20706552291135683</v>
      </c>
      <c r="U151" s="39">
        <f>EXP(-'Yield curve'!U140*$U$9/100)</f>
        <v>0.18862393651527715</v>
      </c>
      <c r="V151" s="39">
        <f t="shared" si="6"/>
        <v>75.821677025092228</v>
      </c>
      <c r="W151" s="39">
        <f t="shared" si="7"/>
        <v>5.1315484012201509</v>
      </c>
      <c r="X151" s="39">
        <f>-W151*Bonds!AS138</f>
        <v>-0.85111429442169317</v>
      </c>
      <c r="Y151" s="39">
        <f t="shared" si="8"/>
        <v>0</v>
      </c>
      <c r="Z151" s="39">
        <f t="shared" si="11"/>
        <v>-2.6914597194996932</v>
      </c>
      <c r="AA151" s="39">
        <f t="shared" si="9"/>
        <v>7.3800840462756589E-4</v>
      </c>
      <c r="AB151" s="42">
        <f>(-1/SQRT(2*PI())*EXP(-1*(NORMSINV($I$2))^2/2)/$I$2)*(W151*Bonds!AS138)</f>
        <v>-2.2684019206322854</v>
      </c>
      <c r="AC151" s="42">
        <f t="shared" si="10"/>
        <v>-7.1733167178985218</v>
      </c>
    </row>
    <row r="152" spans="1:29">
      <c r="A152" s="237">
        <v>42940</v>
      </c>
      <c r="B152" s="42">
        <f>EXP(-'Yield curve'!B141*$B$9/100)</f>
        <v>0.92265490358375657</v>
      </c>
      <c r="C152" s="42">
        <f>EXP(-'Yield curve'!C141*$C$9/100)</f>
        <v>0.85061130979109911</v>
      </c>
      <c r="D152" s="42">
        <f>EXP(-'Yield curve'!D141*$D$9/100)</f>
        <v>0.78450683052143555</v>
      </c>
      <c r="E152" s="42">
        <f>EXP(-'Yield curve'!E141*$E$9/100)</f>
        <v>0.72455326518483454</v>
      </c>
      <c r="F152" s="42">
        <f>EXP(-'Yield curve'!F141*$F$9/100)</f>
        <v>0.66965006103793456</v>
      </c>
      <c r="G152" s="42">
        <f>EXP(-'Yield curve'!G141*$G$9/100)</f>
        <v>0.6195263775786134</v>
      </c>
      <c r="H152" s="42">
        <f>EXP(-'Yield curve'!H141*$H$9/100)</f>
        <v>0.57361318704162467</v>
      </c>
      <c r="I152" s="42">
        <f>EXP(-'Yield curve'!I141*$I$9/100)</f>
        <v>0.53011216292447294</v>
      </c>
      <c r="J152" s="42">
        <f>EXP(-'Yield curve'!J141*$J$9/100)</f>
        <v>0.48997544567519752</v>
      </c>
      <c r="K152" s="42">
        <f>EXP(-'Yield curve'!K141*$K$9/100)</f>
        <v>0.45293801277655771</v>
      </c>
      <c r="L152" s="42">
        <f>EXP(-'Yield curve'!L141*$L$9/100)</f>
        <v>0.41670364220465644</v>
      </c>
      <c r="M152" s="42">
        <f>EXP(-'Yield curve'!M141*$M$9/100)</f>
        <v>0.3830767186766989</v>
      </c>
      <c r="N152" s="42">
        <f>EXP(-'Yield curve'!N141*$N$9/100)</f>
        <v>0.35189585979930849</v>
      </c>
      <c r="O152" s="42">
        <f>EXP(-'Yield curve'!O141*$O$9/100)</f>
        <v>0.32300741479541811</v>
      </c>
      <c r="P152" s="42">
        <f>EXP(-'Yield curve'!P141*$P$9/100)</f>
        <v>0.29626528290453352</v>
      </c>
      <c r="Q152" s="42">
        <f>EXP(-'Yield curve'!Q141*$Q$9/100)</f>
        <v>0.2707498356821556</v>
      </c>
      <c r="R152" s="42">
        <f>EXP(-'Yield curve'!R141*$R$9/100)</f>
        <v>0.2471549033141279</v>
      </c>
      <c r="S152" s="42">
        <f>EXP(-'Yield curve'!S141*$S$9/100)</f>
        <v>0.22536364081351282</v>
      </c>
      <c r="T152" s="42">
        <f>EXP(-'Yield curve'!T141*$T$9/100)</f>
        <v>0.20526365587009218</v>
      </c>
      <c r="U152" s="39">
        <f>EXP(-'Yield curve'!U141*$U$9/100)</f>
        <v>0.18674709698806377</v>
      </c>
      <c r="V152" s="39">
        <f t="shared" si="6"/>
        <v>75.765761256501918</v>
      </c>
      <c r="W152" s="39">
        <f t="shared" si="7"/>
        <v>5.1226851873165815</v>
      </c>
      <c r="X152" s="39">
        <f>-W152*Bonds!AS139</f>
        <v>-0.84575728578123022</v>
      </c>
      <c r="Y152" s="39">
        <f t="shared" si="8"/>
        <v>0</v>
      </c>
      <c r="Z152" s="39">
        <f t="shared" si="11"/>
        <v>-2.6745193707506281</v>
      </c>
      <c r="AA152" s="39">
        <f t="shared" si="9"/>
        <v>-3.5637743468458494E-3</v>
      </c>
      <c r="AB152" s="42">
        <f>(-1/SQRT(2*PI())*EXP(-1*(NORMSINV($I$2))^2/2)/$I$2)*(W152*Bonds!AS139)</f>
        <v>-2.2541243450252084</v>
      </c>
      <c r="AC152" s="42">
        <f t="shared" si="10"/>
        <v>-7.1281670595148974</v>
      </c>
    </row>
    <row r="153" spans="1:29">
      <c r="A153" s="237">
        <v>42937</v>
      </c>
      <c r="B153" s="42">
        <f>EXP(-'Yield curve'!B142*$B$9/100)</f>
        <v>0.92283945301880166</v>
      </c>
      <c r="C153" s="42">
        <f>EXP(-'Yield curve'!C142*$C$9/100)</f>
        <v>0.8518029996130394</v>
      </c>
      <c r="D153" s="42">
        <f>EXP(-'Yield curve'!D142*$D$9/100)</f>
        <v>0.78639190810294757</v>
      </c>
      <c r="E153" s="42">
        <f>EXP(-'Yield curve'!E142*$E$9/100)</f>
        <v>0.72731180549969232</v>
      </c>
      <c r="F153" s="42">
        <f>EXP(-'Yield curve'!F142*$F$9/100)</f>
        <v>0.67334328342521488</v>
      </c>
      <c r="G153" s="42">
        <f>EXP(-'Yield curve'!G142*$G$9/100)</f>
        <v>0.62362877468940714</v>
      </c>
      <c r="H153" s="42">
        <f>EXP(-'Yield curve'!H142*$H$9/100)</f>
        <v>0.57804705707448056</v>
      </c>
      <c r="I153" s="42">
        <f>EXP(-'Yield curve'!I142*$I$9/100)</f>
        <v>0.5343700691439377</v>
      </c>
      <c r="J153" s="42">
        <f>EXP(-'Yield curve'!J142*$J$9/100)</f>
        <v>0.49396036391652737</v>
      </c>
      <c r="K153" s="42">
        <f>EXP(-'Yield curve'!K142*$K$9/100)</f>
        <v>0.45657604962331472</v>
      </c>
      <c r="L153" s="42">
        <f>EXP(-'Yield curve'!L142*$L$9/100)</f>
        <v>0.42010945269528321</v>
      </c>
      <c r="M153" s="42">
        <f>EXP(-'Yield curve'!M142*$M$9/100)</f>
        <v>0.38621541315861835</v>
      </c>
      <c r="N153" s="42">
        <f>EXP(-'Yield curve'!N142*$N$9/100)</f>
        <v>0.35474360141137518</v>
      </c>
      <c r="O153" s="42">
        <f>EXP(-'Yield curve'!O142*$O$9/100)</f>
        <v>0.32554974584297519</v>
      </c>
      <c r="P153" s="42">
        <f>EXP(-'Yield curve'!P142*$P$9/100)</f>
        <v>0.29849562585766892</v>
      </c>
      <c r="Q153" s="42">
        <f>EXP(-'Yield curve'!Q142*$Q$9/100)</f>
        <v>0.27266263969535537</v>
      </c>
      <c r="R153" s="42">
        <f>EXP(-'Yield curve'!R142*$R$9/100)</f>
        <v>0.24875669219719895</v>
      </c>
      <c r="S153" s="42">
        <f>EXP(-'Yield curve'!S142*$S$9/100)</f>
        <v>0.2266654810852553</v>
      </c>
      <c r="T153" s="42">
        <f>EXP(-'Yield curve'!T142*$T$9/100)</f>
        <v>0.20628016704548346</v>
      </c>
      <c r="U153" s="39">
        <f>EXP(-'Yield curve'!U142*$U$9/100)</f>
        <v>0.18749558134675462</v>
      </c>
      <c r="V153" s="39">
        <f t="shared" si="6"/>
        <v>76.036739036498005</v>
      </c>
      <c r="W153" s="39">
        <f t="shared" si="7"/>
        <v>5.1316821011335669</v>
      </c>
      <c r="X153" s="39">
        <f>-W153*Bonds!AS140</f>
        <v>-0.8480169084656507</v>
      </c>
      <c r="Y153" s="39">
        <f t="shared" si="8"/>
        <v>0</v>
      </c>
      <c r="Z153" s="39">
        <f t="shared" si="11"/>
        <v>-2.6816649250859808</v>
      </c>
      <c r="AA153" s="39">
        <f t="shared" si="9"/>
        <v>-7.0808085663787157E-4</v>
      </c>
      <c r="AB153" s="42">
        <f>(-1/SQRT(2*PI())*EXP(-1*(NORMSINV($I$2))^2/2)/$I$2)*(W153*Bonds!AS140)</f>
        <v>-2.2601467235363417</v>
      </c>
      <c r="AC153" s="42">
        <f t="shared" si="10"/>
        <v>-7.1472114925417323</v>
      </c>
    </row>
    <row r="154" spans="1:29">
      <c r="A154" s="237">
        <v>42936</v>
      </c>
      <c r="B154" s="42">
        <f>EXP(-'Yield curve'!B143*$B$9/100)</f>
        <v>0.92247039105490769</v>
      </c>
      <c r="C154" s="42">
        <f>EXP(-'Yield curve'!C143*$C$9/100)</f>
        <v>0.85146234654834918</v>
      </c>
      <c r="D154" s="42">
        <f>EXP(-'Yield curve'!D143*$D$9/100)</f>
        <v>0.78662786106655347</v>
      </c>
      <c r="E154" s="42">
        <f>EXP(-'Yield curve'!E143*$E$9/100)</f>
        <v>0.72774832352530427</v>
      </c>
      <c r="F154" s="42">
        <f>EXP(-'Yield curve'!F143*$F$9/100)</f>
        <v>0.6740169634925337</v>
      </c>
      <c r="G154" s="42">
        <f>EXP(-'Yield curve'!G143*$G$9/100)</f>
        <v>0.62437757841141128</v>
      </c>
      <c r="H154" s="42">
        <f>EXP(-'Yield curve'!H143*$H$9/100)</f>
        <v>0.57885688970495353</v>
      </c>
      <c r="I154" s="42">
        <f>EXP(-'Yield curve'!I143*$I$9/100)</f>
        <v>0.53508303777625954</v>
      </c>
      <c r="J154" s="42">
        <f>EXP(-'Yield curve'!J143*$J$9/100)</f>
        <v>0.49455347214699252</v>
      </c>
      <c r="K154" s="42">
        <f>EXP(-'Yield curve'!K143*$K$9/100)</f>
        <v>0.45703285403707794</v>
      </c>
      <c r="L154" s="42">
        <f>EXP(-'Yield curve'!L143*$L$9/100)</f>
        <v>0.42057182735268678</v>
      </c>
      <c r="M154" s="42">
        <f>EXP(-'Yield curve'!M143*$M$9/100)</f>
        <v>0.38667914984076956</v>
      </c>
      <c r="N154" s="42">
        <f>EXP(-'Yield curve'!N143*$N$9/100)</f>
        <v>0.35520506798149065</v>
      </c>
      <c r="O154" s="42">
        <f>EXP(-'Yield curve'!O143*$O$9/100)</f>
        <v>0.32600583467484318</v>
      </c>
      <c r="P154" s="42">
        <f>EXP(-'Yield curve'!P143*$P$9/100)</f>
        <v>0.29894370527200126</v>
      </c>
      <c r="Q154" s="42">
        <f>EXP(-'Yield curve'!Q143*$Q$9/100)</f>
        <v>0.27327408857535146</v>
      </c>
      <c r="R154" s="42">
        <f>EXP(-'Yield curve'!R143*$R$9/100)</f>
        <v>0.24951905349323486</v>
      </c>
      <c r="S154" s="42">
        <f>EXP(-'Yield curve'!S143*$S$9/100)</f>
        <v>0.22756485597733644</v>
      </c>
      <c r="T154" s="42">
        <f>EXP(-'Yield curve'!T143*$T$9/100)</f>
        <v>0.2073017122097966</v>
      </c>
      <c r="U154" s="39">
        <f>EXP(-'Yield curve'!U143*$U$9/100)</f>
        <v>0.18862393651527715</v>
      </c>
      <c r="V154" s="39">
        <f t="shared" si="6"/>
        <v>76.090617346010475</v>
      </c>
      <c r="W154" s="39">
        <f t="shared" si="7"/>
        <v>5.1379494017444136</v>
      </c>
      <c r="X154" s="39">
        <f>-W154*Bonds!AS141</f>
        <v>-0.84947953019342992</v>
      </c>
      <c r="Y154" s="39">
        <f t="shared" si="8"/>
        <v>0</v>
      </c>
      <c r="Z154" s="39">
        <f t="shared" si="11"/>
        <v>-2.6862901411010141</v>
      </c>
      <c r="AA154" s="39">
        <f t="shared" si="9"/>
        <v>3.3716436988751042E-4</v>
      </c>
      <c r="AB154" s="42">
        <f>(-1/SQRT(2*PI())*EXP(-1*(NORMSINV($I$2))^2/2)/$I$2)*(W154*Bonds!AS141)</f>
        <v>-2.2640449237642057</v>
      </c>
      <c r="AC154" s="42">
        <f t="shared" si="10"/>
        <v>-7.1595386840371695</v>
      </c>
    </row>
    <row r="155" spans="1:29">
      <c r="A155" s="237">
        <v>42935</v>
      </c>
      <c r="B155" s="42">
        <f>EXP(-'Yield curve'!B144*$B$9/100)</f>
        <v>0.92274717368754322</v>
      </c>
      <c r="C155" s="42">
        <f>EXP(-'Yield curve'!C144*$C$9/100)</f>
        <v>0.85163265604804106</v>
      </c>
      <c r="D155" s="42">
        <f>EXP(-'Yield curve'!D144*$D$9/100)</f>
        <v>0.78662786106655347</v>
      </c>
      <c r="E155" s="42">
        <f>EXP(-'Yield curve'!E144*$E$9/100)</f>
        <v>0.72760278841459547</v>
      </c>
      <c r="F155" s="42">
        <f>EXP(-'Yield curve'!F144*$F$9/100)</f>
        <v>0.67368003924886766</v>
      </c>
      <c r="G155" s="42">
        <f>EXP(-'Yield curve'!G144*$G$9/100)</f>
        <v>0.62362877468940714</v>
      </c>
      <c r="H155" s="42">
        <f>EXP(-'Yield curve'!H144*$H$9/100)</f>
        <v>0.5776425657230182</v>
      </c>
      <c r="I155" s="42">
        <f>EXP(-'Yield curve'!I144*$I$9/100)</f>
        <v>0.5340851477595171</v>
      </c>
      <c r="J155" s="42">
        <f>EXP(-'Yield curve'!J144*$J$9/100)</f>
        <v>0.49381219803334614</v>
      </c>
      <c r="K155" s="42">
        <f>EXP(-'Yield curve'!K144*$K$9/100)</f>
        <v>0.45657604962331472</v>
      </c>
      <c r="L155" s="42">
        <f>EXP(-'Yield curve'!L144*$L$9/100)</f>
        <v>0.42020188694227051</v>
      </c>
      <c r="M155" s="42">
        <f>EXP(-'Yield curve'!M144*$M$9/100)</f>
        <v>0.38640084105606964</v>
      </c>
      <c r="N155" s="42">
        <f>EXP(-'Yield curve'!N144*$N$9/100)</f>
        <v>0.35502040936154244</v>
      </c>
      <c r="O155" s="42">
        <f>EXP(-'Yield curve'!O144*$O$9/100)</f>
        <v>0.32591456581937028</v>
      </c>
      <c r="P155" s="42">
        <f>EXP(-'Yield curve'!P144*$P$9/100)</f>
        <v>0.29894370527200126</v>
      </c>
      <c r="Q155" s="42">
        <f>EXP(-'Yield curve'!Q144*$Q$9/100)</f>
        <v>0.27318665485714833</v>
      </c>
      <c r="R155" s="42">
        <f>EXP(-'Yield curve'!R144*$R$9/100)</f>
        <v>0.24934943821259078</v>
      </c>
      <c r="S155" s="42">
        <f>EXP(-'Yield curve'!S144*$S$9/100)</f>
        <v>0.22731921860094012</v>
      </c>
      <c r="T155" s="42">
        <f>EXP(-'Yield curve'!T144*$T$9/100)</f>
        <v>0.20698685296088778</v>
      </c>
      <c r="U155" s="39">
        <f>EXP(-'Yield curve'!U144*$U$9/100)</f>
        <v>0.1882470656387468</v>
      </c>
      <c r="V155" s="39">
        <f t="shared" si="6"/>
        <v>76.06497094801027</v>
      </c>
      <c r="W155" s="39">
        <f t="shared" si="7"/>
        <v>5.1351036123454437</v>
      </c>
      <c r="X155" s="39">
        <f>-W155*Bonds!AS142</f>
        <v>-0.84908980653159483</v>
      </c>
      <c r="Y155" s="39">
        <f t="shared" si="8"/>
        <v>0</v>
      </c>
      <c r="Z155" s="39">
        <f t="shared" si="11"/>
        <v>-2.6850577266715536</v>
      </c>
      <c r="AA155" s="39">
        <f t="shared" si="9"/>
        <v>-3.0824226586412262E-4</v>
      </c>
      <c r="AB155" s="42">
        <f>(-1/SQRT(2*PI())*EXP(-1*(NORMSINV($I$2))^2/2)/$I$2)*(W155*Bonds!AS142)</f>
        <v>-2.2630062267186775</v>
      </c>
      <c r="AC155" s="42">
        <f t="shared" si="10"/>
        <v>-7.1562540355744124</v>
      </c>
    </row>
    <row r="156" spans="1:29">
      <c r="A156" s="237">
        <v>42934</v>
      </c>
      <c r="B156" s="42">
        <f>EXP(-'Yield curve'!B145*$B$9/100)</f>
        <v>0.92265490358375657</v>
      </c>
      <c r="C156" s="42">
        <f>EXP(-'Yield curve'!C145*$C$9/100)</f>
        <v>0.8518029996130394</v>
      </c>
      <c r="D156" s="42">
        <f>EXP(-'Yield curve'!D145*$D$9/100)</f>
        <v>0.78686388482666725</v>
      </c>
      <c r="E156" s="42">
        <f>EXP(-'Yield curve'!E145*$E$9/100)</f>
        <v>0.72789388774594621</v>
      </c>
      <c r="F156" s="42">
        <f>EXP(-'Yield curve'!F145*$F$9/100)</f>
        <v>0.6740169634925337</v>
      </c>
      <c r="G156" s="42">
        <f>EXP(-'Yield curve'!G145*$G$9/100)</f>
        <v>0.62419029323206932</v>
      </c>
      <c r="H156" s="42">
        <f>EXP(-'Yield curve'!H145*$H$9/100)</f>
        <v>0.57845183166901248</v>
      </c>
      <c r="I156" s="42">
        <f>EXP(-'Yield curve'!I145*$I$9/100)</f>
        <v>0.53465514252695923</v>
      </c>
      <c r="J156" s="42">
        <f>EXP(-'Yield curve'!J145*$J$9/100)</f>
        <v>0.49410857425614169</v>
      </c>
      <c r="K156" s="42">
        <f>EXP(-'Yield curve'!K145*$K$9/100)</f>
        <v>0.45657604962331472</v>
      </c>
      <c r="L156" s="42">
        <f>EXP(-'Yield curve'!L145*$L$9/100)</f>
        <v>0.42020188694227051</v>
      </c>
      <c r="M156" s="42">
        <f>EXP(-'Yield curve'!M145*$M$9/100)</f>
        <v>0.38640084105606964</v>
      </c>
      <c r="N156" s="42">
        <f>EXP(-'Yield curve'!N145*$N$9/100)</f>
        <v>0.35502040936154244</v>
      </c>
      <c r="O156" s="42">
        <f>EXP(-'Yield curve'!O145*$O$9/100)</f>
        <v>0.32591456581937028</v>
      </c>
      <c r="P156" s="42">
        <f>EXP(-'Yield curve'!P145*$P$9/100)</f>
        <v>0.29894370527200126</v>
      </c>
      <c r="Q156" s="42">
        <f>EXP(-'Yield curve'!Q145*$Q$9/100)</f>
        <v>0.27327408857535146</v>
      </c>
      <c r="R156" s="42">
        <f>EXP(-'Yield curve'!R145*$R$9/100)</f>
        <v>0.24951905349323486</v>
      </c>
      <c r="S156" s="42">
        <f>EXP(-'Yield curve'!S145*$S$9/100)</f>
        <v>0.22756485597733644</v>
      </c>
      <c r="T156" s="42">
        <f>EXP(-'Yield curve'!T145*$T$9/100)</f>
        <v>0.2073017122097966</v>
      </c>
      <c r="U156" s="39">
        <f>EXP(-'Yield curve'!U145*$U$9/100)</f>
        <v>0.18862393651527715</v>
      </c>
      <c r="V156" s="39">
        <f t="shared" si="6"/>
        <v>76.08842461642007</v>
      </c>
      <c r="W156" s="39">
        <f t="shared" si="7"/>
        <v>5.1367657022697335</v>
      </c>
      <c r="X156" s="39">
        <f>-W156*Bonds!AS143</f>
        <v>-0.85031754701216222</v>
      </c>
      <c r="Y156" s="39">
        <f t="shared" si="8"/>
        <v>0</v>
      </c>
      <c r="Z156" s="39">
        <f t="shared" si="11"/>
        <v>-2.6889401829657364</v>
      </c>
      <c r="AA156" s="39">
        <f t="shared" si="9"/>
        <v>-8.6149597181406357E-4</v>
      </c>
      <c r="AB156" s="42">
        <f>(-1/SQRT(2*PI())*EXP(-1*(NORMSINV($I$2))^2/2)/$I$2)*(W156*Bonds!AS143)</f>
        <v>-2.26627841810638</v>
      </c>
      <c r="AC156" s="42">
        <f t="shared" si="10"/>
        <v>-7.16660161329954</v>
      </c>
    </row>
    <row r="157" spans="1:29">
      <c r="A157" s="237">
        <v>42933</v>
      </c>
      <c r="B157" s="42">
        <f>EXP(-'Yield curve'!B146*$B$9/100)</f>
        <v>0.92256264270651889</v>
      </c>
      <c r="C157" s="42">
        <f>EXP(-'Yield curve'!C146*$C$9/100)</f>
        <v>0.85163265604804106</v>
      </c>
      <c r="D157" s="42">
        <f>EXP(-'Yield curve'!D146*$D$9/100)</f>
        <v>0.78686388482666725</v>
      </c>
      <c r="E157" s="42">
        <f>EXP(-'Yield curve'!E146*$E$9/100)</f>
        <v>0.72789388774594621</v>
      </c>
      <c r="F157" s="42">
        <f>EXP(-'Yield curve'!F146*$F$9/100)</f>
        <v>0.6740169634925337</v>
      </c>
      <c r="G157" s="42">
        <f>EXP(-'Yield curve'!G146*$G$9/100)</f>
        <v>0.6240030642298543</v>
      </c>
      <c r="H157" s="42">
        <f>EXP(-'Yield curve'!H146*$H$9/100)</f>
        <v>0.57804705707448056</v>
      </c>
      <c r="I157" s="42">
        <f>EXP(-'Yield curve'!I146*$I$9/100)</f>
        <v>0.53451258683055636</v>
      </c>
      <c r="J157" s="42">
        <f>EXP(-'Yield curve'!J146*$J$9/100)</f>
        <v>0.49425682906552804</v>
      </c>
      <c r="K157" s="42">
        <f>EXP(-'Yield curve'!K146*$K$9/100)</f>
        <v>0.45703285403707794</v>
      </c>
      <c r="L157" s="42">
        <f>EXP(-'Yield curve'!L146*$L$9/100)</f>
        <v>0.42094209345394723</v>
      </c>
      <c r="M157" s="42">
        <f>EXP(-'Yield curve'!M146*$M$9/100)</f>
        <v>0.38742228699183717</v>
      </c>
      <c r="N157" s="42">
        <f>EXP(-'Yield curve'!N146*$N$9/100)</f>
        <v>0.35631503844711138</v>
      </c>
      <c r="O157" s="42">
        <f>EXP(-'Yield curve'!O146*$O$9/100)</f>
        <v>0.32746961723890572</v>
      </c>
      <c r="P157" s="42">
        <f>EXP(-'Yield curve'!P146*$P$9/100)</f>
        <v>0.30074275926846394</v>
      </c>
      <c r="Q157" s="42">
        <f>EXP(-'Yield curve'!Q146*$Q$9/100)</f>
        <v>0.27520472602897517</v>
      </c>
      <c r="R157" s="42">
        <f>EXP(-'Yield curve'!R146*$R$9/100)</f>
        <v>0.25156345879940523</v>
      </c>
      <c r="S157" s="42">
        <f>EXP(-'Yield curve'!S146*$S$9/100)</f>
        <v>0.22970486263671244</v>
      </c>
      <c r="T157" s="42">
        <f>EXP(-'Yield curve'!T146*$T$9/100)</f>
        <v>0.20951917842815806</v>
      </c>
      <c r="U157" s="39">
        <f>EXP(-'Yield curve'!U146*$U$9/100)</f>
        <v>0.19090105916394634</v>
      </c>
      <c r="V157" s="39">
        <f t="shared" si="6"/>
        <v>76.154031007370321</v>
      </c>
      <c r="W157" s="39">
        <f t="shared" si="7"/>
        <v>5.1483970085997086</v>
      </c>
      <c r="X157" s="39">
        <f>-W157*Bonds!AS144</f>
        <v>-0.85534109240960365</v>
      </c>
      <c r="Y157" s="39">
        <f t="shared" si="8"/>
        <v>0</v>
      </c>
      <c r="Z157" s="39">
        <f t="shared" si="11"/>
        <v>-2.7048260283509071</v>
      </c>
      <c r="AA157" s="39">
        <f t="shared" si="9"/>
        <v>-4.6982390500538429E-4</v>
      </c>
      <c r="AB157" s="42">
        <f>(-1/SQRT(2*PI())*EXP(-1*(NORMSINV($I$2))^2/2)/$I$2)*(W157*Bonds!AS144)</f>
        <v>-2.2796672427361937</v>
      </c>
      <c r="AC157" s="42">
        <f t="shared" si="10"/>
        <v>-7.2089407943223121</v>
      </c>
    </row>
    <row r="158" spans="1:29">
      <c r="A158" s="237">
        <v>42930</v>
      </c>
      <c r="B158" s="42">
        <f>EXP(-'Yield curve'!B147*$B$9/100)</f>
        <v>0.92237814862800049</v>
      </c>
      <c r="C158" s="42">
        <f>EXP(-'Yield curve'!C147*$C$9/100)</f>
        <v>0.8512920711071511</v>
      </c>
      <c r="D158" s="42">
        <f>EXP(-'Yield curve'!D147*$D$9/100)</f>
        <v>0.78662786106655347</v>
      </c>
      <c r="E158" s="42">
        <f>EXP(-'Yield curve'!E147*$E$9/100)</f>
        <v>0.72774832352530427</v>
      </c>
      <c r="F158" s="42">
        <f>EXP(-'Yield curve'!F147*$F$9/100)</f>
        <v>0.6740169634925337</v>
      </c>
      <c r="G158" s="42">
        <f>EXP(-'Yield curve'!G147*$G$9/100)</f>
        <v>0.62437757841141128</v>
      </c>
      <c r="H158" s="42">
        <f>EXP(-'Yield curve'!H147*$H$9/100)</f>
        <v>0.57885688970495353</v>
      </c>
      <c r="I158" s="42">
        <f>EXP(-'Yield curve'!I147*$I$9/100)</f>
        <v>0.53536849151063637</v>
      </c>
      <c r="J158" s="42">
        <f>EXP(-'Yield curve'!J147*$J$9/100)</f>
        <v>0.49514729253454298</v>
      </c>
      <c r="K158" s="42">
        <f>EXP(-'Yield curve'!K147*$K$9/100)</f>
        <v>0.4579478344205421</v>
      </c>
      <c r="L158" s="42">
        <f>EXP(-'Yield curve'!L147*$L$9/100)</f>
        <v>0.42186918548685504</v>
      </c>
      <c r="M158" s="42">
        <f>EXP(-'Yield curve'!M147*$M$9/100)</f>
        <v>0.38835321714996091</v>
      </c>
      <c r="N158" s="42">
        <f>EXP(-'Yield curve'!N147*$N$9/100)</f>
        <v>0.35724266293634821</v>
      </c>
      <c r="O158" s="42">
        <f>EXP(-'Yield curve'!O147*$O$9/100)</f>
        <v>0.32838781704701558</v>
      </c>
      <c r="P158" s="42">
        <f>EXP(-'Yield curve'!P147*$P$9/100)</f>
        <v>0.30164634224304404</v>
      </c>
      <c r="Q158" s="42">
        <f>EXP(-'Yield curve'!Q147*$Q$9/100)</f>
        <v>0.276086791704653</v>
      </c>
      <c r="R158" s="42">
        <f>EXP(-'Yield curve'!R147*$R$9/100)</f>
        <v>0.25242023024542509</v>
      </c>
      <c r="S158" s="42">
        <f>EXP(-'Yield curve'!S147*$S$9/100)</f>
        <v>0.2305332904175082</v>
      </c>
      <c r="T158" s="42">
        <f>EXP(-'Yield curve'!T147*$T$9/100)</f>
        <v>0.21031686595259771</v>
      </c>
      <c r="U158" s="39">
        <f>EXP(-'Yield curve'!U147*$U$9/100)</f>
        <v>0.19166619264739129</v>
      </c>
      <c r="V158" s="39">
        <f t="shared" si="6"/>
        <v>76.189826809323563</v>
      </c>
      <c r="W158" s="39">
        <f t="shared" si="7"/>
        <v>5.1541317351300231</v>
      </c>
      <c r="X158" s="39">
        <f>-W158*Bonds!AS145</f>
        <v>-0.85653674816680003</v>
      </c>
      <c r="Y158" s="39">
        <f t="shared" si="8"/>
        <v>0</v>
      </c>
      <c r="Z158" s="39">
        <f t="shared" si="11"/>
        <v>-2.7086070238411408</v>
      </c>
      <c r="AA158" s="39">
        <f t="shared" si="9"/>
        <v>1.777422726961353E-3</v>
      </c>
      <c r="AB158" s="42">
        <f>(-1/SQRT(2*PI())*EXP(-1*(NORMSINV($I$2))^2/2)/$I$2)*(W158*Bonds!AS145)</f>
        <v>-2.2828539214629116</v>
      </c>
      <c r="AC158" s="42">
        <f t="shared" si="10"/>
        <v>-7.219017957269946</v>
      </c>
    </row>
    <row r="159" spans="1:29">
      <c r="A159" s="237">
        <v>42929</v>
      </c>
      <c r="B159" s="42">
        <f>EXP(-'Yield curve'!B148*$B$9/100)</f>
        <v>0.92219369144460805</v>
      </c>
      <c r="C159" s="42">
        <f>EXP(-'Yield curve'!C148*$C$9/100)</f>
        <v>0.85061130979109911</v>
      </c>
      <c r="D159" s="42">
        <f>EXP(-'Yield curve'!D148*$D$9/100)</f>
        <v>0.78521320448951026</v>
      </c>
      <c r="E159" s="42">
        <f>EXP(-'Yield curve'!E148*$E$9/100)</f>
        <v>0.72585863554303953</v>
      </c>
      <c r="F159" s="42">
        <f>EXP(-'Yield curve'!F148*$F$9/100)</f>
        <v>0.67166202766200978</v>
      </c>
      <c r="G159" s="42">
        <f>EXP(-'Yield curve'!G148*$G$9/100)</f>
        <v>0.62176069189059913</v>
      </c>
      <c r="H159" s="42">
        <f>EXP(-'Yield curve'!H148*$H$9/100)</f>
        <v>0.57602742878592827</v>
      </c>
      <c r="I159" s="42">
        <f>EXP(-'Yield curve'!I148*$I$9/100)</f>
        <v>0.53280488034032558</v>
      </c>
      <c r="J159" s="42">
        <f>EXP(-'Yield curve'!J148*$J$9/100)</f>
        <v>0.4929241355728774</v>
      </c>
      <c r="K159" s="42">
        <f>EXP(-'Yield curve'!K148*$K$9/100)</f>
        <v>0.45611970178563921</v>
      </c>
      <c r="L159" s="42">
        <f>EXP(-'Yield curve'!L148*$L$9/100)</f>
        <v>0.42029434152702927</v>
      </c>
      <c r="M159" s="42">
        <f>EXP(-'Yield curve'!M148*$M$9/100)</f>
        <v>0.38705054006340078</v>
      </c>
      <c r="N159" s="42">
        <f>EXP(-'Yield curve'!N148*$N$9/100)</f>
        <v>0.35622240857951976</v>
      </c>
      <c r="O159" s="42">
        <f>EXP(-'Yield curve'!O148*$O$9/100)</f>
        <v>0.32765305158138164</v>
      </c>
      <c r="P159" s="42">
        <f>EXP(-'Yield curve'!P148*$P$9/100)</f>
        <v>0.30119421191220214</v>
      </c>
      <c r="Q159" s="42">
        <f>EXP(-'Yield curve'!Q148*$Q$9/100)</f>
        <v>0.27591015268847657</v>
      </c>
      <c r="R159" s="42">
        <f>EXP(-'Yield curve'!R148*$R$9/100)</f>
        <v>0.25250606771525158</v>
      </c>
      <c r="S159" s="42">
        <f>EXP(-'Yield curve'!S148*$S$9/100)</f>
        <v>0.23086549748739432</v>
      </c>
      <c r="T159" s="42">
        <f>EXP(-'Yield curve'!T148*$T$9/100)</f>
        <v>0.21087705353521127</v>
      </c>
      <c r="U159" s="39">
        <f>EXP(-'Yield curve'!U148*$U$9/100)</f>
        <v>0.19243439279400748</v>
      </c>
      <c r="V159" s="39">
        <f t="shared" si="6"/>
        <v>76.05464555382521</v>
      </c>
      <c r="W159" s="39">
        <f t="shared" si="7"/>
        <v>5.1553695405449913</v>
      </c>
      <c r="X159" s="39">
        <f>-W159*Bonds!AS146</f>
        <v>-0.85789009632056734</v>
      </c>
      <c r="Y159" s="39">
        <f t="shared" si="8"/>
        <v>0</v>
      </c>
      <c r="Z159" s="39">
        <f t="shared" si="11"/>
        <v>-2.7128866864742296</v>
      </c>
      <c r="AA159" s="39">
        <f t="shared" si="9"/>
        <v>2.2768169231177637E-3</v>
      </c>
      <c r="AB159" s="42">
        <f>(-1/SQRT(2*PI())*EXP(-1*(NORMSINV($I$2))^2/2)/$I$2)*(W159*Bonds!AS146)</f>
        <v>-2.2864608842074112</v>
      </c>
      <c r="AC159" s="42">
        <f t="shared" si="10"/>
        <v>-7.2304241749779363</v>
      </c>
    </row>
    <row r="160" spans="1:29">
      <c r="A160" s="237">
        <v>42928</v>
      </c>
      <c r="B160" s="42">
        <f>EXP(-'Yield curve'!B149*$B$9/100)</f>
        <v>0.92219369144460805</v>
      </c>
      <c r="C160" s="42">
        <f>EXP(-'Yield curve'!C149*$C$9/100)</f>
        <v>0.8502711333070152</v>
      </c>
      <c r="D160" s="42">
        <f>EXP(-'Yield curve'!D149*$D$9/100)</f>
        <v>0.78450683052143555</v>
      </c>
      <c r="E160" s="42">
        <f>EXP(-'Yield curve'!E149*$E$9/100)</f>
        <v>0.72498812758962095</v>
      </c>
      <c r="F160" s="42">
        <f>EXP(-'Yield curve'!F149*$F$9/100)</f>
        <v>0.67065528986262957</v>
      </c>
      <c r="G160" s="42">
        <f>EXP(-'Yield curve'!G149*$G$9/100)</f>
        <v>0.62064252929343733</v>
      </c>
      <c r="H160" s="42">
        <f>EXP(-'Yield curve'!H149*$H$9/100)</f>
        <v>0.57481904043732657</v>
      </c>
      <c r="I160" s="42">
        <f>EXP(-'Yield curve'!I149*$I$9/100)</f>
        <v>0.53124427602999336</v>
      </c>
      <c r="J160" s="42">
        <f>EXP(-'Yield curve'!J149*$J$9/100)</f>
        <v>0.49100547526364752</v>
      </c>
      <c r="K160" s="42">
        <f>EXP(-'Yield curve'!K149*$K$9/100)</f>
        <v>0.45384479528235583</v>
      </c>
      <c r="L160" s="42">
        <f>EXP(-'Yield curve'!L149*$L$9/100)</f>
        <v>0.41789712048178351</v>
      </c>
      <c r="M160" s="42">
        <f>EXP(-'Yield curve'!M149*$M$9/100)</f>
        <v>0.38455056124308751</v>
      </c>
      <c r="N160" s="42">
        <f>EXP(-'Yield curve'!N149*$N$9/100)</f>
        <v>0.3536385261887558</v>
      </c>
      <c r="O160" s="42">
        <f>EXP(-'Yield curve'!O149*$O$9/100)</f>
        <v>0.32500328142859553</v>
      </c>
      <c r="P160" s="42">
        <f>EXP(-'Yield curve'!P149*$P$9/100)</f>
        <v>0.29849562585766892</v>
      </c>
      <c r="Q160" s="42">
        <f>EXP(-'Yield curve'!Q149*$Q$9/100)</f>
        <v>0.27318665485714833</v>
      </c>
      <c r="R160" s="42">
        <f>EXP(-'Yield curve'!R149*$R$9/100)</f>
        <v>0.24977369277175279</v>
      </c>
      <c r="S160" s="42">
        <f>EXP(-'Yield curve'!S149*$S$9/100)</f>
        <v>0.22813904258566628</v>
      </c>
      <c r="T160" s="42">
        <f>EXP(-'Yield curve'!T149*$T$9/100)</f>
        <v>0.20817004692205829</v>
      </c>
      <c r="U160" s="39">
        <f>EXP(-'Yield curve'!U149*$U$9/100)</f>
        <v>0.18975908216588572</v>
      </c>
      <c r="V160" s="39">
        <f t="shared" si="6"/>
        <v>75.881876413449135</v>
      </c>
      <c r="W160" s="39">
        <f t="shared" si="7"/>
        <v>5.139133922504894</v>
      </c>
      <c r="X160" s="39">
        <f>-W160*Bonds!AS147</f>
        <v>-0.85612277805536707</v>
      </c>
      <c r="Y160" s="39">
        <f t="shared" si="8"/>
        <v>0</v>
      </c>
      <c r="Z160" s="39">
        <f t="shared" si="11"/>
        <v>-2.7072979354057791</v>
      </c>
      <c r="AA160" s="39">
        <f t="shared" si="9"/>
        <v>2.3625555512651886E-3</v>
      </c>
      <c r="AB160" s="42">
        <f>(-1/SQRT(2*PI())*EXP(-1*(NORMSINV($I$2))^2/2)/$I$2)*(W160*Bonds!AS147)</f>
        <v>-2.2817506024351224</v>
      </c>
      <c r="AC160" s="42">
        <f t="shared" si="10"/>
        <v>-7.2155289561563292</v>
      </c>
    </row>
    <row r="161" spans="1:29">
      <c r="A161" s="237">
        <v>42927</v>
      </c>
      <c r="B161" s="42">
        <f>EXP(-'Yield curve'!B150*$B$9/100)</f>
        <v>0.92200927114896347</v>
      </c>
      <c r="C161" s="42">
        <f>EXP(-'Yield curve'!C150*$C$9/100)</f>
        <v>0.85010109608464279</v>
      </c>
      <c r="D161" s="42">
        <f>EXP(-'Yield curve'!D150*$D$9/100)</f>
        <v>0.78380109200393644</v>
      </c>
      <c r="E161" s="42">
        <f>EXP(-'Yield curve'!E150*$E$9/100)</f>
        <v>0.72368432273635486</v>
      </c>
      <c r="F161" s="42">
        <f>EXP(-'Yield curve'!F150*$F$9/100)</f>
        <v>0.66864633892615943</v>
      </c>
      <c r="G161" s="42">
        <f>EXP(-'Yield curve'!G150*$G$9/100)</f>
        <v>0.61822673728562372</v>
      </c>
      <c r="H161" s="42">
        <f>EXP(-'Yield curve'!H150*$H$9/100)</f>
        <v>0.57200931658441023</v>
      </c>
      <c r="I161" s="42">
        <f>EXP(-'Yield curve'!I150*$I$9/100)</f>
        <v>0.52841851528458417</v>
      </c>
      <c r="J161" s="42">
        <f>EXP(-'Yield curve'!J150*$J$9/100)</f>
        <v>0.48821470530503225</v>
      </c>
      <c r="K161" s="42">
        <f>EXP(-'Yield curve'!K150*$K$9/100)</f>
        <v>0.45112987940304239</v>
      </c>
      <c r="L161" s="42">
        <f>EXP(-'Yield curve'!L150*$L$9/100)</f>
        <v>0.41533078664292411</v>
      </c>
      <c r="M161" s="42">
        <f>EXP(-'Yield curve'!M150*$M$9/100)</f>
        <v>0.38215843693074508</v>
      </c>
      <c r="N161" s="42">
        <f>EXP(-'Yield curve'!N150*$N$9/100)</f>
        <v>0.35143869240476017</v>
      </c>
      <c r="O161" s="42">
        <f>EXP(-'Yield curve'!O150*$O$9/100)</f>
        <v>0.32300741479541811</v>
      </c>
      <c r="P161" s="42">
        <f>EXP(-'Yield curve'!P150*$P$9/100)</f>
        <v>0.29671001429404525</v>
      </c>
      <c r="Q161" s="42">
        <f>EXP(-'Yield curve'!Q150*$Q$9/100)</f>
        <v>0.27153071914135496</v>
      </c>
      <c r="R161" s="42">
        <f>EXP(-'Yield curve'!R150*$R$9/100)</f>
        <v>0.24824974580624445</v>
      </c>
      <c r="S161" s="42">
        <f>EXP(-'Yield curve'!S150*$S$9/100)</f>
        <v>0.22674709534813192</v>
      </c>
      <c r="T161" s="42">
        <f>EXP(-'Yield curve'!T150*$T$9/100)</f>
        <v>0.20690821289932063</v>
      </c>
      <c r="U161" s="39">
        <f>EXP(-'Yield curve'!U150*$U$9/100)</f>
        <v>0.18862393651527715</v>
      </c>
      <c r="V161" s="39">
        <f t="shared" si="6"/>
        <v>75.703023814289125</v>
      </c>
      <c r="W161" s="39">
        <f t="shared" si="7"/>
        <v>5.129401331540433</v>
      </c>
      <c r="X161" s="39">
        <f>-W161*Bonds!AS148</f>
        <v>-0.8549237507840407</v>
      </c>
      <c r="Y161" s="39">
        <f t="shared" si="8"/>
        <v>0</v>
      </c>
      <c r="Z161" s="39">
        <f t="shared" si="11"/>
        <v>-2.703506278251731</v>
      </c>
      <c r="AA161" s="39">
        <f t="shared" si="9"/>
        <v>-2.1863398827119962E-3</v>
      </c>
      <c r="AB161" s="42">
        <f>(-1/SQRT(2*PI())*EXP(-1*(NORMSINV($I$2))^2/2)/$I$2)*(W161*Bonds!AS148)</f>
        <v>-2.2785549379010011</v>
      </c>
      <c r="AC161" s="42">
        <f t="shared" si="10"/>
        <v>-7.2054233775906846</v>
      </c>
    </row>
    <row r="162" spans="1:29">
      <c r="A162" s="237">
        <v>42926</v>
      </c>
      <c r="B162" s="42">
        <f>EXP(-'Yield curve'!B151*$B$9/100)</f>
        <v>0.92219369144460805</v>
      </c>
      <c r="C162" s="42">
        <f>EXP(-'Yield curve'!C151*$C$9/100)</f>
        <v>0.85078144906641773</v>
      </c>
      <c r="D162" s="42">
        <f>EXP(-'Yield curve'!D151*$D$9/100)</f>
        <v>0.7849776758592244</v>
      </c>
      <c r="E162" s="42">
        <f>EXP(-'Yield curve'!E151*$E$9/100)</f>
        <v>0.725278180847441</v>
      </c>
      <c r="F162" s="42">
        <f>EXP(-'Yield curve'!F151*$F$9/100)</f>
        <v>0.67065528986262957</v>
      </c>
      <c r="G162" s="42">
        <f>EXP(-'Yield curve'!G151*$G$9/100)</f>
        <v>0.6202702554691768</v>
      </c>
      <c r="H162" s="42">
        <f>EXP(-'Yield curve'!H151*$H$9/100)</f>
        <v>0.57401485684058207</v>
      </c>
      <c r="I162" s="42">
        <f>EXP(-'Yield curve'!I151*$I$9/100)</f>
        <v>0.53039496481850101</v>
      </c>
      <c r="J162" s="42">
        <f>EXP(-'Yield curve'!J151*$J$9/100)</f>
        <v>0.49012246036000018</v>
      </c>
      <c r="K162" s="42">
        <f>EXP(-'Yield curve'!K151*$K$9/100)</f>
        <v>0.45293801277655771</v>
      </c>
      <c r="L162" s="42">
        <f>EXP(-'Yield curve'!L151*$L$9/100)</f>
        <v>0.41716226840924925</v>
      </c>
      <c r="M162" s="42">
        <f>EXP(-'Yield curve'!M151*$M$9/100)</f>
        <v>0.38399720694561129</v>
      </c>
      <c r="N162" s="42">
        <f>EXP(-'Yield curve'!N151*$N$9/100)</f>
        <v>0.35327093330295262</v>
      </c>
      <c r="O162" s="42">
        <f>EXP(-'Yield curve'!O151*$O$9/100)</f>
        <v>0.32482133054199874</v>
      </c>
      <c r="P162" s="42">
        <f>EXP(-'Yield curve'!P151*$P$9/100)</f>
        <v>0.29849562585766892</v>
      </c>
      <c r="Q162" s="42">
        <f>EXP(-'Yield curve'!Q151*$Q$9/100)</f>
        <v>0.27318665485714833</v>
      </c>
      <c r="R162" s="42">
        <f>EXP(-'Yield curve'!R151*$R$9/100)</f>
        <v>0.24977369277175279</v>
      </c>
      <c r="S162" s="42">
        <f>EXP(-'Yield curve'!S151*$S$9/100)</f>
        <v>0.22813904258566628</v>
      </c>
      <c r="T162" s="42">
        <f>EXP(-'Yield curve'!T151*$T$9/100)</f>
        <v>0.20817004692205829</v>
      </c>
      <c r="U162" s="39">
        <f>EXP(-'Yield curve'!U151*$U$9/100)</f>
        <v>0.18975908216588572</v>
      </c>
      <c r="V162" s="39">
        <f t="shared" si="6"/>
        <v>75.868899014061014</v>
      </c>
      <c r="W162" s="39">
        <f t="shared" si="7"/>
        <v>5.1372438009644563</v>
      </c>
      <c r="X162" s="39">
        <f>-W162*Bonds!AS149</f>
        <v>-0.85575608578757678</v>
      </c>
      <c r="Y162" s="39">
        <f t="shared" si="8"/>
        <v>0</v>
      </c>
      <c r="Z162" s="39">
        <f t="shared" si="11"/>
        <v>-2.7061383526391896</v>
      </c>
      <c r="AA162" s="39">
        <f t="shared" si="9"/>
        <v>2.8719444721090337E-3</v>
      </c>
      <c r="AB162" s="42">
        <f>(-1/SQRT(2*PI())*EXP(-1*(NORMSINV($I$2))^2/2)/$I$2)*(W162*Bonds!AS149)</f>
        <v>-2.2807732889885171</v>
      </c>
      <c r="AC162" s="42">
        <f t="shared" si="10"/>
        <v>-7.2124384196771469</v>
      </c>
    </row>
    <row r="163" spans="1:29">
      <c r="A163" s="237">
        <v>42923</v>
      </c>
      <c r="B163" s="42">
        <f>EXP(-'Yield curve'!B152*$B$9/100)</f>
        <v>0.92164054119141181</v>
      </c>
      <c r="C163" s="42">
        <f>EXP(-'Yield curve'!C152*$C$9/100)</f>
        <v>0.85010109608464279</v>
      </c>
      <c r="D163" s="42">
        <f>EXP(-'Yield curve'!D152*$D$9/100)</f>
        <v>0.78450683052143555</v>
      </c>
      <c r="E163" s="42">
        <f>EXP(-'Yield curve'!E152*$E$9/100)</f>
        <v>0.72440836902189687</v>
      </c>
      <c r="F163" s="42">
        <f>EXP(-'Yield curve'!F152*$F$9/100)</f>
        <v>0.66931531969972402</v>
      </c>
      <c r="G163" s="42">
        <f>EXP(-'Yield curve'!G152*$G$9/100)</f>
        <v>0.61841223312979476</v>
      </c>
      <c r="H163" s="42">
        <f>EXP(-'Yield curve'!H152*$H$9/100)</f>
        <v>0.5716090501723895</v>
      </c>
      <c r="I163" s="42">
        <f>EXP(-'Yield curve'!I152*$I$9/100)</f>
        <v>0.52771442676086333</v>
      </c>
      <c r="J163" s="42">
        <f>EXP(-'Yield curve'!J152*$J$9/100)</f>
        <v>0.48719053018415304</v>
      </c>
      <c r="K163" s="42">
        <f>EXP(-'Yield curve'!K152*$K$9/100)</f>
        <v>0.44977851782072775</v>
      </c>
      <c r="L163" s="42">
        <f>EXP(-'Yield curve'!L152*$L$9/100)</f>
        <v>0.41387139231483144</v>
      </c>
      <c r="M163" s="42">
        <f>EXP(-'Yield curve'!M152*$M$9/100)</f>
        <v>0.38060240696771641</v>
      </c>
      <c r="N163" s="42">
        <f>EXP(-'Yield curve'!N152*$N$9/100)</f>
        <v>0.34979780200279853</v>
      </c>
      <c r="O163" s="42">
        <f>EXP(-'Yield curve'!O152*$O$9/100)</f>
        <v>0.32129357819619908</v>
      </c>
      <c r="P163" s="42">
        <f>EXP(-'Yield curve'!P152*$P$9/100)</f>
        <v>0.29493508432298088</v>
      </c>
      <c r="Q163" s="42">
        <f>EXP(-'Yield curve'!Q152*$Q$9/100)</f>
        <v>0.26979847164357718</v>
      </c>
      <c r="R163" s="42">
        <f>EXP(-'Yield curve'!R152*$R$9/100)</f>
        <v>0.24656737408136059</v>
      </c>
      <c r="S163" s="42">
        <f>EXP(-'Yield curve'!S152*$S$9/100)</f>
        <v>0.22512037946620678</v>
      </c>
      <c r="T163" s="42">
        <f>EXP(-'Yield curve'!T152*$T$9/100)</f>
        <v>0.20534167088123612</v>
      </c>
      <c r="U163" s="39">
        <f>EXP(-'Yield curve'!U152*$U$9/100)</f>
        <v>0.18712096492535454</v>
      </c>
      <c r="V163" s="39">
        <f t="shared" si="6"/>
        <v>75.651631728512285</v>
      </c>
      <c r="W163" s="39">
        <f t="shared" si="7"/>
        <v>5.1196707604438618</v>
      </c>
      <c r="X163" s="39">
        <f>-W163*Bonds!AS150</f>
        <v>-0.85624074385483939</v>
      </c>
      <c r="Y163" s="39">
        <f t="shared" si="8"/>
        <v>0</v>
      </c>
      <c r="Z163" s="39">
        <f t="shared" si="11"/>
        <v>-2.7076709760181141</v>
      </c>
      <c r="AA163" s="39">
        <f t="shared" si="9"/>
        <v>-2.6119706302190071E-3</v>
      </c>
      <c r="AB163" s="42">
        <f>(-1/SQRT(2*PI())*EXP(-1*(NORMSINV($I$2))^2/2)/$I$2)*(W163*Bonds!AS150)</f>
        <v>-2.2820650065613903</v>
      </c>
      <c r="AC163" s="42">
        <f t="shared" si="10"/>
        <v>-7.2165231893010908</v>
      </c>
    </row>
    <row r="164" spans="1:29">
      <c r="A164" s="237">
        <v>42922</v>
      </c>
      <c r="B164" s="42">
        <f>EXP(-'Yield curve'!B153*$B$9/100)</f>
        <v>0.92173270985388722</v>
      </c>
      <c r="C164" s="42">
        <f>EXP(-'Yield curve'!C153*$C$9/100)</f>
        <v>0.85044120454023298</v>
      </c>
      <c r="D164" s="42">
        <f>EXP(-'Yield curve'!D153*$D$9/100)</f>
        <v>0.78521320448951026</v>
      </c>
      <c r="E164" s="42">
        <f>EXP(-'Yield curve'!E153*$E$9/100)</f>
        <v>0.7255683501497715</v>
      </c>
      <c r="F164" s="42">
        <f>EXP(-'Yield curve'!F153*$F$9/100)</f>
        <v>0.67099070135344585</v>
      </c>
      <c r="G164" s="42">
        <f>EXP(-'Yield curve'!G153*$G$9/100)</f>
        <v>0.62045636446077035</v>
      </c>
      <c r="H164" s="42">
        <f>EXP(-'Yield curve'!H153*$H$9/100)</f>
        <v>0.57401485684058207</v>
      </c>
      <c r="I164" s="42">
        <f>EXP(-'Yield curve'!I153*$I$9/100)</f>
        <v>0.53025354501802746</v>
      </c>
      <c r="J164" s="42">
        <f>EXP(-'Yield curve'!J153*$J$9/100)</f>
        <v>0.48982847508818533</v>
      </c>
      <c r="K164" s="42">
        <f>EXP(-'Yield curve'!K153*$K$9/100)</f>
        <v>0.45248530115731678</v>
      </c>
      <c r="L164" s="42">
        <f>EXP(-'Yield curve'!L153*$L$9/100)</f>
        <v>0.41670364220465644</v>
      </c>
      <c r="M164" s="42">
        <f>EXP(-'Yield curve'!M153*$M$9/100)</f>
        <v>0.38353668666470758</v>
      </c>
      <c r="N164" s="42">
        <f>EXP(-'Yield curve'!N153*$N$9/100)</f>
        <v>0.35281197947428339</v>
      </c>
      <c r="O164" s="42">
        <f>EXP(-'Yield curve'!O153*$O$9/100)</f>
        <v>0.32436689885564424</v>
      </c>
      <c r="P164" s="42">
        <f>EXP(-'Yield curve'!P153*$P$9/100)</f>
        <v>0.29804821805862064</v>
      </c>
      <c r="Q164" s="42">
        <f>EXP(-'Yield curve'!Q153*$Q$9/100)</f>
        <v>0.27274990570187424</v>
      </c>
      <c r="R164" s="42">
        <f>EXP(-'Yield curve'!R153*$R$9/100)</f>
        <v>0.24934943821259078</v>
      </c>
      <c r="S164" s="42">
        <f>EXP(-'Yield curve'!S153*$S$9/100)</f>
        <v>0.22772876167260972</v>
      </c>
      <c r="T164" s="42">
        <f>EXP(-'Yield curve'!T153*$T$9/100)</f>
        <v>0.20777489934198098</v>
      </c>
      <c r="U164" s="39">
        <f>EXP(-'Yield curve'!U153*$U$9/100)</f>
        <v>0.18937994326683263</v>
      </c>
      <c r="V164" s="39">
        <f t="shared" si="6"/>
        <v>75.849749045328167</v>
      </c>
      <c r="W164" s="39">
        <f t="shared" si="7"/>
        <v>5.1350732217553627</v>
      </c>
      <c r="X164" s="39">
        <f>-W164*Bonds!AS151</f>
        <v>-0.8592361393605803</v>
      </c>
      <c r="Y164" s="39">
        <f t="shared" si="8"/>
        <v>0</v>
      </c>
      <c r="Z164" s="39">
        <f t="shared" si="11"/>
        <v>-2.7171432483092874</v>
      </c>
      <c r="AA164" s="39">
        <f t="shared" si="9"/>
        <v>-1.8091860802359472E-3</v>
      </c>
      <c r="AB164" s="42">
        <f>(-1/SQRT(2*PI())*EXP(-1*(NORMSINV($I$2))^2/2)/$I$2)*(W164*Bonds!AS151)</f>
        <v>-2.2900483772588509</v>
      </c>
      <c r="AC164" s="42">
        <f t="shared" si="10"/>
        <v>-7.2417688241105136</v>
      </c>
    </row>
    <row r="165" spans="1:29">
      <c r="A165" s="237">
        <v>42921</v>
      </c>
      <c r="B165" s="42">
        <f>EXP(-'Yield curve'!B154*$B$9/100)</f>
        <v>0.92200927114896347</v>
      </c>
      <c r="C165" s="42">
        <f>EXP(-'Yield curve'!C154*$C$9/100)</f>
        <v>0.85112182971763617</v>
      </c>
      <c r="D165" s="42">
        <f>EXP(-'Yield curve'!D154*$D$9/100)</f>
        <v>0.78639190810294757</v>
      </c>
      <c r="E165" s="42">
        <f>EXP(-'Yield curve'!E154*$E$9/100)</f>
        <v>0.72716635768385884</v>
      </c>
      <c r="F165" s="42">
        <f>EXP(-'Yield curve'!F154*$F$9/100)</f>
        <v>0.67300669593738638</v>
      </c>
      <c r="G165" s="42">
        <f>EXP(-'Yield curve'!G154*$G$9/100)</f>
        <v>0.62250725256768669</v>
      </c>
      <c r="H165" s="42">
        <f>EXP(-'Yield curve'!H154*$H$9/100)</f>
        <v>0.57602742878592827</v>
      </c>
      <c r="I165" s="42">
        <f>EXP(-'Yield curve'!I154*$I$9/100)</f>
        <v>0.53223685813366306</v>
      </c>
      <c r="J165" s="42">
        <f>EXP(-'Yield curve'!J154*$J$9/100)</f>
        <v>0.49174253613399682</v>
      </c>
      <c r="K165" s="42">
        <f>EXP(-'Yield curve'!K154*$K$9/100)</f>
        <v>0.45429886707569556</v>
      </c>
      <c r="L165" s="42">
        <f>EXP(-'Yield curve'!L154*$L$9/100)</f>
        <v>0.41826503180504726</v>
      </c>
      <c r="M165" s="42">
        <f>EXP(-'Yield curve'!M154*$M$9/100)</f>
        <v>0.38482753734661446</v>
      </c>
      <c r="N165" s="42">
        <f>EXP(-'Yield curve'!N154*$N$9/100)</f>
        <v>0.35382246604259121</v>
      </c>
      <c r="O165" s="42">
        <f>EXP(-'Yield curve'!O154*$O$9/100)</f>
        <v>0.32509429508871335</v>
      </c>
      <c r="P165" s="42">
        <f>EXP(-'Yield curve'!P154*$P$9/100)</f>
        <v>0.29849562585766892</v>
      </c>
      <c r="Q165" s="42">
        <f>EXP(-'Yield curve'!Q154*$Q$9/100)</f>
        <v>0.27309924911325895</v>
      </c>
      <c r="R165" s="42">
        <f>EXP(-'Yield curve'!R154*$R$9/100)</f>
        <v>0.24960390439525856</v>
      </c>
      <c r="S165" s="42">
        <f>EXP(-'Yield curve'!S154*$S$9/100)</f>
        <v>0.22789278542247801</v>
      </c>
      <c r="T165" s="42">
        <f>EXP(-'Yield curve'!T154*$T$9/100)</f>
        <v>0.20785386880697898</v>
      </c>
      <c r="U165" s="39">
        <f>EXP(-'Yield curve'!U154*$U$9/100)</f>
        <v>0.18937994326683263</v>
      </c>
      <c r="V165" s="39">
        <f t="shared" si="6"/>
        <v>75.987224073397527</v>
      </c>
      <c r="W165" s="39">
        <f t="shared" si="7"/>
        <v>5.1371541419729327</v>
      </c>
      <c r="X165" s="39">
        <f>-W165*Bonds!AS152</f>
        <v>-0.85779742753029953</v>
      </c>
      <c r="Y165" s="39">
        <f t="shared" si="8"/>
        <v>0</v>
      </c>
      <c r="Z165" s="39">
        <f t="shared" si="11"/>
        <v>-2.7125936420289709</v>
      </c>
      <c r="AA165" s="39">
        <f t="shared" si="9"/>
        <v>-3.7961121338334625E-3</v>
      </c>
      <c r="AB165" s="42">
        <f>(-1/SQRT(2*PI())*EXP(-1*(NORMSINV($I$2))^2/2)/$I$2)*(W165*Bonds!AS152)</f>
        <v>-2.2862139020298069</v>
      </c>
      <c r="AC165" s="42">
        <f t="shared" si="10"/>
        <v>-7.2296431487552386</v>
      </c>
    </row>
    <row r="166" spans="1:29">
      <c r="A166" s="237">
        <v>42920</v>
      </c>
      <c r="B166" s="42">
        <f>EXP(-'Yield curve'!B155*$B$9/100)</f>
        <v>0.92247039105490769</v>
      </c>
      <c r="C166" s="42">
        <f>EXP(-'Yield curve'!C155*$C$9/100)</f>
        <v>0.85197337725015776</v>
      </c>
      <c r="D166" s="42">
        <f>EXP(-'Yield curve'!D155*$D$9/100)</f>
        <v>0.78757238109851002</v>
      </c>
      <c r="E166" s="42">
        <f>EXP(-'Yield curve'!E155*$E$9/100)</f>
        <v>0.72891365285780729</v>
      </c>
      <c r="F166" s="42">
        <f>EXP(-'Yield curve'!F155*$F$9/100)</f>
        <v>0.67536634635258452</v>
      </c>
      <c r="G166" s="42">
        <f>EXP(-'Yield curve'!G155*$G$9/100)</f>
        <v>0.62569014904286857</v>
      </c>
      <c r="H166" s="42">
        <f>EXP(-'Yield curve'!H155*$H$9/100)</f>
        <v>0.5800737664467106</v>
      </c>
      <c r="I166" s="42">
        <f>EXP(-'Yield curve'!I155*$I$9/100)</f>
        <v>0.53651183008671843</v>
      </c>
      <c r="J166" s="42">
        <f>EXP(-'Yield curve'!J155*$J$9/100)</f>
        <v>0.4961881944133068</v>
      </c>
      <c r="K166" s="42">
        <f>EXP(-'Yield curve'!K155*$K$9/100)</f>
        <v>0.4588646465959545</v>
      </c>
      <c r="L166" s="42">
        <f>EXP(-'Yield curve'!L155*$L$9/100)</f>
        <v>0.42270531396815231</v>
      </c>
      <c r="M166" s="42">
        <f>EXP(-'Yield curve'!M155*$M$9/100)</f>
        <v>0.38909957159787872</v>
      </c>
      <c r="N166" s="42">
        <f>EXP(-'Yield curve'!N155*$N$9/100)</f>
        <v>0.35789343660729767</v>
      </c>
      <c r="O166" s="42">
        <f>EXP(-'Yield curve'!O155*$O$9/100)</f>
        <v>0.32893997226016669</v>
      </c>
      <c r="P166" s="42">
        <f>EXP(-'Yield curve'!P155*$P$9/100)</f>
        <v>0.30209915127828341</v>
      </c>
      <c r="Q166" s="42">
        <f>EXP(-'Yield curve'!Q155*$Q$9/100)</f>
        <v>0.276440409064865</v>
      </c>
      <c r="R166" s="42">
        <f>EXP(-'Yield curve'!R155*$R$9/100)</f>
        <v>0.25267783023393564</v>
      </c>
      <c r="S166" s="42">
        <f>EXP(-'Yield curve'!S155*$S$9/100)</f>
        <v>0.23069933415518129</v>
      </c>
      <c r="T166" s="42">
        <f>EXP(-'Yield curve'!T155*$T$9/100)</f>
        <v>0.21039680154846097</v>
      </c>
      <c r="U166" s="39">
        <f>EXP(-'Yield curve'!U155*$U$9/100)</f>
        <v>0.19166619264739129</v>
      </c>
      <c r="V166" s="39">
        <f t="shared" si="6"/>
        <v>76.276779280754937</v>
      </c>
      <c r="W166" s="39">
        <f t="shared" si="7"/>
        <v>5.1550814171787049</v>
      </c>
      <c r="X166" s="39">
        <f>-W166*Bonds!AS153</f>
        <v>-0.8683922359440942</v>
      </c>
      <c r="Y166" s="39">
        <f t="shared" si="8"/>
        <v>0</v>
      </c>
      <c r="Z166" s="39">
        <f t="shared" si="11"/>
        <v>-2.7460973679896776</v>
      </c>
      <c r="AA166" s="39">
        <f t="shared" si="9"/>
        <v>2.3462141036878492E-5</v>
      </c>
      <c r="AB166" s="42">
        <f>(-1/SQRT(2*PI())*EXP(-1*(NORMSINV($I$2))^2/2)/$I$2)*(W166*Bonds!AS153)</f>
        <v>-2.3144513360760919</v>
      </c>
      <c r="AC166" s="42">
        <f t="shared" si="10"/>
        <v>-7.3189377556202837</v>
      </c>
    </row>
    <row r="167" spans="1:29">
      <c r="A167" s="237">
        <v>42919</v>
      </c>
      <c r="B167" s="42">
        <f>EXP(-'Yield curve'!B156*$B$9/100)</f>
        <v>0.92247039105490769</v>
      </c>
      <c r="C167" s="42">
        <f>EXP(-'Yield curve'!C156*$C$9/100)</f>
        <v>0.85197337725015776</v>
      </c>
      <c r="D167" s="42">
        <f>EXP(-'Yield curve'!D156*$D$9/100)</f>
        <v>0.78757238109851002</v>
      </c>
      <c r="E167" s="42">
        <f>EXP(-'Yield curve'!E156*$E$9/100)</f>
        <v>0.72891365285780729</v>
      </c>
      <c r="F167" s="42">
        <f>EXP(-'Yield curve'!F156*$F$9/100)</f>
        <v>0.67536634635258452</v>
      </c>
      <c r="G167" s="42">
        <f>EXP(-'Yield curve'!G156*$G$9/100)</f>
        <v>0.62569014904286857</v>
      </c>
      <c r="H167" s="42">
        <f>EXP(-'Yield curve'!H156*$H$9/100)</f>
        <v>0.5800737664467106</v>
      </c>
      <c r="I167" s="42">
        <f>EXP(-'Yield curve'!I156*$I$9/100)</f>
        <v>0.53651183008671843</v>
      </c>
      <c r="J167" s="42">
        <f>EXP(-'Yield curve'!J156*$J$9/100)</f>
        <v>0.4961881944133068</v>
      </c>
      <c r="K167" s="42">
        <f>EXP(-'Yield curve'!K156*$K$9/100)</f>
        <v>0.4588646465959545</v>
      </c>
      <c r="L167" s="42">
        <f>EXP(-'Yield curve'!L156*$L$9/100)</f>
        <v>0.42261232902779783</v>
      </c>
      <c r="M167" s="42">
        <f>EXP(-'Yield curve'!M156*$M$9/100)</f>
        <v>0.38891284862061137</v>
      </c>
      <c r="N167" s="42">
        <f>EXP(-'Yield curve'!N156*$N$9/100)</f>
        <v>0.35761438856962641</v>
      </c>
      <c r="O167" s="42">
        <f>EXP(-'Yield curve'!O156*$O$9/100)</f>
        <v>0.3285717657253846</v>
      </c>
      <c r="P167" s="42">
        <f>EXP(-'Yield curve'!P156*$P$9/100)</f>
        <v>0.30164634224304404</v>
      </c>
      <c r="Q167" s="42">
        <f>EXP(-'Yield curve'!Q156*$Q$9/100)</f>
        <v>0.276086791704653</v>
      </c>
      <c r="R167" s="42">
        <f>EXP(-'Yield curve'!R156*$R$9/100)</f>
        <v>0.25242023024542509</v>
      </c>
      <c r="S167" s="42">
        <f>EXP(-'Yield curve'!S156*$S$9/100)</f>
        <v>0.2305332904175082</v>
      </c>
      <c r="T167" s="42">
        <f>EXP(-'Yield curve'!T156*$T$9/100)</f>
        <v>0.21031686595259771</v>
      </c>
      <c r="U167" s="39">
        <f>EXP(-'Yield curve'!U156*$U$9/100)</f>
        <v>0.19166619264739129</v>
      </c>
      <c r="V167" s="39">
        <f t="shared" si="6"/>
        <v>76.274989706188862</v>
      </c>
      <c r="W167" s="39">
        <f t="shared" si="7"/>
        <v>5.154852235376489</v>
      </c>
      <c r="X167" s="39">
        <f>-W167*Bonds!AS154</f>
        <v>-0.8685479033774206</v>
      </c>
      <c r="Y167" s="39">
        <f t="shared" si="8"/>
        <v>0</v>
      </c>
      <c r="Z167" s="39">
        <f t="shared" si="11"/>
        <v>-2.7465896316365015</v>
      </c>
      <c r="AA167" s="39">
        <f t="shared" si="9"/>
        <v>-3.1187784109099059E-4</v>
      </c>
      <c r="AB167" s="42">
        <f>(-1/SQRT(2*PI())*EXP(-1*(NORMSINV($I$2))^2/2)/$I$2)*(W167*Bonds!AS154)</f>
        <v>-2.3148662231330381</v>
      </c>
      <c r="AC167" s="42">
        <f t="shared" si="10"/>
        <v>-7.3202497436919574</v>
      </c>
    </row>
    <row r="168" spans="1:29">
      <c r="A168" s="237">
        <v>42916</v>
      </c>
      <c r="B168" s="42">
        <f>EXP(-'Yield curve'!B157*$B$9/100)</f>
        <v>0.92256264270651889</v>
      </c>
      <c r="C168" s="42">
        <f>EXP(-'Yield curve'!C157*$C$9/100)</f>
        <v>0.85197337725015776</v>
      </c>
      <c r="D168" s="42">
        <f>EXP(-'Yield curve'!D157*$D$9/100)</f>
        <v>0.78757238109851002</v>
      </c>
      <c r="E168" s="42">
        <f>EXP(-'Yield curve'!E157*$E$9/100)</f>
        <v>0.72891365285780729</v>
      </c>
      <c r="F168" s="42">
        <f>EXP(-'Yield curve'!F157*$F$9/100)</f>
        <v>0.67536634635258452</v>
      </c>
      <c r="G168" s="42">
        <f>EXP(-'Yield curve'!G157*$G$9/100)</f>
        <v>0.62569014904286857</v>
      </c>
      <c r="H168" s="42">
        <f>EXP(-'Yield curve'!H157*$H$9/100)</f>
        <v>0.5800737664467106</v>
      </c>
      <c r="I168" s="42">
        <f>EXP(-'Yield curve'!I157*$I$9/100)</f>
        <v>0.5366549189857468</v>
      </c>
      <c r="J168" s="42">
        <f>EXP(-'Yield curve'!J157*$J$9/100)</f>
        <v>0.49648599666169524</v>
      </c>
      <c r="K168" s="42">
        <f>EXP(-'Yield curve'!K157*$K$9/100)</f>
        <v>0.45932374075137034</v>
      </c>
      <c r="L168" s="42">
        <f>EXP(-'Yield curve'!L157*$L$9/100)</f>
        <v>0.42307745836396271</v>
      </c>
      <c r="M168" s="42">
        <f>EXP(-'Yield curve'!M157*$M$9/100)</f>
        <v>0.38937982416824762</v>
      </c>
      <c r="N168" s="42">
        <f>EXP(-'Yield curve'!N157*$N$9/100)</f>
        <v>0.35807958958991426</v>
      </c>
      <c r="O168" s="42">
        <f>EXP(-'Yield curve'!O157*$O$9/100)</f>
        <v>0.32903208834804992</v>
      </c>
      <c r="P168" s="42">
        <f>EXP(-'Yield curve'!P157*$P$9/100)</f>
        <v>0.30209915127828341</v>
      </c>
      <c r="Q168" s="42">
        <f>EXP(-'Yield curve'!Q157*$Q$9/100)</f>
        <v>0.2765288841510245</v>
      </c>
      <c r="R168" s="42">
        <f>EXP(-'Yield curve'!R157*$R$9/100)</f>
        <v>0.25284970959085301</v>
      </c>
      <c r="S168" s="42">
        <f>EXP(-'Yield curve'!S157*$S$9/100)</f>
        <v>0.23094862402836946</v>
      </c>
      <c r="T168" s="42">
        <f>EXP(-'Yield curve'!T157*$T$9/100)</f>
        <v>0.21071684786039216</v>
      </c>
      <c r="U168" s="39">
        <f>EXP(-'Yield curve'!U157*$U$9/100)</f>
        <v>0.19204990862075413</v>
      </c>
      <c r="V168" s="39">
        <f t="shared" si="6"/>
        <v>76.298785606721751</v>
      </c>
      <c r="W168" s="39">
        <f t="shared" si="7"/>
        <v>5.157356243368973</v>
      </c>
      <c r="X168" s="39">
        <f>-W168*Bonds!AS155</f>
        <v>-0.86528631968917458</v>
      </c>
      <c r="Y168" s="39">
        <f t="shared" si="8"/>
        <v>0</v>
      </c>
      <c r="Z168" s="39">
        <f t="shared" si="11"/>
        <v>-2.7362755984023912</v>
      </c>
      <c r="AA168" s="39">
        <f t="shared" si="9"/>
        <v>9.3644241893819924E-4</v>
      </c>
      <c r="AB168" s="42">
        <f>(-1/SQRT(2*PI())*EXP(-1*(NORMSINV($I$2))^2/2)/$I$2)*(W168*Bonds!AS155)</f>
        <v>-2.3061734039062771</v>
      </c>
      <c r="AC168" s="42">
        <f t="shared" si="10"/>
        <v>-7.2927606356472889</v>
      </c>
    </row>
    <row r="169" spans="1:29">
      <c r="A169" s="237">
        <v>42915</v>
      </c>
      <c r="B169" s="42">
        <f>EXP(-'Yield curve'!B158*$B$9/100)</f>
        <v>0.92357801996860645</v>
      </c>
      <c r="C169" s="42">
        <f>EXP(-'Yield curve'!C158*$C$9/100)</f>
        <v>0.8524847146623914</v>
      </c>
      <c r="D169" s="42">
        <f>EXP(-'Yield curve'!D158*$D$9/100)</f>
        <v>0.78709997940453114</v>
      </c>
      <c r="E169" s="42">
        <f>EXP(-'Yield curve'!E158*$E$9/100)</f>
        <v>0.72803948108234373</v>
      </c>
      <c r="F169" s="42">
        <f>EXP(-'Yield curve'!F158*$F$9/100)</f>
        <v>0.6740169634925337</v>
      </c>
      <c r="G169" s="42">
        <f>EXP(-'Yield curve'!G158*$G$9/100)</f>
        <v>0.62456491978473561</v>
      </c>
      <c r="H169" s="42">
        <f>EXP(-'Yield curve'!H158*$H$9/100)</f>
        <v>0.57926223138078203</v>
      </c>
      <c r="I169" s="42">
        <f>EXP(-'Yield curve'!I158*$I$9/100)</f>
        <v>0.5359398559084193</v>
      </c>
      <c r="J169" s="42">
        <f>EXP(-'Yield curve'!J158*$J$9/100)</f>
        <v>0.49589057079267368</v>
      </c>
      <c r="K169" s="42">
        <f>EXP(-'Yield curve'!K158*$K$9/100)</f>
        <v>0.4588646465959545</v>
      </c>
      <c r="L169" s="42">
        <f>EXP(-'Yield curve'!L158*$L$9/100)</f>
        <v>0.42251936454188005</v>
      </c>
      <c r="M169" s="42">
        <f>EXP(-'Yield curve'!M158*$M$9/100)</f>
        <v>0.38872621524886608</v>
      </c>
      <c r="N169" s="42">
        <f>EXP(-'Yield curve'!N158*$N$9/100)</f>
        <v>0.35733555810456019</v>
      </c>
      <c r="O169" s="42">
        <f>EXP(-'Yield curve'!O158*$O$9/100)</f>
        <v>0.32820397135106855</v>
      </c>
      <c r="P169" s="42">
        <f>EXP(-'Yield curve'!P158*$P$9/100)</f>
        <v>0.30119421191220214</v>
      </c>
      <c r="Q169" s="42">
        <f>EXP(-'Yield curve'!Q158*$Q$9/100)</f>
        <v>0.27546904942089107</v>
      </c>
      <c r="R169" s="42">
        <f>EXP(-'Yield curve'!R158*$R$9/100)</f>
        <v>0.25164900491741304</v>
      </c>
      <c r="S169" s="42">
        <f>EXP(-'Yield curve'!S158*$S$9/100)</f>
        <v>0.22962218376925228</v>
      </c>
      <c r="T169" s="42">
        <f>EXP(-'Yield curve'!T158*$T$9/100)</f>
        <v>0.20928046265859152</v>
      </c>
      <c r="U169" s="39">
        <f>EXP(-'Yield curve'!U158*$U$9/100)</f>
        <v>0.19051963859332924</v>
      </c>
      <c r="V169" s="39">
        <f t="shared" si="6"/>
        <v>76.227403033036111</v>
      </c>
      <c r="W169" s="39">
        <f t="shared" si="7"/>
        <v>5.1485132872282007</v>
      </c>
      <c r="X169" s="39">
        <f>-W169*Bonds!AS156</f>
        <v>-0.86332811946434274</v>
      </c>
      <c r="Y169" s="39">
        <f t="shared" si="8"/>
        <v>0</v>
      </c>
      <c r="Z169" s="39">
        <f t="shared" si="11"/>
        <v>-2.7300832255772689</v>
      </c>
      <c r="AA169" s="39">
        <f t="shared" si="9"/>
        <v>-6.3339177489463161E-4</v>
      </c>
      <c r="AB169" s="42">
        <f>(-1/SQRT(2*PI())*EXP(-1*(NORMSINV($I$2))^2/2)/$I$2)*(W169*Bonds!AS156)</f>
        <v>-2.3009543808207709</v>
      </c>
      <c r="AC169" s="42">
        <f t="shared" si="10"/>
        <v>-7.2762566355360896</v>
      </c>
    </row>
    <row r="170" spans="1:29">
      <c r="A170" s="237">
        <v>42914</v>
      </c>
      <c r="B170" s="42">
        <f>EXP(-'Yield curve'!B159*$B$9/100)</f>
        <v>0.924132333057885</v>
      </c>
      <c r="C170" s="42">
        <f>EXP(-'Yield curve'!C159*$C$9/100)</f>
        <v>0.85333762576152739</v>
      </c>
      <c r="D170" s="42">
        <f>EXP(-'Yield curve'!D159*$D$9/100)</f>
        <v>0.78828151530402468</v>
      </c>
      <c r="E170" s="42">
        <f>EXP(-'Yield curve'!E159*$E$9/100)</f>
        <v>0.7293511322802243</v>
      </c>
      <c r="F170" s="42">
        <f>EXP(-'Yield curve'!F159*$F$9/100)</f>
        <v>0.67536634635258452</v>
      </c>
      <c r="G170" s="42">
        <f>EXP(-'Yield curve'!G159*$G$9/100)</f>
        <v>0.62569014904286857</v>
      </c>
      <c r="H170" s="42">
        <f>EXP(-'Yield curve'!H159*$H$9/100)</f>
        <v>0.5800737664467106</v>
      </c>
      <c r="I170" s="42">
        <f>EXP(-'Yield curve'!I159*$I$9/100)</f>
        <v>0.53651183008671843</v>
      </c>
      <c r="J170" s="42">
        <f>EXP(-'Yield curve'!J159*$J$9/100)</f>
        <v>0.4961881944133068</v>
      </c>
      <c r="K170" s="42">
        <f>EXP(-'Yield curve'!K159*$K$9/100)</f>
        <v>0.4588646465959545</v>
      </c>
      <c r="L170" s="42">
        <f>EXP(-'Yield curve'!L159*$L$9/100)</f>
        <v>0.42233349691535821</v>
      </c>
      <c r="M170" s="42">
        <f>EXP(-'Yield curve'!M159*$M$9/100)</f>
        <v>0.38835321714996091</v>
      </c>
      <c r="N170" s="42">
        <f>EXP(-'Yield curve'!N159*$N$9/100)</f>
        <v>0.35677854921381325</v>
      </c>
      <c r="O170" s="42">
        <f>EXP(-'Yield curve'!O159*$O$9/100)</f>
        <v>0.32746961723890572</v>
      </c>
      <c r="P170" s="42">
        <f>EXP(-'Yield curve'!P159*$P$9/100)</f>
        <v>0.30029198329606105</v>
      </c>
      <c r="Q170" s="42">
        <f>EXP(-'Yield curve'!Q159*$Q$9/100)</f>
        <v>0.2745011029521513</v>
      </c>
      <c r="R170" s="42">
        <f>EXP(-'Yield curve'!R159*$R$9/100)</f>
        <v>0.25062436865669691</v>
      </c>
      <c r="S170" s="42">
        <f>EXP(-'Yield curve'!S159*$S$9/100)</f>
        <v>0.22855006266942049</v>
      </c>
      <c r="T170" s="42">
        <f>EXP(-'Yield curve'!T159*$T$9/100)</f>
        <v>0.20817004692205829</v>
      </c>
      <c r="U170" s="39">
        <f>EXP(-'Yield curve'!U159*$U$9/100)</f>
        <v>0.18937994326683263</v>
      </c>
      <c r="V170" s="39">
        <f t="shared" si="6"/>
        <v>76.275715443822435</v>
      </c>
      <c r="W170" s="39">
        <f t="shared" si="7"/>
        <v>5.1416031322054589</v>
      </c>
      <c r="X170" s="39">
        <f>-W170*Bonds!AS157</f>
        <v>-0.86117291146335562</v>
      </c>
      <c r="Y170" s="39">
        <f t="shared" si="8"/>
        <v>0</v>
      </c>
      <c r="Z170" s="39">
        <f t="shared" si="11"/>
        <v>-2.7232678594627311</v>
      </c>
      <c r="AA170" s="39">
        <f t="shared" si="9"/>
        <v>-1.461875511662547E-3</v>
      </c>
      <c r="AB170" s="42">
        <f>(-1/SQRT(2*PI())*EXP(-1*(NORMSINV($I$2))^2/2)/$I$2)*(W170*Bonds!AS157)</f>
        <v>-2.295210289808737</v>
      </c>
      <c r="AC170" s="42">
        <f t="shared" si="10"/>
        <v>-7.2580922248507607</v>
      </c>
    </row>
    <row r="171" spans="1:29">
      <c r="A171" s="237">
        <v>42913</v>
      </c>
      <c r="B171" s="42">
        <f>EXP(-'Yield curve'!B160*$B$9/100)</f>
        <v>0.92394752507268796</v>
      </c>
      <c r="C171" s="42">
        <f>EXP(-'Yield curve'!C160*$C$9/100)</f>
        <v>0.85333762576152739</v>
      </c>
      <c r="D171" s="42">
        <f>EXP(-'Yield curve'!D160*$D$9/100)</f>
        <v>0.78828151530402468</v>
      </c>
      <c r="E171" s="42">
        <f>EXP(-'Yield curve'!E160*$E$9/100)</f>
        <v>0.72949701709467552</v>
      </c>
      <c r="F171" s="42">
        <f>EXP(-'Yield curve'!F160*$F$9/100)</f>
        <v>0.67570411396062602</v>
      </c>
      <c r="G171" s="42">
        <f>EXP(-'Yield curve'!G160*$G$9/100)</f>
        <v>0.62625352365755593</v>
      </c>
      <c r="H171" s="42">
        <f>EXP(-'Yield curve'!H160*$H$9/100)</f>
        <v>0.58088643845740706</v>
      </c>
      <c r="I171" s="42">
        <f>EXP(-'Yield curve'!I160*$I$9/100)</f>
        <v>0.53751425414092335</v>
      </c>
      <c r="J171" s="42">
        <f>EXP(-'Yield curve'!J160*$J$9/100)</f>
        <v>0.49738047624580251</v>
      </c>
      <c r="K171" s="42">
        <f>EXP(-'Yield curve'!K160*$K$9/100)</f>
        <v>0.46024330749309261</v>
      </c>
      <c r="L171" s="42">
        <f>EXP(-'Yield curve'!L160*$L$9/100)</f>
        <v>0.42400925337104728</v>
      </c>
      <c r="M171" s="42">
        <f>EXP(-'Yield curve'!M160*$M$9/100)</f>
        <v>0.3903154580578147</v>
      </c>
      <c r="N171" s="42">
        <f>EXP(-'Yield curve'!N160*$N$9/100)</f>
        <v>0.35901180788147757</v>
      </c>
      <c r="O171" s="42">
        <f>EXP(-'Yield curve'!O160*$O$9/100)</f>
        <v>0.32995466920587274</v>
      </c>
      <c r="P171" s="42">
        <f>EXP(-'Yield curve'!P160*$P$9/100)</f>
        <v>0.30300680953876541</v>
      </c>
      <c r="Q171" s="42">
        <f>EXP(-'Yield curve'!Q160*$Q$9/100)</f>
        <v>0.27723770499802469</v>
      </c>
      <c r="R171" s="42">
        <f>EXP(-'Yield curve'!R160*$R$9/100)</f>
        <v>0.25336604948604485</v>
      </c>
      <c r="S171" s="42">
        <f>EXP(-'Yield curve'!S160*$S$9/100)</f>
        <v>0.23128142960947984</v>
      </c>
      <c r="T171" s="42">
        <f>EXP(-'Yield curve'!T160*$T$9/100)</f>
        <v>0.21087705353521127</v>
      </c>
      <c r="U171" s="39">
        <f>EXP(-'Yield curve'!U160*$U$9/100)</f>
        <v>0.19204990862075413</v>
      </c>
      <c r="V171" s="39">
        <f t="shared" si="6"/>
        <v>76.387384290316405</v>
      </c>
      <c r="W171" s="39">
        <f t="shared" si="7"/>
        <v>5.1570356291114363</v>
      </c>
      <c r="X171" s="39">
        <f>-W171*Bonds!AS158</f>
        <v>-0.86625950714591604</v>
      </c>
      <c r="Y171" s="39">
        <f t="shared" si="8"/>
        <v>0</v>
      </c>
      <c r="Z171" s="39">
        <f t="shared" si="11"/>
        <v>-2.739353087356001</v>
      </c>
      <c r="AA171" s="39">
        <f t="shared" si="9"/>
        <v>-2.4399964779830974E-4</v>
      </c>
      <c r="AB171" s="42">
        <f>(-1/SQRT(2*PI())*EXP(-1*(NORMSINV($I$2))^2/2)/$I$2)*(W171*Bonds!AS158)</f>
        <v>-2.3087671569550468</v>
      </c>
      <c r="AC171" s="42">
        <f t="shared" si="10"/>
        <v>-7.3009628029694067</v>
      </c>
    </row>
    <row r="172" spans="1:29">
      <c r="A172" s="237">
        <v>42912</v>
      </c>
      <c r="B172" s="42">
        <f>EXP(-'Yield curve'!B161*$B$9/100)</f>
        <v>0.9242247509120064</v>
      </c>
      <c r="C172" s="42">
        <f>EXP(-'Yield curve'!C161*$C$9/100)</f>
        <v>0.85350831035457009</v>
      </c>
      <c r="D172" s="42">
        <f>EXP(-'Yield curve'!D161*$D$9/100)</f>
        <v>0.78828151530402468</v>
      </c>
      <c r="E172" s="42">
        <f>EXP(-'Yield curve'!E161*$E$9/100)</f>
        <v>0.7293511322802243</v>
      </c>
      <c r="F172" s="42">
        <f>EXP(-'Yield curve'!F161*$F$9/100)</f>
        <v>0.67536634635258452</v>
      </c>
      <c r="G172" s="42">
        <f>EXP(-'Yield curve'!G161*$G$9/100)</f>
        <v>0.62606567577904937</v>
      </c>
      <c r="H172" s="42">
        <f>EXP(-'Yield curve'!H161*$H$9/100)</f>
        <v>0.58088643845740706</v>
      </c>
      <c r="I172" s="42">
        <f>EXP(-'Yield curve'!I161*$I$9/100)</f>
        <v>0.53765761038867776</v>
      </c>
      <c r="J172" s="42">
        <f>EXP(-'Yield curve'!J161*$J$9/100)</f>
        <v>0.49767899407794408</v>
      </c>
      <c r="K172" s="42">
        <f>EXP(-'Yield curve'!K161*$K$9/100)</f>
        <v>0.46070378099896581</v>
      </c>
      <c r="L172" s="42">
        <f>EXP(-'Yield curve'!L161*$L$9/100)</f>
        <v>0.42438254573856571</v>
      </c>
      <c r="M172" s="42">
        <f>EXP(-'Yield curve'!M161*$M$9/100)</f>
        <v>0.39059658638166822</v>
      </c>
      <c r="N172" s="42">
        <f>EXP(-'Yield curve'!N161*$N$9/100)</f>
        <v>0.35919854256838674</v>
      </c>
      <c r="O172" s="42">
        <f>EXP(-'Yield curve'!O161*$O$9/100)</f>
        <v>0.33004706944868067</v>
      </c>
      <c r="P172" s="42">
        <f>EXP(-'Yield curve'!P161*$P$9/100)</f>
        <v>0.30300680953876541</v>
      </c>
      <c r="Q172" s="42">
        <f>EXP(-'Yield curve'!Q161*$Q$9/100)</f>
        <v>0.27732643525970879</v>
      </c>
      <c r="R172" s="42">
        <f>EXP(-'Yield curve'!R161*$R$9/100)</f>
        <v>0.25353839699120601</v>
      </c>
      <c r="S172" s="42">
        <f>EXP(-'Yield curve'!S161*$S$9/100)</f>
        <v>0.23153134848535892</v>
      </c>
      <c r="T172" s="42">
        <f>EXP(-'Yield curve'!T161*$T$9/100)</f>
        <v>0.21119783038523052</v>
      </c>
      <c r="U172" s="39">
        <f>EXP(-'Yield curve'!U161*$U$9/100)</f>
        <v>0.19243439279400748</v>
      </c>
      <c r="V172" s="39">
        <f t="shared" si="6"/>
        <v>76.406027334075588</v>
      </c>
      <c r="W172" s="39">
        <f t="shared" si="7"/>
        <v>5.1590844482343705</v>
      </c>
      <c r="X172" s="39">
        <f>-W172*Bonds!AS159</f>
        <v>-0.86546424881608996</v>
      </c>
      <c r="Y172" s="39">
        <f t="shared" si="8"/>
        <v>0</v>
      </c>
      <c r="Z172" s="39">
        <f t="shared" si="11"/>
        <v>-2.7368382597055292</v>
      </c>
      <c r="AA172" s="39">
        <f t="shared" si="9"/>
        <v>1.6381109902252611E-4</v>
      </c>
      <c r="AB172" s="42">
        <f>(-1/SQRT(2*PI())*EXP(-1*(NORMSINV($I$2))^2/2)/$I$2)*(W172*Bonds!AS159)</f>
        <v>-2.3066476231455457</v>
      </c>
      <c r="AC172" s="42">
        <f t="shared" si="10"/>
        <v>-7.2942602485536501</v>
      </c>
    </row>
    <row r="173" spans="1:29">
      <c r="A173" s="237">
        <v>42909</v>
      </c>
      <c r="B173" s="42">
        <f>EXP(-'Yield curve'!B162*$B$9/100)</f>
        <v>0.92339332283494169</v>
      </c>
      <c r="C173" s="42">
        <f>EXP(-'Yield curve'!C162*$C$9/100)</f>
        <v>0.85265522865615484</v>
      </c>
      <c r="D173" s="42">
        <f>EXP(-'Yield curve'!D162*$D$9/100)</f>
        <v>0.78757238109851002</v>
      </c>
      <c r="E173" s="42">
        <f>EXP(-'Yield curve'!E162*$E$9/100)</f>
        <v>0.72862214570198203</v>
      </c>
      <c r="F173" s="42">
        <f>EXP(-'Yield curve'!F162*$F$9/100)</f>
        <v>0.67469131757687228</v>
      </c>
      <c r="G173" s="42">
        <f>EXP(-'Yield curve'!G162*$G$9/100)</f>
        <v>0.62512728123723604</v>
      </c>
      <c r="H173" s="42">
        <f>EXP(-'Yield curve'!H162*$H$9/100)</f>
        <v>0.57966785689511557</v>
      </c>
      <c r="I173" s="42">
        <f>EXP(-'Yield curve'!I162*$I$9/100)</f>
        <v>0.53651183008671843</v>
      </c>
      <c r="J173" s="42">
        <f>EXP(-'Yield curve'!J162*$J$9/100)</f>
        <v>0.49663496480479796</v>
      </c>
      <c r="K173" s="42">
        <f>EXP(-'Yield curve'!K162*$K$9/100)</f>
        <v>0.45978329423056524</v>
      </c>
      <c r="L173" s="42">
        <f>EXP(-'Yield curve'!L162*$L$9/100)</f>
        <v>0.42400925337104728</v>
      </c>
      <c r="M173" s="42">
        <f>EXP(-'Yield curve'!M162*$M$9/100)</f>
        <v>0.3907841177470584</v>
      </c>
      <c r="N173" s="42">
        <f>EXP(-'Yield curve'!N162*$N$9/100)</f>
        <v>0.35994645309422929</v>
      </c>
      <c r="O173" s="42">
        <f>EXP(-'Yield curve'!O162*$O$9/100)</f>
        <v>0.3313433930952816</v>
      </c>
      <c r="P173" s="42">
        <f>EXP(-'Yield curve'!P162*$P$9/100)</f>
        <v>0.30483031544319683</v>
      </c>
      <c r="Q173" s="42">
        <f>EXP(-'Yield curve'!Q162*$Q$9/100)</f>
        <v>0.27937508761600988</v>
      </c>
      <c r="R173" s="42">
        <f>EXP(-'Yield curve'!R162*$R$9/100)</f>
        <v>0.25578961213133355</v>
      </c>
      <c r="S173" s="42">
        <f>EXP(-'Yield curve'!S162*$S$9/100)</f>
        <v>0.2339611975056394</v>
      </c>
      <c r="T173" s="42">
        <f>EXP(-'Yield curve'!T162*$T$9/100)</f>
        <v>0.21378167393309983</v>
      </c>
      <c r="U173" s="39">
        <f>EXP(-'Yield curve'!U162*$U$9/100)</f>
        <v>0.1951474211791675</v>
      </c>
      <c r="V173" s="39">
        <f t="shared" si="6"/>
        <v>76.393513228715406</v>
      </c>
      <c r="W173" s="39">
        <f t="shared" si="7"/>
        <v>5.1717735640554849</v>
      </c>
      <c r="X173" s="39">
        <f>-W173*Bonds!AS160</f>
        <v>-0.86934741262024051</v>
      </c>
      <c r="Y173" s="39">
        <f t="shared" si="8"/>
        <v>0</v>
      </c>
      <c r="Z173" s="39">
        <f t="shared" si="11"/>
        <v>-2.7491179018541692</v>
      </c>
      <c r="AA173" s="39">
        <f t="shared" si="9"/>
        <v>5.1542341769641453E-3</v>
      </c>
      <c r="AB173" s="42">
        <f>(-1/SQRT(2*PI())*EXP(-1*(NORMSINV($I$2))^2/2)/$I$2)*(W173*Bonds!AS160)</f>
        <v>-2.3169970865362997</v>
      </c>
      <c r="AC173" s="42">
        <f t="shared" si="10"/>
        <v>-7.3269881254289624</v>
      </c>
    </row>
    <row r="174" spans="1:29">
      <c r="A174" s="237">
        <v>42908</v>
      </c>
      <c r="B174" s="42">
        <f>EXP(-'Yield curve'!B163*$B$9/100)</f>
        <v>0.92348566678434574</v>
      </c>
      <c r="C174" s="42">
        <f>EXP(-'Yield curve'!C163*$C$9/100)</f>
        <v>0.8524847146623914</v>
      </c>
      <c r="D174" s="42">
        <f>EXP(-'Yield curve'!D163*$D$9/100)</f>
        <v>0.7873361448213938</v>
      </c>
      <c r="E174" s="42">
        <f>EXP(-'Yield curve'!E163*$E$9/100)</f>
        <v>0.72774832352530427</v>
      </c>
      <c r="F174" s="42">
        <f>EXP(-'Yield curve'!F163*$F$9/100)</f>
        <v>0.67300669593738638</v>
      </c>
      <c r="G174" s="42">
        <f>EXP(-'Yield curve'!G163*$G$9/100)</f>
        <v>0.62232052840194174</v>
      </c>
      <c r="H174" s="42">
        <f>EXP(-'Yield curve'!H163*$H$9/100)</f>
        <v>0.5756243506795744</v>
      </c>
      <c r="I174" s="42">
        <f>EXP(-'Yield curve'!I163*$I$9/100)</f>
        <v>0.5316694414943276</v>
      </c>
      <c r="J174" s="42">
        <f>EXP(-'Yield curve'!J163*$J$9/100)</f>
        <v>0.49100547526364752</v>
      </c>
      <c r="K174" s="42">
        <f>EXP(-'Yield curve'!K163*$K$9/100)</f>
        <v>0.45339117733384926</v>
      </c>
      <c r="L174" s="42">
        <f>EXP(-'Yield curve'!L163*$L$9/100)</f>
        <v>0.41734586019458014</v>
      </c>
      <c r="M174" s="42">
        <f>EXP(-'Yield curve'!M163*$M$9/100)</f>
        <v>0.38390505867417929</v>
      </c>
      <c r="N174" s="42">
        <f>EXP(-'Yield curve'!N163*$N$9/100)</f>
        <v>0.35290372251502511</v>
      </c>
      <c r="O174" s="42">
        <f>EXP(-'Yield curve'!O163*$O$9/100)</f>
        <v>0.32418530424352221</v>
      </c>
      <c r="P174" s="42">
        <f>EXP(-'Yield curve'!P163*$P$9/100)</f>
        <v>0.29760148086818883</v>
      </c>
      <c r="Q174" s="42">
        <f>EXP(-'Yield curve'!Q163*$Q$9/100)</f>
        <v>0.27222672829395833</v>
      </c>
      <c r="R174" s="42">
        <f>EXP(-'Yield curve'!R163*$R$9/100)</f>
        <v>0.24875669219719895</v>
      </c>
      <c r="S174" s="42">
        <f>EXP(-'Yield curve'!S163*$S$9/100)</f>
        <v>0.22707384636970612</v>
      </c>
      <c r="T174" s="42">
        <f>EXP(-'Yield curve'!T163*$T$9/100)</f>
        <v>0.20706552291135683</v>
      </c>
      <c r="U174" s="39">
        <f>EXP(-'Yield curve'!U163*$U$9/100)</f>
        <v>0.18862393651527715</v>
      </c>
      <c r="V174" s="39">
        <f t="shared" si="6"/>
        <v>76.00178224515723</v>
      </c>
      <c r="W174" s="39">
        <f t="shared" si="7"/>
        <v>5.1293520773171473</v>
      </c>
      <c r="X174" s="39">
        <f>-W174*Bonds!AS161</f>
        <v>-0.86291395596340381</v>
      </c>
      <c r="Y174" s="39">
        <f t="shared" si="8"/>
        <v>0</v>
      </c>
      <c r="Z174" s="39">
        <f t="shared" si="11"/>
        <v>-2.7287735255905927</v>
      </c>
      <c r="AA174" s="39">
        <f t="shared" si="9"/>
        <v>7.4168565201393477E-4</v>
      </c>
      <c r="AB174" s="42">
        <f>(-1/SQRT(2*PI())*EXP(-1*(NORMSINV($I$2))^2/2)/$I$2)*(W174*Bonds!AS161)</f>
        <v>-2.2998505463685204</v>
      </c>
      <c r="AC174" s="42">
        <f t="shared" si="10"/>
        <v>-7.272766004507214</v>
      </c>
    </row>
    <row r="175" spans="1:29">
      <c r="A175" s="237">
        <v>42907</v>
      </c>
      <c r="B175" s="42">
        <f>EXP(-'Yield curve'!B164*$B$9/100)</f>
        <v>0.92311634638663576</v>
      </c>
      <c r="C175" s="42">
        <f>EXP(-'Yield curve'!C164*$C$9/100)</f>
        <v>0.8523142347680166</v>
      </c>
      <c r="D175" s="42">
        <f>EXP(-'Yield curve'!D164*$D$9/100)</f>
        <v>0.7873361448213938</v>
      </c>
      <c r="E175" s="42">
        <f>EXP(-'Yield curve'!E164*$E$9/100)</f>
        <v>0.72774832352530427</v>
      </c>
      <c r="F175" s="42">
        <f>EXP(-'Yield curve'!F164*$F$9/100)</f>
        <v>0.67300669593738638</v>
      </c>
      <c r="G175" s="42">
        <f>EXP(-'Yield curve'!G164*$G$9/100)</f>
        <v>0.62232052840194174</v>
      </c>
      <c r="H175" s="42">
        <f>EXP(-'Yield curve'!H164*$H$9/100)</f>
        <v>0.5756243506795744</v>
      </c>
      <c r="I175" s="42">
        <f>EXP(-'Yield curve'!I164*$I$9/100)</f>
        <v>0.5316694414943276</v>
      </c>
      <c r="J175" s="42">
        <f>EXP(-'Yield curve'!J164*$J$9/100)</f>
        <v>0.49100547526364752</v>
      </c>
      <c r="K175" s="42">
        <f>EXP(-'Yield curve'!K164*$K$9/100)</f>
        <v>0.45339117733384926</v>
      </c>
      <c r="L175" s="42">
        <f>EXP(-'Yield curve'!L164*$L$9/100)</f>
        <v>0.4170705028047858</v>
      </c>
      <c r="M175" s="42">
        <f>EXP(-'Yield curve'!M164*$M$9/100)</f>
        <v>0.38335263323146629</v>
      </c>
      <c r="N175" s="42">
        <f>EXP(-'Yield curve'!N164*$N$9/100)</f>
        <v>0.35207889323097197</v>
      </c>
      <c r="O175" s="42">
        <f>EXP(-'Yield curve'!O164*$O$9/100)</f>
        <v>0.32309786953463321</v>
      </c>
      <c r="P175" s="42">
        <f>EXP(-'Yield curve'!P164*$P$9/100)</f>
        <v>0.29626528290453352</v>
      </c>
      <c r="Q175" s="42">
        <f>EXP(-'Yield curve'!Q164*$Q$9/100)</f>
        <v>0.2707498356821556</v>
      </c>
      <c r="R175" s="42">
        <f>EXP(-'Yield curve'!R164*$R$9/100)</f>
        <v>0.2471549033141279</v>
      </c>
      <c r="S175" s="42">
        <f>EXP(-'Yield curve'!S164*$S$9/100)</f>
        <v>0.22536364081351282</v>
      </c>
      <c r="T175" s="42">
        <f>EXP(-'Yield curve'!T164*$T$9/100)</f>
        <v>0.20526365587009218</v>
      </c>
      <c r="U175" s="39">
        <f>EXP(-'Yield curve'!U164*$U$9/100)</f>
        <v>0.18674709698806377</v>
      </c>
      <c r="V175" s="39">
        <f t="shared" si="6"/>
        <v>75.945454591151304</v>
      </c>
      <c r="W175" s="39">
        <f t="shared" si="7"/>
        <v>5.1209483089340706</v>
      </c>
      <c r="X175" s="39">
        <f>-W175*Bonds!AS162</f>
        <v>-0.86067232232615942</v>
      </c>
      <c r="Y175" s="39">
        <f t="shared" si="8"/>
        <v>0</v>
      </c>
      <c r="Z175" s="39">
        <f t="shared" si="11"/>
        <v>-2.721684857617253</v>
      </c>
      <c r="AA175" s="39">
        <f t="shared" si="9"/>
        <v>2.763520501978256E-3</v>
      </c>
      <c r="AB175" s="42">
        <f>(-1/SQRT(2*PI())*EXP(-1*(NORMSINV($I$2))^2/2)/$I$2)*(W175*Bonds!AS162)</f>
        <v>-2.2938761125217311</v>
      </c>
      <c r="AC175" s="42">
        <f t="shared" si="10"/>
        <v>-7.2538731858213579</v>
      </c>
    </row>
    <row r="176" spans="1:29">
      <c r="A176" s="237">
        <v>42906</v>
      </c>
      <c r="B176" s="42">
        <f>EXP(-'Yield curve'!B165*$B$9/100)</f>
        <v>0.92283945301880166</v>
      </c>
      <c r="C176" s="42">
        <f>EXP(-'Yield curve'!C165*$C$9/100)</f>
        <v>0.85163265604804106</v>
      </c>
      <c r="D176" s="42">
        <f>EXP(-'Yield curve'!D165*$D$9/100)</f>
        <v>0.78639190810294757</v>
      </c>
      <c r="E176" s="42">
        <f>EXP(-'Yield curve'!E165*$E$9/100)</f>
        <v>0.72658485722890709</v>
      </c>
      <c r="F176" s="42">
        <f>EXP(-'Yield curve'!F165*$F$9/100)</f>
        <v>0.67166202766200978</v>
      </c>
      <c r="G176" s="42">
        <f>EXP(-'Yield curve'!G165*$G$9/100)</f>
        <v>0.62082874998393223</v>
      </c>
      <c r="H176" s="42">
        <f>EXP(-'Yield curve'!H165*$H$9/100)</f>
        <v>0.57401485684058207</v>
      </c>
      <c r="I176" s="42">
        <f>EXP(-'Yield curve'!I165*$I$9/100)</f>
        <v>0.52982951181790816</v>
      </c>
      <c r="J176" s="42">
        <f>EXP(-'Yield curve'!J165*$J$9/100)</f>
        <v>0.48894757687925711</v>
      </c>
      <c r="K176" s="42">
        <f>EXP(-'Yield curve'!K165*$K$9/100)</f>
        <v>0.45112987940304239</v>
      </c>
      <c r="L176" s="42">
        <f>EXP(-'Yield curve'!L165*$L$9/100)</f>
        <v>0.41469166947802183</v>
      </c>
      <c r="M176" s="42">
        <f>EXP(-'Yield curve'!M165*$M$9/100)</f>
        <v>0.38087653937655785</v>
      </c>
      <c r="N176" s="42">
        <f>EXP(-'Yield curve'!N165*$N$9/100)</f>
        <v>0.34952506609806688</v>
      </c>
      <c r="O176" s="42">
        <f>EXP(-'Yield curve'!O165*$O$9/100)</f>
        <v>0.32048493769410985</v>
      </c>
      <c r="P176" s="42">
        <f>EXP(-'Yield curve'!P165*$P$9/100)</f>
        <v>0.29361085818696442</v>
      </c>
      <c r="Q176" s="42">
        <f>EXP(-'Yield curve'!Q165*$Q$9/100)</f>
        <v>0.26790576056335158</v>
      </c>
      <c r="R176" s="42">
        <f>EXP(-'Yield curve'!R165*$R$9/100)</f>
        <v>0.24414816606792908</v>
      </c>
      <c r="S176" s="42">
        <f>EXP(-'Yield curve'!S165*$S$9/100)</f>
        <v>0.22222164372881392</v>
      </c>
      <c r="T176" s="42">
        <f>EXP(-'Yield curve'!T165*$T$9/100)</f>
        <v>0.20201365194065299</v>
      </c>
      <c r="U176" s="39">
        <f>EXP(-'Yield curve'!U165*$U$9/100)</f>
        <v>0.18341572156771241</v>
      </c>
      <c r="V176" s="39">
        <f t="shared" si="6"/>
        <v>75.736156170832189</v>
      </c>
      <c r="W176" s="39">
        <f t="shared" si="7"/>
        <v>5.1022658555732647</v>
      </c>
      <c r="X176" s="39">
        <f>-W176*Bonds!AS163</f>
        <v>-0.85774089118861452</v>
      </c>
      <c r="Y176" s="39">
        <f t="shared" si="8"/>
        <v>0</v>
      </c>
      <c r="Z176" s="39">
        <f t="shared" si="11"/>
        <v>-2.7124148584186725</v>
      </c>
      <c r="AA176" s="39">
        <f t="shared" si="9"/>
        <v>-1.2364371696960141E-4</v>
      </c>
      <c r="AB176" s="42">
        <f>(-1/SQRT(2*PI())*EXP(-1*(NORMSINV($I$2))^2/2)/$I$2)*(W176*Bonds!AS163)</f>
        <v>-2.2860632205679816</v>
      </c>
      <c r="AC176" s="42">
        <f t="shared" si="10"/>
        <v>-7.2291666521347073</v>
      </c>
    </row>
    <row r="177" spans="1:29">
      <c r="A177" s="237">
        <v>42905</v>
      </c>
      <c r="B177" s="42">
        <f>EXP(-'Yield curve'!B166*$B$9/100)</f>
        <v>0.92265490358375657</v>
      </c>
      <c r="C177" s="42">
        <f>EXP(-'Yield curve'!C166*$C$9/100)</f>
        <v>0.85163265604804106</v>
      </c>
      <c r="D177" s="42">
        <f>EXP(-'Yield curve'!D166*$D$9/100)</f>
        <v>0.78662786106655347</v>
      </c>
      <c r="E177" s="42">
        <f>EXP(-'Yield curve'!E166*$E$9/100)</f>
        <v>0.72687554930633824</v>
      </c>
      <c r="F177" s="42">
        <f>EXP(-'Yield curve'!F166*$F$9/100)</f>
        <v>0.67199794264758894</v>
      </c>
      <c r="G177" s="42">
        <f>EXP(-'Yield curve'!G166*$G$9/100)</f>
        <v>0.62101502654901519</v>
      </c>
      <c r="H177" s="42">
        <f>EXP(-'Yield curve'!H166*$H$9/100)</f>
        <v>0.57401485684058207</v>
      </c>
      <c r="I177" s="42">
        <f>EXP(-'Yield curve'!I166*$I$9/100)</f>
        <v>0.52982951181790816</v>
      </c>
      <c r="J177" s="42">
        <f>EXP(-'Yield curve'!J166*$J$9/100)</f>
        <v>0.48894757687925711</v>
      </c>
      <c r="K177" s="42">
        <f>EXP(-'Yield curve'!K166*$K$9/100)</f>
        <v>0.45112987940304239</v>
      </c>
      <c r="L177" s="42">
        <f>EXP(-'Yield curve'!L166*$L$9/100)</f>
        <v>0.41469166947802183</v>
      </c>
      <c r="M177" s="42">
        <f>EXP(-'Yield curve'!M166*$M$9/100)</f>
        <v>0.38087653937655785</v>
      </c>
      <c r="N177" s="42">
        <f>EXP(-'Yield curve'!N166*$N$9/100)</f>
        <v>0.34952506609806688</v>
      </c>
      <c r="O177" s="42">
        <f>EXP(-'Yield curve'!O166*$O$9/100)</f>
        <v>0.32048493769410985</v>
      </c>
      <c r="P177" s="42">
        <f>EXP(-'Yield curve'!P166*$P$9/100)</f>
        <v>0.29361085818696442</v>
      </c>
      <c r="Q177" s="42">
        <f>EXP(-'Yield curve'!Q166*$Q$9/100)</f>
        <v>0.26790576056335158</v>
      </c>
      <c r="R177" s="42">
        <f>EXP(-'Yield curve'!R166*$R$9/100)</f>
        <v>0.24414816606792908</v>
      </c>
      <c r="S177" s="42">
        <f>EXP(-'Yield curve'!S166*$S$9/100)</f>
        <v>0.22222164372881392</v>
      </c>
      <c r="T177" s="42">
        <f>EXP(-'Yield curve'!T166*$T$9/100)</f>
        <v>0.20201365194065299</v>
      </c>
      <c r="U177" s="39">
        <f>EXP(-'Yield curve'!U166*$U$9/100)</f>
        <v>0.18341572156771241</v>
      </c>
      <c r="V177" s="39">
        <f t="shared" si="6"/>
        <v>75.745521628670161</v>
      </c>
      <c r="W177" s="39">
        <f t="shared" si="7"/>
        <v>5.1023299232592265</v>
      </c>
      <c r="X177" s="39">
        <f>-W177*Bonds!AS164</f>
        <v>-0.86018259217027027</v>
      </c>
      <c r="Y177" s="39">
        <f t="shared" si="8"/>
        <v>0</v>
      </c>
      <c r="Z177" s="39">
        <f t="shared" si="11"/>
        <v>-2.7201361948857739</v>
      </c>
      <c r="AA177" s="39">
        <f t="shared" si="9"/>
        <v>-2.251570258252511E-3</v>
      </c>
      <c r="AB177" s="42">
        <f>(-1/SQRT(2*PI())*EXP(-1*(NORMSINV($I$2))^2/2)/$I$2)*(W177*Bonds!AS164)</f>
        <v>-2.2925708767461228</v>
      </c>
      <c r="AC177" s="42">
        <f t="shared" si="10"/>
        <v>-7.2497456678868994</v>
      </c>
    </row>
    <row r="178" spans="1:29">
      <c r="A178" s="237">
        <v>42902</v>
      </c>
      <c r="B178" s="42">
        <f>EXP(-'Yield curve'!B167*$B$9/100)</f>
        <v>0.92256264270651889</v>
      </c>
      <c r="C178" s="42">
        <f>EXP(-'Yield curve'!C167*$C$9/100)</f>
        <v>0.85197337725015776</v>
      </c>
      <c r="D178" s="42">
        <f>EXP(-'Yield curve'!D167*$D$9/100)</f>
        <v>0.7873361448213938</v>
      </c>
      <c r="E178" s="42">
        <f>EXP(-'Yield curve'!E167*$E$9/100)</f>
        <v>0.72789388774594621</v>
      </c>
      <c r="F178" s="42">
        <f>EXP(-'Yield curve'!F167*$F$9/100)</f>
        <v>0.67334328342521488</v>
      </c>
      <c r="G178" s="42">
        <f>EXP(-'Yield curve'!G167*$G$9/100)</f>
        <v>0.62269403275908497</v>
      </c>
      <c r="H178" s="42">
        <f>EXP(-'Yield curve'!H167*$H$9/100)</f>
        <v>0.57602742878592827</v>
      </c>
      <c r="I178" s="42">
        <f>EXP(-'Yield curve'!I167*$I$9/100)</f>
        <v>0.53195307415844517</v>
      </c>
      <c r="J178" s="42">
        <f>EXP(-'Yield curve'!J167*$J$9/100)</f>
        <v>0.49115279900368264</v>
      </c>
      <c r="K178" s="42">
        <f>EXP(-'Yield curve'!K167*$K$9/100)</f>
        <v>0.45339117733384926</v>
      </c>
      <c r="L178" s="42">
        <f>EXP(-'Yield curve'!L167*$L$9/100)</f>
        <v>0.4170705028047858</v>
      </c>
      <c r="M178" s="42">
        <f>EXP(-'Yield curve'!M167*$M$9/100)</f>
        <v>0.38335263323146629</v>
      </c>
      <c r="N178" s="42">
        <f>EXP(-'Yield curve'!N167*$N$9/100)</f>
        <v>0.35207889323097197</v>
      </c>
      <c r="O178" s="42">
        <f>EXP(-'Yield curve'!O167*$O$9/100)</f>
        <v>0.32309786953463321</v>
      </c>
      <c r="P178" s="42">
        <f>EXP(-'Yield curve'!P167*$P$9/100)</f>
        <v>0.29626528290453352</v>
      </c>
      <c r="Q178" s="42">
        <f>EXP(-'Yield curve'!Q167*$Q$9/100)</f>
        <v>0.27049004056151099</v>
      </c>
      <c r="R178" s="42">
        <f>EXP(-'Yield curve'!R167*$R$9/100)</f>
        <v>0.24665122124175781</v>
      </c>
      <c r="S178" s="42">
        <f>EXP(-'Yield curve'!S167*$S$9/100)</f>
        <v>0.22463464422946941</v>
      </c>
      <c r="T178" s="42">
        <f>EXP(-'Yield curve'!T167*$T$9/100)</f>
        <v>0.20432978444438699</v>
      </c>
      <c r="U178" s="39">
        <f>EXP(-'Yield curve'!U167*$U$9/100)</f>
        <v>0.18562996914105792</v>
      </c>
      <c r="V178" s="39">
        <f t="shared" si="6"/>
        <v>75.916452856032834</v>
      </c>
      <c r="W178" s="39">
        <f t="shared" si="7"/>
        <v>5.1168115112258397</v>
      </c>
      <c r="X178" s="39">
        <f>-W178*Bonds!AS165</f>
        <v>-0.86084692570595134</v>
      </c>
      <c r="Y178" s="39">
        <f t="shared" si="8"/>
        <v>0</v>
      </c>
      <c r="Z178" s="39">
        <f t="shared" si="11"/>
        <v>-2.7222370019845585</v>
      </c>
      <c r="AA178" s="39">
        <f t="shared" si="9"/>
        <v>-4.0412864425457551E-3</v>
      </c>
      <c r="AB178" s="42">
        <f>(-1/SQRT(2*PI())*EXP(-1*(NORMSINV($I$2))^2/2)/$I$2)*(W178*Bonds!AS165)</f>
        <v>-2.294341467932473</v>
      </c>
      <c r="AC178" s="42">
        <f t="shared" si="10"/>
        <v>-7.2553447688407857</v>
      </c>
    </row>
    <row r="179" spans="1:29">
      <c r="A179" s="237">
        <v>42901</v>
      </c>
      <c r="B179" s="42">
        <f>EXP(-'Yield curve'!B168*$B$9/100)</f>
        <v>0.92274717368754322</v>
      </c>
      <c r="C179" s="42">
        <f>EXP(-'Yield curve'!C168*$C$9/100)</f>
        <v>0.85282577675612758</v>
      </c>
      <c r="D179" s="42">
        <f>EXP(-'Yield curve'!D168*$D$9/100)</f>
        <v>0.7892280209121737</v>
      </c>
      <c r="E179" s="42">
        <f>EXP(-'Yield curve'!E168*$E$9/100)</f>
        <v>0.73051902815942493</v>
      </c>
      <c r="F179" s="42">
        <f>EXP(-'Yield curve'!F168*$F$9/100)</f>
        <v>0.67671843067892135</v>
      </c>
      <c r="G179" s="42">
        <f>EXP(-'Yield curve'!G168*$G$9/100)</f>
        <v>0.62644142789888013</v>
      </c>
      <c r="H179" s="42">
        <f>EXP(-'Yield curve'!H168*$H$9/100)</f>
        <v>0.5800737664467106</v>
      </c>
      <c r="I179" s="42">
        <f>EXP(-'Yield curve'!I168*$I$9/100)</f>
        <v>0.53608279226066147</v>
      </c>
      <c r="J179" s="42">
        <f>EXP(-'Yield curve'!J168*$J$9/100)</f>
        <v>0.4952958590061598</v>
      </c>
      <c r="K179" s="42">
        <f>EXP(-'Yield curve'!K168*$K$9/100)</f>
        <v>0.45749011548373314</v>
      </c>
      <c r="L179" s="42">
        <f>EXP(-'Yield curve'!L168*$L$9/100)</f>
        <v>0.42094209345394717</v>
      </c>
      <c r="M179" s="42">
        <f>EXP(-'Yield curve'!M168*$M$9/100)</f>
        <v>0.38695765907994939</v>
      </c>
      <c r="N179" s="42">
        <f>EXP(-'Yield curve'!N168*$N$9/100)</f>
        <v>0.35538982264889146</v>
      </c>
      <c r="O179" s="42">
        <f>EXP(-'Yield curve'!O168*$O$9/100)</f>
        <v>0.32609712908917365</v>
      </c>
      <c r="P179" s="42">
        <f>EXP(-'Yield curve'!P168*$P$9/100)</f>
        <v>0.29894370527200126</v>
      </c>
      <c r="Q179" s="42">
        <f>EXP(-'Yield curve'!Q168*$Q$9/100)</f>
        <v>0.27309924911325895</v>
      </c>
      <c r="R179" s="42">
        <f>EXP(-'Yield curve'!R168*$R$9/100)</f>
        <v>0.24917993823113124</v>
      </c>
      <c r="S179" s="42">
        <f>EXP(-'Yield curve'!S168*$S$9/100)</f>
        <v>0.22707384636970612</v>
      </c>
      <c r="T179" s="42">
        <f>EXP(-'Yield curve'!T168*$T$9/100)</f>
        <v>0.20667247193449609</v>
      </c>
      <c r="U179" s="39">
        <f>EXP(-'Yield curve'!U168*$U$9/100)</f>
        <v>0.18787094775072993</v>
      </c>
      <c r="V179" s="39">
        <f t="shared" si="6"/>
        <v>76.224497885929097</v>
      </c>
      <c r="W179" s="39">
        <f t="shared" si="7"/>
        <v>5.1332634563794866</v>
      </c>
      <c r="X179" s="39">
        <f>-W179*Bonds!AS166</f>
        <v>-0.86070879475717887</v>
      </c>
      <c r="Y179" s="39">
        <f t="shared" si="8"/>
        <v>0</v>
      </c>
      <c r="Z179" s="39">
        <f t="shared" si="11"/>
        <v>-2.7218001935710778</v>
      </c>
      <c r="AA179" s="39">
        <f t="shared" si="9"/>
        <v>-5.4306144469868922E-3</v>
      </c>
      <c r="AB179" s="42">
        <f>(-1/SQRT(2*PI())*EXP(-1*(NORMSINV($I$2))^2/2)/$I$2)*(W179*Bonds!AS166)</f>
        <v>-2.2939733193635345</v>
      </c>
      <c r="AC179" s="42">
        <f t="shared" si="10"/>
        <v>-7.2541805808456088</v>
      </c>
    </row>
    <row r="180" spans="1:29">
      <c r="A180" s="237">
        <v>42900</v>
      </c>
      <c r="B180" s="42">
        <f>EXP(-'Yield curve'!B169*$B$9/100)</f>
        <v>0.92348566678434574</v>
      </c>
      <c r="C180" s="42">
        <f>EXP(-'Yield curve'!C169*$C$9/100)</f>
        <v>0.85436224556136675</v>
      </c>
      <c r="D180" s="42">
        <f>EXP(-'Yield curve'!D169*$D$9/100)</f>
        <v>0.79136181589558385</v>
      </c>
      <c r="E180" s="42">
        <f>EXP(-'Yield curve'!E169*$E$9/100)</f>
        <v>0.73344695622428924</v>
      </c>
      <c r="F180" s="42">
        <f>EXP(-'Yield curve'!F169*$F$9/100)</f>
        <v>0.68045063620458768</v>
      </c>
      <c r="G180" s="42">
        <f>EXP(-'Yield curve'!G169*$G$9/100)</f>
        <v>0.63058961528347257</v>
      </c>
      <c r="H180" s="42">
        <f>EXP(-'Yield curve'!H169*$H$9/100)</f>
        <v>0.58455757495738769</v>
      </c>
      <c r="I180" s="42">
        <f>EXP(-'Yield curve'!I169*$I$9/100)</f>
        <v>0.54082113898002915</v>
      </c>
      <c r="J180" s="42">
        <f>EXP(-'Yield curve'!J169*$J$9/100)</f>
        <v>0.50022364028003874</v>
      </c>
      <c r="K180" s="42">
        <f>EXP(-'Yield curve'!K169*$K$9/100)</f>
        <v>0.46255028667230147</v>
      </c>
      <c r="L180" s="42">
        <f>EXP(-'Yield curve'!L169*$L$9/100)</f>
        <v>0.4261601774417223</v>
      </c>
      <c r="M180" s="42">
        <f>EXP(-'Yield curve'!M169*$M$9/100)</f>
        <v>0.39228761362379522</v>
      </c>
      <c r="N180" s="42">
        <f>EXP(-'Yield curve'!N169*$N$9/100)</f>
        <v>0.36078971402497878</v>
      </c>
      <c r="O180" s="42">
        <f>EXP(-'Yield curve'!O169*$O$9/100)</f>
        <v>0.3315289973597586</v>
      </c>
      <c r="P180" s="42">
        <f>EXP(-'Yield curve'!P169*$P$9/100)</f>
        <v>0.30437341273273422</v>
      </c>
      <c r="Q180" s="42">
        <f>EXP(-'Yield curve'!Q169*$Q$9/100)</f>
        <v>0.27830434442222535</v>
      </c>
      <c r="R180" s="42">
        <f>EXP(-'Yield curve'!R169*$R$9/100)</f>
        <v>0.25414253701750217</v>
      </c>
      <c r="S180" s="42">
        <f>EXP(-'Yield curve'!S169*$S$9/100)</f>
        <v>0.2317815374194292</v>
      </c>
      <c r="T180" s="42">
        <f>EXP(-'Yield curve'!T169*$T$9/100)</f>
        <v>0.21111759045623624</v>
      </c>
      <c r="U180" s="39">
        <f>EXP(-'Yield curve'!U169*$U$9/100)</f>
        <v>0.19204990862075413</v>
      </c>
      <c r="V180" s="39">
        <f t="shared" si="6"/>
        <v>76.640704000300374</v>
      </c>
      <c r="W180" s="39">
        <f t="shared" si="7"/>
        <v>5.159983225637526</v>
      </c>
      <c r="X180" s="39">
        <f>-W180*Bonds!AS167</f>
        <v>-0.86938072852915482</v>
      </c>
      <c r="Y180" s="39">
        <f t="shared" si="8"/>
        <v>0</v>
      </c>
      <c r="Z180" s="39">
        <f t="shared" si="11"/>
        <v>-2.7492232560086567</v>
      </c>
      <c r="AA180" s="39">
        <f t="shared" si="9"/>
        <v>-1.0977636987905548E-3</v>
      </c>
      <c r="AB180" s="42">
        <f>(-1/SQRT(2*PI())*EXP(-1*(NORMSINV($I$2))^2/2)/$I$2)*(W180*Bonds!AS167)</f>
        <v>-2.3170858805705019</v>
      </c>
      <c r="AC180" s="42">
        <f t="shared" si="10"/>
        <v>-7.3272689168196763</v>
      </c>
    </row>
    <row r="181" spans="1:29">
      <c r="A181" s="237">
        <v>42899</v>
      </c>
      <c r="B181" s="42">
        <f>EXP(-'Yield curve'!B170*$B$9/100)</f>
        <v>0.92311634638663576</v>
      </c>
      <c r="C181" s="42">
        <f>EXP(-'Yield curve'!C170*$C$9/100)</f>
        <v>0.85367902908794524</v>
      </c>
      <c r="D181" s="42">
        <f>EXP(-'Yield curve'!D170*$D$9/100)</f>
        <v>0.79088714122268866</v>
      </c>
      <c r="E181" s="42">
        <f>EXP(-'Yield curve'!E170*$E$9/100)</f>
        <v>0.73315363610973339</v>
      </c>
      <c r="F181" s="42">
        <f>EXP(-'Yield curve'!F170*$F$9/100)</f>
        <v>0.68045063620458768</v>
      </c>
      <c r="G181" s="42">
        <f>EXP(-'Yield curve'!G170*$G$9/100)</f>
        <v>0.63115740140265586</v>
      </c>
      <c r="H181" s="42">
        <f>EXP(-'Yield curve'!H170*$H$9/100)</f>
        <v>0.58578643571698952</v>
      </c>
      <c r="I181" s="42">
        <f>EXP(-'Yield curve'!I170*$I$9/100)</f>
        <v>0.54240987666378981</v>
      </c>
      <c r="J181" s="42">
        <f>EXP(-'Yield curve'!J170*$J$9/100)</f>
        <v>0.50217832162820175</v>
      </c>
      <c r="K181" s="42">
        <f>EXP(-'Yield curve'!K170*$K$9/100)</f>
        <v>0.46486882963276832</v>
      </c>
      <c r="L181" s="42">
        <f>EXP(-'Yield curve'!L170*$L$9/100)</f>
        <v>0.42851051592366851</v>
      </c>
      <c r="M181" s="42">
        <f>EXP(-'Yield curve'!M170*$M$9/100)</f>
        <v>0.39464841462614625</v>
      </c>
      <c r="N181" s="42">
        <f>EXP(-'Yield curve'!N170*$N$9/100)</f>
        <v>0.36314248538936544</v>
      </c>
      <c r="O181" s="42">
        <f>EXP(-'Yield curve'!O170*$O$9/100)</f>
        <v>0.33385784178733308</v>
      </c>
      <c r="P181" s="42">
        <f>EXP(-'Yield curve'!P170*$P$9/100)</f>
        <v>0.30666479527190599</v>
      </c>
      <c r="Q181" s="42">
        <f>EXP(-'Yield curve'!Q170*$Q$9/100)</f>
        <v>0.2804499503681484</v>
      </c>
      <c r="R181" s="42">
        <f>EXP(-'Yield curve'!R170*$R$9/100)</f>
        <v>0.2561377226653398</v>
      </c>
      <c r="S181" s="42">
        <f>EXP(-'Yield curve'!S170*$S$9/100)</f>
        <v>0.23362453583580861</v>
      </c>
      <c r="T181" s="42">
        <f>EXP(-'Yield curve'!T170*$T$9/100)</f>
        <v>0.21280904877069942</v>
      </c>
      <c r="U181" s="39">
        <f>EXP(-'Yield curve'!U170*$U$9/100)</f>
        <v>0.1935924699078839</v>
      </c>
      <c r="V181" s="39">
        <f t="shared" si="6"/>
        <v>76.724929843074349</v>
      </c>
      <c r="W181" s="39">
        <f t="shared" si="7"/>
        <v>5.172383711965475</v>
      </c>
      <c r="X181" s="39">
        <f>-W181*Bonds!AS168</f>
        <v>-0.87694596862204111</v>
      </c>
      <c r="Y181" s="39">
        <f t="shared" si="8"/>
        <v>0</v>
      </c>
      <c r="Z181" s="39">
        <f t="shared" si="11"/>
        <v>-2.7731466457482012</v>
      </c>
      <c r="AA181" s="39">
        <f t="shared" si="9"/>
        <v>6.036726166167572E-4</v>
      </c>
      <c r="AB181" s="42">
        <f>(-1/SQRT(2*PI())*EXP(-1*(NORMSINV($I$2))^2/2)/$I$2)*(W181*Bonds!AS168)</f>
        <v>-2.3372488660463926</v>
      </c>
      <c r="AC181" s="42">
        <f t="shared" si="10"/>
        <v>-7.3910298753523849</v>
      </c>
    </row>
    <row r="182" spans="1:29">
      <c r="A182" s="237">
        <v>42895</v>
      </c>
      <c r="B182" s="42">
        <f>EXP(-'Yield curve'!B171*$B$9/100)</f>
        <v>0.92283945301880166</v>
      </c>
      <c r="C182" s="42">
        <f>EXP(-'Yield curve'!C171*$C$9/100)</f>
        <v>0.85350831035457009</v>
      </c>
      <c r="D182" s="42">
        <f>EXP(-'Yield curve'!D171*$D$9/100)</f>
        <v>0.79064991066668444</v>
      </c>
      <c r="E182" s="42">
        <f>EXP(-'Yield curve'!E171*$E$9/100)</f>
        <v>0.73300702004460661</v>
      </c>
      <c r="F182" s="42">
        <f>EXP(-'Yield curve'!F171*$F$9/100)</f>
        <v>0.68045063620458768</v>
      </c>
      <c r="G182" s="42">
        <f>EXP(-'Yield curve'!G171*$G$9/100)</f>
        <v>0.63096808258147807</v>
      </c>
      <c r="H182" s="42">
        <f>EXP(-'Yield curve'!H171*$H$9/100)</f>
        <v>0.58537652869618273</v>
      </c>
      <c r="I182" s="42">
        <f>EXP(-'Yield curve'!I171*$I$9/100)</f>
        <v>0.54197612228734293</v>
      </c>
      <c r="J182" s="42">
        <f>EXP(-'Yield curve'!J171*$J$9/100)</f>
        <v>0.50172656445995578</v>
      </c>
      <c r="K182" s="42">
        <f>EXP(-'Yield curve'!K171*$K$9/100)</f>
        <v>0.46440419316009157</v>
      </c>
      <c r="L182" s="42">
        <f>EXP(-'Yield curve'!L171*$L$9/100)</f>
        <v>0.42794525519680476</v>
      </c>
      <c r="M182" s="42">
        <f>EXP(-'Yield curve'!M171*$M$9/100)</f>
        <v>0.39398596190566842</v>
      </c>
      <c r="N182" s="42">
        <f>EXP(-'Yield curve'!N171*$N$9/100)</f>
        <v>0.36238793402521513</v>
      </c>
      <c r="O182" s="42">
        <f>EXP(-'Yield curve'!O171*$O$9/100)</f>
        <v>0.333017579201554</v>
      </c>
      <c r="P182" s="42">
        <f>EXP(-'Yield curve'!P171*$P$9/100)</f>
        <v>0.30574617949871175</v>
      </c>
      <c r="Q182" s="42">
        <f>EXP(-'Yield curve'!Q171*$Q$9/100)</f>
        <v>0.27955394490031005</v>
      </c>
      <c r="R182" s="42">
        <f>EXP(-'Yield curve'!R171*$R$9/100)</f>
        <v>0.25526833320786702</v>
      </c>
      <c r="S182" s="42">
        <f>EXP(-'Yield curve'!S171*$S$9/100)</f>
        <v>0.23278499957876139</v>
      </c>
      <c r="T182" s="42">
        <f>EXP(-'Yield curve'!T171*$T$9/100)</f>
        <v>0.21200190892234069</v>
      </c>
      <c r="U182" s="39">
        <f>EXP(-'Yield curve'!U171*$U$9/100)</f>
        <v>0.19281964670508861</v>
      </c>
      <c r="V182" s="39">
        <f t="shared" si="6"/>
        <v>76.678641047194773</v>
      </c>
      <c r="W182" s="39">
        <f t="shared" si="7"/>
        <v>5.1683312467085036</v>
      </c>
      <c r="X182" s="39">
        <f>-W182*Bonds!AS169</f>
        <v>-0.87815845561262884</v>
      </c>
      <c r="Y182" s="39">
        <f t="shared" si="8"/>
        <v>0</v>
      </c>
      <c r="Z182" s="39">
        <f t="shared" si="11"/>
        <v>-2.7769808662717819</v>
      </c>
      <c r="AA182" s="39">
        <f t="shared" si="9"/>
        <v>1.1053939024405768E-3</v>
      </c>
      <c r="AB182" s="42">
        <f>(-1/SQRT(2*PI())*EXP(-1*(NORMSINV($I$2))^2/2)/$I$2)*(W182*Bonds!AS169)</f>
        <v>-2.3404804036156914</v>
      </c>
      <c r="AC182" s="42">
        <f t="shared" si="10"/>
        <v>-7.4012488944157733</v>
      </c>
    </row>
    <row r="183" spans="1:29">
      <c r="A183" s="237">
        <v>42894</v>
      </c>
      <c r="B183" s="42">
        <f>EXP(-'Yield curve'!B172*$B$9/100)</f>
        <v>0.92293174157845459</v>
      </c>
      <c r="C183" s="42">
        <f>EXP(-'Yield curve'!C172*$C$9/100)</f>
        <v>0.85316697530198993</v>
      </c>
      <c r="D183" s="42">
        <f>EXP(-'Yield curve'!D172*$D$9/100)</f>
        <v>0.78993864586425588</v>
      </c>
      <c r="E183" s="42">
        <f>EXP(-'Yield curve'!E172*$E$9/100)</f>
        <v>0.73227437940593476</v>
      </c>
      <c r="F183" s="42">
        <f>EXP(-'Yield curve'!F172*$F$9/100)</f>
        <v>0.67977052568032104</v>
      </c>
      <c r="G183" s="42">
        <f>EXP(-'Yield curve'!G172*$G$9/100)</f>
        <v>0.63040046677258277</v>
      </c>
      <c r="H183" s="42">
        <f>EXP(-'Yield curve'!H172*$H$9/100)</f>
        <v>0.58496690850988675</v>
      </c>
      <c r="I183" s="42">
        <f>EXP(-'Yield curve'!I172*$I$9/100)</f>
        <v>0.54154271477563287</v>
      </c>
      <c r="J183" s="42">
        <f>EXP(-'Yield curve'!J172*$J$9/100)</f>
        <v>0.5012752136902543</v>
      </c>
      <c r="K183" s="42">
        <f>EXP(-'Yield curve'!K172*$K$9/100)</f>
        <v>0.46394002109164673</v>
      </c>
      <c r="L183" s="42">
        <f>EXP(-'Yield curve'!L172*$L$9/100)</f>
        <v>0.42728672670089074</v>
      </c>
      <c r="M183" s="42">
        <f>EXP(-'Yield curve'!M172*$M$9/100)</f>
        <v>0.39313587065701622</v>
      </c>
      <c r="N183" s="42">
        <f>EXP(-'Yield curve'!N172*$N$9/100)</f>
        <v>0.36135298521615544</v>
      </c>
      <c r="O183" s="42">
        <f>EXP(-'Yield curve'!O172*$O$9/100)</f>
        <v>0.33180759871372772</v>
      </c>
      <c r="P183" s="42">
        <f>EXP(-'Yield curve'!P172*$P$9/100)</f>
        <v>0.30437341273273422</v>
      </c>
      <c r="Q183" s="42">
        <f>EXP(-'Yield curve'!Q172*$Q$9/100)</f>
        <v>0.27812628662636751</v>
      </c>
      <c r="R183" s="42">
        <f>EXP(-'Yield curve'!R172*$R$9/100)</f>
        <v>0.25379713809166538</v>
      </c>
      <c r="S183" s="42">
        <f>EXP(-'Yield curve'!S172*$S$9/100)</f>
        <v>0.23128142960947984</v>
      </c>
      <c r="T183" s="42">
        <f>EXP(-'Yield curve'!T172*$T$9/100)</f>
        <v>0.21047676752562286</v>
      </c>
      <c r="U183" s="39">
        <f>EXP(-'Yield curve'!U172*$U$9/100)</f>
        <v>0.19128324333905466</v>
      </c>
      <c r="V183" s="39">
        <f t="shared" si="6"/>
        <v>76.593974534780344</v>
      </c>
      <c r="W183" s="39">
        <f t="shared" si="7"/>
        <v>5.1606551458890246</v>
      </c>
      <c r="X183" s="39">
        <f>-W183*Bonds!AS170</f>
        <v>-0.87796648392269394</v>
      </c>
      <c r="Y183" s="39">
        <f t="shared" si="8"/>
        <v>0</v>
      </c>
      <c r="Z183" s="39">
        <f t="shared" si="11"/>
        <v>-2.7763737984853156</v>
      </c>
      <c r="AA183" s="39">
        <f t="shared" si="9"/>
        <v>5.4403346152520626E-4</v>
      </c>
      <c r="AB183" s="42">
        <f>(-1/SQRT(2*PI())*EXP(-1*(NORMSINV($I$2))^2/2)/$I$2)*(W183*Bonds!AS170)</f>
        <v>-2.3399687579377733</v>
      </c>
      <c r="AC183" s="42">
        <f t="shared" si="10"/>
        <v>-7.3996309287185706</v>
      </c>
    </row>
    <row r="184" spans="1:29">
      <c r="A184" s="237">
        <v>42893</v>
      </c>
      <c r="B184" s="42">
        <f>EXP(-'Yield curve'!B173*$B$9/100)</f>
        <v>0.92247039105490769</v>
      </c>
      <c r="C184" s="42">
        <f>EXP(-'Yield curve'!C173*$C$9/100)</f>
        <v>0.85282577675612758</v>
      </c>
      <c r="D184" s="42">
        <f>EXP(-'Yield curve'!D173*$D$9/100)</f>
        <v>0.78993864586425588</v>
      </c>
      <c r="E184" s="42">
        <f>EXP(-'Yield curve'!E173*$E$9/100)</f>
        <v>0.73227437940593476</v>
      </c>
      <c r="F184" s="42">
        <f>EXP(-'Yield curve'!F173*$F$9/100)</f>
        <v>0.67977052568032104</v>
      </c>
      <c r="G184" s="42">
        <f>EXP(-'Yield curve'!G173*$G$9/100)</f>
        <v>0.63040046677258277</v>
      </c>
      <c r="H184" s="42">
        <f>EXP(-'Yield curve'!H173*$H$9/100)</f>
        <v>0.58496690850988675</v>
      </c>
      <c r="I184" s="42">
        <f>EXP(-'Yield curve'!I173*$I$9/100)</f>
        <v>0.54139832263816667</v>
      </c>
      <c r="J184" s="42">
        <f>EXP(-'Yield curve'!J173*$J$9/100)</f>
        <v>0.50097453877353537</v>
      </c>
      <c r="K184" s="42">
        <f>EXP(-'Yield curve'!K173*$K$9/100)</f>
        <v>0.46347631296326158</v>
      </c>
      <c r="L184" s="42">
        <f>EXP(-'Yield curve'!L173*$L$9/100)</f>
        <v>0.42681696971522903</v>
      </c>
      <c r="M184" s="42">
        <f>EXP(-'Yield curve'!M173*$M$9/100)</f>
        <v>0.39266439055686542</v>
      </c>
      <c r="N184" s="42">
        <f>EXP(-'Yield curve'!N173*$N$9/100)</f>
        <v>0.36088353154637448</v>
      </c>
      <c r="O184" s="42">
        <f>EXP(-'Yield curve'!O173*$O$9/100)</f>
        <v>0.3313433930952816</v>
      </c>
      <c r="P184" s="42">
        <f>EXP(-'Yield curve'!P173*$P$9/100)</f>
        <v>0.30391719486257851</v>
      </c>
      <c r="Q184" s="42">
        <f>EXP(-'Yield curve'!Q173*$Q$9/100)</f>
        <v>0.27759279647048268</v>
      </c>
      <c r="R184" s="42">
        <f>EXP(-'Yield curve'!R173*$R$9/100)</f>
        <v>0.25319381913734945</v>
      </c>
      <c r="S184" s="42">
        <f>EXP(-'Yield curve'!S173*$S$9/100)</f>
        <v>0.23061629734240849</v>
      </c>
      <c r="T184" s="42">
        <f>EXP(-'Yield curve'!T173*$T$9/100)</f>
        <v>0.20975816648887835</v>
      </c>
      <c r="U184" s="39">
        <f>EXP(-'Yield curve'!U173*$U$9/100)</f>
        <v>0.19051963859332924</v>
      </c>
      <c r="V184" s="39">
        <f t="shared" si="6"/>
        <v>76.552327507058862</v>
      </c>
      <c r="W184" s="39">
        <f t="shared" si="7"/>
        <v>5.1569970268866703</v>
      </c>
      <c r="X184" s="39">
        <f>-W184*Bonds!AS171</f>
        <v>-0.87722759066745082</v>
      </c>
      <c r="Y184" s="39">
        <f t="shared" si="8"/>
        <v>0</v>
      </c>
      <c r="Z184" s="39">
        <f t="shared" si="11"/>
        <v>-2.7740372128510113</v>
      </c>
      <c r="AA184" s="39">
        <f t="shared" si="9"/>
        <v>8.601474145200072E-4</v>
      </c>
      <c r="AB184" s="42">
        <f>(-1/SQRT(2*PI())*EXP(-1*(NORMSINV($I$2))^2/2)/$I$2)*(W184*Bonds!AS171)</f>
        <v>-2.3379994491265816</v>
      </c>
      <c r="AC184" s="42">
        <f t="shared" si="10"/>
        <v>-7.3934034274589671</v>
      </c>
    </row>
    <row r="185" spans="1:29">
      <c r="A185" s="237">
        <v>42892</v>
      </c>
      <c r="B185" s="42">
        <f>EXP(-'Yield curve'!B174*$B$9/100)</f>
        <v>0.92173270985388722</v>
      </c>
      <c r="C185" s="42">
        <f>EXP(-'Yield curve'!C174*$C$9/100)</f>
        <v>0.85197337725015776</v>
      </c>
      <c r="D185" s="42">
        <f>EXP(-'Yield curve'!D174*$D$9/100)</f>
        <v>0.78899128801760965</v>
      </c>
      <c r="E185" s="42">
        <f>EXP(-'Yield curve'!E174*$E$9/100)</f>
        <v>0.73139617717736904</v>
      </c>
      <c r="F185" s="42">
        <f>EXP(-'Yield curve'!F174*$F$9/100)</f>
        <v>0.67909109492663677</v>
      </c>
      <c r="G185" s="42">
        <f>EXP(-'Yield curve'!G174*$G$9/100)</f>
        <v>0.63002233994191226</v>
      </c>
      <c r="H185" s="42">
        <f>EXP(-'Yield curve'!H174*$H$9/100)</f>
        <v>0.58496690850988675</v>
      </c>
      <c r="I185" s="42">
        <f>EXP(-'Yield curve'!I174*$I$9/100)</f>
        <v>0.54139832263816667</v>
      </c>
      <c r="J185" s="42">
        <f>EXP(-'Yield curve'!J174*$J$9/100)</f>
        <v>0.50097453877353537</v>
      </c>
      <c r="K185" s="42">
        <f>EXP(-'Yield curve'!K174*$K$9/100)</f>
        <v>0.46347631296326158</v>
      </c>
      <c r="L185" s="42">
        <f>EXP(-'Yield curve'!L174*$L$9/100)</f>
        <v>0.42681696971522903</v>
      </c>
      <c r="M185" s="42">
        <f>EXP(-'Yield curve'!M174*$M$9/100)</f>
        <v>0.39266439055686542</v>
      </c>
      <c r="N185" s="42">
        <f>EXP(-'Yield curve'!N174*$N$9/100)</f>
        <v>0.36088353154637448</v>
      </c>
      <c r="O185" s="42">
        <f>EXP(-'Yield curve'!O174*$O$9/100)</f>
        <v>0.3313433930952816</v>
      </c>
      <c r="P185" s="42">
        <f>EXP(-'Yield curve'!P174*$P$9/100)</f>
        <v>0.30391719486257851</v>
      </c>
      <c r="Q185" s="42">
        <f>EXP(-'Yield curve'!Q174*$Q$9/100)</f>
        <v>0.27750398098684737</v>
      </c>
      <c r="R185" s="42">
        <f>EXP(-'Yield curve'!R174*$R$9/100)</f>
        <v>0.25302170586548062</v>
      </c>
      <c r="S185" s="42">
        <f>EXP(-'Yield curve'!S174*$S$9/100)</f>
        <v>0.23036736618829795</v>
      </c>
      <c r="T185" s="42">
        <f>EXP(-'Yield curve'!T174*$T$9/100)</f>
        <v>0.20943957626572401</v>
      </c>
      <c r="U185" s="39">
        <f>EXP(-'Yield curve'!U174*$U$9/100)</f>
        <v>0.19013898010152055</v>
      </c>
      <c r="V185" s="39">
        <f t="shared" si="6"/>
        <v>76.486537809316587</v>
      </c>
      <c r="W185" s="39">
        <f t="shared" si="7"/>
        <v>5.1569895338306715</v>
      </c>
      <c r="X185" s="39">
        <f>-W185*Bonds!AS172</f>
        <v>-0.87722631606608381</v>
      </c>
      <c r="Y185" s="39">
        <f t="shared" si="8"/>
        <v>0</v>
      </c>
      <c r="Z185" s="39">
        <f t="shared" si="11"/>
        <v>-2.774033182207583</v>
      </c>
      <c r="AA185" s="39">
        <f t="shared" si="9"/>
        <v>4.8511622316693703E-4</v>
      </c>
      <c r="AB185" s="42">
        <f>(-1/SQRT(2*PI())*EXP(-1*(NORMSINV($I$2))^2/2)/$I$2)*(W185*Bonds!AS172)</f>
        <v>-2.3379960520408929</v>
      </c>
      <c r="AC185" s="42">
        <f t="shared" si="10"/>
        <v>-7.3933926849307836</v>
      </c>
    </row>
    <row r="186" spans="1:29">
      <c r="A186" s="237">
        <v>42891</v>
      </c>
      <c r="B186" s="42">
        <f>EXP(-'Yield curve'!B175*$B$9/100)</f>
        <v>0.92099561856183243</v>
      </c>
      <c r="C186" s="42">
        <f>EXP(-'Yield curve'!C175*$C$9/100)</f>
        <v>0.8512920711071511</v>
      </c>
      <c r="D186" s="42">
        <f>EXP(-'Yield curve'!D175*$D$9/100)</f>
        <v>0.78828151530402468</v>
      </c>
      <c r="E186" s="42">
        <f>EXP(-'Yield curve'!E175*$E$9/100)</f>
        <v>0.73066514657641146</v>
      </c>
      <c r="F186" s="42">
        <f>EXP(-'Yield curve'!F175*$F$9/100)</f>
        <v>0.67841234326410416</v>
      </c>
      <c r="G186" s="42">
        <f>EXP(-'Yield curve'!G175*$G$9/100)</f>
        <v>0.62926676656867475</v>
      </c>
      <c r="H186" s="42">
        <f>EXP(-'Yield curve'!H175*$H$9/100)</f>
        <v>0.584148527838112</v>
      </c>
      <c r="I186" s="42">
        <f>EXP(-'Yield curve'!I175*$I$9/100)</f>
        <v>0.54082113898002915</v>
      </c>
      <c r="J186" s="42">
        <f>EXP(-'Yield curve'!J175*$J$9/100)</f>
        <v>0.50067404420765593</v>
      </c>
      <c r="K186" s="42">
        <f>EXP(-'Yield curve'!K175*$K$9/100)</f>
        <v>0.46347631296326158</v>
      </c>
      <c r="L186" s="42">
        <f>EXP(-'Yield curve'!L175*$L$9/100)</f>
        <v>0.42681696971522903</v>
      </c>
      <c r="M186" s="42">
        <f>EXP(-'Yield curve'!M175*$M$9/100)</f>
        <v>0.39266439055686542</v>
      </c>
      <c r="N186" s="42">
        <f>EXP(-'Yield curve'!N175*$N$9/100)</f>
        <v>0.36088353154637448</v>
      </c>
      <c r="O186" s="42">
        <f>EXP(-'Yield curve'!O175*$O$9/100)</f>
        <v>0.3313433930952816</v>
      </c>
      <c r="P186" s="42">
        <f>EXP(-'Yield curve'!P175*$P$9/100)</f>
        <v>0.30391719486257851</v>
      </c>
      <c r="Q186" s="42">
        <f>EXP(-'Yield curve'!Q175*$Q$9/100)</f>
        <v>0.27768164037962051</v>
      </c>
      <c r="R186" s="42">
        <f>EXP(-'Yield curve'!R175*$R$9/100)</f>
        <v>0.25336604948604485</v>
      </c>
      <c r="S186" s="42">
        <f>EXP(-'Yield curve'!S175*$S$9/100)</f>
        <v>0.23086549748739432</v>
      </c>
      <c r="T186" s="42">
        <f>EXP(-'Yield curve'!T175*$T$9/100)</f>
        <v>0.21007724133739378</v>
      </c>
      <c r="U186" s="39">
        <f>EXP(-'Yield curve'!U175*$U$9/100)</f>
        <v>0.19090105916394634</v>
      </c>
      <c r="V186" s="39">
        <f t="shared" si="6"/>
        <v>76.449450940413186</v>
      </c>
      <c r="W186" s="39">
        <f t="shared" si="7"/>
        <v>5.1616670294691023</v>
      </c>
      <c r="X186" s="39">
        <f>-W186*Bonds!AS173</f>
        <v>-0.87581829994702332</v>
      </c>
      <c r="Y186" s="39">
        <f t="shared" si="8"/>
        <v>0</v>
      </c>
      <c r="Z186" s="39">
        <f t="shared" si="11"/>
        <v>-2.7695806442891211</v>
      </c>
      <c r="AA186" s="39">
        <f t="shared" si="9"/>
        <v>-2.4183251069549438E-3</v>
      </c>
      <c r="AB186" s="42">
        <f>(-1/SQRT(2*PI())*EXP(-1*(NORMSINV($I$2))^2/2)/$I$2)*(W186*Bonds!AS173)</f>
        <v>-2.3342433874578967</v>
      </c>
      <c r="AC186" s="42">
        <f t="shared" si="10"/>
        <v>-7.3815257175538695</v>
      </c>
    </row>
    <row r="187" spans="1:29">
      <c r="A187" s="237">
        <v>42888</v>
      </c>
      <c r="B187" s="42">
        <f>EXP(-'Yield curve'!B176*$B$9/100)</f>
        <v>0.92062729398423426</v>
      </c>
      <c r="C187" s="42">
        <f>EXP(-'Yield curve'!C176*$C$9/100)</f>
        <v>0.85078144906641773</v>
      </c>
      <c r="D187" s="42">
        <f>EXP(-'Yield curve'!D176*$D$9/100)</f>
        <v>0.78828151530402468</v>
      </c>
      <c r="E187" s="42">
        <f>EXP(-'Yield curve'!E176*$E$9/100)</f>
        <v>0.73110367721039149</v>
      </c>
      <c r="F187" s="42">
        <f>EXP(-'Yield curve'!F176*$F$9/100)</f>
        <v>0.67943072537463645</v>
      </c>
      <c r="G187" s="42">
        <f>EXP(-'Yield curve'!G176*$G$9/100)</f>
        <v>0.63077882054742829</v>
      </c>
      <c r="H187" s="42">
        <f>EXP(-'Yield curve'!H176*$H$9/100)</f>
        <v>0.58619662977316145</v>
      </c>
      <c r="I187" s="42">
        <f>EXP(-'Yield curve'!I176*$I$9/100)</f>
        <v>0.54313357218914438</v>
      </c>
      <c r="J187" s="42">
        <f>EXP(-'Yield curve'!J176*$J$9/100)</f>
        <v>0.50323400418233954</v>
      </c>
      <c r="K187" s="42">
        <f>EXP(-'Yield curve'!K176*$K$9/100)</f>
        <v>0.46626553012487953</v>
      </c>
      <c r="L187" s="42">
        <f>EXP(-'Yield curve'!L176*$L$9/100)</f>
        <v>0.4299269364346584</v>
      </c>
      <c r="M187" s="42">
        <f>EXP(-'Yield curve'!M176*$M$9/100)</f>
        <v>0.39607170931207714</v>
      </c>
      <c r="N187" s="42">
        <f>EXP(-'Yield curve'!N176*$N$9/100)</f>
        <v>0.3645615063746967</v>
      </c>
      <c r="O187" s="42">
        <f>EXP(-'Yield curve'!O176*$O$9/100)</f>
        <v>0.33526299347581334</v>
      </c>
      <c r="P187" s="42">
        <f>EXP(-'Yield curve'!P176*$P$9/100)</f>
        <v>0.30804789649439762</v>
      </c>
      <c r="Q187" s="42">
        <f>EXP(-'Yield curve'!Q176*$Q$9/100)</f>
        <v>0.28170918472464562</v>
      </c>
      <c r="R187" s="42">
        <f>EXP(-'Yield curve'!R176*$R$9/100)</f>
        <v>0.25727235709438673</v>
      </c>
      <c r="S187" s="42">
        <f>EXP(-'Yield curve'!S176*$S$9/100)</f>
        <v>0.23463597697047744</v>
      </c>
      <c r="T187" s="42">
        <f>EXP(-'Yield curve'!T176*$T$9/100)</f>
        <v>0.21370045233008717</v>
      </c>
      <c r="U187" s="39">
        <f>EXP(-'Yield curve'!U176*$U$9/100)</f>
        <v>0.1943683905943277</v>
      </c>
      <c r="V187" s="39">
        <f t="shared" si="6"/>
        <v>76.634778749930078</v>
      </c>
      <c r="W187" s="39">
        <f t="shared" si="7"/>
        <v>5.1837655000412637</v>
      </c>
      <c r="X187" s="39">
        <f>-W187*Bonds!AS174</f>
        <v>-0.87956791122908395</v>
      </c>
      <c r="Y187" s="39">
        <f t="shared" si="8"/>
        <v>0</v>
      </c>
      <c r="Z187" s="39">
        <f t="shared" si="11"/>
        <v>-2.7814379562806963</v>
      </c>
      <c r="AA187" s="39">
        <f t="shared" si="9"/>
        <v>-5.1405106712765214E-4</v>
      </c>
      <c r="AB187" s="42">
        <f>(-1/SQRT(2*PI())*EXP(-1*(NORMSINV($I$2))^2/2)/$I$2)*(W187*Bonds!AS174)</f>
        <v>-2.3442369047676137</v>
      </c>
      <c r="AC187" s="42">
        <f t="shared" si="10"/>
        <v>-7.4131279940888941</v>
      </c>
    </row>
    <row r="188" spans="1:29">
      <c r="A188" s="237">
        <v>42887</v>
      </c>
      <c r="B188" s="42">
        <f>EXP(-'Yield curve'!B177*$B$9/100)</f>
        <v>0.92044318693675586</v>
      </c>
      <c r="C188" s="42">
        <f>EXP(-'Yield curve'!C177*$C$9/100)</f>
        <v>0.85061130979109911</v>
      </c>
      <c r="D188" s="42">
        <f>EXP(-'Yield curve'!D177*$D$9/100)</f>
        <v>0.78828151530402468</v>
      </c>
      <c r="E188" s="42">
        <f>EXP(-'Yield curve'!E177*$E$9/100)</f>
        <v>0.73139617717736904</v>
      </c>
      <c r="F188" s="42">
        <f>EXP(-'Yield curve'!F177*$F$9/100)</f>
        <v>0.68011049592864059</v>
      </c>
      <c r="G188" s="42">
        <f>EXP(-'Yield curve'!G177*$G$9/100)</f>
        <v>0.63153620947455469</v>
      </c>
      <c r="H188" s="42">
        <f>EXP(-'Yield curve'!H177*$H$9/100)</f>
        <v>0.58701787979572218</v>
      </c>
      <c r="I188" s="42">
        <f>EXP(-'Yield curve'!I177*$I$9/100)</f>
        <v>0.54400328148654697</v>
      </c>
      <c r="J188" s="42">
        <f>EXP(-'Yield curve'!J177*$J$9/100)</f>
        <v>0.50414064111831813</v>
      </c>
      <c r="K188" s="42">
        <f>EXP(-'Yield curve'!K177*$K$9/100)</f>
        <v>0.46719899433818785</v>
      </c>
      <c r="L188" s="42">
        <f>EXP(-'Yield curve'!L177*$L$9/100)</f>
        <v>0.43077903506806536</v>
      </c>
      <c r="M188" s="42">
        <f>EXP(-'Yield curve'!M177*$M$9/100)</f>
        <v>0.39683289750078049</v>
      </c>
      <c r="N188" s="42">
        <f>EXP(-'Yield curve'!N177*$N$9/100)</f>
        <v>0.36522561246952945</v>
      </c>
      <c r="O188" s="42">
        <f>EXP(-'Yield curve'!O177*$O$9/100)</f>
        <v>0.33582670869304937</v>
      </c>
      <c r="P188" s="42">
        <f>EXP(-'Yield curve'!P177*$P$9/100)</f>
        <v>0.30851031506636473</v>
      </c>
      <c r="Q188" s="42">
        <f>EXP(-'Yield curve'!Q177*$Q$9/100)</f>
        <v>0.28207000335575322</v>
      </c>
      <c r="R188" s="42">
        <f>EXP(-'Yield curve'!R177*$R$9/100)</f>
        <v>0.25753490877721802</v>
      </c>
      <c r="S188" s="42">
        <f>EXP(-'Yield curve'!S177*$S$9/100)</f>
        <v>0.23480497570614037</v>
      </c>
      <c r="T188" s="42">
        <f>EXP(-'Yield curve'!T177*$T$9/100)</f>
        <v>0.21378167393309983</v>
      </c>
      <c r="U188" s="39">
        <f>EXP(-'Yield curve'!U177*$U$9/100)</f>
        <v>0.1943683905943277</v>
      </c>
      <c r="V188" s="39">
        <f t="shared" si="6"/>
        <v>76.674193200766084</v>
      </c>
      <c r="W188" s="39">
        <f t="shared" si="7"/>
        <v>5.1857487629948906</v>
      </c>
      <c r="X188" s="39">
        <f>-W188*Bonds!AS175</f>
        <v>-0.8794413974502906</v>
      </c>
      <c r="Y188" s="39">
        <f t="shared" si="8"/>
        <v>0</v>
      </c>
      <c r="Z188" s="39">
        <f t="shared" si="11"/>
        <v>-2.7810378845843147</v>
      </c>
      <c r="AA188" s="39">
        <f t="shared" si="9"/>
        <v>4.3241632874384539E-3</v>
      </c>
      <c r="AB188" s="42">
        <f>(-1/SQRT(2*PI())*EXP(-1*(NORMSINV($I$2))^2/2)/$I$2)*(W188*Bonds!AS175)</f>
        <v>-2.3438997184453041</v>
      </c>
      <c r="AC188" s="42">
        <f t="shared" si="10"/>
        <v>-7.4120617173145398</v>
      </c>
    </row>
    <row r="189" spans="1:29">
      <c r="A189" s="237">
        <v>42886</v>
      </c>
      <c r="B189" s="42">
        <f>EXP(-'Yield curve'!B178*$B$9/100)</f>
        <v>0.91998308037951237</v>
      </c>
      <c r="C189" s="42">
        <f>EXP(-'Yield curve'!C178*$C$9/100)</f>
        <v>0.84942128716759835</v>
      </c>
      <c r="D189" s="42">
        <f>EXP(-'Yield curve'!D178*$D$9/100)</f>
        <v>0.78615602591461409</v>
      </c>
      <c r="E189" s="42">
        <f>EXP(-'Yield curve'!E178*$E$9/100)</f>
        <v>0.72833075512570167</v>
      </c>
      <c r="F189" s="42">
        <f>EXP(-'Yield curve'!F178*$F$9/100)</f>
        <v>0.67604205049469956</v>
      </c>
      <c r="G189" s="42">
        <f>EXP(-'Yield curve'!G178*$G$9/100)</f>
        <v>0.62719360883065611</v>
      </c>
      <c r="H189" s="42">
        <f>EXP(-'Yield curve'!H178*$H$9/100)</f>
        <v>0.58251519968668486</v>
      </c>
      <c r="I189" s="42">
        <f>EXP(-'Yield curve'!I178*$I$9/100)</f>
        <v>0.53938087048756478</v>
      </c>
      <c r="J189" s="42">
        <f>EXP(-'Yield curve'!J178*$J$9/100)</f>
        <v>0.49947386728994364</v>
      </c>
      <c r="K189" s="42">
        <f>EXP(-'Yield curve'!K178*$K$9/100)</f>
        <v>0.46255028667230147</v>
      </c>
      <c r="L189" s="42">
        <f>EXP(-'Yield curve'!L178*$L$9/100)</f>
        <v>0.42634772917815278</v>
      </c>
      <c r="M189" s="42">
        <f>EXP(-'Yield curve'!M178*$M$9/100)</f>
        <v>0.39266439055686542</v>
      </c>
      <c r="N189" s="42">
        <f>EXP(-'Yield curve'!N178*$N$9/100)</f>
        <v>0.36135298521615544</v>
      </c>
      <c r="O189" s="42">
        <f>EXP(-'Yield curve'!O178*$O$9/100)</f>
        <v>0.33227245467517341</v>
      </c>
      <c r="P189" s="42">
        <f>EXP(-'Yield curve'!P178*$P$9/100)</f>
        <v>0.30528790402199785</v>
      </c>
      <c r="Q189" s="42">
        <f>EXP(-'Yield curve'!Q178*$Q$9/100)</f>
        <v>0.2792857018904516</v>
      </c>
      <c r="R189" s="42">
        <f>EXP(-'Yield curve'!R178*$R$9/100)</f>
        <v>0.25518155672741399</v>
      </c>
      <c r="S189" s="42">
        <f>EXP(-'Yield curve'!S178*$S$9/100)</f>
        <v>0.23286881726488801</v>
      </c>
      <c r="T189" s="42">
        <f>EXP(-'Yield curve'!T178*$T$9/100)</f>
        <v>0.2122437289097158</v>
      </c>
      <c r="U189" s="39">
        <f>EXP(-'Yield curve'!U178*$U$9/100)</f>
        <v>0.19320567189501364</v>
      </c>
      <c r="V189" s="39">
        <f t="shared" si="6"/>
        <v>76.344068980467071</v>
      </c>
      <c r="W189" s="39">
        <f t="shared" si="7"/>
        <v>5.1736493723299519</v>
      </c>
      <c r="X189" s="39">
        <f>-W189*Bonds!AS176</f>
        <v>-0.88621996639720679</v>
      </c>
      <c r="Y189" s="39">
        <f t="shared" si="8"/>
        <v>0</v>
      </c>
      <c r="Z189" s="39">
        <f t="shared" si="11"/>
        <v>-2.8024736017330589</v>
      </c>
      <c r="AA189" s="39">
        <f t="shared" si="9"/>
        <v>-2.8479705807304967E-4</v>
      </c>
      <c r="AB189" s="42">
        <f>(-1/SQRT(2*PI())*EXP(-1*(NORMSINV($I$2))^2/2)/$I$2)*(W189*Bonds!AS176)</f>
        <v>-2.3619660567962195</v>
      </c>
      <c r="AC189" s="42">
        <f t="shared" si="10"/>
        <v>-7.4691924954826829</v>
      </c>
    </row>
    <row r="190" spans="1:29">
      <c r="A190" s="237">
        <v>42885</v>
      </c>
      <c r="B190" s="42">
        <f>EXP(-'Yield curve'!B179*$B$9/100)</f>
        <v>0.91998308037951237</v>
      </c>
      <c r="C190" s="42">
        <f>EXP(-'Yield curve'!C179*$C$9/100)</f>
        <v>0.84891178726055494</v>
      </c>
      <c r="D190" s="42">
        <f>EXP(-'Yield curve'!D179*$D$9/100)</f>
        <v>0.78568447377885264</v>
      </c>
      <c r="E190" s="42">
        <f>EXP(-'Yield curve'!E179*$E$9/100)</f>
        <v>0.72818510354032062</v>
      </c>
      <c r="F190" s="42">
        <f>EXP(-'Yield curve'!F179*$F$9/100)</f>
        <v>0.67638015603928914</v>
      </c>
      <c r="G190" s="42">
        <f>EXP(-'Yield curve'!G179*$G$9/100)</f>
        <v>0.6275700379133865</v>
      </c>
      <c r="H190" s="42">
        <f>EXP(-'Yield curve'!H179*$H$9/100)</f>
        <v>0.58292310307599582</v>
      </c>
      <c r="I190" s="42">
        <f>EXP(-'Yield curve'!I179*$I$9/100)</f>
        <v>0.53995651703966618</v>
      </c>
      <c r="J190" s="42">
        <f>EXP(-'Yield curve'!J179*$J$9/100)</f>
        <v>0.50022364028003863</v>
      </c>
      <c r="K190" s="42">
        <f>EXP(-'Yield curve'!K179*$K$9/100)</f>
        <v>0.46347631296326158</v>
      </c>
      <c r="L190" s="42">
        <f>EXP(-'Yield curve'!L179*$L$9/100)</f>
        <v>0.42719273396059709</v>
      </c>
      <c r="M190" s="42">
        <f>EXP(-'Yield curve'!M179*$M$9/100)</f>
        <v>0.39341903040916754</v>
      </c>
      <c r="N190" s="42">
        <f>EXP(-'Yield curve'!N179*$N$9/100)</f>
        <v>0.3620112464853017</v>
      </c>
      <c r="O190" s="42">
        <f>EXP(-'Yield curve'!O179*$O$9/100)</f>
        <v>0.33283114156461174</v>
      </c>
      <c r="P190" s="42">
        <f>EXP(-'Yield curve'!P179*$P$9/100)</f>
        <v>0.30574617949871175</v>
      </c>
      <c r="Q190" s="42">
        <f>EXP(-'Yield curve'!Q179*$Q$9/100)</f>
        <v>0.27964341647736701</v>
      </c>
      <c r="R190" s="42">
        <f>EXP(-'Yield curve'!R179*$R$9/100)</f>
        <v>0.25544197470586677</v>
      </c>
      <c r="S190" s="42">
        <f>EXP(-'Yield curve'!S179*$S$9/100)</f>
        <v>0.23303654318740508</v>
      </c>
      <c r="T190" s="42">
        <f>EXP(-'Yield curve'!T179*$T$9/100)</f>
        <v>0.21232439685263998</v>
      </c>
      <c r="U190" s="39">
        <f>EXP(-'Yield curve'!U179*$U$9/100)</f>
        <v>0.19320567189501364</v>
      </c>
      <c r="V190" s="39">
        <f t="shared" si="6"/>
        <v>76.365817740696968</v>
      </c>
      <c r="W190" s="39">
        <f t="shared" si="7"/>
        <v>5.1757211522306807</v>
      </c>
      <c r="X190" s="39">
        <f>-W190*Bonds!AS177</f>
        <v>-0.88980950413749482</v>
      </c>
      <c r="Y190" s="39">
        <f t="shared" si="8"/>
        <v>0</v>
      </c>
      <c r="Z190" s="39">
        <f t="shared" si="11"/>
        <v>-2.8138247167395032</v>
      </c>
      <c r="AA190" s="39">
        <f t="shared" si="9"/>
        <v>-1.8561811424976371E-3</v>
      </c>
      <c r="AB190" s="42">
        <f>(-1/SQRT(2*PI())*EXP(-1*(NORMSINV($I$2))^2/2)/$I$2)*(W190*Bonds!AS177)</f>
        <v>-2.3715329438261032</v>
      </c>
      <c r="AC190" s="42">
        <f t="shared" si="10"/>
        <v>-7.499445648614639</v>
      </c>
    </row>
    <row r="191" spans="1:29">
      <c r="A191" s="237">
        <v>42884</v>
      </c>
      <c r="B191" s="42">
        <f>EXP(-'Yield curve'!B180*$B$9/100)</f>
        <v>0.920259116707005</v>
      </c>
      <c r="C191" s="42">
        <f>EXP(-'Yield curve'!C180*$C$9/100)</f>
        <v>0.84976112364522982</v>
      </c>
      <c r="D191" s="42">
        <f>EXP(-'Yield curve'!D180*$D$9/100)</f>
        <v>0.78686388482666725</v>
      </c>
      <c r="E191" s="42">
        <f>EXP(-'Yield curve'!E180*$E$9/100)</f>
        <v>0.72964293108900746</v>
      </c>
      <c r="F191" s="42">
        <f>EXP(-'Yield curve'!F180*$F$9/100)</f>
        <v>0.67807322187988317</v>
      </c>
      <c r="G191" s="42">
        <f>EXP(-'Yield curve'!G180*$G$9/100)</f>
        <v>0.62945557491848181</v>
      </c>
      <c r="H191" s="42">
        <f>EXP(-'Yield curve'!H180*$H$9/100)</f>
        <v>0.58496690850988675</v>
      </c>
      <c r="I191" s="42">
        <f>EXP(-'Yield curve'!I180*$I$9/100)</f>
        <v>0.54197612228734293</v>
      </c>
      <c r="J191" s="42">
        <f>EXP(-'Yield curve'!J180*$J$9/100)</f>
        <v>0.50217832162820175</v>
      </c>
      <c r="K191" s="42">
        <f>EXP(-'Yield curve'!K180*$K$9/100)</f>
        <v>0.46533393097431341</v>
      </c>
      <c r="L191" s="42">
        <f>EXP(-'Yield curve'!L180*$L$9/100)</f>
        <v>0.42888777114563337</v>
      </c>
      <c r="M191" s="42">
        <f>EXP(-'Yield curve'!M180*$M$9/100)</f>
        <v>0.3949326638021009</v>
      </c>
      <c r="N191" s="42">
        <f>EXP(-'Yield curve'!N180*$N$9/100)</f>
        <v>0.3633313685871431</v>
      </c>
      <c r="O191" s="42">
        <f>EXP(-'Yield curve'!O180*$O$9/100)</f>
        <v>0.3339513350714825</v>
      </c>
      <c r="P191" s="42">
        <f>EXP(-'Yield curve'!P180*$P$9/100)</f>
        <v>0.30666479527190599</v>
      </c>
      <c r="Q191" s="42">
        <f>EXP(-'Yield curve'!Q180*$Q$9/100)</f>
        <v>0.2804499503681484</v>
      </c>
      <c r="R191" s="42">
        <f>EXP(-'Yield curve'!R180*$R$9/100)</f>
        <v>0.2561377226653398</v>
      </c>
      <c r="S191" s="42">
        <f>EXP(-'Yield curve'!S180*$S$9/100)</f>
        <v>0.23362453583580861</v>
      </c>
      <c r="T191" s="42">
        <f>EXP(-'Yield curve'!T180*$T$9/100)</f>
        <v>0.21280904877069942</v>
      </c>
      <c r="U191" s="39">
        <f>EXP(-'Yield curve'!U180*$U$9/100)</f>
        <v>0.1935924699078839</v>
      </c>
      <c r="V191" s="39">
        <f t="shared" si="6"/>
        <v>76.50783013224185</v>
      </c>
      <c r="W191" s="39">
        <f t="shared" si="7"/>
        <v>5.1796968201087754</v>
      </c>
      <c r="X191" s="39">
        <f>-W191*Bonds!AS178</f>
        <v>-0.89113745135907574</v>
      </c>
      <c r="Y191" s="39">
        <f t="shared" si="8"/>
        <v>0</v>
      </c>
      <c r="Z191" s="39">
        <f t="shared" si="11"/>
        <v>-2.8180240545721911</v>
      </c>
      <c r="AA191" s="39">
        <f t="shared" si="9"/>
        <v>1.3261143671314812E-3</v>
      </c>
      <c r="AB191" s="42">
        <f>(-1/SQRT(2*PI())*EXP(-1*(NORMSINV($I$2))^2/2)/$I$2)*(W191*Bonds!AS178)</f>
        <v>-2.3750722076449295</v>
      </c>
      <c r="AC191" s="42">
        <f t="shared" si="10"/>
        <v>-7.5106377835223554</v>
      </c>
    </row>
    <row r="192" spans="1:29">
      <c r="A192" s="237">
        <v>42881</v>
      </c>
      <c r="B192" s="42">
        <f>EXP(-'Yield curve'!B181*$B$9/100)</f>
        <v>0.91979910216187144</v>
      </c>
      <c r="C192" s="42">
        <f>EXP(-'Yield curve'!C181*$C$9/100)</f>
        <v>0.84908158659737476</v>
      </c>
      <c r="D192" s="42">
        <f>EXP(-'Yield curve'!D181*$D$9/100)</f>
        <v>0.78568447377885264</v>
      </c>
      <c r="E192" s="42">
        <f>EXP(-'Yield curve'!E181*$E$9/100)</f>
        <v>0.72833075512570178</v>
      </c>
      <c r="F192" s="42">
        <f>EXP(-'Yield curve'!F181*$F$9/100)</f>
        <v>0.67671843067892135</v>
      </c>
      <c r="G192" s="42">
        <f>EXP(-'Yield curve'!G181*$G$9/100)</f>
        <v>0.62813510518964077</v>
      </c>
      <c r="H192" s="42">
        <f>EXP(-'Yield curve'!H181*$H$9/100)</f>
        <v>0.58373976695162666</v>
      </c>
      <c r="I192" s="42">
        <f>EXP(-'Yield curve'!I181*$I$9/100)</f>
        <v>0.54082113898002915</v>
      </c>
      <c r="J192" s="42">
        <f>EXP(-'Yield curve'!J181*$J$9/100)</f>
        <v>0.50112485368127624</v>
      </c>
      <c r="K192" s="42">
        <f>EXP(-'Yield curve'!K181*$K$9/100)</f>
        <v>0.46440419316009157</v>
      </c>
      <c r="L192" s="42">
        <f>EXP(-'Yield curve'!L181*$L$9/100)</f>
        <v>0.42803941350998281</v>
      </c>
      <c r="M192" s="42">
        <f>EXP(-'Yield curve'!M181*$M$9/100)</f>
        <v>0.3941751205618288</v>
      </c>
      <c r="N192" s="42">
        <f>EXP(-'Yield curve'!N181*$N$9/100)</f>
        <v>0.36267070688083192</v>
      </c>
      <c r="O192" s="42">
        <f>EXP(-'Yield curve'!O181*$O$9/100)</f>
        <v>0.33339076783688493</v>
      </c>
      <c r="P192" s="42">
        <f>EXP(-'Yield curve'!P181*$P$9/100)</f>
        <v>0.30620514290445849</v>
      </c>
      <c r="Q192" s="42">
        <f>EXP(-'Yield curve'!Q181*$Q$9/100)</f>
        <v>0.28009120407828353</v>
      </c>
      <c r="R192" s="42">
        <f>EXP(-'Yield curve'!R181*$R$9/100)</f>
        <v>0.25587659538577345</v>
      </c>
      <c r="S192" s="42">
        <f>EXP(-'Yield curve'!S181*$S$9/100)</f>
        <v>0.23345638671095587</v>
      </c>
      <c r="T192" s="42">
        <f>EXP(-'Yield curve'!T181*$T$9/100)</f>
        <v>0.21272819669503379</v>
      </c>
      <c r="U192" s="39">
        <f>EXP(-'Yield curve'!U181*$U$9/100)</f>
        <v>0.1935924699078839</v>
      </c>
      <c r="V192" s="39">
        <f t="shared" si="6"/>
        <v>76.406506366407029</v>
      </c>
      <c r="W192" s="39">
        <f t="shared" si="7"/>
        <v>5.1793623767323185</v>
      </c>
      <c r="X192" s="39">
        <f>-W192*Bonds!AS179</f>
        <v>-0.89107991227359051</v>
      </c>
      <c r="Y192" s="39">
        <f t="shared" si="8"/>
        <v>0</v>
      </c>
      <c r="Z192" s="39">
        <f t="shared" si="11"/>
        <v>-2.8178421000075748</v>
      </c>
      <c r="AA192" s="39">
        <f t="shared" si="9"/>
        <v>-2.1949105501486432E-3</v>
      </c>
      <c r="AB192" s="42">
        <f>(-1/SQRT(2*PI())*EXP(-1*(NORMSINV($I$2))^2/2)/$I$2)*(W192*Bonds!AS179)</f>
        <v>-2.3749188536560686</v>
      </c>
      <c r="AC192" s="42">
        <f t="shared" si="10"/>
        <v>-7.5101528356292828</v>
      </c>
    </row>
    <row r="193" spans="1:29">
      <c r="A193" s="237">
        <v>42880</v>
      </c>
      <c r="B193" s="42">
        <f>EXP(-'Yield curve'!B182*$B$9/100)</f>
        <v>0.91998308037951237</v>
      </c>
      <c r="C193" s="42">
        <f>EXP(-'Yield curve'!C182*$C$9/100)</f>
        <v>0.84891178726055494</v>
      </c>
      <c r="D193" s="42">
        <f>EXP(-'Yield curve'!D182*$D$9/100)</f>
        <v>0.78592021448032345</v>
      </c>
      <c r="E193" s="42">
        <f>EXP(-'Yield curve'!E182*$E$9/100)</f>
        <v>0.72905945016762375</v>
      </c>
      <c r="F193" s="42">
        <f>EXP(-'Yield curve'!F182*$F$9/100)</f>
        <v>0.67807322187988317</v>
      </c>
      <c r="G193" s="42">
        <f>EXP(-'Yield curve'!G182*$G$9/100)</f>
        <v>0.63002233994191226</v>
      </c>
      <c r="H193" s="42">
        <f>EXP(-'Yield curve'!H182*$H$9/100)</f>
        <v>0.58619662977316145</v>
      </c>
      <c r="I193" s="42">
        <f>EXP(-'Yield curve'!I182*$I$9/100)</f>
        <v>0.54356825289599542</v>
      </c>
      <c r="J193" s="42">
        <f>EXP(-'Yield curve'!J182*$J$9/100)</f>
        <v>0.50414064111831824</v>
      </c>
      <c r="K193" s="42">
        <f>EXP(-'Yield curve'!K182*$K$9/100)</f>
        <v>0.46766642700990924</v>
      </c>
      <c r="L193" s="42">
        <f>EXP(-'Yield curve'!L182*$L$9/100)</f>
        <v>0.43125315272354398</v>
      </c>
      <c r="M193" s="42">
        <f>EXP(-'Yield curve'!M182*$M$9/100)</f>
        <v>0.39730938281178979</v>
      </c>
      <c r="N193" s="42">
        <f>EXP(-'Yield curve'!N182*$N$9/100)</f>
        <v>0.3657007145151594</v>
      </c>
      <c r="O193" s="42">
        <f>EXP(-'Yield curve'!O182*$O$9/100)</f>
        <v>0.33629719534903263</v>
      </c>
      <c r="P193" s="42">
        <f>EXP(-'Yield curve'!P182*$P$9/100)</f>
        <v>0.30897342778667081</v>
      </c>
      <c r="Q193" s="42">
        <f>EXP(-'Yield curve'!Q182*$Q$9/100)</f>
        <v>0.28252167660336358</v>
      </c>
      <c r="R193" s="42">
        <f>EXP(-'Yield curve'!R182*$R$9/100)</f>
        <v>0.25797309047105033</v>
      </c>
      <c r="S193" s="42">
        <f>EXP(-'Yield curve'!S182*$S$9/100)</f>
        <v>0.23522800527480528</v>
      </c>
      <c r="T193" s="42">
        <f>EXP(-'Yield curve'!T182*$T$9/100)</f>
        <v>0.21418824523399838</v>
      </c>
      <c r="U193" s="39">
        <f>EXP(-'Yield curve'!U182*$U$9/100)</f>
        <v>0.19475751637158503</v>
      </c>
      <c r="V193" s="39">
        <f t="shared" si="6"/>
        <v>76.574580721505868</v>
      </c>
      <c r="W193" s="39">
        <f t="shared" si="7"/>
        <v>5.1907108327185121</v>
      </c>
      <c r="X193" s="39">
        <f>-W193*Bonds!AS180</f>
        <v>-0.8931818207611687</v>
      </c>
      <c r="Y193" s="39">
        <f t="shared" si="8"/>
        <v>0</v>
      </c>
      <c r="Z193" s="39">
        <f t="shared" si="11"/>
        <v>-2.8244889182615616</v>
      </c>
      <c r="AA193" s="39">
        <f t="shared" si="9"/>
        <v>-7.8901764096228622E-4</v>
      </c>
      <c r="AB193" s="42">
        <f>(-1/SQRT(2*PI())*EXP(-1*(NORMSINV($I$2))^2/2)/$I$2)*(W193*Bonds!AS180)</f>
        <v>-2.3805208900470274</v>
      </c>
      <c r="AC193" s="42">
        <f t="shared" si="10"/>
        <v>-7.5278680301598619</v>
      </c>
    </row>
    <row r="194" spans="1:29">
      <c r="A194" s="237">
        <v>42879</v>
      </c>
      <c r="B194" s="42">
        <f>EXP(-'Yield curve'!B183*$B$9/100)</f>
        <v>0.920259116707005</v>
      </c>
      <c r="C194" s="42">
        <f>EXP(-'Yield curve'!C183*$C$9/100)</f>
        <v>0.84942128716759835</v>
      </c>
      <c r="D194" s="42">
        <f>EXP(-'Yield curve'!D183*$D$9/100)</f>
        <v>0.78662786106655347</v>
      </c>
      <c r="E194" s="42">
        <f>EXP(-'Yield curve'!E183*$E$9/100)</f>
        <v>0.72964293108900746</v>
      </c>
      <c r="F194" s="42">
        <f>EXP(-'Yield curve'!F183*$F$9/100)</f>
        <v>0.67841234326410416</v>
      </c>
      <c r="G194" s="42">
        <f>EXP(-'Yield curve'!G183*$G$9/100)</f>
        <v>0.6302113749977355</v>
      </c>
      <c r="H194" s="42">
        <f>EXP(-'Yield curve'!H183*$H$9/100)</f>
        <v>0.58619662977316145</v>
      </c>
      <c r="I194" s="42">
        <f>EXP(-'Yield curve'!I183*$I$9/100)</f>
        <v>0.54356825289599542</v>
      </c>
      <c r="J194" s="42">
        <f>EXP(-'Yield curve'!J183*$J$9/100)</f>
        <v>0.50414064111831824</v>
      </c>
      <c r="K194" s="42">
        <f>EXP(-'Yield curve'!K183*$K$9/100)</f>
        <v>0.46766642700990924</v>
      </c>
      <c r="L194" s="42">
        <f>EXP(-'Yield curve'!L183*$L$9/100)</f>
        <v>0.43134803885423478</v>
      </c>
      <c r="M194" s="42">
        <f>EXP(-'Yield curve'!M183*$M$9/100)</f>
        <v>0.39750013709290444</v>
      </c>
      <c r="N194" s="42">
        <f>EXP(-'Yield curve'!N183*$N$9/100)</f>
        <v>0.36598607234756814</v>
      </c>
      <c r="O194" s="42">
        <f>EXP(-'Yield curve'!O183*$O$9/100)</f>
        <v>0.33667405921219212</v>
      </c>
      <c r="P194" s="42">
        <f>EXP(-'Yield curve'!P183*$P$9/100)</f>
        <v>0.30943723569731985</v>
      </c>
      <c r="Q194" s="42">
        <f>EXP(-'Yield curve'!Q183*$Q$9/100)</f>
        <v>0.28315523447886404</v>
      </c>
      <c r="R194" s="42">
        <f>EXP(-'Yield curve'!R183*$R$9/100)</f>
        <v>0.25876369713918368</v>
      </c>
      <c r="S194" s="42">
        <f>EXP(-'Yield curve'!S183*$S$9/100)</f>
        <v>0.23616135498842528</v>
      </c>
      <c r="T194" s="42">
        <f>EXP(-'Yield curve'!T183*$T$9/100)</f>
        <v>0.21524895295643898</v>
      </c>
      <c r="U194" s="39">
        <f>EXP(-'Yield curve'!U183*$U$9/100)</f>
        <v>0.19592957412690937</v>
      </c>
      <c r="V194" s="39">
        <f t="shared" si="6"/>
        <v>76.635047125603947</v>
      </c>
      <c r="W194" s="39">
        <f t="shared" si="7"/>
        <v>5.1951144068251907</v>
      </c>
      <c r="X194" s="39">
        <f>-W194*Bonds!AS181</f>
        <v>-0.89189373452769805</v>
      </c>
      <c r="Y194" s="39">
        <f t="shared" si="8"/>
        <v>0</v>
      </c>
      <c r="Z194" s="39">
        <f t="shared" si="11"/>
        <v>-2.8204156319410867</v>
      </c>
      <c r="AA194" s="39">
        <f t="shared" si="9"/>
        <v>-1.8410671400725942E-3</v>
      </c>
      <c r="AB194" s="42">
        <f>(-1/SQRT(2*PI())*EXP(-1*(NORMSINV($I$2))^2/2)/$I$2)*(W194*Bonds!AS181)</f>
        <v>-2.3770878643005497</v>
      </c>
      <c r="AC194" s="42">
        <f t="shared" si="10"/>
        <v>-7.5170118495349927</v>
      </c>
    </row>
    <row r="195" spans="1:29">
      <c r="A195" s="237">
        <v>42878</v>
      </c>
      <c r="B195" s="42">
        <f>EXP(-'Yield curve'!B184*$B$9/100)</f>
        <v>0.92016709539647656</v>
      </c>
      <c r="C195" s="42">
        <f>EXP(-'Yield curve'!C184*$C$9/100)</f>
        <v>0.84993109286631441</v>
      </c>
      <c r="D195" s="42">
        <f>EXP(-'Yield curve'!D184*$D$9/100)</f>
        <v>0.78780868825714112</v>
      </c>
      <c r="E195" s="42">
        <f>EXP(-'Yield curve'!E184*$E$9/100)</f>
        <v>0.73154247104170333</v>
      </c>
      <c r="F195" s="42">
        <f>EXP(-'Yield curve'!F184*$F$9/100)</f>
        <v>0.68113142717954711</v>
      </c>
      <c r="G195" s="42">
        <f>EXP(-'Yield curve'!G184*$G$9/100)</f>
        <v>0.63343366285996672</v>
      </c>
      <c r="H195" s="42">
        <f>EXP(-'Yield curve'!H184*$H$9/100)</f>
        <v>0.58990132608082657</v>
      </c>
      <c r="I195" s="42">
        <f>EXP(-'Yield curve'!I184*$I$9/100)</f>
        <v>0.54705824577925533</v>
      </c>
      <c r="J195" s="42">
        <f>EXP(-'Yield curve'!J184*$J$9/100)</f>
        <v>0.50732675287132789</v>
      </c>
      <c r="K195" s="42">
        <f>EXP(-'Yield curve'!K184*$K$9/100)</f>
        <v>0.47048086042893056</v>
      </c>
      <c r="L195" s="42">
        <f>EXP(-'Yield curve'!L184*$L$9/100)</f>
        <v>0.43372698918440677</v>
      </c>
      <c r="M195" s="42">
        <f>EXP(-'Yield curve'!M184*$M$9/100)</f>
        <v>0.3994127242880528</v>
      </c>
      <c r="N195" s="42">
        <f>EXP(-'Yield curve'!N184*$N$9/100)</f>
        <v>0.3674162049756558</v>
      </c>
      <c r="O195" s="42">
        <f>EXP(-'Yield curve'!O184*$O$9/100)</f>
        <v>0.33761806757293927</v>
      </c>
      <c r="P195" s="42">
        <f>EXP(-'Yield curve'!P184*$P$9/100)</f>
        <v>0.30990173984187974</v>
      </c>
      <c r="Q195" s="42">
        <f>EXP(-'Yield curve'!Q184*$Q$9/100)</f>
        <v>0.28315523447886409</v>
      </c>
      <c r="R195" s="42">
        <f>EXP(-'Yield curve'!R184*$R$9/100)</f>
        <v>0.25832417255579521</v>
      </c>
      <c r="S195" s="42">
        <f>EXP(-'Yield curve'!S184*$S$9/100)</f>
        <v>0.23531270260130818</v>
      </c>
      <c r="T195" s="42">
        <f>EXP(-'Yield curve'!T184*$T$9/100)</f>
        <v>0.21402552400951819</v>
      </c>
      <c r="U195" s="39">
        <f>EXP(-'Yield curve'!U184*$U$9/100)</f>
        <v>0.1943683905943277</v>
      </c>
      <c r="V195" s="39">
        <f t="shared" si="6"/>
        <v>76.776397628410763</v>
      </c>
      <c r="W195" s="39">
        <f t="shared" si="7"/>
        <v>5.1925308957250111</v>
      </c>
      <c r="X195" s="39">
        <f>-W195*Bonds!AS182</f>
        <v>-0.8907968433065625</v>
      </c>
      <c r="Y195" s="39">
        <f t="shared" si="8"/>
        <v>0</v>
      </c>
      <c r="Z195" s="39">
        <f t="shared" si="11"/>
        <v>-2.8169469573368553</v>
      </c>
      <c r="AA195" s="39">
        <f t="shared" si="9"/>
        <v>-4.2709838552634771E-4</v>
      </c>
      <c r="AB195" s="42">
        <f>(-1/SQRT(2*PI())*EXP(-1*(NORMSINV($I$2))^2/2)/$I$2)*(W195*Bonds!AS182)</f>
        <v>-2.3741644142198068</v>
      </c>
      <c r="AC195" s="42">
        <f t="shared" si="10"/>
        <v>-7.5077670886540417</v>
      </c>
    </row>
    <row r="196" spans="1:29">
      <c r="A196" s="237">
        <v>42877</v>
      </c>
      <c r="B196" s="42">
        <f>EXP(-'Yield curve'!B185*$B$9/100)</f>
        <v>0.92071936131692256</v>
      </c>
      <c r="C196" s="42">
        <f>EXP(-'Yield curve'!C185*$C$9/100)</f>
        <v>0.85044120454023298</v>
      </c>
      <c r="D196" s="42">
        <f>EXP(-'Yield curve'!D185*$D$9/100)</f>
        <v>0.78804506631855464</v>
      </c>
      <c r="E196" s="42">
        <f>EXP(-'Yield curve'!E185*$E$9/100)</f>
        <v>0.73168879416773658</v>
      </c>
      <c r="F196" s="42">
        <f>EXP(-'Yield curve'!F185*$F$9/100)</f>
        <v>0.68113142717954711</v>
      </c>
      <c r="G196" s="42">
        <f>EXP(-'Yield curve'!G185*$G$9/100)</f>
        <v>0.63305371665750987</v>
      </c>
      <c r="H196" s="42">
        <f>EXP(-'Yield curve'!H185*$H$9/100)</f>
        <v>0.58907604205792596</v>
      </c>
      <c r="I196" s="42">
        <f>EXP(-'Yield curve'!I185*$I$9/100)</f>
        <v>0.54632932084282948</v>
      </c>
      <c r="J196" s="42">
        <f>EXP(-'Yield curve'!J185*$J$9/100)</f>
        <v>0.50671832589707821</v>
      </c>
      <c r="K196" s="42">
        <f>EXP(-'Yield curve'!K185*$K$9/100)</f>
        <v>0.47001061473053796</v>
      </c>
      <c r="L196" s="42">
        <f>EXP(-'Yield curve'!L185*$L$9/100)</f>
        <v>0.43344082381650428</v>
      </c>
      <c r="M196" s="42">
        <f>EXP(-'Yield curve'!M185*$M$9/100)</f>
        <v>0.39931687673638988</v>
      </c>
      <c r="N196" s="42">
        <f>EXP(-'Yield curve'!N185*$N$9/100)</f>
        <v>0.36751174560869349</v>
      </c>
      <c r="O196" s="42">
        <f>EXP(-'Yield curve'!O185*$O$9/100)</f>
        <v>0.33790178589471304</v>
      </c>
      <c r="P196" s="42">
        <f>EXP(-'Yield curve'!P185*$P$9/100)</f>
        <v>0.31036694126548503</v>
      </c>
      <c r="Q196" s="42">
        <f>EXP(-'Yield curve'!Q185*$Q$9/100)</f>
        <v>0.28379021311466307</v>
      </c>
      <c r="R196" s="42">
        <f>EXP(-'Yield curve'!R185*$R$9/100)</f>
        <v>0.25911585518048175</v>
      </c>
      <c r="S196" s="42">
        <f>EXP(-'Yield curve'!S185*$S$9/100)</f>
        <v>0.23624638838131345</v>
      </c>
      <c r="T196" s="42">
        <f>EXP(-'Yield curve'!T185*$T$9/100)</f>
        <v>0.21508542590034443</v>
      </c>
      <c r="U196" s="39">
        <f>EXP(-'Yield curve'!U185*$U$9/100)</f>
        <v>0.19553810657669493</v>
      </c>
      <c r="V196" s="39">
        <f t="shared" si="6"/>
        <v>76.809202714883853</v>
      </c>
      <c r="W196" s="39">
        <f t="shared" si="7"/>
        <v>5.1960833627638721</v>
      </c>
      <c r="X196" s="39">
        <f>-W196*Bonds!AS183</f>
        <v>-0.89160525603706187</v>
      </c>
      <c r="Y196" s="39">
        <f t="shared" si="8"/>
        <v>0</v>
      </c>
      <c r="Z196" s="39">
        <f t="shared" si="11"/>
        <v>-2.8195033828547089</v>
      </c>
      <c r="AA196" s="39">
        <f t="shared" si="9"/>
        <v>1.0308883061589391E-3</v>
      </c>
      <c r="AB196" s="42">
        <f>(-1/SQRT(2*PI())*EXP(-1*(NORMSINV($I$2))^2/2)/$I$2)*(W196*Bonds!AS183)</f>
        <v>-2.3763190073250424</v>
      </c>
      <c r="AC196" s="42">
        <f t="shared" si="10"/>
        <v>-7.5145805102974812</v>
      </c>
    </row>
    <row r="197" spans="1:29">
      <c r="A197" s="237">
        <v>42874</v>
      </c>
      <c r="B197" s="42">
        <f>EXP(-'Yield curve'!B186*$B$9/100)</f>
        <v>0.920259116707005</v>
      </c>
      <c r="C197" s="42">
        <f>EXP(-'Yield curve'!C186*$C$9/100)</f>
        <v>0.84959118841459025</v>
      </c>
      <c r="D197" s="42">
        <f>EXP(-'Yield curve'!D186*$D$9/100)</f>
        <v>0.7873361448213938</v>
      </c>
      <c r="E197" s="42">
        <f>EXP(-'Yield curve'!E186*$E$9/100)</f>
        <v>0.73110367721039149</v>
      </c>
      <c r="F197" s="42">
        <f>EXP(-'Yield curve'!F186*$F$9/100)</f>
        <v>0.68079094659319728</v>
      </c>
      <c r="G197" s="42">
        <f>EXP(-'Yield curve'!G186*$G$9/100)</f>
        <v>0.63305371665750987</v>
      </c>
      <c r="H197" s="42">
        <f>EXP(-'Yield curve'!H186*$H$9/100)</f>
        <v>0.58948853964467818</v>
      </c>
      <c r="I197" s="42">
        <f>EXP(-'Yield curve'!I186*$I$9/100)</f>
        <v>0.54647502808849024</v>
      </c>
      <c r="J197" s="42">
        <f>EXP(-'Yield curve'!J186*$J$9/100)</f>
        <v>0.50656633319935351</v>
      </c>
      <c r="K197" s="42">
        <f>EXP(-'Yield curve'!K186*$K$9/100)</f>
        <v>0.46954083904279931</v>
      </c>
      <c r="L197" s="42">
        <f>EXP(-'Yield curve'!L186*$L$9/100)</f>
        <v>0.43277383865821722</v>
      </c>
      <c r="M197" s="42">
        <f>EXP(-'Yield curve'!M186*$M$9/100)</f>
        <v>0.39845528313871231</v>
      </c>
      <c r="N197" s="42">
        <f>EXP(-'Yield curve'!N186*$N$9/100)</f>
        <v>0.3664621636339066</v>
      </c>
      <c r="O197" s="42">
        <f>EXP(-'Yield curve'!O186*$O$9/100)</f>
        <v>0.33667405921219212</v>
      </c>
      <c r="P197" s="42">
        <f>EXP(-'Yield curve'!P186*$P$9/100)</f>
        <v>0.30897342778667081</v>
      </c>
      <c r="Q197" s="42">
        <f>EXP(-'Yield curve'!Q186*$Q$9/100)</f>
        <v>0.28243128413041746</v>
      </c>
      <c r="R197" s="42">
        <f>EXP(-'Yield curve'!R186*$R$9/100)</f>
        <v>0.25779772839939163</v>
      </c>
      <c r="S197" s="42">
        <f>EXP(-'Yield curve'!S186*$S$9/100)</f>
        <v>0.23497409616470788</v>
      </c>
      <c r="T197" s="42">
        <f>EXP(-'Yield curve'!T186*$T$9/100)</f>
        <v>0.21386292640618645</v>
      </c>
      <c r="U197" s="39">
        <f>EXP(-'Yield curve'!U186*$U$9/100)</f>
        <v>0.1943683905943277</v>
      </c>
      <c r="V197" s="39">
        <f t="shared" si="6"/>
        <v>76.730102549435259</v>
      </c>
      <c r="W197" s="39">
        <f t="shared" si="7"/>
        <v>5.1908106912688412</v>
      </c>
      <c r="X197" s="39">
        <f>-W197*Bonds!AS184</f>
        <v>-0.89082704895437237</v>
      </c>
      <c r="Y197" s="39">
        <f t="shared" si="8"/>
        <v>0</v>
      </c>
      <c r="Z197" s="39">
        <f t="shared" si="11"/>
        <v>-2.8170424759821353</v>
      </c>
      <c r="AA197" s="39">
        <f t="shared" si="9"/>
        <v>2.9818666245748915E-3</v>
      </c>
      <c r="AB197" s="42">
        <f>(-1/SQRT(2*PI())*EXP(-1*(NORMSINV($I$2))^2/2)/$I$2)*(W197*Bonds!AS184)</f>
        <v>-2.3742449187418844</v>
      </c>
      <c r="AC197" s="42">
        <f t="shared" si="10"/>
        <v>-7.5080216663057504</v>
      </c>
    </row>
    <row r="198" spans="1:29">
      <c r="A198" s="237">
        <v>42873</v>
      </c>
      <c r="B198" s="42">
        <f>EXP(-'Yield curve'!B187*$B$9/100)</f>
        <v>0.92044318693675586</v>
      </c>
      <c r="C198" s="42">
        <f>EXP(-'Yield curve'!C187*$C$9/100)</f>
        <v>0.84959118841459025</v>
      </c>
      <c r="D198" s="42">
        <f>EXP(-'Yield curve'!D187*$D$9/100)</f>
        <v>0.78639190810294757</v>
      </c>
      <c r="E198" s="42">
        <f>EXP(-'Yield curve'!E187*$E$9/100)</f>
        <v>0.7293511322802243</v>
      </c>
      <c r="F198" s="42">
        <f>EXP(-'Yield curve'!F187*$F$9/100)</f>
        <v>0.67807322187988317</v>
      </c>
      <c r="G198" s="42">
        <f>EXP(-'Yield curve'!G187*$G$9/100)</f>
        <v>0.62964443991929098</v>
      </c>
      <c r="H198" s="42">
        <f>EXP(-'Yield curve'!H187*$H$9/100)</f>
        <v>0.58537652869618273</v>
      </c>
      <c r="I198" s="42">
        <f>EXP(-'Yield curve'!I187*$I$9/100)</f>
        <v>0.54226525331398323</v>
      </c>
      <c r="J198" s="42">
        <f>EXP(-'Yield curve'!J187*$J$9/100)</f>
        <v>0.50232899772497464</v>
      </c>
      <c r="K198" s="42">
        <f>EXP(-'Yield curve'!K187*$K$9/100)</f>
        <v>0.46533393097431341</v>
      </c>
      <c r="L198" s="42">
        <f>EXP(-'Yield curve'!L187*$L$9/100)</f>
        <v>0.42888777114563337</v>
      </c>
      <c r="M198" s="42">
        <f>EXP(-'Yield curve'!M187*$M$9/100)</f>
        <v>0.3949326638021009</v>
      </c>
      <c r="N198" s="42">
        <f>EXP(-'Yield curve'!N187*$N$9/100)</f>
        <v>0.3633313685871431</v>
      </c>
      <c r="O198" s="42">
        <f>EXP(-'Yield curve'!O187*$O$9/100)</f>
        <v>0.3339513350714825</v>
      </c>
      <c r="P198" s="42">
        <f>EXP(-'Yield curve'!P187*$P$9/100)</f>
        <v>0.30666479527190599</v>
      </c>
      <c r="Q198" s="42">
        <f>EXP(-'Yield curve'!Q187*$Q$9/100)</f>
        <v>0.2804499503681484</v>
      </c>
      <c r="R198" s="42">
        <f>EXP(-'Yield curve'!R187*$R$9/100)</f>
        <v>0.2561377226653398</v>
      </c>
      <c r="S198" s="42">
        <f>EXP(-'Yield curve'!S187*$S$9/100)</f>
        <v>0.23362453583580861</v>
      </c>
      <c r="T198" s="42">
        <f>EXP(-'Yield curve'!T187*$T$9/100)</f>
        <v>0.21280904877069942</v>
      </c>
      <c r="U198" s="39">
        <f>EXP(-'Yield curve'!U187*$U$9/100)</f>
        <v>0.1935924699078839</v>
      </c>
      <c r="V198" s="39">
        <f t="shared" si="6"/>
        <v>76.501983837117592</v>
      </c>
      <c r="W198" s="39">
        <f t="shared" si="7"/>
        <v>5.1798416477861684</v>
      </c>
      <c r="X198" s="39">
        <f>-W198*Bonds!AS185</f>
        <v>-0.89184988138076571</v>
      </c>
      <c r="Y198" s="39">
        <f t="shared" si="8"/>
        <v>0</v>
      </c>
      <c r="Z198" s="39">
        <f t="shared" si="11"/>
        <v>-2.8202769561142147</v>
      </c>
      <c r="AA198" s="39">
        <f t="shared" si="9"/>
        <v>8.9228625083559443E-4</v>
      </c>
      <c r="AB198" s="42">
        <f>(-1/SQRT(2*PI())*EXP(-1*(NORMSINV($I$2))^2/2)/$I$2)*(W198*Bonds!AS185)</f>
        <v>-2.3769709862697388</v>
      </c>
      <c r="AC198" s="42">
        <f t="shared" si="10"/>
        <v>-7.5166422487491946</v>
      </c>
    </row>
    <row r="199" spans="1:29">
      <c r="A199" s="237">
        <v>42872</v>
      </c>
      <c r="B199" s="42">
        <f>EXP(-'Yield curve'!B188*$B$9/100)</f>
        <v>0.92035114722012468</v>
      </c>
      <c r="C199" s="42">
        <f>EXP(-'Yield curve'!C188*$C$9/100)</f>
        <v>0.84942128716759835</v>
      </c>
      <c r="D199" s="42">
        <f>EXP(-'Yield curve'!D188*$D$9/100)</f>
        <v>0.78662786106655347</v>
      </c>
      <c r="E199" s="42">
        <f>EXP(-'Yield curve'!E188*$E$9/100)</f>
        <v>0.72964293108900746</v>
      </c>
      <c r="F199" s="42">
        <f>EXP(-'Yield curve'!F188*$F$9/100)</f>
        <v>0.67841234326410416</v>
      </c>
      <c r="G199" s="42">
        <f>EXP(-'Yield curve'!G188*$G$9/100)</f>
        <v>0.6298333615881001</v>
      </c>
      <c r="H199" s="42">
        <f>EXP(-'Yield curve'!H188*$H$9/100)</f>
        <v>0.58537652869618273</v>
      </c>
      <c r="I199" s="42">
        <f>EXP(-'Yield curve'!I188*$I$9/100)</f>
        <v>0.54212066852526142</v>
      </c>
      <c r="J199" s="42">
        <f>EXP(-'Yield curve'!J188*$J$9/100)</f>
        <v>0.5020276907274781</v>
      </c>
      <c r="K199" s="42">
        <f>EXP(-'Yield curve'!K188*$K$9/100)</f>
        <v>0.46486882963276832</v>
      </c>
      <c r="L199" s="42">
        <f>EXP(-'Yield curve'!L188*$L$9/100)</f>
        <v>0.4281335925402685</v>
      </c>
      <c r="M199" s="42">
        <f>EXP(-'Yield curve'!M188*$M$9/100)</f>
        <v>0.39389141662069904</v>
      </c>
      <c r="N199" s="42">
        <f>EXP(-'Yield curve'!N188*$N$9/100)</f>
        <v>0.3620112464853017</v>
      </c>
      <c r="O199" s="42">
        <f>EXP(-'Yield curve'!O188*$O$9/100)</f>
        <v>0.33236550398877845</v>
      </c>
      <c r="P199" s="42">
        <f>EXP(-'Yield curve'!P188*$P$9/100)</f>
        <v>0.30483031544319683</v>
      </c>
      <c r="Q199" s="42">
        <f>EXP(-'Yield curve'!Q188*$Q$9/100)</f>
        <v>0.27839341606314294</v>
      </c>
      <c r="R199" s="42">
        <f>EXP(-'Yield curve'!R188*$R$9/100)</f>
        <v>0.2538834437897538</v>
      </c>
      <c r="S199" s="42">
        <f>EXP(-'Yield curve'!S188*$S$9/100)</f>
        <v>0.23119818328005884</v>
      </c>
      <c r="T199" s="42">
        <f>EXP(-'Yield curve'!T188*$T$9/100)</f>
        <v>0.2102369607264902</v>
      </c>
      <c r="U199" s="39">
        <f>EXP(-'Yield curve'!U188*$U$9/100)</f>
        <v>0.19090105916394634</v>
      </c>
      <c r="V199" s="39">
        <f t="shared" si="6"/>
        <v>76.433783023426443</v>
      </c>
      <c r="W199" s="39">
        <f t="shared" si="7"/>
        <v>5.1665096820176144</v>
      </c>
      <c r="X199" s="39">
        <f>-W199*Bonds!AS186</f>
        <v>-0.88882728394863797</v>
      </c>
      <c r="Y199" s="39">
        <f t="shared" si="8"/>
        <v>0</v>
      </c>
      <c r="Z199" s="39">
        <f t="shared" si="11"/>
        <v>-2.8107186637789146</v>
      </c>
      <c r="AA199" s="39">
        <f t="shared" si="9"/>
        <v>-2.3587373148011848E-3</v>
      </c>
      <c r="AB199" s="42">
        <f>(-1/SQRT(2*PI())*EXP(-1*(NORMSINV($I$2))^2/2)/$I$2)*(W199*Bonds!AS186)</f>
        <v>-2.3689151166112512</v>
      </c>
      <c r="AC199" s="42">
        <f t="shared" si="10"/>
        <v>-7.4911673520949318</v>
      </c>
    </row>
    <row r="200" spans="1:29">
      <c r="A200" s="237">
        <v>42871</v>
      </c>
      <c r="B200" s="42">
        <f>EXP(-'Yield curve'!B189*$B$9/100)</f>
        <v>0.92044318693675586</v>
      </c>
      <c r="C200" s="42">
        <f>EXP(-'Yield curve'!C189*$C$9/100)</f>
        <v>0.84976112364522982</v>
      </c>
      <c r="D200" s="42">
        <f>EXP(-'Yield curve'!D189*$D$9/100)</f>
        <v>0.7873361448213938</v>
      </c>
      <c r="E200" s="42">
        <f>EXP(-'Yield curve'!E189*$E$9/100)</f>
        <v>0.73095747109604825</v>
      </c>
      <c r="F200" s="42">
        <f>EXP(-'Yield curve'!F189*$F$9/100)</f>
        <v>0.68045063620458768</v>
      </c>
      <c r="G200" s="42">
        <f>EXP(-'Yield curve'!G189*$G$9/100)</f>
        <v>0.63229450781393204</v>
      </c>
      <c r="H200" s="42">
        <f>EXP(-'Yield curve'!H189*$H$9/100)</f>
        <v>0.58825191262425613</v>
      </c>
      <c r="I200" s="42">
        <f>EXP(-'Yield curve'!I189*$I$9/100)</f>
        <v>0.54501970264326283</v>
      </c>
      <c r="J200" s="42">
        <f>EXP(-'Yield curve'!J189*$J$9/100)</f>
        <v>0.50489741952190248</v>
      </c>
      <c r="K200" s="42">
        <f>EXP(-'Yield curve'!K189*$K$9/100)</f>
        <v>0.46766642700990924</v>
      </c>
      <c r="L200" s="42">
        <f>EXP(-'Yield curve'!L189*$L$9/100)</f>
        <v>0.43077903506806547</v>
      </c>
      <c r="M200" s="42">
        <f>EXP(-'Yield curve'!M189*$M$9/100)</f>
        <v>0.39635698362921218</v>
      </c>
      <c r="N200" s="42">
        <f>EXP(-'Yield curve'!N189*$N$9/100)</f>
        <v>0.36427725927050641</v>
      </c>
      <c r="O200" s="42">
        <f>EXP(-'Yield curve'!O189*$O$9/100)</f>
        <v>0.33441919436567147</v>
      </c>
      <c r="P200" s="42">
        <f>EXP(-'Yield curve'!P189*$P$9/100)</f>
        <v>0.30666479527190599</v>
      </c>
      <c r="Q200" s="42">
        <f>EXP(-'Yield curve'!Q189*$Q$9/100)</f>
        <v>0.28009120407828353</v>
      </c>
      <c r="R200" s="42">
        <f>EXP(-'Yield curve'!R189*$R$9/100)</f>
        <v>0.25544197470586677</v>
      </c>
      <c r="S200" s="42">
        <f>EXP(-'Yield curve'!S189*$S$9/100)</f>
        <v>0.23261745470245809</v>
      </c>
      <c r="T200" s="42">
        <f>EXP(-'Yield curve'!T189*$T$9/100)</f>
        <v>0.21151909518681114</v>
      </c>
      <c r="U200" s="39">
        <f>EXP(-'Yield curve'!U189*$U$9/100)</f>
        <v>0.19204990862075413</v>
      </c>
      <c r="V200" s="39">
        <f t="shared" si="6"/>
        <v>76.614496495164289</v>
      </c>
      <c r="W200" s="39">
        <f t="shared" si="7"/>
        <v>5.1763777837898717</v>
      </c>
      <c r="X200" s="39">
        <f>-W200*Bonds!AS187</f>
        <v>-0.89007355303334812</v>
      </c>
      <c r="Y200" s="39">
        <f t="shared" si="8"/>
        <v>0</v>
      </c>
      <c r="Z200" s="39">
        <f t="shared" si="11"/>
        <v>-2.814659712664052</v>
      </c>
      <c r="AA200" s="39">
        <f t="shared" si="9"/>
        <v>-1.2630950559555654E-3</v>
      </c>
      <c r="AB200" s="42">
        <f>(-1/SQRT(2*PI())*EXP(-1*(NORMSINV($I$2))^2/2)/$I$2)*(W200*Bonds!AS187)</f>
        <v>-2.3722366906981982</v>
      </c>
      <c r="AC200" s="42">
        <f t="shared" si="10"/>
        <v>-7.5016710916266778</v>
      </c>
    </row>
    <row r="201" spans="1:29">
      <c r="A201" s="237">
        <v>42870</v>
      </c>
      <c r="B201" s="42">
        <f>EXP(-'Yield curve'!B190*$B$9/100)</f>
        <v>0.92044318693675586</v>
      </c>
      <c r="C201" s="42">
        <f>EXP(-'Yield curve'!C190*$C$9/100)</f>
        <v>0.85010109608464279</v>
      </c>
      <c r="D201" s="42">
        <f>EXP(-'Yield curve'!D190*$D$9/100)</f>
        <v>0.78804506631855464</v>
      </c>
      <c r="E201" s="42">
        <f>EXP(-'Yield curve'!E190*$E$9/100)</f>
        <v>0.73198152822831264</v>
      </c>
      <c r="F201" s="42">
        <f>EXP(-'Yield curve'!F190*$F$9/100)</f>
        <v>0.68181289928599054</v>
      </c>
      <c r="G201" s="42">
        <f>EXP(-'Yield curve'!G190*$G$9/100)</f>
        <v>0.63400400977415361</v>
      </c>
      <c r="H201" s="42">
        <f>EXP(-'Yield curve'!H190*$H$9/100)</f>
        <v>0.59031440156863668</v>
      </c>
      <c r="I201" s="42">
        <f>EXP(-'Yield curve'!I190*$I$9/100)</f>
        <v>0.54705824577925533</v>
      </c>
      <c r="J201" s="42">
        <f>EXP(-'Yield curve'!J190*$J$9/100)</f>
        <v>0.50687036419945231</v>
      </c>
      <c r="K201" s="42">
        <f>EXP(-'Yield curve'!K190*$K$9/100)</f>
        <v>0.46954083904279931</v>
      </c>
      <c r="L201" s="42">
        <f>EXP(-'Yield curve'!L190*$L$9/100)</f>
        <v>0.43239316520108528</v>
      </c>
      <c r="M201" s="42">
        <f>EXP(-'Yield curve'!M190*$M$9/100)</f>
        <v>0.39769098295805244</v>
      </c>
      <c r="N201" s="42">
        <f>EXP(-'Yield curve'!N190*$N$9/100)</f>
        <v>0.36532058347446722</v>
      </c>
      <c r="O201" s="42">
        <f>EXP(-'Yield curve'!O190*$O$9/100)</f>
        <v>0.33516913297872297</v>
      </c>
      <c r="P201" s="42">
        <f>EXP(-'Yield curve'!P190*$P$9/100)</f>
        <v>0.30712513763527222</v>
      </c>
      <c r="Q201" s="42">
        <f>EXP(-'Yield curve'!Q190*$Q$9/100)</f>
        <v>0.28036022074153649</v>
      </c>
      <c r="R201" s="42">
        <f>EXP(-'Yield curve'!R190*$R$9/100)</f>
        <v>0.25552883974348634</v>
      </c>
      <c r="S201" s="42">
        <f>EXP(-'Yield curve'!S190*$S$9/100)</f>
        <v>0.23253372749056767</v>
      </c>
      <c r="T201" s="42">
        <f>EXP(-'Yield curve'!T190*$T$9/100)</f>
        <v>0.21127810081119194</v>
      </c>
      <c r="U201" s="39">
        <f>EXP(-'Yield curve'!U190*$U$9/100)</f>
        <v>0.19166619264739129</v>
      </c>
      <c r="V201" s="39">
        <f t="shared" si="6"/>
        <v>76.711390272953537</v>
      </c>
      <c r="W201" s="39">
        <f t="shared" si="7"/>
        <v>5.1775354525074411</v>
      </c>
      <c r="X201" s="39">
        <f>-W201*Bonds!AS188</f>
        <v>-0.88981798952019242</v>
      </c>
      <c r="Y201" s="39">
        <f t="shared" si="8"/>
        <v>0</v>
      </c>
      <c r="Z201" s="39">
        <f t="shared" si="11"/>
        <v>-2.8138515498756456</v>
      </c>
      <c r="AA201" s="39">
        <f t="shared" si="9"/>
        <v>1.2181389555085964E-3</v>
      </c>
      <c r="AB201" s="42">
        <f>(-1/SQRT(2*PI())*EXP(-1*(NORMSINV($I$2))^2/2)/$I$2)*(W201*Bonds!AS188)</f>
        <v>-2.3715555591887338</v>
      </c>
      <c r="AC201" s="42">
        <f t="shared" si="10"/>
        <v>-7.499517164670662</v>
      </c>
    </row>
    <row r="202" spans="1:29">
      <c r="A202" s="237">
        <v>42867</v>
      </c>
      <c r="B202" s="42">
        <f>EXP(-'Yield curve'!B191*$B$9/100)</f>
        <v>0.92090352360480088</v>
      </c>
      <c r="C202" s="42">
        <f>EXP(-'Yield curve'!C191*$C$9/100)</f>
        <v>0.85078144906641773</v>
      </c>
      <c r="D202" s="42">
        <f>EXP(-'Yield curve'!D191*$D$9/100)</f>
        <v>0.78828151530402468</v>
      </c>
      <c r="E202" s="42">
        <f>EXP(-'Yield curve'!E191*$E$9/100)</f>
        <v>0.73124991256888205</v>
      </c>
      <c r="F202" s="42">
        <f>EXP(-'Yield curve'!F191*$F$9/100)</f>
        <v>0.67977052568032104</v>
      </c>
      <c r="G202" s="42">
        <f>EXP(-'Yield curve'!G191*$G$9/100)</f>
        <v>0.63115740140265586</v>
      </c>
      <c r="H202" s="42">
        <f>EXP(-'Yield curve'!H191*$H$9/100)</f>
        <v>0.58660711106569374</v>
      </c>
      <c r="I202" s="42">
        <f>EXP(-'Yield curve'!I191*$I$9/100)</f>
        <v>0.54327842712152741</v>
      </c>
      <c r="J202" s="42">
        <f>EXP(-'Yield curve'!J191*$J$9/100)</f>
        <v>0.50308305662435071</v>
      </c>
      <c r="K202" s="42">
        <f>EXP(-'Yield curve'!K191*$K$9/100)</f>
        <v>0.46579949764982831</v>
      </c>
      <c r="L202" s="42">
        <f>EXP(-'Yield curve'!L191*$L$9/100)</f>
        <v>0.42935980726616302</v>
      </c>
      <c r="M202" s="42">
        <f>EXP(-'Yield curve'!M191*$M$9/100)</f>
        <v>0.39540686746395604</v>
      </c>
      <c r="N202" s="42">
        <f>EXP(-'Yield curve'!N191*$N$9/100)</f>
        <v>0.36380400651439593</v>
      </c>
      <c r="O202" s="42">
        <f>EXP(-'Yield curve'!O191*$O$9/100)</f>
        <v>0.33441919436567147</v>
      </c>
      <c r="P202" s="42">
        <f>EXP(-'Yield curve'!P191*$P$9/100)</f>
        <v>0.30712513763527222</v>
      </c>
      <c r="Q202" s="42">
        <f>EXP(-'Yield curve'!Q191*$Q$9/100)</f>
        <v>0.2808091561472747</v>
      </c>
      <c r="R202" s="42">
        <f>EXP(-'Yield curve'!R191*$R$9/100)</f>
        <v>0.25639911643061591</v>
      </c>
      <c r="S202" s="42">
        <f>EXP(-'Yield curve'!S191*$S$9/100)</f>
        <v>0.23379280607162609</v>
      </c>
      <c r="T202" s="42">
        <f>EXP(-'Yield curve'!T191*$T$9/100)</f>
        <v>0.21288993157599187</v>
      </c>
      <c r="U202" s="39">
        <f>EXP(-'Yield curve'!U191*$U$9/100)</f>
        <v>0.1935924699078839</v>
      </c>
      <c r="V202" s="39">
        <f t="shared" si="6"/>
        <v>76.618058830796301</v>
      </c>
      <c r="W202" s="39">
        <f t="shared" si="7"/>
        <v>5.1789137420145517</v>
      </c>
      <c r="X202" s="39">
        <f>-W202*Bonds!AS189</f>
        <v>-0.89000751271192524</v>
      </c>
      <c r="Y202" s="39">
        <f t="shared" si="8"/>
        <v>0</v>
      </c>
      <c r="Z202" s="39">
        <f t="shared" si="11"/>
        <v>-2.8144508748309462</v>
      </c>
      <c r="AA202" s="39">
        <f t="shared" si="9"/>
        <v>1.4797290437140731E-3</v>
      </c>
      <c r="AB202" s="42">
        <f>(-1/SQRT(2*PI())*EXP(-1*(NORMSINV($I$2))^2/2)/$I$2)*(W202*Bonds!AS189)</f>
        <v>-2.3720606790944259</v>
      </c>
      <c r="AC202" s="42">
        <f t="shared" si="10"/>
        <v>-7.5011144940641383</v>
      </c>
    </row>
    <row r="203" spans="1:29">
      <c r="A203" s="237">
        <v>42866</v>
      </c>
      <c r="B203" s="42">
        <f>EXP(-'Yield curve'!B192*$B$9/100)</f>
        <v>0.92081143785680453</v>
      </c>
      <c r="C203" s="42">
        <f>EXP(-'Yield curve'!C192*$C$9/100)</f>
        <v>0.84976112364522982</v>
      </c>
      <c r="D203" s="42">
        <f>EXP(-'Yield curve'!D192*$D$9/100)</f>
        <v>0.7873361448213938</v>
      </c>
      <c r="E203" s="42">
        <f>EXP(-'Yield curve'!E192*$E$9/100)</f>
        <v>0.7308112942200039</v>
      </c>
      <c r="F203" s="42">
        <f>EXP(-'Yield curve'!F192*$F$9/100)</f>
        <v>0.68011049592864059</v>
      </c>
      <c r="G203" s="42">
        <f>EXP(-'Yield curve'!G192*$G$9/100)</f>
        <v>0.6319152448994958</v>
      </c>
      <c r="H203" s="42">
        <f>EXP(-'Yield curve'!H192*$H$9/100)</f>
        <v>0.58784028037351521</v>
      </c>
      <c r="I203" s="42">
        <f>EXP(-'Yield curve'!I192*$I$9/100)</f>
        <v>0.54414836837233493</v>
      </c>
      <c r="J203" s="42">
        <f>EXP(-'Yield curve'!J192*$J$9/100)</f>
        <v>0.50353603518508883</v>
      </c>
      <c r="K203" s="42">
        <f>EXP(-'Yield curve'!K192*$K$9/100)</f>
        <v>0.46579949764982831</v>
      </c>
      <c r="L203" s="42">
        <f>EXP(-'Yield curve'!L192*$L$9/100)</f>
        <v>0.42869910203657724</v>
      </c>
      <c r="M203" s="42">
        <f>EXP(-'Yield curve'!M192*$M$9/100)</f>
        <v>0.39408052988422926</v>
      </c>
      <c r="N203" s="42">
        <f>EXP(-'Yield curve'!N192*$N$9/100)</f>
        <v>0.36182304957256745</v>
      </c>
      <c r="O203" s="42">
        <f>EXP(-'Yield curve'!O192*$O$9/100)</f>
        <v>0.33180759871372772</v>
      </c>
      <c r="P203" s="42">
        <f>EXP(-'Yield curve'!P192*$P$9/100)</f>
        <v>0.30391719486257851</v>
      </c>
      <c r="Q203" s="42">
        <f>EXP(-'Yield curve'!Q192*$Q$9/100)</f>
        <v>0.27741519391961994</v>
      </c>
      <c r="R203" s="42">
        <f>EXP(-'Yield curve'!R192*$R$9/100)</f>
        <v>0.25284970959085301</v>
      </c>
      <c r="S203" s="42">
        <f>EXP(-'Yield curve'!S192*$S$9/100)</f>
        <v>0.23011870373470952</v>
      </c>
      <c r="T203" s="42">
        <f>EXP(-'Yield curve'!T192*$T$9/100)</f>
        <v>0.20912146993185995</v>
      </c>
      <c r="U203" s="39">
        <f>EXP(-'Yield curve'!U192*$U$9/100)</f>
        <v>0.18975908216588572</v>
      </c>
      <c r="V203" s="39">
        <f t="shared" si="6"/>
        <v>76.504852378746406</v>
      </c>
      <c r="W203" s="39">
        <f t="shared" si="7"/>
        <v>5.1616926668240977</v>
      </c>
      <c r="X203" s="39">
        <f>-W203*Bonds!AS190</f>
        <v>-0.88694345942988528</v>
      </c>
      <c r="Y203" s="39">
        <f t="shared" si="8"/>
        <v>0</v>
      </c>
      <c r="Z203" s="39">
        <f t="shared" si="11"/>
        <v>-2.8047614875875855</v>
      </c>
      <c r="AA203" s="39">
        <f t="shared" si="9"/>
        <v>4.2068249188820239E-4</v>
      </c>
      <c r="AB203" s="42">
        <f>(-1/SQRT(2*PI())*EXP(-1*(NORMSINV($I$2))^2/2)/$I$2)*(W203*Bonds!AS190)</f>
        <v>-2.3638943207152354</v>
      </c>
      <c r="AC203" s="42">
        <f t="shared" si="10"/>
        <v>-7.475290201396696</v>
      </c>
    </row>
    <row r="204" spans="1:29">
      <c r="A204" s="237">
        <v>42865</v>
      </c>
      <c r="B204" s="42">
        <f>EXP(-'Yield curve'!B193*$B$9/100)</f>
        <v>0.91970712685049749</v>
      </c>
      <c r="C204" s="42">
        <f>EXP(-'Yield curve'!C193*$C$9/100)</f>
        <v>0.84908158659737476</v>
      </c>
      <c r="D204" s="42">
        <f>EXP(-'Yield curve'!D193*$D$9/100)</f>
        <v>0.78709997940453114</v>
      </c>
      <c r="E204" s="42">
        <f>EXP(-'Yield curve'!E193*$E$9/100)</f>
        <v>0.73066514657641135</v>
      </c>
      <c r="F204" s="42">
        <f>EXP(-'Yield curve'!F193*$F$9/100)</f>
        <v>0.68011049592864059</v>
      </c>
      <c r="G204" s="42">
        <f>EXP(-'Yield curve'!G193*$G$9/100)</f>
        <v>0.6319152448994958</v>
      </c>
      <c r="H204" s="42">
        <f>EXP(-'Yield curve'!H193*$H$9/100)</f>
        <v>0.58784028037351521</v>
      </c>
      <c r="I204" s="42">
        <f>EXP(-'Yield curve'!I193*$I$9/100)</f>
        <v>0.54414836837233493</v>
      </c>
      <c r="J204" s="42">
        <f>EXP(-'Yield curve'!J193*$J$9/100)</f>
        <v>0.50353603518508883</v>
      </c>
      <c r="K204" s="42">
        <f>EXP(-'Yield curve'!K193*$K$9/100)</f>
        <v>0.46579949764982831</v>
      </c>
      <c r="L204" s="42">
        <f>EXP(-'Yield curve'!L193*$L$9/100)</f>
        <v>0.42869910203657724</v>
      </c>
      <c r="M204" s="42">
        <f>EXP(-'Yield curve'!M193*$M$9/100)</f>
        <v>0.39408052988422926</v>
      </c>
      <c r="N204" s="42">
        <f>EXP(-'Yield curve'!N193*$N$9/100)</f>
        <v>0.36182304957256745</v>
      </c>
      <c r="O204" s="42">
        <f>EXP(-'Yield curve'!O193*$O$9/100)</f>
        <v>0.33180759871372772</v>
      </c>
      <c r="P204" s="42">
        <f>EXP(-'Yield curve'!P193*$P$9/100)</f>
        <v>0.30391719486257851</v>
      </c>
      <c r="Q204" s="42">
        <f>EXP(-'Yield curve'!Q193*$Q$9/100)</f>
        <v>0.27741519391961994</v>
      </c>
      <c r="R204" s="42">
        <f>EXP(-'Yield curve'!R193*$R$9/100)</f>
        <v>0.25284970959085301</v>
      </c>
      <c r="S204" s="42">
        <f>EXP(-'Yield curve'!S193*$S$9/100)</f>
        <v>0.23011870373470952</v>
      </c>
      <c r="T204" s="42">
        <f>EXP(-'Yield curve'!T193*$T$9/100)</f>
        <v>0.20912146993185995</v>
      </c>
      <c r="U204" s="39">
        <f>EXP(-'Yield curve'!U193*$U$9/100)</f>
        <v>0.18975908216588572</v>
      </c>
      <c r="V204" s="39">
        <f t="shared" si="6"/>
        <v>76.472681660464104</v>
      </c>
      <c r="W204" s="39">
        <f t="shared" si="7"/>
        <v>5.1632722721718789</v>
      </c>
      <c r="X204" s="39">
        <f>-W204*Bonds!AS191</f>
        <v>-0.88606095884843228</v>
      </c>
      <c r="Y204" s="39">
        <f t="shared" si="8"/>
        <v>0</v>
      </c>
      <c r="Z204" s="39">
        <f t="shared" si="11"/>
        <v>-2.8019707757137713</v>
      </c>
      <c r="AA204" s="39">
        <f t="shared" si="9"/>
        <v>5.2408796846583616E-3</v>
      </c>
      <c r="AB204" s="42">
        <f>(-1/SQRT(2*PI())*EXP(-1*(NORMSINV($I$2))^2/2)/$I$2)*(W204*Bonds!AS191)</f>
        <v>-2.3615422676160835</v>
      </c>
      <c r="AC204" s="42">
        <f t="shared" si="10"/>
        <v>-7.467852356425718</v>
      </c>
    </row>
    <row r="205" spans="1:29">
      <c r="A205" s="237">
        <v>42860</v>
      </c>
      <c r="B205" s="42">
        <f>EXP(-'Yield curve'!B194*$B$9/100)</f>
        <v>0.91878787942396423</v>
      </c>
      <c r="C205" s="42">
        <f>EXP(-'Yield curve'!C194*$C$9/100)</f>
        <v>0.84772414230384185</v>
      </c>
      <c r="D205" s="42">
        <f>EXP(-'Yield curve'!D194*$D$9/100)</f>
        <v>0.78450683052143555</v>
      </c>
      <c r="E205" s="42">
        <f>EXP(-'Yield curve'!E194*$E$9/100)</f>
        <v>0.72702093895467979</v>
      </c>
      <c r="F205" s="42">
        <f>EXP(-'Yield curve'!F194*$F$9/100)</f>
        <v>0.67536634635258452</v>
      </c>
      <c r="G205" s="42">
        <f>EXP(-'Yield curve'!G194*$G$9/100)</f>
        <v>0.62662938851993322</v>
      </c>
      <c r="H205" s="42">
        <f>EXP(-'Yield curve'!H194*$H$9/100)</f>
        <v>0.58210758172983346</v>
      </c>
      <c r="I205" s="42">
        <f>EXP(-'Yield curve'!I194*$I$9/100)</f>
        <v>0.53866217523022619</v>
      </c>
      <c r="J205" s="42">
        <f>EXP(-'Yield curve'!J194*$J$9/100)</f>
        <v>0.49842607273797873</v>
      </c>
      <c r="K205" s="42">
        <f>EXP(-'Yield curve'!K194*$K$9/100)</f>
        <v>0.46116471520865843</v>
      </c>
      <c r="L205" s="42">
        <f>EXP(-'Yield curve'!L194*$L$9/100)</f>
        <v>0.42419585849264674</v>
      </c>
      <c r="M205" s="42">
        <f>EXP(-'Yield curve'!M194*$M$9/100)</f>
        <v>0.3897538082831023</v>
      </c>
      <c r="N205" s="42">
        <f>EXP(-'Yield curve'!N194*$N$9/100)</f>
        <v>0.35770738039906858</v>
      </c>
      <c r="O205" s="42">
        <f>EXP(-'Yield curve'!O194*$O$9/100)</f>
        <v>0.32792839577308031</v>
      </c>
      <c r="P205" s="42">
        <f>EXP(-'Yield curve'!P194*$P$9/100)</f>
        <v>0.30029198329606105</v>
      </c>
      <c r="Q205" s="42">
        <f>EXP(-'Yield curve'!Q194*$Q$9/100)</f>
        <v>0.27406225236152182</v>
      </c>
      <c r="R205" s="42">
        <f>EXP(-'Yield curve'!R194*$R$9/100)</f>
        <v>0.24977369277175279</v>
      </c>
      <c r="S205" s="42">
        <f>EXP(-'Yield curve'!S194*$S$9/100)</f>
        <v>0.22731921860094018</v>
      </c>
      <c r="T205" s="42">
        <f>EXP(-'Yield curve'!T194*$T$9/100)</f>
        <v>0.20659395131502356</v>
      </c>
      <c r="U205" s="39">
        <f>EXP(-'Yield curve'!U194*$U$9/100)</f>
        <v>0.18749558134675462</v>
      </c>
      <c r="V205" s="39">
        <f t="shared" si="6"/>
        <v>76.073987047217372</v>
      </c>
      <c r="W205" s="39">
        <f t="shared" si="7"/>
        <v>5.1468531115444325</v>
      </c>
      <c r="X205" s="39">
        <f>-W205*Bonds!AS192</f>
        <v>-0.87918107141921131</v>
      </c>
      <c r="Y205" s="39">
        <f t="shared" si="8"/>
        <v>0</v>
      </c>
      <c r="Z205" s="39">
        <f t="shared" si="11"/>
        <v>-2.7802146613918723</v>
      </c>
      <c r="AA205" s="39">
        <f t="shared" si="9"/>
        <v>-1.9493884232943959E-3</v>
      </c>
      <c r="AB205" s="42">
        <f>(-1/SQRT(2*PI())*EXP(-1*(NORMSINV($I$2))^2/2)/$I$2)*(W205*Bonds!AS192)</f>
        <v>-2.3432058938053455</v>
      </c>
      <c r="AC205" s="42">
        <f t="shared" si="10"/>
        <v>-7.4098676511555244</v>
      </c>
    </row>
    <row r="206" spans="1:29">
      <c r="A206" s="237">
        <v>42859</v>
      </c>
      <c r="B206" s="42">
        <f>EXP(-'Yield curve'!B195*$B$9/100)</f>
        <v>0.91989108667123642</v>
      </c>
      <c r="C206" s="42">
        <f>EXP(-'Yield curve'!C195*$C$9/100)</f>
        <v>0.84908158659737476</v>
      </c>
      <c r="D206" s="42">
        <f>EXP(-'Yield curve'!D195*$D$9/100)</f>
        <v>0.78615602591461409</v>
      </c>
      <c r="E206" s="42">
        <f>EXP(-'Yield curve'!E195*$E$9/100)</f>
        <v>0.72891365285780729</v>
      </c>
      <c r="F206" s="42">
        <f>EXP(-'Yield curve'!F195*$F$9/100)</f>
        <v>0.67739548758163015</v>
      </c>
      <c r="G206" s="42">
        <f>EXP(-'Yield curve'!G195*$G$9/100)</f>
        <v>0.62870068125536471</v>
      </c>
      <c r="H206" s="42">
        <f>EXP(-'Yield curve'!H195*$H$9/100)</f>
        <v>0.584148527838112</v>
      </c>
      <c r="I206" s="42">
        <f>EXP(-'Yield curve'!I195*$I$9/100)</f>
        <v>0.54053277794235177</v>
      </c>
      <c r="J206" s="42">
        <f>EXP(-'Yield curve'!J195*$J$9/100)</f>
        <v>0.5000735956957677</v>
      </c>
      <c r="K206" s="42">
        <f>EXP(-'Yield curve'!K195*$K$9/100)</f>
        <v>0.46255028667230147</v>
      </c>
      <c r="L206" s="42">
        <f>EXP(-'Yield curve'!L195*$L$9/100)</f>
        <v>0.42531721509850318</v>
      </c>
      <c r="M206" s="42">
        <f>EXP(-'Yield curve'!M195*$M$9/100)</f>
        <v>0.39059658638166822</v>
      </c>
      <c r="N206" s="42">
        <f>EXP(-'Yield curve'!N195*$N$9/100)</f>
        <v>0.35826583939725415</v>
      </c>
      <c r="O206" s="42">
        <f>EXP(-'Yield curve'!O195*$O$9/100)</f>
        <v>0.32820397135106855</v>
      </c>
      <c r="P206" s="42">
        <f>EXP(-'Yield curve'!P195*$P$9/100)</f>
        <v>0.30029198329606105</v>
      </c>
      <c r="Q206" s="42">
        <f>EXP(-'Yield curve'!Q195*$Q$9/100)</f>
        <v>0.27397456647125679</v>
      </c>
      <c r="R206" s="42">
        <f>EXP(-'Yield curve'!R195*$R$9/100)</f>
        <v>0.24960390439525856</v>
      </c>
      <c r="S206" s="42">
        <f>EXP(-'Yield curve'!S195*$S$9/100)</f>
        <v>0.22707384636970612</v>
      </c>
      <c r="T206" s="42">
        <f>EXP(-'Yield curve'!T195*$T$9/100)</f>
        <v>0.20628016704548346</v>
      </c>
      <c r="U206" s="39">
        <f>EXP(-'Yield curve'!U195*$U$9/100)</f>
        <v>0.18712096492535454</v>
      </c>
      <c r="V206" s="39">
        <f t="shared" si="6"/>
        <v>76.222574451446718</v>
      </c>
      <c r="W206" s="39">
        <f t="shared" si="7"/>
        <v>5.1449875262978537</v>
      </c>
      <c r="X206" s="39">
        <f>-W206*Bonds!AS193</f>
        <v>-0.87527074393255011</v>
      </c>
      <c r="Y206" s="39">
        <f t="shared" si="8"/>
        <v>0</v>
      </c>
      <c r="Z206" s="39">
        <f t="shared" si="11"/>
        <v>-2.7678491201368614</v>
      </c>
      <c r="AA206" s="39">
        <f t="shared" si="9"/>
        <v>-4.3523270570660078E-3</v>
      </c>
      <c r="AB206" s="42">
        <f>(-1/SQRT(2*PI())*EXP(-1*(NORMSINV($I$2))^2/2)/$I$2)*(W206*Bonds!AS193)</f>
        <v>-2.3327840333816869</v>
      </c>
      <c r="AC206" s="42">
        <f t="shared" si="10"/>
        <v>-7.3769108347603956</v>
      </c>
    </row>
    <row r="207" spans="1:29">
      <c r="A207" s="237">
        <v>42858</v>
      </c>
      <c r="B207" s="42">
        <f>EXP(-'Yield curve'!B196*$B$9/100)</f>
        <v>0.92016709539647656</v>
      </c>
      <c r="C207" s="42">
        <f>EXP(-'Yield curve'!C196*$C$9/100)</f>
        <v>0.85061130979109911</v>
      </c>
      <c r="D207" s="42">
        <f>EXP(-'Yield curve'!D196*$D$9/100)</f>
        <v>0.78828151530402468</v>
      </c>
      <c r="E207" s="42">
        <f>EXP(-'Yield curve'!E196*$E$9/100)</f>
        <v>0.73154247104170333</v>
      </c>
      <c r="F207" s="42">
        <f>EXP(-'Yield curve'!F196*$F$9/100)</f>
        <v>0.68045063620458768</v>
      </c>
      <c r="G207" s="42">
        <f>EXP(-'Yield curve'!G196*$G$9/100)</f>
        <v>0.63172569875936868</v>
      </c>
      <c r="H207" s="42">
        <f>EXP(-'Yield curve'!H196*$H$9/100)</f>
        <v>0.58701787979572218</v>
      </c>
      <c r="I207" s="42">
        <f>EXP(-'Yield curve'!I196*$I$9/100)</f>
        <v>0.54356825289599542</v>
      </c>
      <c r="J207" s="42">
        <f>EXP(-'Yield curve'!J196*$J$9/100)</f>
        <v>0.50323400418233954</v>
      </c>
      <c r="K207" s="42">
        <f>EXP(-'Yield curve'!K196*$K$9/100)</f>
        <v>0.46579949764982831</v>
      </c>
      <c r="L207" s="42">
        <f>EXP(-'Yield curve'!L196*$L$9/100)</f>
        <v>0.42879342621430439</v>
      </c>
      <c r="M207" s="42">
        <f>EXP(-'Yield curve'!M196*$M$9/100)</f>
        <v>0.39426973394391535</v>
      </c>
      <c r="N207" s="42">
        <f>EXP(-'Yield curve'!N196*$N$9/100)</f>
        <v>0.36210538164642858</v>
      </c>
      <c r="O207" s="42">
        <f>EXP(-'Yield curve'!O196*$O$9/100)</f>
        <v>0.33217943141172906</v>
      </c>
      <c r="P207" s="42">
        <f>EXP(-'Yield curve'!P196*$P$9/100)</f>
        <v>0.30437341273273422</v>
      </c>
      <c r="Q207" s="42">
        <f>EXP(-'Yield curve'!Q196*$Q$9/100)</f>
        <v>0.27812628662636751</v>
      </c>
      <c r="R207" s="42">
        <f>EXP(-'Yield curve'!R196*$R$9/100)</f>
        <v>0.25379713809166538</v>
      </c>
      <c r="S207" s="42">
        <f>EXP(-'Yield curve'!S196*$S$9/100)</f>
        <v>0.23128142960947984</v>
      </c>
      <c r="T207" s="42">
        <f>EXP(-'Yield curve'!T196*$T$9/100)</f>
        <v>0.21047676752562286</v>
      </c>
      <c r="U207" s="39">
        <f>EXP(-'Yield curve'!U196*$U$9/100)</f>
        <v>0.19128324333905466</v>
      </c>
      <c r="V207" s="39">
        <f t="shared" si="6"/>
        <v>76.555770201469102</v>
      </c>
      <c r="W207" s="39">
        <f t="shared" si="7"/>
        <v>5.1684944279510461</v>
      </c>
      <c r="X207" s="39">
        <f>-W207*Bonds!AS194</f>
        <v>-0.87915627156298504</v>
      </c>
      <c r="Y207" s="39">
        <f t="shared" si="8"/>
        <v>0</v>
      </c>
      <c r="Z207" s="39">
        <f t="shared" si="11"/>
        <v>-2.7801362373605527</v>
      </c>
      <c r="AA207" s="39">
        <f t="shared" si="9"/>
        <v>-1.3204813490379497E-3</v>
      </c>
      <c r="AB207" s="42">
        <f>(-1/SQRT(2*PI())*EXP(-1*(NORMSINV($I$2))^2/2)/$I$2)*(W207*Bonds!AS194)</f>
        <v>-2.3431397968758687</v>
      </c>
      <c r="AC207" s="42">
        <f t="shared" si="10"/>
        <v>-7.4096586343120343</v>
      </c>
    </row>
    <row r="208" spans="1:29">
      <c r="A208" s="237">
        <v>42857</v>
      </c>
      <c r="B208" s="42">
        <f>EXP(-'Yield curve'!B197*$B$9/100)</f>
        <v>0.920075083287619</v>
      </c>
      <c r="C208" s="42">
        <f>EXP(-'Yield curve'!C197*$C$9/100)</f>
        <v>0.85078144906641773</v>
      </c>
      <c r="D208" s="42">
        <f>EXP(-'Yield curve'!D197*$D$9/100)</f>
        <v>0.7892280209121737</v>
      </c>
      <c r="E208" s="42">
        <f>EXP(-'Yield curve'!E197*$E$9/100)</f>
        <v>0.73271387586933245</v>
      </c>
      <c r="F208" s="42">
        <f>EXP(-'Yield curve'!F197*$F$9/100)</f>
        <v>0.68181289928599054</v>
      </c>
      <c r="G208" s="42">
        <f>EXP(-'Yield curve'!G197*$G$9/100)</f>
        <v>0.63324366126277332</v>
      </c>
      <c r="H208" s="42">
        <f>EXP(-'Yield curve'!H197*$H$9/100)</f>
        <v>0.58866383311844594</v>
      </c>
      <c r="I208" s="42">
        <f>EXP(-'Yield curve'!I197*$I$9/100)</f>
        <v>0.54501970264326283</v>
      </c>
      <c r="J208" s="42">
        <f>EXP(-'Yield curve'!J197*$J$9/100)</f>
        <v>0.50444321626645638</v>
      </c>
      <c r="K208" s="42">
        <f>EXP(-'Yield curve'!K197*$K$9/100)</f>
        <v>0.46673202886549986</v>
      </c>
      <c r="L208" s="42">
        <f>EXP(-'Yield curve'!L197*$L$9/100)</f>
        <v>0.42964327827410126</v>
      </c>
      <c r="M208" s="42">
        <f>EXP(-'Yield curve'!M197*$M$9/100)</f>
        <v>0.39502745901638409</v>
      </c>
      <c r="N208" s="42">
        <f>EXP(-'Yield curve'!N197*$N$9/100)</f>
        <v>0.36276501352395324</v>
      </c>
      <c r="O208" s="42">
        <f>EXP(-'Yield curve'!O197*$O$9/100)</f>
        <v>0.33273796189073673</v>
      </c>
      <c r="P208" s="42">
        <f>EXP(-'Yield curve'!P197*$P$9/100)</f>
        <v>0.30483031544319683</v>
      </c>
      <c r="Q208" s="42">
        <f>EXP(-'Yield curve'!Q197*$Q$9/100)</f>
        <v>0.27866080206731031</v>
      </c>
      <c r="R208" s="42">
        <f>EXP(-'Yield curve'!R197*$R$9/100)</f>
        <v>0.25440189465516894</v>
      </c>
      <c r="S208" s="42">
        <f>EXP(-'Yield curve'!S197*$S$9/100)</f>
        <v>0.23194848021856695</v>
      </c>
      <c r="T208" s="42">
        <f>EXP(-'Yield curve'!T197*$T$9/100)</f>
        <v>0.21119783038523057</v>
      </c>
      <c r="U208" s="39">
        <f>EXP(-'Yield curve'!U197*$U$9/100)</f>
        <v>0.19204990862075413</v>
      </c>
      <c r="V208" s="39">
        <f t="shared" si="6"/>
        <v>76.656994332758813</v>
      </c>
      <c r="W208" s="39">
        <f t="shared" si="7"/>
        <v>5.1730795629446664</v>
      </c>
      <c r="X208" s="39">
        <f>-W208*Bonds!AS195</f>
        <v>-0.88749935240081246</v>
      </c>
      <c r="Y208" s="39">
        <f t="shared" si="8"/>
        <v>0</v>
      </c>
      <c r="Z208" s="39">
        <f t="shared" si="11"/>
        <v>-2.8065193755109932</v>
      </c>
      <c r="AA208" s="39">
        <f t="shared" si="9"/>
        <v>1.4717238948402933E-3</v>
      </c>
      <c r="AB208" s="42">
        <f>(-1/SQRT(2*PI())*EXP(-1*(NORMSINV($I$2))^2/2)/$I$2)*(W208*Bonds!AS195)</f>
        <v>-2.3653758945663408</v>
      </c>
      <c r="AC208" s="42">
        <f t="shared" si="10"/>
        <v>-7.4799753492879359</v>
      </c>
    </row>
    <row r="209" spans="1:29">
      <c r="A209" s="237">
        <v>42853</v>
      </c>
      <c r="B209" s="42">
        <f>EXP(-'Yield curve'!B198*$B$9/100)</f>
        <v>0.92035114722012468</v>
      </c>
      <c r="C209" s="42">
        <f>EXP(-'Yield curve'!C198*$C$9/100)</f>
        <v>0.85061130979109911</v>
      </c>
      <c r="D209" s="42">
        <f>EXP(-'Yield curve'!D198*$D$9/100)</f>
        <v>0.78851803523483155</v>
      </c>
      <c r="E209" s="42">
        <f>EXP(-'Yield curve'!E198*$E$9/100)</f>
        <v>0.73183514656132165</v>
      </c>
      <c r="F209" s="42">
        <f>EXP(-'Yield curve'!F198*$F$9/100)</f>
        <v>0.68079094659319728</v>
      </c>
      <c r="G209" s="42">
        <f>EXP(-'Yield curve'!G198*$G$9/100)</f>
        <v>0.6319152448994958</v>
      </c>
      <c r="H209" s="42">
        <f>EXP(-'Yield curve'!H198*$H$9/100)</f>
        <v>0.58701787979572218</v>
      </c>
      <c r="I209" s="42">
        <f>EXP(-'Yield curve'!I198*$I$9/100)</f>
        <v>0.54313357218914438</v>
      </c>
      <c r="J209" s="42">
        <f>EXP(-'Yield curve'!J198*$J$9/100)</f>
        <v>0.50232899772497464</v>
      </c>
      <c r="K209" s="42">
        <f>EXP(-'Yield curve'!K198*$K$9/100)</f>
        <v>0.46440419316009157</v>
      </c>
      <c r="L209" s="42">
        <f>EXP(-'Yield curve'!L198*$L$9/100)</f>
        <v>0.42747477422806129</v>
      </c>
      <c r="M209" s="42">
        <f>EXP(-'Yield curve'!M198*$M$9/100)</f>
        <v>0.39304152936946585</v>
      </c>
      <c r="N209" s="42">
        <f>EXP(-'Yield curve'!N198*$N$9/100)</f>
        <v>0.36097737346349718</v>
      </c>
      <c r="O209" s="42">
        <f>EXP(-'Yield curve'!O198*$O$9/100)</f>
        <v>0.33115789274009544</v>
      </c>
      <c r="P209" s="42">
        <f>EXP(-'Yield curve'!P198*$P$9/100)</f>
        <v>0.30346166080623954</v>
      </c>
      <c r="Q209" s="42">
        <f>EXP(-'Yield curve'!Q198*$Q$9/100)</f>
        <v>0.27750398098684737</v>
      </c>
      <c r="R209" s="42">
        <f>EXP(-'Yield curve'!R198*$R$9/100)</f>
        <v>0.25345220858908757</v>
      </c>
      <c r="S209" s="42">
        <f>EXP(-'Yield curve'!S198*$S$9/100)</f>
        <v>0.23119818328005884</v>
      </c>
      <c r="T209" s="42">
        <f>EXP(-'Yield curve'!T198*$T$9/100)</f>
        <v>0.21063679067003474</v>
      </c>
      <c r="U209" s="39">
        <f>EXP(-'Yield curve'!U198*$U$9/100)</f>
        <v>0.19166619264739129</v>
      </c>
      <c r="V209" s="39">
        <f t="shared" si="6"/>
        <v>76.544342195335105</v>
      </c>
      <c r="W209" s="39">
        <f t="shared" si="7"/>
        <v>5.1671037576757666</v>
      </c>
      <c r="X209" s="39">
        <f>-W209*Bonds!AS196</f>
        <v>-0.88740565412358641</v>
      </c>
      <c r="Y209" s="39">
        <f t="shared" si="8"/>
        <v>0</v>
      </c>
      <c r="Z209" s="39">
        <f t="shared" si="11"/>
        <v>-2.8062230755421251</v>
      </c>
      <c r="AA209" s="39">
        <f t="shared" si="9"/>
        <v>4.7739233537300585E-3</v>
      </c>
      <c r="AB209" s="42">
        <f>(-1/SQRT(2*PI())*EXP(-1*(NORMSINV($I$2))^2/2)/$I$2)*(W209*Bonds!AS196)</f>
        <v>-2.3651261685854563</v>
      </c>
      <c r="AC209" s="42">
        <f t="shared" si="10"/>
        <v>-7.4791856463974211</v>
      </c>
    </row>
    <row r="210" spans="1:29">
      <c r="A210" s="237">
        <v>42852</v>
      </c>
      <c r="B210" s="42">
        <f>EXP(-'Yield curve'!B199*$B$9/100)</f>
        <v>0.92053523585781882</v>
      </c>
      <c r="C210" s="42">
        <f>EXP(-'Yield curve'!C199*$C$9/100)</f>
        <v>0.84908158659737476</v>
      </c>
      <c r="D210" s="42">
        <f>EXP(-'Yield curve'!D199*$D$9/100)</f>
        <v>0.78544880378898496</v>
      </c>
      <c r="E210" s="42">
        <f>EXP(-'Yield curve'!E199*$E$9/100)</f>
        <v>0.72789388774594621</v>
      </c>
      <c r="F210" s="42">
        <f>EXP(-'Yield curve'!F199*$F$9/100)</f>
        <v>0.67604205049469956</v>
      </c>
      <c r="G210" s="42">
        <f>EXP(-'Yield curve'!G199*$G$9/100)</f>
        <v>0.62700547896889725</v>
      </c>
      <c r="H210" s="42">
        <f>EXP(-'Yield curve'!H199*$H$9/100)</f>
        <v>0.58210758172983346</v>
      </c>
      <c r="I210" s="42">
        <f>EXP(-'Yield curve'!I199*$I$9/100)</f>
        <v>0.53823141781598149</v>
      </c>
      <c r="J210" s="42">
        <f>EXP(-'Yield curve'!J199*$J$9/100)</f>
        <v>0.49752971277303604</v>
      </c>
      <c r="K210" s="42">
        <f>EXP(-'Yield curve'!K199*$K$9/100)</f>
        <v>0.45978329423056524</v>
      </c>
      <c r="L210" s="42">
        <f>EXP(-'Yield curve'!L199*$L$9/100)</f>
        <v>0.42307745836396277</v>
      </c>
      <c r="M210" s="42">
        <f>EXP(-'Yield curve'!M199*$M$9/100)</f>
        <v>0.38891284862061137</v>
      </c>
      <c r="N210" s="42">
        <f>EXP(-'Yield curve'!N199*$N$9/100)</f>
        <v>0.35714979191774038</v>
      </c>
      <c r="O210" s="42">
        <f>EXP(-'Yield curve'!O199*$O$9/100)</f>
        <v>0.32765305158138164</v>
      </c>
      <c r="P210" s="42">
        <f>EXP(-'Yield curve'!P199*$P$9/100)</f>
        <v>0.30029198329606105</v>
      </c>
      <c r="Q210" s="42">
        <f>EXP(-'Yield curve'!Q199*$Q$9/100)</f>
        <v>0.27467683988786162</v>
      </c>
      <c r="R210" s="42">
        <f>EXP(-'Yield curve'!R199*$R$9/100)</f>
        <v>0.25096544968059431</v>
      </c>
      <c r="S210" s="42">
        <f>EXP(-'Yield curve'!S199*$S$9/100)</f>
        <v>0.22904426435045633</v>
      </c>
      <c r="T210" s="42">
        <f>EXP(-'Yield curve'!T199*$T$9/100)</f>
        <v>0.20880384675233304</v>
      </c>
      <c r="U210" s="39">
        <f>EXP(-'Yield curve'!U199*$U$9/100)</f>
        <v>0.19013898010152055</v>
      </c>
      <c r="V210" s="39">
        <f t="shared" si="6"/>
        <v>76.180661556030159</v>
      </c>
      <c r="W210" s="39">
        <f t="shared" si="7"/>
        <v>5.1532333478399819</v>
      </c>
      <c r="X210" s="39">
        <f>-W210*Bonds!AS197</f>
        <v>-0.88436873261628413</v>
      </c>
      <c r="Y210" s="39">
        <f t="shared" si="8"/>
        <v>0</v>
      </c>
      <c r="Z210" s="39">
        <f t="shared" si="11"/>
        <v>-2.7966194865038982</v>
      </c>
      <c r="AA210" s="39">
        <f t="shared" si="9"/>
        <v>-5.5144291753128627E-5</v>
      </c>
      <c r="AB210" s="42">
        <f>(-1/SQRT(2*PI())*EXP(-1*(NORMSINV($I$2))^2/2)/$I$2)*(W210*Bonds!AS197)</f>
        <v>-2.3570321221981199</v>
      </c>
      <c r="AC210" s="42">
        <f t="shared" si="10"/>
        <v>-7.4535900243263802</v>
      </c>
    </row>
    <row r="211" spans="1:29">
      <c r="A211" s="237">
        <v>42851</v>
      </c>
      <c r="B211" s="42">
        <f>EXP(-'Yield curve'!B200*$B$9/100)</f>
        <v>0.92062729398423426</v>
      </c>
      <c r="C211" s="42">
        <f>EXP(-'Yield curve'!C200*$C$9/100)</f>
        <v>0.8502711333070152</v>
      </c>
      <c r="D211" s="42">
        <f>EXP(-'Yield curve'!D200*$D$9/100)</f>
        <v>0.78709997940453114</v>
      </c>
      <c r="E211" s="42">
        <f>EXP(-'Yield curve'!E200*$E$9/100)</f>
        <v>0.72935113228022419</v>
      </c>
      <c r="F211" s="42">
        <f>EXP(-'Yield curve'!F200*$F$9/100)</f>
        <v>0.67705687449816465</v>
      </c>
      <c r="G211" s="42">
        <f>EXP(-'Yield curve'!G200*$G$9/100)</f>
        <v>0.6275700379133865</v>
      </c>
      <c r="H211" s="42">
        <f>EXP(-'Yield curve'!H200*$H$9/100)</f>
        <v>0.58210758172983346</v>
      </c>
      <c r="I211" s="42">
        <f>EXP(-'Yield curve'!I200*$I$9/100)</f>
        <v>0.53794443759467447</v>
      </c>
      <c r="J211" s="42">
        <f>EXP(-'Yield curve'!J200*$J$9/100)</f>
        <v>0.49693303519585602</v>
      </c>
      <c r="K211" s="42">
        <f>EXP(-'Yield curve'!K200*$K$9/100)</f>
        <v>0.4588646465959545</v>
      </c>
      <c r="L211" s="42">
        <f>EXP(-'Yield curve'!L200*$L$9/100)</f>
        <v>0.42196200691764513</v>
      </c>
      <c r="M211" s="42">
        <f>EXP(-'Yield curve'!M200*$M$9/100)</f>
        <v>0.38760829432778249</v>
      </c>
      <c r="N211" s="42">
        <f>EXP(-'Yield curve'!N200*$N$9/100)</f>
        <v>0.35566713484825563</v>
      </c>
      <c r="O211" s="42">
        <f>EXP(-'Yield curve'!O200*$O$9/100)</f>
        <v>0.32600583467484318</v>
      </c>
      <c r="P211" s="42">
        <f>EXP(-'Yield curve'!P200*$P$9/100)</f>
        <v>0.29849562585766892</v>
      </c>
      <c r="Q211" s="42">
        <f>EXP(-'Yield curve'!Q200*$Q$9/100)</f>
        <v>0.2729245215126227</v>
      </c>
      <c r="R211" s="42">
        <f>EXP(-'Yield curve'!R200*$R$9/100)</f>
        <v>0.24926467381436271</v>
      </c>
      <c r="S211" s="42">
        <f>EXP(-'Yield curve'!S200*$S$9/100)</f>
        <v>0.22740106825168965</v>
      </c>
      <c r="T211" s="42">
        <f>EXP(-'Yield curve'!T200*$T$9/100)</f>
        <v>0.20722295252444478</v>
      </c>
      <c r="U211" s="39">
        <f>EXP(-'Yield curve'!U200*$U$9/100)</f>
        <v>0.18862393651527715</v>
      </c>
      <c r="V211" s="39">
        <f t="shared" si="6"/>
        <v>76.184862716326961</v>
      </c>
      <c r="W211" s="39">
        <f t="shared" si="7"/>
        <v>5.1429319160674893</v>
      </c>
      <c r="X211" s="39">
        <f>-W211*Bonds!AS198</f>
        <v>-0.88263082623148337</v>
      </c>
      <c r="Y211" s="39">
        <f t="shared" si="8"/>
        <v>0</v>
      </c>
      <c r="Z211" s="39">
        <f t="shared" si="11"/>
        <v>-2.7911237439677787</v>
      </c>
      <c r="AA211" s="39">
        <f t="shared" si="9"/>
        <v>-4.5256205024579721E-4</v>
      </c>
      <c r="AB211" s="42">
        <f>(-1/SQRT(2*PI())*EXP(-1*(NORMSINV($I$2))^2/2)/$I$2)*(W211*Bonds!AS198)</f>
        <v>-2.3524002293877193</v>
      </c>
      <c r="AC211" s="42">
        <f t="shared" si="10"/>
        <v>-7.438942693167756</v>
      </c>
    </row>
    <row r="212" spans="1:29">
      <c r="A212" s="237">
        <v>42850</v>
      </c>
      <c r="B212" s="42">
        <f>EXP(-'Yield curve'!B201*$B$9/100)</f>
        <v>0.92053523585781882</v>
      </c>
      <c r="C212" s="42">
        <f>EXP(-'Yield curve'!C201*$C$9/100)</f>
        <v>0.8502711333070152</v>
      </c>
      <c r="D212" s="42">
        <f>EXP(-'Yield curve'!D201*$D$9/100)</f>
        <v>0.78757238109851002</v>
      </c>
      <c r="E212" s="42">
        <f>EXP(-'Yield curve'!E201*$E$9/100)</f>
        <v>0.73008084820965957</v>
      </c>
      <c r="F212" s="42">
        <f>EXP(-'Yield curve'!F201*$F$9/100)</f>
        <v>0.67807322187988317</v>
      </c>
      <c r="G212" s="42">
        <f>EXP(-'Yield curve'!G201*$G$9/100)</f>
        <v>0.62851209933968977</v>
      </c>
      <c r="H212" s="42">
        <f>EXP(-'Yield curve'!H201*$H$9/100)</f>
        <v>0.58292310307599582</v>
      </c>
      <c r="I212" s="42">
        <f>EXP(-'Yield curve'!I201*$I$9/100)</f>
        <v>0.53851855113422875</v>
      </c>
      <c r="J212" s="42">
        <f>EXP(-'Yield curve'!J201*$J$9/100)</f>
        <v>0.49723128448281212</v>
      </c>
      <c r="K212" s="42">
        <f>EXP(-'Yield curve'!K201*$K$9/100)</f>
        <v>0.4588646465959545</v>
      </c>
      <c r="L212" s="42">
        <f>EXP(-'Yield curve'!L201*$L$9/100)</f>
        <v>0.42186918548685504</v>
      </c>
      <c r="M212" s="42">
        <f>EXP(-'Yield curve'!M201*$M$9/100)</f>
        <v>0.38742228699183717</v>
      </c>
      <c r="N212" s="42">
        <f>EXP(-'Yield curve'!N201*$N$9/100)</f>
        <v>0.35538982264889146</v>
      </c>
      <c r="O212" s="42">
        <f>EXP(-'Yield curve'!O201*$O$9/100)</f>
        <v>0.32564091253455246</v>
      </c>
      <c r="P212" s="42">
        <f>EXP(-'Yield curve'!P201*$P$9/100)</f>
        <v>0.29804821805862064</v>
      </c>
      <c r="Q212" s="42">
        <f>EXP(-'Yield curve'!Q201*$Q$9/100)</f>
        <v>0.27257540160949101</v>
      </c>
      <c r="R212" s="42">
        <f>EXP(-'Yield curve'!R201*$R$9/100)</f>
        <v>0.24901055347047965</v>
      </c>
      <c r="S212" s="42">
        <f>EXP(-'Yield curve'!S201*$S$9/100)</f>
        <v>0.22723739841076171</v>
      </c>
      <c r="T212" s="42">
        <f>EXP(-'Yield curve'!T201*$T$9/100)</f>
        <v>0.20714422276208774</v>
      </c>
      <c r="U212" s="39">
        <f>EXP(-'Yield curve'!U201*$U$9/100)</f>
        <v>0.18862393651527715</v>
      </c>
      <c r="V212" s="39">
        <f t="shared" si="6"/>
        <v>76.219356704665643</v>
      </c>
      <c r="W212" s="39">
        <f t="shared" si="7"/>
        <v>5.1425571682693603</v>
      </c>
      <c r="X212" s="39">
        <f>-W212*Bonds!AS199</f>
        <v>-0.87965570471322707</v>
      </c>
      <c r="Y212" s="39">
        <f t="shared" si="8"/>
        <v>0</v>
      </c>
      <c r="Z212" s="39">
        <f t="shared" si="11"/>
        <v>-2.7817155836543108</v>
      </c>
      <c r="AA212" s="39">
        <f t="shared" si="9"/>
        <v>-2.0121538224099345E-3</v>
      </c>
      <c r="AB212" s="42">
        <f>(-1/SQRT(2*PI())*EXP(-1*(NORMSINV($I$2))^2/2)/$I$2)*(W212*Bonds!AS199)</f>
        <v>-2.3444708932100058</v>
      </c>
      <c r="AC212" s="42">
        <f t="shared" si="10"/>
        <v>-7.4138679305130077</v>
      </c>
    </row>
    <row r="213" spans="1:29">
      <c r="A213" s="237">
        <v>42849</v>
      </c>
      <c r="B213" s="42">
        <f>EXP(-'Yield curve'!B202*$B$9/100)</f>
        <v>0.92145623151475553</v>
      </c>
      <c r="C213" s="42">
        <f>EXP(-'Yield curve'!C202*$C$9/100)</f>
        <v>0.85163265604804106</v>
      </c>
      <c r="D213" s="42">
        <f>EXP(-'Yield curve'!D202*$D$9/100)</f>
        <v>0.78828151530402468</v>
      </c>
      <c r="E213" s="42">
        <f>EXP(-'Yield curve'!E202*$E$9/100)</f>
        <v>0.73037293896319955</v>
      </c>
      <c r="F213" s="42">
        <f>EXP(-'Yield curve'!F202*$F$9/100)</f>
        <v>0.67773427001397113</v>
      </c>
      <c r="G213" s="42">
        <f>EXP(-'Yield curve'!G202*$G$9/100)</f>
        <v>0.6283235739901043</v>
      </c>
      <c r="H213" s="42">
        <f>EXP(-'Yield curve'!H202*$H$9/100)</f>
        <v>0.58292310307599582</v>
      </c>
      <c r="I213" s="42">
        <f>EXP(-'Yield curve'!I202*$I$9/100)</f>
        <v>0.5388058376310898</v>
      </c>
      <c r="J213" s="42">
        <f>EXP(-'Yield curve'!J202*$J$9/100)</f>
        <v>0.49782832017396195</v>
      </c>
      <c r="K213" s="42">
        <f>EXP(-'Yield curve'!K202*$K$9/100)</f>
        <v>0.45978329423056524</v>
      </c>
      <c r="L213" s="42">
        <f>EXP(-'Yield curve'!L202*$L$9/100)</f>
        <v>0.42326365340554806</v>
      </c>
      <c r="M213" s="42">
        <f>EXP(-'Yield curve'!M202*$M$9/100)</f>
        <v>0.38928638422368916</v>
      </c>
      <c r="N213" s="42">
        <f>EXP(-'Yield curve'!N202*$N$9/100)</f>
        <v>0.35770738039906858</v>
      </c>
      <c r="O213" s="42">
        <f>EXP(-'Yield curve'!O202*$O$9/100)</f>
        <v>0.32838781704701558</v>
      </c>
      <c r="P213" s="42">
        <f>EXP(-'Yield curve'!P202*$P$9/100)</f>
        <v>0.30119421191220214</v>
      </c>
      <c r="Q213" s="42">
        <f>EXP(-'Yield curve'!Q202*$Q$9/100)</f>
        <v>0.27591015268847657</v>
      </c>
      <c r="R213" s="42">
        <f>EXP(-'Yield curve'!R202*$R$9/100)</f>
        <v>0.25250606771525158</v>
      </c>
      <c r="S213" s="42">
        <f>EXP(-'Yield curve'!S202*$S$9/100)</f>
        <v>0.23086549748739432</v>
      </c>
      <c r="T213" s="42">
        <f>EXP(-'Yield curve'!T202*$T$9/100)</f>
        <v>0.21087705353521127</v>
      </c>
      <c r="U213" s="39">
        <f>EXP(-'Yield curve'!U202*$U$9/100)</f>
        <v>0.19243439279400748</v>
      </c>
      <c r="V213" s="39">
        <f t="shared" si="6"/>
        <v>76.373030990903018</v>
      </c>
      <c r="W213" s="39">
        <f t="shared" si="7"/>
        <v>5.1604200256936705</v>
      </c>
      <c r="X213" s="39">
        <f>-W213*Bonds!AS200</f>
        <v>-0.88018564458911808</v>
      </c>
      <c r="Y213" s="39">
        <f t="shared" si="8"/>
        <v>0</v>
      </c>
      <c r="Z213" s="39">
        <f t="shared" si="11"/>
        <v>-2.7833914006850731</v>
      </c>
      <c r="AA213" s="39">
        <f t="shared" si="9"/>
        <v>3.6380668685360718E-3</v>
      </c>
      <c r="AB213" s="42">
        <f>(-1/SQRT(2*PI())*EXP(-1*(NORMSINV($I$2))^2/2)/$I$2)*(W213*Bonds!AS200)</f>
        <v>-2.3458832965031586</v>
      </c>
      <c r="AC213" s="42">
        <f t="shared" si="10"/>
        <v>-7.4183343418940932</v>
      </c>
    </row>
    <row r="214" spans="1:29">
      <c r="A214" s="237">
        <v>42845</v>
      </c>
      <c r="B214" s="42">
        <f>EXP(-'Yield curve'!B203*$B$9/100)</f>
        <v>0.9186960052298081</v>
      </c>
      <c r="C214" s="42">
        <f>EXP(-'Yield curve'!C203*$C$9/100)</f>
        <v>0.84840259296176401</v>
      </c>
      <c r="D214" s="42">
        <f>EXP(-'Yield curve'!D203*$D$9/100)</f>
        <v>0.78544880378898496</v>
      </c>
      <c r="E214" s="42">
        <f>EXP(-'Yield curve'!E203*$E$9/100)</f>
        <v>0.72716635768385884</v>
      </c>
      <c r="F214" s="42">
        <f>EXP(-'Yield curve'!F203*$F$9/100)</f>
        <v>0.6743540562404442</v>
      </c>
      <c r="G214" s="42">
        <f>EXP(-'Yield curve'!G203*$G$9/100)</f>
        <v>0.6240030642298543</v>
      </c>
      <c r="H214" s="42">
        <f>EXP(-'Yield curve'!H203*$H$9/100)</f>
        <v>0.5776425657230182</v>
      </c>
      <c r="I214" s="42">
        <f>EXP(-'Yield curve'!I203*$I$9/100)</f>
        <v>0.53351576066234507</v>
      </c>
      <c r="J214" s="42">
        <f>EXP(-'Yield curve'!J203*$J$9/100)</f>
        <v>0.49262846980013547</v>
      </c>
      <c r="K214" s="42">
        <f>EXP(-'Yield curve'!K203*$K$9/100)</f>
        <v>0.45475339316794022</v>
      </c>
      <c r="L214" s="42">
        <f>EXP(-'Yield curve'!L203*$L$9/100)</f>
        <v>0.41900182645012052</v>
      </c>
      <c r="M214" s="42">
        <f>EXP(-'Yield curve'!M203*$M$9/100)</f>
        <v>0.38584482427311234</v>
      </c>
      <c r="N214" s="42">
        <f>EXP(-'Yield curve'!N203*$N$9/100)</f>
        <v>0.35511272666870636</v>
      </c>
      <c r="O214" s="42">
        <f>EXP(-'Yield curve'!O203*$O$9/100)</f>
        <v>0.32664543271212576</v>
      </c>
      <c r="P214" s="42">
        <f>EXP(-'Yield curve'!P203*$P$9/100)</f>
        <v>0.30029198329606105</v>
      </c>
      <c r="Q214" s="42">
        <f>EXP(-'Yield curve'!Q203*$Q$9/100)</f>
        <v>0.276086791704653</v>
      </c>
      <c r="R214" s="42">
        <f>EXP(-'Yield curve'!R203*$R$9/100)</f>
        <v>0.25371086173252633</v>
      </c>
      <c r="S214" s="42">
        <f>EXP(-'Yield curve'!S203*$S$9/100)</f>
        <v>0.23303654318740508</v>
      </c>
      <c r="T214" s="42">
        <f>EXP(-'Yield curve'!T203*$T$9/100)</f>
        <v>0.21394420976108014</v>
      </c>
      <c r="U214" s="39">
        <f>EXP(-'Yield curve'!U203*$U$9/100)</f>
        <v>0.19632182539568149</v>
      </c>
      <c r="V214" s="39">
        <f t="shared" si="6"/>
        <v>76.096187970625195</v>
      </c>
      <c r="W214" s="39">
        <f t="shared" si="7"/>
        <v>5.1740777621577214</v>
      </c>
      <c r="X214" s="39">
        <f>-W214*Bonds!AS201</f>
        <v>-0.87903593146672476</v>
      </c>
      <c r="Y214" s="39">
        <f t="shared" si="8"/>
        <v>0</v>
      </c>
      <c r="Z214" s="39">
        <f t="shared" si="11"/>
        <v>-2.7797556885625263</v>
      </c>
      <c r="AA214" s="39">
        <f t="shared" si="9"/>
        <v>5.4458296499850789E-3</v>
      </c>
      <c r="AB214" s="42">
        <f>(-1/SQRT(2*PI())*EXP(-1*(NORMSINV($I$2))^2/2)/$I$2)*(W214*Bonds!AS201)</f>
        <v>-2.3428190647400378</v>
      </c>
      <c r="AC214" s="42">
        <f t="shared" si="10"/>
        <v>-7.4086443902439978</v>
      </c>
    </row>
    <row r="215" spans="1:29">
      <c r="A215" s="237">
        <v>42844</v>
      </c>
      <c r="B215" s="42">
        <f>EXP(-'Yield curve'!B204*$B$9/100)</f>
        <v>0.91722726692541467</v>
      </c>
      <c r="C215" s="42">
        <f>EXP(-'Yield curve'!C204*$C$9/100)</f>
        <v>0.84569204385585739</v>
      </c>
      <c r="D215" s="42">
        <f>EXP(-'Yield curve'!D204*$D$9/100)</f>
        <v>0.78239151903458648</v>
      </c>
      <c r="E215" s="42">
        <f>EXP(-'Yield curve'!E204*$E$9/100)</f>
        <v>0.72368432273635486</v>
      </c>
      <c r="F215" s="42">
        <f>EXP(-'Yield curve'!F204*$F$9/100)</f>
        <v>0.67065528986262957</v>
      </c>
      <c r="G215" s="42">
        <f>EXP(-'Yield curve'!G204*$G$9/100)</f>
        <v>0.62008420230190653</v>
      </c>
      <c r="H215" s="42">
        <f>EXP(-'Yield curve'!H204*$H$9/100)</f>
        <v>0.57361318704162467</v>
      </c>
      <c r="I215" s="42">
        <f>EXP(-'Yield curve'!I204*$I$9/100)</f>
        <v>0.52926466164561714</v>
      </c>
      <c r="J215" s="42">
        <f>EXP(-'Yield curve'!J204*$J$9/100)</f>
        <v>0.48821470530503225</v>
      </c>
      <c r="K215" s="42">
        <f>EXP(-'Yield curve'!K204*$K$9/100)</f>
        <v>0.45022852130278918</v>
      </c>
      <c r="L215" s="42">
        <f>EXP(-'Yield curve'!L204*$L$9/100)</f>
        <v>0.41450924527971822</v>
      </c>
      <c r="M215" s="42">
        <f>EXP(-'Yield curve'!M204*$M$9/100)</f>
        <v>0.38142539667567293</v>
      </c>
      <c r="N215" s="42">
        <f>EXP(-'Yield curve'!N204*$N$9/100)</f>
        <v>0.35079965568439447</v>
      </c>
      <c r="O215" s="42">
        <f>EXP(-'Yield curve'!O204*$O$9/100)</f>
        <v>0.32246521791146898</v>
      </c>
      <c r="P215" s="42">
        <f>EXP(-'Yield curve'!P204*$P$9/100)</f>
        <v>0.29626528290453352</v>
      </c>
      <c r="Q215" s="42">
        <f>EXP(-'Yield curve'!Q204*$Q$9/100)</f>
        <v>0.27222672829395833</v>
      </c>
      <c r="R215" s="42">
        <f>EXP(-'Yield curve'!R204*$R$9/100)</f>
        <v>0.25002859191484322</v>
      </c>
      <c r="S215" s="42">
        <f>EXP(-'Yield curve'!S204*$S$9/100)</f>
        <v>0.22953953466082744</v>
      </c>
      <c r="T215" s="42">
        <f>EXP(-'Yield curve'!T204*$T$9/100)</f>
        <v>0.21063679067003474</v>
      </c>
      <c r="U215" s="39">
        <f>EXP(-'Yield curve'!U204*$U$9/100)</f>
        <v>0.19320567189501364</v>
      </c>
      <c r="V215" s="39">
        <f t="shared" si="6"/>
        <v>75.684025659657607</v>
      </c>
      <c r="W215" s="39">
        <f t="shared" si="7"/>
        <v>5.1551407107824598</v>
      </c>
      <c r="X215" s="39">
        <f>-W215*Bonds!AS202</f>
        <v>-0.87731514917813269</v>
      </c>
      <c r="Y215" s="39">
        <f t="shared" si="8"/>
        <v>0</v>
      </c>
      <c r="Z215" s="39">
        <f t="shared" si="11"/>
        <v>-2.7743140971732982</v>
      </c>
      <c r="AA215" s="39">
        <f t="shared" si="9"/>
        <v>1.0803543013606642E-3</v>
      </c>
      <c r="AB215" s="42">
        <f>(-1/SQRT(2*PI())*EXP(-1*(NORMSINV($I$2))^2/2)/$I$2)*(W215*Bonds!AS202)</f>
        <v>-2.3382328113143633</v>
      </c>
      <c r="AC215" s="42">
        <f t="shared" si="10"/>
        <v>-7.3941413834921166</v>
      </c>
    </row>
    <row r="216" spans="1:29">
      <c r="A216" s="237">
        <v>42843</v>
      </c>
      <c r="B216" s="42">
        <f>EXP(-'Yield curve'!B205*$B$9/100)</f>
        <v>0.91649377854634539</v>
      </c>
      <c r="C216" s="42">
        <f>EXP(-'Yield curve'!C205*$C$9/100)</f>
        <v>0.84467782205801567</v>
      </c>
      <c r="D216" s="42">
        <f>EXP(-'Yield curve'!D205*$D$9/100)</f>
        <v>0.78098448101444262</v>
      </c>
      <c r="E216" s="42">
        <f>EXP(-'Yield curve'!E205*$E$9/100)</f>
        <v>0.72209396725880348</v>
      </c>
      <c r="F216" s="42">
        <f>EXP(-'Yield curve'!F205*$F$9/100)</f>
        <v>0.66898074569034671</v>
      </c>
      <c r="G216" s="42">
        <f>EXP(-'Yield curve'!G205*$G$9/100)</f>
        <v>0.61841223312979476</v>
      </c>
      <c r="H216" s="42">
        <f>EXP(-'Yield curve'!H205*$H$9/100)</f>
        <v>0.57200931658441023</v>
      </c>
      <c r="I216" s="42">
        <f>EXP(-'Yield curve'!I205*$I$9/100)</f>
        <v>0.52785516937284704</v>
      </c>
      <c r="J216" s="42">
        <f>EXP(-'Yield curve'!J205*$J$9/100)</f>
        <v>0.48704439494647944</v>
      </c>
      <c r="K216" s="42">
        <f>EXP(-'Yield curve'!K205*$K$9/100)</f>
        <v>0.44932896411722156</v>
      </c>
      <c r="L216" s="42">
        <f>EXP(-'Yield curve'!L205*$L$9/100)</f>
        <v>0.41396245403756288</v>
      </c>
      <c r="M216" s="42">
        <f>EXP(-'Yield curve'!M205*$M$9/100)</f>
        <v>0.38124235641844478</v>
      </c>
      <c r="N216" s="42">
        <f>EXP(-'Yield curve'!N205*$N$9/100)</f>
        <v>0.35098211894168568</v>
      </c>
      <c r="O216" s="42">
        <f>EXP(-'Yield curve'!O205*$O$9/100)</f>
        <v>0.32300741479541811</v>
      </c>
      <c r="P216" s="42">
        <f>EXP(-'Yield curve'!P205*$P$9/100)</f>
        <v>0.29715541328121442</v>
      </c>
      <c r="Q216" s="42">
        <f>EXP(-'Yield curve'!Q205*$Q$9/100)</f>
        <v>0.27327408857535146</v>
      </c>
      <c r="R216" s="42">
        <f>EXP(-'Yield curve'!R205*$R$9/100)</f>
        <v>0.25122156503589449</v>
      </c>
      <c r="S216" s="42">
        <f>EXP(-'Yield curve'!S205*$S$9/100)</f>
        <v>0.23086549748739432</v>
      </c>
      <c r="T216" s="42">
        <f>EXP(-'Yield curve'!T205*$T$9/100)</f>
        <v>0.21208248495620802</v>
      </c>
      <c r="U216" s="39">
        <f>EXP(-'Yield curve'!U205*$U$9/100)</f>
        <v>0.19475751637158503</v>
      </c>
      <c r="V216" s="39">
        <f t="shared" si="6"/>
        <v>75.602348337438286</v>
      </c>
      <c r="W216" s="39">
        <f t="shared" si="7"/>
        <v>5.162792328646316</v>
      </c>
      <c r="X216" s="39">
        <f>-W216*Bonds!AS203</f>
        <v>-0.87998168172032432</v>
      </c>
      <c r="Y216" s="39">
        <f t="shared" si="8"/>
        <v>0</v>
      </c>
      <c r="Z216" s="39">
        <f t="shared" si="11"/>
        <v>-2.7827464134615827</v>
      </c>
      <c r="AA216" s="39">
        <f t="shared" si="9"/>
        <v>-6.1079216106574297E-4</v>
      </c>
      <c r="AB216" s="42">
        <f>(-1/SQRT(2*PI())*EXP(-1*(NORMSINV($I$2))^2/2)/$I$2)*(W216*Bonds!AS203)</f>
        <v>-2.3453396917648273</v>
      </c>
      <c r="AC216" s="42">
        <f t="shared" si="10"/>
        <v>-7.4166153127741063</v>
      </c>
    </row>
    <row r="217" spans="1:29">
      <c r="A217" s="237">
        <v>42842</v>
      </c>
      <c r="B217" s="42">
        <f>EXP(-'Yield curve'!B206*$B$9/100)</f>
        <v>0.91658543250682167</v>
      </c>
      <c r="C217" s="42">
        <f>EXP(-'Yield curve'!C206*$C$9/100)</f>
        <v>0.84501576077007545</v>
      </c>
      <c r="D217" s="42">
        <f>EXP(-'Yield curve'!D206*$D$9/100)</f>
        <v>0.7814532123083775</v>
      </c>
      <c r="E217" s="42">
        <f>EXP(-'Yield curve'!E206*$E$9/100)</f>
        <v>0.72267187356431106</v>
      </c>
      <c r="F217" s="42">
        <f>EXP(-'Yield curve'!F206*$F$9/100)</f>
        <v>0.66965006103793456</v>
      </c>
      <c r="G217" s="42">
        <f>EXP(-'Yield curve'!G206*$G$9/100)</f>
        <v>0.61915477324451462</v>
      </c>
      <c r="H217" s="42">
        <f>EXP(-'Yield curve'!H206*$H$9/100)</f>
        <v>0.57281069045844912</v>
      </c>
      <c r="I217" s="42">
        <f>EXP(-'Yield curve'!I206*$I$9/100)</f>
        <v>0.52870041365895382</v>
      </c>
      <c r="J217" s="42">
        <f>EXP(-'Yield curve'!J206*$J$9/100)</f>
        <v>0.48792186434292317</v>
      </c>
      <c r="K217" s="42">
        <f>EXP(-'Yield curve'!K206*$K$9/100)</f>
        <v>0.45022852130278918</v>
      </c>
      <c r="L217" s="42">
        <f>EXP(-'Yield curve'!L206*$L$9/100)</f>
        <v>0.41469166947802183</v>
      </c>
      <c r="M217" s="42">
        <f>EXP(-'Yield curve'!M206*$M$9/100)</f>
        <v>0.38179174087356127</v>
      </c>
      <c r="N217" s="42">
        <f>EXP(-'Yield curve'!N206*$N$9/100)</f>
        <v>0.35134733022233333</v>
      </c>
      <c r="O217" s="42">
        <f>EXP(-'Yield curve'!O206*$O$9/100)</f>
        <v>0.32318834960472159</v>
      </c>
      <c r="P217" s="42">
        <f>EXP(-'Yield curve'!P206*$P$9/100)</f>
        <v>0.29715541328121442</v>
      </c>
      <c r="Q217" s="42">
        <f>EXP(-'Yield curve'!Q206*$Q$9/100)</f>
        <v>0.27318665485714838</v>
      </c>
      <c r="R217" s="42">
        <f>EXP(-'Yield curve'!R206*$R$9/100)</f>
        <v>0.25105079244093281</v>
      </c>
      <c r="S217" s="42">
        <f>EXP(-'Yield curve'!S206*$S$9/100)</f>
        <v>0.23061629734240849</v>
      </c>
      <c r="T217" s="42">
        <f>EXP(-'Yield curve'!T206*$T$9/100)</f>
        <v>0.21176036445267621</v>
      </c>
      <c r="U217" s="39">
        <f>EXP(-'Yield curve'!U206*$U$9/100)</f>
        <v>0.1943683905943277</v>
      </c>
      <c r="V217" s="39">
        <f t="shared" si="6"/>
        <v>75.648553881144849</v>
      </c>
      <c r="W217" s="39">
        <f t="shared" si="7"/>
        <v>5.1621194082893984</v>
      </c>
      <c r="X217" s="39">
        <f>-W217*Bonds!AS204</f>
        <v>-0.88066918444025455</v>
      </c>
      <c r="Y217" s="39">
        <f t="shared" si="8"/>
        <v>0</v>
      </c>
      <c r="Z217" s="39">
        <f t="shared" si="11"/>
        <v>-2.7849204879541234</v>
      </c>
      <c r="AA217" s="39">
        <f t="shared" si="9"/>
        <v>8.4656655127668401E-4</v>
      </c>
      <c r="AB217" s="42">
        <f>(-1/SQRT(2*PI())*EXP(-1*(NORMSINV($I$2))^2/2)/$I$2)*(W217*Bonds!AS204)</f>
        <v>-2.3471720337905118</v>
      </c>
      <c r="AC217" s="42">
        <f t="shared" si="10"/>
        <v>-7.4224096870277165</v>
      </c>
    </row>
    <row r="218" spans="1:29">
      <c r="A218" s="237">
        <v>42839</v>
      </c>
      <c r="B218" s="42">
        <f>EXP(-'Yield curve'!B207*$B$9/100)</f>
        <v>0.91594404721510891</v>
      </c>
      <c r="C218" s="42">
        <f>EXP(-'Yield curve'!C207*$C$9/100)</f>
        <v>0.84434001849440921</v>
      </c>
      <c r="D218" s="42">
        <f>EXP(-'Yield curve'!D207*$D$9/100)</f>
        <v>0.78075022081092571</v>
      </c>
      <c r="E218" s="42">
        <f>EXP(-'Yield curve'!E207*$E$9/100)</f>
        <v>0.72209396725880348</v>
      </c>
      <c r="F218" s="42">
        <f>EXP(-'Yield curve'!F207*$F$9/100)</f>
        <v>0.66931531969972402</v>
      </c>
      <c r="G218" s="42">
        <f>EXP(-'Yield curve'!G207*$G$9/100)</f>
        <v>0.61896905467172003</v>
      </c>
      <c r="H218" s="42">
        <f>EXP(-'Yield curve'!H207*$H$9/100)</f>
        <v>0.57281069045844912</v>
      </c>
      <c r="I218" s="42">
        <f>EXP(-'Yield curve'!I207*$I$9/100)</f>
        <v>0.52855944567854418</v>
      </c>
      <c r="J218" s="42">
        <f>EXP(-'Yield curve'!J207*$J$9/100)</f>
        <v>0.48762919903269042</v>
      </c>
      <c r="K218" s="42">
        <f>EXP(-'Yield curve'!K207*$K$9/100)</f>
        <v>0.44977851782072775</v>
      </c>
      <c r="L218" s="42">
        <f>EXP(-'Yield curve'!L207*$L$9/100)</f>
        <v>0.41414463759478282</v>
      </c>
      <c r="M218" s="42">
        <f>EXP(-'Yield curve'!M207*$M$9/100)</f>
        <v>0.3811508692318058</v>
      </c>
      <c r="N218" s="42">
        <f>EXP(-'Yield curve'!N207*$N$9/100)</f>
        <v>0.35061728728333219</v>
      </c>
      <c r="O218" s="42">
        <f>EXP(-'Yield curve'!O207*$O$9/100)</f>
        <v>0.32237494028991048</v>
      </c>
      <c r="P218" s="42">
        <f>EXP(-'Yield curve'!P207*$P$9/100)</f>
        <v>0.29626528290453352</v>
      </c>
      <c r="Q218" s="42">
        <f>EXP(-'Yield curve'!Q207*$Q$9/100)</f>
        <v>0.27240100916399612</v>
      </c>
      <c r="R218" s="42">
        <f>EXP(-'Yield curve'!R207*$R$9/100)</f>
        <v>0.25036886213114756</v>
      </c>
      <c r="S218" s="42">
        <f>EXP(-'Yield curve'!S207*$S$9/100)</f>
        <v>0.23003587591126787</v>
      </c>
      <c r="T218" s="42">
        <f>EXP(-'Yield curve'!T207*$T$9/100)</f>
        <v>0.21127810081119203</v>
      </c>
      <c r="U218" s="39">
        <f>EXP(-'Yield curve'!U207*$U$9/100)</f>
        <v>0.19398004229089191</v>
      </c>
      <c r="V218" s="39">
        <f t="shared" si="6"/>
        <v>75.584566515340214</v>
      </c>
      <c r="W218" s="39">
        <f t="shared" si="7"/>
        <v>5.1605965918803998</v>
      </c>
      <c r="X218" s="39">
        <f>-W218*Bonds!AS205</f>
        <v>-0.88037915532259847</v>
      </c>
      <c r="Y218" s="39">
        <f t="shared" si="8"/>
        <v>0</v>
      </c>
      <c r="Z218" s="39">
        <f t="shared" si="11"/>
        <v>-2.7840033353545612</v>
      </c>
      <c r="AA218" s="39">
        <f t="shared" si="9"/>
        <v>5.1289659989950387E-4</v>
      </c>
      <c r="AB218" s="42">
        <f>(-1/SQRT(2*PI())*EXP(-1*(NORMSINV($I$2))^2/2)/$I$2)*(W218*Bonds!AS205)</f>
        <v>-2.3463990440618203</v>
      </c>
      <c r="AC218" s="42">
        <f t="shared" si="10"/>
        <v>-7.419965278877136</v>
      </c>
    </row>
    <row r="219" spans="1:29">
      <c r="A219" s="237">
        <v>42838</v>
      </c>
      <c r="B219" s="42">
        <f>EXP(-'Yield curve'!B208*$B$9/100)</f>
        <v>0.91585245738995502</v>
      </c>
      <c r="C219" s="42">
        <f>EXP(-'Yield curve'!C208*$C$9/100)</f>
        <v>0.84417116737638498</v>
      </c>
      <c r="D219" s="42">
        <f>EXP(-'Yield curve'!D208*$D$9/100)</f>
        <v>0.78051603087492927</v>
      </c>
      <c r="E219" s="42">
        <f>EXP(-'Yield curve'!E208*$E$9/100)</f>
        <v>0.72180518743171584</v>
      </c>
      <c r="F219" s="42">
        <f>EXP(-'Yield curve'!F208*$F$9/100)</f>
        <v>0.66898074569034671</v>
      </c>
      <c r="G219" s="42">
        <f>EXP(-'Yield curve'!G208*$G$9/100)</f>
        <v>0.61841223312979476</v>
      </c>
      <c r="H219" s="42">
        <f>EXP(-'Yield curve'!H208*$H$9/100)</f>
        <v>0.57200931658441023</v>
      </c>
      <c r="I219" s="42">
        <f>EXP(-'Yield curve'!I208*$I$9/100)</f>
        <v>0.52785516937284704</v>
      </c>
      <c r="J219" s="42">
        <f>EXP(-'Yield curve'!J208*$J$9/100)</f>
        <v>0.48704439494647944</v>
      </c>
      <c r="K219" s="42">
        <f>EXP(-'Yield curve'!K208*$K$9/100)</f>
        <v>0.44932896411722156</v>
      </c>
      <c r="L219" s="42">
        <f>EXP(-'Yield curve'!L208*$L$9/100)</f>
        <v>0.4137803506234754</v>
      </c>
      <c r="M219" s="42">
        <f>EXP(-'Yield curve'!M208*$M$9/100)</f>
        <v>0.38087653937655785</v>
      </c>
      <c r="N219" s="42">
        <f>EXP(-'Yield curve'!N208*$N$9/100)</f>
        <v>0.35043501368918661</v>
      </c>
      <c r="O219" s="42">
        <f>EXP(-'Yield curve'!O208*$O$9/100)</f>
        <v>0.32228468794254772</v>
      </c>
      <c r="P219" s="42">
        <f>EXP(-'Yield curve'!P208*$P$9/100)</f>
        <v>0.29626528290453352</v>
      </c>
      <c r="Q219" s="42">
        <f>EXP(-'Yield curve'!Q208*$Q$9/100)</f>
        <v>0.27231385478650783</v>
      </c>
      <c r="R219" s="42">
        <f>EXP(-'Yield curve'!R208*$R$9/100)</f>
        <v>0.25019866917706074</v>
      </c>
      <c r="S219" s="42">
        <f>EXP(-'Yield curve'!S208*$S$9/100)</f>
        <v>0.22978757127392302</v>
      </c>
      <c r="T219" s="42">
        <f>EXP(-'Yield curve'!T208*$T$9/100)</f>
        <v>0.2109572020428066</v>
      </c>
      <c r="U219" s="39">
        <f>EXP(-'Yield curve'!U208*$U$9/100)</f>
        <v>0.1935924699078839</v>
      </c>
      <c r="V219" s="39">
        <f t="shared" si="6"/>
        <v>75.545819321473601</v>
      </c>
      <c r="W219" s="39">
        <f t="shared" si="7"/>
        <v>5.1583984810715569</v>
      </c>
      <c r="X219" s="39">
        <f>-W219*Bonds!AS206</f>
        <v>-0.87911761649417153</v>
      </c>
      <c r="Y219" s="39">
        <f t="shared" si="8"/>
        <v>0</v>
      </c>
      <c r="Z219" s="39">
        <f t="shared" si="11"/>
        <v>-2.7800139992999915</v>
      </c>
      <c r="AA219" s="39">
        <f t="shared" si="9"/>
        <v>3.3906766526299315E-3</v>
      </c>
      <c r="AB219" s="42">
        <f>(-1/SQRT(2*PI())*EXP(-1*(NORMSINV($I$2))^2/2)/$I$2)*(W219*Bonds!AS206)</f>
        <v>-2.3430367728367782</v>
      </c>
      <c r="AC219" s="42">
        <f t="shared" si="10"/>
        <v>-7.4093328436947585</v>
      </c>
    </row>
    <row r="220" spans="1:29">
      <c r="A220" s="237">
        <v>42837</v>
      </c>
      <c r="B220" s="42">
        <f>EXP(-'Yield curve'!B209*$B$9/100)</f>
        <v>0.91530311073599757</v>
      </c>
      <c r="C220" s="42">
        <f>EXP(-'Yield curve'!C209*$C$9/100)</f>
        <v>0.84349610050523594</v>
      </c>
      <c r="D220" s="42">
        <f>EXP(-'Yield curve'!D209*$D$9/100)</f>
        <v>0.77957997338470042</v>
      </c>
      <c r="E220" s="42">
        <f>EXP(-'Yield curve'!E209*$E$9/100)</f>
        <v>0.72036301970530137</v>
      </c>
      <c r="F220" s="42">
        <f>EXP(-'Yield curve'!F209*$F$9/100)</f>
        <v>0.66697681085847438</v>
      </c>
      <c r="G220" s="42">
        <f>EXP(-'Yield curve'!G209*$G$9/100)</f>
        <v>0.61618995159734946</v>
      </c>
      <c r="H220" s="42">
        <f>EXP(-'Yield curve'!H209*$H$9/100)</f>
        <v>0.56961191552116708</v>
      </c>
      <c r="I220" s="42">
        <f>EXP(-'Yield curve'!I209*$I$9/100)</f>
        <v>0.52504743574789059</v>
      </c>
      <c r="J220" s="42">
        <f>EXP(-'Yield curve'!J209*$J$9/100)</f>
        <v>0.48384048646799099</v>
      </c>
      <c r="K220" s="42">
        <f>EXP(-'Yield curve'!K209*$K$9/100)</f>
        <v>0.44574867266496027</v>
      </c>
      <c r="L220" s="42">
        <f>EXP(-'Yield curve'!L209*$L$9/100)</f>
        <v>0.41015505821975529</v>
      </c>
      <c r="M220" s="42">
        <f>EXP(-'Yield curve'!M209*$M$9/100)</f>
        <v>0.37723761936147809</v>
      </c>
      <c r="N220" s="42">
        <f>EXP(-'Yield curve'!N209*$N$9/100)</f>
        <v>0.34680937554419927</v>
      </c>
      <c r="O220" s="42">
        <f>EXP(-'Yield curve'!O209*$O$9/100)</f>
        <v>0.31869523787958332</v>
      </c>
      <c r="P220" s="42">
        <f>EXP(-'Yield curve'!P209*$P$9/100)</f>
        <v>0.29273134554100683</v>
      </c>
      <c r="Q220" s="42">
        <f>EXP(-'Yield curve'!Q209*$Q$9/100)</f>
        <v>0.26893649643021122</v>
      </c>
      <c r="R220" s="42">
        <f>EXP(-'Yield curve'!R209*$R$9/100)</f>
        <v>0.24698689510913793</v>
      </c>
      <c r="S220" s="42">
        <f>EXP(-'Yield curve'!S209*$S$9/100)</f>
        <v>0.22674709534813192</v>
      </c>
      <c r="T220" s="42">
        <f>EXP(-'Yield curve'!T209*$T$9/100)</f>
        <v>0.2080909573322017</v>
      </c>
      <c r="U220" s="39">
        <f>EXP(-'Yield curve'!U209*$U$9/100)</f>
        <v>0.19090105916394634</v>
      </c>
      <c r="V220" s="39">
        <f t="shared" si="6"/>
        <v>75.290533467481353</v>
      </c>
      <c r="W220" s="39">
        <f t="shared" si="7"/>
        <v>5.1402476866684559</v>
      </c>
      <c r="X220" s="39">
        <f>-W220*Bonds!AS207</f>
        <v>-0.87555228229387905</v>
      </c>
      <c r="Y220" s="39">
        <f t="shared" si="8"/>
        <v>0</v>
      </c>
      <c r="Z220" s="39">
        <f t="shared" si="11"/>
        <v>-2.7687394226073723</v>
      </c>
      <c r="AA220" s="39">
        <f t="shared" si="9"/>
        <v>-8.3564340877195775E-4</v>
      </c>
      <c r="AB220" s="42">
        <f>(-1/SQRT(2*PI())*EXP(-1*(NORMSINV($I$2))^2/2)/$I$2)*(W220*Bonds!AS207)</f>
        <v>-2.3335343934258734</v>
      </c>
      <c r="AC220" s="42">
        <f t="shared" si="10"/>
        <v>-7.3792836815652096</v>
      </c>
    </row>
    <row r="221" spans="1:29">
      <c r="A221" s="237">
        <v>42836</v>
      </c>
      <c r="B221" s="42">
        <f>EXP(-'Yield curve'!B210*$B$9/100)</f>
        <v>0.91521158500128696</v>
      </c>
      <c r="C221" s="42">
        <f>EXP(-'Yield curve'!C210*$C$9/100)</f>
        <v>0.84400235002520752</v>
      </c>
      <c r="D221" s="42">
        <f>EXP(-'Yield curve'!D210*$D$9/100)</f>
        <v>0.78075022081092571</v>
      </c>
      <c r="E221" s="42">
        <f>EXP(-'Yield curve'!E210*$E$9/100)</f>
        <v>0.72180518743171584</v>
      </c>
      <c r="F221" s="42">
        <f>EXP(-'Yield curve'!F210*$F$9/100)</f>
        <v>0.66864633892615943</v>
      </c>
      <c r="G221" s="42">
        <f>EXP(-'Yield curve'!G210*$G$9/100)</f>
        <v>0.61767058352879756</v>
      </c>
      <c r="H221" s="42">
        <f>EXP(-'Yield curve'!H210*$H$9/100)</f>
        <v>0.57080935741769301</v>
      </c>
      <c r="I221" s="42">
        <f>EXP(-'Yield curve'!I210*$I$9/100)</f>
        <v>0.52602843961337331</v>
      </c>
      <c r="J221" s="42">
        <f>EXP(-'Yield curve'!J210*$J$9/100)</f>
        <v>0.4845667917905026</v>
      </c>
      <c r="K221" s="42">
        <f>EXP(-'Yield curve'!K210*$K$9/100)</f>
        <v>0.44619464428627154</v>
      </c>
      <c r="L221" s="42">
        <f>EXP(-'Yield curve'!L210*$L$9/100)</f>
        <v>0.41042584990960829</v>
      </c>
      <c r="M221" s="42">
        <f>EXP(-'Yield curve'!M210*$M$9/100)</f>
        <v>0.3773281672554375</v>
      </c>
      <c r="N221" s="42">
        <f>EXP(-'Yield curve'!N210*$N$9/100)</f>
        <v>0.3467192168276988</v>
      </c>
      <c r="O221" s="42">
        <f>EXP(-'Yield curve'!O210*$O$9/100)</f>
        <v>0.31842764628396902</v>
      </c>
      <c r="P221" s="42">
        <f>EXP(-'Yield curve'!P210*$P$9/100)</f>
        <v>0.29229257768085948</v>
      </c>
      <c r="Q221" s="42">
        <f>EXP(-'Yield curve'!Q210*$Q$9/100)</f>
        <v>0.26842063374371727</v>
      </c>
      <c r="R221" s="42">
        <f>EXP(-'Yield curve'!R210*$R$9/100)</f>
        <v>0.24639976526044291</v>
      </c>
      <c r="S221" s="42">
        <f>EXP(-'Yield curve'!S210*$S$9/100)</f>
        <v>0.22609500317698175</v>
      </c>
      <c r="T221" s="42">
        <f>EXP(-'Yield curve'!T210*$T$9/100)</f>
        <v>0.20738050182951592</v>
      </c>
      <c r="U221" s="39">
        <f>EXP(-'Yield curve'!U210*$U$9/100)</f>
        <v>0.19013898010152055</v>
      </c>
      <c r="V221" s="39">
        <f t="shared" si="6"/>
        <v>75.353502124859872</v>
      </c>
      <c r="W221" s="39">
        <f t="shared" si="7"/>
        <v>5.1367458369220147</v>
      </c>
      <c r="X221" s="39">
        <f>-W221*Bonds!AS208</f>
        <v>-0.87528462700751308</v>
      </c>
      <c r="Y221" s="39">
        <f t="shared" si="8"/>
        <v>0</v>
      </c>
      <c r="Z221" s="39">
        <f t="shared" si="11"/>
        <v>-2.7678930222746714</v>
      </c>
      <c r="AA221" s="39">
        <f t="shared" si="9"/>
        <v>-1.6866727963745776E-3</v>
      </c>
      <c r="AB221" s="42">
        <f>(-1/SQRT(2*PI())*EXP(-1*(NORMSINV($I$2))^2/2)/$I$2)*(W221*Bonds!AS208)</f>
        <v>-2.3328210347505003</v>
      </c>
      <c r="AC221" s="42">
        <f t="shared" si="10"/>
        <v>-7.3770278433623897</v>
      </c>
    </row>
    <row r="222" spans="1:29">
      <c r="A222" s="237">
        <v>42835</v>
      </c>
      <c r="B222" s="42">
        <f>EXP(-'Yield curve'!B211*$B$9/100)</f>
        <v>0.91447970852291072</v>
      </c>
      <c r="C222" s="42">
        <f>EXP(-'Yield curve'!C211*$C$9/100)</f>
        <v>0.84383356643412422</v>
      </c>
      <c r="D222" s="42">
        <f>EXP(-'Yield curve'!D211*$D$9/100)</f>
        <v>0.78121881150656325</v>
      </c>
      <c r="E222" s="42">
        <f>EXP(-'Yield curve'!E211*$E$9/100)</f>
        <v>0.72281642239342503</v>
      </c>
      <c r="F222" s="42">
        <f>EXP(-'Yield curve'!F211*$F$9/100)</f>
        <v>0.67032004603563933</v>
      </c>
      <c r="G222" s="42">
        <f>EXP(-'Yield curve'!G211*$G$9/100)</f>
        <v>0.6195263775786134</v>
      </c>
      <c r="H222" s="42">
        <f>EXP(-'Yield curve'!H211*$H$9/100)</f>
        <v>0.57281069045844912</v>
      </c>
      <c r="I222" s="42">
        <f>EXP(-'Yield curve'!I211*$I$9/100)</f>
        <v>0.52813676721592917</v>
      </c>
      <c r="J222" s="42">
        <f>EXP(-'Yield curve'!J211*$J$9/100)</f>
        <v>0.48675225595997168</v>
      </c>
      <c r="K222" s="42">
        <f>EXP(-'Yield curve'!K211*$K$9/100)</f>
        <v>0.44843120424810956</v>
      </c>
      <c r="L222" s="42">
        <f>EXP(-'Yield curve'!L211*$L$9/100)</f>
        <v>0.41250786777308474</v>
      </c>
      <c r="M222" s="42">
        <f>EXP(-'Yield curve'!M211*$M$9/100)</f>
        <v>0.37923470164932715</v>
      </c>
      <c r="N222" s="42">
        <f>EXP(-'Yield curve'!N211*$N$9/100)</f>
        <v>0.34843624733236506</v>
      </c>
      <c r="O222" s="42">
        <f>EXP(-'Yield curve'!O211*$O$9/100)</f>
        <v>0.31994697501396385</v>
      </c>
      <c r="P222" s="42">
        <f>EXP(-'Yield curve'!P211*$P$9/100)</f>
        <v>0.29361085818696442</v>
      </c>
      <c r="Q222" s="42">
        <f>EXP(-'Yield curve'!Q211*$Q$9/100)</f>
        <v>0.2697121499448597</v>
      </c>
      <c r="R222" s="42">
        <f>EXP(-'Yield curve'!R211*$R$9/100)</f>
        <v>0.2476596139467003</v>
      </c>
      <c r="S222" s="42">
        <f>EXP(-'Yield curve'!S211*$S$9/100)</f>
        <v>0.22731921860094012</v>
      </c>
      <c r="T222" s="42">
        <f>EXP(-'Yield curve'!T211*$T$9/100)</f>
        <v>0.20856594599623102</v>
      </c>
      <c r="U222" s="39">
        <f>EXP(-'Yield curve'!U211*$U$9/100)</f>
        <v>0.19128324333905466</v>
      </c>
      <c r="V222" s="39">
        <f t="shared" si="6"/>
        <v>75.480813559739303</v>
      </c>
      <c r="W222" s="39">
        <f t="shared" si="7"/>
        <v>5.1467933425447994</v>
      </c>
      <c r="X222" s="39">
        <f>-W222*Bonds!AS209</f>
        <v>-0.8753456991605586</v>
      </c>
      <c r="Y222" s="39">
        <f t="shared" si="8"/>
        <v>0</v>
      </c>
      <c r="Z222" s="39">
        <f t="shared" si="11"/>
        <v>-2.7680861493799056</v>
      </c>
      <c r="AA222" s="39">
        <f t="shared" si="9"/>
        <v>-2.455060921451313E-3</v>
      </c>
      <c r="AB222" s="42">
        <f>(-1/SQRT(2*PI())*EXP(-1*(NORMSINV($I$2))^2/2)/$I$2)*(W222*Bonds!AS209)</f>
        <v>-2.3329838051212644</v>
      </c>
      <c r="AC222" s="42">
        <f t="shared" si="10"/>
        <v>-7.377542568469595</v>
      </c>
    </row>
    <row r="223" spans="1:29">
      <c r="A223" s="237">
        <v>42832</v>
      </c>
      <c r="B223" s="42">
        <f>EXP(-'Yield curve'!B212*$B$9/100)</f>
        <v>0.91521158500128696</v>
      </c>
      <c r="C223" s="42">
        <f>EXP(-'Yield curve'!C212*$C$9/100)</f>
        <v>0.84501576077007545</v>
      </c>
      <c r="D223" s="42">
        <f>EXP(-'Yield curve'!D212*$D$9/100)</f>
        <v>0.78262627170143628</v>
      </c>
      <c r="E223" s="42">
        <f>EXP(-'Yield curve'!E212*$E$9/100)</f>
        <v>0.72440836902189676</v>
      </c>
      <c r="F223" s="42">
        <f>EXP(-'Yield curve'!F212*$F$9/100)</f>
        <v>0.67199794264758894</v>
      </c>
      <c r="G223" s="42">
        <f>EXP(-'Yield curve'!G212*$G$9/100)</f>
        <v>0.62138774737000924</v>
      </c>
      <c r="H223" s="42">
        <f>EXP(-'Yield curve'!H212*$H$9/100)</f>
        <v>0.57481904043732657</v>
      </c>
      <c r="I223" s="42">
        <f>EXP(-'Yield curve'!I212*$I$9/100)</f>
        <v>0.53011216292447294</v>
      </c>
      <c r="J223" s="42">
        <f>EXP(-'Yield curve'!J212*$J$9/100)</f>
        <v>0.48865429632609392</v>
      </c>
      <c r="K223" s="42">
        <f>EXP(-'Yield curve'!K212*$K$9/100)</f>
        <v>0.45022852130278918</v>
      </c>
      <c r="L223" s="42">
        <f>EXP(-'Yield curve'!L212*$L$9/100)</f>
        <v>0.41432690133040584</v>
      </c>
      <c r="M223" s="42">
        <f>EXP(-'Yield curve'!M212*$M$9/100)</f>
        <v>0.38105940399945704</v>
      </c>
      <c r="N223" s="42">
        <f>EXP(-'Yield curve'!N212*$N$9/100)</f>
        <v>0.35025283485267084</v>
      </c>
      <c r="O223" s="42">
        <f>EXP(-'Yield curve'!O212*$O$9/100)</f>
        <v>0.32174370422037013</v>
      </c>
      <c r="P223" s="42">
        <f>EXP(-'Yield curve'!P212*$P$9/100)</f>
        <v>0.29537781891739839</v>
      </c>
      <c r="Q223" s="42">
        <f>EXP(-'Yield curve'!Q212*$Q$9/100)</f>
        <v>0.27144384321211973</v>
      </c>
      <c r="R223" s="42">
        <f>EXP(-'Yield curve'!R212*$R$9/100)</f>
        <v>0.24934943821259078</v>
      </c>
      <c r="S223" s="42">
        <f>EXP(-'Yield curve'!S212*$S$9/100)</f>
        <v>0.2289618232555776</v>
      </c>
      <c r="T223" s="42">
        <f>EXP(-'Yield curve'!T212*$T$9/100)</f>
        <v>0.21015708585860018</v>
      </c>
      <c r="U223" s="39">
        <f>EXP(-'Yield curve'!U212*$U$9/100)</f>
        <v>0.19281964670508861</v>
      </c>
      <c r="V223" s="39">
        <f t="shared" si="6"/>
        <v>75.66657962243022</v>
      </c>
      <c r="W223" s="39">
        <f t="shared" si="7"/>
        <v>5.1554830488763406</v>
      </c>
      <c r="X223" s="39">
        <f>-W223*Bonds!AS210</f>
        <v>-0.87539836843904484</v>
      </c>
      <c r="Y223" s="39">
        <f t="shared" si="8"/>
        <v>0</v>
      </c>
      <c r="Z223" s="39">
        <f t="shared" si="11"/>
        <v>-2.7682527042626397</v>
      </c>
      <c r="AA223" s="39">
        <f t="shared" si="9"/>
        <v>-3.5222719023172422E-3</v>
      </c>
      <c r="AB223" s="42">
        <f>(-1/SQRT(2*PI())*EXP(-1*(NORMSINV($I$2))^2/2)/$I$2)*(W223*Bonds!AS210)</f>
        <v>-2.3331241800312612</v>
      </c>
      <c r="AC223" s="42">
        <f t="shared" si="10"/>
        <v>-7.3779864729115259</v>
      </c>
    </row>
    <row r="224" spans="1:29">
      <c r="A224" s="237">
        <v>42831</v>
      </c>
      <c r="B224" s="42">
        <f>EXP(-'Yield curve'!B213*$B$9/100)</f>
        <v>0.91512006841869231</v>
      </c>
      <c r="C224" s="42">
        <f>EXP(-'Yield curve'!C213*$C$9/100)</f>
        <v>0.84603038833778488</v>
      </c>
      <c r="D224" s="42">
        <f>EXP(-'Yield curve'!D213*$D$9/100)</f>
        <v>0.78450683052143555</v>
      </c>
      <c r="E224" s="42">
        <f>EXP(-'Yield curve'!E213*$E$9/100)</f>
        <v>0.72687554930633824</v>
      </c>
      <c r="F224" s="42">
        <f>EXP(-'Yield curve'!F213*$F$9/100)</f>
        <v>0.67502874758613318</v>
      </c>
      <c r="G224" s="42">
        <f>EXP(-'Yield curve'!G213*$G$9/100)</f>
        <v>0.62437757841141128</v>
      </c>
      <c r="H224" s="42">
        <f>EXP(-'Yield curve'!H213*$H$9/100)</f>
        <v>0.5776425657230182</v>
      </c>
      <c r="I224" s="42">
        <f>EXP(-'Yield curve'!I213*$I$9/100)</f>
        <v>0.53294698058760726</v>
      </c>
      <c r="J224" s="42">
        <f>EXP(-'Yield curve'!J213*$J$9/100)</f>
        <v>0.4914475791082728</v>
      </c>
      <c r="K224" s="42">
        <f>EXP(-'Yield curve'!K213*$K$9/100)</f>
        <v>0.45293801277655771</v>
      </c>
      <c r="L224" s="42">
        <f>EXP(-'Yield curve'!L213*$L$9/100)</f>
        <v>0.41716226840924925</v>
      </c>
      <c r="M224" s="42">
        <f>EXP(-'Yield curve'!M213*$M$9/100)</f>
        <v>0.38399720694561129</v>
      </c>
      <c r="N224" s="42">
        <f>EXP(-'Yield curve'!N213*$N$9/100)</f>
        <v>0.35327093330295262</v>
      </c>
      <c r="O224" s="42">
        <f>EXP(-'Yield curve'!O213*$O$9/100)</f>
        <v>0.32482133054199874</v>
      </c>
      <c r="P224" s="42">
        <f>EXP(-'Yield curve'!P213*$P$9/100)</f>
        <v>0.29849562585766892</v>
      </c>
      <c r="Q224" s="42">
        <f>EXP(-'Yield curve'!Q213*$Q$9/100)</f>
        <v>0.2745011029521513</v>
      </c>
      <c r="R224" s="42">
        <f>EXP(-'Yield curve'!R213*$R$9/100)</f>
        <v>0.2523344219553777</v>
      </c>
      <c r="S224" s="42">
        <f>EXP(-'Yield curve'!S213*$S$9/100)</f>
        <v>0.23186499379414624</v>
      </c>
      <c r="T224" s="42">
        <f>EXP(-'Yield curve'!T213*$T$9/100)</f>
        <v>0.21297084512259101</v>
      </c>
      <c r="U224" s="39">
        <f>EXP(-'Yield curve'!U213*$U$9/100)</f>
        <v>0.19553810657669493</v>
      </c>
      <c r="V224" s="39">
        <f t="shared" si="6"/>
        <v>75.934039957803023</v>
      </c>
      <c r="W224" s="39">
        <f t="shared" si="7"/>
        <v>5.1721533828891948</v>
      </c>
      <c r="X224" s="39">
        <f>-W224*Bonds!AS211</f>
        <v>-0.87822898257506987</v>
      </c>
      <c r="Y224" s="39">
        <f t="shared" si="8"/>
        <v>0</v>
      </c>
      <c r="Z224" s="39">
        <f t="shared" si="11"/>
        <v>-2.7772038921095485</v>
      </c>
      <c r="AA224" s="39">
        <f t="shared" si="9"/>
        <v>1.8947107550308928E-3</v>
      </c>
      <c r="AB224" s="42">
        <f>(-1/SQRT(2*PI())*EXP(-1*(NORMSINV($I$2))^2/2)/$I$2)*(W224*Bonds!AS211)</f>
        <v>-2.3406683730789068</v>
      </c>
      <c r="AC224" s="42">
        <f t="shared" si="10"/>
        <v>-7.4018433060500932</v>
      </c>
    </row>
    <row r="225" spans="1:29">
      <c r="A225" s="237">
        <v>42830</v>
      </c>
      <c r="B225" s="42">
        <f>EXP(-'Yield curve'!B214*$B$9/100)</f>
        <v>0.91502856098729823</v>
      </c>
      <c r="C225" s="42">
        <f>EXP(-'Yield curve'!C214*$C$9/100)</f>
        <v>0.84569204385585739</v>
      </c>
      <c r="D225" s="42">
        <f>EXP(-'Yield curve'!D214*$D$9/100)</f>
        <v>0.78450683052143555</v>
      </c>
      <c r="E225" s="42">
        <f>EXP(-'Yield curve'!E214*$E$9/100)</f>
        <v>0.72658485722890709</v>
      </c>
      <c r="F225" s="42">
        <f>EXP(-'Yield curve'!F214*$F$9/100)</f>
        <v>0.6743540562404442</v>
      </c>
      <c r="G225" s="42">
        <f>EXP(-'Yield curve'!G214*$G$9/100)</f>
        <v>0.6232547096553257</v>
      </c>
      <c r="H225" s="42">
        <f>EXP(-'Yield curve'!H214*$H$9/100)</f>
        <v>0.57602742878592827</v>
      </c>
      <c r="I225" s="42">
        <f>EXP(-'Yield curve'!I214*$I$9/100)</f>
        <v>0.53110262977672518</v>
      </c>
      <c r="J225" s="42">
        <f>EXP(-'Yield curve'!J214*$J$9/100)</f>
        <v>0.48938782778163764</v>
      </c>
      <c r="K225" s="42">
        <f>EXP(-'Yield curve'!K214*$K$9/100)</f>
        <v>0.45067897501340948</v>
      </c>
      <c r="L225" s="42">
        <f>EXP(-'Yield curve'!L214*$L$9/100)</f>
        <v>0.41478291168158138</v>
      </c>
      <c r="M225" s="42">
        <f>EXP(-'Yield curve'!M214*$M$9/100)</f>
        <v>0.38151694975680539</v>
      </c>
      <c r="N225" s="42">
        <f>EXP(-'Yield curve'!N214*$N$9/100)</f>
        <v>0.35070845962991737</v>
      </c>
      <c r="O225" s="42">
        <f>EXP(-'Yield curve'!O214*$O$9/100)</f>
        <v>0.32219446086230452</v>
      </c>
      <c r="P225" s="42">
        <f>EXP(-'Yield curve'!P214*$P$9/100)</f>
        <v>0.29582121811203327</v>
      </c>
      <c r="Q225" s="42">
        <f>EXP(-'Yield curve'!Q214*$Q$9/100)</f>
        <v>0.2718785009947583</v>
      </c>
      <c r="R225" s="42">
        <f>EXP(-'Yield curve'!R214*$R$9/100)</f>
        <v>0.24977369277175279</v>
      </c>
      <c r="S225" s="42">
        <f>EXP(-'Yield curve'!S214*$S$9/100)</f>
        <v>0.22937432567824237</v>
      </c>
      <c r="T225" s="42">
        <f>EXP(-'Yield curve'!T214*$T$9/100)</f>
        <v>0.21055676389563024</v>
      </c>
      <c r="U225" s="39">
        <f>EXP(-'Yield curve'!U214*$U$9/100)</f>
        <v>0.19320567189501364</v>
      </c>
      <c r="V225" s="39">
        <f t="shared" si="6"/>
        <v>75.790438997905184</v>
      </c>
      <c r="W225" s="39">
        <f t="shared" si="7"/>
        <v>5.1570543238006845</v>
      </c>
      <c r="X225" s="39">
        <f>-W225*Bonds!AS212</f>
        <v>-0.88440619486015382</v>
      </c>
      <c r="Y225" s="39">
        <f t="shared" si="8"/>
        <v>0</v>
      </c>
      <c r="Z225" s="39">
        <f t="shared" si="11"/>
        <v>-2.7967379525207869</v>
      </c>
      <c r="AA225" s="39">
        <f t="shared" si="9"/>
        <v>1.6283232521472346E-3</v>
      </c>
      <c r="AB225" s="42">
        <f>(-1/SQRT(2*PI())*EXP(-1*(NORMSINV($I$2))^2/2)/$I$2)*(W225*Bonds!AS212)</f>
        <v>-2.3571319671032076</v>
      </c>
      <c r="AC225" s="42">
        <f t="shared" si="10"/>
        <v>-7.4539057616392208</v>
      </c>
    </row>
    <row r="226" spans="1:29">
      <c r="A226" s="237">
        <v>42829</v>
      </c>
      <c r="B226" s="42">
        <f>EXP(-'Yield curve'!B215*$B$9/100)</f>
        <v>0.91484557357445195</v>
      </c>
      <c r="C226" s="42">
        <f>EXP(-'Yield curve'!C215*$C$9/100)</f>
        <v>0.84501576077007545</v>
      </c>
      <c r="D226" s="42">
        <f>EXP(-'Yield curve'!D215*$D$9/100)</f>
        <v>0.78262627170143628</v>
      </c>
      <c r="E226" s="42">
        <f>EXP(-'Yield curve'!E215*$E$9/100)</f>
        <v>0.72440836902189676</v>
      </c>
      <c r="F226" s="42">
        <f>EXP(-'Yield curve'!F215*$F$9/100)</f>
        <v>0.67199794264758894</v>
      </c>
      <c r="G226" s="42">
        <f>EXP(-'Yield curve'!G215*$G$9/100)</f>
        <v>0.62120135900545081</v>
      </c>
      <c r="H226" s="42">
        <f>EXP(-'Yield curve'!H215*$H$9/100)</f>
        <v>0.57441680790683058</v>
      </c>
      <c r="I226" s="42">
        <f>EXP(-'Yield curve'!I215*$I$9/100)</f>
        <v>0.52982951181790816</v>
      </c>
      <c r="J226" s="42">
        <f>EXP(-'Yield curve'!J215*$J$9/100)</f>
        <v>0.48850772202444065</v>
      </c>
      <c r="K226" s="42">
        <f>EXP(-'Yield curve'!K215*$K$9/100)</f>
        <v>0.45022852130278918</v>
      </c>
      <c r="L226" s="42">
        <f>EXP(-'Yield curve'!L215*$L$9/100)</f>
        <v>0.41441806327614483</v>
      </c>
      <c r="M226" s="42">
        <f>EXP(-'Yield curve'!M215*$M$9/100)</f>
        <v>0.38124235641844478</v>
      </c>
      <c r="N226" s="42">
        <f>EXP(-'Yield curve'!N215*$N$9/100)</f>
        <v>0.35052613863847587</v>
      </c>
      <c r="O226" s="42">
        <f>EXP(-'Yield curve'!O215*$O$9/100)</f>
        <v>0.32210425904210721</v>
      </c>
      <c r="P226" s="42">
        <f>EXP(-'Yield curve'!P215*$P$9/100)</f>
        <v>0.29582121811203327</v>
      </c>
      <c r="Q226" s="42">
        <f>EXP(-'Yield curve'!Q215*$Q$9/100)</f>
        <v>0.2718785009947583</v>
      </c>
      <c r="R226" s="42">
        <f>EXP(-'Yield curve'!R215*$R$9/100)</f>
        <v>0.24977369277175279</v>
      </c>
      <c r="S226" s="42">
        <f>EXP(-'Yield curve'!S215*$S$9/100)</f>
        <v>0.22937432567824237</v>
      </c>
      <c r="T226" s="42">
        <f>EXP(-'Yield curve'!T215*$T$9/100)</f>
        <v>0.21055676389563024</v>
      </c>
      <c r="U226" s="39">
        <f>EXP(-'Yield curve'!U215*$U$9/100)</f>
        <v>0.19320567189501364</v>
      </c>
      <c r="V226" s="39">
        <f t="shared" si="6"/>
        <v>75.667228290653981</v>
      </c>
      <c r="W226" s="39">
        <f t="shared" si="7"/>
        <v>5.157806478427382</v>
      </c>
      <c r="X226" s="39">
        <f>-W226*Bonds!AS213</f>
        <v>-0.88458826526040446</v>
      </c>
      <c r="Y226" s="39">
        <f t="shared" si="8"/>
        <v>0</v>
      </c>
      <c r="Z226" s="39">
        <f t="shared" si="11"/>
        <v>-2.7973137096800778</v>
      </c>
      <c r="AA226" s="39">
        <f t="shared" si="9"/>
        <v>6.2199580790744946E-4</v>
      </c>
      <c r="AB226" s="42">
        <f>(-1/SQRT(2*PI())*EXP(-1*(NORMSINV($I$2))^2/2)/$I$2)*(W226*Bonds!AS213)</f>
        <v>-2.3576172237230595</v>
      </c>
      <c r="AC226" s="42">
        <f t="shared" si="10"/>
        <v>-7.4554402778076279</v>
      </c>
    </row>
    <row r="227" spans="1:29">
      <c r="A227" s="237">
        <v>42828</v>
      </c>
      <c r="B227" s="42">
        <f>EXP(-'Yield curve'!B216*$B$9/100)</f>
        <v>0.91521158500128696</v>
      </c>
      <c r="C227" s="42">
        <f>EXP(-'Yield curve'!C216*$C$9/100)</f>
        <v>0.84552292235979953</v>
      </c>
      <c r="D227" s="42">
        <f>EXP(-'Yield curve'!D216*$D$9/100)</f>
        <v>0.7835659869438576</v>
      </c>
      <c r="E227" s="42">
        <f>EXP(-'Yield curve'!E216*$E$9/100)</f>
        <v>0.72513313971586812</v>
      </c>
      <c r="F227" s="42">
        <f>EXP(-'Yield curve'!F216*$F$9/100)</f>
        <v>0.67233402563265721</v>
      </c>
      <c r="G227" s="42">
        <f>EXP(-'Yield curve'!G216*$G$9/100)</f>
        <v>0.62120135900545081</v>
      </c>
      <c r="H227" s="42">
        <f>EXP(-'Yield curve'!H216*$H$9/100)</f>
        <v>0.57401485684058207</v>
      </c>
      <c r="I227" s="42">
        <f>EXP(-'Yield curve'!I216*$I$9/100)</f>
        <v>0.52912354321913813</v>
      </c>
      <c r="J227" s="42">
        <f>EXP(-'Yield curve'!J216*$J$9/100)</f>
        <v>0.48748293221410044</v>
      </c>
      <c r="K227" s="42">
        <f>EXP(-'Yield curve'!K216*$K$9/100)</f>
        <v>0.44887985974271699</v>
      </c>
      <c r="L227" s="42">
        <f>EXP(-'Yield curve'!L216*$L$9/100)</f>
        <v>0.41287103446663376</v>
      </c>
      <c r="M227" s="42">
        <f>EXP(-'Yield curve'!M216*$M$9/100)</f>
        <v>0.37950784895574502</v>
      </c>
      <c r="N227" s="42">
        <f>EXP(-'Yield curve'!N216*$N$9/100)</f>
        <v>0.34861748129772513</v>
      </c>
      <c r="O227" s="42">
        <f>EXP(-'Yield curve'!O216*$O$9/100)</f>
        <v>0.32003657271005986</v>
      </c>
      <c r="P227" s="42">
        <f>EXP(-'Yield curve'!P216*$P$9/100)</f>
        <v>0.29361085818696442</v>
      </c>
      <c r="Q227" s="42">
        <f>EXP(-'Yield curve'!Q216*$Q$9/100)</f>
        <v>0.2697121499448597</v>
      </c>
      <c r="R227" s="42">
        <f>EXP(-'Yield curve'!R216*$R$9/100)</f>
        <v>0.2476596139467003</v>
      </c>
      <c r="S227" s="42">
        <f>EXP(-'Yield curve'!S216*$S$9/100)</f>
        <v>0.22731921860094012</v>
      </c>
      <c r="T227" s="42">
        <f>EXP(-'Yield curve'!T216*$T$9/100)</f>
        <v>0.20856594599623102</v>
      </c>
      <c r="U227" s="39">
        <f>EXP(-'Yield curve'!U216*$U$9/100)</f>
        <v>0.19128324333905466</v>
      </c>
      <c r="V227" s="39">
        <f t="shared" si="6"/>
        <v>75.620192847709561</v>
      </c>
      <c r="W227" s="39">
        <f t="shared" si="7"/>
        <v>5.1449378324688135</v>
      </c>
      <c r="X227" s="39">
        <f>-W227*Bonds!AS214</f>
        <v>-0.8848737418015139</v>
      </c>
      <c r="Y227" s="39">
        <f t="shared" si="8"/>
        <v>0</v>
      </c>
      <c r="Z227" s="39">
        <f t="shared" si="11"/>
        <v>-2.79821646576853</v>
      </c>
      <c r="AA227" s="39">
        <f t="shared" si="9"/>
        <v>-8.4962707772817669E-4</v>
      </c>
      <c r="AB227" s="42">
        <f>(-1/SQRT(2*PI())*EXP(-1*(NORMSINV($I$2))^2/2)/$I$2)*(W227*Bonds!AS214)</f>
        <v>-2.3583780798599996</v>
      </c>
      <c r="AC227" s="42">
        <f t="shared" si="10"/>
        <v>-7.4578463161720752</v>
      </c>
    </row>
    <row r="228" spans="1:29">
      <c r="A228" s="237">
        <v>42825</v>
      </c>
      <c r="B228" s="42">
        <f>EXP(-'Yield curve'!B217*$B$9/100)</f>
        <v>0.91466262275542887</v>
      </c>
      <c r="C228" s="42">
        <f>EXP(-'Yield curve'!C217*$C$9/100)</f>
        <v>0.84535383468465874</v>
      </c>
      <c r="D228" s="42">
        <f>EXP(-'Yield curve'!D217*$D$9/100)</f>
        <v>0.78309598836536476</v>
      </c>
      <c r="E228" s="42">
        <f>EXP(-'Yield curve'!E217*$E$9/100)</f>
        <v>0.72484314446289899</v>
      </c>
      <c r="F228" s="42">
        <f>EXP(-'Yield curve'!F217*$F$9/100)</f>
        <v>0.67233402563265721</v>
      </c>
      <c r="G228" s="42">
        <f>EXP(-'Yield curve'!G217*$G$9/100)</f>
        <v>0.62157419165946526</v>
      </c>
      <c r="H228" s="42">
        <f>EXP(-'Yield curve'!H217*$H$9/100)</f>
        <v>0.57481904043732657</v>
      </c>
      <c r="I228" s="42">
        <f>EXP(-'Yield curve'!I217*$I$9/100)</f>
        <v>0.53011216292447294</v>
      </c>
      <c r="J228" s="42">
        <f>EXP(-'Yield curve'!J217*$J$9/100)</f>
        <v>0.48865429632609392</v>
      </c>
      <c r="K228" s="42">
        <f>EXP(-'Yield curve'!K217*$K$9/100)</f>
        <v>0.45022852130278918</v>
      </c>
      <c r="L228" s="42">
        <f>EXP(-'Yield curve'!L217*$L$9/100)</f>
        <v>0.41441806327614483</v>
      </c>
      <c r="M228" s="42">
        <f>EXP(-'Yield curve'!M217*$M$9/100)</f>
        <v>0.38124235641844478</v>
      </c>
      <c r="N228" s="42">
        <f>EXP(-'Yield curve'!N217*$N$9/100)</f>
        <v>0.35052613863847587</v>
      </c>
      <c r="O228" s="42">
        <f>EXP(-'Yield curve'!O217*$O$9/100)</f>
        <v>0.32210425904210721</v>
      </c>
      <c r="P228" s="42">
        <f>EXP(-'Yield curve'!P217*$P$9/100)</f>
        <v>0.29582121811203327</v>
      </c>
      <c r="Q228" s="42">
        <f>EXP(-'Yield curve'!Q217*$Q$9/100)</f>
        <v>0.2718785009947583</v>
      </c>
      <c r="R228" s="42">
        <f>EXP(-'Yield curve'!R217*$R$9/100)</f>
        <v>0.24977369277175279</v>
      </c>
      <c r="S228" s="42">
        <f>EXP(-'Yield curve'!S217*$S$9/100)</f>
        <v>0.22937432567824237</v>
      </c>
      <c r="T228" s="42">
        <f>EXP(-'Yield curve'!T217*$T$9/100)</f>
        <v>0.21055676389563024</v>
      </c>
      <c r="U228" s="39">
        <f>EXP(-'Yield curve'!U217*$U$9/100)</f>
        <v>0.19320567189501364</v>
      </c>
      <c r="V228" s="39">
        <f t="shared" si="6"/>
        <v>75.684496445253671</v>
      </c>
      <c r="W228" s="39">
        <f t="shared" si="7"/>
        <v>5.1577190636966694</v>
      </c>
      <c r="X228" s="39">
        <f>-W228*Bonds!AS215</f>
        <v>-0.8874854508655714</v>
      </c>
      <c r="Y228" s="39">
        <f t="shared" si="8"/>
        <v>0</v>
      </c>
      <c r="Z228" s="39">
        <f t="shared" si="11"/>
        <v>-2.8064754149966586</v>
      </c>
      <c r="AA228" s="39">
        <f t="shared" si="9"/>
        <v>-2.4205112584043675E-3</v>
      </c>
      <c r="AB228" s="42">
        <f>(-1/SQRT(2*PI())*EXP(-1*(NORMSINV($I$2))^2/2)/$I$2)*(W228*Bonds!AS215)</f>
        <v>-2.3653388439969318</v>
      </c>
      <c r="AC228" s="42">
        <f t="shared" si="10"/>
        <v>-7.4798581850999977</v>
      </c>
    </row>
    <row r="229" spans="1:29">
      <c r="A229" s="237">
        <v>42824</v>
      </c>
      <c r="B229" s="42">
        <f>EXP(-'Yield curve'!B218*$B$9/100)</f>
        <v>0.91466262275542887</v>
      </c>
      <c r="C229" s="42">
        <f>EXP(-'Yield curve'!C218*$C$9/100)</f>
        <v>0.84586119917959712</v>
      </c>
      <c r="D229" s="42">
        <f>EXP(-'Yield curve'!D218*$D$9/100)</f>
        <v>0.78450683052143555</v>
      </c>
      <c r="E229" s="42">
        <f>EXP(-'Yield curve'!E218*$E$9/100)</f>
        <v>0.72658485722890709</v>
      </c>
      <c r="F229" s="42">
        <f>EXP(-'Yield curve'!F218*$F$9/100)</f>
        <v>0.6743540562404442</v>
      </c>
      <c r="G229" s="42">
        <f>EXP(-'Yield curve'!G218*$G$9/100)</f>
        <v>0.62344171411748917</v>
      </c>
      <c r="H229" s="42">
        <f>EXP(-'Yield curve'!H218*$H$9/100)</f>
        <v>0.57643078914573376</v>
      </c>
      <c r="I229" s="42">
        <f>EXP(-'Yield curve'!I218*$I$9/100)</f>
        <v>0.53181123891754223</v>
      </c>
      <c r="J229" s="42">
        <f>EXP(-'Yield curve'!J218*$J$9/100)</f>
        <v>0.49041662207590614</v>
      </c>
      <c r="K229" s="42">
        <f>EXP(-'Yield curve'!K218*$K$9/100)</f>
        <v>0.45203304202341466</v>
      </c>
      <c r="L229" s="42">
        <f>EXP(-'Yield curve'!L218*$L$9/100)</f>
        <v>0.4162455202115215</v>
      </c>
      <c r="M229" s="42">
        <f>EXP(-'Yield curve'!M218*$M$9/100)</f>
        <v>0.3830767186766989</v>
      </c>
      <c r="N229" s="42">
        <f>EXP(-'Yield curve'!N218*$N$9/100)</f>
        <v>0.35235362189794339</v>
      </c>
      <c r="O229" s="42">
        <f>EXP(-'Yield curve'!O218*$O$9/100)</f>
        <v>0.32391310292851538</v>
      </c>
      <c r="P229" s="42">
        <f>EXP(-'Yield curve'!P218*$P$9/100)</f>
        <v>0.29760148086818883</v>
      </c>
      <c r="Q229" s="42">
        <f>EXP(-'Yield curve'!Q218*$Q$9/100)</f>
        <v>0.27371167709453509</v>
      </c>
      <c r="R229" s="42">
        <f>EXP(-'Yield curve'!R218*$R$9/100)</f>
        <v>0.25164900491741304</v>
      </c>
      <c r="S229" s="42">
        <f>EXP(-'Yield curve'!S218*$S$9/100)</f>
        <v>0.23128142960947984</v>
      </c>
      <c r="T229" s="42">
        <f>EXP(-'Yield curve'!T218*$T$9/100)</f>
        <v>0.21248582472907102</v>
      </c>
      <c r="U229" s="39">
        <f>EXP(-'Yield curve'!U218*$U$9/100)</f>
        <v>0.1951474211791675</v>
      </c>
      <c r="V229" s="39">
        <f t="shared" si="6"/>
        <v>75.86813612289329</v>
      </c>
      <c r="W229" s="39">
        <f t="shared" si="7"/>
        <v>5.1690537645232677</v>
      </c>
      <c r="X229" s="39">
        <f>-W229*Bonds!AS216</f>
        <v>-0.89054044028500889</v>
      </c>
      <c r="Y229" s="39">
        <f t="shared" si="8"/>
        <v>0</v>
      </c>
      <c r="Z229" s="39">
        <f t="shared" si="11"/>
        <v>-2.8161361397897964</v>
      </c>
      <c r="AA229" s="39">
        <f t="shared" si="9"/>
        <v>2.3000465797569092E-3</v>
      </c>
      <c r="AB229" s="42">
        <f>(-1/SQRT(2*PI())*EXP(-1*(NORMSINV($I$2))^2/2)/$I$2)*(W229*Bonds!AS216)</f>
        <v>-2.3734810452406228</v>
      </c>
      <c r="AC229" s="42">
        <f t="shared" si="10"/>
        <v>-7.505606086197516</v>
      </c>
    </row>
    <row r="230" spans="1:29">
      <c r="A230" s="237">
        <v>42823</v>
      </c>
      <c r="B230" s="42">
        <f>EXP(-'Yield curve'!B219*$B$9/100)</f>
        <v>0.91402258295956351</v>
      </c>
      <c r="C230" s="42">
        <f>EXP(-'Yield curve'!C219*$C$9/100)</f>
        <v>0.84518478082367143</v>
      </c>
      <c r="D230" s="42">
        <f>EXP(-'Yield curve'!D219*$D$9/100)</f>
        <v>0.78380109200393644</v>
      </c>
      <c r="E230" s="42">
        <f>EXP(-'Yield curve'!E219*$E$9/100)</f>
        <v>0.725278180847441</v>
      </c>
      <c r="F230" s="42">
        <f>EXP(-'Yield curve'!F219*$F$9/100)</f>
        <v>0.67233402563265721</v>
      </c>
      <c r="G230" s="42">
        <f>EXP(-'Yield curve'!G219*$G$9/100)</f>
        <v>0.62101502654901519</v>
      </c>
      <c r="H230" s="42">
        <f>EXP(-'Yield curve'!H219*$H$9/100)</f>
        <v>0.57361318704162467</v>
      </c>
      <c r="I230" s="42">
        <f>EXP(-'Yield curve'!I219*$I$9/100)</f>
        <v>0.5288414192358375</v>
      </c>
      <c r="J230" s="42">
        <f>EXP(-'Yield curve'!J219*$J$9/100)</f>
        <v>0.4873367092689746</v>
      </c>
      <c r="K230" s="42">
        <f>EXP(-'Yield curve'!K219*$K$9/100)</f>
        <v>0.44887985974271699</v>
      </c>
      <c r="L230" s="42">
        <f>EXP(-'Yield curve'!L219*$L$9/100)</f>
        <v>0.41341638408369225</v>
      </c>
      <c r="M230" s="42">
        <f>EXP(-'Yield curve'!M219*$M$9/100)</f>
        <v>0.38060240696771647</v>
      </c>
      <c r="N230" s="42">
        <f>EXP(-'Yield curve'!N219*$N$9/100)</f>
        <v>0.35025283485267084</v>
      </c>
      <c r="O230" s="42">
        <f>EXP(-'Yield curve'!O219*$O$9/100)</f>
        <v>0.32219446086230452</v>
      </c>
      <c r="P230" s="42">
        <f>EXP(-'Yield curve'!P219*$P$9/100)</f>
        <v>0.29626528290453352</v>
      </c>
      <c r="Q230" s="42">
        <f>EXP(-'Yield curve'!Q219*$Q$9/100)</f>
        <v>0.27266263969535537</v>
      </c>
      <c r="R230" s="42">
        <f>EXP(-'Yield curve'!R219*$R$9/100)</f>
        <v>0.25088013593186198</v>
      </c>
      <c r="S230" s="42">
        <f>EXP(-'Yield curve'!S219*$S$9/100)</f>
        <v>0.23078240086658811</v>
      </c>
      <c r="T230" s="42">
        <f>EXP(-'Yield curve'!T219*$T$9/100)</f>
        <v>0.21224372890971588</v>
      </c>
      <c r="U230" s="39">
        <f>EXP(-'Yield curve'!U219*$U$9/100)</f>
        <v>0.1951474211791675</v>
      </c>
      <c r="V230" s="39">
        <f t="shared" si="6"/>
        <v>75.694036313562293</v>
      </c>
      <c r="W230" s="39">
        <f t="shared" si="7"/>
        <v>5.1644963380077797</v>
      </c>
      <c r="X230" s="39">
        <f>-W230*Bonds!AS217</f>
        <v>-0.90542060332089613</v>
      </c>
      <c r="Y230" s="39">
        <f t="shared" si="8"/>
        <v>0</v>
      </c>
      <c r="Z230" s="39">
        <f t="shared" si="11"/>
        <v>-2.863191346937846</v>
      </c>
      <c r="AA230" s="39">
        <f t="shared" si="9"/>
        <v>2.0947912099678057E-4</v>
      </c>
      <c r="AB230" s="42">
        <f>(-1/SQRT(2*PI())*EXP(-1*(NORMSINV($I$2))^2/2)/$I$2)*(W230*Bonds!AS217)</f>
        <v>-2.4131398673649334</v>
      </c>
      <c r="AC230" s="42">
        <f t="shared" si="10"/>
        <v>-7.6310182934298147</v>
      </c>
    </row>
    <row r="231" spans="1:29">
      <c r="A231" s="237">
        <v>42822</v>
      </c>
      <c r="B231" s="42">
        <f>EXP(-'Yield curve'!B220*$B$9/100)</f>
        <v>0.91420540575782594</v>
      </c>
      <c r="C231" s="42">
        <f>EXP(-'Yield curve'!C220*$C$9/100)</f>
        <v>0.84569204385585739</v>
      </c>
      <c r="D231" s="42">
        <f>EXP(-'Yield curve'!D220*$D$9/100)</f>
        <v>0.78380109200393644</v>
      </c>
      <c r="E231" s="42">
        <f>EXP(-'Yield curve'!E220*$E$9/100)</f>
        <v>0.72498812758962095</v>
      </c>
      <c r="F231" s="42">
        <f>EXP(-'Yield curve'!F220*$F$9/100)</f>
        <v>0.67166202766200978</v>
      </c>
      <c r="G231" s="42">
        <f>EXP(-'Yield curve'!G220*$G$9/100)</f>
        <v>0.6202702554691768</v>
      </c>
      <c r="H231" s="42">
        <f>EXP(-'Yield curve'!H220*$H$9/100)</f>
        <v>0.57281069045844912</v>
      </c>
      <c r="I231" s="42">
        <f>EXP(-'Yield curve'!I220*$I$9/100)</f>
        <v>0.52813676721592917</v>
      </c>
      <c r="J231" s="42">
        <f>EXP(-'Yield curve'!J220*$J$9/100)</f>
        <v>0.48675225595997168</v>
      </c>
      <c r="K231" s="42">
        <f>EXP(-'Yield curve'!K220*$K$9/100)</f>
        <v>0.44843120424810956</v>
      </c>
      <c r="L231" s="42">
        <f>EXP(-'Yield curve'!L220*$L$9/100)</f>
        <v>0.41305273769357753</v>
      </c>
      <c r="M231" s="42">
        <f>EXP(-'Yield curve'!M220*$M$9/100)</f>
        <v>0.38032847186317131</v>
      </c>
      <c r="N231" s="42">
        <f>EXP(-'Yield curve'!N220*$N$9/100)</f>
        <v>0.3500707507245237</v>
      </c>
      <c r="O231" s="42">
        <f>EXP(-'Yield curve'!O220*$O$9/100)</f>
        <v>0.32210425904210721</v>
      </c>
      <c r="P231" s="42">
        <f>EXP(-'Yield curve'!P220*$P$9/100)</f>
        <v>0.29626528290453352</v>
      </c>
      <c r="Q231" s="42">
        <f>EXP(-'Yield curve'!Q220*$Q$9/100)</f>
        <v>0.2727499057018743</v>
      </c>
      <c r="R231" s="42">
        <f>EXP(-'Yield curve'!R220*$R$9/100)</f>
        <v>0.25105079244093281</v>
      </c>
      <c r="S231" s="42">
        <f>EXP(-'Yield curve'!S220*$S$9/100)</f>
        <v>0.23103178050028647</v>
      </c>
      <c r="T231" s="42">
        <f>EXP(-'Yield curve'!T220*$T$9/100)</f>
        <v>0.21256658468588799</v>
      </c>
      <c r="U231" s="39">
        <f>EXP(-'Yield curve'!U220*$U$9/100)</f>
        <v>0.19553810657669493</v>
      </c>
      <c r="V231" s="39">
        <f t="shared" si="6"/>
        <v>75.678183314242986</v>
      </c>
      <c r="W231" s="39">
        <f t="shared" si="7"/>
        <v>5.1651569103597579</v>
      </c>
      <c r="X231" s="39">
        <f>-W231*Bonds!AS218</f>
        <v>-0.90509537989295552</v>
      </c>
      <c r="Y231" s="39">
        <f t="shared" si="8"/>
        <v>0</v>
      </c>
      <c r="Z231" s="39">
        <f t="shared" si="11"/>
        <v>-2.8621629001571058</v>
      </c>
      <c r="AA231" s="39">
        <f t="shared" si="9"/>
        <v>-8.6880624986929167E-4</v>
      </c>
      <c r="AB231" s="42">
        <f>(-1/SQRT(2*PI())*EXP(-1*(NORMSINV($I$2))^2/2)/$I$2)*(W231*Bonds!AS218)</f>
        <v>-2.4122730772599965</v>
      </c>
      <c r="AC231" s="42">
        <f t="shared" si="10"/>
        <v>-7.628277262444918</v>
      </c>
    </row>
    <row r="232" spans="1:29">
      <c r="A232" s="237">
        <v>42821</v>
      </c>
      <c r="B232" s="42">
        <f>EXP(-'Yield curve'!B221*$B$9/100)</f>
        <v>0.91447970852291072</v>
      </c>
      <c r="C232" s="42">
        <f>EXP(-'Yield curve'!C221*$C$9/100)</f>
        <v>0.84619961133718824</v>
      </c>
      <c r="D232" s="42">
        <f>EXP(-'Yield curve'!D221*$D$9/100)</f>
        <v>0.78403626760611411</v>
      </c>
      <c r="E232" s="42">
        <f>EXP(-'Yield curve'!E221*$E$9/100)</f>
        <v>0.72498812758962095</v>
      </c>
      <c r="F232" s="42">
        <f>EXP(-'Yield curve'!F221*$F$9/100)</f>
        <v>0.67132628059194099</v>
      </c>
      <c r="G232" s="42">
        <f>EXP(-'Yield curve'!G221*$G$9/100)</f>
        <v>0.61989820494221481</v>
      </c>
      <c r="H232" s="42">
        <f>EXP(-'Yield curve'!H221*$H$9/100)</f>
        <v>0.57240986328100751</v>
      </c>
      <c r="I232" s="42">
        <f>EXP(-'Yield curve'!I221*$I$9/100)</f>
        <v>0.52799594952119866</v>
      </c>
      <c r="J232" s="42">
        <f>EXP(-'Yield curve'!J221*$J$9/100)</f>
        <v>0.48689830354280172</v>
      </c>
      <c r="K232" s="42">
        <f>EXP(-'Yield curve'!K221*$K$9/100)</f>
        <v>0.44887985974271699</v>
      </c>
      <c r="L232" s="42">
        <f>EXP(-'Yield curve'!L221*$L$9/100)</f>
        <v>0.4137803506234754</v>
      </c>
      <c r="M232" s="42">
        <f>EXP(-'Yield curve'!M221*$M$9/100)</f>
        <v>0.38133386556464338</v>
      </c>
      <c r="N232" s="42">
        <f>EXP(-'Yield curve'!N221*$N$9/100)</f>
        <v>0.35134733022233333</v>
      </c>
      <c r="O232" s="42">
        <f>EXP(-'Yield curve'!O221*$O$9/100)</f>
        <v>0.32364113016660739</v>
      </c>
      <c r="P232" s="42">
        <f>EXP(-'Yield curve'!P221*$P$9/100)</f>
        <v>0.29804821805862064</v>
      </c>
      <c r="Q232" s="42">
        <f>EXP(-'Yield curve'!Q221*$Q$9/100)</f>
        <v>0.27458895736105177</v>
      </c>
      <c r="R232" s="42">
        <f>EXP(-'Yield curve'!R221*$R$9/100)</f>
        <v>0.25293569310848357</v>
      </c>
      <c r="S232" s="42">
        <f>EXP(-'Yield curve'!S221*$S$9/100)</f>
        <v>0.23295266513081375</v>
      </c>
      <c r="T232" s="42">
        <f>EXP(-'Yield curve'!T221*$T$9/100)</f>
        <v>0.21451405892242717</v>
      </c>
      <c r="U232" s="39">
        <f>EXP(-'Yield curve'!U221*$U$9/100)</f>
        <v>0.19750329721911258</v>
      </c>
      <c r="V232" s="39">
        <f t="shared" si="6"/>
        <v>75.743990166289493</v>
      </c>
      <c r="W232" s="39">
        <f t="shared" si="7"/>
        <v>5.1747772859882941</v>
      </c>
      <c r="X232" s="39">
        <f>-W232*Bonds!AS219</f>
        <v>-0.90755782661906592</v>
      </c>
      <c r="Y232" s="39">
        <f t="shared" si="8"/>
        <v>0</v>
      </c>
      <c r="Z232" s="39">
        <f t="shared" si="11"/>
        <v>-2.8699498404284398</v>
      </c>
      <c r="AA232" s="39">
        <f t="shared" si="9"/>
        <v>2.0227909795520471E-3</v>
      </c>
      <c r="AB232" s="42">
        <f>(-1/SQRT(2*PI())*EXP(-1*(NORMSINV($I$2))^2/2)/$I$2)*(W232*Bonds!AS219)</f>
        <v>-2.4188360252912697</v>
      </c>
      <c r="AC232" s="42">
        <f t="shared" si="10"/>
        <v>-7.64903112638906</v>
      </c>
    </row>
    <row r="233" spans="1:29">
      <c r="A233" s="237">
        <v>42818</v>
      </c>
      <c r="B233" s="42">
        <f>EXP(-'Yield curve'!B222*$B$9/100)</f>
        <v>0.91466262275542887</v>
      </c>
      <c r="C233" s="42">
        <f>EXP(-'Yield curve'!C222*$C$9/100)</f>
        <v>0.84535383468465874</v>
      </c>
      <c r="D233" s="42">
        <f>EXP(-'Yield curve'!D222*$D$9/100)</f>
        <v>0.78286109480465094</v>
      </c>
      <c r="E233" s="42">
        <f>EXP(-'Yield curve'!E222*$E$9/100)</f>
        <v>0.72382907407555352</v>
      </c>
      <c r="F233" s="42">
        <f>EXP(-'Yield curve'!F222*$F$9/100)</f>
        <v>0.67032004603563933</v>
      </c>
      <c r="G233" s="42">
        <f>EXP(-'Yield curve'!G222*$G$9/100)</f>
        <v>0.61878339180614084</v>
      </c>
      <c r="H233" s="42">
        <f>EXP(-'Yield curve'!H222*$H$9/100)</f>
        <v>0.57120906384881487</v>
      </c>
      <c r="I233" s="42">
        <f>EXP(-'Yield curve'!I222*$I$9/100)</f>
        <v>0.52658983597379105</v>
      </c>
      <c r="J233" s="42">
        <f>EXP(-'Yield curve'!J222*$J$9/100)</f>
        <v>0.48529418738850022</v>
      </c>
      <c r="K233" s="42">
        <f>EXP(-'Yield curve'!K222*$K$9/100)</f>
        <v>0.44708792655935642</v>
      </c>
      <c r="L233" s="42">
        <f>EXP(-'Yield curve'!L222*$L$9/100)</f>
        <v>0.4117824924433377</v>
      </c>
      <c r="M233" s="42">
        <f>EXP(-'Yield curve'!M222*$M$9/100)</f>
        <v>0.37914369624201705</v>
      </c>
      <c r="N233" s="42">
        <f>EXP(-'Yield curve'!N222*$N$9/100)</f>
        <v>0.34898023207598339</v>
      </c>
      <c r="O233" s="42">
        <f>EXP(-'Yield curve'!O222*$O$9/100)</f>
        <v>0.3211137041618396</v>
      </c>
      <c r="P233" s="42">
        <f>EXP(-'Yield curve'!P222*$P$9/100)</f>
        <v>0.29537781891739839</v>
      </c>
      <c r="Q233" s="42">
        <f>EXP(-'Yield curve'!Q222*$Q$9/100)</f>
        <v>0.27205255892799224</v>
      </c>
      <c r="R233" s="42">
        <f>EXP(-'Yield curve'!R222*$R$9/100)</f>
        <v>0.25053917085580046</v>
      </c>
      <c r="S233" s="42">
        <f>EXP(-'Yield curve'!S222*$S$9/100)</f>
        <v>0.23069933415518129</v>
      </c>
      <c r="T233" s="42">
        <f>EXP(-'Yield curve'!T222*$T$9/100)</f>
        <v>0.21240509545520742</v>
      </c>
      <c r="U233" s="39">
        <f>EXP(-'Yield curve'!U222*$U$9/100)</f>
        <v>0.19553810657669493</v>
      </c>
      <c r="V233" s="39">
        <f t="shared" si="6"/>
        <v>75.591085201010344</v>
      </c>
      <c r="W233" s="39">
        <f t="shared" si="7"/>
        <v>5.1625443418361243</v>
      </c>
      <c r="X233" s="39">
        <f>-W233*Bonds!AS220</f>
        <v>-0.90551365752663748</v>
      </c>
      <c r="Y233" s="39">
        <f t="shared" si="8"/>
        <v>0</v>
      </c>
      <c r="Z233" s="39">
        <f t="shared" si="11"/>
        <v>-2.8634856101738464</v>
      </c>
      <c r="AA233" s="39">
        <f t="shared" si="9"/>
        <v>1.5529780916787583E-3</v>
      </c>
      <c r="AB233" s="42">
        <f>(-1/SQRT(2*PI())*EXP(-1*(NORMSINV($I$2))^2/2)/$I$2)*(W233*Bonds!AS220)</f>
        <v>-2.413387876757338</v>
      </c>
      <c r="AC233" s="42">
        <f t="shared" si="10"/>
        <v>-7.6318025679909285</v>
      </c>
    </row>
    <row r="234" spans="1:29">
      <c r="A234" s="237">
        <v>42817</v>
      </c>
      <c r="B234" s="42">
        <f>EXP(-'Yield curve'!B223*$B$9/100)</f>
        <v>0.91393118527122819</v>
      </c>
      <c r="C234" s="42">
        <f>EXP(-'Yield curve'!C223*$C$9/100)</f>
        <v>0.84484677451710999</v>
      </c>
      <c r="D234" s="42">
        <f>EXP(-'Yield curve'!D223*$D$9/100)</f>
        <v>0.78262627170143628</v>
      </c>
      <c r="E234" s="42">
        <f>EXP(-'Yield curve'!E223*$E$9/100)</f>
        <v>0.72368432273635486</v>
      </c>
      <c r="F234" s="42">
        <f>EXP(-'Yield curve'!F223*$F$9/100)</f>
        <v>0.67032004603563933</v>
      </c>
      <c r="G234" s="42">
        <f>EXP(-'Yield curve'!G223*$G$9/100)</f>
        <v>0.6185977846310674</v>
      </c>
      <c r="H234" s="42">
        <f>EXP(-'Yield curve'!H223*$H$9/100)</f>
        <v>0.57080935741769301</v>
      </c>
      <c r="I234" s="42">
        <f>EXP(-'Yield curve'!I223*$I$9/100)</f>
        <v>0.52588818406438076</v>
      </c>
      <c r="J234" s="42">
        <f>EXP(-'Yield curve'!J223*$J$9/100)</f>
        <v>0.48427613892000904</v>
      </c>
      <c r="K234" s="42">
        <f>EXP(-'Yield curve'!K223*$K$9/100)</f>
        <v>0.44574867266496027</v>
      </c>
      <c r="L234" s="42">
        <f>EXP(-'Yield curve'!L223*$L$9/100)</f>
        <v>0.41033556615420541</v>
      </c>
      <c r="M234" s="42">
        <f>EXP(-'Yield curve'!M223*$M$9/100)</f>
        <v>0.3775999413627994</v>
      </c>
      <c r="N234" s="42">
        <f>EXP(-'Yield curve'!N223*$N$9/100)</f>
        <v>0.3473508203872207</v>
      </c>
      <c r="O234" s="42">
        <f>EXP(-'Yield curve'!O223*$O$9/100)</f>
        <v>0.31940991535237268</v>
      </c>
      <c r="P234" s="42">
        <f>EXP(-'Yield curve'!P223*$P$9/100)</f>
        <v>0.29361085818696442</v>
      </c>
      <c r="Q234" s="42">
        <f>EXP(-'Yield curve'!Q223*$Q$9/100)</f>
        <v>0.27014403480052057</v>
      </c>
      <c r="R234" s="42">
        <f>EXP(-'Yield curve'!R223*$R$9/100)</f>
        <v>0.24850308973040322</v>
      </c>
      <c r="S234" s="42">
        <f>EXP(-'Yield curve'!S223*$S$9/100)</f>
        <v>0.22855006266942043</v>
      </c>
      <c r="T234" s="42">
        <f>EXP(-'Yield curve'!T223*$T$9/100)</f>
        <v>0.21015708585860018</v>
      </c>
      <c r="U234" s="39">
        <f>EXP(-'Yield curve'!U223*$U$9/100)</f>
        <v>0.19320567189501364</v>
      </c>
      <c r="V234" s="39">
        <f t="shared" si="6"/>
        <v>75.473875925204425</v>
      </c>
      <c r="W234" s="39">
        <f t="shared" si="7"/>
        <v>5.1503667295285336</v>
      </c>
      <c r="X234" s="39">
        <f>-W234*Bonds!AS221</f>
        <v>-0.90339468482482976</v>
      </c>
      <c r="Y234" s="39">
        <f t="shared" si="8"/>
        <v>0</v>
      </c>
      <c r="Z234" s="39">
        <f t="shared" si="11"/>
        <v>-2.8567848301364132</v>
      </c>
      <c r="AA234" s="39">
        <f t="shared" si="9"/>
        <v>1.9305942435465795E-4</v>
      </c>
      <c r="AB234" s="42">
        <f>(-1/SQRT(2*PI())*EXP(-1*(NORMSINV($I$2))^2/2)/$I$2)*(W234*Bonds!AS221)</f>
        <v>-2.4077403605799557</v>
      </c>
      <c r="AC234" s="42">
        <f t="shared" si="10"/>
        <v>-7.6139435537477524</v>
      </c>
    </row>
    <row r="235" spans="1:29">
      <c r="A235" s="237">
        <v>42816</v>
      </c>
      <c r="B235" s="42">
        <f>EXP(-'Yield curve'!B224*$B$9/100)</f>
        <v>0.91402258295956351</v>
      </c>
      <c r="C235" s="42">
        <f>EXP(-'Yield curve'!C224*$C$9/100)</f>
        <v>0.84467782205801567</v>
      </c>
      <c r="D235" s="42">
        <f>EXP(-'Yield curve'!D224*$D$9/100)</f>
        <v>0.78239151903458648</v>
      </c>
      <c r="E235" s="42">
        <f>EXP(-'Yield curve'!E224*$E$9/100)</f>
        <v>0.72325024237984237</v>
      </c>
      <c r="F235" s="42">
        <f>EXP(-'Yield curve'!F224*$F$9/100)</f>
        <v>0.66965006103793456</v>
      </c>
      <c r="G235" s="42">
        <f>EXP(-'Yield curve'!G224*$G$9/100)</f>
        <v>0.61785591250181227</v>
      </c>
      <c r="H235" s="42">
        <f>EXP(-'Yield curve'!H224*$H$9/100)</f>
        <v>0.57001078344951972</v>
      </c>
      <c r="I235" s="42">
        <f>EXP(-'Yield curve'!I224*$I$9/100)</f>
        <v>0.52518746706743624</v>
      </c>
      <c r="J235" s="42">
        <f>EXP(-'Yield curve'!J224*$J$9/100)</f>
        <v>0.48369535609269537</v>
      </c>
      <c r="K235" s="42">
        <f>EXP(-'Yield curve'!K224*$K$9/100)</f>
        <v>0.44530314679235872</v>
      </c>
      <c r="L235" s="42">
        <f>EXP(-'Yield curve'!L224*$L$9/100)</f>
        <v>0.41006483403197158</v>
      </c>
      <c r="M235" s="42">
        <f>EXP(-'Yield curve'!M224*$M$9/100)</f>
        <v>0.37750932825088074</v>
      </c>
      <c r="N235" s="42">
        <f>EXP(-'Yield curve'!N224*$N$9/100)</f>
        <v>0.34744114334199672</v>
      </c>
      <c r="O235" s="42">
        <f>EXP(-'Yield curve'!O224*$O$9/100)</f>
        <v>0.31967833240064591</v>
      </c>
      <c r="P235" s="42">
        <f>EXP(-'Yield curve'!P224*$P$9/100)</f>
        <v>0.29405160495167837</v>
      </c>
      <c r="Q235" s="42">
        <f>EXP(-'Yield curve'!Q224*$Q$9/100)</f>
        <v>0.27066320959565043</v>
      </c>
      <c r="R235" s="42">
        <f>EXP(-'Yield curve'!R224*$R$9/100)</f>
        <v>0.249095231453101</v>
      </c>
      <c r="S235" s="42">
        <f>EXP(-'Yield curve'!S224*$S$9/100)</f>
        <v>0.22920923560331299</v>
      </c>
      <c r="T235" s="42">
        <f>EXP(-'Yield curve'!T224*$T$9/100)</f>
        <v>0.21087705353521127</v>
      </c>
      <c r="U235" s="39">
        <f>EXP(-'Yield curve'!U224*$U$9/100)</f>
        <v>0.19398004229089191</v>
      </c>
      <c r="V235" s="39">
        <f t="shared" si="6"/>
        <v>75.459307794679376</v>
      </c>
      <c r="W235" s="39">
        <f t="shared" si="7"/>
        <v>5.1532755139512103</v>
      </c>
      <c r="X235" s="39">
        <f>-W235*Bonds!AS222</f>
        <v>-0.90390489711159405</v>
      </c>
      <c r="Y235" s="39">
        <f t="shared" si="8"/>
        <v>0</v>
      </c>
      <c r="Z235" s="39">
        <f t="shared" si="11"/>
        <v>-2.8583982630527913</v>
      </c>
      <c r="AA235" s="39">
        <f t="shared" si="9"/>
        <v>-1.9075170293340049E-3</v>
      </c>
      <c r="AB235" s="42">
        <f>(-1/SQRT(2*PI())*EXP(-1*(NORMSINV($I$2))^2/2)/$I$2)*(W235*Bonds!AS222)</f>
        <v>-2.4091001856220351</v>
      </c>
      <c r="AC235" s="42">
        <f t="shared" si="10"/>
        <v>-7.6182436981000583</v>
      </c>
    </row>
    <row r="236" spans="1:29">
      <c r="A236" s="237">
        <v>42815</v>
      </c>
      <c r="B236" s="42">
        <f>EXP(-'Yield curve'!B225*$B$9/100)</f>
        <v>0.91411398978812475</v>
      </c>
      <c r="C236" s="42">
        <f>EXP(-'Yield curve'!C225*$C$9/100)</f>
        <v>0.84434001849440921</v>
      </c>
      <c r="D236" s="42">
        <f>EXP(-'Yield curve'!D225*$D$9/100)</f>
        <v>0.78239151903458648</v>
      </c>
      <c r="E236" s="42">
        <f>EXP(-'Yield curve'!E225*$E$9/100)</f>
        <v>0.72397385436791528</v>
      </c>
      <c r="F236" s="42">
        <f>EXP(-'Yield curve'!F225*$F$9/100)</f>
        <v>0.67132628059194099</v>
      </c>
      <c r="G236" s="42">
        <f>EXP(-'Yield curve'!G225*$G$9/100)</f>
        <v>0.62008420230190653</v>
      </c>
      <c r="H236" s="42">
        <f>EXP(-'Yield curve'!H225*$H$9/100)</f>
        <v>0.57281069045844912</v>
      </c>
      <c r="I236" s="42">
        <f>EXP(-'Yield curve'!I225*$I$9/100)</f>
        <v>0.52813676721592917</v>
      </c>
      <c r="J236" s="42">
        <f>EXP(-'Yield curve'!J225*$J$9/100)</f>
        <v>0.48675225595997168</v>
      </c>
      <c r="K236" s="42">
        <f>EXP(-'Yield curve'!K225*$K$9/100)</f>
        <v>0.44843120424810956</v>
      </c>
      <c r="L236" s="42">
        <f>EXP(-'Yield curve'!L225*$L$9/100)</f>
        <v>0.41296187608642826</v>
      </c>
      <c r="M236" s="42">
        <f>EXP(-'Yield curve'!M225*$M$9/100)</f>
        <v>0.38014595800350764</v>
      </c>
      <c r="N236" s="42">
        <f>EXP(-'Yield curve'!N225*$N$9/100)</f>
        <v>0.34979780200279853</v>
      </c>
      <c r="O236" s="42">
        <f>EXP(-'Yield curve'!O225*$O$9/100)</f>
        <v>0.32174370422037019</v>
      </c>
      <c r="P236" s="42">
        <f>EXP(-'Yield curve'!P225*$P$9/100)</f>
        <v>0.29582121811203327</v>
      </c>
      <c r="Q236" s="42">
        <f>EXP(-'Yield curve'!Q225*$Q$9/100)</f>
        <v>0.27213962967742628</v>
      </c>
      <c r="R236" s="42">
        <f>EXP(-'Yield curve'!R225*$R$9/100)</f>
        <v>0.25028375118770319</v>
      </c>
      <c r="S236" s="42">
        <f>EXP(-'Yield curve'!S225*$S$9/100)</f>
        <v>0.23011870373470958</v>
      </c>
      <c r="T236" s="42">
        <f>EXP(-'Yield curve'!T225*$T$9/100)</f>
        <v>0.21151909518681114</v>
      </c>
      <c r="U236" s="39">
        <f>EXP(-'Yield curve'!U225*$U$9/100)</f>
        <v>0.1943683905943277</v>
      </c>
      <c r="V236" s="39">
        <f t="shared" si="6"/>
        <v>75.603522801901647</v>
      </c>
      <c r="W236" s="39">
        <f t="shared" si="7"/>
        <v>5.1610163722290991</v>
      </c>
      <c r="X236" s="39">
        <f>-W236*Bonds!AS223</f>
        <v>-0.91690085935429133</v>
      </c>
      <c r="Y236" s="39">
        <f t="shared" si="8"/>
        <v>0</v>
      </c>
      <c r="Z236" s="39">
        <f t="shared" si="11"/>
        <v>-2.8994951041252648</v>
      </c>
      <c r="AA236" s="39">
        <f t="shared" si="9"/>
        <v>-9.5499063185711108E-4</v>
      </c>
      <c r="AB236" s="42">
        <f>(-1/SQRT(2*PI())*EXP(-1*(NORMSINV($I$2))^2/2)/$I$2)*(W236*Bonds!AS223)</f>
        <v>-2.4437372089983489</v>
      </c>
      <c r="AC236" s="42">
        <f t="shared" si="10"/>
        <v>-7.7277755833377046</v>
      </c>
    </row>
    <row r="237" spans="1:29">
      <c r="A237" s="237">
        <v>42814</v>
      </c>
      <c r="B237" s="42">
        <f>EXP(-'Yield curve'!B226*$B$9/100)</f>
        <v>0.91429683086958102</v>
      </c>
      <c r="C237" s="42">
        <f>EXP(-'Yield curve'!C226*$C$9/100)</f>
        <v>0.84535383468465874</v>
      </c>
      <c r="D237" s="42">
        <f>EXP(-'Yield curve'!D226*$D$9/100)</f>
        <v>0.7835659869438576</v>
      </c>
      <c r="E237" s="42">
        <f>EXP(-'Yield curve'!E226*$E$9/100)</f>
        <v>0.72513313971586812</v>
      </c>
      <c r="F237" s="42">
        <f>EXP(-'Yield curve'!F226*$F$9/100)</f>
        <v>0.67233402563265721</v>
      </c>
      <c r="G237" s="42">
        <f>EXP(-'Yield curve'!G226*$G$9/100)</f>
        <v>0.62101502654901519</v>
      </c>
      <c r="H237" s="42">
        <f>EXP(-'Yield curve'!H226*$H$9/100)</f>
        <v>0.57361318704162467</v>
      </c>
      <c r="I237" s="42">
        <f>EXP(-'Yield curve'!I226*$I$9/100)</f>
        <v>0.5288414192358375</v>
      </c>
      <c r="J237" s="42">
        <f>EXP(-'Yield curve'!J226*$J$9/100)</f>
        <v>0.4873367092689746</v>
      </c>
      <c r="K237" s="42">
        <f>EXP(-'Yield curve'!K226*$K$9/100)</f>
        <v>0.44887985974271699</v>
      </c>
      <c r="L237" s="42">
        <f>EXP(-'Yield curve'!L226*$L$9/100)</f>
        <v>0.41332544248313663</v>
      </c>
      <c r="M237" s="42">
        <f>EXP(-'Yield curve'!M226*$M$9/100)</f>
        <v>0.38041976165075481</v>
      </c>
      <c r="N237" s="42">
        <f>EXP(-'Yield curve'!N226*$N$9/100)</f>
        <v>0.34997974416070132</v>
      </c>
      <c r="O237" s="42">
        <f>EXP(-'Yield curve'!O226*$O$9/100)</f>
        <v>0.32183380507108234</v>
      </c>
      <c r="P237" s="42">
        <f>EXP(-'Yield curve'!P226*$P$9/100)</f>
        <v>0.29582121811203327</v>
      </c>
      <c r="Q237" s="42">
        <f>EXP(-'Yield curve'!Q226*$Q$9/100)</f>
        <v>0.27213962967742628</v>
      </c>
      <c r="R237" s="42">
        <f>EXP(-'Yield curve'!R226*$R$9/100)</f>
        <v>0.25028375118770319</v>
      </c>
      <c r="S237" s="42">
        <f>EXP(-'Yield curve'!S226*$S$9/100)</f>
        <v>0.23011870373470958</v>
      </c>
      <c r="T237" s="42">
        <f>EXP(-'Yield curve'!T226*$T$9/100)</f>
        <v>0.21151909518681114</v>
      </c>
      <c r="U237" s="39">
        <f>EXP(-'Yield curve'!U226*$U$9/100)</f>
        <v>0.1943683905943277</v>
      </c>
      <c r="V237" s="39">
        <f t="shared" si="6"/>
        <v>75.675792474773417</v>
      </c>
      <c r="W237" s="39">
        <f t="shared" si="7"/>
        <v>5.1606649226803798</v>
      </c>
      <c r="X237" s="39">
        <f>-W237*Bonds!AS224</f>
        <v>-0.91678190249984159</v>
      </c>
      <c r="Y237" s="39">
        <f t="shared" si="8"/>
        <v>0</v>
      </c>
      <c r="Z237" s="39">
        <f t="shared" si="11"/>
        <v>-2.8991189295219146</v>
      </c>
      <c r="AA237" s="39">
        <f t="shared" si="9"/>
        <v>1.142923347080993E-3</v>
      </c>
      <c r="AB237" s="42">
        <f>(-1/SQRT(2*PI())*EXP(-1*(NORMSINV($I$2))^2/2)/$I$2)*(W237*Bonds!AS224)</f>
        <v>-2.4434201634982617</v>
      </c>
      <c r="AC237" s="42">
        <f t="shared" si="10"/>
        <v>-7.7267729974355222</v>
      </c>
    </row>
    <row r="238" spans="1:29">
      <c r="A238" s="237">
        <v>42811</v>
      </c>
      <c r="B238" s="42">
        <f>EXP(-'Yield curve'!B227*$B$9/100)</f>
        <v>0.91411398978812475</v>
      </c>
      <c r="C238" s="42">
        <f>EXP(-'Yield curve'!C227*$C$9/100)</f>
        <v>0.84467782205801567</v>
      </c>
      <c r="D238" s="42">
        <f>EXP(-'Yield curve'!D227*$D$9/100)</f>
        <v>0.78309598836536476</v>
      </c>
      <c r="E238" s="42">
        <f>EXP(-'Yield curve'!E227*$E$9/100)</f>
        <v>0.7246981903299029</v>
      </c>
      <c r="F238" s="42">
        <f>EXP(-'Yield curve'!F227*$F$9/100)</f>
        <v>0.67199794264758894</v>
      </c>
      <c r="G238" s="42">
        <f>EXP(-'Yield curve'!G227*$G$9/100)</f>
        <v>0.62082874998393223</v>
      </c>
      <c r="H238" s="42">
        <f>EXP(-'Yield curve'!H227*$H$9/100)</f>
        <v>0.57361318704162467</v>
      </c>
      <c r="I238" s="42">
        <f>EXP(-'Yield curve'!I227*$I$9/100)</f>
        <v>0.52870041365895382</v>
      </c>
      <c r="J238" s="42">
        <f>EXP(-'Yield curve'!J227*$J$9/100)</f>
        <v>0.48704439494647944</v>
      </c>
      <c r="K238" s="42">
        <f>EXP(-'Yield curve'!K227*$K$9/100)</f>
        <v>0.44843120424810956</v>
      </c>
      <c r="L238" s="42">
        <f>EXP(-'Yield curve'!L227*$L$9/100)</f>
        <v>0.41259862948741721</v>
      </c>
      <c r="M238" s="42">
        <f>EXP(-'Yield curve'!M227*$M$9/100)</f>
        <v>0.37941677800094736</v>
      </c>
      <c r="N238" s="42">
        <f>EXP(-'Yield curve'!N227*$N$9/100)</f>
        <v>0.34870813362715469</v>
      </c>
      <c r="O238" s="42">
        <f>EXP(-'Yield curve'!O227*$O$9/100)</f>
        <v>0.32030551637166033</v>
      </c>
      <c r="P238" s="42">
        <f>EXP(-'Yield curve'!P227*$P$9/100)</f>
        <v>0.29405160495167837</v>
      </c>
      <c r="Q238" s="42">
        <f>EXP(-'Yield curve'!Q227*$Q$9/100)</f>
        <v>0.27031698232009588</v>
      </c>
      <c r="R238" s="42">
        <f>EXP(-'Yield curve'!R227*$R$9/100)</f>
        <v>0.2484186130417457</v>
      </c>
      <c r="S238" s="42">
        <f>EXP(-'Yield curve'!S227*$S$9/100)</f>
        <v>0.22822118742618128</v>
      </c>
      <c r="T238" s="42">
        <f>EXP(-'Yield curve'!T227*$T$9/100)</f>
        <v>0.20959881084516171</v>
      </c>
      <c r="U238" s="39">
        <f>EXP(-'Yield curve'!U227*$U$9/100)</f>
        <v>0.19243439279400748</v>
      </c>
      <c r="V238" s="39">
        <f t="shared" si="6"/>
        <v>75.589399585195665</v>
      </c>
      <c r="W238" s="39">
        <f t="shared" si="7"/>
        <v>5.1512099776508462</v>
      </c>
      <c r="X238" s="39">
        <f>-W238*Bonds!AS225</f>
        <v>-0.91668814428943657</v>
      </c>
      <c r="Y238" s="39">
        <f t="shared" si="8"/>
        <v>0</v>
      </c>
      <c r="Z238" s="39">
        <f t="shared" si="11"/>
        <v>-2.8988224400276934</v>
      </c>
      <c r="AA238" s="39">
        <f t="shared" si="9"/>
        <v>9.5631729518474984E-4</v>
      </c>
      <c r="AB238" s="42">
        <f>(-1/SQRT(2*PI())*EXP(-1*(NORMSINV($I$2))^2/2)/$I$2)*(W238*Bonds!AS225)</f>
        <v>-2.4431702777826163</v>
      </c>
      <c r="AC238" s="42">
        <f t="shared" si="10"/>
        <v>-7.7259827894193416</v>
      </c>
    </row>
    <row r="239" spans="1:29">
      <c r="A239" s="237">
        <v>42810</v>
      </c>
      <c r="B239" s="42">
        <f>EXP(-'Yield curve'!B228*$B$9/100)</f>
        <v>0.91420540575782594</v>
      </c>
      <c r="C239" s="42">
        <f>EXP(-'Yield curve'!C228*$C$9/100)</f>
        <v>0.84467782205801567</v>
      </c>
      <c r="D239" s="42">
        <f>EXP(-'Yield curve'!D228*$D$9/100)</f>
        <v>0.78262627170143628</v>
      </c>
      <c r="E239" s="42">
        <f>EXP(-'Yield curve'!E228*$E$9/100)</f>
        <v>0.72397385436791528</v>
      </c>
      <c r="F239" s="42">
        <f>EXP(-'Yield curve'!F228*$F$9/100)</f>
        <v>0.67099070135344585</v>
      </c>
      <c r="G239" s="42">
        <f>EXP(-'Yield curve'!G228*$G$9/100)</f>
        <v>0.61971226337336216</v>
      </c>
      <c r="H239" s="42">
        <f>EXP(-'Yield curve'!H228*$H$9/100)</f>
        <v>0.57240986328100751</v>
      </c>
      <c r="I239" s="42">
        <f>EXP(-'Yield curve'!I228*$I$9/100)</f>
        <v>0.52743305410596841</v>
      </c>
      <c r="J239" s="42">
        <f>EXP(-'Yield curve'!J228*$J$9/100)</f>
        <v>0.48573114876027224</v>
      </c>
      <c r="K239" s="42">
        <f>EXP(-'Yield curve'!K228*$K$9/100)</f>
        <v>0.44708792655935642</v>
      </c>
      <c r="L239" s="42">
        <f>EXP(-'Yield curve'!L228*$L$9/100)</f>
        <v>0.4114202832454093</v>
      </c>
      <c r="M239" s="42">
        <f>EXP(-'Yield curve'!M228*$M$9/100)</f>
        <v>0.37841643873585173</v>
      </c>
      <c r="N239" s="42">
        <f>EXP(-'Yield curve'!N228*$N$9/100)</f>
        <v>0.34789311054337013</v>
      </c>
      <c r="O239" s="42">
        <f>EXP(-'Yield curve'!O228*$O$9/100)</f>
        <v>0.31967833240064591</v>
      </c>
      <c r="P239" s="42">
        <f>EXP(-'Yield curve'!P228*$P$9/100)</f>
        <v>0.29361085818696442</v>
      </c>
      <c r="Q239" s="42">
        <f>EXP(-'Yield curve'!Q228*$Q$9/100)</f>
        <v>0.26997119793194568</v>
      </c>
      <c r="R239" s="42">
        <f>EXP(-'Yield curve'!R228*$R$9/100)</f>
        <v>0.24816535523987951</v>
      </c>
      <c r="S239" s="42">
        <f>EXP(-'Yield curve'!S228*$S$9/100)</f>
        <v>0.22805692731197161</v>
      </c>
      <c r="T239" s="42">
        <f>EXP(-'Yield curve'!T228*$T$9/100)</f>
        <v>0.20951917842815798</v>
      </c>
      <c r="U239" s="39">
        <f>EXP(-'Yield curve'!U228*$U$9/100)</f>
        <v>0.19243439279400748</v>
      </c>
      <c r="V239" s="39">
        <f t="shared" si="6"/>
        <v>75.51718119873172</v>
      </c>
      <c r="W239" s="39">
        <f t="shared" si="7"/>
        <v>5.1489494098729249</v>
      </c>
      <c r="X239" s="39">
        <f>-W239*Bonds!AS226</f>
        <v>-0.91381046869969396</v>
      </c>
      <c r="Y239" s="39">
        <f t="shared" si="8"/>
        <v>0</v>
      </c>
      <c r="Z239" s="39">
        <f t="shared" si="11"/>
        <v>-2.8897224307970384</v>
      </c>
      <c r="AA239" s="39">
        <f t="shared" si="9"/>
        <v>3.9921470609070031E-3</v>
      </c>
      <c r="AB239" s="42">
        <f>(-1/SQRT(2*PI())*EXP(-1*(NORMSINV($I$2))^2/2)/$I$2)*(W239*Bonds!AS226)</f>
        <v>-2.4355006558792924</v>
      </c>
      <c r="AC239" s="42">
        <f t="shared" si="10"/>
        <v>-7.7017293154125221</v>
      </c>
    </row>
    <row r="240" spans="1:29">
      <c r="A240" s="237">
        <v>42809</v>
      </c>
      <c r="B240" s="42">
        <f>EXP(-'Yield curve'!B229*$B$9/100)</f>
        <v>0.91365704703843775</v>
      </c>
      <c r="C240" s="42">
        <f>EXP(-'Yield curve'!C229*$C$9/100)</f>
        <v>0.8436648165963837</v>
      </c>
      <c r="D240" s="42">
        <f>EXP(-'Yield curve'!D229*$D$9/100)</f>
        <v>0.78098448101444262</v>
      </c>
      <c r="E240" s="42">
        <f>EXP(-'Yield curve'!E229*$E$9/100)</f>
        <v>0.72166084082937088</v>
      </c>
      <c r="F240" s="42">
        <f>EXP(-'Yield curve'!F229*$F$9/100)</f>
        <v>0.66797802679898954</v>
      </c>
      <c r="G240" s="42">
        <f>EXP(-'Yield curve'!G229*$G$9/100)</f>
        <v>0.61637483631414958</v>
      </c>
      <c r="H240" s="42">
        <f>EXP(-'Yield curve'!H229*$H$9/100)</f>
        <v>0.56881501679870317</v>
      </c>
      <c r="I240" s="42">
        <f>EXP(-'Yield curve'!I229*$I$9/100)</f>
        <v>0.52378883282972677</v>
      </c>
      <c r="J240" s="42">
        <f>EXP(-'Yield curve'!J229*$J$9/100)</f>
        <v>0.4821017922440986</v>
      </c>
      <c r="K240" s="42">
        <f>EXP(-'Yield curve'!K229*$K$9/100)</f>
        <v>0.44352549188520946</v>
      </c>
      <c r="L240" s="42">
        <f>EXP(-'Yield curve'!L229*$L$9/100)</f>
        <v>0.40781566832027188</v>
      </c>
      <c r="M240" s="42">
        <f>EXP(-'Yield curve'!M229*$M$9/100)</f>
        <v>0.37480102268737286</v>
      </c>
      <c r="N240" s="42">
        <f>EXP(-'Yield curve'!N229*$N$9/100)</f>
        <v>0.34429377120028992</v>
      </c>
      <c r="O240" s="42">
        <f>EXP(-'Yield curve'!O229*$O$9/100)</f>
        <v>0.31611791065771655</v>
      </c>
      <c r="P240" s="42">
        <f>EXP(-'Yield curve'!P229*$P$9/100)</f>
        <v>0.29010858356365526</v>
      </c>
      <c r="Q240" s="42">
        <f>EXP(-'Yield curve'!Q229*$Q$9/100)</f>
        <v>0.26662289425489011</v>
      </c>
      <c r="R240" s="42">
        <f>EXP(-'Yield curve'!R229*$R$9/100)</f>
        <v>0.24497968260965353</v>
      </c>
      <c r="S240" s="42">
        <f>EXP(-'Yield curve'!S229*$S$9/100)</f>
        <v>0.22503935071564921</v>
      </c>
      <c r="T240" s="42">
        <f>EXP(-'Yield curve'!T229*$T$9/100)</f>
        <v>0.20667247193449609</v>
      </c>
      <c r="U240" s="39">
        <f>EXP(-'Yield curve'!U229*$U$9/100)</f>
        <v>0.18975908216588572</v>
      </c>
      <c r="V240" s="39">
        <f t="shared" si="6"/>
        <v>75.216904255477687</v>
      </c>
      <c r="W240" s="39">
        <f t="shared" si="7"/>
        <v>5.1312751143624284</v>
      </c>
      <c r="X240" s="39">
        <f>-W240*Bonds!AS227</f>
        <v>-0.91798182463199807</v>
      </c>
      <c r="Y240" s="39">
        <f t="shared" si="8"/>
        <v>0</v>
      </c>
      <c r="Z240" s="39">
        <f t="shared" si="11"/>
        <v>-2.9029134164743744</v>
      </c>
      <c r="AA240" s="39">
        <f t="shared" si="9"/>
        <v>1.7285788875516239E-3</v>
      </c>
      <c r="AB240" s="42">
        <f>(-1/SQRT(2*PI())*EXP(-1*(NORMSINV($I$2))^2/2)/$I$2)*(W240*Bonds!AS227)</f>
        <v>-2.4466182130281928</v>
      </c>
      <c r="AC240" s="42">
        <f t="shared" si="10"/>
        <v>-7.7368861180201352</v>
      </c>
    </row>
    <row r="241" spans="1:29">
      <c r="A241" s="237">
        <v>42808</v>
      </c>
      <c r="B241" s="42">
        <f>EXP(-'Yield curve'!B230*$B$9/100)</f>
        <v>0.91411398978812475</v>
      </c>
      <c r="C241" s="42">
        <f>EXP(-'Yield curve'!C230*$C$9/100)</f>
        <v>0.84400235002520752</v>
      </c>
      <c r="D241" s="42">
        <f>EXP(-'Yield curve'!D230*$D$9/100)</f>
        <v>0.77981388246132299</v>
      </c>
      <c r="E241" s="42">
        <f>EXP(-'Yield curve'!E230*$E$9/100)</f>
        <v>0.71964301674707543</v>
      </c>
      <c r="F241" s="42">
        <f>EXP(-'Yield curve'!F230*$F$9/100)</f>
        <v>0.66497887882240192</v>
      </c>
      <c r="G241" s="42">
        <f>EXP(-'Yield curve'!G230*$G$9/100)</f>
        <v>0.61305538278883964</v>
      </c>
      <c r="H241" s="42">
        <f>EXP(-'Yield curve'!H230*$H$9/100)</f>
        <v>0.5652427466590868</v>
      </c>
      <c r="I241" s="42">
        <f>EXP(-'Yield curve'!I230*$I$9/100)</f>
        <v>0.52058609309687487</v>
      </c>
      <c r="J241" s="42">
        <f>EXP(-'Yield curve'!J230*$J$9/100)</f>
        <v>0.47936162891278961</v>
      </c>
      <c r="K241" s="42">
        <f>EXP(-'Yield curve'!K230*$K$9/100)</f>
        <v>0.44131339926585622</v>
      </c>
      <c r="L241" s="42">
        <f>EXP(-'Yield curve'!L230*$L$9/100)</f>
        <v>0.40602522125180041</v>
      </c>
      <c r="M241" s="42">
        <f>EXP(-'Yield curve'!M230*$M$9/100)</f>
        <v>0.37345416480449373</v>
      </c>
      <c r="N241" s="42">
        <f>EXP(-'Yield curve'!N230*$N$9/100)</f>
        <v>0.34339977010021983</v>
      </c>
      <c r="O241" s="42">
        <f>EXP(-'Yield curve'!O230*$O$9/100)</f>
        <v>0.31567565523382757</v>
      </c>
      <c r="P241" s="42">
        <f>EXP(-'Yield curve'!P230*$P$9/100)</f>
        <v>0.29010858356365526</v>
      </c>
      <c r="Q241" s="42">
        <f>EXP(-'Yield curve'!Q230*$Q$9/100)</f>
        <v>0.26687897513252901</v>
      </c>
      <c r="R241" s="42">
        <f>EXP(-'Yield curve'!R230*$R$9/100)</f>
        <v>0.24547995126271019</v>
      </c>
      <c r="S241" s="42">
        <f>EXP(-'Yield curve'!S230*$S$9/100)</f>
        <v>0.22576966067522741</v>
      </c>
      <c r="T241" s="42">
        <f>EXP(-'Yield curve'!T230*$T$9/100)</f>
        <v>0.20761705040867356</v>
      </c>
      <c r="U241" s="39">
        <f>EXP(-'Yield curve'!U230*$U$9/100)</f>
        <v>0.19090105916394634</v>
      </c>
      <c r="V241" s="39">
        <f t="shared" si="6"/>
        <v>75.087110261951622</v>
      </c>
      <c r="W241" s="39">
        <f t="shared" si="7"/>
        <v>5.1326324056939638</v>
      </c>
      <c r="X241" s="39">
        <f>-W241*Bonds!AS228</f>
        <v>-0.91830033971630953</v>
      </c>
      <c r="Y241" s="39">
        <f t="shared" si="8"/>
        <v>0</v>
      </c>
      <c r="Z241" s="39">
        <f t="shared" si="11"/>
        <v>-2.9039206496099195</v>
      </c>
      <c r="AA241" s="39">
        <f t="shared" si="9"/>
        <v>-5.5664419914169816E-4</v>
      </c>
      <c r="AB241" s="42">
        <f>(-1/SQRT(2*PI())*EXP(-1*(NORMSINV($I$2))^2/2)/$I$2)*(W241*Bonds!AS228)</f>
        <v>-2.4474671239602945</v>
      </c>
      <c r="AC241" s="42">
        <f t="shared" si="10"/>
        <v>-7.7395706100961936</v>
      </c>
    </row>
    <row r="242" spans="1:29">
      <c r="A242" s="237">
        <v>42807</v>
      </c>
      <c r="B242" s="42">
        <f>EXP(-'Yield curve'!B231*$B$9/100)</f>
        <v>0.91420540575782594</v>
      </c>
      <c r="C242" s="42">
        <f>EXP(-'Yield curve'!C231*$C$9/100)</f>
        <v>0.84400235002520752</v>
      </c>
      <c r="D242" s="42">
        <f>EXP(-'Yield curve'!D231*$D$9/100)</f>
        <v>0.78004786172119556</v>
      </c>
      <c r="E242" s="42">
        <f>EXP(-'Yield curve'!E231*$E$9/100)</f>
        <v>0.72021896150766029</v>
      </c>
      <c r="F242" s="42">
        <f>EXP(-'Yield curve'!F231*$F$9/100)</f>
        <v>0.665977095616065</v>
      </c>
      <c r="G242" s="42">
        <f>EXP(-'Yield curve'!G231*$G$9/100)</f>
        <v>0.61434415182656321</v>
      </c>
      <c r="H242" s="42">
        <f>EXP(-'Yield curve'!H231*$H$9/100)</f>
        <v>0.56682764417078246</v>
      </c>
      <c r="I242" s="42">
        <f>EXP(-'Yield curve'!I231*$I$9/100)</f>
        <v>0.52197617529764861</v>
      </c>
      <c r="J242" s="42">
        <f>EXP(-'Yield curve'!J231*$J$9/100)</f>
        <v>0.48051347848878384</v>
      </c>
      <c r="K242" s="42">
        <f>EXP(-'Yield curve'!K231*$K$9/100)</f>
        <v>0.44219690927989869</v>
      </c>
      <c r="L242" s="42">
        <f>EXP(-'Yield curve'!L231*$L$9/100)</f>
        <v>0.40674045486215493</v>
      </c>
      <c r="M242" s="42">
        <f>EXP(-'Yield curve'!M231*$M$9/100)</f>
        <v>0.37399232618501188</v>
      </c>
      <c r="N242" s="42">
        <f>EXP(-'Yield curve'!N231*$N$9/100)</f>
        <v>0.34375709163611601</v>
      </c>
      <c r="O242" s="42">
        <f>EXP(-'Yield curve'!O231*$O$9/100)</f>
        <v>0.31585248310794217</v>
      </c>
      <c r="P242" s="42">
        <f>EXP(-'Yield curve'!P231*$P$9/100)</f>
        <v>0.29010858356365526</v>
      </c>
      <c r="Q242" s="42">
        <f>EXP(-'Yield curve'!Q231*$Q$9/100)</f>
        <v>0.2667082272336001</v>
      </c>
      <c r="R242" s="42">
        <f>EXP(-'Yield curve'!R231*$R$9/100)</f>
        <v>0.2451463254459712</v>
      </c>
      <c r="S242" s="42">
        <f>EXP(-'Yield curve'!S231*$S$9/100)</f>
        <v>0.22528252450463163</v>
      </c>
      <c r="T242" s="42">
        <f>EXP(-'Yield curve'!T231*$T$9/100)</f>
        <v>0.20698685296088773</v>
      </c>
      <c r="U242" s="39">
        <f>EXP(-'Yield curve'!U231*$U$9/100)</f>
        <v>0.19013898010152055</v>
      </c>
      <c r="V242" s="39">
        <f t="shared" si="6"/>
        <v>75.128930345216006</v>
      </c>
      <c r="W242" s="39">
        <f t="shared" si="7"/>
        <v>5.1305665588566125</v>
      </c>
      <c r="X242" s="39">
        <f>-W242*Bonds!AS229</f>
        <v>-0.92132258148738311</v>
      </c>
      <c r="Y242" s="39">
        <f t="shared" si="8"/>
        <v>0</v>
      </c>
      <c r="Z242" s="39">
        <f t="shared" si="11"/>
        <v>-2.9134778172462132</v>
      </c>
      <c r="AA242" s="39">
        <f t="shared" si="9"/>
        <v>1.5285863468452732E-3</v>
      </c>
      <c r="AB242" s="42">
        <f>(-1/SQRT(2*PI())*EXP(-1*(NORMSINV($I$2))^2/2)/$I$2)*(W242*Bonds!AS229)</f>
        <v>-2.4555220457058828</v>
      </c>
      <c r="AC242" s="42">
        <f t="shared" si="10"/>
        <v>-7.7650425091866717</v>
      </c>
    </row>
    <row r="243" spans="1:29">
      <c r="A243" s="237">
        <v>42804</v>
      </c>
      <c r="B243" s="42">
        <f>EXP(-'Yield curve'!B232*$B$9/100)</f>
        <v>0.91365704703843775</v>
      </c>
      <c r="C243" s="42">
        <f>EXP(-'Yield curve'!C232*$C$9/100)</f>
        <v>0.8428215734716199</v>
      </c>
      <c r="D243" s="42">
        <f>EXP(-'Yield curve'!D232*$D$9/100)</f>
        <v>0.7793461344702759</v>
      </c>
      <c r="E243" s="42">
        <f>EXP(-'Yield curve'!E232*$E$9/100)</f>
        <v>0.71978695974424467</v>
      </c>
      <c r="F243" s="42">
        <f>EXP(-'Yield curve'!F232*$F$9/100)</f>
        <v>0.665977095616065</v>
      </c>
      <c r="G243" s="42">
        <f>EXP(-'Yield curve'!G232*$G$9/100)</f>
        <v>0.6141598762237378</v>
      </c>
      <c r="H243" s="42">
        <f>EXP(-'Yield curve'!H232*$H$9/100)</f>
        <v>0.56643100366023769</v>
      </c>
      <c r="I243" s="42">
        <f>EXP(-'Yield curve'!I232*$I$9/100)</f>
        <v>0.52141969755155804</v>
      </c>
      <c r="J243" s="42">
        <f>EXP(-'Yield curve'!J232*$J$9/100)</f>
        <v>0.47979324857852645</v>
      </c>
      <c r="K243" s="42">
        <f>EXP(-'Yield curve'!K232*$K$9/100)</f>
        <v>0.44131339926585622</v>
      </c>
      <c r="L243" s="42">
        <f>EXP(-'Yield curve'!L232*$L$9/100)</f>
        <v>0.40557883906363706</v>
      </c>
      <c r="M243" s="42">
        <f>EXP(-'Yield curve'!M232*$M$9/100)</f>
        <v>0.37255894949703527</v>
      </c>
      <c r="N243" s="42">
        <f>EXP(-'Yield curve'!N232*$N$9/100)</f>
        <v>0.34206311916036625</v>
      </c>
      <c r="O243" s="42">
        <f>EXP(-'Yield curve'!O232*$O$9/100)</f>
        <v>0.31391281213209715</v>
      </c>
      <c r="P243" s="42">
        <f>EXP(-'Yield curve'!P232*$P$9/100)</f>
        <v>0.28794090813077022</v>
      </c>
      <c r="Q243" s="42">
        <f>EXP(-'Yield curve'!Q232*$Q$9/100)</f>
        <v>0.26449842032707771</v>
      </c>
      <c r="R243" s="42">
        <f>EXP(-'Yield curve'!R232*$R$9/100)</f>
        <v>0.24290618017700777</v>
      </c>
      <c r="S243" s="42">
        <f>EXP(-'Yield curve'!S232*$S$9/100)</f>
        <v>0.22302308337204077</v>
      </c>
      <c r="T243" s="42">
        <f>EXP(-'Yield curve'!T232*$T$9/100)</f>
        <v>0.20471838008378634</v>
      </c>
      <c r="U243" s="39">
        <f>EXP(-'Yield curve'!U232*$U$9/100)</f>
        <v>0.18787094775072993</v>
      </c>
      <c r="V243" s="39">
        <f t="shared" si="6"/>
        <v>75.014264564583939</v>
      </c>
      <c r="W243" s="39">
        <f t="shared" si="7"/>
        <v>5.11921995602113</v>
      </c>
      <c r="X243" s="39">
        <f>-W243*Bonds!AS230</f>
        <v>-0.92580398221620797</v>
      </c>
      <c r="Y243" s="39">
        <f t="shared" si="8"/>
        <v>0</v>
      </c>
      <c r="Z243" s="39">
        <f t="shared" si="11"/>
        <v>-2.9276492506572382</v>
      </c>
      <c r="AA243" s="39">
        <f t="shared" si="9"/>
        <v>2.4320576247358616E-3</v>
      </c>
      <c r="AB243" s="42">
        <f>(-1/SQRT(2*PI())*EXP(-1*(NORMSINV($I$2))^2/2)/$I$2)*(W243*Bonds!AS230)</f>
        <v>-2.467465938655415</v>
      </c>
      <c r="AC243" s="42">
        <f t="shared" si="10"/>
        <v>-7.8028124150364198</v>
      </c>
    </row>
    <row r="244" spans="1:29">
      <c r="A244" s="237">
        <v>42803</v>
      </c>
      <c r="B244" s="42">
        <f>EXP(-'Yield curve'!B233*$B$9/100)</f>
        <v>0.91338299103478227</v>
      </c>
      <c r="C244" s="42">
        <f>EXP(-'Yield curve'!C233*$C$9/100)</f>
        <v>0.84231603220508311</v>
      </c>
      <c r="D244" s="42">
        <f>EXP(-'Yield curve'!D233*$D$9/100)</f>
        <v>0.77841148001374405</v>
      </c>
      <c r="E244" s="42">
        <f>EXP(-'Yield curve'!E233*$E$9/100)</f>
        <v>0.7182051690405703</v>
      </c>
      <c r="F244" s="42">
        <f>EXP(-'Yield curve'!F233*$F$9/100)</f>
        <v>0.6636502501363194</v>
      </c>
      <c r="G244" s="42">
        <f>EXP(-'Yield curve'!G233*$G$9/100)</f>
        <v>0.61158581405801637</v>
      </c>
      <c r="H244" s="42">
        <f>EXP(-'Yield curve'!H233*$H$9/100)</f>
        <v>0.56366228065342028</v>
      </c>
      <c r="I244" s="42">
        <f>EXP(-'Yield curve'!I233*$I$9/100)</f>
        <v>0.51864619507876875</v>
      </c>
      <c r="J244" s="42">
        <f>EXP(-'Yield curve'!J233*$J$9/100)</f>
        <v>0.47706620651497239</v>
      </c>
      <c r="K244" s="42">
        <f>EXP(-'Yield curve'!K233*$K$9/100)</f>
        <v>0.43867344664796781</v>
      </c>
      <c r="L244" s="42">
        <f>EXP(-'Yield curve'!L233*$L$9/100)</f>
        <v>0.4031768417541966</v>
      </c>
      <c r="M244" s="42">
        <f>EXP(-'Yield curve'!M233*$M$9/100)</f>
        <v>0.370419178404714</v>
      </c>
      <c r="N244" s="42">
        <f>EXP(-'Yield curve'!N233*$N$9/100)</f>
        <v>0.34020054398716676</v>
      </c>
      <c r="O244" s="42">
        <f>EXP(-'Yield curve'!O233*$O$9/100)</f>
        <v>0.31233467181316116</v>
      </c>
      <c r="P244" s="42">
        <f>EXP(-'Yield curve'!P233*$P$9/100)</f>
        <v>0.28664808507768941</v>
      </c>
      <c r="Q244" s="42">
        <f>EXP(-'Yield curve'!Q233*$Q$9/100)</f>
        <v>0.26331611773924901</v>
      </c>
      <c r="R244" s="42">
        <f>EXP(-'Yield curve'!R233*$R$9/100)</f>
        <v>0.2418349041247734</v>
      </c>
      <c r="S244" s="42">
        <f>EXP(-'Yield curve'!S233*$S$9/100)</f>
        <v>0.22206170173135767</v>
      </c>
      <c r="T244" s="42">
        <f>EXP(-'Yield curve'!T233*$T$9/100)</f>
        <v>0.20386444322642805</v>
      </c>
      <c r="U244" s="39">
        <f>EXP(-'Yield curve'!U233*$U$9/100)</f>
        <v>0.18712096492535454</v>
      </c>
      <c r="V244" s="39">
        <f t="shared" si="6"/>
        <v>74.832268176189757</v>
      </c>
      <c r="W244" s="39">
        <f t="shared" si="7"/>
        <v>5.1117226486317717</v>
      </c>
      <c r="X244" s="39">
        <f>-W244*Bonds!AS231</f>
        <v>-0.92047158081106617</v>
      </c>
      <c r="Y244" s="39">
        <f t="shared" si="8"/>
        <v>0</v>
      </c>
      <c r="Z244" s="39">
        <f t="shared" si="11"/>
        <v>-2.9107867168187078</v>
      </c>
      <c r="AA244" s="39">
        <f t="shared" si="9"/>
        <v>-1.0609650429604933E-3</v>
      </c>
      <c r="AB244" s="42">
        <f>(-1/SQRT(2*PI())*EXP(-1*(NORMSINV($I$2))^2/2)/$I$2)*(W244*Bonds!AS231)</f>
        <v>-2.4532539466018393</v>
      </c>
      <c r="AC244" s="42">
        <f t="shared" si="10"/>
        <v>-7.7578701500589071</v>
      </c>
    </row>
    <row r="245" spans="1:29">
      <c r="A245" s="237">
        <v>42801</v>
      </c>
      <c r="B245" s="42">
        <f>EXP(-'Yield curve'!B234*$B$9/100)</f>
        <v>0.91457116106631398</v>
      </c>
      <c r="C245" s="42">
        <f>EXP(-'Yield curve'!C234*$C$9/100)</f>
        <v>0.8428215734716199</v>
      </c>
      <c r="D245" s="42">
        <f>EXP(-'Yield curve'!D234*$D$9/100)</f>
        <v>0.77747794646987789</v>
      </c>
      <c r="E245" s="42">
        <f>EXP(-'Yield curve'!E234*$E$9/100)</f>
        <v>0.71677019415569898</v>
      </c>
      <c r="F245" s="42">
        <f>EXP(-'Yield curve'!F234*$F$9/100)</f>
        <v>0.66166228282784834</v>
      </c>
      <c r="G245" s="42">
        <f>EXP(-'Yield curve'!G234*$G$9/100)</f>
        <v>0.60993675958539828</v>
      </c>
      <c r="H245" s="42">
        <f>EXP(-'Yield curve'!H234*$H$9/100)</f>
        <v>0.56247983186982087</v>
      </c>
      <c r="I245" s="42">
        <f>EXP(-'Yield curve'!I234*$I$9/100)</f>
        <v>0.51795512763267482</v>
      </c>
      <c r="J245" s="42">
        <f>EXP(-'Yield curve'!J234*$J$9/100)</f>
        <v>0.47692310811885053</v>
      </c>
      <c r="K245" s="42">
        <f>EXP(-'Yield curve'!K234*$K$9/100)</f>
        <v>0.43911233950446965</v>
      </c>
      <c r="L245" s="42">
        <f>EXP(-'Yield curve'!L234*$L$9/100)</f>
        <v>0.40415371124658273</v>
      </c>
      <c r="M245" s="42">
        <f>EXP(-'Yield curve'!M234*$M$9/100)</f>
        <v>0.37193357592277038</v>
      </c>
      <c r="N245" s="42">
        <f>EXP(-'Yield curve'!N234*$N$9/100)</f>
        <v>0.34224103823728064</v>
      </c>
      <c r="O245" s="42">
        <f>EXP(-'Yield curve'!O234*$O$9/100)</f>
        <v>0.31488115407454903</v>
      </c>
      <c r="P245" s="42">
        <f>EXP(-'Yield curve'!P234*$P$9/100)</f>
        <v>0.28967374689734143</v>
      </c>
      <c r="Q245" s="42">
        <f>EXP(-'Yield curve'!Q234*$Q$9/100)</f>
        <v>0.2667082272336001</v>
      </c>
      <c r="R245" s="42">
        <f>EXP(-'Yield curve'!R234*$R$9/100)</f>
        <v>0.24556342863648895</v>
      </c>
      <c r="S245" s="42">
        <f>EXP(-'Yield curve'!S234*$S$9/100)</f>
        <v>0.22609500317698175</v>
      </c>
      <c r="T245" s="42">
        <f>EXP(-'Yield curve'!T234*$T$9/100)</f>
        <v>0.20817004692205829</v>
      </c>
      <c r="U245" s="39">
        <f>EXP(-'Yield curve'!U234*$U$9/100)</f>
        <v>0.19166619264739129</v>
      </c>
      <c r="V245" s="39">
        <f t="shared" si="6"/>
        <v>74.911746920980022</v>
      </c>
      <c r="W245" s="39">
        <f t="shared" si="7"/>
        <v>5.1331431495417066</v>
      </c>
      <c r="X245" s="39">
        <f>-W245*Bonds!AS232</f>
        <v>-0.92496913720876528</v>
      </c>
      <c r="Y245" s="39">
        <f t="shared" si="8"/>
        <v>0</v>
      </c>
      <c r="Z245" s="39">
        <f t="shared" si="11"/>
        <v>-2.9250092389404991</v>
      </c>
      <c r="AA245" s="39">
        <f t="shared" si="9"/>
        <v>2.2267592076818943E-3</v>
      </c>
      <c r="AB245" s="42">
        <f>(-1/SQRT(2*PI())*EXP(-1*(NORMSINV($I$2))^2/2)/$I$2)*(W245*Bonds!AS232)</f>
        <v>-2.4652408978697942</v>
      </c>
      <c r="AC245" s="42">
        <f t="shared" si="10"/>
        <v>-7.795776218267088</v>
      </c>
    </row>
    <row r="246" spans="1:29">
      <c r="A246" s="237">
        <v>42800</v>
      </c>
      <c r="B246" s="42">
        <f>EXP(-'Yield curve'!B235*$B$9/100)</f>
        <v>0.91429683086958102</v>
      </c>
      <c r="C246" s="42">
        <f>EXP(-'Yield curve'!C235*$C$9/100)</f>
        <v>0.84197917316849991</v>
      </c>
      <c r="D246" s="42">
        <f>EXP(-'Yield curve'!D235*$D$9/100)</f>
        <v>0.77631260377569544</v>
      </c>
      <c r="E246" s="42">
        <f>EXP(-'Yield curve'!E235*$E$9/100)</f>
        <v>0.71533808635255991</v>
      </c>
      <c r="F246" s="42">
        <f>EXP(-'Yield curve'!F235*$F$9/100)</f>
        <v>0.66001019309341014</v>
      </c>
      <c r="G246" s="42">
        <f>EXP(-'Yield curve'!G235*$G$9/100)</f>
        <v>0.60792728573421806</v>
      </c>
      <c r="H246" s="42">
        <f>EXP(-'Yield curve'!H235*$H$9/100)</f>
        <v>0.56012237070987048</v>
      </c>
      <c r="I246" s="42">
        <f>EXP(-'Yield curve'!I235*$I$9/100)</f>
        <v>0.51574989359946699</v>
      </c>
      <c r="J246" s="42">
        <f>EXP(-'Yield curve'!J235*$J$9/100)</f>
        <v>0.47492423164369668</v>
      </c>
      <c r="K246" s="42">
        <f>EXP(-'Yield curve'!K235*$K$9/100)</f>
        <v>0.43735939836598303</v>
      </c>
      <c r="L246" s="42">
        <f>EXP(-'Yield curve'!L235*$L$9/100)</f>
        <v>0.40246787458682459</v>
      </c>
      <c r="M246" s="42">
        <f>EXP(-'Yield curve'!M235*$M$9/100)</f>
        <v>0.37033028846911592</v>
      </c>
      <c r="N246" s="42">
        <f>EXP(-'Yield curve'!N235*$N$9/100)</f>
        <v>0.34073167100714974</v>
      </c>
      <c r="O246" s="42">
        <f>EXP(-'Yield curve'!O235*$O$9/100)</f>
        <v>0.3134736416861556</v>
      </c>
      <c r="P246" s="42">
        <f>EXP(-'Yield curve'!P235*$P$9/100)</f>
        <v>0.28837314358851557</v>
      </c>
      <c r="Q246" s="42">
        <f>EXP(-'Yield curve'!Q235*$Q$9/100)</f>
        <v>0.26534617094970692</v>
      </c>
      <c r="R246" s="42">
        <f>EXP(-'Yield curve'!R235*$R$9/100)</f>
        <v>0.24414816606792908</v>
      </c>
      <c r="S246" s="42">
        <f>EXP(-'Yield curve'!S235*$S$9/100)</f>
        <v>0.22463464422946941</v>
      </c>
      <c r="T246" s="42">
        <f>EXP(-'Yield curve'!T235*$T$9/100)</f>
        <v>0.20667247193449609</v>
      </c>
      <c r="U246" s="39">
        <f>EXP(-'Yield curve'!U235*$U$9/100)</f>
        <v>0.19013898010152055</v>
      </c>
      <c r="V246" s="39">
        <f t="shared" si="6"/>
        <v>74.745307120119293</v>
      </c>
      <c r="W246" s="39">
        <f t="shared" si="7"/>
        <v>5.1238630919617574</v>
      </c>
      <c r="X246" s="39">
        <f>-W246*Bonds!AS233</f>
        <v>-0.92329691288092053</v>
      </c>
      <c r="Y246" s="39">
        <f t="shared" si="8"/>
        <v>0</v>
      </c>
      <c r="Z246" s="39">
        <f t="shared" si="11"/>
        <v>-2.9197212013057654</v>
      </c>
      <c r="AA246" s="39">
        <f t="shared" si="9"/>
        <v>1.8394280460307666E-3</v>
      </c>
      <c r="AB246" s="42">
        <f>(-1/SQRT(2*PI())*EXP(-1*(NORMSINV($I$2))^2/2)/$I$2)*(W246*Bonds!AS233)</f>
        <v>-2.4607840618116139</v>
      </c>
      <c r="AC246" s="42">
        <f t="shared" si="10"/>
        <v>-7.7816824651652716</v>
      </c>
    </row>
    <row r="247" spans="1:29">
      <c r="A247" s="237">
        <v>42797</v>
      </c>
      <c r="B247" s="42">
        <f>EXP(-'Yield curve'!B236*$B$9/100)</f>
        <v>0.91320033270301726</v>
      </c>
      <c r="C247" s="42">
        <f>EXP(-'Yield curve'!C236*$C$9/100)</f>
        <v>0.84113761484462324</v>
      </c>
      <c r="D247" s="42">
        <f>EXP(-'Yield curve'!D236*$D$9/100)</f>
        <v>0.77654553249438907</v>
      </c>
      <c r="E247" s="42">
        <f>EXP(-'Yield curve'!E236*$E$9/100)</f>
        <v>0.71619700730568436</v>
      </c>
      <c r="F247" s="42">
        <f>EXP(-'Yield curve'!F236*$F$9/100)</f>
        <v>0.66166228282784834</v>
      </c>
      <c r="G247" s="42">
        <f>EXP(-'Yield curve'!G236*$G$9/100)</f>
        <v>0.60975380600193219</v>
      </c>
      <c r="H247" s="42">
        <f>EXP(-'Yield curve'!H236*$H$9/100)</f>
        <v>0.56208623376292133</v>
      </c>
      <c r="I247" s="42">
        <f>EXP(-'Yield curve'!I236*$I$9/100)</f>
        <v>0.51698917989280035</v>
      </c>
      <c r="J247" s="42">
        <f>EXP(-'Yield curve'!J236*$J$9/100)</f>
        <v>0.47535185585420614</v>
      </c>
      <c r="K247" s="42">
        <f>EXP(-'Yield curve'!K236*$K$9/100)</f>
        <v>0.4369222575744412</v>
      </c>
      <c r="L247" s="42">
        <f>EXP(-'Yield curve'!L236*$L$9/100)</f>
        <v>0.40123018056033616</v>
      </c>
      <c r="M247" s="42">
        <f>EXP(-'Yield curve'!M236*$M$9/100)</f>
        <v>0.36829169696570463</v>
      </c>
      <c r="N247" s="42">
        <f>EXP(-'Yield curve'!N236*$N$9/100)</f>
        <v>0.33790854399801173</v>
      </c>
      <c r="O247" s="42">
        <f>EXP(-'Yield curve'!O236*$O$9/100)</f>
        <v>0.30989554186906282</v>
      </c>
      <c r="P247" s="42">
        <f>EXP(-'Yield curve'!P236*$P$9/100)</f>
        <v>0.28407982680991506</v>
      </c>
      <c r="Q247" s="42">
        <f>EXP(-'Yield curve'!Q236*$Q$9/100)</f>
        <v>0.26063351903980442</v>
      </c>
      <c r="R247" s="42">
        <f>EXP(-'Yield curve'!R236*$R$9/100)</f>
        <v>0.23905538918243774</v>
      </c>
      <c r="S247" s="42">
        <f>EXP(-'Yield curve'!S236*$S$9/100)</f>
        <v>0.21920235069329852</v>
      </c>
      <c r="T247" s="42">
        <f>EXP(-'Yield curve'!T236*$T$9/100)</f>
        <v>0.20094179298516415</v>
      </c>
      <c r="U247" s="39">
        <f>EXP(-'Yield curve'!U236*$U$9/100)</f>
        <v>0.18415085373814818</v>
      </c>
      <c r="V247" s="39">
        <f t="shared" si="6"/>
        <v>74.608070941968379</v>
      </c>
      <c r="W247" s="39">
        <f t="shared" si="7"/>
        <v>5.0957821968352564</v>
      </c>
      <c r="X247" s="39">
        <f>-W247*Bonds!AS234</f>
        <v>-0.92022907871177007</v>
      </c>
      <c r="Y247" s="39">
        <f t="shared" si="8"/>
        <v>0</v>
      </c>
      <c r="Z247" s="39">
        <f t="shared" si="11"/>
        <v>-2.9100198578475598</v>
      </c>
      <c r="AA247" s="39">
        <f t="shared" si="9"/>
        <v>1.0100402617443383E-3</v>
      </c>
      <c r="AB247" s="42">
        <f>(-1/SQRT(2*PI())*EXP(-1*(NORMSINV($I$2))^2/2)/$I$2)*(W247*Bonds!AS234)</f>
        <v>-2.4526076265583314</v>
      </c>
      <c r="AC247" s="42">
        <f t="shared" si="10"/>
        <v>-7.7558263066240034</v>
      </c>
    </row>
    <row r="248" spans="1:29">
      <c r="A248" s="237">
        <v>42796</v>
      </c>
      <c r="B248" s="42">
        <f>EXP(-'Yield curve'!B237*$B$9/100)</f>
        <v>0.91301771089926576</v>
      </c>
      <c r="C248" s="42">
        <f>EXP(-'Yield curve'!C237*$C$9/100)</f>
        <v>0.84063308365021072</v>
      </c>
      <c r="D248" s="42">
        <f>EXP(-'Yield curve'!D237*$D$9/100)</f>
        <v>0.77538158737272833</v>
      </c>
      <c r="E248" s="42">
        <f>EXP(-'Yield curve'!E237*$E$9/100)</f>
        <v>0.7144801954864034</v>
      </c>
      <c r="F248" s="42">
        <f>EXP(-'Yield curve'!F237*$F$9/100)</f>
        <v>0.6593505127954391</v>
      </c>
      <c r="G248" s="42">
        <f>EXP(-'Yield curve'!G237*$G$9/100)</f>
        <v>0.60738039731376148</v>
      </c>
      <c r="H248" s="42">
        <f>EXP(-'Yield curve'!H237*$H$9/100)</f>
        <v>0.55973042224833958</v>
      </c>
      <c r="I248" s="42">
        <f>EXP(-'Yield curve'!I237*$I$9/100)</f>
        <v>0.51492535357762714</v>
      </c>
      <c r="J248" s="42">
        <f>EXP(-'Yield curve'!J237*$J$9/100)</f>
        <v>0.47364366576014527</v>
      </c>
      <c r="K248" s="42">
        <f>EXP(-'Yield curve'!K237*$K$9/100)</f>
        <v>0.43561345498720044</v>
      </c>
      <c r="L248" s="42">
        <f>EXP(-'Yield curve'!L237*$L$9/100)</f>
        <v>0.400348444428482</v>
      </c>
      <c r="M248" s="42">
        <f>EXP(-'Yield curve'!M237*$M$9/100)</f>
        <v>0.3678500119933315</v>
      </c>
      <c r="N248" s="42">
        <f>EXP(-'Yield curve'!N237*$N$9/100)</f>
        <v>0.33790854399801173</v>
      </c>
      <c r="O248" s="42">
        <f>EXP(-'Yield curve'!O237*$O$9/100)</f>
        <v>0.31032969946708577</v>
      </c>
      <c r="P248" s="42">
        <f>EXP(-'Yield curve'!P237*$P$9/100)</f>
        <v>0.28493334592888409</v>
      </c>
      <c r="Q248" s="42">
        <f>EXP(-'Yield curve'!Q237*$Q$9/100)</f>
        <v>0.26180377662479892</v>
      </c>
      <c r="R248" s="42">
        <f>EXP(-'Yield curve'!R237*$R$9/100)</f>
        <v>0.2405228941490585</v>
      </c>
      <c r="S248" s="42">
        <f>EXP(-'Yield curve'!S237*$S$9/100)</f>
        <v>0.22094532638365022</v>
      </c>
      <c r="T248" s="42">
        <f>EXP(-'Yield curve'!T237*$T$9/100)</f>
        <v>0.2029369376851308</v>
      </c>
      <c r="U248" s="39">
        <f>EXP(-'Yield curve'!U237*$U$9/100)</f>
        <v>0.18637397603940997</v>
      </c>
      <c r="V248" s="39">
        <f t="shared" si="6"/>
        <v>74.532789823426583</v>
      </c>
      <c r="W248" s="39">
        <f t="shared" si="7"/>
        <v>5.1048224027257261</v>
      </c>
      <c r="X248" s="39">
        <f>-W248*Bonds!AS235</f>
        <v>-0.92220197420664995</v>
      </c>
      <c r="Y248" s="39">
        <f t="shared" si="8"/>
        <v>0</v>
      </c>
      <c r="Z248" s="39">
        <f t="shared" si="11"/>
        <v>-2.9162587011968655</v>
      </c>
      <c r="AA248" s="39">
        <f t="shared" si="9"/>
        <v>-7.3721077522981293E-4</v>
      </c>
      <c r="AB248" s="42">
        <f>(-1/SQRT(2*PI())*EXP(-1*(NORMSINV($I$2))^2/2)/$I$2)*(W248*Bonds!AS235)</f>
        <v>-2.4578658156865414</v>
      </c>
      <c r="AC248" s="42">
        <f t="shared" si="10"/>
        <v>-7.7724541606370821</v>
      </c>
    </row>
    <row r="249" spans="1:29">
      <c r="A249" s="237">
        <v>42795</v>
      </c>
      <c r="B249" s="42">
        <f>EXP(-'Yield curve'!B238*$B$9/100)</f>
        <v>0.9134743339009529</v>
      </c>
      <c r="C249" s="42">
        <f>EXP(-'Yield curve'!C238*$C$9/100)</f>
        <v>0.84214758584383975</v>
      </c>
      <c r="D249" s="42">
        <f>EXP(-'Yield curve'!D238*$D$9/100)</f>
        <v>0.77677853110218098</v>
      </c>
      <c r="E249" s="42">
        <f>EXP(-'Yield curve'!E238*$E$9/100)</f>
        <v>0.71548116827754593</v>
      </c>
      <c r="F249" s="42">
        <f>EXP(-'Yield curve'!F238*$F$9/100)</f>
        <v>0.65968027048438904</v>
      </c>
      <c r="G249" s="42">
        <f>EXP(-'Yield curve'!G238*$G$9/100)</f>
        <v>0.60738039731376148</v>
      </c>
      <c r="H249" s="42">
        <f>EXP(-'Yield curve'!H238*$H$9/100)</f>
        <v>0.55933874805472683</v>
      </c>
      <c r="I249" s="42">
        <f>EXP(-'Yield curve'!I238*$I$9/100)</f>
        <v>0.51465079994319618</v>
      </c>
      <c r="J249" s="42">
        <f>EXP(-'Yield curve'!J238*$J$9/100)</f>
        <v>0.47350159397225089</v>
      </c>
      <c r="K249" s="42">
        <f>EXP(-'Yield curve'!K238*$K$9/100)</f>
        <v>0.43561345498720044</v>
      </c>
      <c r="L249" s="42">
        <f>EXP(-'Yield curve'!L238*$L$9/100)</f>
        <v>0.40043653077539915</v>
      </c>
      <c r="M249" s="42">
        <f>EXP(-'Yield curve'!M238*$M$9/100)</f>
        <v>0.36802662238219064</v>
      </c>
      <c r="N249" s="42">
        <f>EXP(-'Yield curve'!N238*$N$9/100)</f>
        <v>0.33817221548084031</v>
      </c>
      <c r="O249" s="42">
        <f>EXP(-'Yield curve'!O238*$O$9/100)</f>
        <v>0.31067746344196195</v>
      </c>
      <c r="P249" s="42">
        <f>EXP(-'Yield curve'!P238*$P$9/100)</f>
        <v>0.28536106665812666</v>
      </c>
      <c r="Q249" s="42">
        <f>EXP(-'Yield curve'!Q238*$Q$9/100)</f>
        <v>0.26213910002006885</v>
      </c>
      <c r="R249" s="42">
        <f>EXP(-'Yield curve'!R238*$R$9/100)</f>
        <v>0.24076835266365179</v>
      </c>
      <c r="S249" s="42">
        <f>EXP(-'Yield curve'!S238*$S$9/100)</f>
        <v>0.22110446430142208</v>
      </c>
      <c r="T249" s="42">
        <f>EXP(-'Yield curve'!T238*$T$9/100)</f>
        <v>0.20301406837535416</v>
      </c>
      <c r="U249" s="39">
        <f>EXP(-'Yield curve'!U238*$U$9/100)</f>
        <v>0.18637397603940997</v>
      </c>
      <c r="V249" s="39">
        <f t="shared" si="6"/>
        <v>74.587776736136902</v>
      </c>
      <c r="W249" s="39">
        <f t="shared" si="7"/>
        <v>5.1033617904475763</v>
      </c>
      <c r="X249" s="39">
        <f>-W249*Bonds!AS236</f>
        <v>-0.92271594630536968</v>
      </c>
      <c r="Y249" s="39">
        <f t="shared" si="8"/>
        <v>0</v>
      </c>
      <c r="Z249" s="39">
        <f t="shared" si="11"/>
        <v>-2.9178840236825967</v>
      </c>
      <c r="AA249" s="39">
        <f t="shared" si="9"/>
        <v>1.2974434161698856E-3</v>
      </c>
      <c r="AB249" s="42">
        <f>(-1/SQRT(2*PI())*EXP(-1*(NORMSINV($I$2))^2/2)/$I$2)*(W249*Bonds!AS236)</f>
        <v>-2.4592356614329103</v>
      </c>
      <c r="AC249" s="42">
        <f t="shared" si="10"/>
        <v>-7.7767859932387005</v>
      </c>
    </row>
    <row r="250" spans="1:29">
      <c r="A250" s="237">
        <v>42794</v>
      </c>
      <c r="B250" s="42">
        <f>EXP(-'Yield curve'!B239*$B$9/100)</f>
        <v>0.91320033270301726</v>
      </c>
      <c r="C250" s="42">
        <f>EXP(-'Yield curve'!C239*$C$9/100)</f>
        <v>0.84164244884858619</v>
      </c>
      <c r="D250" s="42">
        <f>EXP(-'Yield curve'!D239*$D$9/100)</f>
        <v>0.77654553249438907</v>
      </c>
      <c r="E250" s="42">
        <f>EXP(-'Yield curve'!E239*$E$9/100)</f>
        <v>0.71533808635255991</v>
      </c>
      <c r="F250" s="42">
        <f>EXP(-'Yield curve'!F239*$F$9/100)</f>
        <v>0.65968027048438904</v>
      </c>
      <c r="G250" s="42">
        <f>EXP(-'Yield curve'!G239*$G$9/100)</f>
        <v>0.60719821052395218</v>
      </c>
      <c r="H250" s="42">
        <f>EXP(-'Yield curve'!H239*$H$9/100)</f>
        <v>0.55894734793711187</v>
      </c>
      <c r="I250" s="42">
        <f>EXP(-'Yield curve'!I239*$I$9/100)</f>
        <v>0.51396505614073196</v>
      </c>
      <c r="J250" s="42">
        <f>EXP(-'Yield curve'!J239*$J$9/100)</f>
        <v>0.47250828396545769</v>
      </c>
      <c r="K250" s="42">
        <f>EXP(-'Yield curve'!K239*$K$9/100)</f>
        <v>0.43430857292399505</v>
      </c>
      <c r="L250" s="42">
        <f>EXP(-'Yield curve'!L239*$L$9/100)</f>
        <v>0.39894169523518913</v>
      </c>
      <c r="M250" s="42">
        <f>EXP(-'Yield curve'!M239*$M$9/100)</f>
        <v>0.36635224147396483</v>
      </c>
      <c r="N250" s="42">
        <f>EXP(-'Yield curve'!N239*$N$9/100)</f>
        <v>0.33633082675010967</v>
      </c>
      <c r="O250" s="42">
        <f>EXP(-'Yield curve'!O239*$O$9/100)</f>
        <v>0.30868312922625041</v>
      </c>
      <c r="P250" s="42">
        <f>EXP(-'Yield curve'!P239*$P$9/100)</f>
        <v>0.28322886441130496</v>
      </c>
      <c r="Q250" s="42">
        <f>EXP(-'Yield curve'!Q239*$Q$9/100)</f>
        <v>0.26005035334657267</v>
      </c>
      <c r="R250" s="42">
        <f>EXP(-'Yield curve'!R239*$R$9/100)</f>
        <v>0.23873049483138548</v>
      </c>
      <c r="S250" s="42">
        <f>EXP(-'Yield curve'!S239*$S$9/100)</f>
        <v>0.21912345204965691</v>
      </c>
      <c r="T250" s="42">
        <f>EXP(-'Yield curve'!T239*$T$9/100)</f>
        <v>0.20109456679452697</v>
      </c>
      <c r="U250" s="39">
        <f>EXP(-'Yield curve'!U239*$U$9/100)</f>
        <v>0.18451952399298926</v>
      </c>
      <c r="V250" s="39">
        <f t="shared" si="6"/>
        <v>74.491128711626942</v>
      </c>
      <c r="W250" s="39">
        <f t="shared" si="7"/>
        <v>5.0923532990999609</v>
      </c>
      <c r="X250" s="39">
        <f>-W250*Bonds!AS237</f>
        <v>-0.91728341528463109</v>
      </c>
      <c r="Y250" s="39">
        <f t="shared" si="8"/>
        <v>0</v>
      </c>
      <c r="Z250" s="39">
        <f t="shared" si="11"/>
        <v>-2.9007048521975434</v>
      </c>
      <c r="AA250" s="39">
        <f t="shared" si="9"/>
        <v>-3.4722183545213836E-3</v>
      </c>
      <c r="AB250" s="42">
        <f>(-1/SQRT(2*PI())*EXP(-1*(NORMSINV($I$2))^2/2)/$I$2)*(W250*Bonds!AS237)</f>
        <v>-2.4447568025039681</v>
      </c>
      <c r="AC250" s="42">
        <f t="shared" si="10"/>
        <v>-7.7309998211029773</v>
      </c>
    </row>
    <row r="251" spans="1:29">
      <c r="A251" s="237">
        <v>42793</v>
      </c>
      <c r="B251" s="42">
        <f>EXP(-'Yield curve'!B240*$B$9/100)</f>
        <v>0.91411398978812475</v>
      </c>
      <c r="C251" s="42">
        <f>EXP(-'Yield curve'!C240*$C$9/100)</f>
        <v>0.84349610050523594</v>
      </c>
      <c r="D251" s="42">
        <f>EXP(-'Yield curve'!D240*$D$9/100)</f>
        <v>0.77911236569700415</v>
      </c>
      <c r="E251" s="42">
        <f>EXP(-'Yield curve'!E240*$E$9/100)</f>
        <v>0.71834882443943948</v>
      </c>
      <c r="F251" s="42">
        <f>EXP(-'Yield curve'!F240*$F$9/100)</f>
        <v>0.66298693160072741</v>
      </c>
      <c r="G251" s="42">
        <f>EXP(-'Yield curve'!G240*$G$9/100)</f>
        <v>0.61048594976753667</v>
      </c>
      <c r="H251" s="42">
        <f>EXP(-'Yield curve'!H240*$H$9/100)</f>
        <v>0.56208623376292133</v>
      </c>
      <c r="I251" s="42">
        <f>EXP(-'Yield curve'!I240*$I$9/100)</f>
        <v>0.51685133449169918</v>
      </c>
      <c r="J251" s="42">
        <f>EXP(-'Yield curve'!J240*$J$9/100)</f>
        <v>0.47506673028691759</v>
      </c>
      <c r="K251" s="42">
        <f>EXP(-'Yield curve'!K240*$K$9/100)</f>
        <v>0.43648555370519337</v>
      </c>
      <c r="L251" s="42">
        <f>EXP(-'Yield curve'!L240*$L$9/100)</f>
        <v>0.40096545600987749</v>
      </c>
      <c r="M251" s="42">
        <f>EXP(-'Yield curve'!M240*$M$9/100)</f>
        <v>0.36820331756438524</v>
      </c>
      <c r="N251" s="42">
        <f>EXP(-'Yield curve'!N240*$N$9/100)</f>
        <v>0.33799641164174993</v>
      </c>
      <c r="O251" s="42">
        <f>EXP(-'Yield curve'!O240*$O$9/100)</f>
        <v>0.31015596348599922</v>
      </c>
      <c r="P251" s="42">
        <f>EXP(-'Yield curve'!P240*$P$9/100)</f>
        <v>0.28450626629978992</v>
      </c>
      <c r="Q251" s="42">
        <f>EXP(-'Yield curve'!Q240*$Q$9/100)</f>
        <v>0.26130159562171229</v>
      </c>
      <c r="R251" s="42">
        <f>EXP(-'Yield curve'!R240*$R$9/100)</f>
        <v>0.23995113032982013</v>
      </c>
      <c r="S251" s="42">
        <f>EXP(-'Yield curve'!S240*$S$9/100)</f>
        <v>0.22030991926910362</v>
      </c>
      <c r="T251" s="42">
        <f>EXP(-'Yield curve'!T240*$T$9/100)</f>
        <v>0.20224407882223261</v>
      </c>
      <c r="U251" s="39">
        <f>EXP(-'Yield curve'!U240*$U$9/100)</f>
        <v>0.18562996914105792</v>
      </c>
      <c r="V251" s="39">
        <f t="shared" si="6"/>
        <v>74.750679392626964</v>
      </c>
      <c r="W251" s="39">
        <f t="shared" si="7"/>
        <v>5.0987980690031023</v>
      </c>
      <c r="X251" s="39">
        <f>-W251*Bonds!AS238</f>
        <v>-0.92938223922150409</v>
      </c>
      <c r="Y251" s="39">
        <f t="shared" si="8"/>
        <v>0</v>
      </c>
      <c r="Z251" s="39">
        <f t="shared" si="11"/>
        <v>-2.9389646928474273</v>
      </c>
      <c r="AA251" s="39">
        <f t="shared" si="9"/>
        <v>2.3604525259051101E-3</v>
      </c>
      <c r="AB251" s="42">
        <f>(-1/SQRT(2*PI())*EXP(-1*(NORMSINV($I$2))^2/2)/$I$2)*(W251*Bonds!AS238)</f>
        <v>-2.4770027601099822</v>
      </c>
      <c r="AC251" s="42">
        <f t="shared" si="10"/>
        <v>-7.8329704924712127</v>
      </c>
    </row>
    <row r="252" spans="1:29">
      <c r="A252" s="237">
        <v>42790</v>
      </c>
      <c r="B252" s="42">
        <f>EXP(-'Yield curve'!B241*$B$9/100)</f>
        <v>0.91502856098729823</v>
      </c>
      <c r="C252" s="42">
        <f>EXP(-'Yield curve'!C241*$C$9/100)</f>
        <v>0.84315876953572544</v>
      </c>
      <c r="D252" s="42">
        <f>EXP(-'Yield curve'!D241*$D$9/100)</f>
        <v>0.77701159962004129</v>
      </c>
      <c r="E252" s="42">
        <f>EXP(-'Yield curve'!E241*$E$9/100)</f>
        <v>0.71576741799098309</v>
      </c>
      <c r="F252" s="42">
        <f>EXP(-'Yield curve'!F241*$F$9/100)</f>
        <v>0.66001019309341014</v>
      </c>
      <c r="G252" s="42">
        <f>EXP(-'Yield curve'!G241*$G$9/100)</f>
        <v>0.60810969127940206</v>
      </c>
      <c r="H252" s="42">
        <f>EXP(-'Yield curve'!H241*$H$9/100)</f>
        <v>0.56051459363137401</v>
      </c>
      <c r="I252" s="42">
        <f>EXP(-'Yield curve'!I241*$I$9/100)</f>
        <v>0.51547490032760479</v>
      </c>
      <c r="J252" s="42">
        <f>EXP(-'Yield curve'!J241*$J$9/100)</f>
        <v>0.47392793723251486</v>
      </c>
      <c r="K252" s="42">
        <f>EXP(-'Yield curve'!K241*$K$9/100)</f>
        <v>0.43561345498720044</v>
      </c>
      <c r="L252" s="42">
        <f>EXP(-'Yield curve'!L241*$L$9/100)</f>
        <v>0.39990830326163329</v>
      </c>
      <c r="M252" s="42">
        <f>EXP(-'Yield curve'!M241*$M$9/100)</f>
        <v>0.36696823052556371</v>
      </c>
      <c r="N252" s="42">
        <f>EXP(-'Yield curve'!N241*$N$9/100)</f>
        <v>0.33659326713341847</v>
      </c>
      <c r="O252" s="42">
        <f>EXP(-'Yield curve'!O241*$O$9/100)</f>
        <v>0.30859671004931644</v>
      </c>
      <c r="P252" s="42">
        <f>EXP(-'Yield curve'!P241*$P$9/100)</f>
        <v>0.28280433958790396</v>
      </c>
      <c r="Q252" s="42">
        <f>EXP(-'Yield curve'!Q241*$Q$9/100)</f>
        <v>0.25955153568633782</v>
      </c>
      <c r="R252" s="42">
        <f>EXP(-'Yield curve'!R241*$R$9/100)</f>
        <v>0.2381629918501148</v>
      </c>
      <c r="S252" s="42">
        <f>EXP(-'Yield curve'!S241*$S$9/100)</f>
        <v>0.21849328438476312</v>
      </c>
      <c r="T252" s="42">
        <f>EXP(-'Yield curve'!T241*$T$9/100)</f>
        <v>0.20040799807779366</v>
      </c>
      <c r="U252" s="39">
        <f>EXP(-'Yield curve'!U241*$U$9/100)</f>
        <v>0.18378292008696764</v>
      </c>
      <c r="V252" s="39">
        <f t="shared" si="6"/>
        <v>74.574649472910153</v>
      </c>
      <c r="W252" s="39">
        <f t="shared" si="7"/>
        <v>5.0884359339516871</v>
      </c>
      <c r="X252" s="39">
        <f>-W252*Bonds!AS239</f>
        <v>-0.92733962058616626</v>
      </c>
      <c r="Y252" s="39">
        <f t="shared" si="8"/>
        <v>0</v>
      </c>
      <c r="Z252" s="39">
        <f t="shared" si="11"/>
        <v>-2.9325053655686548</v>
      </c>
      <c r="AA252" s="39">
        <f t="shared" si="9"/>
        <v>-1.1954547373461688E-3</v>
      </c>
      <c r="AB252" s="42">
        <f>(-1/SQRT(2*PI())*EXP(-1*(NORMSINV($I$2))^2/2)/$I$2)*(W252*Bonds!AS239)</f>
        <v>-2.4715587438763365</v>
      </c>
      <c r="AC252" s="42">
        <f t="shared" si="10"/>
        <v>-7.8157550015539607</v>
      </c>
    </row>
    <row r="253" spans="1:29">
      <c r="A253" s="237">
        <v>42788</v>
      </c>
      <c r="B253" s="42">
        <f>EXP(-'Yield curve'!B242*$B$9/100)</f>
        <v>0.91411398978812475</v>
      </c>
      <c r="C253" s="42">
        <f>EXP(-'Yield curve'!C242*$C$9/100)</f>
        <v>0.8428215734716199</v>
      </c>
      <c r="D253" s="42">
        <f>EXP(-'Yield curve'!D242*$D$9/100)</f>
        <v>0.77771122484382538</v>
      </c>
      <c r="E253" s="42">
        <f>EXP(-'Yield curve'!E242*$E$9/100)</f>
        <v>0.71677019415569898</v>
      </c>
      <c r="F253" s="42">
        <f>EXP(-'Yield curve'!F242*$F$9/100)</f>
        <v>0.6613315343804369</v>
      </c>
      <c r="G253" s="42">
        <f>EXP(-'Yield curve'!G242*$G$9/100)</f>
        <v>0.60902254028191383</v>
      </c>
      <c r="H253" s="42">
        <f>EXP(-'Yield curve'!H242*$H$9/100)</f>
        <v>0.56090709120503979</v>
      </c>
      <c r="I253" s="42">
        <f>EXP(-'Yield curve'!I242*$I$9/100)</f>
        <v>0.51602503357352458</v>
      </c>
      <c r="J253" s="42">
        <f>EXP(-'Yield curve'!J242*$J$9/100)</f>
        <v>0.47463936257397749</v>
      </c>
      <c r="K253" s="42">
        <f>EXP(-'Yield curve'!K242*$K$9/100)</f>
        <v>0.43648555370519337</v>
      </c>
      <c r="L253" s="42">
        <f>EXP(-'Yield curve'!L242*$L$9/100)</f>
        <v>0.40096545600987749</v>
      </c>
      <c r="M253" s="42">
        <f>EXP(-'Yield curve'!M242*$M$9/100)</f>
        <v>0.36820331756438524</v>
      </c>
      <c r="N253" s="42">
        <f>EXP(-'Yield curve'!N242*$N$9/100)</f>
        <v>0.33799641164174993</v>
      </c>
      <c r="O253" s="42">
        <f>EXP(-'Yield curve'!O242*$O$9/100)</f>
        <v>0.31015596348599922</v>
      </c>
      <c r="P253" s="42">
        <f>EXP(-'Yield curve'!P242*$P$9/100)</f>
        <v>0.28450626629978992</v>
      </c>
      <c r="Q253" s="42">
        <f>EXP(-'Yield curve'!Q242*$Q$9/100)</f>
        <v>0.26121799248832811</v>
      </c>
      <c r="R253" s="42">
        <f>EXP(-'Yield curve'!R242*$R$9/100)</f>
        <v>0.23978801902532465</v>
      </c>
      <c r="S253" s="42">
        <f>EXP(-'Yield curve'!S242*$S$9/100)</f>
        <v>0.22007211299479584</v>
      </c>
      <c r="T253" s="42">
        <f>EXP(-'Yield curve'!T242*$T$9/100)</f>
        <v>0.20193690133645392</v>
      </c>
      <c r="U253" s="39">
        <f>EXP(-'Yield curve'!U242*$U$9/100)</f>
        <v>0.18525908021533122</v>
      </c>
      <c r="V253" s="39">
        <f t="shared" si="6"/>
        <v>74.663906793995807</v>
      </c>
      <c r="W253" s="39">
        <f t="shared" si="7"/>
        <v>5.0980401436796141</v>
      </c>
      <c r="X253" s="39">
        <f>-W253*Bonds!AS240</f>
        <v>-0.9290743662893125</v>
      </c>
      <c r="Y253" s="39">
        <f t="shared" si="8"/>
        <v>0</v>
      </c>
      <c r="Z253" s="39">
        <f t="shared" si="11"/>
        <v>-2.9379911131517873</v>
      </c>
      <c r="AA253" s="39">
        <f t="shared" si="9"/>
        <v>-9.344945972403762E-4</v>
      </c>
      <c r="AB253" s="42">
        <f>(-1/SQRT(2*PI())*EXP(-1*(NORMSINV($I$2))^2/2)/$I$2)*(W253*Bonds!AS240)</f>
        <v>-2.4761822127930455</v>
      </c>
      <c r="AC253" s="42">
        <f t="shared" si="10"/>
        <v>-7.8303756940217522</v>
      </c>
    </row>
    <row r="254" spans="1:29">
      <c r="A254" s="237">
        <v>42787</v>
      </c>
      <c r="B254" s="42">
        <f>EXP(-'Yield curve'!B243*$B$9/100)</f>
        <v>0.91502856098729823</v>
      </c>
      <c r="C254" s="42">
        <f>EXP(-'Yield curve'!C243*$C$9/100)</f>
        <v>0.84383356643412422</v>
      </c>
      <c r="D254" s="42">
        <f>EXP(-'Yield curve'!D243*$D$9/100)</f>
        <v>0.77864503848976796</v>
      </c>
      <c r="E254" s="42">
        <f>EXP(-'Yield curve'!E243*$E$9/100)</f>
        <v>0.71734383973866223</v>
      </c>
      <c r="F254" s="42">
        <f>EXP(-'Yield curve'!F243*$F$9/100)</f>
        <v>0.6613315343804369</v>
      </c>
      <c r="G254" s="42">
        <f>EXP(-'Yield curve'!G243*$G$9/100)</f>
        <v>0.60883986092310327</v>
      </c>
      <c r="H254" s="42">
        <f>EXP(-'Yield curve'!H243*$H$9/100)</f>
        <v>0.56051459363137401</v>
      </c>
      <c r="I254" s="42">
        <f>EXP(-'Yield curve'!I243*$I$9/100)</f>
        <v>0.51561237863065112</v>
      </c>
      <c r="J254" s="42">
        <f>EXP(-'Yield curve'!J243*$J$9/100)</f>
        <v>0.474212379318947</v>
      </c>
      <c r="K254" s="42">
        <f>EXP(-'Yield curve'!K243*$K$9/100)</f>
        <v>0.43604928632153561</v>
      </c>
      <c r="L254" s="42">
        <f>EXP(-'Yield curve'!L243*$L$9/100)</f>
        <v>0.40078907001699726</v>
      </c>
      <c r="M254" s="42">
        <f>EXP(-'Yield curve'!M243*$M$9/100)</f>
        <v>0.36829169696570463</v>
      </c>
      <c r="N254" s="42">
        <f>EXP(-'Yield curve'!N243*$N$9/100)</f>
        <v>0.33834811076169985</v>
      </c>
      <c r="O254" s="42">
        <f>EXP(-'Yield curve'!O243*$O$9/100)</f>
        <v>0.31076446531141899</v>
      </c>
      <c r="P254" s="42">
        <f>EXP(-'Yield curve'!P243*$P$9/100)</f>
        <v>0.28536106665812666</v>
      </c>
      <c r="Q254" s="42">
        <f>EXP(-'Yield curve'!Q243*$Q$9/100)</f>
        <v>0.26222299795502896</v>
      </c>
      <c r="R254" s="42">
        <f>EXP(-'Yield curve'!R243*$R$9/100)</f>
        <v>0.24093213082172585</v>
      </c>
      <c r="S254" s="42">
        <f>EXP(-'Yield curve'!S243*$S$9/100)</f>
        <v>0.22134338611742507</v>
      </c>
      <c r="T254" s="42">
        <f>EXP(-'Yield curve'!T243*$T$9/100)</f>
        <v>0.20332288440000607</v>
      </c>
      <c r="U254" s="39">
        <f>EXP(-'Yield curve'!U243*$U$9/100)</f>
        <v>0.18674709698806377</v>
      </c>
      <c r="V254" s="39">
        <f t="shared" si="6"/>
        <v>74.733745074999931</v>
      </c>
      <c r="W254" s="39">
        <f t="shared" si="7"/>
        <v>5.1025011804112488</v>
      </c>
      <c r="X254" s="39">
        <f>-W254*Bonds!AS241</f>
        <v>-0.93176984057696011</v>
      </c>
      <c r="Y254" s="39">
        <f t="shared" si="8"/>
        <v>0</v>
      </c>
      <c r="Z254" s="39">
        <f t="shared" si="11"/>
        <v>-2.9465149512751734</v>
      </c>
      <c r="AA254" s="39">
        <f t="shared" si="9"/>
        <v>-7.7552374909806154E-4</v>
      </c>
      <c r="AB254" s="42">
        <f>(-1/SQRT(2*PI())*EXP(-1*(NORMSINV($I$2))^2/2)/$I$2)*(W254*Bonds!AS241)</f>
        <v>-2.4833662291950604</v>
      </c>
      <c r="AC254" s="42">
        <f t="shared" si="10"/>
        <v>-7.8530935486001274</v>
      </c>
    </row>
    <row r="255" spans="1:29">
      <c r="A255" s="237">
        <v>42786</v>
      </c>
      <c r="B255" s="42">
        <f>EXP(-'Yield curve'!B244*$B$9/100)</f>
        <v>0.91530311073599757</v>
      </c>
      <c r="C255" s="42">
        <f>EXP(-'Yield curve'!C244*$C$9/100)</f>
        <v>0.84450890338603435</v>
      </c>
      <c r="D255" s="42">
        <f>EXP(-'Yield curve'!D244*$D$9/100)</f>
        <v>0.77957997338470042</v>
      </c>
      <c r="E255" s="42">
        <f>EXP(-'Yield curve'!E244*$E$9/100)</f>
        <v>0.71849250857226166</v>
      </c>
      <c r="F255" s="42">
        <f>EXP(-'Yield curve'!F244*$F$9/100)</f>
        <v>0.66265552099448299</v>
      </c>
      <c r="G255" s="42">
        <f>EXP(-'Yield curve'!G244*$G$9/100)</f>
        <v>0.61011976806317292</v>
      </c>
      <c r="H255" s="42">
        <f>EXP(-'Yield curve'!H244*$H$9/100)</f>
        <v>0.56169291107828756</v>
      </c>
      <c r="I255" s="42">
        <f>EXP(-'Yield curve'!I244*$I$9/100)</f>
        <v>0.51657575394131605</v>
      </c>
      <c r="J255" s="42">
        <f>EXP(-'Yield curve'!J244*$J$9/100)</f>
        <v>0.47492423164369668</v>
      </c>
      <c r="K255" s="42">
        <f>EXP(-'Yield curve'!K244*$K$9/100)</f>
        <v>0.43648555370519337</v>
      </c>
      <c r="L255" s="42">
        <f>EXP(-'Yield curve'!L244*$L$9/100)</f>
        <v>0.40105367811427539</v>
      </c>
      <c r="M255" s="42">
        <f>EXP(-'Yield curve'!M244*$M$9/100)</f>
        <v>0.36838009758062595</v>
      </c>
      <c r="N255" s="42">
        <f>EXP(-'Yield curve'!N244*$N$9/100)</f>
        <v>0.33826015168807694</v>
      </c>
      <c r="O255" s="42">
        <f>EXP(-'Yield curve'!O244*$O$9/100)</f>
        <v>0.31050353276756865</v>
      </c>
      <c r="P255" s="42">
        <f>EXP(-'Yield curve'!P244*$P$9/100)</f>
        <v>0.28493334592888409</v>
      </c>
      <c r="Q255" s="42">
        <f>EXP(-'Yield curve'!Q244*$Q$9/100)</f>
        <v>0.26172001281920265</v>
      </c>
      <c r="R255" s="42">
        <f>EXP(-'Yield curve'!R244*$R$9/100)</f>
        <v>0.2403593941773278</v>
      </c>
      <c r="S255" s="42">
        <f>EXP(-'Yield curve'!S244*$S$9/100)</f>
        <v>0.22070683424009482</v>
      </c>
      <c r="T255" s="42">
        <f>EXP(-'Yield curve'!T244*$T$9/100)</f>
        <v>0.20262870785386575</v>
      </c>
      <c r="U255" s="39">
        <f>EXP(-'Yield curve'!U244*$U$9/100)</f>
        <v>0.18600160058690879</v>
      </c>
      <c r="V255" s="39">
        <f t="shared" si="6"/>
        <v>74.791747851695476</v>
      </c>
      <c r="W255" s="39">
        <f t="shared" si="7"/>
        <v>5.0987592939509598</v>
      </c>
      <c r="X255" s="39">
        <f>-W255*Bonds!AS242</f>
        <v>-0.94582684317976284</v>
      </c>
      <c r="Y255" s="39">
        <f t="shared" si="8"/>
        <v>0</v>
      </c>
      <c r="Z255" s="39">
        <f t="shared" si="11"/>
        <v>-2.9909670965749453</v>
      </c>
      <c r="AA255" s="39">
        <f t="shared" si="9"/>
        <v>1.6280693551706804E-3</v>
      </c>
      <c r="AB255" s="42">
        <f>(-1/SQRT(2*PI())*EXP(-1*(NORMSINV($I$2))^2/2)/$I$2)*(W255*Bonds!AS242)</f>
        <v>-2.5208311524274882</v>
      </c>
      <c r="AC255" s="42">
        <f t="shared" si="10"/>
        <v>-7.9715680383779572</v>
      </c>
    </row>
    <row r="256" spans="1:29">
      <c r="A256" s="237">
        <v>42783</v>
      </c>
      <c r="B256" s="42">
        <f>EXP(-'Yield curve'!B245*$B$9/100)</f>
        <v>0.91393118527122819</v>
      </c>
      <c r="C256" s="42">
        <f>EXP(-'Yield curve'!C245*$C$9/100)</f>
        <v>0.84265302601223335</v>
      </c>
      <c r="D256" s="42">
        <f>EXP(-'Yield curve'!D245*$D$9/100)</f>
        <v>0.77794457321178356</v>
      </c>
      <c r="E256" s="42">
        <f>EXP(-'Yield curve'!E245*$E$9/100)</f>
        <v>0.71734383973866223</v>
      </c>
      <c r="F256" s="42">
        <f>EXP(-'Yield curve'!F245*$F$9/100)</f>
        <v>0.66232427605212219</v>
      </c>
      <c r="G256" s="42">
        <f>EXP(-'Yield curve'!G245*$G$9/100)</f>
        <v>0.61030283145172726</v>
      </c>
      <c r="H256" s="42">
        <f>EXP(-'Yield curve'!H245*$H$9/100)</f>
        <v>0.56247983186982087</v>
      </c>
      <c r="I256" s="42">
        <f>EXP(-'Yield curve'!I245*$I$9/100)</f>
        <v>0.51726498099583307</v>
      </c>
      <c r="J256" s="42">
        <f>EXP(-'Yield curve'!J245*$J$9/100)</f>
        <v>0.47549448280393514</v>
      </c>
      <c r="K256" s="42">
        <f>EXP(-'Yield curve'!K245*$K$9/100)</f>
        <v>0.4369222575744412</v>
      </c>
      <c r="L256" s="42">
        <f>EXP(-'Yield curve'!L245*$L$9/100)</f>
        <v>0.40123018056033616</v>
      </c>
      <c r="M256" s="42">
        <f>EXP(-'Yield curve'!M245*$M$9/100)</f>
        <v>0.36829169696570463</v>
      </c>
      <c r="N256" s="42">
        <f>EXP(-'Yield curve'!N245*$N$9/100)</f>
        <v>0.33790854399801173</v>
      </c>
      <c r="O256" s="42">
        <f>EXP(-'Yield curve'!O245*$O$9/100)</f>
        <v>0.30989554186906282</v>
      </c>
      <c r="P256" s="42">
        <f>EXP(-'Yield curve'!P245*$P$9/100)</f>
        <v>0.28407982680991506</v>
      </c>
      <c r="Q256" s="42">
        <f>EXP(-'Yield curve'!Q245*$Q$9/100)</f>
        <v>0.26055012965672453</v>
      </c>
      <c r="R256" s="42">
        <f>EXP(-'Yield curve'!R245*$R$9/100)</f>
        <v>0.23889288677487405</v>
      </c>
      <c r="S256" s="42">
        <f>EXP(-'Yield curve'!S245*$S$9/100)</f>
        <v>0.21896573994735108</v>
      </c>
      <c r="T256" s="42">
        <f>EXP(-'Yield curve'!T245*$T$9/100)</f>
        <v>0.20063659347021917</v>
      </c>
      <c r="U256" s="39">
        <f>EXP(-'Yield curve'!U245*$U$9/100)</f>
        <v>0.18378292008696764</v>
      </c>
      <c r="V256" s="39">
        <f t="shared" si="6"/>
        <v>74.670179620510226</v>
      </c>
      <c r="W256" s="39">
        <f t="shared" si="7"/>
        <v>5.0922095984482274</v>
      </c>
      <c r="X256" s="39">
        <f>-W256*Bonds!AS243</f>
        <v>-0.94413076572526722</v>
      </c>
      <c r="Y256" s="39">
        <f t="shared" si="8"/>
        <v>0</v>
      </c>
      <c r="Z256" s="39">
        <f t="shared" si="11"/>
        <v>-2.9856036287306784</v>
      </c>
      <c r="AA256" s="39">
        <f t="shared" si="9"/>
        <v>-1.1062318519065029E-3</v>
      </c>
      <c r="AB256" s="42">
        <f>(-1/SQRT(2*PI())*EXP(-1*(NORMSINV($I$2))^2/2)/$I$2)*(W256*Bonds!AS243)</f>
        <v>-2.5163107426769589</v>
      </c>
      <c r="AC256" s="42">
        <f t="shared" si="10"/>
        <v>-7.9572732476090504</v>
      </c>
    </row>
    <row r="257" spans="1:29">
      <c r="A257" s="237">
        <v>42782</v>
      </c>
      <c r="B257" s="42">
        <f>EXP(-'Yield curve'!B246*$B$9/100)</f>
        <v>0.91429683086958102</v>
      </c>
      <c r="C257" s="42">
        <f>EXP(-'Yield curve'!C246*$C$9/100)</f>
        <v>0.8428215734716199</v>
      </c>
      <c r="D257" s="42">
        <f>EXP(-'Yield curve'!D246*$D$9/100)</f>
        <v>0.77817799159475398</v>
      </c>
      <c r="E257" s="42">
        <f>EXP(-'Yield curve'!E246*$E$9/100)</f>
        <v>0.71791794442170742</v>
      </c>
      <c r="F257" s="42">
        <f>EXP(-'Yield curve'!F246*$F$9/100)</f>
        <v>0.66331850795370817</v>
      </c>
      <c r="G257" s="42">
        <f>EXP(-'Yield curve'!G246*$G$9/100)</f>
        <v>0.61158581405801637</v>
      </c>
      <c r="H257" s="42">
        <f>EXP(-'Yield curve'!H246*$H$9/100)</f>
        <v>0.56405698237936486</v>
      </c>
      <c r="I257" s="42">
        <f>EXP(-'Yield curve'!I246*$I$9/100)</f>
        <v>0.51906127804588087</v>
      </c>
      <c r="J257" s="42">
        <f>EXP(-'Yield curve'!J246*$J$9/100)</f>
        <v>0.47749575937062605</v>
      </c>
      <c r="K257" s="42">
        <f>EXP(-'Yield curve'!K246*$K$9/100)</f>
        <v>0.43911233950446965</v>
      </c>
      <c r="L257" s="42">
        <f>EXP(-'Yield curve'!L246*$L$9/100)</f>
        <v>0.40308815260517483</v>
      </c>
      <c r="M257" s="42">
        <f>EXP(-'Yield curve'!M246*$M$9/100)</f>
        <v>0.36979739662792965</v>
      </c>
      <c r="N257" s="42">
        <f>EXP(-'Yield curve'!N246*$N$9/100)</f>
        <v>0.33905260725444225</v>
      </c>
      <c r="O257" s="42">
        <f>EXP(-'Yield curve'!O246*$O$9/100)</f>
        <v>0.31067746344196179</v>
      </c>
      <c r="P257" s="42">
        <f>EXP(-'Yield curve'!P246*$P$9/100)</f>
        <v>0.28450626629978992</v>
      </c>
      <c r="Q257" s="42">
        <f>EXP(-'Yield curve'!Q246*$Q$9/100)</f>
        <v>0.26071693511175681</v>
      </c>
      <c r="R257" s="42">
        <f>EXP(-'Yield curve'!R246*$R$9/100)</f>
        <v>0.23881167699981462</v>
      </c>
      <c r="S257" s="42">
        <f>EXP(-'Yield curve'!S246*$S$9/100)</f>
        <v>0.21865065619657401</v>
      </c>
      <c r="T257" s="42">
        <f>EXP(-'Yield curve'!T246*$T$9/100)</f>
        <v>0.20010360931478036</v>
      </c>
      <c r="U257" s="39">
        <f>EXP(-'Yield curve'!U246*$U$9/100)</f>
        <v>0.18304925671158806</v>
      </c>
      <c r="V257" s="39">
        <f t="shared" si="6"/>
        <v>74.752873630341654</v>
      </c>
      <c r="W257" s="39">
        <f t="shared" si="7"/>
        <v>5.0922756138151852</v>
      </c>
      <c r="X257" s="39">
        <f>-W257*Bonds!AS244</f>
        <v>-0.93708344288510459</v>
      </c>
      <c r="Y257" s="39">
        <f t="shared" si="8"/>
        <v>0</v>
      </c>
      <c r="Z257" s="39">
        <f t="shared" si="11"/>
        <v>-2.963318037149238</v>
      </c>
      <c r="AA257" s="39">
        <f t="shared" si="9"/>
        <v>-3.4602407524909617E-3</v>
      </c>
      <c r="AB257" s="42">
        <f>(-1/SQRT(2*PI())*EXP(-1*(NORMSINV($I$2))^2/2)/$I$2)*(W257*Bonds!AS244)</f>
        <v>-2.4975281176279895</v>
      </c>
      <c r="AC257" s="42">
        <f t="shared" si="10"/>
        <v>-7.8978773720173763</v>
      </c>
    </row>
    <row r="258" spans="1:29">
      <c r="A258" s="237">
        <v>42781</v>
      </c>
      <c r="B258" s="42">
        <f>EXP(-'Yield curve'!B247*$B$9/100)</f>
        <v>0.91512006841869231</v>
      </c>
      <c r="C258" s="42">
        <f>EXP(-'Yield curve'!C247*$C$9/100)</f>
        <v>0.84535383468465874</v>
      </c>
      <c r="D258" s="42">
        <f>EXP(-'Yield curve'!D247*$D$9/100)</f>
        <v>0.78121881150656325</v>
      </c>
      <c r="E258" s="42">
        <f>EXP(-'Yield curve'!E247*$E$9/100)</f>
        <v>0.72108374302660705</v>
      </c>
      <c r="F258" s="42">
        <f>EXP(-'Yield curve'!F247*$F$9/100)</f>
        <v>0.66631016742488636</v>
      </c>
      <c r="G258" s="42">
        <f>EXP(-'Yield curve'!G247*$G$9/100)</f>
        <v>0.61434415182656332</v>
      </c>
      <c r="H258" s="42">
        <f>EXP(-'Yield curve'!H247*$H$9/100)</f>
        <v>0.56643100366023769</v>
      </c>
      <c r="I258" s="42">
        <f>EXP(-'Yield curve'!I247*$I$9/100)</f>
        <v>0.52128067083659679</v>
      </c>
      <c r="J258" s="42">
        <f>EXP(-'Yield curve'!J247*$J$9/100)</f>
        <v>0.47950545897489411</v>
      </c>
      <c r="K258" s="42">
        <f>EXP(-'Yield curve'!K247*$K$9/100)</f>
        <v>0.44087230644975617</v>
      </c>
      <c r="L258" s="42">
        <f>EXP(-'Yield curve'!L247*$L$9/100)</f>
        <v>0.4048656480990323</v>
      </c>
      <c r="M258" s="42">
        <f>EXP(-'Yield curve'!M247*$M$9/100)</f>
        <v>0.37157669102204571</v>
      </c>
      <c r="N258" s="42">
        <f>EXP(-'Yield curve'!N247*$N$9/100)</f>
        <v>0.34082027275934035</v>
      </c>
      <c r="O258" s="42">
        <f>EXP(-'Yield curve'!O247*$O$9/100)</f>
        <v>0.31242213776593081</v>
      </c>
      <c r="P258" s="42">
        <f>EXP(-'Yield curve'!P247*$P$9/100)</f>
        <v>0.28621843526798951</v>
      </c>
      <c r="Q258" s="42">
        <f>EXP(-'Yield curve'!Q247*$Q$9/100)</f>
        <v>0.26239087438844866</v>
      </c>
      <c r="R258" s="42">
        <f>EXP(-'Yield curve'!R247*$R$9/100)</f>
        <v>0.24044113026569566</v>
      </c>
      <c r="S258" s="42">
        <f>EXP(-'Yield curve'!S247*$S$9/100)</f>
        <v>0.22023062197253651</v>
      </c>
      <c r="T258" s="42">
        <f>EXP(-'Yield curve'!T247*$T$9/100)</f>
        <v>0.20163019040578192</v>
      </c>
      <c r="U258" s="39">
        <f>EXP(-'Yield curve'!U247*$U$9/100)</f>
        <v>0.18451952399298926</v>
      </c>
      <c r="V258" s="39">
        <f t="shared" si="6"/>
        <v>75.0124347138822</v>
      </c>
      <c r="W258" s="39">
        <f t="shared" si="7"/>
        <v>5.0995014997071335</v>
      </c>
      <c r="X258" s="39">
        <f>-W258*Bonds!AS245</f>
        <v>-0.93567314965657811</v>
      </c>
      <c r="Y258" s="39">
        <f t="shared" si="8"/>
        <v>0</v>
      </c>
      <c r="Z258" s="39">
        <f t="shared" si="11"/>
        <v>-2.9588582983783818</v>
      </c>
      <c r="AA258" s="39">
        <f t="shared" si="9"/>
        <v>-2.3929404052570602E-3</v>
      </c>
      <c r="AB258" s="42">
        <f>(-1/SQRT(2*PI())*EXP(-1*(NORMSINV($I$2))^2/2)/$I$2)*(W258*Bonds!AS245)</f>
        <v>-2.4937693840604633</v>
      </c>
      <c r="AC258" s="42">
        <f t="shared" si="10"/>
        <v>-7.885991212826263</v>
      </c>
    </row>
    <row r="259" spans="1:29">
      <c r="A259" s="237">
        <v>42780</v>
      </c>
      <c r="B259" s="42">
        <f>EXP(-'Yield curve'!B248*$B$9/100)</f>
        <v>0.91576087672332562</v>
      </c>
      <c r="C259" s="42">
        <f>EXP(-'Yield curve'!C248*$C$9/100)</f>
        <v>0.84636886818457624</v>
      </c>
      <c r="D259" s="42">
        <f>EXP(-'Yield curve'!D248*$D$9/100)</f>
        <v>0.7835659869438576</v>
      </c>
      <c r="E259" s="42">
        <f>EXP(-'Yield curve'!E248*$E$9/100)</f>
        <v>0.72411866361923127</v>
      </c>
      <c r="F259" s="42">
        <f>EXP(-'Yield curve'!F248*$F$9/100)</f>
        <v>0.66998496978866395</v>
      </c>
      <c r="G259" s="42">
        <f>EXP(-'Yield curve'!G248*$G$9/100)</f>
        <v>0.6180412970818594</v>
      </c>
      <c r="H259" s="42">
        <f>EXP(-'Yield curve'!H248*$H$9/100)</f>
        <v>0.57001078344951972</v>
      </c>
      <c r="I259" s="42">
        <f>EXP(-'Yield curve'!I248*$I$9/100)</f>
        <v>0.52434783900170145</v>
      </c>
      <c r="J259" s="42">
        <f>EXP(-'Yield curve'!J248*$J$9/100)</f>
        <v>0.4819571833988367</v>
      </c>
      <c r="K259" s="42">
        <f>EXP(-'Yield curve'!K248*$K$9/100)</f>
        <v>0.44263932736135114</v>
      </c>
      <c r="L259" s="42">
        <f>EXP(-'Yield curve'!L248*$L$9/100)</f>
        <v>0.40611455662700674</v>
      </c>
      <c r="M259" s="42">
        <f>EXP(-'Yield curve'!M248*$M$9/100)</f>
        <v>0.3722908035975051</v>
      </c>
      <c r="N259" s="42">
        <f>EXP(-'Yield curve'!N248*$N$9/100)</f>
        <v>0.34099754538806404</v>
      </c>
      <c r="O259" s="42">
        <f>EXP(-'Yield curve'!O248*$O$9/100)</f>
        <v>0.31207242084966313</v>
      </c>
      <c r="P259" s="42">
        <f>EXP(-'Yield curve'!P248*$P$9/100)</f>
        <v>0.28536106665812666</v>
      </c>
      <c r="Q259" s="42">
        <f>EXP(-'Yield curve'!Q248*$Q$9/100)</f>
        <v>0.26138522551238014</v>
      </c>
      <c r="R259" s="42">
        <f>EXP(-'Yield curve'!R248*$R$9/100)</f>
        <v>0.23929935007830938</v>
      </c>
      <c r="S259" s="42">
        <f>EXP(-'Yield curve'!S248*$S$9/100)</f>
        <v>0.21896573994735108</v>
      </c>
      <c r="T259" s="42">
        <f>EXP(-'Yield curve'!T248*$T$9/100)</f>
        <v>0.20025574586242481</v>
      </c>
      <c r="U259" s="39">
        <f>EXP(-'Yield curve'!U248*$U$9/100)</f>
        <v>0.18304925671158806</v>
      </c>
      <c r="V259" s="39">
        <f t="shared" si="6"/>
        <v>75.192365563606216</v>
      </c>
      <c r="W259" s="39">
        <f t="shared" si="7"/>
        <v>5.0933181204739553</v>
      </c>
      <c r="X259" s="39">
        <f>-W259*Bonds!AS246</f>
        <v>-0.93608636004649448</v>
      </c>
      <c r="Y259" s="39">
        <f t="shared" si="8"/>
        <v>0</v>
      </c>
      <c r="Z259" s="39">
        <f t="shared" si="11"/>
        <v>-2.9601649843633639</v>
      </c>
      <c r="AA259" s="39">
        <f t="shared" si="9"/>
        <v>-1.6040503706479248E-3</v>
      </c>
      <c r="AB259" s="42">
        <f>(-1/SQRT(2*PI())*EXP(-1*(NORMSINV($I$2))^2/2)/$I$2)*(W259*Bonds!AS246)</f>
        <v>-2.4948706782676631</v>
      </c>
      <c r="AC259" s="42">
        <f t="shared" si="10"/>
        <v>-7.8894738108949634</v>
      </c>
    </row>
    <row r="260" spans="1:29">
      <c r="A260" s="237">
        <v>42779</v>
      </c>
      <c r="B260" s="42">
        <f>EXP(-'Yield curve'!B249*$B$9/100)</f>
        <v>0.91576087672332562</v>
      </c>
      <c r="C260" s="42">
        <f>EXP(-'Yield curve'!C249*$C$9/100)</f>
        <v>0.84653815888671913</v>
      </c>
      <c r="D260" s="42">
        <f>EXP(-'Yield curve'!D249*$D$9/100)</f>
        <v>0.78403626760611411</v>
      </c>
      <c r="E260" s="42">
        <f>EXP(-'Yield curve'!E249*$E$9/100)</f>
        <v>0.72484314446289899</v>
      </c>
      <c r="F260" s="42">
        <f>EXP(-'Yield curve'!F249*$F$9/100)</f>
        <v>0.67099070135344585</v>
      </c>
      <c r="G260" s="42">
        <f>EXP(-'Yield curve'!G249*$G$9/100)</f>
        <v>0.61915477324451462</v>
      </c>
      <c r="H260" s="42">
        <f>EXP(-'Yield curve'!H249*$H$9/100)</f>
        <v>0.57120906384881487</v>
      </c>
      <c r="I260" s="42">
        <f>EXP(-'Yield curve'!I249*$I$9/100)</f>
        <v>0.52560778514590456</v>
      </c>
      <c r="J260" s="42">
        <f>EXP(-'Yield curve'!J249*$J$9/100)</f>
        <v>0.48326022611007541</v>
      </c>
      <c r="K260" s="42">
        <f>EXP(-'Yield curve'!K249*$K$9/100)</f>
        <v>0.44396923921378012</v>
      </c>
      <c r="L260" s="42">
        <f>EXP(-'Yield curve'!L249*$L$9/100)</f>
        <v>0.40754659878189536</v>
      </c>
      <c r="M260" s="42">
        <f>EXP(-'Yield curve'!M249*$M$9/100)</f>
        <v>0.37381285294546651</v>
      </c>
      <c r="N260" s="42">
        <f>EXP(-'Yield curve'!N249*$N$9/100)</f>
        <v>0.34259715406517988</v>
      </c>
      <c r="O260" s="42">
        <f>EXP(-'Yield curve'!O249*$O$9/100)</f>
        <v>0.31373707016964553</v>
      </c>
      <c r="P260" s="42">
        <f>EXP(-'Yield curve'!P249*$P$9/100)</f>
        <v>0.28707837984570161</v>
      </c>
      <c r="Q260" s="42">
        <f>EXP(-'Yield curve'!Q249*$Q$9/100)</f>
        <v>0.26314764933953416</v>
      </c>
      <c r="R260" s="42">
        <f>EXP(-'Yield curve'!R249*$R$9/100)</f>
        <v>0.24109602038682154</v>
      </c>
      <c r="S260" s="42">
        <f>EXP(-'Yield curve'!S249*$S$9/100)</f>
        <v>0.22078630300394053</v>
      </c>
      <c r="T260" s="42">
        <f>EXP(-'Yield curve'!T249*$T$9/100)</f>
        <v>0.20209043171562377</v>
      </c>
      <c r="U260" s="39">
        <f>EXP(-'Yield curve'!U249*$U$9/100)</f>
        <v>0.18488893232617237</v>
      </c>
      <c r="V260" s="39">
        <f t="shared" si="6"/>
        <v>75.31317168456151</v>
      </c>
      <c r="W260" s="39">
        <f t="shared" si="7"/>
        <v>5.1042628993892665</v>
      </c>
      <c r="X260" s="39">
        <f>-W260*Bonds!AS247</f>
        <v>-0.93826580943554605</v>
      </c>
      <c r="Y260" s="39">
        <f t="shared" si="8"/>
        <v>0</v>
      </c>
      <c r="Z260" s="39">
        <f t="shared" si="11"/>
        <v>-2.9670570084778292</v>
      </c>
      <c r="AA260" s="39">
        <f t="shared" si="9"/>
        <v>1.8631596369464987E-3</v>
      </c>
      <c r="AB260" s="42">
        <f>(-1/SQRT(2*PI())*EXP(-1*(NORMSINV($I$2))^2/2)/$I$2)*(W260*Bonds!AS247)</f>
        <v>-2.5006793777718874</v>
      </c>
      <c r="AC260" s="42">
        <f t="shared" si="10"/>
        <v>-7.9078425315718031</v>
      </c>
    </row>
    <row r="261" spans="1:29">
      <c r="A261" s="237">
        <v>42776</v>
      </c>
      <c r="B261" s="42">
        <f>EXP(-'Yield curve'!B250*$B$9/100)</f>
        <v>0.91603564619970335</v>
      </c>
      <c r="C261" s="42">
        <f>EXP(-'Yield curve'!C250*$C$9/100)</f>
        <v>0.84653815888671913</v>
      </c>
      <c r="D261" s="42">
        <f>EXP(-'Yield curve'!D250*$D$9/100)</f>
        <v>0.78333095240471806</v>
      </c>
      <c r="E261" s="42">
        <f>EXP(-'Yield curve'!E250*$E$9/100)</f>
        <v>0.72382907407555352</v>
      </c>
      <c r="F261" s="42">
        <f>EXP(-'Yield curve'!F250*$F$9/100)</f>
        <v>0.66965006103793456</v>
      </c>
      <c r="G261" s="42">
        <f>EXP(-'Yield curve'!G250*$G$9/100)</f>
        <v>0.61767058352879767</v>
      </c>
      <c r="H261" s="42">
        <f>EXP(-'Yield curve'!H250*$H$9/100)</f>
        <v>0.56961191552116708</v>
      </c>
      <c r="I261" s="42">
        <f>EXP(-'Yield curve'!I250*$I$9/100)</f>
        <v>0.52392852847707316</v>
      </c>
      <c r="J261" s="42">
        <f>EXP(-'Yield curve'!J250*$J$9/100)</f>
        <v>0.48152361706789243</v>
      </c>
      <c r="K261" s="42">
        <f>EXP(-'Yield curve'!K250*$K$9/100)</f>
        <v>0.44219690927989869</v>
      </c>
      <c r="L261" s="42">
        <f>EXP(-'Yield curve'!L250*$L$9/100)</f>
        <v>0.4057573330186155</v>
      </c>
      <c r="M261" s="42">
        <f>EXP(-'Yield curve'!M250*$M$9/100)</f>
        <v>0.37202285069353591</v>
      </c>
      <c r="N261" s="42">
        <f>EXP(-'Yield curve'!N250*$N$9/100)</f>
        <v>0.34082027275934035</v>
      </c>
      <c r="O261" s="42">
        <f>EXP(-'Yield curve'!O250*$O$9/100)</f>
        <v>0.31198505280392241</v>
      </c>
      <c r="P261" s="42">
        <f>EXP(-'Yield curve'!P250*$P$9/100)</f>
        <v>0.28536106665812666</v>
      </c>
      <c r="Q261" s="42">
        <f>EXP(-'Yield curve'!Q250*$Q$9/100)</f>
        <v>0.26138522551238014</v>
      </c>
      <c r="R261" s="42">
        <f>EXP(-'Yield curve'!R250*$R$9/100)</f>
        <v>0.23929935007830938</v>
      </c>
      <c r="S261" s="42">
        <f>EXP(-'Yield curve'!S250*$S$9/100)</f>
        <v>0.21896573994735108</v>
      </c>
      <c r="T261" s="42">
        <f>EXP(-'Yield curve'!T250*$T$9/100)</f>
        <v>0.20025574586242481</v>
      </c>
      <c r="U261" s="39">
        <f>EXP(-'Yield curve'!U250*$U$9/100)</f>
        <v>0.18304925671158806</v>
      </c>
      <c r="V261" s="39">
        <f t="shared" si="6"/>
        <v>75.173112176171216</v>
      </c>
      <c r="W261" s="39">
        <f t="shared" si="7"/>
        <v>5.0923612310646735</v>
      </c>
      <c r="X261" s="39">
        <f>-W261*Bonds!AS248</f>
        <v>-0.93703752786939287</v>
      </c>
      <c r="Y261" s="39">
        <f t="shared" si="8"/>
        <v>0</v>
      </c>
      <c r="Z261" s="39">
        <f t="shared" si="11"/>
        <v>-2.9631728411207865</v>
      </c>
      <c r="AA261" s="39">
        <f t="shared" si="9"/>
        <v>5.2995707707492734E-4</v>
      </c>
      <c r="AB261" s="42">
        <f>(-1/SQRT(2*PI())*EXP(-1*(NORMSINV($I$2))^2/2)/$I$2)*(W261*Bonds!AS248)</f>
        <v>-2.4974057442751874</v>
      </c>
      <c r="AC261" s="42">
        <f t="shared" si="10"/>
        <v>-7.89749039349761</v>
      </c>
    </row>
    <row r="262" spans="1:29">
      <c r="A262" s="237">
        <v>42775</v>
      </c>
      <c r="B262" s="42">
        <f>EXP(-'Yield curve'!B251*$B$9/100)</f>
        <v>0.91631049811928977</v>
      </c>
      <c r="C262" s="42">
        <f>EXP(-'Yield curve'!C251*$C$9/100)</f>
        <v>0.84721566037829166</v>
      </c>
      <c r="D262" s="42">
        <f>EXP(-'Yield curve'!D251*$D$9/100)</f>
        <v>0.78427151377155646</v>
      </c>
      <c r="E262" s="42">
        <f>EXP(-'Yield curve'!E251*$E$9/100)</f>
        <v>0.72455326518483454</v>
      </c>
      <c r="F262" s="42">
        <f>EXP(-'Yield curve'!F251*$F$9/100)</f>
        <v>0.66998496978866395</v>
      </c>
      <c r="G262" s="42">
        <f>EXP(-'Yield curve'!G251*$G$9/100)</f>
        <v>0.61748531014613595</v>
      </c>
      <c r="H262" s="42">
        <f>EXP(-'Yield curve'!H251*$H$9/100)</f>
        <v>0.56881501679870317</v>
      </c>
      <c r="I262" s="42">
        <f>EXP(-'Yield curve'!I251*$I$9/100)</f>
        <v>0.52281200566410746</v>
      </c>
      <c r="J262" s="42">
        <f>EXP(-'Yield curve'!J251*$J$9/100)</f>
        <v>0.48008121090773342</v>
      </c>
      <c r="K262" s="42">
        <f>EXP(-'Yield curve'!K251*$K$9/100)</f>
        <v>0.4404316545059993</v>
      </c>
      <c r="L262" s="42">
        <f>EXP(-'Yield curve'!L251*$L$9/100)</f>
        <v>0.40397592272997623</v>
      </c>
      <c r="M262" s="42">
        <f>EXP(-'Yield curve'!M251*$M$9/100)</f>
        <v>0.37024141986454245</v>
      </c>
      <c r="N262" s="42">
        <f>EXP(-'Yield curve'!N251*$N$9/100)</f>
        <v>0.33905260725444225</v>
      </c>
      <c r="O262" s="42">
        <f>EXP(-'Yield curve'!O251*$O$9/100)</f>
        <v>0.3102428193150239</v>
      </c>
      <c r="P262" s="42">
        <f>EXP(-'Yield curve'!P251*$P$9/100)</f>
        <v>0.2836540264997704</v>
      </c>
      <c r="Q262" s="42">
        <f>EXP(-'Yield curve'!Q251*$Q$9/100)</f>
        <v>0.25980082480022598</v>
      </c>
      <c r="R262" s="42">
        <f>EXP(-'Yield curve'!R251*$R$9/100)</f>
        <v>0.2378393103345193</v>
      </c>
      <c r="S262" s="42">
        <f>EXP(-'Yield curve'!S251*$S$9/100)</f>
        <v>0.21762976188160668</v>
      </c>
      <c r="T262" s="42">
        <f>EXP(-'Yield curve'!T251*$T$9/100)</f>
        <v>0.19904188480453439</v>
      </c>
      <c r="U262" s="39">
        <f>EXP(-'Yield curve'!U251*$U$9/100)</f>
        <v>0.18195424947803898</v>
      </c>
      <c r="V262" s="39">
        <f t="shared" si="6"/>
        <v>75.133294754891907</v>
      </c>
      <c r="W262" s="39">
        <f t="shared" si="7"/>
        <v>5.082660127443952</v>
      </c>
      <c r="X262" s="39">
        <f>-W262*Bonds!AS249</f>
        <v>-0.93530071573680607</v>
      </c>
      <c r="Y262" s="39">
        <f t="shared" si="8"/>
        <v>0</v>
      </c>
      <c r="Z262" s="39">
        <f t="shared" si="11"/>
        <v>-2.9576805589139976</v>
      </c>
      <c r="AA262" s="39">
        <f t="shared" si="9"/>
        <v>1.7813133701951589E-3</v>
      </c>
      <c r="AB262" s="42">
        <f>(-1/SQRT(2*PI())*EXP(-1*(NORMSINV($I$2))^2/2)/$I$2)*(W262*Bonds!AS249)</f>
        <v>-2.4927767678813479</v>
      </c>
      <c r="AC262" s="42">
        <f t="shared" si="10"/>
        <v>-7.8828522848579246</v>
      </c>
    </row>
    <row r="263" spans="1:29">
      <c r="A263" s="237">
        <v>42774</v>
      </c>
      <c r="B263" s="42">
        <f>EXP(-'Yield curve'!B252*$B$9/100)</f>
        <v>0.91621887165087768</v>
      </c>
      <c r="C263" s="42">
        <f>EXP(-'Yield curve'!C252*$C$9/100)</f>
        <v>0.84670748345038838</v>
      </c>
      <c r="D263" s="42">
        <f>EXP(-'Yield curve'!D252*$D$9/100)</f>
        <v>0.78333095240471806</v>
      </c>
      <c r="E263" s="42">
        <f>EXP(-'Yield curve'!E252*$E$9/100)</f>
        <v>0.72310560679540703</v>
      </c>
      <c r="F263" s="42">
        <f>EXP(-'Yield curve'!F252*$F$9/100)</f>
        <v>0.66797802679898954</v>
      </c>
      <c r="G263" s="42">
        <f>EXP(-'Yield curve'!G252*$G$9/100)</f>
        <v>0.61508180731352857</v>
      </c>
      <c r="H263" s="42">
        <f>EXP(-'Yield curve'!H252*$H$9/100)</f>
        <v>0.56603464070089615</v>
      </c>
      <c r="I263" s="42">
        <f>EXP(-'Yield curve'!I252*$I$9/100)</f>
        <v>0.5200310973146105</v>
      </c>
      <c r="J263" s="42">
        <f>EXP(-'Yield curve'!J252*$J$9/100)</f>
        <v>0.47735253212797546</v>
      </c>
      <c r="K263" s="42">
        <f>EXP(-'Yield curve'!K252*$K$9/100)</f>
        <v>0.43779697651695965</v>
      </c>
      <c r="L263" s="42">
        <f>EXP(-'Yield curve'!L252*$L$9/100)</f>
        <v>0.40176015410426269</v>
      </c>
      <c r="M263" s="42">
        <f>EXP(-'Yield curve'!M252*$M$9/100)</f>
        <v>0.3684685194142408</v>
      </c>
      <c r="N263" s="42">
        <f>EXP(-'Yield curve'!N252*$N$9/100)</f>
        <v>0.33773287723245021</v>
      </c>
      <c r="O263" s="42">
        <f>EXP(-'Yield curve'!O252*$O$9/100)</f>
        <v>0.30937535443851255</v>
      </c>
      <c r="P263" s="42">
        <f>EXP(-'Yield curve'!P252*$P$9/100)</f>
        <v>0.28322886441130496</v>
      </c>
      <c r="Q263" s="42">
        <f>EXP(-'Yield curve'!Q252*$Q$9/100)</f>
        <v>0.25963460546821365</v>
      </c>
      <c r="R263" s="42">
        <f>EXP(-'Yield curve'!R252*$R$9/100)</f>
        <v>0.23792018944870336</v>
      </c>
      <c r="S263" s="42">
        <f>EXP(-'Yield curve'!S252*$S$9/100)</f>
        <v>0.21794337448559878</v>
      </c>
      <c r="T263" s="42">
        <f>EXP(-'Yield curve'!T252*$T$9/100)</f>
        <v>0.19957204101327441</v>
      </c>
      <c r="U263" s="39">
        <f>EXP(-'Yield curve'!U252*$U$9/100)</f>
        <v>0.18268352405273466</v>
      </c>
      <c r="V263" s="39">
        <f t="shared" si="6"/>
        <v>74.999696792235312</v>
      </c>
      <c r="W263" s="39">
        <f t="shared" si="7"/>
        <v>5.0818780792164047</v>
      </c>
      <c r="X263" s="39">
        <f>-W263*Bonds!AS250</f>
        <v>-0.93565578709198727</v>
      </c>
      <c r="Y263" s="39">
        <f t="shared" si="8"/>
        <v>0</v>
      </c>
      <c r="Z263" s="39">
        <f t="shared" si="11"/>
        <v>-2.9588033931282531</v>
      </c>
      <c r="AA263" s="39">
        <f t="shared" si="9"/>
        <v>9.8767721834880362E-4</v>
      </c>
      <c r="AB263" s="42">
        <f>(-1/SQRT(2*PI())*EXP(-1*(NORMSINV($I$2))^2/2)/$I$2)*(W263*Bonds!AS250)</f>
        <v>-2.4937231091064143</v>
      </c>
      <c r="AC263" s="42">
        <f t="shared" si="10"/>
        <v>-7.8858448785728479</v>
      </c>
    </row>
    <row r="264" spans="1:29">
      <c r="A264" s="237">
        <v>42773</v>
      </c>
      <c r="B264" s="42">
        <f>EXP(-'Yield curve'!B253*$B$9/100)</f>
        <v>0.91640213375080692</v>
      </c>
      <c r="C264" s="42">
        <f>EXP(-'Yield curve'!C253*$C$9/100)</f>
        <v>0.84704623418939962</v>
      </c>
      <c r="D264" s="42">
        <f>EXP(-'Yield curve'!D253*$D$9/100)</f>
        <v>0.78333095240471806</v>
      </c>
      <c r="E264" s="42">
        <f>EXP(-'Yield curve'!E253*$E$9/100)</f>
        <v>0.72310560679540703</v>
      </c>
      <c r="F264" s="42">
        <f>EXP(-'Yield curve'!F253*$F$9/100)</f>
        <v>0.66797802679898954</v>
      </c>
      <c r="G264" s="42">
        <f>EXP(-'Yield curve'!G253*$G$9/100)</f>
        <v>0.61508180731352857</v>
      </c>
      <c r="H264" s="42">
        <f>EXP(-'Yield curve'!H253*$H$9/100)</f>
        <v>0.56603464070089615</v>
      </c>
      <c r="I264" s="42">
        <f>EXP(-'Yield curve'!I253*$I$9/100)</f>
        <v>0.5197538213428744</v>
      </c>
      <c r="J264" s="42">
        <f>EXP(-'Yield curve'!J253*$J$9/100)</f>
        <v>0.47678005264580869</v>
      </c>
      <c r="K264" s="42">
        <f>EXP(-'Yield curve'!K253*$K$9/100)</f>
        <v>0.4369222575744412</v>
      </c>
      <c r="L264" s="42">
        <f>EXP(-'Yield curve'!L253*$L$9/100)</f>
        <v>0.40061276161688236</v>
      </c>
      <c r="M264" s="42">
        <f>EXP(-'Yield curve'!M253*$M$9/100)</f>
        <v>0.3670563134704205</v>
      </c>
      <c r="N264" s="42">
        <f>EXP(-'Yield curve'!N253*$N$9/100)</f>
        <v>0.33606859099048608</v>
      </c>
      <c r="O264" s="42">
        <f>EXP(-'Yield curve'!O253*$O$9/100)</f>
        <v>0.30747545993794895</v>
      </c>
      <c r="P264" s="42">
        <f>EXP(-'Yield curve'!P253*$P$9/100)</f>
        <v>0.28111259386278598</v>
      </c>
      <c r="Q264" s="42">
        <f>EXP(-'Yield curve'!Q253*$Q$9/100)</f>
        <v>0.25748340694581739</v>
      </c>
      <c r="R264" s="42">
        <f>EXP(-'Yield curve'!R253*$R$9/100)</f>
        <v>0.23574607655586352</v>
      </c>
      <c r="S264" s="42">
        <f>EXP(-'Yield curve'!S253*$S$9/100)</f>
        <v>0.21575754038252659</v>
      </c>
      <c r="T264" s="42">
        <f>EXP(-'Yield curve'!T253*$T$9/100)</f>
        <v>0.1973848307842655</v>
      </c>
      <c r="U264" s="39">
        <f>EXP(-'Yield curve'!U253*$U$9/100)</f>
        <v>0.18050442252243917</v>
      </c>
      <c r="V264" s="39">
        <f t="shared" si="6"/>
        <v>74.925694390816545</v>
      </c>
      <c r="W264" s="39">
        <f t="shared" si="7"/>
        <v>5.0694224129891357</v>
      </c>
      <c r="X264" s="39">
        <f>-W264*Bonds!AS251</f>
        <v>-0.93336249787765246</v>
      </c>
      <c r="Y264" s="39">
        <f t="shared" si="8"/>
        <v>0</v>
      </c>
      <c r="Z264" s="39">
        <f t="shared" si="11"/>
        <v>-2.951551375877457</v>
      </c>
      <c r="AA264" s="39">
        <f t="shared" si="9"/>
        <v>-3.4529953762117982E-3</v>
      </c>
      <c r="AB264" s="42">
        <f>(-1/SQRT(2*PI())*EXP(-1*(NORMSINV($I$2))^2/2)/$I$2)*(W264*Bonds!AS251)</f>
        <v>-2.4876110020810036</v>
      </c>
      <c r="AC264" s="42">
        <f t="shared" si="10"/>
        <v>-7.8665166990698339</v>
      </c>
    </row>
    <row r="265" spans="1:29">
      <c r="A265" s="237">
        <v>42772</v>
      </c>
      <c r="B265" s="42">
        <f>EXP(-'Yield curve'!B254*$B$9/100)</f>
        <v>0.91649377854634539</v>
      </c>
      <c r="C265" s="42">
        <f>EXP(-'Yield curve'!C254*$C$9/100)</f>
        <v>0.8475546144287337</v>
      </c>
      <c r="D265" s="42">
        <f>EXP(-'Yield curve'!D254*$D$9/100)</f>
        <v>0.78521320448951026</v>
      </c>
      <c r="E265" s="42">
        <f>EXP(-'Yield curve'!E254*$E$9/100)</f>
        <v>0.72585863554303953</v>
      </c>
      <c r="F265" s="42">
        <f>EXP(-'Yield curve'!F254*$F$9/100)</f>
        <v>0.67166202766200978</v>
      </c>
      <c r="G265" s="42">
        <f>EXP(-'Yield curve'!G254*$G$9/100)</f>
        <v>0.61934054754123913</v>
      </c>
      <c r="H265" s="42">
        <f>EXP(-'Yield curve'!H254*$H$9/100)</f>
        <v>0.57080935741769301</v>
      </c>
      <c r="I265" s="42">
        <f>EXP(-'Yield curve'!I254*$I$9/100)</f>
        <v>0.52448768373723798</v>
      </c>
      <c r="J265" s="42">
        <f>EXP(-'Yield curve'!J254*$J$9/100)</f>
        <v>0.48137918164916815</v>
      </c>
      <c r="K265" s="42">
        <f>EXP(-'Yield curve'!K254*$K$9/100)</f>
        <v>0.44131339926585622</v>
      </c>
      <c r="L265" s="42">
        <f>EXP(-'Yield curve'!L254*$L$9/100)</f>
        <v>0.40450952304671006</v>
      </c>
      <c r="M265" s="42">
        <f>EXP(-'Yield curve'!M254*$M$9/100)</f>
        <v>0.370419178404714</v>
      </c>
      <c r="N265" s="42">
        <f>EXP(-'Yield curve'!N254*$N$9/100)</f>
        <v>0.33887634573063791</v>
      </c>
      <c r="O265" s="42">
        <f>EXP(-'Yield curve'!O254*$O$9/100)</f>
        <v>0.30972204894816796</v>
      </c>
      <c r="P265" s="42">
        <f>EXP(-'Yield curve'!P254*$P$9/100)</f>
        <v>0.28280433958790396</v>
      </c>
      <c r="Q265" s="42">
        <f>EXP(-'Yield curve'!Q254*$Q$9/100)</f>
        <v>0.2587222982596401</v>
      </c>
      <c r="R265" s="42">
        <f>EXP(-'Yield curve'!R254*$R$9/100)</f>
        <v>0.23654897737408348</v>
      </c>
      <c r="S265" s="42">
        <f>EXP(-'Yield curve'!S254*$S$9/100)</f>
        <v>0.2161462536922413</v>
      </c>
      <c r="T265" s="42">
        <f>EXP(-'Yield curve'!T254*$T$9/100)</f>
        <v>0.1973848307842655</v>
      </c>
      <c r="U265" s="39">
        <f>EXP(-'Yield curve'!U254*$U$9/100)</f>
        <v>0.1801437744456871</v>
      </c>
      <c r="V265" s="39">
        <f t="shared" si="6"/>
        <v>75.185308914858609</v>
      </c>
      <c r="W265" s="39">
        <f t="shared" si="7"/>
        <v>5.0749714245406325</v>
      </c>
      <c r="X265" s="39">
        <f>-W265*Bonds!AS252</f>
        <v>-0.93411416365313926</v>
      </c>
      <c r="Y265" s="39">
        <f t="shared" si="8"/>
        <v>0</v>
      </c>
      <c r="Z265" s="39">
        <f t="shared" si="11"/>
        <v>-2.9539283517671922</v>
      </c>
      <c r="AA265" s="39">
        <f t="shared" si="9"/>
        <v>1.5364029717177541E-3</v>
      </c>
      <c r="AB265" s="42">
        <f>(-1/SQRT(2*PI())*EXP(-1*(NORMSINV($I$2))^2/2)/$I$2)*(W265*Bonds!AS252)</f>
        <v>-2.4896143523947782</v>
      </c>
      <c r="AC265" s="42">
        <f t="shared" si="10"/>
        <v>-7.8728518490125747</v>
      </c>
    </row>
    <row r="266" spans="1:29">
      <c r="A266" s="237">
        <v>42769</v>
      </c>
      <c r="B266" s="42">
        <f>EXP(-'Yield curve'!B255*$B$9/100)</f>
        <v>0.91686044938704314</v>
      </c>
      <c r="C266" s="42">
        <f>EXP(-'Yield curve'!C255*$C$9/100)</f>
        <v>0.84823292941009243</v>
      </c>
      <c r="D266" s="42">
        <f>EXP(-'Yield curve'!D255*$D$9/100)</f>
        <v>0.78450683052143555</v>
      </c>
      <c r="E266" s="42">
        <f>EXP(-'Yield curve'!E255*$E$9/100)</f>
        <v>0.7246981903299029</v>
      </c>
      <c r="F266" s="42">
        <f>EXP(-'Yield curve'!F255*$F$9/100)</f>
        <v>0.66998496978866395</v>
      </c>
      <c r="G266" s="42">
        <f>EXP(-'Yield curve'!G255*$G$9/100)</f>
        <v>0.61785591250181227</v>
      </c>
      <c r="H266" s="42">
        <f>EXP(-'Yield curve'!H255*$H$9/100)</f>
        <v>0.56961191552116708</v>
      </c>
      <c r="I266" s="42">
        <f>EXP(-'Yield curve'!I255*$I$9/100)</f>
        <v>0.52350955326672099</v>
      </c>
      <c r="J266" s="42">
        <f>EXP(-'Yield curve'!J255*$J$9/100)</f>
        <v>0.48065765415759948</v>
      </c>
      <c r="K266" s="42">
        <f>EXP(-'Yield curve'!K255*$K$9/100)</f>
        <v>0.44087230644975617</v>
      </c>
      <c r="L266" s="42">
        <f>EXP(-'Yield curve'!L255*$L$9/100)</f>
        <v>0.40388705780247613</v>
      </c>
      <c r="M266" s="42">
        <f>EXP(-'Yield curve'!M255*$M$9/100)</f>
        <v>0.36961993647139307</v>
      </c>
      <c r="N266" s="42">
        <f>EXP(-'Yield curve'!N255*$N$9/100)</f>
        <v>0.33790854399801173</v>
      </c>
      <c r="O266" s="42">
        <f>EXP(-'Yield curve'!O255*$O$9/100)</f>
        <v>0.30859671004931644</v>
      </c>
      <c r="P266" s="42">
        <f>EXP(-'Yield curve'!P255*$P$9/100)</f>
        <v>0.2815345791634335</v>
      </c>
      <c r="Q266" s="42">
        <f>EXP(-'Yield curve'!Q255*$Q$9/100)</f>
        <v>0.25723634148554503</v>
      </c>
      <c r="R266" s="42">
        <f>EXP(-'Yield curve'!R255*$R$9/100)</f>
        <v>0.23486603293691999</v>
      </c>
      <c r="S266" s="42">
        <f>EXP(-'Yield curve'!S255*$S$9/100)</f>
        <v>0.21428679449139743</v>
      </c>
      <c r="T266" s="42">
        <f>EXP(-'Yield curve'!T255*$T$9/100)</f>
        <v>0.19537001609430632</v>
      </c>
      <c r="U266" s="39">
        <f>EXP(-'Yield curve'!U255*$U$9/100)</f>
        <v>0.17799496777796328</v>
      </c>
      <c r="V266" s="39">
        <f t="shared" si="6"/>
        <v>75.069971188038537</v>
      </c>
      <c r="W266" s="39">
        <f t="shared" si="7"/>
        <v>5.0639035149864799</v>
      </c>
      <c r="X266" s="39">
        <f>-W266*Bonds!AS253</f>
        <v>-0.93324355288565242</v>
      </c>
      <c r="Y266" s="39">
        <f t="shared" si="8"/>
        <v>0</v>
      </c>
      <c r="Z266" s="39">
        <f t="shared" si="11"/>
        <v>-2.9511752387864663</v>
      </c>
      <c r="AA266" s="39">
        <f t="shared" si="9"/>
        <v>-1.8431387957545953E-3</v>
      </c>
      <c r="AB266" s="42">
        <f>(-1/SQRT(2*PI())*EXP(-1*(NORMSINV($I$2))^2/2)/$I$2)*(W266*Bonds!AS253)</f>
        <v>-2.4872939881968859</v>
      </c>
      <c r="AC266" s="42">
        <f t="shared" si="10"/>
        <v>-7.8655142131461249</v>
      </c>
    </row>
    <row r="267" spans="1:29">
      <c r="A267" s="237">
        <v>42768</v>
      </c>
      <c r="B267" s="42">
        <f>EXP(-'Yield curve'!B256*$B$9/100)</f>
        <v>0.91759423122015094</v>
      </c>
      <c r="C267" s="42">
        <f>EXP(-'Yield curve'!C256*$C$9/100)</f>
        <v>0.84942128716759835</v>
      </c>
      <c r="D267" s="42">
        <f>EXP(-'Yield curve'!D256*$D$9/100)</f>
        <v>0.78592021448032345</v>
      </c>
      <c r="E267" s="42">
        <f>EXP(-'Yield curve'!E256*$E$9/100)</f>
        <v>0.72600382178828882</v>
      </c>
      <c r="F267" s="42">
        <f>EXP(-'Yield curve'!F256*$F$9/100)</f>
        <v>0.67099070135344585</v>
      </c>
      <c r="G267" s="42">
        <f>EXP(-'Yield curve'!G256*$G$9/100)</f>
        <v>0.61878339180614084</v>
      </c>
      <c r="H267" s="42">
        <f>EXP(-'Yield curve'!H256*$H$9/100)</f>
        <v>0.57040993068316759</v>
      </c>
      <c r="I267" s="42">
        <f>EXP(-'Yield curve'!I256*$I$9/100)</f>
        <v>0.52434783900170145</v>
      </c>
      <c r="J267" s="42">
        <f>EXP(-'Yield curve'!J256*$J$9/100)</f>
        <v>0.48152361706789243</v>
      </c>
      <c r="K267" s="42">
        <f>EXP(-'Yield curve'!K256*$K$9/100)</f>
        <v>0.44175493339539229</v>
      </c>
      <c r="L267" s="42">
        <f>EXP(-'Yield curve'!L256*$L$9/100)</f>
        <v>0.40486564809903225</v>
      </c>
      <c r="M267" s="42">
        <f>EXP(-'Yield curve'!M256*$M$9/100)</f>
        <v>0.37068597624886368</v>
      </c>
      <c r="N267" s="42">
        <f>EXP(-'Yield curve'!N256*$N$9/100)</f>
        <v>0.33905260725444225</v>
      </c>
      <c r="O267" s="42">
        <f>EXP(-'Yield curve'!O256*$O$9/100)</f>
        <v>0.30980878326411104</v>
      </c>
      <c r="P267" s="42">
        <f>EXP(-'Yield curve'!P256*$P$9/100)</f>
        <v>0.28280433958790396</v>
      </c>
      <c r="Q267" s="42">
        <f>EXP(-'Yield curve'!Q256*$Q$9/100)</f>
        <v>0.25855676896377866</v>
      </c>
      <c r="R267" s="42">
        <f>EXP(-'Yield curve'!R256*$R$9/100)</f>
        <v>0.23622748942621127</v>
      </c>
      <c r="S267" s="42">
        <f>EXP(-'Yield curve'!S256*$S$9/100)</f>
        <v>0.2156798816473999</v>
      </c>
      <c r="T267" s="42">
        <f>EXP(-'Yield curve'!T256*$T$9/100)</f>
        <v>0.19678569205097263</v>
      </c>
      <c r="U267" s="39">
        <f>EXP(-'Yield curve'!U256*$U$9/100)</f>
        <v>0.17942463857848628</v>
      </c>
      <c r="V267" s="39">
        <f t="shared" si="6"/>
        <v>75.208591059995257</v>
      </c>
      <c r="W267" s="39">
        <f t="shared" si="7"/>
        <v>5.0704974597079238</v>
      </c>
      <c r="X267" s="39">
        <f>-W267*Bonds!AS254</f>
        <v>-0.93662263159179748</v>
      </c>
      <c r="Y267" s="39">
        <f t="shared" si="8"/>
        <v>0</v>
      </c>
      <c r="Z267" s="39">
        <f t="shared" si="11"/>
        <v>-2.9618608238908597</v>
      </c>
      <c r="AA267" s="39">
        <f t="shared" si="9"/>
        <v>4.1158920308057567E-3</v>
      </c>
      <c r="AB267" s="42">
        <f>(-1/SQRT(2*PI())*EXP(-1*(NORMSINV($I$2))^2/2)/$I$2)*(W267*Bonds!AS254)</f>
        <v>-2.4962999568161717</v>
      </c>
      <c r="AC267" s="42">
        <f t="shared" si="10"/>
        <v>-7.8939935865190698</v>
      </c>
    </row>
    <row r="268" spans="1:29">
      <c r="A268" s="238">
        <v>42767</v>
      </c>
      <c r="B268" s="42">
        <f>EXP(-'Yield curve'!B257*$B$9/100)</f>
        <v>0.91658543250682167</v>
      </c>
      <c r="C268" s="42">
        <f>EXP(-'Yield curve'!C257*$C$9/100)</f>
        <v>0.84857229044953952</v>
      </c>
      <c r="D268" s="42">
        <f>EXP(-'Yield curve'!D257*$D$9/100)</f>
        <v>0.78592021448032345</v>
      </c>
      <c r="E268" s="42">
        <f>EXP(-'Yield curve'!E257*$E$9/100)</f>
        <v>0.72600382178828882</v>
      </c>
      <c r="F268" s="42">
        <f>EXP(-'Yield curve'!F257*$F$9/100)</f>
        <v>0.67099070135344585</v>
      </c>
      <c r="G268" s="42">
        <f>EXP(-'Yield curve'!G257*$G$9/100)</f>
        <v>0.61785591250181227</v>
      </c>
      <c r="H268" s="42">
        <f>EXP(-'Yield curve'!H257*$H$9/100)</f>
        <v>0.56841698561411169</v>
      </c>
      <c r="I268" s="42">
        <f>EXP(-'Yield curve'!I257*$I$9/100)</f>
        <v>0.52155876134525347</v>
      </c>
      <c r="J268" s="42">
        <f>EXP(-'Yield curve'!J257*$J$9/100)</f>
        <v>0.47792569899787096</v>
      </c>
      <c r="K268" s="42">
        <f>EXP(-'Yield curve'!K257*$K$9/100)</f>
        <v>0.43735939836598303</v>
      </c>
      <c r="L268" s="42">
        <f>EXP(-'Yield curve'!L257*$L$9/100)</f>
        <v>0.39999629276684162</v>
      </c>
      <c r="M268" s="42">
        <f>EXP(-'Yield curve'!M257*$M$9/100)</f>
        <v>0.36538634709804113</v>
      </c>
      <c r="N268" s="42">
        <f>EXP(-'Yield curve'!N257*$N$9/100)</f>
        <v>0.33337076499090607</v>
      </c>
      <c r="O268" s="42">
        <f>EXP(-'Yield curve'!O257*$O$9/100)</f>
        <v>0.30379565229476763</v>
      </c>
      <c r="P268" s="42">
        <f>EXP(-'Yield curve'!P257*$P$9/100)</f>
        <v>0.27651229291571749</v>
      </c>
      <c r="Q268" s="42">
        <f>EXP(-'Yield curve'!Q257*$Q$9/100)</f>
        <v>0.25218306671331769</v>
      </c>
      <c r="R268" s="42">
        <f>EXP(-'Yield curve'!R257*$R$9/100)</f>
        <v>0.22981055118002658</v>
      </c>
      <c r="S268" s="42">
        <f>EXP(-'Yield curve'!S257*$S$9/100)</f>
        <v>0.20925535050983157</v>
      </c>
      <c r="T268" s="42">
        <f>EXP(-'Yield curve'!T257*$T$9/100)</f>
        <v>0.19038632151273588</v>
      </c>
      <c r="U268" s="39">
        <f>EXP(-'Yield curve'!U257*$U$9/100)</f>
        <v>0.17308023601645436</v>
      </c>
      <c r="V268" s="42">
        <f t="shared" si="6"/>
        <v>74.900309473129923</v>
      </c>
      <c r="W268" s="42">
        <f t="shared" si="7"/>
        <v>5.0329319864201549</v>
      </c>
      <c r="X268" s="39">
        <f>-W268*Bonds!AS255</f>
        <v>-0.93008216380671738</v>
      </c>
      <c r="Y268" s="42">
        <f t="shared" si="8"/>
        <v>0</v>
      </c>
      <c r="Z268" s="39">
        <f t="shared" si="11"/>
        <v>-2.9411780487270498</v>
      </c>
      <c r="AA268" s="39">
        <f t="shared" si="9"/>
        <v>3.535014328535091E-4</v>
      </c>
      <c r="AB268" s="42">
        <f>(-1/SQRT(2*PI())*EXP(-1*(NORMSINV($I$2))^2/2)/$I$2)*(W268*Bonds!AS255)</f>
        <v>-2.4788682090676621</v>
      </c>
      <c r="AC268" s="42">
        <f t="shared" si="10"/>
        <v>-7.8388695600362679</v>
      </c>
    </row>
    <row r="269" spans="1:29">
      <c r="A269" s="237">
        <v>42766</v>
      </c>
      <c r="B269" s="42">
        <f>EXP(-'Yield curve'!B258*$B$9/100)</f>
        <v>0.91658543250682167</v>
      </c>
      <c r="C269" s="42">
        <f>EXP(-'Yield curve'!C258*$C$9/100)</f>
        <v>0.84738512045581027</v>
      </c>
      <c r="D269" s="42">
        <f>EXP(-'Yield curve'!D258*$D$9/100)</f>
        <v>0.78427151377155646</v>
      </c>
      <c r="E269" s="42">
        <f>EXP(-'Yield curve'!E258*$E$9/100)</f>
        <v>0.72455326518483454</v>
      </c>
      <c r="F269" s="42">
        <f>EXP(-'Yield curve'!F258*$F$9/100)</f>
        <v>0.66998496978866395</v>
      </c>
      <c r="G269" s="42">
        <f>EXP(-'Yield curve'!G258*$G$9/100)</f>
        <v>0.61730009233715266</v>
      </c>
      <c r="H269" s="42">
        <f>EXP(-'Yield curve'!H258*$H$9/100)</f>
        <v>0.56841698561411169</v>
      </c>
      <c r="I269" s="42">
        <f>EXP(-'Yield curve'!I258*$I$9/100)</f>
        <v>0.52169786222757231</v>
      </c>
      <c r="J269" s="42">
        <f>EXP(-'Yield curve'!J258*$J$9/100)</f>
        <v>0.47821254046110334</v>
      </c>
      <c r="K269" s="42">
        <f>EXP(-'Yield curve'!K258*$K$9/100)</f>
        <v>0.43779697651695965</v>
      </c>
      <c r="L269" s="42">
        <f>EXP(-'Yield curve'!L258*$L$9/100)</f>
        <v>0.40061276161688236</v>
      </c>
      <c r="M269" s="42">
        <f>EXP(-'Yield curve'!M258*$M$9/100)</f>
        <v>0.36617643459508376</v>
      </c>
      <c r="N269" s="42">
        <f>EXP(-'Yield curve'!N258*$N$9/100)</f>
        <v>0.33432557009925812</v>
      </c>
      <c r="O269" s="42">
        <f>EXP(-'Yield curve'!O258*$O$9/100)</f>
        <v>0.30490348349871871</v>
      </c>
      <c r="P269" s="42">
        <f>EXP(-'Yield curve'!P258*$P$9/100)</f>
        <v>0.27775940212506323</v>
      </c>
      <c r="Q269" s="42">
        <f>EXP(-'Yield curve'!Q258*$Q$9/100)</f>
        <v>0.25339645523629167</v>
      </c>
      <c r="R269" s="42">
        <f>EXP(-'Yield curve'!R258*$R$9/100)</f>
        <v>0.23098557876451403</v>
      </c>
      <c r="S269" s="42">
        <f>EXP(-'Yield curve'!S258*$S$9/100)</f>
        <v>0.21038838584471428</v>
      </c>
      <c r="T269" s="42">
        <f>EXP(-'Yield curve'!T258*$T$9/100)</f>
        <v>0.19147462225590386</v>
      </c>
      <c r="U269" s="39">
        <f>EXP(-'Yield curve'!U258*$U$9/100)</f>
        <v>0.17412183911704737</v>
      </c>
      <c r="V269" s="39">
        <f t="shared" si="6"/>
        <v>74.873841462889544</v>
      </c>
      <c r="W269" s="39">
        <f t="shared" si="7"/>
        <v>5.0401052985517634</v>
      </c>
      <c r="X269" s="39">
        <f>-W269*Bonds!AS256</f>
        <v>-0.92839345324017786</v>
      </c>
      <c r="Y269" s="42">
        <f t="shared" si="8"/>
        <v>0</v>
      </c>
      <c r="Z269" s="39">
        <f t="shared" si="11"/>
        <v>-2.9358378770279914</v>
      </c>
      <c r="AA269" s="39">
        <f t="shared" si="9"/>
        <v>1.8072880998536434E-3</v>
      </c>
      <c r="AB269" s="42">
        <f>(-1/SQRT(2*PI())*EXP(-1*(NORMSINV($I$2))^2/2)/$I$2)*(W269*Bonds!AS256)</f>
        <v>-2.4743674336516732</v>
      </c>
      <c r="AC269" s="42">
        <f t="shared" si="10"/>
        <v>-7.8246368584848511</v>
      </c>
    </row>
    <row r="270" spans="1:29">
      <c r="A270" s="237">
        <v>42765</v>
      </c>
      <c r="B270" s="42">
        <f>EXP(-'Yield curve'!B259*$B$9/100)</f>
        <v>0.91759423122015094</v>
      </c>
      <c r="C270" s="42">
        <f>EXP(-'Yield curve'!C259*$C$9/100)</f>
        <v>0.84874202188020675</v>
      </c>
      <c r="D270" s="42">
        <f>EXP(-'Yield curve'!D259*$D$9/100)</f>
        <v>0.78544880378898496</v>
      </c>
      <c r="E270" s="42">
        <f>EXP(-'Yield curve'!E259*$E$9/100)</f>
        <v>0.725278180847441</v>
      </c>
      <c r="F270" s="42">
        <f>EXP(-'Yield curve'!F259*$F$9/100)</f>
        <v>0.66998496978866395</v>
      </c>
      <c r="G270" s="42">
        <f>EXP(-'Yield curve'!G259*$G$9/100)</f>
        <v>0.61637483631414958</v>
      </c>
      <c r="H270" s="42">
        <f>EXP(-'Yield curve'!H259*$H$9/100)</f>
        <v>0.56643100366023769</v>
      </c>
      <c r="I270" s="42">
        <f>EXP(-'Yield curve'!I259*$I$9/100)</f>
        <v>0.51919971284384581</v>
      </c>
      <c r="J270" s="42">
        <f>EXP(-'Yield curve'!J259*$J$9/100)</f>
        <v>0.47520927168614452</v>
      </c>
      <c r="K270" s="42">
        <f>EXP(-'Yield curve'!K259*$K$9/100)</f>
        <v>0.43430857292399505</v>
      </c>
      <c r="L270" s="42">
        <f>EXP(-'Yield curve'!L259*$L$9/100)</f>
        <v>0.39684083423809763</v>
      </c>
      <c r="M270" s="42">
        <f>EXP(-'Yield curve'!M259*$M$9/100)</f>
        <v>0.36215607994865739</v>
      </c>
      <c r="N270" s="42">
        <f>EXP(-'Yield curve'!N259*$N$9/100)</f>
        <v>0.33009327927301574</v>
      </c>
      <c r="O270" s="42">
        <f>EXP(-'Yield curve'!O259*$O$9/100)</f>
        <v>0.30049625128794849</v>
      </c>
      <c r="P270" s="42">
        <f>EXP(-'Yield curve'!P259*$P$9/100)</f>
        <v>0.27321397488861282</v>
      </c>
      <c r="Q270" s="42">
        <f>EXP(-'Yield curve'!Q259*$Q$9/100)</f>
        <v>0.24905537940431732</v>
      </c>
      <c r="R270" s="42">
        <f>EXP(-'Yield curve'!R259*$R$9/100)</f>
        <v>0.22686049724391733</v>
      </c>
      <c r="S270" s="42">
        <f>EXP(-'Yield curve'!S259*$S$9/100)</f>
        <v>0.20648655038700117</v>
      </c>
      <c r="T270" s="42">
        <f>EXP(-'Yield curve'!T259*$T$9/100)</f>
        <v>0.18779957035314909</v>
      </c>
      <c r="U270" s="39">
        <f>EXP(-'Yield curve'!U259*$U$9/100)</f>
        <v>0.17067399569626215</v>
      </c>
      <c r="V270" s="39">
        <f t="shared" si="6"/>
        <v>74.738766978731149</v>
      </c>
      <c r="W270" s="39">
        <f t="shared" si="7"/>
        <v>5.0142496235055143</v>
      </c>
      <c r="X270" s="39">
        <f>-W270*Bonds!AS257</f>
        <v>-0.92247056832154983</v>
      </c>
      <c r="Y270" s="42">
        <f t="shared" si="8"/>
        <v>0</v>
      </c>
      <c r="Z270" s="39">
        <f t="shared" si="11"/>
        <v>-2.9171080703660657</v>
      </c>
      <c r="AA270" s="39">
        <f t="shared" si="9"/>
        <v>-3.3005166481993031E-3</v>
      </c>
      <c r="AB270" s="42">
        <f>(-1/SQRT(2*PI())*EXP(-1*(NORMSINV($I$2))^2/2)/$I$2)*(W270*Bonds!AS257)</f>
        <v>-2.458581676541074</v>
      </c>
      <c r="AC270" s="42">
        <f t="shared" si="10"/>
        <v>-7.7747179114251592</v>
      </c>
    </row>
    <row r="271" spans="1:29">
      <c r="A271" s="239">
        <v>42762</v>
      </c>
      <c r="B271" s="196">
        <f>EXP(-'Yield curve'!B260*$B$9/100)</f>
        <v>0.9177777684195032</v>
      </c>
      <c r="C271" s="196">
        <f>EXP(-'Yield curve'!C260*$C$9/100)</f>
        <v>0.84942128716759835</v>
      </c>
      <c r="D271" s="196">
        <f>EXP(-'Yield curve'!D260*$D$9/100)</f>
        <v>0.78615602591461409</v>
      </c>
      <c r="E271" s="196">
        <f>EXP(-'Yield curve'!E260*$E$9/100)</f>
        <v>0.72643955478818978</v>
      </c>
      <c r="F271" s="196">
        <f>EXP(-'Yield curve'!F260*$F$9/100)</f>
        <v>0.67166202766200978</v>
      </c>
      <c r="G271" s="196">
        <f>EXP(-'Yield curve'!G260*$G$9/100)</f>
        <v>0.61878339180614084</v>
      </c>
      <c r="H271" s="196">
        <f>EXP(-'Yield curve'!H260*$H$9/100)</f>
        <v>0.56961191552116708</v>
      </c>
      <c r="I271" s="196">
        <f>EXP(-'Yield curve'!I260*$I$9/100)</f>
        <v>0.52267260771648283</v>
      </c>
      <c r="J271" s="196">
        <f>EXP(-'Yield curve'!J260*$J$9/100)</f>
        <v>0.4789303975299985</v>
      </c>
      <c r="K271" s="196">
        <f>EXP(-'Yield curve'!K260*$K$9/100)</f>
        <v>0.43823499246494924</v>
      </c>
      <c r="L271" s="196">
        <f>EXP(-'Yield curve'!L260*$L$9/100)</f>
        <v>0.40078907001699732</v>
      </c>
      <c r="M271" s="196">
        <f>EXP(-'Yield curve'!M260*$M$9/100)</f>
        <v>0.36608856279581864</v>
      </c>
      <c r="N271" s="196">
        <f>EXP(-'Yield curve'!N260*$N$9/100)</f>
        <v>0.33397805224696098</v>
      </c>
      <c r="O271" s="196">
        <f>EXP(-'Yield curve'!O260*$O$9/100)</f>
        <v>0.30430645794722938</v>
      </c>
      <c r="P271" s="196">
        <f>EXP(-'Yield curve'!P260*$P$9/100)</f>
        <v>0.27692737258701711</v>
      </c>
      <c r="Q271" s="196">
        <f>EXP(-'Yield curve'!Q260*$Q$9/100)</f>
        <v>0.25258688258661027</v>
      </c>
      <c r="R271" s="196">
        <f>EXP(-'Yield curve'!R260*$R$9/100)</f>
        <v>0.23020156138153569</v>
      </c>
      <c r="S271" s="196">
        <f>EXP(-'Yield curve'!S260*$S$9/100)</f>
        <v>0.20963234933790481</v>
      </c>
      <c r="T271" s="196">
        <f>EXP(-'Yield curve'!T260*$T$9/100)</f>
        <v>0.19074839938866711</v>
      </c>
      <c r="U271" s="221">
        <f>EXP(-'Yield curve'!U260*$U$9/100)</f>
        <v>0.17342674287984838</v>
      </c>
      <c r="V271" s="221">
        <f t="shared" si="6"/>
        <v>74.986260379499896</v>
      </c>
      <c r="W271" s="221">
        <f t="shared" si="7"/>
        <v>5.0345855276498988</v>
      </c>
      <c r="X271" s="39">
        <f>-W271*Bonds!AS258</f>
        <v>-0.92722488540441361</v>
      </c>
      <c r="Y271" s="42">
        <f t="shared" si="8"/>
        <v>0</v>
      </c>
      <c r="Z271" s="39">
        <f t="shared" si="11"/>
        <v>-2.9321425410665629</v>
      </c>
      <c r="AA271" s="39">
        <f t="shared" si="9"/>
        <v>6.0995416152236359E-3</v>
      </c>
      <c r="AB271" s="42">
        <f>(-1/SQRT(2*PI())*EXP(-1*(NORMSINV($I$2))^2/2)/$I$2)*(W271*Bonds!AS258)</f>
        <v>-2.4712529500383553</v>
      </c>
      <c r="AC271" s="42">
        <f t="shared" si="10"/>
        <v>-7.8147879965314955</v>
      </c>
    </row>
    <row r="272" spans="1:29">
      <c r="A272" s="237">
        <v>42761</v>
      </c>
      <c r="B272" s="42">
        <f>EXP(-'Yield curve'!B261*$B$9/100)</f>
        <v>0.91704383981535209</v>
      </c>
      <c r="C272" s="42">
        <f>EXP(-'Yield curve'!C261*$C$9/100)</f>
        <v>0.84772414230384185</v>
      </c>
      <c r="D272" s="42">
        <f>EXP(-'Yield curve'!D261*$D$9/100)</f>
        <v>0.7835659869438576</v>
      </c>
      <c r="E272" s="42">
        <f>EXP(-'Yield curve'!E261*$E$9/100)</f>
        <v>0.72281642239342503</v>
      </c>
      <c r="F272" s="42">
        <f>EXP(-'Yield curve'!F261*$F$9/100)</f>
        <v>0.66697681085847438</v>
      </c>
      <c r="G272" s="42">
        <f>EXP(-'Yield curve'!G261*$G$9/100)</f>
        <v>0.61360738099528267</v>
      </c>
      <c r="H272" s="42">
        <f>EXP(-'Yield curve'!H261*$H$9/100)</f>
        <v>0.56405698237936486</v>
      </c>
      <c r="I272" s="42">
        <f>EXP(-'Yield curve'!I261*$I$9/100)</f>
        <v>0.51712706205757664</v>
      </c>
      <c r="J272" s="42">
        <f>EXP(-'Yield curve'!J261*$J$9/100)</f>
        <v>0.47350159397225089</v>
      </c>
      <c r="K272" s="42">
        <f>EXP(-'Yield curve'!K261*$K$9/100)</f>
        <v>0.43300759964087771</v>
      </c>
      <c r="L272" s="42">
        <f>EXP(-'Yield curve'!L261*$L$9/100)</f>
        <v>0.39553341790853586</v>
      </c>
      <c r="M272" s="42">
        <f>EXP(-'Yield curve'!M261*$M$9/100)</f>
        <v>0.36085466201864735</v>
      </c>
      <c r="N272" s="42">
        <f>EXP(-'Yield curve'!N261*$N$9/100)</f>
        <v>0.32880842258295206</v>
      </c>
      <c r="O272" s="42">
        <f>EXP(-'Yield curve'!O261*$O$9/100)</f>
        <v>0.29923681370284055</v>
      </c>
      <c r="P272" s="42">
        <f>EXP(-'Yield curve'!P261*$P$9/100)</f>
        <v>0.27198727414833657</v>
      </c>
      <c r="Q272" s="42">
        <f>EXP(-'Yield curve'!Q261*$Q$9/100)</f>
        <v>0.24778347471628562</v>
      </c>
      <c r="R272" s="42">
        <f>EXP(-'Yield curve'!R261*$R$9/100)</f>
        <v>0.22555302580235573</v>
      </c>
      <c r="S272" s="42">
        <f>EXP(-'Yield curve'!S261*$S$9/100)</f>
        <v>0.20515284341797715</v>
      </c>
      <c r="T272" s="42">
        <f>EXP(-'Yield curve'!T261*$T$9/100)</f>
        <v>0.18644854054173202</v>
      </c>
      <c r="U272" s="39">
        <f>EXP(-'Yield curve'!U261*$U$9/100)</f>
        <v>0.16931405076345515</v>
      </c>
      <c r="V272" s="39">
        <f t="shared" si="6"/>
        <v>74.531651469709061</v>
      </c>
      <c r="W272" s="39">
        <f t="shared" si="7"/>
        <v>5.0070163302127444</v>
      </c>
      <c r="X272" s="13"/>
      <c r="Y272" s="39"/>
      <c r="Z272" s="13"/>
      <c r="AA272" s="39">
        <f t="shared" si="9"/>
        <v>-1.0656594591191837E-3</v>
      </c>
    </row>
    <row r="273" spans="1:27">
      <c r="A273" s="237">
        <v>42760</v>
      </c>
      <c r="B273" s="42">
        <f>EXP(-'Yield curve'!B262*$B$9/100)</f>
        <v>0.91952320381804376</v>
      </c>
      <c r="C273" s="42">
        <f>EXP(-'Yield curve'!C262*$C$9/100)</f>
        <v>0.85044120454023298</v>
      </c>
      <c r="D273" s="42">
        <f>EXP(-'Yield curve'!D262*$D$9/100)</f>
        <v>0.78615602591461409</v>
      </c>
      <c r="E273" s="42">
        <f>EXP(-'Yield curve'!E262*$E$9/100)</f>
        <v>0.72513313971586812</v>
      </c>
      <c r="F273" s="42">
        <f>EXP(-'Yield curve'!F262*$F$9/100)</f>
        <v>0.66864633892615943</v>
      </c>
      <c r="G273" s="42">
        <f>EXP(-'Yield curve'!G262*$G$9/100)</f>
        <v>0.61489731044724827</v>
      </c>
      <c r="H273" s="42">
        <f>EXP(-'Yield curve'!H262*$H$9/100)</f>
        <v>0.56484721518859105</v>
      </c>
      <c r="I273" s="42">
        <f>EXP(-'Yield curve'!I262*$I$9/100)</f>
        <v>0.51754092923201955</v>
      </c>
      <c r="J273" s="42">
        <f>EXP(-'Yield curve'!J262*$J$9/100)</f>
        <v>0.47350159397225089</v>
      </c>
      <c r="K273" s="42">
        <f>EXP(-'Yield curve'!K262*$K$9/100)</f>
        <v>0.43257480847288665</v>
      </c>
      <c r="L273" s="42">
        <f>EXP(-'Yield curve'!L262*$L$9/100)</f>
        <v>0.39475103655422156</v>
      </c>
      <c r="M273" s="42">
        <f>EXP(-'Yield curve'!M262*$M$9/100)</f>
        <v>0.35973054999977805</v>
      </c>
      <c r="N273" s="42">
        <f>EXP(-'Yield curve'!N262*$N$9/100)</f>
        <v>0.32735829649464337</v>
      </c>
      <c r="O273" s="42">
        <f>EXP(-'Yield curve'!O262*$O$9/100)</f>
        <v>0.29748246408078588</v>
      </c>
      <c r="P273" s="42">
        <f>EXP(-'Yield curve'!P262*$P$9/100)</f>
        <v>0.26995500014600815</v>
      </c>
      <c r="Q273" s="42">
        <f>EXP(-'Yield curve'!Q262*$Q$9/100)</f>
        <v>0.24549468050165871</v>
      </c>
      <c r="R273" s="42">
        <f>EXP(-'Yield curve'!R262*$R$9/100)</f>
        <v>0.22303646515849268</v>
      </c>
      <c r="S273" s="42">
        <f>EXP(-'Yield curve'!S262*$S$9/100)</f>
        <v>0.20243832636180273</v>
      </c>
      <c r="T273" s="42">
        <f>EXP(-'Yield curve'!T262*$T$9/100)</f>
        <v>0.18356618414062198</v>
      </c>
      <c r="U273" s="39">
        <f>EXP(-'Yield curve'!U262*$U$9/100)</f>
        <v>0.16629366289060088</v>
      </c>
      <c r="V273" s="39">
        <f t="shared" si="6"/>
        <v>74.61116155978111</v>
      </c>
      <c r="W273" s="39">
        <f t="shared" si="7"/>
        <v>4.9869030528080005</v>
      </c>
      <c r="X273" s="13"/>
      <c r="Y273" s="39"/>
      <c r="Z273" s="13"/>
      <c r="AA273" s="39">
        <f t="shared" ref="AA273:AA336" si="12">V273/V274-1</f>
        <v>-4.6207420889212703E-3</v>
      </c>
    </row>
    <row r="274" spans="1:27">
      <c r="A274" s="237">
        <v>42759</v>
      </c>
      <c r="B274" s="42">
        <f>EXP(-'Yield curve'!B263*$B$9/100)</f>
        <v>0.920075083287619</v>
      </c>
      <c r="C274" s="42">
        <f>EXP(-'Yield curve'!C263*$C$9/100)</f>
        <v>0.85095162237299438</v>
      </c>
      <c r="D274" s="42">
        <f>EXP(-'Yield curve'!D263*$D$9/100)</f>
        <v>0.78686388482666725</v>
      </c>
      <c r="E274" s="42">
        <f>EXP(-'Yield curve'!E263*$E$9/100)</f>
        <v>0.72687554930633824</v>
      </c>
      <c r="F274" s="42">
        <f>EXP(-'Yield curve'!F263*$F$9/100)</f>
        <v>0.67166202766200978</v>
      </c>
      <c r="G274" s="42">
        <f>EXP(-'Yield curve'!G263*$G$9/100)</f>
        <v>0.61896905467172003</v>
      </c>
      <c r="H274" s="42">
        <f>EXP(-'Yield curve'!H263*$H$9/100)</f>
        <v>0.57001078344951972</v>
      </c>
      <c r="I274" s="42">
        <f>EXP(-'Yield curve'!I263*$I$9/100)</f>
        <v>0.52295144078947509</v>
      </c>
      <c r="J274" s="42">
        <f>EXP(-'Yield curve'!J263*$J$9/100)</f>
        <v>0.47907409820328084</v>
      </c>
      <c r="K274" s="42">
        <f>EXP(-'Yield curve'!K263*$K$9/100)</f>
        <v>0.43823499246494924</v>
      </c>
      <c r="L274" s="42">
        <f>EXP(-'Yield curve'!L263*$L$9/100)</f>
        <v>0.40026037745842968</v>
      </c>
      <c r="M274" s="42">
        <f>EXP(-'Yield curve'!M263*$M$9/100)</f>
        <v>0.3650357445209903</v>
      </c>
      <c r="N274" s="42">
        <f>EXP(-'Yield curve'!N263*$N$9/100)</f>
        <v>0.33241868672392205</v>
      </c>
      <c r="O274" s="42">
        <f>EXP(-'Yield curve'!O263*$O$9/100)</f>
        <v>0.30226837418098967</v>
      </c>
      <c r="P274" s="42">
        <f>EXP(-'Yield curve'!P263*$P$9/100)</f>
        <v>0.27444620822121696</v>
      </c>
      <c r="Q274" s="42">
        <f>EXP(-'Yield curve'!Q263*$Q$9/100)</f>
        <v>0.24969377797711495</v>
      </c>
      <c r="R274" s="42">
        <f>EXP(-'Yield curve'!R263*$R$9/100)</f>
        <v>0.22693764292700327</v>
      </c>
      <c r="S274" s="42">
        <f>EXP(-'Yield curve'!S263*$S$9/100)</f>
        <v>0.20604102078335906</v>
      </c>
      <c r="T274" s="42">
        <f>EXP(-'Yield curve'!T263*$T$9/100)</f>
        <v>0.18687412819973265</v>
      </c>
      <c r="U274" s="39">
        <f>EXP(-'Yield curve'!U263*$U$9/100)</f>
        <v>0.16931405076345515</v>
      </c>
      <c r="V274" s="39">
        <f t="shared" si="6"/>
        <v>74.957520931631095</v>
      </c>
      <c r="W274" s="39">
        <f t="shared" si="7"/>
        <v>5.0116348590460467</v>
      </c>
      <c r="X274" s="13"/>
      <c r="Y274" s="39"/>
      <c r="Z274" s="13"/>
      <c r="AA274" s="39">
        <f t="shared" si="12"/>
        <v>-2.1803628435173028E-3</v>
      </c>
    </row>
    <row r="275" spans="1:27">
      <c r="A275" s="237">
        <v>42758</v>
      </c>
      <c r="B275" s="42">
        <f>EXP(-'Yield curve'!B264*$B$9/100)</f>
        <v>0.92016709539647656</v>
      </c>
      <c r="C275" s="42">
        <f>EXP(-'Yield curve'!C264*$C$9/100)</f>
        <v>0.8512920711071511</v>
      </c>
      <c r="D275" s="42">
        <f>EXP(-'Yield curve'!D264*$D$9/100)</f>
        <v>0.78780868825714112</v>
      </c>
      <c r="E275" s="42">
        <f>EXP(-'Yield curve'!E264*$E$9/100)</f>
        <v>0.72818510354032062</v>
      </c>
      <c r="F275" s="42">
        <f>EXP(-'Yield curve'!F264*$F$9/100)</f>
        <v>0.67334328342521488</v>
      </c>
      <c r="G275" s="42">
        <f>EXP(-'Yield curve'!G264*$G$9/100)</f>
        <v>0.62082874998393223</v>
      </c>
      <c r="H275" s="42">
        <f>EXP(-'Yield curve'!H264*$H$9/100)</f>
        <v>0.57200931658441023</v>
      </c>
      <c r="I275" s="42">
        <f>EXP(-'Yield curve'!I264*$I$9/100)</f>
        <v>0.52504743574789059</v>
      </c>
      <c r="J275" s="42">
        <f>EXP(-'Yield curve'!J264*$J$9/100)</f>
        <v>0.4812347895545705</v>
      </c>
      <c r="K275" s="42">
        <f>EXP(-'Yield curve'!K264*$K$9/100)</f>
        <v>0.4404316545059993</v>
      </c>
      <c r="L275" s="42">
        <f>EXP(-'Yield curve'!L264*$L$9/100)</f>
        <v>0.4023793413934238</v>
      </c>
      <c r="M275" s="42">
        <f>EXP(-'Yield curve'!M264*$M$9/100)</f>
        <v>0.3670563134704205</v>
      </c>
      <c r="N275" s="42">
        <f>EXP(-'Yield curve'!N264*$N$9/100)</f>
        <v>0.33432557009925812</v>
      </c>
      <c r="O275" s="42">
        <f>EXP(-'Yield curve'!O264*$O$9/100)</f>
        <v>0.3040509478518178</v>
      </c>
      <c r="P275" s="42">
        <f>EXP(-'Yield curve'!P264*$P$9/100)</f>
        <v>0.27609783539719362</v>
      </c>
      <c r="Q275" s="42">
        <f>EXP(-'Yield curve'!Q264*$Q$9/100)</f>
        <v>0.25129694281150627</v>
      </c>
      <c r="R275" s="42">
        <f>EXP(-'Yield curve'!R264*$R$9/100)</f>
        <v>0.2284860776101994</v>
      </c>
      <c r="S275" s="42">
        <f>EXP(-'Yield curve'!S264*$S$9/100)</f>
        <v>0.20752986955676231</v>
      </c>
      <c r="T275" s="42">
        <f>EXP(-'Yield curve'!T264*$T$9/100)</f>
        <v>0.18829978219709936</v>
      </c>
      <c r="U275" s="39">
        <f>EXP(-'Yield curve'!U264*$U$9/100)</f>
        <v>0.17067399569626215</v>
      </c>
      <c r="V275" s="39">
        <f t="shared" si="6"/>
        <v>75.121312650490466</v>
      </c>
      <c r="W275" s="39">
        <f t="shared" si="7"/>
        <v>5.0216741687752231</v>
      </c>
      <c r="X275" s="13"/>
      <c r="Y275" s="39"/>
      <c r="Z275" s="13"/>
      <c r="AA275" s="39">
        <f t="shared" si="12"/>
        <v>-1.3541815070289287E-3</v>
      </c>
    </row>
    <row r="276" spans="1:27">
      <c r="A276" s="237">
        <v>42755</v>
      </c>
      <c r="B276" s="42">
        <f>EXP(-'Yield curve'!B265*$B$9/100)</f>
        <v>0.91979910216187144</v>
      </c>
      <c r="C276" s="42">
        <f>EXP(-'Yield curve'!C265*$C$9/100)</f>
        <v>0.85146234654834918</v>
      </c>
      <c r="D276" s="42">
        <f>EXP(-'Yield curve'!D265*$D$9/100)</f>
        <v>0.78828151530402468</v>
      </c>
      <c r="E276" s="42">
        <f>EXP(-'Yield curve'!E265*$E$9/100)</f>
        <v>0.72862214570198203</v>
      </c>
      <c r="F276" s="42">
        <f>EXP(-'Yield curve'!F265*$F$9/100)</f>
        <v>0.67368003924886766</v>
      </c>
      <c r="G276" s="42">
        <f>EXP(-'Yield curve'!G265*$G$9/100)</f>
        <v>0.62101502654901519</v>
      </c>
      <c r="H276" s="42">
        <f>EXP(-'Yield curve'!H265*$H$9/100)</f>
        <v>0.57200931658441023</v>
      </c>
      <c r="I276" s="42">
        <f>EXP(-'Yield curve'!I265*$I$9/100)</f>
        <v>0.52518746706743613</v>
      </c>
      <c r="J276" s="42">
        <f>EXP(-'Yield curve'!J265*$J$9/100)</f>
        <v>0.48152361706789243</v>
      </c>
      <c r="K276" s="42">
        <f>EXP(-'Yield curve'!K265*$K$9/100)</f>
        <v>0.44087230644975617</v>
      </c>
      <c r="L276" s="42">
        <f>EXP(-'Yield curve'!L265*$L$9/100)</f>
        <v>0.40326555041697765</v>
      </c>
      <c r="M276" s="42">
        <f>EXP(-'Yield curve'!M265*$M$9/100)</f>
        <v>0.36838009758062595</v>
      </c>
      <c r="N276" s="42">
        <f>EXP(-'Yield curve'!N265*$N$9/100)</f>
        <v>0.33606859099048608</v>
      </c>
      <c r="O276" s="42">
        <f>EXP(-'Yield curve'!O265*$O$9/100)</f>
        <v>0.30618677114704257</v>
      </c>
      <c r="P276" s="42">
        <f>EXP(-'Yield curve'!P265*$P$9/100)</f>
        <v>0.27859393149960326</v>
      </c>
      <c r="Q276" s="42">
        <f>EXP(-'Yield curve'!Q265*$Q$9/100)</f>
        <v>0.25396469949198552</v>
      </c>
      <c r="R276" s="42">
        <f>EXP(-'Yield curve'!R265*$R$9/100)</f>
        <v>0.23129993286396894</v>
      </c>
      <c r="S276" s="42">
        <f>EXP(-'Yield curve'!S265*$S$9/100)</f>
        <v>0.21046413929842189</v>
      </c>
      <c r="T276" s="42">
        <f>EXP(-'Yield curve'!T265*$T$9/100)</f>
        <v>0.19132915682685411</v>
      </c>
      <c r="U276" s="39">
        <f>EXP(-'Yield curve'!U265*$U$9/100)</f>
        <v>0.17377394345044514</v>
      </c>
      <c r="V276" s="39">
        <f t="shared" si="6"/>
        <v>75.223178487698448</v>
      </c>
      <c r="W276" s="39">
        <f t="shared" si="7"/>
        <v>5.037601121544844</v>
      </c>
      <c r="X276" s="13"/>
      <c r="Y276" s="39"/>
      <c r="Z276" s="13"/>
      <c r="AA276" s="39">
        <f t="shared" si="12"/>
        <v>-2.998085451229926E-3</v>
      </c>
    </row>
    <row r="277" spans="1:27">
      <c r="A277" s="237">
        <v>42754</v>
      </c>
      <c r="B277" s="42">
        <f>EXP(-'Yield curve'!B266*$B$9/100)</f>
        <v>0.920259116707005</v>
      </c>
      <c r="C277" s="42">
        <f>EXP(-'Yield curve'!C266*$C$9/100)</f>
        <v>0.8512920711071511</v>
      </c>
      <c r="D277" s="42">
        <f>EXP(-'Yield curve'!D266*$D$9/100)</f>
        <v>0.7873361448213938</v>
      </c>
      <c r="E277" s="42">
        <f>EXP(-'Yield curve'!E266*$E$9/100)</f>
        <v>0.72745728240799823</v>
      </c>
      <c r="F277" s="42">
        <f>EXP(-'Yield curve'!F266*$F$9/100)</f>
        <v>0.67233402563265721</v>
      </c>
      <c r="G277" s="42">
        <f>EXP(-'Yield curve'!G266*$G$9/100)</f>
        <v>0.62008420230190653</v>
      </c>
      <c r="H277" s="42">
        <f>EXP(-'Yield curve'!H266*$H$9/100)</f>
        <v>0.5716090501723895</v>
      </c>
      <c r="I277" s="42">
        <f>EXP(-'Yield curve'!I266*$I$9/100)</f>
        <v>0.52560778514590445</v>
      </c>
      <c r="J277" s="42">
        <f>EXP(-'Yield curve'!J266*$J$9/100)</f>
        <v>0.48282548756826499</v>
      </c>
      <c r="K277" s="42">
        <f>EXP(-'Yield curve'!K266*$K$9/100)</f>
        <v>0.44308218808216776</v>
      </c>
      <c r="L277" s="42">
        <f>EXP(-'Yield curve'!L266*$L$9/100)</f>
        <v>0.40638268070559358</v>
      </c>
      <c r="M277" s="42">
        <f>EXP(-'Yield curve'!M266*$M$9/100)</f>
        <v>0.37238016411320146</v>
      </c>
      <c r="N277" s="42">
        <f>EXP(-'Yield curve'!N266*$N$9/100)</f>
        <v>0.3409088975509813</v>
      </c>
      <c r="O277" s="42">
        <f>EXP(-'Yield curve'!O266*$O$9/100)</f>
        <v>0.31181039008447825</v>
      </c>
      <c r="P277" s="42">
        <f>EXP(-'Yield curve'!P266*$P$9/100)</f>
        <v>0.28493334592888409</v>
      </c>
      <c r="Q277" s="42">
        <f>EXP(-'Yield curve'!Q266*$Q$9/100)</f>
        <v>0.26088384735644937</v>
      </c>
      <c r="R277" s="42">
        <f>EXP(-'Yield curve'!R266*$R$9/100)</f>
        <v>0.23873049483138548</v>
      </c>
      <c r="S277" s="42">
        <f>EXP(-'Yield curve'!S266*$S$9/100)</f>
        <v>0.21833602583987591</v>
      </c>
      <c r="T277" s="42">
        <f>EXP(-'Yield curve'!T266*$T$9/100)</f>
        <v>0.19957204101327441</v>
      </c>
      <c r="U277" s="39">
        <f>EXP(-'Yield curve'!U266*$U$9/100)</f>
        <v>0.182318522128221</v>
      </c>
      <c r="V277" s="39">
        <f t="shared" si="6"/>
        <v>75.449382182724761</v>
      </c>
      <c r="W277" s="39">
        <f t="shared" si="7"/>
        <v>5.0822979709393099</v>
      </c>
      <c r="X277" s="13"/>
      <c r="Y277" s="39"/>
      <c r="Z277" s="13"/>
      <c r="AA277" s="39">
        <f t="shared" si="12"/>
        <v>5.2543340479038747E-4</v>
      </c>
    </row>
    <row r="278" spans="1:27">
      <c r="A278" s="237">
        <v>42753</v>
      </c>
      <c r="B278" s="42">
        <f>EXP(-'Yield curve'!B267*$B$9/100)</f>
        <v>0.920075083287619</v>
      </c>
      <c r="C278" s="42">
        <f>EXP(-'Yield curve'!C267*$C$9/100)</f>
        <v>0.85061130979109911</v>
      </c>
      <c r="D278" s="42">
        <f>EXP(-'Yield curve'!D267*$D$9/100)</f>
        <v>0.7873361448213938</v>
      </c>
      <c r="E278" s="42">
        <f>EXP(-'Yield curve'!E267*$E$9/100)</f>
        <v>0.72774832352530427</v>
      </c>
      <c r="F278" s="42">
        <f>EXP(-'Yield curve'!F267*$F$9/100)</f>
        <v>0.67300669593738638</v>
      </c>
      <c r="G278" s="42">
        <f>EXP(-'Yield curve'!G267*$G$9/100)</f>
        <v>0.62064252929343733</v>
      </c>
      <c r="H278" s="42">
        <f>EXP(-'Yield curve'!H267*$H$9/100)</f>
        <v>0.57200931658441023</v>
      </c>
      <c r="I278" s="42">
        <f>EXP(-'Yield curve'!I267*$I$9/100)</f>
        <v>0.52602843961337331</v>
      </c>
      <c r="J278" s="42">
        <f>EXP(-'Yield curve'!J267*$J$9/100)</f>
        <v>0.48326022611007541</v>
      </c>
      <c r="K278" s="42">
        <f>EXP(-'Yield curve'!K267*$K$9/100)</f>
        <v>0.44352549188520946</v>
      </c>
      <c r="L278" s="42">
        <f>EXP(-'Yield curve'!L267*$L$9/100)</f>
        <v>0.40647209473053081</v>
      </c>
      <c r="M278" s="42">
        <f>EXP(-'Yield curve'!M267*$M$9/100)</f>
        <v>0.37211214689281752</v>
      </c>
      <c r="N278" s="42">
        <f>EXP(-'Yield curve'!N267*$N$9/100)</f>
        <v>0.34028900762837838</v>
      </c>
      <c r="O278" s="42">
        <f>EXP(-'Yield curve'!O267*$O$9/100)</f>
        <v>0.31085149154481029</v>
      </c>
      <c r="P278" s="42">
        <f>EXP(-'Yield curve'!P267*$P$9/100)</f>
        <v>0.2836540264997704</v>
      </c>
      <c r="Q278" s="42">
        <f>EXP(-'Yield curve'!Q267*$Q$9/100)</f>
        <v>0.25930248577516335</v>
      </c>
      <c r="R278" s="42">
        <f>EXP(-'Yield curve'!R267*$R$9/100)</f>
        <v>0.23687090284301165</v>
      </c>
      <c r="S278" s="42">
        <f>EXP(-'Yield curve'!S267*$S$9/100)</f>
        <v>0.21622408035152862</v>
      </c>
      <c r="T278" s="42">
        <f>EXP(-'Yield curve'!T267*$T$9/100)</f>
        <v>0.19723487530317016</v>
      </c>
      <c r="U278" s="39">
        <f>EXP(-'Yield curve'!U267*$U$9/100)</f>
        <v>0.17978384694427296</v>
      </c>
      <c r="V278" s="39">
        <f t="shared" si="6"/>
        <v>75.409759376101348</v>
      </c>
      <c r="W278" s="39">
        <f t="shared" si="7"/>
        <v>5.0714970729407289</v>
      </c>
      <c r="X278" s="13"/>
      <c r="Y278" s="39"/>
      <c r="Z278" s="13"/>
      <c r="AA278" s="39">
        <f t="shared" si="12"/>
        <v>-7.2811925769034058E-4</v>
      </c>
    </row>
    <row r="279" spans="1:27">
      <c r="A279" s="237">
        <v>42752</v>
      </c>
      <c r="B279" s="42">
        <f>EXP(-'Yield curve'!B268*$B$9/100)</f>
        <v>0.92016709539647656</v>
      </c>
      <c r="C279" s="42">
        <f>EXP(-'Yield curve'!C268*$C$9/100)</f>
        <v>0.85061130979109911</v>
      </c>
      <c r="D279" s="42">
        <f>EXP(-'Yield curve'!D268*$D$9/100)</f>
        <v>0.78709997940453114</v>
      </c>
      <c r="E279" s="42">
        <f>EXP(-'Yield curve'!E268*$E$9/100)</f>
        <v>0.72774832352530427</v>
      </c>
      <c r="F279" s="42">
        <f>EXP(-'Yield curve'!F268*$F$9/100)</f>
        <v>0.67334328342521488</v>
      </c>
      <c r="G279" s="42">
        <f>EXP(-'Yield curve'!G268*$G$9/100)</f>
        <v>0.62138774737000924</v>
      </c>
      <c r="H279" s="42">
        <f>EXP(-'Yield curve'!H268*$H$9/100)</f>
        <v>0.57321179831314062</v>
      </c>
      <c r="I279" s="42">
        <f>EXP(-'Yield curve'!I268*$I$9/100)</f>
        <v>0.52729242404304855</v>
      </c>
      <c r="J279" s="42">
        <f>EXP(-'Yield curve'!J268*$J$9/100)</f>
        <v>0.4845667917905026</v>
      </c>
      <c r="K279" s="42">
        <f>EXP(-'Yield curve'!K268*$K$9/100)</f>
        <v>0.44485806622294111</v>
      </c>
      <c r="L279" s="42">
        <f>EXP(-'Yield curve'!L268*$L$9/100)</f>
        <v>0.40781566832027188</v>
      </c>
      <c r="M279" s="42">
        <f>EXP(-'Yield curve'!M268*$M$9/100)</f>
        <v>0.37345416480449373</v>
      </c>
      <c r="N279" s="42">
        <f>EXP(-'Yield curve'!N268*$N$9/100)</f>
        <v>0.34161872602358218</v>
      </c>
      <c r="O279" s="42">
        <f>EXP(-'Yield curve'!O268*$O$9/100)</f>
        <v>0.31215981336188187</v>
      </c>
      <c r="P279" s="42">
        <f>EXP(-'Yield curve'!P268*$P$9/100)</f>
        <v>0.28493334592888409</v>
      </c>
      <c r="Q279" s="42">
        <f>EXP(-'Yield curve'!Q268*$Q$9/100)</f>
        <v>0.26038343092302896</v>
      </c>
      <c r="R279" s="42">
        <f>EXP(-'Yield curve'!R268*$R$9/100)</f>
        <v>0.23775845871455992</v>
      </c>
      <c r="S279" s="42">
        <f>EXP(-'Yield curve'!S268*$S$9/100)</f>
        <v>0.21692578251552433</v>
      </c>
      <c r="T279" s="42">
        <f>EXP(-'Yield curve'!T268*$T$9/100)</f>
        <v>0.19776021846812619</v>
      </c>
      <c r="U279" s="39">
        <f>EXP(-'Yield curve'!U268*$U$9/100)</f>
        <v>0.1801437744456871</v>
      </c>
      <c r="V279" s="39">
        <f t="shared" si="6"/>
        <v>75.464706682312695</v>
      </c>
      <c r="W279" s="39">
        <f t="shared" si="7"/>
        <v>5.0760750935960806</v>
      </c>
      <c r="X279" s="13"/>
      <c r="Y279" s="39"/>
      <c r="Z279" s="13"/>
      <c r="AA279" s="39">
        <f t="shared" si="12"/>
        <v>1.9604310975871453E-3</v>
      </c>
    </row>
    <row r="280" spans="1:27">
      <c r="A280" s="237">
        <v>42751</v>
      </c>
      <c r="B280" s="42">
        <f>EXP(-'Yield curve'!B269*$B$9/100)</f>
        <v>0.920075083287619</v>
      </c>
      <c r="C280" s="42">
        <f>EXP(-'Yield curve'!C269*$C$9/100)</f>
        <v>0.84993109286631441</v>
      </c>
      <c r="D280" s="42">
        <f>EXP(-'Yield curve'!D269*$D$9/100)</f>
        <v>0.78592021448032345</v>
      </c>
      <c r="E280" s="42">
        <f>EXP(-'Yield curve'!E269*$E$9/100)</f>
        <v>0.7262942814050547</v>
      </c>
      <c r="F280" s="42">
        <f>EXP(-'Yield curve'!F269*$F$9/100)</f>
        <v>0.67166202766200978</v>
      </c>
      <c r="G280" s="42">
        <f>EXP(-'Yield curve'!G269*$G$9/100)</f>
        <v>0.61971226337336216</v>
      </c>
      <c r="H280" s="42">
        <f>EXP(-'Yield curve'!H269*$H$9/100)</f>
        <v>0.5716090501723895</v>
      </c>
      <c r="I280" s="42">
        <f>EXP(-'Yield curve'!I269*$I$9/100)</f>
        <v>0.52574796591188155</v>
      </c>
      <c r="J280" s="42">
        <f>EXP(-'Yield curve'!J269*$J$9/100)</f>
        <v>0.48311526978677805</v>
      </c>
      <c r="K280" s="42">
        <f>EXP(-'Yield curve'!K269*$K$9/100)</f>
        <v>0.44352549188520946</v>
      </c>
      <c r="L280" s="42">
        <f>EXP(-'Yield curve'!L269*$L$9/100)</f>
        <v>0.40647209473053081</v>
      </c>
      <c r="M280" s="42">
        <f>EXP(-'Yield curve'!M269*$M$9/100)</f>
        <v>0.37211214689281752</v>
      </c>
      <c r="N280" s="42">
        <f>EXP(-'Yield curve'!N269*$N$9/100)</f>
        <v>0.34028900762837838</v>
      </c>
      <c r="O280" s="42">
        <f>EXP(-'Yield curve'!O269*$O$9/100)</f>
        <v>0.31085149154481029</v>
      </c>
      <c r="P280" s="42">
        <f>EXP(-'Yield curve'!P269*$P$9/100)</f>
        <v>0.2836540264997704</v>
      </c>
      <c r="Q280" s="42">
        <f>EXP(-'Yield curve'!Q269*$Q$9/100)</f>
        <v>0.25905367483717812</v>
      </c>
      <c r="R280" s="42">
        <f>EXP(-'Yield curve'!R269*$R$9/100)</f>
        <v>0.23638817874719834</v>
      </c>
      <c r="S280" s="42">
        <f>EXP(-'Yield curve'!S269*$S$9/100)</f>
        <v>0.21552464802342458</v>
      </c>
      <c r="T280" s="42">
        <f>EXP(-'Yield curve'!T269*$T$9/100)</f>
        <v>0.19633753176995977</v>
      </c>
      <c r="U280" s="39">
        <f>EXP(-'Yield curve'!U269*$U$9/100)</f>
        <v>0.17870837350933053</v>
      </c>
      <c r="V280" s="39">
        <f t="shared" si="6"/>
        <v>75.317052789844865</v>
      </c>
      <c r="W280" s="39">
        <f t="shared" si="7"/>
        <v>5.0676924068628626</v>
      </c>
      <c r="X280" s="13"/>
      <c r="Y280" s="39"/>
      <c r="Z280" s="13"/>
      <c r="AA280" s="39">
        <f t="shared" si="12"/>
        <v>-2.1190758709090929E-3</v>
      </c>
    </row>
    <row r="281" spans="1:27">
      <c r="A281" s="237">
        <v>42748</v>
      </c>
      <c r="B281" s="42">
        <f>EXP(-'Yield curve'!B270*$B$9/100)</f>
        <v>0.91979910216187144</v>
      </c>
      <c r="C281" s="42">
        <f>EXP(-'Yield curve'!C270*$C$9/100)</f>
        <v>0.85010109608464279</v>
      </c>
      <c r="D281" s="42">
        <f>EXP(-'Yield curve'!D270*$D$9/100)</f>
        <v>0.78709997940453114</v>
      </c>
      <c r="E281" s="42">
        <f>EXP(-'Yield curve'!E270*$E$9/100)</f>
        <v>0.72803948108234373</v>
      </c>
      <c r="F281" s="42">
        <f>EXP(-'Yield curve'!F270*$F$9/100)</f>
        <v>0.6740169634925337</v>
      </c>
      <c r="G281" s="42">
        <f>EXP(-'Yield curve'!G270*$G$9/100)</f>
        <v>0.62213386024504469</v>
      </c>
      <c r="H281" s="42">
        <f>EXP(-'Yield curve'!H270*$H$9/100)</f>
        <v>0.57401485684058207</v>
      </c>
      <c r="I281" s="42">
        <f>EXP(-'Yield curve'!I270*$I$9/100)</f>
        <v>0.52799594952119866</v>
      </c>
      <c r="J281" s="42">
        <f>EXP(-'Yield curve'!J270*$J$9/100)</f>
        <v>0.48514862096833844</v>
      </c>
      <c r="K281" s="42">
        <f>EXP(-'Yield curve'!K270*$K$9/100)</f>
        <v>0.44530314679235872</v>
      </c>
      <c r="L281" s="42">
        <f>EXP(-'Yield curve'!L270*$L$9/100)</f>
        <v>0.40817470406094986</v>
      </c>
      <c r="M281" s="42">
        <f>EXP(-'Yield curve'!M270*$M$9/100)</f>
        <v>0.37372314862570849</v>
      </c>
      <c r="N281" s="42">
        <f>EXP(-'Yield curve'!N270*$N$9/100)</f>
        <v>0.34179641395597288</v>
      </c>
      <c r="O281" s="42">
        <f>EXP(-'Yield curve'!O270*$O$9/100)</f>
        <v>0.31224723034742996</v>
      </c>
      <c r="P281" s="42">
        <f>EXP(-'Yield curve'!P270*$P$9/100)</f>
        <v>0.28493334592888409</v>
      </c>
      <c r="Q281" s="42">
        <f>EXP(-'Yield curve'!Q270*$Q$9/100)</f>
        <v>0.26030012155534343</v>
      </c>
      <c r="R281" s="42">
        <f>EXP(-'Yield curve'!R270*$R$9/100)</f>
        <v>0.23759683791993191</v>
      </c>
      <c r="S281" s="42">
        <f>EXP(-'Yield curve'!S270*$S$9/100)</f>
        <v>0.21669162913599224</v>
      </c>
      <c r="T281" s="42">
        <f>EXP(-'Yield curve'!T270*$T$9/100)</f>
        <v>0.19745985127295368</v>
      </c>
      <c r="U281" s="39">
        <f>EXP(-'Yield curve'!U270*$U$9/100)</f>
        <v>0.17978384694427296</v>
      </c>
      <c r="V281" s="39">
        <f t="shared" si="6"/>
        <v>75.476994267205242</v>
      </c>
      <c r="W281" s="39">
        <f t="shared" si="7"/>
        <v>5.0757845321369492</v>
      </c>
      <c r="X281" s="13"/>
      <c r="Y281" s="39"/>
      <c r="Z281" s="13"/>
      <c r="AA281" s="39">
        <f t="shared" si="12"/>
        <v>-3.092405551198274E-4</v>
      </c>
    </row>
    <row r="282" spans="1:27">
      <c r="A282" s="237">
        <v>42747</v>
      </c>
      <c r="B282" s="42">
        <f>EXP(-'Yield curve'!B271*$B$9/100)</f>
        <v>0.91961516073619476</v>
      </c>
      <c r="C282" s="42">
        <f>EXP(-'Yield curve'!C271*$C$9/100)</f>
        <v>0.84993109286631441</v>
      </c>
      <c r="D282" s="42">
        <f>EXP(-'Yield curve'!D271*$D$9/100)</f>
        <v>0.78662786106655347</v>
      </c>
      <c r="E282" s="42">
        <f>EXP(-'Yield curve'!E271*$E$9/100)</f>
        <v>0.72760278841459547</v>
      </c>
      <c r="F282" s="42">
        <f>EXP(-'Yield curve'!F271*$F$9/100)</f>
        <v>0.67368003924886766</v>
      </c>
      <c r="G282" s="42">
        <f>EXP(-'Yield curve'!G271*$G$9/100)</f>
        <v>0.62176069189059913</v>
      </c>
      <c r="H282" s="42">
        <f>EXP(-'Yield curve'!H271*$H$9/100)</f>
        <v>0.57361318704162467</v>
      </c>
      <c r="I282" s="42">
        <f>EXP(-'Yield curve'!I271*$I$9/100)</f>
        <v>0.52785516937284704</v>
      </c>
      <c r="J282" s="42">
        <f>EXP(-'Yield curve'!J271*$J$9/100)</f>
        <v>0.48529418738850022</v>
      </c>
      <c r="K282" s="42">
        <f>EXP(-'Yield curve'!K271*$K$9/100)</f>
        <v>0.44574867266496027</v>
      </c>
      <c r="L282" s="42">
        <f>EXP(-'Yield curve'!L271*$L$9/100)</f>
        <v>0.40880377736732382</v>
      </c>
      <c r="M282" s="42">
        <f>EXP(-'Yield curve'!M271*$M$9/100)</f>
        <v>0.3745312630761517</v>
      </c>
      <c r="N282" s="42">
        <f>EXP(-'Yield curve'!N271*$N$9/100)</f>
        <v>0.34277535091245875</v>
      </c>
      <c r="O282" s="42">
        <f>EXP(-'Yield curve'!O271*$O$9/100)</f>
        <v>0.31338588135350343</v>
      </c>
      <c r="P282" s="42">
        <f>EXP(-'Yield curve'!P271*$P$9/100)</f>
        <v>0.28621843526798951</v>
      </c>
      <c r="Q282" s="42">
        <f>EXP(-'Yield curve'!Q271*$Q$9/100)</f>
        <v>0.26163627581373605</v>
      </c>
      <c r="R282" s="42">
        <f>EXP(-'Yield curve'!R271*$R$9/100)</f>
        <v>0.23897412416595148</v>
      </c>
      <c r="S282" s="42">
        <f>EXP(-'Yield curve'!S271*$S$9/100)</f>
        <v>0.21810035021971141</v>
      </c>
      <c r="T282" s="42">
        <f>EXP(-'Yield curve'!T271*$T$9/100)</f>
        <v>0.19889067044081962</v>
      </c>
      <c r="U282" s="39">
        <f>EXP(-'Yield curve'!U271*$U$9/100)</f>
        <v>0.18122788617521662</v>
      </c>
      <c r="V282" s="39">
        <f t="shared" si="6"/>
        <v>75.500342034887851</v>
      </c>
      <c r="W282" s="39">
        <f t="shared" si="7"/>
        <v>5.084035644203877</v>
      </c>
      <c r="X282" s="13"/>
      <c r="Y282" s="39"/>
      <c r="Z282" s="13"/>
      <c r="AA282" s="39">
        <f t="shared" si="12"/>
        <v>5.5110318553572846E-3</v>
      </c>
    </row>
    <row r="283" spans="1:27">
      <c r="A283" s="237">
        <v>42746</v>
      </c>
      <c r="B283" s="42">
        <f>EXP(-'Yield curve'!B272*$B$9/100)</f>
        <v>0.91943125609512466</v>
      </c>
      <c r="C283" s="42">
        <f>EXP(-'Yield curve'!C272*$C$9/100)</f>
        <v>0.84874202188020675</v>
      </c>
      <c r="D283" s="42">
        <f>EXP(-'Yield curve'!D272*$D$9/100)</f>
        <v>0.78427151377155646</v>
      </c>
      <c r="E283" s="42">
        <f>EXP(-'Yield curve'!E272*$E$9/100)</f>
        <v>0.72397385436791528</v>
      </c>
      <c r="F283" s="42">
        <f>EXP(-'Yield curve'!F272*$F$9/100)</f>
        <v>0.66864633892615943</v>
      </c>
      <c r="G283" s="42">
        <f>EXP(-'Yield curve'!G272*$G$9/100)</f>
        <v>0.61637483631414958</v>
      </c>
      <c r="H283" s="42">
        <f>EXP(-'Yield curve'!H272*$H$9/100)</f>
        <v>0.56801923295385448</v>
      </c>
      <c r="I283" s="42">
        <f>EXP(-'Yield curve'!I272*$I$9/100)</f>
        <v>0.52225463684095164</v>
      </c>
      <c r="J283" s="42">
        <f>EXP(-'Yield curve'!J272*$J$9/100)</f>
        <v>0.47979324857852645</v>
      </c>
      <c r="K283" s="42">
        <f>EXP(-'Yield curve'!K272*$K$9/100)</f>
        <v>0.4404316545059993</v>
      </c>
      <c r="L283" s="42">
        <f>EXP(-'Yield curve'!L272*$L$9/100)</f>
        <v>0.40370938658757677</v>
      </c>
      <c r="M283" s="42">
        <f>EXP(-'Yield curve'!M272*$M$9/100)</f>
        <v>0.36970865590205204</v>
      </c>
      <c r="N283" s="42">
        <f>EXP(-'Yield curve'!N272*$N$9/100)</f>
        <v>0.33826015168807694</v>
      </c>
      <c r="O283" s="42">
        <f>EXP(-'Yield curve'!O272*$O$9/100)</f>
        <v>0.30920215274102858</v>
      </c>
      <c r="P283" s="42">
        <f>EXP(-'Yield curve'!P272*$P$9/100)</f>
        <v>0.28238045107438636</v>
      </c>
      <c r="Q283" s="42">
        <f>EXP(-'Yield curve'!Q272*$Q$9/100)</f>
        <v>0.25797824998445468</v>
      </c>
      <c r="R283" s="42">
        <f>EXP(-'Yield curve'!R272*$R$9/100)</f>
        <v>0.23550573815120024</v>
      </c>
      <c r="S283" s="42">
        <f>EXP(-'Yield curve'!S272*$S$9/100)</f>
        <v>0.21482747818884479</v>
      </c>
      <c r="T283" s="42">
        <f>EXP(-'Yield curve'!T272*$T$9/100)</f>
        <v>0.19581596792289968</v>
      </c>
      <c r="U283" s="39">
        <f>EXP(-'Yield curve'!U272*$U$9/100)</f>
        <v>0.1783513139409002</v>
      </c>
      <c r="V283" s="39">
        <f t="shared" si="6"/>
        <v>75.08653773352988</v>
      </c>
      <c r="W283" s="39">
        <f t="shared" si="7"/>
        <v>5.0620010528338435</v>
      </c>
      <c r="X283" s="13"/>
      <c r="Y283" s="39"/>
      <c r="Z283" s="13"/>
      <c r="AA283" s="39">
        <f t="shared" si="12"/>
        <v>-2.4865653825313361E-3</v>
      </c>
    </row>
    <row r="284" spans="1:27">
      <c r="A284" s="237">
        <v>42745</v>
      </c>
      <c r="B284" s="42">
        <f>EXP(-'Yield curve'!B273*$B$9/100)</f>
        <v>0.91979910216187144</v>
      </c>
      <c r="C284" s="42">
        <f>EXP(-'Yield curve'!C273*$C$9/100)</f>
        <v>0.84857229044953952</v>
      </c>
      <c r="D284" s="42">
        <f>EXP(-'Yield curve'!D273*$D$9/100)</f>
        <v>0.78450683052143555</v>
      </c>
      <c r="E284" s="42">
        <f>EXP(-'Yield curve'!E273*$E$9/100)</f>
        <v>0.72484314446289899</v>
      </c>
      <c r="F284" s="42">
        <f>EXP(-'Yield curve'!F273*$F$9/100)</f>
        <v>0.67032004603563933</v>
      </c>
      <c r="G284" s="42">
        <f>EXP(-'Yield curve'!G273*$G$9/100)</f>
        <v>0.61822673728562372</v>
      </c>
      <c r="H284" s="42">
        <f>EXP(-'Yield curve'!H273*$H$9/100)</f>
        <v>0.57001078344951972</v>
      </c>
      <c r="I284" s="42">
        <f>EXP(-'Yield curve'!I273*$I$9/100)</f>
        <v>0.52462756576967662</v>
      </c>
      <c r="J284" s="42">
        <f>EXP(-'Yield curve'!J273*$J$9/100)</f>
        <v>0.48253587916693269</v>
      </c>
      <c r="K284" s="42">
        <f>EXP(-'Yield curve'!K273*$K$9/100)</f>
        <v>0.44352549188520946</v>
      </c>
      <c r="L284" s="42">
        <f>EXP(-'Yield curve'!L273*$L$9/100)</f>
        <v>0.40674045486215493</v>
      </c>
      <c r="M284" s="42">
        <f>EXP(-'Yield curve'!M273*$M$9/100)</f>
        <v>0.3726483743754706</v>
      </c>
      <c r="N284" s="42">
        <f>EXP(-'Yield curve'!N273*$N$9/100)</f>
        <v>0.34108621627658098</v>
      </c>
      <c r="O284" s="42">
        <f>EXP(-'Yield curve'!O273*$O$9/100)</f>
        <v>0.31189770921781007</v>
      </c>
      <c r="P284" s="42">
        <f>EXP(-'Yield curve'!P273*$P$9/100)</f>
        <v>0.28493334592888409</v>
      </c>
      <c r="Q284" s="42">
        <f>EXP(-'Yield curve'!Q273*$Q$9/100)</f>
        <v>0.26038343092302896</v>
      </c>
      <c r="R284" s="42">
        <f>EXP(-'Yield curve'!R273*$R$9/100)</f>
        <v>0.23775845871455992</v>
      </c>
      <c r="S284" s="42">
        <f>EXP(-'Yield curve'!S273*$S$9/100)</f>
        <v>0.21692578251552433</v>
      </c>
      <c r="T284" s="42">
        <f>EXP(-'Yield curve'!T273*$T$9/100)</f>
        <v>0.19776021846812619</v>
      </c>
      <c r="U284" s="39">
        <f>EXP(-'Yield curve'!U273*$U$9/100)</f>
        <v>0.1801437744456871</v>
      </c>
      <c r="V284" s="39">
        <f t="shared" si="6"/>
        <v>75.273710736862839</v>
      </c>
      <c r="W284" s="39">
        <f t="shared" si="7"/>
        <v>5.0759119382007514</v>
      </c>
      <c r="X284" s="13"/>
      <c r="Y284" s="39"/>
      <c r="Z284" s="13"/>
      <c r="AA284" s="39">
        <f t="shared" si="12"/>
        <v>4.1720573759953528E-3</v>
      </c>
    </row>
    <row r="285" spans="1:27">
      <c r="A285" s="237">
        <v>42744</v>
      </c>
      <c r="B285" s="42">
        <f>EXP(-'Yield curve'!B274*$B$9/100)</f>
        <v>0.91860414022261205</v>
      </c>
      <c r="C285" s="42">
        <f>EXP(-'Yield curve'!C274*$C$9/100)</f>
        <v>0.84823292941009243</v>
      </c>
      <c r="D285" s="42">
        <f>EXP(-'Yield curve'!D274*$D$9/100)</f>
        <v>0.78286109480465094</v>
      </c>
      <c r="E285" s="42">
        <f>EXP(-'Yield curve'!E274*$E$9/100)</f>
        <v>0.72223840049509747</v>
      </c>
      <c r="F285" s="42">
        <f>EXP(-'Yield curve'!F274*$F$9/100)</f>
        <v>0.66664340581125292</v>
      </c>
      <c r="G285" s="42">
        <f>EXP(-'Yield curve'!G274*$G$9/100)</f>
        <v>0.61452848272036287</v>
      </c>
      <c r="H285" s="42">
        <f>EXP(-'Yield curve'!H274*$H$9/100)</f>
        <v>0.56643100366023769</v>
      </c>
      <c r="I285" s="42">
        <f>EXP(-'Yield curve'!I274*$I$9/100)</f>
        <v>0.52100272860333441</v>
      </c>
      <c r="J285" s="42">
        <f>EXP(-'Yield curve'!J274*$J$9/100)</f>
        <v>0.4789303975299985</v>
      </c>
      <c r="K285" s="42">
        <f>EXP(-'Yield curve'!K274*$K$9/100)</f>
        <v>0.43999144299393356</v>
      </c>
      <c r="L285" s="42">
        <f>EXP(-'Yield curve'!L274*$L$9/100)</f>
        <v>0.40335427859781137</v>
      </c>
      <c r="M285" s="42">
        <f>EXP(-'Yield curve'!M274*$M$9/100)</f>
        <v>0.36944256147529148</v>
      </c>
      <c r="N285" s="42">
        <f>EXP(-'Yield curve'!N274*$N$9/100)</f>
        <v>0.33808430213404556</v>
      </c>
      <c r="O285" s="42">
        <f>EXP(-'Yield curve'!O274*$O$9/100)</f>
        <v>0.30911558825785435</v>
      </c>
      <c r="P285" s="42">
        <f>EXP(-'Yield curve'!P274*$P$9/100)</f>
        <v>0.28238045107438636</v>
      </c>
      <c r="Q285" s="42">
        <f>EXP(-'Yield curve'!Q274*$Q$9/100)</f>
        <v>0.25789571015153723</v>
      </c>
      <c r="R285" s="42">
        <f>EXP(-'Yield curve'!R274*$R$9/100)</f>
        <v>0.23534564868584448</v>
      </c>
      <c r="S285" s="42">
        <f>EXP(-'Yield curve'!S274*$S$9/100)</f>
        <v>0.21459558975469473</v>
      </c>
      <c r="T285" s="42">
        <f>EXP(-'Yield curve'!T274*$T$9/100)</f>
        <v>0.19551855374369517</v>
      </c>
      <c r="U285" s="39">
        <f>EXP(-'Yield curve'!U274*$U$9/100)</f>
        <v>0.17799496777796328</v>
      </c>
      <c r="V285" s="39">
        <f t="shared" si="6"/>
        <v>74.960969272099419</v>
      </c>
      <c r="W285" s="39">
        <f t="shared" si="7"/>
        <v>5.0615085686260732</v>
      </c>
      <c r="X285" s="13"/>
      <c r="Y285" s="39"/>
      <c r="Z285" s="13"/>
      <c r="AA285" s="39">
        <f t="shared" si="12"/>
        <v>4.4813481839296454E-3</v>
      </c>
    </row>
    <row r="286" spans="1:27">
      <c r="A286" s="237">
        <v>42741</v>
      </c>
      <c r="B286" s="42">
        <f>EXP(-'Yield curve'!B275*$B$9/100)</f>
        <v>0.91989108667123642</v>
      </c>
      <c r="C286" s="42">
        <f>EXP(-'Yield curve'!C275*$C$9/100)</f>
        <v>0.84806329978773809</v>
      </c>
      <c r="D286" s="42">
        <f>EXP(-'Yield curve'!D275*$D$9/100)</f>
        <v>0.78262627170143628</v>
      </c>
      <c r="E286" s="42">
        <f>EXP(-'Yield curve'!E275*$E$9/100)</f>
        <v>0.72151652309345959</v>
      </c>
      <c r="F286" s="42">
        <f>EXP(-'Yield curve'!F275*$F$9/100)</f>
        <v>0.66531145139802839</v>
      </c>
      <c r="G286" s="42">
        <f>EXP(-'Yield curve'!G275*$G$9/100)</f>
        <v>0.61213648905724771</v>
      </c>
      <c r="H286" s="42">
        <f>EXP(-'Yield curve'!H275*$H$9/100)</f>
        <v>0.56287370559184913</v>
      </c>
      <c r="I286" s="42">
        <f>EXP(-'Yield curve'!I275*$I$9/100)</f>
        <v>0.51657575394131605</v>
      </c>
      <c r="J286" s="42">
        <f>EXP(-'Yield curve'!J275*$J$9/100)</f>
        <v>0.47364366576014527</v>
      </c>
      <c r="K286" s="42">
        <f>EXP(-'Yield curve'!K275*$K$9/100)</f>
        <v>0.4338744814329909</v>
      </c>
      <c r="L286" s="42">
        <f>EXP(-'Yield curve'!L275*$L$9/100)</f>
        <v>0.39692814882588245</v>
      </c>
      <c r="M286" s="42">
        <f>EXP(-'Yield curve'!M275*$M$9/100)</f>
        <v>0.36276501352395324</v>
      </c>
      <c r="N286" s="42">
        <f>EXP(-'Yield curve'!N275*$N$9/100)</f>
        <v>0.33121088224198098</v>
      </c>
      <c r="O286" s="42">
        <f>EXP(-'Yield curve'!O275*$O$9/100)</f>
        <v>0.30209915127828346</v>
      </c>
      <c r="P286" s="42">
        <f>EXP(-'Yield curve'!P275*$P$9/100)</f>
        <v>0.27527078308975234</v>
      </c>
      <c r="Q286" s="42">
        <f>EXP(-'Yield curve'!Q275*$Q$9/100)</f>
        <v>0.25097548849935652</v>
      </c>
      <c r="R286" s="42">
        <f>EXP(-'Yield curve'!R275*$R$9/100)</f>
        <v>0.22864150098093136</v>
      </c>
      <c r="S286" s="42">
        <f>EXP(-'Yield curve'!S275*$S$9/100)</f>
        <v>0.20812841707579721</v>
      </c>
      <c r="T286" s="42">
        <f>EXP(-'Yield curve'!T275*$T$9/100)</f>
        <v>0.18930420643790155</v>
      </c>
      <c r="U286" s="39">
        <f>EXP(-'Yield curve'!U275*$U$9/100)</f>
        <v>0.17204486382305054</v>
      </c>
      <c r="V286" s="39">
        <f t="shared" si="6"/>
        <v>74.626541754733893</v>
      </c>
      <c r="W286" s="39">
        <f t="shared" si="7"/>
        <v>5.0193756444665336</v>
      </c>
      <c r="X286" s="13"/>
      <c r="Y286" s="39"/>
      <c r="Z286" s="13"/>
      <c r="AA286" s="39">
        <f t="shared" si="12"/>
        <v>6.5096904354833285E-4</v>
      </c>
    </row>
    <row r="287" spans="1:27">
      <c r="A287" s="237">
        <v>42740</v>
      </c>
      <c r="B287" s="42">
        <f>EXP(-'Yield curve'!B276*$B$9/100)</f>
        <v>0.91970712685049749</v>
      </c>
      <c r="C287" s="42">
        <f>EXP(-'Yield curve'!C276*$C$9/100)</f>
        <v>0.84925141989745812</v>
      </c>
      <c r="D287" s="42">
        <f>EXP(-'Yield curve'!D276*$D$9/100)</f>
        <v>0.7835659869438576</v>
      </c>
      <c r="E287" s="42">
        <f>EXP(-'Yield curve'!E276*$E$9/100)</f>
        <v>0.72194956290626833</v>
      </c>
      <c r="F287" s="42">
        <f>EXP(-'Yield curve'!F276*$F$9/100)</f>
        <v>0.66497887882240192</v>
      </c>
      <c r="G287" s="42">
        <f>EXP(-'Yield curve'!G276*$G$9/100)</f>
        <v>0.6114023658324087</v>
      </c>
      <c r="H287" s="42">
        <f>EXP(-'Yield curve'!H276*$H$9/100)</f>
        <v>0.56169291107828756</v>
      </c>
      <c r="I287" s="42">
        <f>EXP(-'Yield curve'!I276*$I$9/100)</f>
        <v>0.51547490032760479</v>
      </c>
      <c r="J287" s="42">
        <f>EXP(-'Yield curve'!J276*$J$9/100)</f>
        <v>0.47265005771564655</v>
      </c>
      <c r="K287" s="42">
        <f>EXP(-'Yield curve'!K276*$K$9/100)</f>
        <v>0.43300759964087771</v>
      </c>
      <c r="L287" s="42">
        <f>EXP(-'Yield curve'!L276*$L$9/100)</f>
        <v>0.39596874405371973</v>
      </c>
      <c r="M287" s="42">
        <f>EXP(-'Yield curve'!M276*$M$9/100)</f>
        <v>0.36172175330082695</v>
      </c>
      <c r="N287" s="42">
        <f>EXP(-'Yield curve'!N276*$N$9/100)</f>
        <v>0.33009327927301574</v>
      </c>
      <c r="O287" s="42">
        <f>EXP(-'Yield curve'!O276*$O$9/100)</f>
        <v>0.30091724066355291</v>
      </c>
      <c r="P287" s="42">
        <f>EXP(-'Yield curve'!P276*$P$9/100)</f>
        <v>0.27403484750655122</v>
      </c>
      <c r="Q287" s="42">
        <f>EXP(-'Yield curve'!Q276*$Q$9/100)</f>
        <v>0.24969377797711489</v>
      </c>
      <c r="R287" s="42">
        <f>EXP(-'Yield curve'!R276*$R$9/100)</f>
        <v>0.22732376503077628</v>
      </c>
      <c r="S287" s="42">
        <f>EXP(-'Yield curve'!S276*$S$9/100)</f>
        <v>0.20678410520761176</v>
      </c>
      <c r="T287" s="42">
        <f>EXP(-'Yield curve'!T276*$T$9/100)</f>
        <v>0.18794235227687592</v>
      </c>
      <c r="U287" s="39">
        <f>EXP(-'Yield curve'!U276*$U$9/100)</f>
        <v>0.17067399569626215</v>
      </c>
      <c r="V287" s="39">
        <f t="shared" si="6"/>
        <v>74.577993789447021</v>
      </c>
      <c r="W287" s="39">
        <f t="shared" si="7"/>
        <v>5.0105316266542017</v>
      </c>
      <c r="X287" s="13"/>
      <c r="Y287" s="39"/>
      <c r="Z287" s="13"/>
      <c r="AA287" s="39">
        <f t="shared" si="12"/>
        <v>2.0926666704890184E-3</v>
      </c>
    </row>
    <row r="288" spans="1:27">
      <c r="A288" s="237">
        <v>42739</v>
      </c>
      <c r="B288" s="42">
        <f>EXP(-'Yield curve'!B277*$B$9/100)</f>
        <v>0.91952320381804376</v>
      </c>
      <c r="C288" s="42">
        <f>EXP(-'Yield curve'!C277*$C$9/100)</f>
        <v>0.84908158659737476</v>
      </c>
      <c r="D288" s="42">
        <f>EXP(-'Yield curve'!D277*$D$9/100)</f>
        <v>0.78333095240471806</v>
      </c>
      <c r="E288" s="42">
        <f>EXP(-'Yield curve'!E277*$E$9/100)</f>
        <v>0.72137223421820951</v>
      </c>
      <c r="F288" s="42">
        <f>EXP(-'Yield curve'!F277*$F$9/100)</f>
        <v>0.66398215823149653</v>
      </c>
      <c r="G288" s="42">
        <f>EXP(-'Yield curve'!G277*$G$9/100)</f>
        <v>0.60993675958539828</v>
      </c>
      <c r="H288" s="42">
        <f>EXP(-'Yield curve'!H277*$H$9/100)</f>
        <v>0.55973042224833958</v>
      </c>
      <c r="I288" s="42">
        <f>EXP(-'Yield curve'!I277*$I$9/100)</f>
        <v>0.51314336957545204</v>
      </c>
      <c r="J288" s="42">
        <f>EXP(-'Yield curve'!J277*$J$9/100)</f>
        <v>0.46996361601903969</v>
      </c>
      <c r="K288" s="42">
        <f>EXP(-'Yield curve'!K277*$K$9/100)</f>
        <v>0.42998713041923986</v>
      </c>
      <c r="L288" s="42">
        <f>EXP(-'Yield curve'!L277*$L$9/100)</f>
        <v>0.39301794758516428</v>
      </c>
      <c r="M288" s="42">
        <f>EXP(-'Yield curve'!M277*$M$9/100)</f>
        <v>0.35886823187544054</v>
      </c>
      <c r="N288" s="42">
        <f>EXP(-'Yield curve'!N277*$N$9/100)</f>
        <v>0.32735829649464337</v>
      </c>
      <c r="O288" s="42">
        <f>EXP(-'Yield curve'!O277*$O$9/100)</f>
        <v>0.29831658220062285</v>
      </c>
      <c r="P288" s="42">
        <f>EXP(-'Yield curve'!P277*$P$9/100)</f>
        <v>0.27157959906986201</v>
      </c>
      <c r="Q288" s="42">
        <f>EXP(-'Yield curve'!Q277*$Q$9/100)</f>
        <v>0.24746651476629236</v>
      </c>
      <c r="R288" s="42">
        <f>EXP(-'Yield curve'!R277*$R$9/100)</f>
        <v>0.22532307900883841</v>
      </c>
      <c r="S288" s="42">
        <f>EXP(-'Yield curve'!S277*$S$9/100)</f>
        <v>0.20500518653357336</v>
      </c>
      <c r="T288" s="42">
        <f>EXP(-'Yield curve'!T277*$T$9/100)</f>
        <v>0.18637770355620575</v>
      </c>
      <c r="U288" s="39">
        <f>EXP(-'Yield curve'!U277*$U$9/100)</f>
        <v>0.16931405076345515</v>
      </c>
      <c r="V288" s="39">
        <f t="shared" si="6"/>
        <v>74.422252821424919</v>
      </c>
      <c r="W288" s="39">
        <f t="shared" si="7"/>
        <v>4.9982588013769123</v>
      </c>
      <c r="X288" s="13"/>
      <c r="Y288" s="39"/>
      <c r="Z288" s="13"/>
      <c r="AA288" s="39">
        <f t="shared" si="12"/>
        <v>2.2695635687663973E-4</v>
      </c>
    </row>
    <row r="289" spans="1:27">
      <c r="A289" s="237">
        <v>42738</v>
      </c>
      <c r="B289" s="42">
        <f>EXP(-'Yield curve'!B278*$B$9/100)</f>
        <v>0.91943125609512466</v>
      </c>
      <c r="C289" s="42">
        <f>EXP(-'Yield curve'!C278*$C$9/100)</f>
        <v>0.84789370408791587</v>
      </c>
      <c r="D289" s="42">
        <f>EXP(-'Yield curve'!D278*$D$9/100)</f>
        <v>0.78168768344098138</v>
      </c>
      <c r="E289" s="42">
        <f>EXP(-'Yield curve'!E278*$E$9/100)</f>
        <v>0.71993093153289256</v>
      </c>
      <c r="F289" s="42">
        <f>EXP(-'Yield curve'!F278*$F$9/100)</f>
        <v>0.66298693160072741</v>
      </c>
      <c r="G289" s="42">
        <f>EXP(-'Yield curve'!G278*$G$9/100)</f>
        <v>0.60957090729630925</v>
      </c>
      <c r="H289" s="42">
        <f>EXP(-'Yield curve'!H278*$H$9/100)</f>
        <v>0.56012237070987048</v>
      </c>
      <c r="I289" s="42">
        <f>EXP(-'Yield curve'!I278*$I$9/100)</f>
        <v>0.51369101452838262</v>
      </c>
      <c r="J289" s="42">
        <f>EXP(-'Yield curve'!J278*$J$9/100)</f>
        <v>0.47066909041658989</v>
      </c>
      <c r="K289" s="42">
        <f>EXP(-'Yield curve'!K278*$K$9/100)</f>
        <v>0.430847965227942</v>
      </c>
      <c r="L289" s="42">
        <f>EXP(-'Yield curve'!L278*$L$9/100)</f>
        <v>0.39397020278237677</v>
      </c>
      <c r="M289" s="42">
        <f>EXP(-'Yield curve'!M278*$M$9/100)</f>
        <v>0.35990326211136864</v>
      </c>
      <c r="N289" s="42">
        <f>EXP(-'Yield curve'!N278*$N$9/100)</f>
        <v>0.32846663958143263</v>
      </c>
      <c r="O289" s="42">
        <f>EXP(-'Yield curve'!O278*$O$9/100)</f>
        <v>0.29948827822666479</v>
      </c>
      <c r="P289" s="42">
        <f>EXP(-'Yield curve'!P278*$P$9/100)</f>
        <v>0.27280446113837642</v>
      </c>
      <c r="Q289" s="42">
        <f>EXP(-'Yield curve'!Q278*$Q$9/100)</f>
        <v>0.24865720941820227</v>
      </c>
      <c r="R289" s="42">
        <f>EXP(-'Yield curve'!R278*$R$9/100)</f>
        <v>0.22647516202633922</v>
      </c>
      <c r="S289" s="42">
        <f>EXP(-'Yield curve'!S278*$S$9/100)</f>
        <v>0.20611520890390156</v>
      </c>
      <c r="T289" s="42">
        <f>EXP(-'Yield curve'!T278*$T$9/100)</f>
        <v>0.18744308993311831</v>
      </c>
      <c r="U289" s="39">
        <f>EXP(-'Yield curve'!U278*$U$9/100)</f>
        <v>0.17033298882540943</v>
      </c>
      <c r="V289" s="39">
        <f t="shared" si="6"/>
        <v>74.405366050614006</v>
      </c>
      <c r="W289" s="39">
        <f t="shared" si="7"/>
        <v>5.0062127892703074</v>
      </c>
      <c r="X289" s="13"/>
      <c r="Y289" s="39"/>
      <c r="Z289" s="13"/>
      <c r="AA289" s="39">
        <f t="shared" si="12"/>
        <v>1.1269297006823997E-3</v>
      </c>
    </row>
    <row r="290" spans="1:27">
      <c r="A290" s="237">
        <v>42734</v>
      </c>
      <c r="B290" s="42">
        <f>EXP(-'Yield curve'!B279*$B$9/100)</f>
        <v>0.91897165537683168</v>
      </c>
      <c r="C290" s="42">
        <f>EXP(-'Yield curve'!C279*$C$9/100)</f>
        <v>0.84603038833778488</v>
      </c>
      <c r="D290" s="42">
        <f>EXP(-'Yield curve'!D279*$D$9/100)</f>
        <v>0.77957997338470042</v>
      </c>
      <c r="E290" s="42">
        <f>EXP(-'Yield curve'!E279*$E$9/100)</f>
        <v>0.71748732285444328</v>
      </c>
      <c r="F290" s="42">
        <f>EXP(-'Yield curve'!F279*$F$9/100)</f>
        <v>0.66034028070498285</v>
      </c>
      <c r="G290" s="42">
        <f>EXP(-'Yield curve'!G279*$G$9/100)</f>
        <v>0.60683400087145989</v>
      </c>
      <c r="H290" s="42">
        <f>EXP(-'Yield curve'!H279*$H$9/100)</f>
        <v>0.55738448439292054</v>
      </c>
      <c r="I290" s="42">
        <f>EXP(-'Yield curve'!I279*$I$9/100)</f>
        <v>0.5113675524224367</v>
      </c>
      <c r="J290" s="42">
        <f>EXP(-'Yield curve'!J279*$J$9/100)</f>
        <v>0.4688370557536613</v>
      </c>
      <c r="K290" s="42">
        <f>EXP(-'Yield curve'!K279*$K$9/100)</f>
        <v>0.42955735821073915</v>
      </c>
      <c r="L290" s="42">
        <f>EXP(-'Yield curve'!L279*$L$9/100)</f>
        <v>0.39336395560023679</v>
      </c>
      <c r="M290" s="42">
        <f>EXP(-'Yield curve'!M279*$M$9/100)</f>
        <v>0.35998964926031868</v>
      </c>
      <c r="N290" s="42">
        <f>EXP(-'Yield curve'!N279*$N$9/100)</f>
        <v>0.32923615149586483</v>
      </c>
      <c r="O290" s="42">
        <f>EXP(-'Yield curve'!O279*$O$9/100)</f>
        <v>0.30091724066355302</v>
      </c>
      <c r="P290" s="42">
        <f>EXP(-'Yield curve'!P279*$P$9/100)</f>
        <v>0.27485818643996696</v>
      </c>
      <c r="Q290" s="42">
        <f>EXP(-'Yield curve'!Q279*$Q$9/100)</f>
        <v>0.25105581350699213</v>
      </c>
      <c r="R290" s="42">
        <f>EXP(-'Yield curve'!R279*$R$9/100)</f>
        <v>0.2291863158257606</v>
      </c>
      <c r="S290" s="42">
        <f>EXP(-'Yield curve'!S279*$S$9/100)</f>
        <v>0.20910474088343631</v>
      </c>
      <c r="T290" s="42">
        <f>EXP(-'Yield curve'!T279*$T$9/100)</f>
        <v>0.19067592876718961</v>
      </c>
      <c r="U290" s="39">
        <f>EXP(-'Yield curve'!U279*$U$9/100)</f>
        <v>0.17377394345044514</v>
      </c>
      <c r="V290" s="39">
        <f t="shared" si="6"/>
        <v>74.321610819978417</v>
      </c>
      <c r="W290" s="39">
        <f t="shared" si="7"/>
        <v>5.0223523513566439</v>
      </c>
      <c r="X290" s="13"/>
      <c r="Y290" s="39"/>
      <c r="Z290" s="13"/>
      <c r="AA290" s="39">
        <f t="shared" si="12"/>
        <v>-2.9480434239340658E-3</v>
      </c>
    </row>
    <row r="291" spans="1:27">
      <c r="A291" s="237">
        <v>42733</v>
      </c>
      <c r="B291" s="42">
        <f>EXP(-'Yield curve'!B280*$B$9/100)</f>
        <v>0.91823677204505672</v>
      </c>
      <c r="C291" s="42">
        <f>EXP(-'Yield curve'!C280*$C$9/100)</f>
        <v>0.84569204385585739</v>
      </c>
      <c r="D291" s="42">
        <f>EXP(-'Yield curve'!D280*$D$9/100)</f>
        <v>0.78004786172119556</v>
      </c>
      <c r="E291" s="42">
        <f>EXP(-'Yield curve'!E280*$E$9/100)</f>
        <v>0.71877996306275593</v>
      </c>
      <c r="F291" s="42">
        <f>EXP(-'Yield curve'!F280*$F$9/100)</f>
        <v>0.66265552099448299</v>
      </c>
      <c r="G291" s="42">
        <f>EXP(-'Yield curve'!G280*$G$9/100)</f>
        <v>0.60957090729630925</v>
      </c>
      <c r="H291" s="42">
        <f>EXP(-'Yield curve'!H280*$H$9/100)</f>
        <v>0.56051459363137401</v>
      </c>
      <c r="I291" s="42">
        <f>EXP(-'Yield curve'!I280*$I$9/100)</f>
        <v>0.51465079994319618</v>
      </c>
      <c r="J291" s="42">
        <f>EXP(-'Yield curve'!J280*$J$9/100)</f>
        <v>0.47222486402956182</v>
      </c>
      <c r="K291" s="42">
        <f>EXP(-'Yield curve'!K280*$K$9/100)</f>
        <v>0.43300759964087771</v>
      </c>
      <c r="L291" s="42">
        <f>EXP(-'Yield curve'!L280*$L$9/100)</f>
        <v>0.39675353885740922</v>
      </c>
      <c r="M291" s="42">
        <f>EXP(-'Yield curve'!M280*$M$9/100)</f>
        <v>0.36328777143879387</v>
      </c>
      <c r="N291" s="42">
        <f>EXP(-'Yield curve'!N280*$N$9/100)</f>
        <v>0.33241868672392205</v>
      </c>
      <c r="O291" s="42">
        <f>EXP(-'Yield curve'!O280*$O$9/100)</f>
        <v>0.30396582550410417</v>
      </c>
      <c r="P291" s="42">
        <f>EXP(-'Yield curve'!P280*$P$9/100)</f>
        <v>0.27775940212506323</v>
      </c>
      <c r="Q291" s="42">
        <f>EXP(-'Yield curve'!Q280*$Q$9/100)</f>
        <v>0.25396469949198552</v>
      </c>
      <c r="R291" s="42">
        <f>EXP(-'Yield curve'!R280*$R$9/100)</f>
        <v>0.23208769106577598</v>
      </c>
      <c r="S291" s="42">
        <f>EXP(-'Yield curve'!S280*$S$9/100)</f>
        <v>0.21198494944801491</v>
      </c>
      <c r="T291" s="42">
        <f>EXP(-'Yield curve'!T280*$T$9/100)</f>
        <v>0.19352278916200391</v>
      </c>
      <c r="U291" s="39">
        <f>EXP(-'Yield curve'!U280*$U$9/100)</f>
        <v>0.17657668871613388</v>
      </c>
      <c r="V291" s="39">
        <f t="shared" si="6"/>
        <v>74.541361992010053</v>
      </c>
      <c r="W291" s="39">
        <f t="shared" si="7"/>
        <v>5.043145145267582</v>
      </c>
      <c r="X291" s="13"/>
      <c r="Y291" s="39"/>
      <c r="Z291" s="13"/>
      <c r="AA291" s="39">
        <f t="shared" si="12"/>
        <v>3.6366195264772028E-3</v>
      </c>
    </row>
    <row r="292" spans="1:27">
      <c r="A292" s="237">
        <v>42732</v>
      </c>
      <c r="B292" s="42">
        <f>EXP(-'Yield curve'!B281*$B$9/100)</f>
        <v>0.9181449529588831</v>
      </c>
      <c r="C292" s="42">
        <f>EXP(-'Yield curve'!C281*$C$9/100)</f>
        <v>0.84501576077007545</v>
      </c>
      <c r="D292" s="42">
        <f>EXP(-'Yield curve'!D281*$D$9/100)</f>
        <v>0.77841148001374405</v>
      </c>
      <c r="E292" s="42">
        <f>EXP(-'Yield curve'!E281*$E$9/100)</f>
        <v>0.71662685445131602</v>
      </c>
      <c r="F292" s="42">
        <f>EXP(-'Yield curve'!F281*$F$9/100)</f>
        <v>0.66001019309341014</v>
      </c>
      <c r="G292" s="42">
        <f>EXP(-'Yield curve'!G281*$G$9/100)</f>
        <v>0.6066519779759979</v>
      </c>
      <c r="H292" s="42">
        <f>EXP(-'Yield curve'!H281*$H$9/100)</f>
        <v>0.55738448439292054</v>
      </c>
      <c r="I292" s="42">
        <f>EXP(-'Yield curve'!I281*$I$9/100)</f>
        <v>0.5113675524224367</v>
      </c>
      <c r="J292" s="42">
        <f>EXP(-'Yield curve'!J281*$J$9/100)</f>
        <v>0.4688370557536613</v>
      </c>
      <c r="K292" s="42">
        <f>EXP(-'Yield curve'!K281*$K$9/100)</f>
        <v>0.42955735821073915</v>
      </c>
      <c r="L292" s="42">
        <f>EXP(-'Yield curve'!L281*$L$9/100)</f>
        <v>0.39327742504871444</v>
      </c>
      <c r="M292" s="42">
        <f>EXP(-'Yield curve'!M281*$M$9/100)</f>
        <v>0.35981689569284686</v>
      </c>
      <c r="N292" s="42">
        <f>EXP(-'Yield curve'!N281*$N$9/100)</f>
        <v>0.32897944742530044</v>
      </c>
      <c r="O292" s="42">
        <f>EXP(-'Yield curve'!O281*$O$9/100)</f>
        <v>0.30058040201886171</v>
      </c>
      <c r="P292" s="42">
        <f>EXP(-'Yield curve'!P281*$P$9/100)</f>
        <v>0.27444620822121696</v>
      </c>
      <c r="Q292" s="42">
        <f>EXP(-'Yield curve'!Q281*$Q$9/100)</f>
        <v>0.25081491557553343</v>
      </c>
      <c r="R292" s="42">
        <f>EXP(-'Yield curve'!R281*$R$9/100)</f>
        <v>0.22910840572384769</v>
      </c>
      <c r="S292" s="42">
        <f>EXP(-'Yield curve'!S281*$S$9/100)</f>
        <v>0.20918003214176764</v>
      </c>
      <c r="T292" s="42">
        <f>EXP(-'Yield curve'!T281*$T$9/100)</f>
        <v>0.19089342327429859</v>
      </c>
      <c r="U292" s="39">
        <f>EXP(-'Yield curve'!U281*$U$9/100)</f>
        <v>0.17412183911704737</v>
      </c>
      <c r="V292" s="39">
        <f t="shared" si="6"/>
        <v>74.271265657065399</v>
      </c>
      <c r="W292" s="39">
        <f t="shared" si="7"/>
        <v>5.0255448214637211</v>
      </c>
      <c r="X292" s="13"/>
      <c r="Y292" s="39"/>
      <c r="Z292" s="13"/>
      <c r="AA292" s="39">
        <f t="shared" si="12"/>
        <v>3.4357103684663493E-3</v>
      </c>
    </row>
    <row r="293" spans="1:27">
      <c r="A293" s="237">
        <v>42731</v>
      </c>
      <c r="B293" s="42">
        <f>EXP(-'Yield curve'!B282*$B$9/100)</f>
        <v>0.91768599523139704</v>
      </c>
      <c r="C293" s="42">
        <f>EXP(-'Yield curve'!C282*$C$9/100)</f>
        <v>0.84535383468465874</v>
      </c>
      <c r="D293" s="42">
        <f>EXP(-'Yield curve'!D282*$D$9/100)</f>
        <v>0.77841148001374405</v>
      </c>
      <c r="E293" s="42">
        <f>EXP(-'Yield curve'!E282*$E$9/100)</f>
        <v>0.71591058579088396</v>
      </c>
      <c r="F293" s="42">
        <f>EXP(-'Yield curve'!F282*$F$9/100)</f>
        <v>0.65836222842482717</v>
      </c>
      <c r="G293" s="42">
        <f>EXP(-'Yield curve'!G282*$G$9/100)</f>
        <v>0.60429064285836243</v>
      </c>
      <c r="H293" s="42">
        <f>EXP(-'Yield curve'!H282*$H$9/100)</f>
        <v>0.55427185477757768</v>
      </c>
      <c r="I293" s="42">
        <f>EXP(-'Yield curve'!I282*$I$9/100)</f>
        <v>0.50769892893797897</v>
      </c>
      <c r="J293" s="42">
        <f>EXP(-'Yield curve'!J282*$J$9/100)</f>
        <v>0.46463645331687203</v>
      </c>
      <c r="K293" s="42">
        <f>EXP(-'Yield curve'!K282*$K$9/100)</f>
        <v>0.42485812046192456</v>
      </c>
      <c r="L293" s="42">
        <f>EXP(-'Yield curve'!L282*$L$9/100)</f>
        <v>0.38863293215162581</v>
      </c>
      <c r="M293" s="42">
        <f>EXP(-'Yield curve'!M282*$M$9/100)</f>
        <v>0.35526901064839472</v>
      </c>
      <c r="N293" s="42">
        <f>EXP(-'Yield curve'!N282*$N$9/100)</f>
        <v>0.32456157739267838</v>
      </c>
      <c r="O293" s="42">
        <f>EXP(-'Yield curve'!O282*$O$9/100)</f>
        <v>0.29631861545524185</v>
      </c>
      <c r="P293" s="42">
        <f>EXP(-'Yield curve'!P282*$P$9/100)</f>
        <v>0.27036023649750901</v>
      </c>
      <c r="Q293" s="42">
        <f>EXP(-'Yield curve'!Q282*$Q$9/100)</f>
        <v>0.24699183489643775</v>
      </c>
      <c r="R293" s="42">
        <f>EXP(-'Yield curve'!R282*$R$9/100)</f>
        <v>0.22555302580235573</v>
      </c>
      <c r="S293" s="42">
        <f>EXP(-'Yield curve'!S282*$S$9/100)</f>
        <v>0.20589272464141248</v>
      </c>
      <c r="T293" s="42">
        <f>EXP(-'Yield curve'!T282*$T$9/100)</f>
        <v>0.18787094775072988</v>
      </c>
      <c r="U293" s="39">
        <f>EXP(-'Yield curve'!U282*$U$9/100)</f>
        <v>0.17135805889335737</v>
      </c>
      <c r="V293" s="39">
        <f t="shared" si="6"/>
        <v>74.016964803647099</v>
      </c>
      <c r="W293" s="39">
        <f t="shared" si="7"/>
        <v>5.003248598443875</v>
      </c>
      <c r="X293" s="13"/>
      <c r="Y293" s="39"/>
      <c r="Z293" s="13"/>
      <c r="AA293" s="39">
        <f t="shared" si="12"/>
        <v>-6.9928202727709277E-4</v>
      </c>
    </row>
    <row r="294" spans="1:27">
      <c r="A294" s="237">
        <v>42730</v>
      </c>
      <c r="B294" s="42">
        <f>EXP(-'Yield curve'!B283*$B$9/100)</f>
        <v>0.91805314305415886</v>
      </c>
      <c r="C294" s="42">
        <f>EXP(-'Yield curve'!C283*$C$9/100)</f>
        <v>0.84619961133718824</v>
      </c>
      <c r="D294" s="42">
        <f>EXP(-'Yield curve'!D283*$D$9/100)</f>
        <v>0.7793461344702759</v>
      </c>
      <c r="E294" s="42">
        <f>EXP(-'Yield curve'!E283*$E$9/100)</f>
        <v>0.71634026103204063</v>
      </c>
      <c r="F294" s="42">
        <f>EXP(-'Yield curve'!F283*$F$9/100)</f>
        <v>0.65803312959217919</v>
      </c>
      <c r="G294" s="42">
        <f>EXP(-'Yield curve'!G283*$G$9/100)</f>
        <v>0.60356592900221173</v>
      </c>
      <c r="H294" s="42">
        <f>EXP(-'Yield curve'!H283*$H$9/100)</f>
        <v>0.55310910519691481</v>
      </c>
      <c r="I294" s="42">
        <f>EXP(-'Yield curve'!I283*$I$9/100)</f>
        <v>0.50675210824487027</v>
      </c>
      <c r="J294" s="42">
        <f>EXP(-'Yield curve'!J283*$J$9/100)</f>
        <v>0.46394002109164673</v>
      </c>
      <c r="K294" s="42">
        <f>EXP(-'Yield curve'!K283*$K$9/100)</f>
        <v>0.42443347469973092</v>
      </c>
      <c r="L294" s="42">
        <f>EXP(-'Yield curve'!L283*$L$9/100)</f>
        <v>0.38846197127562998</v>
      </c>
      <c r="M294" s="42">
        <f>EXP(-'Yield curve'!M283*$M$9/100)</f>
        <v>0.35535428544351644</v>
      </c>
      <c r="N294" s="42">
        <f>EXP(-'Yield curve'!N283*$N$9/100)</f>
        <v>0.32489929701693165</v>
      </c>
      <c r="O294" s="42">
        <f>EXP(-'Yield curve'!O283*$O$9/100)</f>
        <v>0.29689996948236996</v>
      </c>
      <c r="P294" s="42">
        <f>EXP(-'Yield curve'!P283*$P$9/100)</f>
        <v>0.27117253504559991</v>
      </c>
      <c r="Q294" s="42">
        <f>EXP(-'Yield curve'!Q283*$Q$9/100)</f>
        <v>0.2480214610671844</v>
      </c>
      <c r="R294" s="42">
        <f>EXP(-'Yield curve'!R283*$R$9/100)</f>
        <v>0.22678337778590524</v>
      </c>
      <c r="S294" s="42">
        <f>EXP(-'Yield curve'!S283*$S$9/100)</f>
        <v>0.20730585828550144</v>
      </c>
      <c r="T294" s="42">
        <f>EXP(-'Yield curve'!T283*$T$9/100)</f>
        <v>0.18944813231970178</v>
      </c>
      <c r="U294" s="39">
        <f>EXP(-'Yield curve'!U283*$U$9/100)</f>
        <v>0.17308023601645436</v>
      </c>
      <c r="V294" s="39">
        <f t="shared" si="6"/>
        <v>74.068759756127264</v>
      </c>
      <c r="W294" s="39">
        <f t="shared" si="7"/>
        <v>5.0094888941950328</v>
      </c>
      <c r="X294" s="13"/>
      <c r="Y294" s="39"/>
      <c r="Z294" s="13"/>
      <c r="AA294" s="39">
        <f t="shared" si="12"/>
        <v>-3.0846387741334524E-4</v>
      </c>
    </row>
    <row r="295" spans="1:27">
      <c r="A295" s="237">
        <v>42727</v>
      </c>
      <c r="B295" s="42">
        <f>EXP(-'Yield curve'!B284*$B$9/100)</f>
        <v>0.9178695507853869</v>
      </c>
      <c r="C295" s="42">
        <f>EXP(-'Yield curve'!C284*$C$9/100)</f>
        <v>0.84552292235979953</v>
      </c>
      <c r="D295" s="42">
        <f>EXP(-'Yield curve'!D284*$D$9/100)</f>
        <v>0.77841148001374405</v>
      </c>
      <c r="E295" s="42">
        <f>EXP(-'Yield curve'!E284*$E$9/100)</f>
        <v>0.71562427882177893</v>
      </c>
      <c r="F295" s="42">
        <f>EXP(-'Yield curve'!F284*$F$9/100)</f>
        <v>0.65770419526781687</v>
      </c>
      <c r="G295" s="42">
        <f>EXP(-'Yield curve'!G284*$G$9/100)</f>
        <v>0.60356592900221173</v>
      </c>
      <c r="H295" s="42">
        <f>EXP(-'Yield curve'!H284*$H$9/100)</f>
        <v>0.5534964171139084</v>
      </c>
      <c r="I295" s="42">
        <f>EXP(-'Yield curve'!I284*$I$9/100)</f>
        <v>0.50729293221517091</v>
      </c>
      <c r="J295" s="42">
        <f>EXP(-'Yield curve'!J284*$J$9/100)</f>
        <v>0.46463645331687203</v>
      </c>
      <c r="K295" s="42">
        <f>EXP(-'Yield curve'!K284*$K$9/100)</f>
        <v>0.42528319108227414</v>
      </c>
      <c r="L295" s="42">
        <f>EXP(-'Yield curve'!L284*$L$9/100)</f>
        <v>0.38940318765859544</v>
      </c>
      <c r="M295" s="42">
        <f>EXP(-'Yield curve'!M284*$M$9/100)</f>
        <v>0.3563791809266818</v>
      </c>
      <c r="N295" s="42">
        <f>EXP(-'Yield curve'!N284*$N$9/100)</f>
        <v>0.32599931462335047</v>
      </c>
      <c r="O295" s="42">
        <f>EXP(-'Yield curve'!O284*$O$9/100)</f>
        <v>0.29806610148820167</v>
      </c>
      <c r="P295" s="42">
        <f>EXP(-'Yield curve'!P284*$P$9/100)</f>
        <v>0.27239556119829261</v>
      </c>
      <c r="Q295" s="42">
        <f>EXP(-'Yield curve'!Q284*$Q$9/100)</f>
        <v>0.24929458736999785</v>
      </c>
      <c r="R295" s="42">
        <f>EXP(-'Yield curve'!R284*$R$9/100)</f>
        <v>0.22809798125363162</v>
      </c>
      <c r="S295" s="42">
        <f>EXP(-'Yield curve'!S284*$S$9/100)</f>
        <v>0.20865356209164149</v>
      </c>
      <c r="T295" s="42">
        <f>EXP(-'Yield curve'!T284*$T$9/100)</f>
        <v>0.19082089755421389</v>
      </c>
      <c r="U295" s="39">
        <f>EXP(-'Yield curve'!U284*$U$9/100)</f>
        <v>0.17447043127123826</v>
      </c>
      <c r="V295" s="39">
        <f t="shared" si="6"/>
        <v>74.091614342771251</v>
      </c>
      <c r="W295" s="39">
        <f t="shared" si="7"/>
        <v>5.018749168996405</v>
      </c>
      <c r="X295" s="13"/>
      <c r="Y295" s="39"/>
      <c r="Z295" s="13"/>
      <c r="AA295" s="39">
        <f t="shared" si="12"/>
        <v>2.1241429979124149E-4</v>
      </c>
    </row>
    <row r="296" spans="1:27">
      <c r="A296" s="237">
        <v>42726</v>
      </c>
      <c r="B296" s="42">
        <f>EXP(-'Yield curve'!B285*$B$9/100)</f>
        <v>0.91805314305415886</v>
      </c>
      <c r="C296" s="42">
        <f>EXP(-'Yield curve'!C285*$C$9/100)</f>
        <v>0.84586119917959712</v>
      </c>
      <c r="D296" s="42">
        <f>EXP(-'Yield curve'!D285*$D$9/100)</f>
        <v>0.77817799159475398</v>
      </c>
      <c r="E296" s="42">
        <f>EXP(-'Yield curve'!E285*$E$9/100)</f>
        <v>0.71505200833743632</v>
      </c>
      <c r="F296" s="42">
        <f>EXP(-'Yield curve'!F285*$F$9/100)</f>
        <v>0.65671837852231496</v>
      </c>
      <c r="G296" s="42">
        <f>EXP(-'Yield curve'!G285*$G$9/100)</f>
        <v>0.60266125878099996</v>
      </c>
      <c r="H296" s="42">
        <f>EXP(-'Yield curve'!H285*$H$9/100)</f>
        <v>0.55272206430339388</v>
      </c>
      <c r="I296" s="42">
        <f>EXP(-'Yield curve'!I285*$I$9/100)</f>
        <v>0.50675210824487027</v>
      </c>
      <c r="J296" s="42">
        <f>EXP(-'Yield curve'!J285*$J$9/100)</f>
        <v>0.46435775506271909</v>
      </c>
      <c r="K296" s="42">
        <f>EXP(-'Yield curve'!K285*$K$9/100)</f>
        <v>0.42528319108227414</v>
      </c>
      <c r="L296" s="42">
        <f>EXP(-'Yield curve'!L285*$L$9/100)</f>
        <v>0.38957456276092284</v>
      </c>
      <c r="M296" s="42">
        <f>EXP(-'Yield curve'!M285*$M$9/100)</f>
        <v>0.35672146921246095</v>
      </c>
      <c r="N296" s="42">
        <f>EXP(-'Yield curve'!N285*$N$9/100)</f>
        <v>0.32650827043648084</v>
      </c>
      <c r="O296" s="42">
        <f>EXP(-'Yield curve'!O285*$O$9/100)</f>
        <v>0.29873451790243205</v>
      </c>
      <c r="P296" s="42">
        <f>EXP(-'Yield curve'!P285*$P$9/100)</f>
        <v>0.27321397488861282</v>
      </c>
      <c r="Q296" s="42">
        <f>EXP(-'Yield curve'!Q285*$Q$9/100)</f>
        <v>0.25001359064937079</v>
      </c>
      <c r="R296" s="42">
        <f>EXP(-'Yield curve'!R285*$R$9/100)</f>
        <v>0.22871925230824153</v>
      </c>
      <c r="S296" s="42">
        <f>EXP(-'Yield curve'!S285*$S$9/100)</f>
        <v>0.20918003214176764</v>
      </c>
      <c r="T296" s="42">
        <f>EXP(-'Yield curve'!T285*$T$9/100)</f>
        <v>0.1912564655594754</v>
      </c>
      <c r="U296" s="39">
        <f>EXP(-'Yield curve'!U285*$U$9/100)</f>
        <v>0.17481972130738693</v>
      </c>
      <c r="V296" s="39">
        <f t="shared" si="6"/>
        <v>74.075879566681678</v>
      </c>
      <c r="W296" s="39">
        <f t="shared" si="7"/>
        <v>5.0205589585498647</v>
      </c>
      <c r="X296" s="13"/>
      <c r="Y296" s="39"/>
      <c r="Z296" s="13"/>
      <c r="AA296" s="39">
        <f t="shared" si="12"/>
        <v>1.2088660723446054E-3</v>
      </c>
    </row>
    <row r="297" spans="1:27">
      <c r="A297" s="237">
        <v>42725</v>
      </c>
      <c r="B297" s="42">
        <f>EXP(-'Yield curve'!B286*$B$9/100)</f>
        <v>0.9177777684195032</v>
      </c>
      <c r="C297" s="42">
        <f>EXP(-'Yield curve'!C286*$C$9/100)</f>
        <v>0.84518478082367143</v>
      </c>
      <c r="D297" s="42">
        <f>EXP(-'Yield curve'!D286*$D$9/100)</f>
        <v>0.77794457321178356</v>
      </c>
      <c r="E297" s="42">
        <f>EXP(-'Yield curve'!E286*$E$9/100)</f>
        <v>0.71476604473063554</v>
      </c>
      <c r="F297" s="42">
        <f>EXP(-'Yield curve'!F286*$F$9/100)</f>
        <v>0.6563901014091712</v>
      </c>
      <c r="G297" s="42">
        <f>EXP(-'Yield curve'!G286*$G$9/100)</f>
        <v>0.60193849901305463</v>
      </c>
      <c r="H297" s="42">
        <f>EXP(-'Yield curve'!H286*$H$9/100)</f>
        <v>0.55156256586782981</v>
      </c>
      <c r="I297" s="42">
        <f>EXP(-'Yield curve'!I286*$I$9/100)</f>
        <v>0.50540256947430473</v>
      </c>
      <c r="J297" s="42">
        <f>EXP(-'Yield curve'!J286*$J$9/100)</f>
        <v>0.46282790012001068</v>
      </c>
      <c r="K297" s="42">
        <f>EXP(-'Yield curve'!K286*$K$9/100)</f>
        <v>0.42358545605165232</v>
      </c>
      <c r="L297" s="42">
        <f>EXP(-'Yield curve'!L286*$L$9/100)</f>
        <v>0.3878642002417011</v>
      </c>
      <c r="M297" s="42">
        <f>EXP(-'Yield curve'!M286*$M$9/100)</f>
        <v>0.3550133090243589</v>
      </c>
      <c r="N297" s="42">
        <f>EXP(-'Yield curve'!N286*$N$9/100)</f>
        <v>0.32481483418035173</v>
      </c>
      <c r="O297" s="42">
        <f>EXP(-'Yield curve'!O286*$O$9/100)</f>
        <v>0.29706628002788654</v>
      </c>
      <c r="P297" s="42">
        <f>EXP(-'Yield curve'!P286*$P$9/100)</f>
        <v>0.27157959906986201</v>
      </c>
      <c r="Q297" s="42">
        <f>EXP(-'Yield curve'!Q286*$Q$9/100)</f>
        <v>0.24857765184107972</v>
      </c>
      <c r="R297" s="42">
        <f>EXP(-'Yield curve'!R286*$R$9/100)</f>
        <v>0.22747839776016673</v>
      </c>
      <c r="S297" s="42">
        <f>EXP(-'Yield curve'!S286*$S$9/100)</f>
        <v>0.20812841707579721</v>
      </c>
      <c r="T297" s="42">
        <f>EXP(-'Yield curve'!T286*$T$9/100)</f>
        <v>0.19038632151273588</v>
      </c>
      <c r="U297" s="39">
        <f>EXP(-'Yield curve'!U286*$U$9/100)</f>
        <v>0.17412183911704737</v>
      </c>
      <c r="V297" s="39">
        <f t="shared" si="6"/>
        <v>73.986439869709628</v>
      </c>
      <c r="W297" s="39">
        <f t="shared" si="7"/>
        <v>5.0141204931258567</v>
      </c>
      <c r="X297" s="13"/>
      <c r="Y297" s="39"/>
      <c r="Z297" s="13"/>
      <c r="AA297" s="39">
        <f t="shared" si="12"/>
        <v>5.3959974925543719E-4</v>
      </c>
    </row>
    <row r="298" spans="1:27">
      <c r="A298" s="237">
        <v>42724</v>
      </c>
      <c r="B298" s="42">
        <f>EXP(-'Yield curve'!B287*$B$9/100)</f>
        <v>0.91796134232996618</v>
      </c>
      <c r="C298" s="42">
        <f>EXP(-'Yield curve'!C287*$C$9/100)</f>
        <v>0.84552292235979953</v>
      </c>
      <c r="D298" s="42">
        <f>EXP(-'Yield curve'!D287*$D$9/100)</f>
        <v>0.77794457321178356</v>
      </c>
      <c r="E298" s="42">
        <f>EXP(-'Yield curve'!E287*$E$9/100)</f>
        <v>0.71462310581605737</v>
      </c>
      <c r="F298" s="42">
        <f>EXP(-'Yield curve'!F287*$F$9/100)</f>
        <v>0.65606198839355623</v>
      </c>
      <c r="G298" s="42">
        <f>EXP(-'Yield curve'!G287*$G$9/100)</f>
        <v>0.60175794454787468</v>
      </c>
      <c r="H298" s="42">
        <f>EXP(-'Yield curve'!H287*$H$9/100)</f>
        <v>0.55156256586782981</v>
      </c>
      <c r="I298" s="42">
        <f>EXP(-'Yield curve'!I287*$I$9/100)</f>
        <v>0.50526781342405014</v>
      </c>
      <c r="J298" s="42">
        <f>EXP(-'Yield curve'!J287*$J$9/100)</f>
        <v>0.46255028667230147</v>
      </c>
      <c r="K298" s="42">
        <f>EXP(-'Yield curve'!K287*$K$9/100)</f>
        <v>0.42316208231774882</v>
      </c>
      <c r="L298" s="42">
        <f>EXP(-'Yield curve'!L287*$L$9/100)</f>
        <v>0.38735255725604312</v>
      </c>
      <c r="M298" s="42">
        <f>EXP(-'Yield curve'!M287*$M$9/100)</f>
        <v>0.35441738737954037</v>
      </c>
      <c r="N298" s="42">
        <f>EXP(-'Yield curve'!N287*$N$9/100)</f>
        <v>0.3241399214777958</v>
      </c>
      <c r="O298" s="42">
        <f>EXP(-'Yield curve'!O287*$O$9/100)</f>
        <v>0.29631861545524185</v>
      </c>
      <c r="P298" s="42">
        <f>EXP(-'Yield curve'!P287*$P$9/100)</f>
        <v>0.270766081159656</v>
      </c>
      <c r="Q298" s="42">
        <f>EXP(-'Yield curve'!Q287*$Q$9/100)</f>
        <v>0.24770419668953711</v>
      </c>
      <c r="R298" s="42">
        <f>EXP(-'Yield curve'!R287*$R$9/100)</f>
        <v>0.22655217667317623</v>
      </c>
      <c r="S298" s="42">
        <f>EXP(-'Yield curve'!S287*$S$9/100)</f>
        <v>0.20715665178832057</v>
      </c>
      <c r="T298" s="42">
        <f>EXP(-'Yield curve'!T287*$T$9/100)</f>
        <v>0.1893761557058431</v>
      </c>
      <c r="U298" s="39">
        <f>EXP(-'Yield curve'!U287*$U$9/100)</f>
        <v>0.17308023601645436</v>
      </c>
      <c r="V298" s="39">
        <f t="shared" si="6"/>
        <v>73.946538336165133</v>
      </c>
      <c r="W298" s="39">
        <f t="shared" si="7"/>
        <v>5.0080185399744579</v>
      </c>
      <c r="X298" s="13"/>
      <c r="Y298" s="39"/>
      <c r="Z298" s="13"/>
      <c r="AA298" s="39">
        <f t="shared" si="12"/>
        <v>-1.1365113950062566E-3</v>
      </c>
    </row>
    <row r="299" spans="1:27">
      <c r="A299" s="237">
        <v>42723</v>
      </c>
      <c r="B299" s="42">
        <f>EXP(-'Yield curve'!B288*$B$9/100)</f>
        <v>0.91805314305415886</v>
      </c>
      <c r="C299" s="42">
        <f>EXP(-'Yield curve'!C288*$C$9/100)</f>
        <v>0.84552292235979953</v>
      </c>
      <c r="D299" s="42">
        <f>EXP(-'Yield curve'!D288*$D$9/100)</f>
        <v>0.77771122484382538</v>
      </c>
      <c r="E299" s="42">
        <f>EXP(-'Yield curve'!E288*$E$9/100)</f>
        <v>0.71462310581605726</v>
      </c>
      <c r="F299" s="42">
        <f>EXP(-'Yield curve'!F288*$F$9/100)</f>
        <v>0.6563901014091712</v>
      </c>
      <c r="G299" s="42">
        <f>EXP(-'Yield curve'!G288*$G$9/100)</f>
        <v>0.60229977048306538</v>
      </c>
      <c r="H299" s="42">
        <f>EXP(-'Yield curve'!H288*$H$9/100)</f>
        <v>0.55233529424369554</v>
      </c>
      <c r="I299" s="42">
        <f>EXP(-'Yield curve'!I288*$I$9/100)</f>
        <v>0.50621186084591208</v>
      </c>
      <c r="J299" s="42">
        <f>EXP(-'Yield curve'!J288*$J$9/100)</f>
        <v>0.46366174057149612</v>
      </c>
      <c r="K299" s="42">
        <f>EXP(-'Yield curve'!K288*$K$9/100)</f>
        <v>0.42443347469973092</v>
      </c>
      <c r="L299" s="42">
        <f>EXP(-'Yield curve'!L288*$L$9/100)</f>
        <v>0.38871844080230583</v>
      </c>
      <c r="M299" s="42">
        <f>EXP(-'Yield curve'!M288*$M$9/100)</f>
        <v>0.355866364222789</v>
      </c>
      <c r="N299" s="42">
        <f>EXP(-'Yield curve'!N288*$N$9/100)</f>
        <v>0.32566045157546986</v>
      </c>
      <c r="O299" s="42">
        <f>EXP(-'Yield curve'!O288*$O$9/100)</f>
        <v>0.29789923119941009</v>
      </c>
      <c r="P299" s="42">
        <f>EXP(-'Yield curve'!P288*$P$9/100)</f>
        <v>0.27239556119829261</v>
      </c>
      <c r="Q299" s="42">
        <f>EXP(-'Yield curve'!Q288*$Q$9/100)</f>
        <v>0.24937437440320073</v>
      </c>
      <c r="R299" s="42">
        <f>EXP(-'Yield curve'!R288*$R$9/100)</f>
        <v>0.22825314062909299</v>
      </c>
      <c r="S299" s="42">
        <f>EXP(-'Yield curve'!S288*$S$9/100)</f>
        <v>0.20887902966927688</v>
      </c>
      <c r="T299" s="42">
        <f>EXP(-'Yield curve'!T288*$T$9/100)</f>
        <v>0.19111116586652732</v>
      </c>
      <c r="U299" s="39">
        <f>EXP(-'Yield curve'!U288*$U$9/100)</f>
        <v>0.17481972130738693</v>
      </c>
      <c r="V299" s="39">
        <f t="shared" si="6"/>
        <v>74.030675041930294</v>
      </c>
      <c r="W299" s="39">
        <f t="shared" si="7"/>
        <v>5.0189884839785091</v>
      </c>
      <c r="X299" s="13"/>
      <c r="Y299" s="39"/>
      <c r="Z299" s="13"/>
      <c r="AA299" s="39">
        <f t="shared" si="12"/>
        <v>4.0012613304041267E-4</v>
      </c>
    </row>
    <row r="300" spans="1:27">
      <c r="A300" s="237">
        <v>42720</v>
      </c>
      <c r="B300" s="42">
        <f>EXP(-'Yield curve'!B289*$B$9/100)</f>
        <v>0.91823677204505672</v>
      </c>
      <c r="C300" s="42">
        <f>EXP(-'Yield curve'!C289*$C$9/100)</f>
        <v>0.84535383468465874</v>
      </c>
      <c r="D300" s="42">
        <f>EXP(-'Yield curve'!D289*$D$9/100)</f>
        <v>0.77794457321178356</v>
      </c>
      <c r="E300" s="42">
        <f>EXP(-'Yield curve'!E289*$E$9/100)</f>
        <v>0.71490901223585557</v>
      </c>
      <c r="F300" s="42">
        <f>EXP(-'Yield curve'!F289*$F$9/100)</f>
        <v>0.65671837852231496</v>
      </c>
      <c r="G300" s="42">
        <f>EXP(-'Yield curve'!G289*$G$9/100)</f>
        <v>0.6024804875204105</v>
      </c>
      <c r="H300" s="42">
        <f>EXP(-'Yield curve'!H289*$H$9/100)</f>
        <v>0.55233529424369554</v>
      </c>
      <c r="I300" s="42">
        <f>EXP(-'Yield curve'!I289*$I$9/100)</f>
        <v>0.50607688901339731</v>
      </c>
      <c r="J300" s="42">
        <f>EXP(-'Yield curve'!J289*$J$9/100)</f>
        <v>0.46338362696957724</v>
      </c>
      <c r="K300" s="42">
        <f>EXP(-'Yield curve'!K289*$K$9/100)</f>
        <v>0.42400925337104728</v>
      </c>
      <c r="L300" s="42">
        <f>EXP(-'Yield curve'!L289*$L$9/100)</f>
        <v>0.38812027510927138</v>
      </c>
      <c r="M300" s="42">
        <f>EXP(-'Yield curve'!M289*$M$9/100)</f>
        <v>0.35509852244372597</v>
      </c>
      <c r="N300" s="42">
        <f>EXP(-'Yield curve'!N289*$N$9/100)</f>
        <v>0.32473039330125492</v>
      </c>
      <c r="O300" s="42">
        <f>EXP(-'Yield curve'!O289*$O$9/100)</f>
        <v>0.29681684912830752</v>
      </c>
      <c r="P300" s="42">
        <f>EXP(-'Yield curve'!P289*$P$9/100)</f>
        <v>0.27117253504559991</v>
      </c>
      <c r="Q300" s="42">
        <f>EXP(-'Yield curve'!Q289*$Q$9/100)</f>
        <v>0.24810084063477925</v>
      </c>
      <c r="R300" s="42">
        <f>EXP(-'Yield curve'!R289*$R$9/100)</f>
        <v>0.22693764292700327</v>
      </c>
      <c r="S300" s="42">
        <f>EXP(-'Yield curve'!S289*$S$9/100)</f>
        <v>0.20752986955676236</v>
      </c>
      <c r="T300" s="42">
        <f>EXP(-'Yield curve'!T289*$T$9/100)</f>
        <v>0.18973631244223663</v>
      </c>
      <c r="U300" s="39">
        <f>EXP(-'Yield curve'!U289*$U$9/100)</f>
        <v>0.17342674287984838</v>
      </c>
      <c r="V300" s="39">
        <f t="shared" si="6"/>
        <v>74.001065281838194</v>
      </c>
      <c r="W300" s="39">
        <f t="shared" si="7"/>
        <v>5.0109881858063163</v>
      </c>
      <c r="X300" s="13"/>
      <c r="Y300" s="39"/>
      <c r="Z300" s="13"/>
      <c r="AA300" s="39">
        <f t="shared" si="12"/>
        <v>1.6030082039872884E-3</v>
      </c>
    </row>
    <row r="301" spans="1:27">
      <c r="A301" s="237">
        <v>42719</v>
      </c>
      <c r="B301" s="42">
        <f>EXP(-'Yield curve'!B290*$B$9/100)</f>
        <v>0.91759423122015094</v>
      </c>
      <c r="C301" s="42">
        <f>EXP(-'Yield curve'!C290*$C$9/100)</f>
        <v>0.84501576077007545</v>
      </c>
      <c r="D301" s="42">
        <f>EXP(-'Yield curve'!D290*$D$9/100)</f>
        <v>0.77771122484382538</v>
      </c>
      <c r="E301" s="42">
        <f>EXP(-'Yield curve'!E290*$E$9/100)</f>
        <v>0.71462310581605726</v>
      </c>
      <c r="F301" s="42">
        <f>EXP(-'Yield curve'!F290*$F$9/100)</f>
        <v>0.6563901014091712</v>
      </c>
      <c r="G301" s="42">
        <f>EXP(-'Yield curve'!G290*$G$9/100)</f>
        <v>0.60193849901305463</v>
      </c>
      <c r="H301" s="42">
        <f>EXP(-'Yield curve'!H290*$H$9/100)</f>
        <v>0.55156256586782981</v>
      </c>
      <c r="I301" s="42">
        <f>EXP(-'Yield curve'!I290*$I$9/100)</f>
        <v>0.50499840910442839</v>
      </c>
      <c r="J301" s="42">
        <f>EXP(-'Yield curve'!J290*$J$9/100)</f>
        <v>0.46199555923132657</v>
      </c>
      <c r="K301" s="42">
        <f>EXP(-'Yield curve'!K290*$K$9/100)</f>
        <v>0.42231660391334391</v>
      </c>
      <c r="L301" s="42">
        <f>EXP(-'Yield curve'!L290*$L$9/100)</f>
        <v>0.38641629739883671</v>
      </c>
      <c r="M301" s="42">
        <f>EXP(-'Yield curve'!M290*$M$9/100)</f>
        <v>0.35339813373364543</v>
      </c>
      <c r="N301" s="42">
        <f>EXP(-'Yield curve'!N290*$N$9/100)</f>
        <v>0.32304617801093988</v>
      </c>
      <c r="O301" s="42">
        <f>EXP(-'Yield curve'!O290*$O$9/100)</f>
        <v>0.29515932018590113</v>
      </c>
      <c r="P301" s="42">
        <f>EXP(-'Yield curve'!P290*$P$9/100)</f>
        <v>0.26955037119337161</v>
      </c>
      <c r="Q301" s="42">
        <f>EXP(-'Yield curve'!Q290*$Q$9/100)</f>
        <v>0.24643919237696982</v>
      </c>
      <c r="R301" s="42">
        <f>EXP(-'Yield curve'!R290*$R$9/100)</f>
        <v>0.22524648218417342</v>
      </c>
      <c r="S301" s="42">
        <f>EXP(-'Yield curve'!S290*$S$9/100)</f>
        <v>0.20581861660078929</v>
      </c>
      <c r="T301" s="42">
        <f>EXP(-'Yield curve'!T290*$T$9/100)</f>
        <v>0.18801378394189788</v>
      </c>
      <c r="U301" s="39">
        <f>EXP(-'Yield curve'!U290*$U$9/100)</f>
        <v>0.17170111795585352</v>
      </c>
      <c r="V301" s="39">
        <f t="shared" si="6"/>
        <v>73.882630818503969</v>
      </c>
      <c r="W301" s="39">
        <f t="shared" si="7"/>
        <v>5.0003610700630956</v>
      </c>
      <c r="X301" s="13"/>
      <c r="Y301" s="39"/>
      <c r="Z301" s="13"/>
      <c r="AA301" s="39">
        <f t="shared" si="12"/>
        <v>-5.390355850631634E-3</v>
      </c>
    </row>
    <row r="302" spans="1:27">
      <c r="A302" s="237">
        <v>42718</v>
      </c>
      <c r="B302" s="42">
        <f>EXP(-'Yield curve'!B291*$B$9/100)</f>
        <v>0.91759423122015094</v>
      </c>
      <c r="C302" s="42">
        <f>EXP(-'Yield curve'!C291*$C$9/100)</f>
        <v>0.84569204385585739</v>
      </c>
      <c r="D302" s="42">
        <f>EXP(-'Yield curve'!D291*$D$9/100)</f>
        <v>0.77887866704384567</v>
      </c>
      <c r="E302" s="42">
        <f>EXP(-'Yield curve'!E291*$E$9/100)</f>
        <v>0.71634026103204063</v>
      </c>
      <c r="F302" s="42">
        <f>EXP(-'Yield curve'!F291*$F$9/100)</f>
        <v>0.65869149184803577</v>
      </c>
      <c r="G302" s="42">
        <f>EXP(-'Yield curve'!G291*$G$9/100)</f>
        <v>0.60483474924808311</v>
      </c>
      <c r="H302" s="42">
        <f>EXP(-'Yield curve'!H291*$H$9/100)</f>
        <v>0.55504837881425961</v>
      </c>
      <c r="I302" s="42">
        <f>EXP(-'Yield curve'!I291*$I$9/100)</f>
        <v>0.50919036550040686</v>
      </c>
      <c r="J302" s="42">
        <f>EXP(-'Yield curve'!J291*$J$9/100)</f>
        <v>0.46687206947920123</v>
      </c>
      <c r="K302" s="42">
        <f>EXP(-'Yield curve'!K291*$K$9/100)</f>
        <v>0.42784256065939497</v>
      </c>
      <c r="L302" s="42">
        <f>EXP(-'Yield curve'!L291*$L$9/100)</f>
        <v>0.39224054193451818</v>
      </c>
      <c r="M302" s="42">
        <f>EXP(-'Yield curve'!M291*$M$9/100)</f>
        <v>0.35947163722356273</v>
      </c>
      <c r="N302" s="42">
        <f>EXP(-'Yield curve'!N291*$N$9/100)</f>
        <v>0.32932176402440017</v>
      </c>
      <c r="O302" s="42">
        <f>EXP(-'Yield curve'!O291*$O$9/100)</f>
        <v>0.30159205078781792</v>
      </c>
      <c r="P302" s="42">
        <f>EXP(-'Yield curve'!P291*$P$9/100)</f>
        <v>0.27609783539719362</v>
      </c>
      <c r="Q302" s="42">
        <f>EXP(-'Yield curve'!Q291*$Q$9/100)</f>
        <v>0.25299134508246013</v>
      </c>
      <c r="R302" s="42">
        <f>EXP(-'Yield curve'!R291*$R$9/100)</f>
        <v>0.23177226634335515</v>
      </c>
      <c r="S302" s="42">
        <f>EXP(-'Yield curve'!S291*$S$9/100)</f>
        <v>0.21229042766675082</v>
      </c>
      <c r="T302" s="42">
        <f>EXP(-'Yield curve'!T291*$T$9/100)</f>
        <v>0.19440726816007348</v>
      </c>
      <c r="U302" s="39">
        <f>EXP(-'Yield curve'!U291*$U$9/100)</f>
        <v>0.17799496777796328</v>
      </c>
      <c r="V302" s="39">
        <f t="shared" si="6"/>
        <v>74.283042853150164</v>
      </c>
      <c r="W302" s="39">
        <f t="shared" si="7"/>
        <v>5.0410156255307808</v>
      </c>
      <c r="X302" s="13"/>
      <c r="Y302" s="39"/>
      <c r="Z302" s="13"/>
      <c r="AA302" s="39">
        <f t="shared" si="12"/>
        <v>1.5974074299496266E-3</v>
      </c>
    </row>
    <row r="303" spans="1:27">
      <c r="A303" s="237">
        <v>42717</v>
      </c>
      <c r="B303" s="42">
        <f>EXP(-'Yield curve'!B292*$B$9/100)</f>
        <v>0.91676876792625384</v>
      </c>
      <c r="C303" s="42">
        <f>EXP(-'Yield curve'!C292*$C$9/100)</f>
        <v>0.84400235002520752</v>
      </c>
      <c r="D303" s="42">
        <f>EXP(-'Yield curve'!D292*$D$9/100)</f>
        <v>0.77724473806894612</v>
      </c>
      <c r="E303" s="42">
        <f>EXP(-'Yield curve'!E292*$E$9/100)</f>
        <v>0.71490901223585557</v>
      </c>
      <c r="F303" s="42">
        <f>EXP(-'Yield curve'!F292*$F$9/100)</f>
        <v>0.65770419526781687</v>
      </c>
      <c r="G303" s="42">
        <f>EXP(-'Yield curve'!G292*$G$9/100)</f>
        <v>0.60410938285586468</v>
      </c>
      <c r="H303" s="42">
        <f>EXP(-'Yield curve'!H292*$H$9/100)</f>
        <v>0.55465998090421786</v>
      </c>
      <c r="I303" s="42">
        <f>EXP(-'Yield curve'!I292*$I$9/100)</f>
        <v>0.50864751868031377</v>
      </c>
      <c r="J303" s="42">
        <f>EXP(-'Yield curve'!J292*$J$9/100)</f>
        <v>0.46617228634354346</v>
      </c>
      <c r="K303" s="42">
        <f>EXP(-'Yield curve'!K292*$K$9/100)</f>
        <v>0.42698773065302592</v>
      </c>
      <c r="L303" s="42">
        <f>EXP(-'Yield curve'!L292*$L$9/100)</f>
        <v>0.39137856126866022</v>
      </c>
      <c r="M303" s="42">
        <f>EXP(-'Yield curve'!M292*$M$9/100)</f>
        <v>0.35860993974481542</v>
      </c>
      <c r="N303" s="42">
        <f>EXP(-'Yield curve'!N292*$N$9/100)</f>
        <v>0.32846663958143263</v>
      </c>
      <c r="O303" s="42">
        <f>EXP(-'Yield curve'!O292*$O$9/100)</f>
        <v>0.30074877418379831</v>
      </c>
      <c r="P303" s="42">
        <f>EXP(-'Yield curve'!P292*$P$9/100)</f>
        <v>0.27527078308975234</v>
      </c>
      <c r="Q303" s="42">
        <f>EXP(-'Yield curve'!Q292*$Q$9/100)</f>
        <v>0.25226377820781631</v>
      </c>
      <c r="R303" s="42">
        <f>EXP(-'Yield curve'!R292*$R$9/100)</f>
        <v>0.23114270237404666</v>
      </c>
      <c r="S303" s="42">
        <f>EXP(-'Yield curve'!S292*$S$9/100)</f>
        <v>0.21175612928773893</v>
      </c>
      <c r="T303" s="42">
        <f>EXP(-'Yield curve'!T292*$T$9/100)</f>
        <v>0.19396452450822826</v>
      </c>
      <c r="U303" s="39">
        <f>EXP(-'Yield curve'!U292*$U$9/100)</f>
        <v>0.17763933359513492</v>
      </c>
      <c r="V303" s="39">
        <f t="shared" si="6"/>
        <v>74.164571815093709</v>
      </c>
      <c r="W303" s="39">
        <f t="shared" si="7"/>
        <v>5.0397465136265183</v>
      </c>
      <c r="X303" s="13"/>
      <c r="Y303" s="39"/>
      <c r="Z303" s="13"/>
      <c r="AA303" s="39">
        <f t="shared" si="12"/>
        <v>-1.0121328785218653E-3</v>
      </c>
    </row>
    <row r="304" spans="1:27">
      <c r="A304" s="237">
        <v>42716</v>
      </c>
      <c r="B304" s="42">
        <f>EXP(-'Yield curve'!B293*$B$9/100)</f>
        <v>0.91686044938704314</v>
      </c>
      <c r="C304" s="42">
        <f>EXP(-'Yield curve'!C293*$C$9/100)</f>
        <v>0.84434001849440921</v>
      </c>
      <c r="D304" s="42">
        <f>EXP(-'Yield curve'!D293*$D$9/100)</f>
        <v>0.77701159962004129</v>
      </c>
      <c r="E304" s="42">
        <f>EXP(-'Yield curve'!E293*$E$9/100)</f>
        <v>0.71419446055900415</v>
      </c>
      <c r="F304" s="42">
        <f>EXP(-'Yield curve'!F293*$F$9/100)</f>
        <v>0.6563901014091712</v>
      </c>
      <c r="G304" s="42">
        <f>EXP(-'Yield curve'!G293*$G$9/100)</f>
        <v>0.6028420842811032</v>
      </c>
      <c r="H304" s="42">
        <f>EXP(-'Yield curve'!H293*$H$9/100)</f>
        <v>0.5534964171139084</v>
      </c>
      <c r="I304" s="42">
        <f>EXP(-'Yield curve'!I293*$I$9/100)</f>
        <v>0.50810525058811895</v>
      </c>
      <c r="J304" s="42">
        <f>EXP(-'Yield curve'!J293*$J$9/100)</f>
        <v>0.46631215900929746</v>
      </c>
      <c r="K304" s="42">
        <f>EXP(-'Yield curve'!K293*$K$9/100)</f>
        <v>0.42784256065939497</v>
      </c>
      <c r="L304" s="42">
        <f>EXP(-'Yield curve'!L293*$L$9/100)</f>
        <v>0.39267224392321004</v>
      </c>
      <c r="M304" s="42">
        <f>EXP(-'Yield curve'!M293*$M$9/100)</f>
        <v>0.36033540525993429</v>
      </c>
      <c r="N304" s="42">
        <f>EXP(-'Yield curve'!N293*$N$9/100)</f>
        <v>0.33060862665512725</v>
      </c>
      <c r="O304" s="42">
        <f>EXP(-'Yield curve'!O293*$O$9/100)</f>
        <v>0.30328570407535649</v>
      </c>
      <c r="P304" s="42">
        <f>EXP(-'Yield curve'!P293*$P$9/100)</f>
        <v>0.27817635386387651</v>
      </c>
      <c r="Q304" s="42">
        <f>EXP(-'Yield curve'!Q293*$Q$9/100)</f>
        <v>0.2553500321456264</v>
      </c>
      <c r="R304" s="42">
        <f>EXP(-'Yield curve'!R293*$R$9/100)</f>
        <v>0.23438739460681718</v>
      </c>
      <c r="S304" s="42">
        <f>EXP(-'Yield curve'!S293*$S$9/100)</f>
        <v>0.21513705259751642</v>
      </c>
      <c r="T304" s="42">
        <f>EXP(-'Yield curve'!T293*$T$9/100)</f>
        <v>0.19745985127295371</v>
      </c>
      <c r="U304" s="39">
        <f>EXP(-'Yield curve'!U293*$U$9/100)</f>
        <v>0.18122788617521662</v>
      </c>
      <c r="V304" s="39">
        <f t="shared" si="6"/>
        <v>74.239712268772934</v>
      </c>
      <c r="W304" s="39">
        <f t="shared" si="7"/>
        <v>5.0586906433973109</v>
      </c>
      <c r="X304" s="13"/>
      <c r="Y304" s="39"/>
      <c r="Z304" s="13"/>
      <c r="AA304" s="39">
        <f t="shared" si="12"/>
        <v>3.6803076854909911E-3</v>
      </c>
    </row>
    <row r="305" spans="1:27">
      <c r="A305" s="237">
        <v>42713</v>
      </c>
      <c r="B305" s="42">
        <f>EXP(-'Yield curve'!B294*$B$9/100)</f>
        <v>0.91621887165087768</v>
      </c>
      <c r="C305" s="42">
        <f>EXP(-'Yield curve'!C294*$C$9/100)</f>
        <v>0.84214758584383975</v>
      </c>
      <c r="D305" s="42">
        <f>EXP(-'Yield curve'!D294*$D$9/100)</f>
        <v>0.77375499455947239</v>
      </c>
      <c r="E305" s="42">
        <f>EXP(-'Yield curve'!E294*$E$9/100)</f>
        <v>0.71077454152025599</v>
      </c>
      <c r="F305" s="42">
        <f>EXP(-'Yield curve'!F294*$F$9/100)</f>
        <v>0.6531163421206756</v>
      </c>
      <c r="G305" s="42">
        <f>EXP(-'Yield curve'!G294*$G$9/100)</f>
        <v>0.59995537591910053</v>
      </c>
      <c r="H305" s="42">
        <f>EXP(-'Yield curve'!H294*$H$9/100)</f>
        <v>0.55117660717302541</v>
      </c>
      <c r="I305" s="42">
        <f>EXP(-'Yield curve'!I294*$I$9/100)</f>
        <v>0.50594195316857271</v>
      </c>
      <c r="J305" s="42">
        <f>EXP(-'Yield curve'!J294*$J$9/100)</f>
        <v>0.46435775506271909</v>
      </c>
      <c r="K305" s="42">
        <f>EXP(-'Yield curve'!K294*$K$9/100)</f>
        <v>0.42613460859814872</v>
      </c>
      <c r="L305" s="42">
        <f>EXP(-'Yield curve'!L294*$L$9/100)</f>
        <v>0.39094828154849731</v>
      </c>
      <c r="M305" s="42">
        <f>EXP(-'Yield curve'!M294*$M$9/100)</f>
        <v>0.35860993974481542</v>
      </c>
      <c r="N305" s="42">
        <f>EXP(-'Yield curve'!N294*$N$9/100)</f>
        <v>0.32889392388751154</v>
      </c>
      <c r="O305" s="42">
        <f>EXP(-'Yield curve'!O294*$O$9/100)</f>
        <v>0.30159205078781792</v>
      </c>
      <c r="P305" s="42">
        <f>EXP(-'Yield curve'!P294*$P$9/100)</f>
        <v>0.27651229291571749</v>
      </c>
      <c r="Q305" s="42">
        <f>EXP(-'Yield curve'!Q294*$Q$9/100)</f>
        <v>0.25363983263577888</v>
      </c>
      <c r="R305" s="42">
        <f>EXP(-'Yield curve'!R294*$R$9/100)</f>
        <v>0.23264071761105443</v>
      </c>
      <c r="S305" s="42">
        <f>EXP(-'Yield curve'!S294*$S$9/100)</f>
        <v>0.21336307221588213</v>
      </c>
      <c r="T305" s="42">
        <f>EXP(-'Yield curve'!T294*$T$9/100)</f>
        <v>0.19566720432460605</v>
      </c>
      <c r="U305" s="39">
        <f>EXP(-'Yield curve'!U294*$U$9/100)</f>
        <v>0.17942463857848628</v>
      </c>
      <c r="V305" s="39">
        <f t="shared" si="6"/>
        <v>73.967489149977794</v>
      </c>
      <c r="W305" s="39">
        <f t="shared" si="7"/>
        <v>5.0497511020735546</v>
      </c>
      <c r="X305" s="13"/>
      <c r="Y305" s="39"/>
      <c r="Z305" s="13"/>
      <c r="AA305" s="39">
        <f t="shared" si="12"/>
        <v>3.1657589679869869E-3</v>
      </c>
    </row>
    <row r="306" spans="1:27">
      <c r="A306" s="237">
        <v>42712</v>
      </c>
      <c r="B306" s="42">
        <f>EXP(-'Yield curve'!B295*$B$9/100)</f>
        <v>0.91576087672332562</v>
      </c>
      <c r="C306" s="42">
        <f>EXP(-'Yield curve'!C295*$C$9/100)</f>
        <v>0.84096940414328514</v>
      </c>
      <c r="D306" s="42">
        <f>EXP(-'Yield curve'!D295*$D$9/100)</f>
        <v>0.77236348830060497</v>
      </c>
      <c r="E306" s="42">
        <f>EXP(-'Yield curve'!E295*$E$9/100)</f>
        <v>0.70949629810971471</v>
      </c>
      <c r="F306" s="42">
        <f>EXP(-'Yield curve'!F295*$F$9/100)</f>
        <v>0.65213740199613923</v>
      </c>
      <c r="G306" s="42">
        <f>EXP(-'Yield curve'!G295*$G$9/100)</f>
        <v>0.5988764275872609</v>
      </c>
      <c r="H306" s="42">
        <f>EXP(-'Yield curve'!H295*$H$9/100)</f>
        <v>0.55002035079208633</v>
      </c>
      <c r="I306" s="42">
        <f>EXP(-'Yield curve'!I295*$I$9/100)</f>
        <v>0.50419105770321726</v>
      </c>
      <c r="J306" s="42">
        <f>EXP(-'Yield curve'!J295*$J$9/100)</f>
        <v>0.46199555923132657</v>
      </c>
      <c r="K306" s="42">
        <f>EXP(-'Yield curve'!K295*$K$9/100)</f>
        <v>0.42316208231774882</v>
      </c>
      <c r="L306" s="42">
        <f>EXP(-'Yield curve'!L295*$L$9/100)</f>
        <v>0.38777887950327328</v>
      </c>
      <c r="M306" s="42">
        <f>EXP(-'Yield curve'!M295*$M$9/100)</f>
        <v>0.35526901064839472</v>
      </c>
      <c r="N306" s="42">
        <f>EXP(-'Yield curve'!N295*$N$9/100)</f>
        <v>0.32540653546339832</v>
      </c>
      <c r="O306" s="42">
        <f>EXP(-'Yield curve'!O295*$O$9/100)</f>
        <v>0.29798265466288576</v>
      </c>
      <c r="P306" s="42">
        <f>EXP(-'Yield curve'!P295*$P$9/100)</f>
        <v>0.27280446113837642</v>
      </c>
      <c r="Q306" s="42">
        <f>EXP(-'Yield curve'!Q295*$Q$9/100)</f>
        <v>0.25001359064937079</v>
      </c>
      <c r="R306" s="42">
        <f>EXP(-'Yield curve'!R295*$R$9/100)</f>
        <v>0.22910840572384769</v>
      </c>
      <c r="S306" s="42">
        <f>EXP(-'Yield curve'!S295*$S$9/100)</f>
        <v>0.20993443737213519</v>
      </c>
      <c r="T306" s="42">
        <f>EXP(-'Yield curve'!T295*$T$9/100)</f>
        <v>0.19234974028609561</v>
      </c>
      <c r="U306" s="39">
        <f>EXP(-'Yield curve'!U295*$U$9/100)</f>
        <v>0.17622388825676111</v>
      </c>
      <c r="V306" s="39">
        <f t="shared" si="6"/>
        <v>73.734064872860401</v>
      </c>
      <c r="W306" s="39">
        <f t="shared" si="7"/>
        <v>5.0298220260010327</v>
      </c>
      <c r="X306" s="13"/>
      <c r="Y306" s="39"/>
      <c r="Z306" s="13"/>
      <c r="AA306" s="39">
        <f t="shared" si="12"/>
        <v>3.1861552430973994E-3</v>
      </c>
    </row>
    <row r="307" spans="1:27">
      <c r="A307" s="237">
        <v>42711</v>
      </c>
      <c r="B307" s="42">
        <f>EXP(-'Yield curve'!B296*$B$9/100)</f>
        <v>0.91566930521430501</v>
      </c>
      <c r="C307" s="42">
        <f>EXP(-'Yield curve'!C296*$C$9/100)</f>
        <v>0.84029689765843141</v>
      </c>
      <c r="D307" s="42">
        <f>EXP(-'Yield curve'!D296*$D$9/100)</f>
        <v>0.77074322684514807</v>
      </c>
      <c r="E307" s="42">
        <f>EXP(-'Yield curve'!E296*$E$9/100)</f>
        <v>0.70722953870511207</v>
      </c>
      <c r="F307" s="42">
        <f>EXP(-'Yield curve'!F296*$F$9/100)</f>
        <v>0.64920937668514733</v>
      </c>
      <c r="G307" s="42">
        <f>EXP(-'Yield curve'!G296*$G$9/100)</f>
        <v>0.59565121080088579</v>
      </c>
      <c r="H307" s="42">
        <f>EXP(-'Yield curve'!H296*$H$9/100)</f>
        <v>0.54656611485019091</v>
      </c>
      <c r="I307" s="42">
        <f>EXP(-'Yield curve'!I296*$I$9/100)</f>
        <v>0.50097453877353537</v>
      </c>
      <c r="J307" s="42">
        <f>EXP(-'Yield curve'!J296*$J$9/100)</f>
        <v>0.45909413628689416</v>
      </c>
      <c r="K307" s="42">
        <f>EXP(-'Yield curve'!K296*$K$9/100)</f>
        <v>0.42063071153031245</v>
      </c>
      <c r="L307" s="42">
        <f>EXP(-'Yield curve'!L296*$L$9/100)</f>
        <v>0.38531272564811075</v>
      </c>
      <c r="M307" s="42">
        <f>EXP(-'Yield curve'!M296*$M$9/100)</f>
        <v>0.35288960664844382</v>
      </c>
      <c r="N307" s="42">
        <f>EXP(-'Yield curve'!N296*$N$9/100)</f>
        <v>0.32313018093712986</v>
      </c>
      <c r="O307" s="42">
        <f>EXP(-'Yield curve'!O296*$O$9/100)</f>
        <v>0.29582121811203316</v>
      </c>
      <c r="P307" s="42">
        <f>EXP(-'Yield curve'!P296*$P$9/100)</f>
        <v>0.270766081159656</v>
      </c>
      <c r="Q307" s="42">
        <f>EXP(-'Yield curve'!Q296*$Q$9/100)</f>
        <v>0.24802146106718428</v>
      </c>
      <c r="R307" s="42">
        <f>EXP(-'Yield curve'!R296*$R$9/100)</f>
        <v>0.22716923741589892</v>
      </c>
      <c r="S307" s="42">
        <f>EXP(-'Yield curve'!S296*$S$9/100)</f>
        <v>0.20805350433075301</v>
      </c>
      <c r="T307" s="42">
        <f>EXP(-'Yield curve'!T296*$T$9/100)</f>
        <v>0.190531070114587</v>
      </c>
      <c r="U307" s="39">
        <f>EXP(-'Yield curve'!U296*$U$9/100)</f>
        <v>0.17447043127123826</v>
      </c>
      <c r="V307" s="39">
        <f t="shared" si="6"/>
        <v>73.499882835796086</v>
      </c>
      <c r="W307" s="39">
        <f t="shared" si="7"/>
        <v>5.0173493933627356</v>
      </c>
      <c r="X307" s="13"/>
      <c r="Y307" s="39"/>
      <c r="Z307" s="13"/>
      <c r="AA307" s="39">
        <f t="shared" si="12"/>
        <v>2.8437213746657086E-3</v>
      </c>
    </row>
    <row r="308" spans="1:27">
      <c r="A308" s="237">
        <v>42710</v>
      </c>
      <c r="B308" s="42">
        <f>EXP(-'Yield curve'!B297*$B$9/100)</f>
        <v>0.91521158500128696</v>
      </c>
      <c r="C308" s="42">
        <f>EXP(-'Yield curve'!C297*$C$9/100)</f>
        <v>0.83979287074303177</v>
      </c>
      <c r="D308" s="42">
        <f>EXP(-'Yield curve'!D297*$D$9/100)</f>
        <v>0.77028091961507916</v>
      </c>
      <c r="E308" s="42">
        <f>EXP(-'Yield curve'!E297*$E$9/100)</f>
        <v>0.70595767056017766</v>
      </c>
      <c r="F308" s="42">
        <f>EXP(-'Yield curve'!F297*$F$9/100)</f>
        <v>0.64694111563909595</v>
      </c>
      <c r="G308" s="42">
        <f>EXP(-'Yield curve'!G297*$G$9/100)</f>
        <v>0.59279893592510902</v>
      </c>
      <c r="H308" s="42">
        <f>EXP(-'Yield curve'!H297*$H$9/100)</f>
        <v>0.54313357218914438</v>
      </c>
      <c r="I308" s="42">
        <f>EXP(-'Yield curve'!I297*$I$9/100)</f>
        <v>0.4976458165842676</v>
      </c>
      <c r="J308" s="42">
        <f>EXP(-'Yield curve'!J297*$J$9/100)</f>
        <v>0.45593729038963637</v>
      </c>
      <c r="K308" s="42">
        <f>EXP(-'Yield curve'!K297*$K$9/100)</f>
        <v>0.41769657799799875</v>
      </c>
      <c r="L308" s="42">
        <f>EXP(-'Yield curve'!L297*$L$9/100)</f>
        <v>0.38252548518517143</v>
      </c>
      <c r="M308" s="42">
        <f>EXP(-'Yield curve'!M297*$M$9/100)</f>
        <v>0.35027385065322958</v>
      </c>
      <c r="N308" s="42">
        <f>EXP(-'Yield curve'!N297*$N$9/100)</f>
        <v>0.32070294156465751</v>
      </c>
      <c r="O308" s="42">
        <f>EXP(-'Yield curve'!O297*$O$9/100)</f>
        <v>0.29359324206396215</v>
      </c>
      <c r="P308" s="42">
        <f>EXP(-'Yield curve'!P297*$P$9/100)</f>
        <v>0.26874293184439435</v>
      </c>
      <c r="Q308" s="42">
        <f>EXP(-'Yield curve'!Q297*$Q$9/100)</f>
        <v>0.24604520494316437</v>
      </c>
      <c r="R308" s="42">
        <f>EXP(-'Yield curve'!R297*$R$9/100)</f>
        <v>0.22524648218417348</v>
      </c>
      <c r="S308" s="42">
        <f>EXP(-'Yield curve'!S297*$S$9/100)</f>
        <v>0.20618942373697532</v>
      </c>
      <c r="T308" s="42">
        <f>EXP(-'Yield curve'!T297*$T$9/100)</f>
        <v>0.18872959550148063</v>
      </c>
      <c r="U308" s="39">
        <f>EXP(-'Yield curve'!U297*$U$9/100)</f>
        <v>0.17273442147423515</v>
      </c>
      <c r="V308" s="39">
        <f t="shared" si="6"/>
        <v>73.29146233776568</v>
      </c>
      <c r="W308" s="39">
        <f t="shared" si="7"/>
        <v>5.0039116316526817</v>
      </c>
      <c r="X308" s="13"/>
      <c r="Y308" s="39"/>
      <c r="Z308" s="13"/>
      <c r="AA308" s="39">
        <f t="shared" si="12"/>
        <v>2.7244238127148712E-3</v>
      </c>
    </row>
    <row r="309" spans="1:27">
      <c r="A309" s="237">
        <v>42709</v>
      </c>
      <c r="B309" s="42">
        <f>EXP(-'Yield curve'!B298*$B$9/100)</f>
        <v>0.91466262275542887</v>
      </c>
      <c r="C309" s="42">
        <f>EXP(-'Yield curve'!C298*$C$9/100)</f>
        <v>0.83861798333707394</v>
      </c>
      <c r="D309" s="42">
        <f>EXP(-'Yield curve'!D298*$D$9/100)</f>
        <v>0.76889566106648555</v>
      </c>
      <c r="E309" s="42">
        <f>EXP(-'Yield curve'!E298*$E$9/100)</f>
        <v>0.70454716619359203</v>
      </c>
      <c r="F309" s="42">
        <f>EXP(-'Yield curve'!F298*$F$9/100)</f>
        <v>0.64564852642789206</v>
      </c>
      <c r="G309" s="42">
        <f>EXP(-'Yield curve'!G298*$G$9/100)</f>
        <v>0.59137792437483461</v>
      </c>
      <c r="H309" s="42">
        <f>EXP(-'Yield curve'!H298*$H$9/100)</f>
        <v>0.54161492528486332</v>
      </c>
      <c r="I309" s="42">
        <f>EXP(-'Yield curve'!I298*$I$9/100)</f>
        <v>0.49592363126606348</v>
      </c>
      <c r="J309" s="42">
        <f>EXP(-'Yield curve'!J298*$J$9/100)</f>
        <v>0.45402636951289382</v>
      </c>
      <c r="K309" s="42">
        <f>EXP(-'Yield curve'!K298*$K$9/100)</f>
        <v>0.41561330762408838</v>
      </c>
      <c r="L309" s="42">
        <f>EXP(-'Yield curve'!L298*$L$9/100)</f>
        <v>0.38034368530631263</v>
      </c>
      <c r="M309" s="42">
        <f>EXP(-'Yield curve'!M298*$M$9/100)</f>
        <v>0.34801141431145577</v>
      </c>
      <c r="N309" s="42">
        <f>EXP(-'Yield curve'!N298*$N$9/100)</f>
        <v>0.31837670193622003</v>
      </c>
      <c r="O309" s="42">
        <f>EXP(-'Yield curve'!O298*$O$9/100)</f>
        <v>0.29121891774094405</v>
      </c>
      <c r="P309" s="42">
        <f>EXP(-'Yield curve'!P298*$P$9/100)</f>
        <v>0.26633509696760382</v>
      </c>
      <c r="Q309" s="42">
        <f>EXP(-'Yield curve'!Q298*$Q$9/100)</f>
        <v>0.24361650278943095</v>
      </c>
      <c r="R309" s="42">
        <f>EXP(-'Yield curve'!R298*$R$9/100)</f>
        <v>0.22280908394816223</v>
      </c>
      <c r="S309" s="42">
        <f>EXP(-'Yield curve'!S298*$S$9/100)</f>
        <v>0.20375438614517219</v>
      </c>
      <c r="T309" s="42">
        <f>EXP(-'Yield curve'!T298*$T$9/100)</f>
        <v>0.18630689348362031</v>
      </c>
      <c r="U309" s="39">
        <f>EXP(-'Yield curve'!U298*$U$9/100)</f>
        <v>0.17033298882540943</v>
      </c>
      <c r="V309" s="39">
        <f t="shared" si="6"/>
        <v>73.092327859219267</v>
      </c>
      <c r="W309" s="39">
        <f t="shared" si="7"/>
        <v>4.9895876283406535</v>
      </c>
      <c r="X309" s="13"/>
      <c r="Y309" s="39"/>
      <c r="Z309" s="13"/>
      <c r="AA309" s="39">
        <f t="shared" si="12"/>
        <v>1.9156364430121808E-3</v>
      </c>
    </row>
    <row r="310" spans="1:27">
      <c r="A310" s="237">
        <v>42706</v>
      </c>
      <c r="B310" s="42">
        <f>EXP(-'Yield curve'!B299*$B$9/100)</f>
        <v>0.91466262275542887</v>
      </c>
      <c r="C310" s="42">
        <f>EXP(-'Yield curve'!C299*$C$9/100)</f>
        <v>0.83845027651164816</v>
      </c>
      <c r="D310" s="42">
        <f>EXP(-'Yield curve'!D299*$D$9/100)</f>
        <v>0.76820396628086862</v>
      </c>
      <c r="E310" s="42">
        <f>EXP(-'Yield curve'!E299*$E$9/100)</f>
        <v>0.70342079206727637</v>
      </c>
      <c r="F310" s="42">
        <f>EXP(-'Yield curve'!F299*$F$9/100)</f>
        <v>0.64403642108314141</v>
      </c>
      <c r="G310" s="42">
        <f>EXP(-'Yield curve'!G299*$G$9/100)</f>
        <v>0.58960644914316385</v>
      </c>
      <c r="H310" s="42">
        <f>EXP(-'Yield curve'!H299*$H$9/100)</f>
        <v>0.53972258657087768</v>
      </c>
      <c r="I310" s="42">
        <f>EXP(-'Yield curve'!I299*$I$9/100)</f>
        <v>0.49407563478251926</v>
      </c>
      <c r="J310" s="42">
        <f>EXP(-'Yield curve'!J299*$J$9/100)</f>
        <v>0.45225911505797517</v>
      </c>
      <c r="K310" s="42">
        <f>EXP(-'Yield curve'!K299*$K$9/100)</f>
        <v>0.41395417487127412</v>
      </c>
      <c r="L310" s="42">
        <f>EXP(-'Yield curve'!L299*$L$9/100)</f>
        <v>0.37867384942390725</v>
      </c>
      <c r="M310" s="42">
        <f>EXP(-'Yield curve'!M299*$M$9/100)</f>
        <v>0.3463449622073973</v>
      </c>
      <c r="N310" s="42">
        <f>EXP(-'Yield curve'!N299*$N$9/100)</f>
        <v>0.31672544008779929</v>
      </c>
      <c r="O310" s="42">
        <f>EXP(-'Yield curve'!O299*$O$9/100)</f>
        <v>0.28959264960236131</v>
      </c>
      <c r="P310" s="42">
        <f>EXP(-'Yield curve'!P299*$P$9/100)</f>
        <v>0.2647418708438451</v>
      </c>
      <c r="Q310" s="42">
        <f>EXP(-'Yield curve'!Q299*$Q$9/100)</f>
        <v>0.24206233581079656</v>
      </c>
      <c r="R310" s="42">
        <f>EXP(-'Yield curve'!R299*$R$9/100)</f>
        <v>0.2212991218667742</v>
      </c>
      <c r="S310" s="42">
        <f>EXP(-'Yield curve'!S299*$S$9/100)</f>
        <v>0.20229262322624539</v>
      </c>
      <c r="T310" s="42">
        <f>EXP(-'Yield curve'!T299*$T$9/100)</f>
        <v>0.18489632803137851</v>
      </c>
      <c r="U310" s="39">
        <f>EXP(-'Yield curve'!U299*$U$9/100)</f>
        <v>0.16897576106439058</v>
      </c>
      <c r="V310" s="39">
        <f t="shared" si="6"/>
        <v>72.952577243639695</v>
      </c>
      <c r="W310" s="39">
        <f t="shared" si="7"/>
        <v>4.979887959010175</v>
      </c>
      <c r="X310" s="13"/>
      <c r="Y310" s="39"/>
      <c r="Z310" s="13"/>
      <c r="AA310" s="39">
        <f t="shared" si="12"/>
        <v>-6.9228452665548446E-4</v>
      </c>
    </row>
    <row r="311" spans="1:27">
      <c r="A311" s="237">
        <v>42705</v>
      </c>
      <c r="B311" s="42">
        <f>EXP(-'Yield curve'!B300*$B$9/100)</f>
        <v>0.91502856098729823</v>
      </c>
      <c r="C311" s="42">
        <f>EXP(-'Yield curve'!C300*$C$9/100)</f>
        <v>0.83912130510850802</v>
      </c>
      <c r="D311" s="42">
        <f>EXP(-'Yield curve'!D300*$D$9/100)</f>
        <v>0.76889566106648555</v>
      </c>
      <c r="E311" s="42">
        <f>EXP(-'Yield curve'!E300*$E$9/100)</f>
        <v>0.70412456468700579</v>
      </c>
      <c r="F311" s="42">
        <f>EXP(-'Yield curve'!F300*$F$9/100)</f>
        <v>0.6446807796298013</v>
      </c>
      <c r="G311" s="42">
        <f>EXP(-'Yield curve'!G300*$G$9/100)</f>
        <v>0.59013733380965794</v>
      </c>
      <c r="H311" s="42">
        <f>EXP(-'Yield curve'!H300*$H$9/100)</f>
        <v>0.54010052464437053</v>
      </c>
      <c r="I311" s="42">
        <f>EXP(-'Yield curve'!I300*$I$9/100)</f>
        <v>0.49433921206876519</v>
      </c>
      <c r="J311" s="42">
        <f>EXP(-'Yield curve'!J300*$J$9/100)</f>
        <v>0.45239481314618796</v>
      </c>
      <c r="K311" s="42">
        <f>EXP(-'Yield curve'!K300*$K$9/100)</f>
        <v>0.41395417487127412</v>
      </c>
      <c r="L311" s="42">
        <f>EXP(-'Yield curve'!L300*$L$9/100)</f>
        <v>0.37867384942390725</v>
      </c>
      <c r="M311" s="42">
        <f>EXP(-'Yield curve'!M300*$M$9/100)</f>
        <v>0.3463449622073973</v>
      </c>
      <c r="N311" s="42">
        <f>EXP(-'Yield curve'!N300*$N$9/100)</f>
        <v>0.31672544008779929</v>
      </c>
      <c r="O311" s="42">
        <f>EXP(-'Yield curve'!O300*$O$9/100)</f>
        <v>0.28959264960236131</v>
      </c>
      <c r="P311" s="42">
        <f>EXP(-'Yield curve'!P300*$P$9/100)</f>
        <v>0.2647418708438451</v>
      </c>
      <c r="Q311" s="42">
        <f>EXP(-'Yield curve'!Q300*$Q$9/100)</f>
        <v>0.24213980815316974</v>
      </c>
      <c r="R311" s="42">
        <f>EXP(-'Yield curve'!R300*$R$9/100)</f>
        <v>0.2214496564455998</v>
      </c>
      <c r="S311" s="42">
        <f>EXP(-'Yield curve'!S300*$S$9/100)</f>
        <v>0.20251121727887084</v>
      </c>
      <c r="T311" s="42">
        <f>EXP(-'Yield curve'!T300*$T$9/100)</f>
        <v>0.18517758415048546</v>
      </c>
      <c r="U311" s="39">
        <f>EXP(-'Yield curve'!U300*$U$9/100)</f>
        <v>0.16931405076345515</v>
      </c>
      <c r="V311" s="39">
        <f t="shared" si="6"/>
        <v>73.003116171362763</v>
      </c>
      <c r="W311" s="39">
        <f t="shared" si="7"/>
        <v>4.9805418474836083</v>
      </c>
      <c r="X311" s="13"/>
      <c r="Y311" s="39"/>
      <c r="Z311" s="13"/>
      <c r="AA311" s="39">
        <f t="shared" si="12"/>
        <v>3.5793544735482907E-3</v>
      </c>
    </row>
    <row r="312" spans="1:27">
      <c r="A312" s="237">
        <v>42704</v>
      </c>
      <c r="B312" s="42">
        <f>EXP(-'Yield curve'!B301*$B$9/100)</f>
        <v>0.9143882651243046</v>
      </c>
      <c r="C312" s="42">
        <f>EXP(-'Yield curve'!C301*$C$9/100)</f>
        <v>0.83777978452299384</v>
      </c>
      <c r="D312" s="42">
        <f>EXP(-'Yield curve'!D301*$D$9/100)</f>
        <v>0.76705252412895664</v>
      </c>
      <c r="E312" s="42">
        <f>EXP(-'Yield curve'!E301*$E$9/100)</f>
        <v>0.70201535638730039</v>
      </c>
      <c r="F312" s="42">
        <f>EXP(-'Yield curve'!F301*$F$9/100)</f>
        <v>0.64242834096811896</v>
      </c>
      <c r="G312" s="42">
        <f>EXP(-'Yield curve'!G301*$G$9/100)</f>
        <v>0.58784028037351521</v>
      </c>
      <c r="H312" s="42">
        <f>EXP(-'Yield curve'!H301*$H$9/100)</f>
        <v>0.53783685946532711</v>
      </c>
      <c r="I312" s="42">
        <f>EXP(-'Yield curve'!I301*$I$9/100)</f>
        <v>0.49210327958359329</v>
      </c>
      <c r="J312" s="42">
        <f>EXP(-'Yield curve'!J301*$J$9/100)</f>
        <v>0.45022852130278929</v>
      </c>
      <c r="K312" s="42">
        <f>EXP(-'Yield curve'!K301*$K$9/100)</f>
        <v>0.41188956981082764</v>
      </c>
      <c r="L312" s="42">
        <f>EXP(-'Yield curve'!L301*$L$9/100)</f>
        <v>0.37643119403889841</v>
      </c>
      <c r="M312" s="42">
        <f>EXP(-'Yield curve'!M301*$M$9/100)</f>
        <v>0.34394277059440637</v>
      </c>
      <c r="N312" s="42">
        <f>EXP(-'Yield curve'!N301*$N$9/100)</f>
        <v>0.31418289326877363</v>
      </c>
      <c r="O312" s="42">
        <f>EXP(-'Yield curve'!O301*$O$9/100)</f>
        <v>0.28692913789445218</v>
      </c>
      <c r="P312" s="42">
        <f>EXP(-'Yield curve'!P301*$P$9/100)</f>
        <v>0.26197662415078055</v>
      </c>
      <c r="Q312" s="42">
        <f>EXP(-'Yield curve'!Q301*$Q$9/100)</f>
        <v>0.23921321781701846</v>
      </c>
      <c r="R312" s="42">
        <f>EXP(-'Yield curve'!R301*$R$9/100)</f>
        <v>0.21838406504967997</v>
      </c>
      <c r="S312" s="42">
        <f>EXP(-'Yield curve'!S301*$S$9/100)</f>
        <v>0.19932871158437071</v>
      </c>
      <c r="T312" s="42">
        <f>EXP(-'Yield curve'!T301*$T$9/100)</f>
        <v>0.18189967139031799</v>
      </c>
      <c r="U312" s="39">
        <f>EXP(-'Yield curve'!U301*$U$9/100)</f>
        <v>0.16596140793053135</v>
      </c>
      <c r="V312" s="39">
        <f t="shared" si="6"/>
        <v>72.742744104832951</v>
      </c>
      <c r="W312" s="39">
        <f t="shared" si="7"/>
        <v>4.9618625648673627</v>
      </c>
      <c r="X312" s="13"/>
      <c r="Y312" s="39"/>
      <c r="Z312" s="13"/>
      <c r="AA312" s="39">
        <f t="shared" si="12"/>
        <v>2.067251248186297E-3</v>
      </c>
    </row>
    <row r="313" spans="1:27">
      <c r="A313" s="237">
        <v>42703</v>
      </c>
      <c r="B313" s="42">
        <f>EXP(-'Yield curve'!B302*$B$9/100)</f>
        <v>0.91429683086958102</v>
      </c>
      <c r="C313" s="42">
        <f>EXP(-'Yield curve'!C302*$C$9/100)</f>
        <v>0.83761224532056799</v>
      </c>
      <c r="D313" s="42">
        <f>EXP(-'Yield curve'!D302*$D$9/100)</f>
        <v>0.76682244288563006</v>
      </c>
      <c r="E313" s="42">
        <f>EXP(-'Yield curve'!E302*$E$9/100)</f>
        <v>0.70159427351096337</v>
      </c>
      <c r="F313" s="42">
        <f>EXP(-'Yield curve'!F302*$F$9/100)</f>
        <v>0.64178623373427668</v>
      </c>
      <c r="G313" s="42">
        <f>EXP(-'Yield curve'!G302*$G$9/100)</f>
        <v>0.58678311959897334</v>
      </c>
      <c r="H313" s="42">
        <f>EXP(-'Yield curve'!H302*$H$9/100)</f>
        <v>0.53633302261292415</v>
      </c>
      <c r="I313" s="42">
        <f>EXP(-'Yield curve'!I302*$I$9/100)</f>
        <v>0.4900081117937678</v>
      </c>
      <c r="J313" s="42">
        <f>EXP(-'Yield curve'!J302*$J$9/100)</f>
        <v>0.44753523810441237</v>
      </c>
      <c r="K313" s="42">
        <f>EXP(-'Yield curve'!K302*$K$9/100)</f>
        <v>0.40860759864084845</v>
      </c>
      <c r="L313" s="42">
        <f>EXP(-'Yield curve'!L302*$L$9/100)</f>
        <v>0.373215230606118</v>
      </c>
      <c r="M313" s="42">
        <f>EXP(-'Yield curve'!M302*$M$9/100)</f>
        <v>0.34082027275934035</v>
      </c>
      <c r="N313" s="42">
        <f>EXP(-'Yield curve'!N302*$N$9/100)</f>
        <v>0.31117494526279627</v>
      </c>
      <c r="O313" s="42">
        <f>EXP(-'Yield curve'!O302*$O$9/100)</f>
        <v>0.2840514202475859</v>
      </c>
      <c r="P313" s="42">
        <f>EXP(-'Yield curve'!P302*$P$9/100)</f>
        <v>0.25924026064589151</v>
      </c>
      <c r="Q313" s="42">
        <f>EXP(-'Yield curve'!Q302*$Q$9/100)</f>
        <v>0.23677617342902033</v>
      </c>
      <c r="R313" s="42">
        <f>EXP(-'Yield curve'!R302*$R$9/100)</f>
        <v>0.21624137896989229</v>
      </c>
      <c r="S313" s="42">
        <f>EXP(-'Yield curve'!S302*$S$9/100)</f>
        <v>0.19747169921946489</v>
      </c>
      <c r="T313" s="42">
        <f>EXP(-'Yield curve'!T302*$T$9/100)</f>
        <v>0.18031679550597587</v>
      </c>
      <c r="U313" s="39">
        <f>EXP(-'Yield curve'!U302*$U$9/100)</f>
        <v>0.16463901329837963</v>
      </c>
      <c r="V313" s="39">
        <f t="shared" si="6"/>
        <v>72.592676803102549</v>
      </c>
      <c r="W313" s="39">
        <f t="shared" si="7"/>
        <v>4.9486928267906656</v>
      </c>
      <c r="X313" s="13"/>
      <c r="Y313" s="39"/>
      <c r="Z313" s="13"/>
      <c r="AA313" s="39">
        <f t="shared" si="12"/>
        <v>-2.2407039250915695E-3</v>
      </c>
    </row>
    <row r="314" spans="1:27">
      <c r="A314" s="237">
        <v>42702</v>
      </c>
      <c r="B314" s="42">
        <f>EXP(-'Yield curve'!B303*$B$9/100)</f>
        <v>0.91457116106631398</v>
      </c>
      <c r="C314" s="42">
        <f>EXP(-'Yield curve'!C303*$C$9/100)</f>
        <v>0.83828260322423342</v>
      </c>
      <c r="D314" s="42">
        <f>EXP(-'Yield curve'!D303*$D$9/100)</f>
        <v>0.76797353965670612</v>
      </c>
      <c r="E314" s="42">
        <f>EXP(-'Yield curve'!E303*$E$9/100)</f>
        <v>0.70285828046826282</v>
      </c>
      <c r="F314" s="42">
        <f>EXP(-'Yield curve'!F303*$F$9/100)</f>
        <v>0.64307109063035572</v>
      </c>
      <c r="G314" s="42">
        <f>EXP(-'Yield curve'!G303*$G$9/100)</f>
        <v>0.58836957477260365</v>
      </c>
      <c r="H314" s="42">
        <f>EXP(-'Yield curve'!H303*$H$9/100)</f>
        <v>0.53821347706773515</v>
      </c>
      <c r="I314" s="42">
        <f>EXP(-'Yield curve'!I303*$I$9/100)</f>
        <v>0.49210327958359329</v>
      </c>
      <c r="J314" s="42">
        <f>EXP(-'Yield curve'!J303*$J$9/100)</f>
        <v>0.44982349792147736</v>
      </c>
      <c r="K314" s="42">
        <f>EXP(-'Yield curve'!K303*$K$9/100)</f>
        <v>0.41106661390143395</v>
      </c>
      <c r="L314" s="42">
        <f>EXP(-'Yield curve'!L303*$L$9/100)</f>
        <v>0.37560395570782978</v>
      </c>
      <c r="M314" s="42">
        <f>EXP(-'Yield curve'!M303*$M$9/100)</f>
        <v>0.34311829770819019</v>
      </c>
      <c r="N314" s="42">
        <f>EXP(-'Yield curve'!N303*$N$9/100)</f>
        <v>0.31336707876470554</v>
      </c>
      <c r="O314" s="42">
        <f>EXP(-'Yield curve'!O303*$O$9/100)</f>
        <v>0.28612686002152465</v>
      </c>
      <c r="P314" s="42">
        <f>EXP(-'Yield curve'!P303*$P$9/100)</f>
        <v>0.26119187199512567</v>
      </c>
      <c r="Q314" s="42">
        <f>EXP(-'Yield curve'!Q303*$Q$9/100)</f>
        <v>0.23852527486306518</v>
      </c>
      <c r="R314" s="42">
        <f>EXP(-'Yield curve'!R303*$R$9/100)</f>
        <v>0.21779086750712873</v>
      </c>
      <c r="S314" s="42">
        <f>EXP(-'Yield curve'!S303*$S$9/100)</f>
        <v>0.19882703560839476</v>
      </c>
      <c r="T314" s="42">
        <f>EXP(-'Yield curve'!T303*$T$9/100)</f>
        <v>0.18148541257405559</v>
      </c>
      <c r="U314" s="39">
        <f>EXP(-'Yield curve'!U303*$U$9/100)</f>
        <v>0.16562981681631492</v>
      </c>
      <c r="V314" s="39">
        <f t="shared" si="6"/>
        <v>72.755700787429731</v>
      </c>
      <c r="W314" s="39">
        <f t="shared" si="7"/>
        <v>4.957704719177241</v>
      </c>
      <c r="X314" s="13"/>
      <c r="Y314" s="39"/>
      <c r="Z314" s="13"/>
      <c r="AA314" s="39">
        <f t="shared" si="12"/>
        <v>9.1256785444371324E-4</v>
      </c>
    </row>
    <row r="315" spans="1:27">
      <c r="A315" s="237">
        <v>42699</v>
      </c>
      <c r="B315" s="42">
        <f>EXP(-'Yield curve'!B304*$B$9/100)</f>
        <v>0.91429683086958102</v>
      </c>
      <c r="C315" s="42">
        <f>EXP(-'Yield curve'!C304*$C$9/100)</f>
        <v>0.83828260322423342</v>
      </c>
      <c r="D315" s="42">
        <f>EXP(-'Yield curve'!D304*$D$9/100)</f>
        <v>0.76797353965670612</v>
      </c>
      <c r="E315" s="42">
        <f>EXP(-'Yield curve'!E304*$E$9/100)</f>
        <v>0.70271772286839762</v>
      </c>
      <c r="F315" s="42">
        <f>EXP(-'Yield curve'!F304*$F$9/100)</f>
        <v>0.64274963545553121</v>
      </c>
      <c r="G315" s="42">
        <f>EXP(-'Yield curve'!G304*$G$9/100)</f>
        <v>0.58766395473957067</v>
      </c>
      <c r="H315" s="42">
        <f>EXP(-'Yield curve'!H304*$H$9/100)</f>
        <v>0.53708441469631318</v>
      </c>
      <c r="I315" s="42">
        <f>EXP(-'Yield curve'!I304*$I$9/100)</f>
        <v>0.49092364783691178</v>
      </c>
      <c r="J315" s="42">
        <f>EXP(-'Yield curve'!J304*$J$9/100)</f>
        <v>0.44861061260908885</v>
      </c>
      <c r="K315" s="42">
        <f>EXP(-'Yield curve'!K304*$K$9/100)</f>
        <v>0.40983526201107895</v>
      </c>
      <c r="L315" s="42">
        <f>EXP(-'Yield curve'!L304*$L$9/100)</f>
        <v>0.37444887526126686</v>
      </c>
      <c r="M315" s="42">
        <f>EXP(-'Yield curve'!M304*$M$9/100)</f>
        <v>0.34204943690924672</v>
      </c>
      <c r="N315" s="42">
        <f>EXP(-'Yield curve'!N304*$N$9/100)</f>
        <v>0.31239089711421281</v>
      </c>
      <c r="O315" s="42">
        <f>EXP(-'Yield curve'!O304*$O$9/100)</f>
        <v>0.28524694505730513</v>
      </c>
      <c r="P315" s="42">
        <f>EXP(-'Yield curve'!P304*$P$9/100)</f>
        <v>0.26040947056808184</v>
      </c>
      <c r="Q315" s="42">
        <f>EXP(-'Yield curve'!Q304*$Q$9/100)</f>
        <v>0.23776321393128613</v>
      </c>
      <c r="R315" s="42">
        <f>EXP(-'Yield curve'!R304*$R$9/100)</f>
        <v>0.21705163596335514</v>
      </c>
      <c r="S315" s="42">
        <f>EXP(-'Yield curve'!S304*$S$9/100)</f>
        <v>0.19811254513470675</v>
      </c>
      <c r="T315" s="42">
        <f>EXP(-'Yield curve'!T304*$T$9/100)</f>
        <v>0.18079707667278389</v>
      </c>
      <c r="U315" s="39">
        <f>EXP(-'Yield curve'!U304*$U$9/100)</f>
        <v>0.16496862082263147</v>
      </c>
      <c r="V315" s="39">
        <f t="shared" si="6"/>
        <v>72.689366807920948</v>
      </c>
      <c r="W315" s="39">
        <f t="shared" si="7"/>
        <v>4.9523017997809919</v>
      </c>
      <c r="X315" s="13"/>
      <c r="Y315" s="39"/>
      <c r="Z315" s="13"/>
      <c r="AA315" s="39">
        <f t="shared" si="12"/>
        <v>-3.072656661553097E-3</v>
      </c>
    </row>
    <row r="316" spans="1:27">
      <c r="A316" s="237">
        <v>42698</v>
      </c>
      <c r="B316" s="42">
        <f>EXP(-'Yield curve'!B305*$B$9/100)</f>
        <v>0.91502856098729823</v>
      </c>
      <c r="C316" s="42">
        <f>EXP(-'Yield curve'!C305*$C$9/100)</f>
        <v>0.83945702076920736</v>
      </c>
      <c r="D316" s="42">
        <f>EXP(-'Yield curve'!D305*$D$9/100)</f>
        <v>0.7686650269650106</v>
      </c>
      <c r="E316" s="42">
        <f>EXP(-'Yield curve'!E305*$E$9/100)</f>
        <v>0.70342079206727637</v>
      </c>
      <c r="F316" s="42">
        <f>EXP(-'Yield curve'!F305*$F$9/100)</f>
        <v>0.64339270657295622</v>
      </c>
      <c r="G316" s="42">
        <f>EXP(-'Yield curve'!G305*$G$9/100)</f>
        <v>0.58872270244517511</v>
      </c>
      <c r="H316" s="42">
        <f>EXP(-'Yield curve'!H305*$H$9/100)</f>
        <v>0.53859035839475766</v>
      </c>
      <c r="I316" s="42">
        <f>EXP(-'Yield curve'!I305*$I$9/100)</f>
        <v>0.49289127505920177</v>
      </c>
      <c r="J316" s="42">
        <f>EXP(-'Yield curve'!J305*$J$9/100)</f>
        <v>0.45103966244915794</v>
      </c>
      <c r="K316" s="42">
        <f>EXP(-'Yield curve'!K305*$K$9/100)</f>
        <v>0.41271417327904963</v>
      </c>
      <c r="L316" s="42">
        <f>EXP(-'Yield curve'!L305*$L$9/100)</f>
        <v>0.37750932825088074</v>
      </c>
      <c r="M316" s="42">
        <f>EXP(-'Yield curve'!M305*$M$9/100)</f>
        <v>0.34526604990371756</v>
      </c>
      <c r="N316" s="42">
        <f>EXP(-'Yield curve'!N305*$N$9/100)</f>
        <v>0.31573879667880833</v>
      </c>
      <c r="O316" s="42">
        <f>EXP(-'Yield curve'!O305*$O$9/100)</f>
        <v>0.2887020764283017</v>
      </c>
      <c r="P316" s="42">
        <f>EXP(-'Yield curve'!P305*$P$9/100)</f>
        <v>0.26394883537928682</v>
      </c>
      <c r="Q316" s="42">
        <f>EXP(-'Yield curve'!Q305*$Q$9/100)</f>
        <v>0.24136619920154834</v>
      </c>
      <c r="R316" s="42">
        <f>EXP(-'Yield curve'!R305*$R$9/100)</f>
        <v>0.22069800614328833</v>
      </c>
      <c r="S316" s="42">
        <f>EXP(-'Yield curve'!S305*$S$9/100)</f>
        <v>0.20178348759604384</v>
      </c>
      <c r="T316" s="42">
        <f>EXP(-'Yield curve'!T305*$T$9/100)</f>
        <v>0.18447524462096815</v>
      </c>
      <c r="U316" s="39">
        <f>EXP(-'Yield curve'!U305*$U$9/100)</f>
        <v>0.1686381472685955</v>
      </c>
      <c r="V316" s="39">
        <f t="shared" si="6"/>
        <v>72.913404666485945</v>
      </c>
      <c r="W316" s="39">
        <f t="shared" si="7"/>
        <v>4.9748081325112237</v>
      </c>
      <c r="X316" s="13"/>
      <c r="Y316" s="39"/>
      <c r="Z316" s="13"/>
      <c r="AA316" s="39">
        <f t="shared" si="12"/>
        <v>1.6898030418799337E-4</v>
      </c>
    </row>
    <row r="317" spans="1:27">
      <c r="A317" s="237">
        <v>42697</v>
      </c>
      <c r="B317" s="42">
        <f>EXP(-'Yield curve'!B306*$B$9/100)</f>
        <v>0.91521158500128696</v>
      </c>
      <c r="C317" s="42">
        <f>EXP(-'Yield curve'!C306*$C$9/100)</f>
        <v>0.83928914615307471</v>
      </c>
      <c r="D317" s="42">
        <f>EXP(-'Yield curve'!D306*$D$9/100)</f>
        <v>0.76820396628086862</v>
      </c>
      <c r="E317" s="42">
        <f>EXP(-'Yield curve'!E306*$E$9/100)</f>
        <v>0.70313948001661042</v>
      </c>
      <c r="F317" s="42">
        <f>EXP(-'Yield curve'!F306*$F$9/100)</f>
        <v>0.64339270657295622</v>
      </c>
      <c r="G317" s="42">
        <f>EXP(-'Yield curve'!G306*$G$9/100)</f>
        <v>0.58889934575107972</v>
      </c>
      <c r="H317" s="42">
        <f>EXP(-'Yield curve'!H306*$H$9/100)</f>
        <v>0.5389675036310666</v>
      </c>
      <c r="I317" s="42">
        <f>EXP(-'Yield curve'!I306*$I$9/100)</f>
        <v>0.49328574584652568</v>
      </c>
      <c r="J317" s="42">
        <f>EXP(-'Yield curve'!J306*$J$9/100)</f>
        <v>0.45144578087123904</v>
      </c>
      <c r="K317" s="42">
        <f>EXP(-'Yield curve'!K306*$K$9/100)</f>
        <v>0.41312709387821822</v>
      </c>
      <c r="L317" s="42">
        <f>EXP(-'Yield curve'!L306*$L$9/100)</f>
        <v>0.37775856664714974</v>
      </c>
      <c r="M317" s="42">
        <f>EXP(-'Yield curve'!M306*$M$9/100)</f>
        <v>0.34534892370015224</v>
      </c>
      <c r="N317" s="42">
        <f>EXP(-'Yield curve'!N306*$N$9/100)</f>
        <v>0.31565671526271827</v>
      </c>
      <c r="O317" s="42">
        <f>EXP(-'Yield curve'!O306*$O$9/100)</f>
        <v>0.28845966850968136</v>
      </c>
      <c r="P317" s="42">
        <f>EXP(-'Yield curve'!P306*$P$9/100)</f>
        <v>0.26355320892024209</v>
      </c>
      <c r="Q317" s="42">
        <f>EXP(-'Yield curve'!Q306*$Q$9/100)</f>
        <v>0.24090322070066916</v>
      </c>
      <c r="R317" s="42">
        <f>EXP(-'Yield curve'!R306*$R$9/100)</f>
        <v>0.22017336945397356</v>
      </c>
      <c r="S317" s="42">
        <f>EXP(-'Yield curve'!S306*$S$9/100)</f>
        <v>0.2012031871854621</v>
      </c>
      <c r="T317" s="42">
        <f>EXP(-'Yield curve'!T306*$T$9/100)</f>
        <v>0.183845416903654</v>
      </c>
      <c r="U317" s="39">
        <f>EXP(-'Yield curve'!U306*$U$9/100)</f>
        <v>0.16796494198768974</v>
      </c>
      <c r="V317" s="39">
        <f t="shared" si="6"/>
        <v>72.901085818828648</v>
      </c>
      <c r="W317" s="39">
        <f t="shared" si="7"/>
        <v>4.9723329036852899</v>
      </c>
      <c r="X317" s="13"/>
      <c r="Y317" s="39"/>
      <c r="Z317" s="13"/>
      <c r="AA317" s="39">
        <f t="shared" si="12"/>
        <v>-3.7735689924840443E-3</v>
      </c>
    </row>
    <row r="318" spans="1:27">
      <c r="A318" s="237">
        <v>42696</v>
      </c>
      <c r="B318" s="42">
        <f>EXP(-'Yield curve'!B307*$B$9/100)</f>
        <v>0.91512006841869231</v>
      </c>
      <c r="C318" s="42">
        <f>EXP(-'Yield curve'!C307*$C$9/100)</f>
        <v>0.83996084611415756</v>
      </c>
      <c r="D318" s="42">
        <f>EXP(-'Yield curve'!D307*$D$9/100)</f>
        <v>0.77028091961507916</v>
      </c>
      <c r="E318" s="42">
        <f>EXP(-'Yield curve'!E307*$E$9/100)</f>
        <v>0.70581649314427775</v>
      </c>
      <c r="F318" s="42">
        <f>EXP(-'Yield curve'!F307*$F$9/100)</f>
        <v>0.64661772593543965</v>
      </c>
      <c r="G318" s="42">
        <f>EXP(-'Yield curve'!G307*$G$9/100)</f>
        <v>0.59226565689433663</v>
      </c>
      <c r="H318" s="42">
        <f>EXP(-'Yield curve'!H307*$H$9/100)</f>
        <v>0.54237371721067407</v>
      </c>
      <c r="I318" s="42">
        <f>EXP(-'Yield curve'!I307*$I$9/100)</f>
        <v>0.49671774419702314</v>
      </c>
      <c r="J318" s="42">
        <f>EXP(-'Yield curve'!J307*$J$9/100)</f>
        <v>0.45484435294224795</v>
      </c>
      <c r="K318" s="42">
        <f>EXP(-'Yield curve'!K307*$K$9/100)</f>
        <v>0.41644536602038013</v>
      </c>
      <c r="L318" s="42">
        <f>EXP(-'Yield curve'!L307*$L$9/100)</f>
        <v>0.38101367961449512</v>
      </c>
      <c r="M318" s="42">
        <f>EXP(-'Yield curve'!M307*$M$9/100)</f>
        <v>0.34851291173955373</v>
      </c>
      <c r="N318" s="42">
        <f>EXP(-'Yield curve'!N307*$N$9/100)</f>
        <v>0.31870798594405808</v>
      </c>
      <c r="O318" s="42">
        <f>EXP(-'Yield curve'!O307*$O$9/100)</f>
        <v>0.29138204600653023</v>
      </c>
      <c r="P318" s="42">
        <f>EXP(-'Yield curve'!P307*$P$9/100)</f>
        <v>0.26633509696760382</v>
      </c>
      <c r="Q318" s="42">
        <f>EXP(-'Yield curve'!Q307*$Q$9/100)</f>
        <v>0.24353855798037294</v>
      </c>
      <c r="R318" s="42">
        <f>EXP(-'Yield curve'!R307*$R$9/100)</f>
        <v>0.22265762527286329</v>
      </c>
      <c r="S318" s="42">
        <f>EXP(-'Yield curve'!S307*$S$9/100)</f>
        <v>0.20353445019492633</v>
      </c>
      <c r="T318" s="42">
        <f>EXP(-'Yield curve'!T307*$T$9/100)</f>
        <v>0.18602392211824426</v>
      </c>
      <c r="U318" s="39">
        <f>EXP(-'Yield curve'!U307*$U$9/100)</f>
        <v>0.16999266328673915</v>
      </c>
      <c r="V318" s="39">
        <f t="shared" si="6"/>
        <v>73.177225126522117</v>
      </c>
      <c r="W318" s="39">
        <f t="shared" si="7"/>
        <v>4.9879797606849854</v>
      </c>
      <c r="X318" s="13"/>
      <c r="Y318" s="39"/>
      <c r="Z318" s="13"/>
      <c r="AA318" s="39">
        <f t="shared" si="12"/>
        <v>-4.134403136528686E-4</v>
      </c>
    </row>
    <row r="319" spans="1:27">
      <c r="A319" s="237">
        <v>42695</v>
      </c>
      <c r="B319" s="42">
        <f>EXP(-'Yield curve'!B308*$B$9/100)</f>
        <v>0.91557774286197757</v>
      </c>
      <c r="C319" s="42">
        <f>EXP(-'Yield curve'!C308*$C$9/100)</f>
        <v>0.84012885508371737</v>
      </c>
      <c r="D319" s="42">
        <f>EXP(-'Yield curve'!D308*$D$9/100)</f>
        <v>0.76981888968614964</v>
      </c>
      <c r="E319" s="42">
        <f>EXP(-'Yield curve'!E308*$E$9/100)</f>
        <v>0.70525206575082255</v>
      </c>
      <c r="F319" s="42">
        <f>EXP(-'Yield curve'!F308*$F$9/100)</f>
        <v>0.64597143141062441</v>
      </c>
      <c r="G319" s="42">
        <f>EXP(-'Yield curve'!G308*$G$9/100)</f>
        <v>0.59191040408669993</v>
      </c>
      <c r="H319" s="42">
        <f>EXP(-'Yield curve'!H308*$H$9/100)</f>
        <v>0.54237371721067407</v>
      </c>
      <c r="I319" s="42">
        <f>EXP(-'Yield curve'!I308*$I$9/100)</f>
        <v>0.49685021992478767</v>
      </c>
      <c r="J319" s="42">
        <f>EXP(-'Yield curve'!J308*$J$9/100)</f>
        <v>0.4551173414423737</v>
      </c>
      <c r="K319" s="42">
        <f>EXP(-'Yield curve'!K308*$K$9/100)</f>
        <v>0.41686201967850839</v>
      </c>
      <c r="L319" s="42">
        <f>EXP(-'Yield curve'!L308*$L$9/100)</f>
        <v>0.38160089271913916</v>
      </c>
      <c r="M319" s="42">
        <f>EXP(-'Yield curve'!M308*$M$9/100)</f>
        <v>0.34926651322551583</v>
      </c>
      <c r="N319" s="42">
        <f>EXP(-'Yield curve'!N308*$N$9/100)</f>
        <v>0.31962079547929217</v>
      </c>
      <c r="O319" s="42">
        <f>EXP(-'Yield curve'!O308*$O$9/100)</f>
        <v>0.29244460934606059</v>
      </c>
      <c r="P319" s="42">
        <f>EXP(-'Yield curve'!P308*$P$9/100)</f>
        <v>0.26753630559633385</v>
      </c>
      <c r="Q319" s="42">
        <f>EXP(-'Yield curve'!Q308*$Q$9/100)</f>
        <v>0.24478867296066537</v>
      </c>
      <c r="R319" s="42">
        <f>EXP(-'Yield curve'!R308*$R$9/100)</f>
        <v>0.22394831284069633</v>
      </c>
      <c r="S319" s="42">
        <f>EXP(-'Yield curve'!S308*$S$9/100)</f>
        <v>0.20485763592386294</v>
      </c>
      <c r="T319" s="42">
        <f>EXP(-'Yield curve'!T308*$T$9/100)</f>
        <v>0.18737187509062075</v>
      </c>
      <c r="U319" s="39">
        <f>EXP(-'Yield curve'!U308*$U$9/100)</f>
        <v>0.17135805889335737</v>
      </c>
      <c r="V319" s="39">
        <f t="shared" si="6"/>
        <v>73.207492054999079</v>
      </c>
      <c r="W319" s="39">
        <f t="shared" si="7"/>
        <v>4.9952808410364611</v>
      </c>
      <c r="X319" s="13"/>
      <c r="Y319" s="39"/>
      <c r="Z319" s="13"/>
      <c r="AA319" s="39">
        <f t="shared" si="12"/>
        <v>1.8924711412271478E-3</v>
      </c>
    </row>
    <row r="320" spans="1:27">
      <c r="A320" s="237">
        <v>42692</v>
      </c>
      <c r="B320" s="42">
        <f>EXP(-'Yield curve'!B309*$B$9/100)</f>
        <v>0.91512006841869231</v>
      </c>
      <c r="C320" s="42">
        <f>EXP(-'Yield curve'!C309*$C$9/100)</f>
        <v>0.83928914615307471</v>
      </c>
      <c r="D320" s="42">
        <f>EXP(-'Yield curve'!D309*$D$9/100)</f>
        <v>0.7686650269650106</v>
      </c>
      <c r="E320" s="42">
        <f>EXP(-'Yield curve'!E309*$E$9/100)</f>
        <v>0.70398375385562095</v>
      </c>
      <c r="F320" s="42">
        <f>EXP(-'Yield curve'!F309*$F$9/100)</f>
        <v>0.6446807796298013</v>
      </c>
      <c r="G320" s="42">
        <f>EXP(-'Yield curve'!G309*$G$9/100)</f>
        <v>0.59084592367912037</v>
      </c>
      <c r="H320" s="42">
        <f>EXP(-'Yield curve'!H309*$H$9/100)</f>
        <v>0.54161492528486332</v>
      </c>
      <c r="I320" s="42">
        <f>EXP(-'Yield curve'!I309*$I$9/100)</f>
        <v>0.49605589520214205</v>
      </c>
      <c r="J320" s="42">
        <f>EXP(-'Yield curve'!J309*$J$9/100)</f>
        <v>0.45429886707569556</v>
      </c>
      <c r="K320" s="42">
        <f>EXP(-'Yield curve'!K309*$K$9/100)</f>
        <v>0.41602912880765258</v>
      </c>
      <c r="L320" s="42">
        <f>EXP(-'Yield curve'!L309*$L$9/100)</f>
        <v>0.38059479499569704</v>
      </c>
      <c r="M320" s="42">
        <f>EXP(-'Yield curve'!M309*$M$9/100)</f>
        <v>0.34809494707442112</v>
      </c>
      <c r="N320" s="42">
        <f>EXP(-'Yield curve'!N309*$N$9/100)</f>
        <v>0.3182939347539166</v>
      </c>
      <c r="O320" s="42">
        <f>EXP(-'Yield curve'!O309*$O$9/100)</f>
        <v>0.29097439656331409</v>
      </c>
      <c r="P320" s="42">
        <f>EXP(-'Yield curve'!P309*$P$9/100)</f>
        <v>0.26593589379937926</v>
      </c>
      <c r="Q320" s="42">
        <f>EXP(-'Yield curve'!Q309*$Q$9/100)</f>
        <v>0.24314920785076943</v>
      </c>
      <c r="R320" s="42">
        <f>EXP(-'Yield curve'!R309*$R$9/100)</f>
        <v>0.2222794288679259</v>
      </c>
      <c r="S320" s="42">
        <f>EXP(-'Yield curve'!S309*$S$9/100)</f>
        <v>0.20316841771263827</v>
      </c>
      <c r="T320" s="42">
        <f>EXP(-'Yield curve'!T309*$T$9/100)</f>
        <v>0.1856708122268437</v>
      </c>
      <c r="U320" s="39">
        <f>EXP(-'Yield curve'!U309*$U$9/100)</f>
        <v>0.16965301771894864</v>
      </c>
      <c r="V320" s="39">
        <f t="shared" si="6"/>
        <v>73.069210682470256</v>
      </c>
      <c r="W320" s="39">
        <f t="shared" si="7"/>
        <v>4.9864780995791165</v>
      </c>
      <c r="X320" s="13"/>
      <c r="Y320" s="39"/>
      <c r="Z320" s="13"/>
      <c r="AA320" s="39">
        <f t="shared" si="12"/>
        <v>6.9323382654751242E-5</v>
      </c>
    </row>
    <row r="321" spans="1:27">
      <c r="A321" s="237">
        <v>42691</v>
      </c>
      <c r="B321" s="42">
        <f>EXP(-'Yield curve'!B310*$B$9/100)</f>
        <v>0.91576087672332562</v>
      </c>
      <c r="C321" s="42">
        <f>EXP(-'Yield curve'!C310*$C$9/100)</f>
        <v>0.83945702076920736</v>
      </c>
      <c r="D321" s="42">
        <f>EXP(-'Yield curve'!D310*$D$9/100)</f>
        <v>0.7684344620433885</v>
      </c>
      <c r="E321" s="42">
        <f>EXP(-'Yield curve'!E310*$E$9/100)</f>
        <v>0.70370221666527055</v>
      </c>
      <c r="F321" s="42">
        <f>EXP(-'Yield curve'!F310*$F$9/100)</f>
        <v>0.64435851981165471</v>
      </c>
      <c r="G321" s="42">
        <f>EXP(-'Yield curve'!G310*$G$9/100)</f>
        <v>0.59013733380965794</v>
      </c>
      <c r="H321" s="42">
        <f>EXP(-'Yield curve'!H310*$H$9/100)</f>
        <v>0.54047872736713143</v>
      </c>
      <c r="I321" s="42">
        <f>EXP(-'Yield curve'!I310*$I$9/100)</f>
        <v>0.49513078789987064</v>
      </c>
      <c r="J321" s="42">
        <f>EXP(-'Yield curve'!J310*$J$9/100)</f>
        <v>0.45361792960586017</v>
      </c>
      <c r="K321" s="42">
        <f>EXP(-'Yield curve'!K310*$K$9/100)</f>
        <v>0.41561330762408838</v>
      </c>
      <c r="L321" s="42">
        <f>EXP(-'Yield curve'!L310*$L$9/100)</f>
        <v>0.38026001889918754</v>
      </c>
      <c r="M321" s="42">
        <f>EXP(-'Yield curve'!M310*$M$9/100)</f>
        <v>0.3478444089170874</v>
      </c>
      <c r="N321" s="42">
        <f>EXP(-'Yield curve'!N310*$N$9/100)</f>
        <v>0.31812846493372637</v>
      </c>
      <c r="O321" s="42">
        <f>EXP(-'Yield curve'!O310*$O$9/100)</f>
        <v>0.29089293513740816</v>
      </c>
      <c r="P321" s="42">
        <f>EXP(-'Yield curve'!P310*$P$9/100)</f>
        <v>0.26593589379937926</v>
      </c>
      <c r="Q321" s="42">
        <f>EXP(-'Yield curve'!Q310*$Q$9/100)</f>
        <v>0.24322702804784907</v>
      </c>
      <c r="R321" s="42">
        <f>EXP(-'Yield curve'!R310*$R$9/100)</f>
        <v>0.22243063028221066</v>
      </c>
      <c r="S321" s="42">
        <f>EXP(-'Yield curve'!S310*$S$9/100)</f>
        <v>0.20338795813425628</v>
      </c>
      <c r="T321" s="42">
        <f>EXP(-'Yield curve'!T310*$T$9/100)</f>
        <v>0.18595324645706546</v>
      </c>
      <c r="U321" s="39">
        <f>EXP(-'Yield curve'!U310*$U$9/100)</f>
        <v>0.16999266328673915</v>
      </c>
      <c r="V321" s="39">
        <f t="shared" si="6"/>
        <v>73.064145628744498</v>
      </c>
      <c r="W321" s="39">
        <f t="shared" si="7"/>
        <v>4.9865213772553361</v>
      </c>
      <c r="X321" s="13"/>
      <c r="Y321" s="39"/>
      <c r="Z321" s="13"/>
      <c r="AA321" s="39">
        <f t="shared" si="12"/>
        <v>3.7517482936226809E-3</v>
      </c>
    </row>
    <row r="322" spans="1:27">
      <c r="A322" s="237">
        <v>42690</v>
      </c>
      <c r="B322" s="42">
        <f>EXP(-'Yield curve'!B311*$B$9/100)</f>
        <v>0.9149370627061898</v>
      </c>
      <c r="C322" s="42">
        <f>EXP(-'Yield curve'!C311*$C$9/100)</f>
        <v>0.83878572370721927</v>
      </c>
      <c r="D322" s="42">
        <f>EXP(-'Yield curve'!D311*$D$9/100)</f>
        <v>0.76728267440701092</v>
      </c>
      <c r="E322" s="42">
        <f>EXP(-'Yield curve'!E311*$E$9/100)</f>
        <v>0.70187496735539401</v>
      </c>
      <c r="F322" s="42">
        <f>EXP(-'Yield curve'!F311*$F$9/100)</f>
        <v>0.64178623373427668</v>
      </c>
      <c r="G322" s="42">
        <f>EXP(-'Yield curve'!G311*$G$9/100)</f>
        <v>0.58748768199538259</v>
      </c>
      <c r="H322" s="42">
        <f>EXP(-'Yield curve'!H311*$H$9/100)</f>
        <v>0.53783685946532711</v>
      </c>
      <c r="I322" s="42">
        <f>EXP(-'Yield curve'!I311*$I$9/100)</f>
        <v>0.49223452462337647</v>
      </c>
      <c r="J322" s="42">
        <f>EXP(-'Yield curve'!J311*$J$9/100)</f>
        <v>0.45049873947291541</v>
      </c>
      <c r="K322" s="42">
        <f>EXP(-'Yield curve'!K311*$K$9/100)</f>
        <v>0.4123016653940888</v>
      </c>
      <c r="L322" s="42">
        <f>EXP(-'Yield curve'!L311*$L$9/100)</f>
        <v>0.37692841130623028</v>
      </c>
      <c r="M322" s="42">
        <f>EXP(-'Yield curve'!M311*$M$9/100)</f>
        <v>0.34452108009296539</v>
      </c>
      <c r="N322" s="42">
        <f>EXP(-'Yield curve'!N311*$N$9/100)</f>
        <v>0.31483707379866982</v>
      </c>
      <c r="O322" s="42">
        <f>EXP(-'Yield curve'!O311*$O$9/100)</f>
        <v>0.28765311114511538</v>
      </c>
      <c r="P322" s="42">
        <f>EXP(-'Yield curve'!P311*$P$9/100)</f>
        <v>0.26276373409782106</v>
      </c>
      <c r="Q322" s="42">
        <f>EXP(-'Yield curve'!Q311*$Q$9/100)</f>
        <v>0.24013356250431611</v>
      </c>
      <c r="R322" s="42">
        <f>EXP(-'Yield curve'!R311*$R$9/100)</f>
        <v>0.21942605115884828</v>
      </c>
      <c r="S322" s="42">
        <f>EXP(-'Yield curve'!S311*$S$9/100)</f>
        <v>0.20048015794509855</v>
      </c>
      <c r="T322" s="42">
        <f>EXP(-'Yield curve'!T311*$T$9/100)</f>
        <v>0.18314813000359861</v>
      </c>
      <c r="U322" s="39">
        <f>EXP(-'Yield curve'!U311*$U$9/100)</f>
        <v>0.16729442414943907</v>
      </c>
      <c r="V322" s="39">
        <f t="shared" si="6"/>
        <v>72.79105192389801</v>
      </c>
      <c r="W322" s="39">
        <f t="shared" si="7"/>
        <v>4.9682125756554179</v>
      </c>
      <c r="X322" s="13"/>
      <c r="Y322" s="39"/>
      <c r="Z322" s="13"/>
      <c r="AA322" s="39">
        <f t="shared" si="12"/>
        <v>-3.1828259424430128E-3</v>
      </c>
    </row>
    <row r="323" spans="1:27">
      <c r="A323" s="237">
        <v>42689</v>
      </c>
      <c r="B323" s="42">
        <f>EXP(-'Yield curve'!B312*$B$9/100)</f>
        <v>0.91512006841869231</v>
      </c>
      <c r="C323" s="42">
        <f>EXP(-'Yield curve'!C312*$C$9/100)</f>
        <v>0.83912130510850802</v>
      </c>
      <c r="D323" s="42">
        <f>EXP(-'Yield curve'!D312*$D$9/100)</f>
        <v>0.76820396628086862</v>
      </c>
      <c r="E323" s="42">
        <f>EXP(-'Yield curve'!E312*$E$9/100)</f>
        <v>0.70313948001661042</v>
      </c>
      <c r="F323" s="42">
        <f>EXP(-'Yield curve'!F312*$F$9/100)</f>
        <v>0.64339270657295622</v>
      </c>
      <c r="G323" s="42">
        <f>EXP(-'Yield curve'!G312*$G$9/100)</f>
        <v>0.58925279138161613</v>
      </c>
      <c r="H323" s="42">
        <f>EXP(-'Yield curve'!H312*$H$9/100)</f>
        <v>0.53972258657087768</v>
      </c>
      <c r="I323" s="42">
        <f>EXP(-'Yield curve'!I312*$I$9/100)</f>
        <v>0.49433921206876519</v>
      </c>
      <c r="J323" s="42">
        <f>EXP(-'Yield curve'!J312*$J$9/100)</f>
        <v>0.45280215175289718</v>
      </c>
      <c r="K323" s="42">
        <f>EXP(-'Yield curve'!K312*$K$9/100)</f>
        <v>0.41478291168158138</v>
      </c>
      <c r="L323" s="42">
        <f>EXP(-'Yield curve'!L312*$L$9/100)</f>
        <v>0.37975840681105277</v>
      </c>
      <c r="M323" s="42">
        <f>EXP(-'Yield curve'!M312*$M$9/100)</f>
        <v>0.34767748366607248</v>
      </c>
      <c r="N323" s="42">
        <f>EXP(-'Yield curve'!N312*$N$9/100)</f>
        <v>0.31829393475391654</v>
      </c>
      <c r="O323" s="42">
        <f>EXP(-'Yield curve'!O312*$O$9/100)</f>
        <v>0.29138204600653023</v>
      </c>
      <c r="P323" s="42">
        <f>EXP(-'Yield curve'!P312*$P$9/100)</f>
        <v>0.26673489938990902</v>
      </c>
      <c r="Q323" s="42">
        <f>EXP(-'Yield curve'!Q312*$Q$9/100)</f>
        <v>0.24408469579624437</v>
      </c>
      <c r="R323" s="42">
        <f>EXP(-'Yield curve'!R312*$R$9/100)</f>
        <v>0.22334000110876942</v>
      </c>
      <c r="S323" s="42">
        <f>EXP(-'Yield curve'!S312*$S$9/100)</f>
        <v>0.20434204459925462</v>
      </c>
      <c r="T323" s="42">
        <f>EXP(-'Yield curve'!T312*$T$9/100)</f>
        <v>0.18694515386246985</v>
      </c>
      <c r="U323" s="39">
        <f>EXP(-'Yield curve'!U312*$U$9/100)</f>
        <v>0.17101568526332522</v>
      </c>
      <c r="V323" s="39">
        <f t="shared" si="6"/>
        <v>73.023472927940347</v>
      </c>
      <c r="W323" s="39">
        <f t="shared" si="7"/>
        <v>4.99109596688736</v>
      </c>
      <c r="X323" s="13"/>
      <c r="Y323" s="39"/>
      <c r="Z323" s="13"/>
      <c r="AA323" s="39">
        <f t="shared" si="12"/>
        <v>5.2423537745140969E-3</v>
      </c>
    </row>
    <row r="324" spans="1:27">
      <c r="A324" s="237">
        <v>42688</v>
      </c>
      <c r="B324" s="42">
        <f>EXP(-'Yield curve'!B313*$B$9/100)</f>
        <v>0.91411398978812475</v>
      </c>
      <c r="C324" s="42">
        <f>EXP(-'Yield curve'!C313*$C$9/100)</f>
        <v>0.83828260322423342</v>
      </c>
      <c r="D324" s="42">
        <f>EXP(-'Yield curve'!D313*$D$9/100)</f>
        <v>0.76705252412895664</v>
      </c>
      <c r="E324" s="42">
        <f>EXP(-'Yield curve'!E313*$E$9/100)</f>
        <v>0.70145396868721122</v>
      </c>
      <c r="F324" s="42">
        <f>EXP(-'Yield curve'!F313*$F$9/100)</f>
        <v>0.64114476828672162</v>
      </c>
      <c r="G324" s="42">
        <f>EXP(-'Yield curve'!G313*$G$9/100)</f>
        <v>0.58607940217035781</v>
      </c>
      <c r="H324" s="42">
        <f>EXP(-'Yield curve'!H313*$H$9/100)</f>
        <v>0.53558268174243107</v>
      </c>
      <c r="I324" s="42">
        <f>EXP(-'Yield curve'!I313*$I$9/100)</f>
        <v>0.48974684381179928</v>
      </c>
      <c r="J324" s="42">
        <f>EXP(-'Yield curve'!J313*$J$9/100)</f>
        <v>0.4478038398197316</v>
      </c>
      <c r="K324" s="42">
        <f>EXP(-'Yield curve'!K313*$K$9/100)</f>
        <v>0.40942563159841006</v>
      </c>
      <c r="L324" s="42">
        <f>EXP(-'Yield curve'!L313*$L$9/100)</f>
        <v>0.37428415399748749</v>
      </c>
      <c r="M324" s="42">
        <f>EXP(-'Yield curve'!M313*$M$9/100)</f>
        <v>0.34213153862591689</v>
      </c>
      <c r="N324" s="42">
        <f>EXP(-'Yield curve'!N313*$N$9/100)</f>
        <v>0.3127159526467902</v>
      </c>
      <c r="O324" s="42">
        <f>EXP(-'Yield curve'!O313*$O$9/100)</f>
        <v>0.28580657733008791</v>
      </c>
      <c r="P324" s="42">
        <f>EXP(-'Yield curve'!P313*$P$9/100)</f>
        <v>0.26119187199512567</v>
      </c>
      <c r="Q324" s="42">
        <f>EXP(-'Yield curve'!Q313*$Q$9/100)</f>
        <v>0.23867797989937689</v>
      </c>
      <c r="R324" s="42">
        <f>EXP(-'Yield curve'!R313*$R$9/100)</f>
        <v>0.21808726459127092</v>
      </c>
      <c r="S324" s="42">
        <f>EXP(-'Yield curve'!S313*$S$9/100)</f>
        <v>0.19925696616315108</v>
      </c>
      <c r="T324" s="42">
        <f>EXP(-'Yield curve'!T313*$T$9/100)</f>
        <v>0.18203796768651054</v>
      </c>
      <c r="U324" s="39">
        <f>EXP(-'Yield curve'!U313*$U$9/100)</f>
        <v>0.16629366289060088</v>
      </c>
      <c r="V324" s="39">
        <f t="shared" si="6"/>
        <v>72.642654434276096</v>
      </c>
      <c r="W324" s="39">
        <f t="shared" si="7"/>
        <v>4.9587206081059687</v>
      </c>
      <c r="X324" s="13"/>
      <c r="Y324" s="39"/>
      <c r="Z324" s="13"/>
      <c r="AA324" s="39">
        <f t="shared" si="12"/>
        <v>1.1677183845970607E-3</v>
      </c>
    </row>
    <row r="325" spans="1:27">
      <c r="A325" s="237">
        <v>42685</v>
      </c>
      <c r="B325" s="42">
        <f>EXP(-'Yield curve'!B314*$B$9/100)</f>
        <v>0.91383979672220472</v>
      </c>
      <c r="C325" s="42">
        <f>EXP(-'Yield curve'!C314*$C$9/100)</f>
        <v>0.83828260322423342</v>
      </c>
      <c r="D325" s="42">
        <f>EXP(-'Yield curve'!D314*$D$9/100)</f>
        <v>0.76728267440701092</v>
      </c>
      <c r="E325" s="42">
        <f>EXP(-'Yield curve'!E314*$E$9/100)</f>
        <v>0.70159427351096337</v>
      </c>
      <c r="F325" s="42">
        <f>EXP(-'Yield curve'!F314*$F$9/100)</f>
        <v>0.64114476828672162</v>
      </c>
      <c r="G325" s="42">
        <f>EXP(-'Yield curve'!G314*$G$9/100)</f>
        <v>0.58590360472064273</v>
      </c>
      <c r="H325" s="42">
        <f>EXP(-'Yield curve'!H314*$H$9/100)</f>
        <v>0.53520790505235627</v>
      </c>
      <c r="I325" s="42">
        <f>EXP(-'Yield curve'!I314*$I$9/100)</f>
        <v>0.4890942831571623</v>
      </c>
      <c r="J325" s="42">
        <f>EXP(-'Yield curve'!J314*$J$9/100)</f>
        <v>0.44686443847275437</v>
      </c>
      <c r="K325" s="42">
        <f>EXP(-'Yield curve'!K314*$K$9/100)</f>
        <v>0.40819919527792264</v>
      </c>
      <c r="L325" s="42">
        <f>EXP(-'Yield curve'!L314*$L$9/100)</f>
        <v>0.37288694566974195</v>
      </c>
      <c r="M325" s="42">
        <f>EXP(-'Yield curve'!M314*$M$9/100)</f>
        <v>0.34057497048237029</v>
      </c>
      <c r="N325" s="42">
        <f>EXP(-'Yield curve'!N314*$N$9/100)</f>
        <v>0.31101317635482084</v>
      </c>
      <c r="O325" s="42">
        <f>EXP(-'Yield curve'!O314*$O$9/100)</f>
        <v>0.28397189698369307</v>
      </c>
      <c r="P325" s="42">
        <f>EXP(-'Yield curve'!P314*$P$9/100)</f>
        <v>0.25924026064589151</v>
      </c>
      <c r="Q325" s="42">
        <f>EXP(-'Yield curve'!Q314*$Q$9/100)</f>
        <v>0.23670041717517007</v>
      </c>
      <c r="R325" s="42">
        <f>EXP(-'Yield curve'!R314*$R$9/100)</f>
        <v>0.21609438481586929</v>
      </c>
      <c r="S325" s="42">
        <f>EXP(-'Yield curve'!S314*$S$9/100)</f>
        <v>0.19725854490835451</v>
      </c>
      <c r="T325" s="42">
        <f>EXP(-'Yield curve'!T314*$T$9/100)</f>
        <v>0.18004292217326942</v>
      </c>
      <c r="U325" s="39">
        <f>EXP(-'Yield curve'!U314*$U$9/100)</f>
        <v>0.16431006433040046</v>
      </c>
      <c r="V325" s="39">
        <f t="shared" si="6"/>
        <v>72.557927208726213</v>
      </c>
      <c r="W325" s="39">
        <f t="shared" si="7"/>
        <v>4.9465263041672198</v>
      </c>
      <c r="X325" s="13"/>
      <c r="Y325" s="39"/>
      <c r="Z325" s="13"/>
      <c r="AA325" s="39">
        <f t="shared" si="12"/>
        <v>-9.5777255694593499E-3</v>
      </c>
    </row>
    <row r="326" spans="1:27">
      <c r="A326" s="237">
        <v>42684</v>
      </c>
      <c r="B326" s="42">
        <f>EXP(-'Yield curve'!B315*$B$9/100)</f>
        <v>0.91420540575782594</v>
      </c>
      <c r="C326" s="42">
        <f>EXP(-'Yield curve'!C315*$C$9/100)</f>
        <v>0.83928914615307471</v>
      </c>
      <c r="D326" s="42">
        <f>EXP(-'Yield curve'!D315*$D$9/100)</f>
        <v>0.76935713689202878</v>
      </c>
      <c r="E326" s="42">
        <f>EXP(-'Yield curve'!E315*$E$9/100)</f>
        <v>0.70497002133716546</v>
      </c>
      <c r="F326" s="42">
        <f>EXP(-'Yield curve'!F315*$F$9/100)</f>
        <v>0.64597143141062441</v>
      </c>
      <c r="G326" s="42">
        <f>EXP(-'Yield curve'!G315*$G$9/100)</f>
        <v>0.59226565689433663</v>
      </c>
      <c r="H326" s="42">
        <f>EXP(-'Yield curve'!H315*$H$9/100)</f>
        <v>0.54313357218914438</v>
      </c>
      <c r="I326" s="42">
        <f>EXP(-'Yield curve'!I315*$I$9/100)</f>
        <v>0.49777853983100318</v>
      </c>
      <c r="J326" s="42">
        <f>EXP(-'Yield curve'!J315*$J$9/100)</f>
        <v>0.45621093484899855</v>
      </c>
      <c r="K326" s="42">
        <f>EXP(-'Yield curve'!K315*$K$9/100)</f>
        <v>0.41811448349391933</v>
      </c>
      <c r="L326" s="42">
        <f>EXP(-'Yield curve'!L315*$L$9/100)</f>
        <v>0.38303075222849975</v>
      </c>
      <c r="M326" s="42">
        <f>EXP(-'Yield curve'!M315*$M$9/100)</f>
        <v>0.35086280530571312</v>
      </c>
      <c r="N326" s="42">
        <f>EXP(-'Yield curve'!N315*$N$9/100)</f>
        <v>0.32137069790896156</v>
      </c>
      <c r="O326" s="42">
        <f>EXP(-'Yield curve'!O315*$O$9/100)</f>
        <v>0.29433403003478159</v>
      </c>
      <c r="P326" s="42">
        <f>EXP(-'Yield curve'!P315*$P$9/100)</f>
        <v>0.26955037119337161</v>
      </c>
      <c r="Q326" s="42">
        <f>EXP(-'Yield curve'!Q315*$Q$9/100)</f>
        <v>0.24691281015390401</v>
      </c>
      <c r="R326" s="42">
        <f>EXP(-'Yield curve'!R315*$R$9/100)</f>
        <v>0.22616736515529745</v>
      </c>
      <c r="S326" s="42">
        <f>EXP(-'Yield curve'!S315*$S$9/100)</f>
        <v>0.20715665178832057</v>
      </c>
      <c r="T326" s="42">
        <f>EXP(-'Yield curve'!T315*$T$9/100)</f>
        <v>0.18973631244223663</v>
      </c>
      <c r="U326" s="39">
        <f>EXP(-'Yield curve'!U315*$U$9/100)</f>
        <v>0.17377394345044514</v>
      </c>
      <c r="V326" s="39">
        <f t="shared" si="6"/>
        <v>73.259587432486384</v>
      </c>
      <c r="W326" s="39">
        <f t="shared" si="7"/>
        <v>5.0116698766634338</v>
      </c>
      <c r="X326" s="13"/>
      <c r="Y326" s="39"/>
      <c r="Z326" s="13"/>
      <c r="AA326" s="39">
        <f t="shared" si="12"/>
        <v>-6.9283596415619098E-3</v>
      </c>
    </row>
    <row r="327" spans="1:27">
      <c r="A327" s="237">
        <v>42683</v>
      </c>
      <c r="B327" s="42">
        <f>EXP(-'Yield curve'!B316*$B$9/100)</f>
        <v>0.91365704703843775</v>
      </c>
      <c r="C327" s="42">
        <f>EXP(-'Yield curve'!C316*$C$9/100)</f>
        <v>0.83979287074303177</v>
      </c>
      <c r="D327" s="42">
        <f>EXP(-'Yield curve'!D316*$D$9/100)</f>
        <v>0.77120581154278678</v>
      </c>
      <c r="E327" s="42">
        <f>EXP(-'Yield curve'!E316*$E$9/100)</f>
        <v>0.7079371219764875</v>
      </c>
      <c r="F327" s="42">
        <f>EXP(-'Yield curve'!F316*$F$9/100)</f>
        <v>0.6501839214760412</v>
      </c>
      <c r="G327" s="42">
        <f>EXP(-'Yield curve'!G316*$G$9/100)</f>
        <v>0.59708249055549933</v>
      </c>
      <c r="H327" s="42">
        <f>EXP(-'Yield curve'!H316*$H$9/100)</f>
        <v>0.54848244787871026</v>
      </c>
      <c r="I327" s="42">
        <f>EXP(-'Yield curve'!I316*$I$9/100)</f>
        <v>0.50378786615517746</v>
      </c>
      <c r="J327" s="42">
        <f>EXP(-'Yield curve'!J316*$J$9/100)</f>
        <v>0.46282790012001068</v>
      </c>
      <c r="K327" s="42">
        <f>EXP(-'Yield curve'!K316*$K$9/100)</f>
        <v>0.42528319108227414</v>
      </c>
      <c r="L327" s="42">
        <f>EXP(-'Yield curve'!L316*$L$9/100)</f>
        <v>0.39043257026118416</v>
      </c>
      <c r="M327" s="42">
        <f>EXP(-'Yield curve'!M316*$M$9/100)</f>
        <v>0.35843784827899389</v>
      </c>
      <c r="N327" s="42">
        <f>EXP(-'Yield curve'!N316*$N$9/100)</f>
        <v>0.32906499320210003</v>
      </c>
      <c r="O327" s="42">
        <f>EXP(-'Yield curve'!O316*$O$9/100)</f>
        <v>0.30209915127828341</v>
      </c>
      <c r="P327" s="42">
        <f>EXP(-'Yield curve'!P316*$P$9/100)</f>
        <v>0.27734307534502189</v>
      </c>
      <c r="Q327" s="42">
        <f>EXP(-'Yield curve'!Q316*$Q$9/100)</f>
        <v>0.25453421804148824</v>
      </c>
      <c r="R327" s="42">
        <f>EXP(-'Yield curve'!R316*$R$9/100)</f>
        <v>0.23359183069020525</v>
      </c>
      <c r="S327" s="42">
        <f>EXP(-'Yield curve'!S316*$S$9/100)</f>
        <v>0.21436395162486499</v>
      </c>
      <c r="T327" s="42">
        <f>EXP(-'Yield curve'!T316*$T$9/100)</f>
        <v>0.19671092769412071</v>
      </c>
      <c r="U327" s="39">
        <f>EXP(-'Yield curve'!U316*$U$9/100)</f>
        <v>0.18050442252243917</v>
      </c>
      <c r="V327" s="39">
        <f t="shared" si="6"/>
        <v>73.770697354769041</v>
      </c>
      <c r="W327" s="39">
        <f t="shared" si="7"/>
        <v>5.0584180371692957</v>
      </c>
      <c r="X327" s="13"/>
      <c r="Y327" s="39"/>
      <c r="Z327" s="13"/>
      <c r="AA327" s="39">
        <f t="shared" si="12"/>
        <v>-1.652874996176612E-3</v>
      </c>
    </row>
    <row r="328" spans="1:27">
      <c r="A328" s="237">
        <v>42682</v>
      </c>
      <c r="B328" s="42">
        <f>EXP(-'Yield curve'!B317*$B$9/100)</f>
        <v>0.9134743339009529</v>
      </c>
      <c r="C328" s="42">
        <f>EXP(-'Yield curve'!C317*$C$9/100)</f>
        <v>0.84080122708072336</v>
      </c>
      <c r="D328" s="42">
        <f>EXP(-'Yield curve'!D317*$D$9/100)</f>
        <v>0.77282704544682257</v>
      </c>
      <c r="E328" s="42">
        <f>EXP(-'Yield curve'!E317*$E$9/100)</f>
        <v>0.70949629810971471</v>
      </c>
      <c r="F328" s="42">
        <f>EXP(-'Yield curve'!F317*$F$9/100)</f>
        <v>0.65148559055418176</v>
      </c>
      <c r="G328" s="42">
        <f>EXP(-'Yield curve'!G317*$G$9/100)</f>
        <v>0.59833768127463838</v>
      </c>
      <c r="H328" s="42">
        <f>EXP(-'Yield curve'!H317*$H$9/100)</f>
        <v>0.54963547127008039</v>
      </c>
      <c r="I328" s="42">
        <f>EXP(-'Yield curve'!I317*$I$9/100)</f>
        <v>0.50486376081590356</v>
      </c>
      <c r="J328" s="42">
        <f>EXP(-'Yield curve'!J317*$J$9/100)</f>
        <v>0.46380085996053261</v>
      </c>
      <c r="K328" s="42">
        <f>EXP(-'Yield curve'!K317*$K$9/100)</f>
        <v>0.42613460859814872</v>
      </c>
      <c r="L328" s="42">
        <f>EXP(-'Yield curve'!L317*$L$9/100)</f>
        <v>0.39137856126866022</v>
      </c>
      <c r="M328" s="42">
        <f>EXP(-'Yield curve'!M317*$M$9/100)</f>
        <v>0.35947163722356273</v>
      </c>
      <c r="N328" s="42">
        <f>EXP(-'Yield curve'!N317*$N$9/100)</f>
        <v>0.33017911468374667</v>
      </c>
      <c r="O328" s="42">
        <f>EXP(-'Yield curve'!O317*$O$9/100)</f>
        <v>0.30328570407535649</v>
      </c>
      <c r="P328" s="42">
        <f>EXP(-'Yield curve'!P317*$P$9/100)</f>
        <v>0.27859393149960326</v>
      </c>
      <c r="Q328" s="42">
        <f>EXP(-'Yield curve'!Q317*$Q$9/100)</f>
        <v>0.25575891921948929</v>
      </c>
      <c r="R328" s="42">
        <f>EXP(-'Yield curve'!R317*$R$9/100)</f>
        <v>0.23478619205943974</v>
      </c>
      <c r="S328" s="42">
        <f>EXP(-'Yield curve'!S317*$S$9/100)</f>
        <v>0.21552464802342458</v>
      </c>
      <c r="T328" s="42">
        <f>EXP(-'Yield curve'!T317*$T$9/100)</f>
        <v>0.19783538163124065</v>
      </c>
      <c r="U328" s="39">
        <f>EXP(-'Yield curve'!U317*$U$9/100)</f>
        <v>0.18159070464509741</v>
      </c>
      <c r="V328" s="39">
        <f t="shared" si="6"/>
        <v>73.892832970783104</v>
      </c>
      <c r="W328" s="39">
        <f t="shared" si="7"/>
        <v>5.0645858862553466</v>
      </c>
      <c r="X328" s="13"/>
      <c r="Y328" s="39"/>
      <c r="Z328" s="13"/>
      <c r="AA328" s="39">
        <f t="shared" si="12"/>
        <v>8.1868750237434895E-4</v>
      </c>
    </row>
    <row r="329" spans="1:27">
      <c r="A329" s="237">
        <v>42681</v>
      </c>
      <c r="B329" s="42">
        <f>EXP(-'Yield curve'!B318*$B$9/100)</f>
        <v>0.91365704703843775</v>
      </c>
      <c r="C329" s="42">
        <f>EXP(-'Yield curve'!C318*$C$9/100)</f>
        <v>0.84096940414328514</v>
      </c>
      <c r="D329" s="42">
        <f>EXP(-'Yield curve'!D318*$D$9/100)</f>
        <v>0.77259523210692804</v>
      </c>
      <c r="E329" s="42">
        <f>EXP(-'Yield curve'!E318*$E$9/100)</f>
        <v>0.70921255634260749</v>
      </c>
      <c r="F329" s="42">
        <f>EXP(-'Yield curve'!F318*$F$9/100)</f>
        <v>0.65115992918103249</v>
      </c>
      <c r="G329" s="42">
        <f>EXP(-'Yield curve'!G318*$G$9/100)</f>
        <v>0.59797878634511925</v>
      </c>
      <c r="H329" s="42">
        <f>EXP(-'Yield curve'!H318*$H$9/100)</f>
        <v>0.54925086106946641</v>
      </c>
      <c r="I329" s="42">
        <f>EXP(-'Yield curve'!I318*$I$9/100)</f>
        <v>0.50432552658032481</v>
      </c>
      <c r="J329" s="42">
        <f>EXP(-'Yield curve'!J318*$J$9/100)</f>
        <v>0.46310568018576898</v>
      </c>
      <c r="K329" s="42">
        <f>EXP(-'Yield curve'!K318*$K$9/100)</f>
        <v>0.42528319108227414</v>
      </c>
      <c r="L329" s="42">
        <f>EXP(-'Yield curve'!L318*$L$9/100)</f>
        <v>0.39043257026118416</v>
      </c>
      <c r="M329" s="42">
        <f>EXP(-'Yield curve'!M318*$M$9/100)</f>
        <v>0.35843784827899389</v>
      </c>
      <c r="N329" s="42">
        <f>EXP(-'Yield curve'!N318*$N$9/100)</f>
        <v>0.32906499320210003</v>
      </c>
      <c r="O329" s="42">
        <f>EXP(-'Yield curve'!O318*$O$9/100)</f>
        <v>0.30209915127828341</v>
      </c>
      <c r="P329" s="42">
        <f>EXP(-'Yield curve'!P318*$P$9/100)</f>
        <v>0.27734307534502189</v>
      </c>
      <c r="Q329" s="42">
        <f>EXP(-'Yield curve'!Q318*$Q$9/100)</f>
        <v>0.25453421804148824</v>
      </c>
      <c r="R329" s="42">
        <f>EXP(-'Yield curve'!R318*$R$9/100)</f>
        <v>0.23359183069020525</v>
      </c>
      <c r="S329" s="42">
        <f>EXP(-'Yield curve'!S318*$S$9/100)</f>
        <v>0.21436395162486499</v>
      </c>
      <c r="T329" s="42">
        <f>EXP(-'Yield curve'!T318*$T$9/100)</f>
        <v>0.19671092769412071</v>
      </c>
      <c r="U329" s="39">
        <f>EXP(-'Yield curve'!U318*$U$9/100)</f>
        <v>0.18050442252243917</v>
      </c>
      <c r="V329" s="39">
        <f t="shared" si="6"/>
        <v>73.832387318015378</v>
      </c>
      <c r="W329" s="39">
        <f t="shared" si="7"/>
        <v>5.0574816470023185</v>
      </c>
      <c r="X329" s="13"/>
      <c r="Y329" s="39"/>
      <c r="Z329" s="13"/>
      <c r="AA329" s="39">
        <f t="shared" si="12"/>
        <v>5.4502267233027535E-3</v>
      </c>
    </row>
    <row r="330" spans="1:27">
      <c r="A330" s="237">
        <v>42677</v>
      </c>
      <c r="B330" s="42">
        <f>EXP(-'Yield curve'!B319*$B$9/100)</f>
        <v>0.91383979672220472</v>
      </c>
      <c r="C330" s="42">
        <f>EXP(-'Yield curve'!C319*$C$9/100)</f>
        <v>0.84012885508371737</v>
      </c>
      <c r="D330" s="42">
        <f>EXP(-'Yield curve'!D319*$D$9/100)</f>
        <v>0.77028091961507916</v>
      </c>
      <c r="E330" s="42">
        <f>EXP(-'Yield curve'!E319*$E$9/100)</f>
        <v>0.70595767056017766</v>
      </c>
      <c r="F330" s="42">
        <f>EXP(-'Yield curve'!F319*$F$9/100)</f>
        <v>0.64694111563909595</v>
      </c>
      <c r="G330" s="42">
        <f>EXP(-'Yield curve'!G319*$G$9/100)</f>
        <v>0.59351072163423035</v>
      </c>
      <c r="H330" s="42">
        <f>EXP(-'Yield curve'!H319*$H$9/100)</f>
        <v>0.54465647726341337</v>
      </c>
      <c r="I330" s="42">
        <f>EXP(-'Yield curve'!I319*$I$9/100)</f>
        <v>0.49964038633067187</v>
      </c>
      <c r="J330" s="42">
        <f>EXP(-'Yield curve'!J319*$J$9/100)</f>
        <v>0.45840601130522352</v>
      </c>
      <c r="K330" s="42">
        <f>EXP(-'Yield curve'!K319*$K$9/100)</f>
        <v>0.42063071153031245</v>
      </c>
      <c r="L330" s="42">
        <f>EXP(-'Yield curve'!L319*$L$9/100)</f>
        <v>0.38565195008354136</v>
      </c>
      <c r="M330" s="42">
        <f>EXP(-'Yield curve'!M319*$M$9/100)</f>
        <v>0.35356780555581718</v>
      </c>
      <c r="N330" s="42">
        <f>EXP(-'Yield curve'!N319*$N$9/100)</f>
        <v>0.3241399214777958</v>
      </c>
      <c r="O330" s="42">
        <f>EXP(-'Yield curve'!O319*$O$9/100)</f>
        <v>0.29714947023237953</v>
      </c>
      <c r="P330" s="42">
        <f>EXP(-'Yield curve'!P319*$P$9/100)</f>
        <v>0.27239556119829261</v>
      </c>
      <c r="Q330" s="42">
        <f>EXP(-'Yield curve'!Q319*$Q$9/100)</f>
        <v>0.24969377797711489</v>
      </c>
      <c r="R330" s="42">
        <f>EXP(-'Yield curve'!R319*$R$9/100)</f>
        <v>0.22887483429169042</v>
      </c>
      <c r="S330" s="42">
        <f>EXP(-'Yield curve'!S319*$S$9/100)</f>
        <v>0.2097833389791762</v>
      </c>
      <c r="T330" s="42">
        <f>EXP(-'Yield curve'!T319*$T$9/100)</f>
        <v>0.19227666127067924</v>
      </c>
      <c r="U330" s="39">
        <f>EXP(-'Yield curve'!U319*$U$9/100)</f>
        <v>0.17622388825676111</v>
      </c>
      <c r="V330" s="39">
        <f t="shared" si="6"/>
        <v>73.432165367976836</v>
      </c>
      <c r="W330" s="39">
        <f t="shared" si="7"/>
        <v>5.0285454779489864</v>
      </c>
      <c r="X330" s="13"/>
      <c r="Y330" s="39"/>
      <c r="Z330" s="13"/>
      <c r="AA330" s="39">
        <f t="shared" si="12"/>
        <v>2.2309393416648504E-3</v>
      </c>
    </row>
    <row r="331" spans="1:27">
      <c r="A331" s="237">
        <v>42676</v>
      </c>
      <c r="B331" s="42">
        <f>EXP(-'Yield curve'!B320*$B$9/100)</f>
        <v>0.9143882651243046</v>
      </c>
      <c r="C331" s="42">
        <f>EXP(-'Yield curve'!C320*$C$9/100)</f>
        <v>0.8404649738450215</v>
      </c>
      <c r="D331" s="42">
        <f>EXP(-'Yield curve'!D320*$D$9/100)</f>
        <v>0.76981888968614964</v>
      </c>
      <c r="E331" s="42">
        <f>EXP(-'Yield curve'!E320*$E$9/100)</f>
        <v>0.70497002133716546</v>
      </c>
      <c r="F331" s="42">
        <f>EXP(-'Yield curve'!F320*$F$9/100)</f>
        <v>0.64532578285729458</v>
      </c>
      <c r="G331" s="42">
        <f>EXP(-'Yield curve'!G320*$G$9/100)</f>
        <v>0.59155536436681511</v>
      </c>
      <c r="H331" s="42">
        <f>EXP(-'Yield curve'!H320*$H$9/100)</f>
        <v>0.54237371721067407</v>
      </c>
      <c r="I331" s="42">
        <f>EXP(-'Yield curve'!I320*$I$9/100)</f>
        <v>0.4972478591352042</v>
      </c>
      <c r="J331" s="42">
        <f>EXP(-'Yield curve'!J320*$J$9/100)</f>
        <v>0.45593729038963637</v>
      </c>
      <c r="K331" s="42">
        <f>EXP(-'Yield curve'!K320*$K$9/100)</f>
        <v>0.41811448349391933</v>
      </c>
      <c r="L331" s="42">
        <f>EXP(-'Yield curve'!L320*$L$9/100)</f>
        <v>0.38311502826401395</v>
      </c>
      <c r="M331" s="42">
        <f>EXP(-'Yield curve'!M320*$M$9/100)</f>
        <v>0.35103125987812284</v>
      </c>
      <c r="N331" s="42">
        <f>EXP(-'Yield curve'!N320*$N$9/100)</f>
        <v>0.32162146483971965</v>
      </c>
      <c r="O331" s="42">
        <f>EXP(-'Yield curve'!O320*$O$9/100)</f>
        <v>0.29466386882366324</v>
      </c>
      <c r="P331" s="42">
        <f>EXP(-'Yield curve'!P320*$P$9/100)</f>
        <v>0.26995500014600815</v>
      </c>
      <c r="Q331" s="42">
        <f>EXP(-'Yield curve'!Q320*$Q$9/100)</f>
        <v>0.24730818686717387</v>
      </c>
      <c r="R331" s="42">
        <f>EXP(-'Yield curve'!R320*$R$9/100)</f>
        <v>0.22655217667317623</v>
      </c>
      <c r="S331" s="42">
        <f>EXP(-'Yield curve'!S320*$S$9/100)</f>
        <v>0.20752986955676231</v>
      </c>
      <c r="T331" s="42">
        <f>EXP(-'Yield curve'!T320*$T$9/100)</f>
        <v>0.19009715412692413</v>
      </c>
      <c r="U331" s="39">
        <f>EXP(-'Yield curve'!U320*$U$9/100)</f>
        <v>0.17412183911704737</v>
      </c>
      <c r="V331" s="39">
        <f t="shared" si="6"/>
        <v>73.268707326289686</v>
      </c>
      <c r="W331" s="39">
        <f t="shared" si="7"/>
        <v>5.0127486477386833</v>
      </c>
      <c r="X331" s="13"/>
      <c r="Y331" s="39"/>
      <c r="Z331" s="13"/>
      <c r="AA331" s="39">
        <f t="shared" si="12"/>
        <v>-2.9243854771034972E-3</v>
      </c>
    </row>
    <row r="332" spans="1:27">
      <c r="A332" s="237">
        <v>42675</v>
      </c>
      <c r="B332" s="42">
        <f>EXP(-'Yield curve'!B321*$B$9/100)</f>
        <v>0.91420540575782594</v>
      </c>
      <c r="C332" s="42">
        <f>EXP(-'Yield curve'!C321*$C$9/100)</f>
        <v>0.84080122708072336</v>
      </c>
      <c r="D332" s="42">
        <f>EXP(-'Yield curve'!D321*$D$9/100)</f>
        <v>0.77074322684514807</v>
      </c>
      <c r="E332" s="42">
        <f>EXP(-'Yield curve'!E321*$E$9/100)</f>
        <v>0.70638137226031272</v>
      </c>
      <c r="F332" s="42">
        <f>EXP(-'Yield curve'!F321*$F$9/100)</f>
        <v>0.64726466707803465</v>
      </c>
      <c r="G332" s="42">
        <f>EXP(-'Yield curve'!G321*$G$9/100)</f>
        <v>0.59386693492051046</v>
      </c>
      <c r="H332" s="42">
        <f>EXP(-'Yield curve'!H321*$H$9/100)</f>
        <v>0.54503787026947637</v>
      </c>
      <c r="I332" s="42">
        <f>EXP(-'Yield curve'!I321*$I$9/100)</f>
        <v>0.5000402585673045</v>
      </c>
      <c r="J332" s="42">
        <f>EXP(-'Yield curve'!J321*$J$9/100)</f>
        <v>0.4588187624255417</v>
      </c>
      <c r="K332" s="42">
        <f>EXP(-'Yield curve'!K321*$K$9/100)</f>
        <v>0.42105155262732119</v>
      </c>
      <c r="L332" s="42">
        <f>EXP(-'Yield curve'!L321*$L$9/100)</f>
        <v>0.38616134678551056</v>
      </c>
      <c r="M332" s="42">
        <f>EXP(-'Yield curve'!M321*$M$9/100)</f>
        <v>0.35416229870357024</v>
      </c>
      <c r="N332" s="42">
        <f>EXP(-'Yield curve'!N321*$N$9/100)</f>
        <v>0.32481483418035173</v>
      </c>
      <c r="O332" s="42">
        <f>EXP(-'Yield curve'!O321*$O$9/100)</f>
        <v>0.29789923119941009</v>
      </c>
      <c r="P332" s="42">
        <f>EXP(-'Yield curve'!P321*$P$9/100)</f>
        <v>0.27321397488861282</v>
      </c>
      <c r="Q332" s="42">
        <f>EXP(-'Yield curve'!Q321*$Q$9/100)</f>
        <v>0.25041393258255001</v>
      </c>
      <c r="R332" s="42">
        <f>EXP(-'Yield curve'!R321*$R$9/100)</f>
        <v>0.22949822126290592</v>
      </c>
      <c r="S332" s="42">
        <f>EXP(-'Yield curve'!S321*$S$9/100)</f>
        <v>0.21031265965734167</v>
      </c>
      <c r="T332" s="42">
        <f>EXP(-'Yield curve'!T321*$T$9/100)</f>
        <v>0.1927155522039127</v>
      </c>
      <c r="U332" s="39">
        <f>EXP(-'Yield curve'!U321*$U$9/100)</f>
        <v>0.17657668871613388</v>
      </c>
      <c r="V332" s="39">
        <f t="shared" si="6"/>
        <v>73.483601703917884</v>
      </c>
      <c r="W332" s="39">
        <f t="shared" si="7"/>
        <v>5.0305204913650083</v>
      </c>
      <c r="X332" s="13"/>
      <c r="Y332" s="39"/>
      <c r="Z332" s="13"/>
      <c r="AA332" s="39">
        <f t="shared" si="12"/>
        <v>1.2625420263390197E-3</v>
      </c>
    </row>
    <row r="333" spans="1:27">
      <c r="A333" s="237">
        <v>42674</v>
      </c>
      <c r="B333" s="42">
        <f>EXP(-'Yield curve'!B322*$B$9/100)</f>
        <v>0.91402258295956351</v>
      </c>
      <c r="C333" s="42">
        <f>EXP(-'Yield curve'!C322*$C$9/100)</f>
        <v>0.84029689765843141</v>
      </c>
      <c r="D333" s="42">
        <f>EXP(-'Yield curve'!D322*$D$9/100)</f>
        <v>0.77004986999837</v>
      </c>
      <c r="E333" s="42">
        <f>EXP(-'Yield curve'!E322*$E$9/100)</f>
        <v>0.70553422300481161</v>
      </c>
      <c r="F333" s="42">
        <f>EXP(-'Yield curve'!F322*$F$9/100)</f>
        <v>0.64629449788621807</v>
      </c>
      <c r="G333" s="42">
        <f>EXP(-'Yield curve'!G322*$G$9/100)</f>
        <v>0.59262112291761626</v>
      </c>
      <c r="H333" s="42">
        <f>EXP(-'Yield curve'!H322*$H$9/100)</f>
        <v>0.54351389878845646</v>
      </c>
      <c r="I333" s="42">
        <f>EXP(-'Yield curve'!I322*$I$9/100)</f>
        <v>0.49857562299121649</v>
      </c>
      <c r="J333" s="42">
        <f>EXP(-'Yield curve'!J322*$J$9/100)</f>
        <v>0.45744436875955918</v>
      </c>
      <c r="K333" s="42">
        <f>EXP(-'Yield curve'!K322*$K$9/100)</f>
        <v>0.41979029080811425</v>
      </c>
      <c r="L333" s="42">
        <f>EXP(-'Yield curve'!L322*$L$9/100)</f>
        <v>0.38497379959887418</v>
      </c>
      <c r="M333" s="42">
        <f>EXP(-'Yield curve'!M322*$M$9/100)</f>
        <v>0.35305903431902291</v>
      </c>
      <c r="N333" s="42">
        <f>EXP(-'Yield curve'!N322*$N$9/100)</f>
        <v>0.32380299119357531</v>
      </c>
      <c r="O333" s="42">
        <f>EXP(-'Yield curve'!O322*$O$9/100)</f>
        <v>0.29698311311339015</v>
      </c>
      <c r="P333" s="42">
        <f>EXP(-'Yield curve'!P322*$P$9/100)</f>
        <v>0.27239556119829261</v>
      </c>
      <c r="Q333" s="42">
        <f>EXP(-'Yield curve'!Q322*$Q$9/100)</f>
        <v>0.24969377797711489</v>
      </c>
      <c r="R333" s="42">
        <f>EXP(-'Yield curve'!R322*$R$9/100)</f>
        <v>0.22887483429169042</v>
      </c>
      <c r="S333" s="42">
        <f>EXP(-'Yield curve'!S322*$S$9/100)</f>
        <v>0.2097833389791762</v>
      </c>
      <c r="T333" s="42">
        <f>EXP(-'Yield curve'!T322*$T$9/100)</f>
        <v>0.19227666127067924</v>
      </c>
      <c r="U333" s="39">
        <f>EXP(-'Yield curve'!U322*$U$9/100)</f>
        <v>0.17622388825676111</v>
      </c>
      <c r="V333" s="39">
        <f t="shared" si="6"/>
        <v>73.390942554590083</v>
      </c>
      <c r="W333" s="39">
        <f t="shared" si="7"/>
        <v>5.0269037745845484</v>
      </c>
      <c r="X333" s="13"/>
      <c r="Y333" s="39"/>
      <c r="Z333" s="13"/>
      <c r="AA333" s="39">
        <f t="shared" si="12"/>
        <v>-2.3552182864010618E-3</v>
      </c>
    </row>
    <row r="334" spans="1:27">
      <c r="A334" s="237">
        <v>42671</v>
      </c>
      <c r="B334" s="42">
        <f>EXP(-'Yield curve'!B323*$B$9/100)</f>
        <v>0.91475409359116999</v>
      </c>
      <c r="C334" s="42">
        <f>EXP(-'Yield curve'!C323*$C$9/100)</f>
        <v>0.83979287074303177</v>
      </c>
      <c r="D334" s="42">
        <f>EXP(-'Yield curve'!D323*$D$9/100)</f>
        <v>0.76981888968614964</v>
      </c>
      <c r="E334" s="42">
        <f>EXP(-'Yield curve'!E323*$E$9/100)</f>
        <v>0.70581649314427775</v>
      </c>
      <c r="F334" s="42">
        <f>EXP(-'Yield curve'!F323*$F$9/100)</f>
        <v>0.64726466707803465</v>
      </c>
      <c r="G334" s="42">
        <f>EXP(-'Yield curve'!G323*$G$9/100)</f>
        <v>0.59422336199889336</v>
      </c>
      <c r="H334" s="42">
        <f>EXP(-'Yield curve'!H323*$H$9/100)</f>
        <v>0.54580145767431776</v>
      </c>
      <c r="I334" s="42">
        <f>EXP(-'Yield curve'!I323*$I$9/100)</f>
        <v>0.50110814979788654</v>
      </c>
      <c r="J334" s="42">
        <f>EXP(-'Yield curve'!J323*$J$9/100)</f>
        <v>0.4601972854634831</v>
      </c>
      <c r="K334" s="42">
        <f>EXP(-'Yield curve'!K323*$K$9/100)</f>
        <v>0.42273913174596284</v>
      </c>
      <c r="L334" s="42">
        <f>EXP(-'Yield curve'!L323*$L$9/100)</f>
        <v>0.38794953975275631</v>
      </c>
      <c r="M334" s="42">
        <f>EXP(-'Yield curve'!M323*$M$9/100)</f>
        <v>0.35603722107998126</v>
      </c>
      <c r="N334" s="42">
        <f>EXP(-'Yield curve'!N323*$N$9/100)</f>
        <v>0.32676304623706642</v>
      </c>
      <c r="O334" s="42">
        <f>EXP(-'Yield curve'!O323*$O$9/100)</f>
        <v>0.29990785545170873</v>
      </c>
      <c r="P334" s="42">
        <f>EXP(-'Yield curve'!P323*$P$9/100)</f>
        <v>0.27527078308975234</v>
      </c>
      <c r="Q334" s="42">
        <f>EXP(-'Yield curve'!Q323*$Q$9/100)</f>
        <v>0.25242527870051445</v>
      </c>
      <c r="R334" s="42">
        <f>EXP(-'Yield curve'!R323*$R$9/100)</f>
        <v>0.23145727030698438</v>
      </c>
      <c r="S334" s="42">
        <f>EXP(-'Yield curve'!S323*$S$9/100)</f>
        <v>0.21221401686755995</v>
      </c>
      <c r="T334" s="42">
        <f>EXP(-'Yield curve'!T323*$T$9/100)</f>
        <v>0.19455507384292028</v>
      </c>
      <c r="U334" s="39">
        <f>EXP(-'Yield curve'!U323*$U$9/100)</f>
        <v>0.1783513139409002</v>
      </c>
      <c r="V334" s="39">
        <f t="shared" si="6"/>
        <v>73.564202309092963</v>
      </c>
      <c r="W334" s="39">
        <f t="shared" si="7"/>
        <v>5.0425928065730048</v>
      </c>
      <c r="X334" s="13"/>
      <c r="Y334" s="39"/>
      <c r="Z334" s="13"/>
      <c r="AA334" s="39">
        <f t="shared" si="12"/>
        <v>-1.9053173955411173E-3</v>
      </c>
    </row>
    <row r="335" spans="1:27">
      <c r="A335" s="237">
        <v>42670</v>
      </c>
      <c r="B335" s="42">
        <f>EXP(-'Yield curve'!B324*$B$9/100)</f>
        <v>0.91475409359116999</v>
      </c>
      <c r="C335" s="42">
        <f>EXP(-'Yield curve'!C324*$C$9/100)</f>
        <v>0.84063308365021072</v>
      </c>
      <c r="D335" s="42">
        <f>EXP(-'Yield curve'!D324*$D$9/100)</f>
        <v>0.7709744845001153</v>
      </c>
      <c r="E335" s="42">
        <f>EXP(-'Yield curve'!E324*$E$9/100)</f>
        <v>0.70722953870511207</v>
      </c>
      <c r="F335" s="42">
        <f>EXP(-'Yield curve'!F324*$F$9/100)</f>
        <v>0.64888485313445343</v>
      </c>
      <c r="G335" s="42">
        <f>EXP(-'Yield curve'!G324*$G$9/100)</f>
        <v>0.59565121080088579</v>
      </c>
      <c r="H335" s="42">
        <f>EXP(-'Yield curve'!H324*$H$9/100)</f>
        <v>0.54694884507053509</v>
      </c>
      <c r="I335" s="42">
        <f>EXP(-'Yield curve'!I324*$I$9/100)</f>
        <v>0.50231225370411914</v>
      </c>
      <c r="J335" s="42">
        <f>EXP(-'Yield curve'!J324*$J$9/100)</f>
        <v>0.46144149706403675</v>
      </c>
      <c r="K335" s="42">
        <f>EXP(-'Yield curve'!K324*$K$9/100)</f>
        <v>0.42400925337104728</v>
      </c>
      <c r="L335" s="42">
        <f>EXP(-'Yield curve'!L324*$L$9/100)</f>
        <v>0.38923188794472641</v>
      </c>
      <c r="M335" s="42">
        <f>EXP(-'Yield curve'!M324*$M$9/100)</f>
        <v>0.35732126496810063</v>
      </c>
      <c r="N335" s="42">
        <f>EXP(-'Yield curve'!N324*$N$9/100)</f>
        <v>0.32803991038405272</v>
      </c>
      <c r="O335" s="42">
        <f>EXP(-'Yield curve'!O324*$O$9/100)</f>
        <v>0.30117011733904486</v>
      </c>
      <c r="P335" s="42">
        <f>EXP(-'Yield curve'!P324*$P$9/100)</f>
        <v>0.27651229291571749</v>
      </c>
      <c r="Q335" s="42">
        <f>EXP(-'Yield curve'!Q324*$Q$9/100)</f>
        <v>0.25372101036996708</v>
      </c>
      <c r="R335" s="42">
        <f>EXP(-'Yield curve'!R324*$R$9/100)</f>
        <v>0.23279896709775749</v>
      </c>
      <c r="S335" s="42">
        <f>EXP(-'Yield curve'!S324*$S$9/100)</f>
        <v>0.21359362881202709</v>
      </c>
      <c r="T335" s="42">
        <f>EXP(-'Yield curve'!T324*$T$9/100)</f>
        <v>0.19596484462450173</v>
      </c>
      <c r="U335" s="39">
        <f>EXP(-'Yield curve'!U324*$U$9/100)</f>
        <v>0.17978384694427296</v>
      </c>
      <c r="V335" s="39">
        <f t="shared" si="6"/>
        <v>73.704633028534204</v>
      </c>
      <c r="W335" s="39">
        <f t="shared" si="7"/>
        <v>5.0511443283013548</v>
      </c>
      <c r="X335" s="13"/>
      <c r="Y335" s="39"/>
      <c r="Z335" s="13"/>
      <c r="AA335" s="39">
        <f t="shared" si="12"/>
        <v>-2.9059433698316317E-3</v>
      </c>
    </row>
    <row r="336" spans="1:27">
      <c r="A336" s="237">
        <v>42669</v>
      </c>
      <c r="B336" s="42">
        <f>EXP(-'Yield curve'!B325*$B$9/100)</f>
        <v>0.91502856098729823</v>
      </c>
      <c r="C336" s="42">
        <f>EXP(-'Yield curve'!C325*$C$9/100)</f>
        <v>0.84063308365021072</v>
      </c>
      <c r="D336" s="42">
        <f>EXP(-'Yield curve'!D325*$D$9/100)</f>
        <v>0.77120581154278678</v>
      </c>
      <c r="E336" s="42">
        <f>EXP(-'Yield curve'!E325*$E$9/100)</f>
        <v>0.7079371219764875</v>
      </c>
      <c r="F336" s="42">
        <f>EXP(-'Yield curve'!F325*$F$9/100)</f>
        <v>0.6501839214760412</v>
      </c>
      <c r="G336" s="42">
        <f>EXP(-'Yield curve'!G325*$G$9/100)</f>
        <v>0.59762010668796972</v>
      </c>
      <c r="H336" s="42">
        <f>EXP(-'Yield curve'!H325*$H$9/100)</f>
        <v>0.54963547127008039</v>
      </c>
      <c r="I336" s="42">
        <f>EXP(-'Yield curve'!I325*$I$9/100)</f>
        <v>0.50526781342405014</v>
      </c>
      <c r="J336" s="42">
        <f>EXP(-'Yield curve'!J325*$J$9/100)</f>
        <v>0.46463645331687203</v>
      </c>
      <c r="K336" s="42">
        <f>EXP(-'Yield curve'!K325*$K$9/100)</f>
        <v>0.42741493194872671</v>
      </c>
      <c r="L336" s="42">
        <f>EXP(-'Yield curve'!L325*$L$9/100)</f>
        <v>0.39267224392321004</v>
      </c>
      <c r="M336" s="42">
        <f>EXP(-'Yield curve'!M325*$M$9/100)</f>
        <v>0.36076806729154576</v>
      </c>
      <c r="N336" s="42">
        <f>EXP(-'Yield curve'!N325*$N$9/100)</f>
        <v>0.33146932751068137</v>
      </c>
      <c r="O336" s="42">
        <f>EXP(-'Yield curve'!O325*$O$9/100)</f>
        <v>0.30456218276129032</v>
      </c>
      <c r="P336" s="42">
        <f>EXP(-'Yield curve'!P325*$P$9/100)</f>
        <v>0.27985042919081754</v>
      </c>
      <c r="Q336" s="42">
        <f>EXP(-'Yield curve'!Q325*$Q$9/100)</f>
        <v>0.25698951309430301</v>
      </c>
      <c r="R336" s="42">
        <f>EXP(-'Yield curve'!R325*$R$9/100)</f>
        <v>0.23598666023076609</v>
      </c>
      <c r="S336" s="42">
        <f>EXP(-'Yield curve'!S325*$S$9/100)</f>
        <v>0.21669162913599224</v>
      </c>
      <c r="T336" s="42">
        <f>EXP(-'Yield curve'!T325*$T$9/100)</f>
        <v>0.19896626325731265</v>
      </c>
      <c r="U336" s="39">
        <f>EXP(-'Yield curve'!U325*$U$9/100)</f>
        <v>0.18268352405273466</v>
      </c>
      <c r="V336" s="39">
        <f t="shared" si="6"/>
        <v>73.919438731417443</v>
      </c>
      <c r="W336" s="39">
        <f t="shared" si="7"/>
        <v>5.0714476199387981</v>
      </c>
      <c r="X336" s="13"/>
      <c r="Y336" s="39"/>
      <c r="Z336" s="13"/>
      <c r="AA336" s="39">
        <f t="shared" si="12"/>
        <v>-2.0148249638552995E-3</v>
      </c>
    </row>
    <row r="337" spans="1:27">
      <c r="A337" s="237">
        <v>42668</v>
      </c>
      <c r="B337" s="42">
        <f>EXP(-'Yield curve'!B326*$B$9/100)</f>
        <v>0.9143882651243046</v>
      </c>
      <c r="C337" s="42">
        <f>EXP(-'Yield curve'!C326*$C$9/100)</f>
        <v>0.84147413719054331</v>
      </c>
      <c r="D337" s="42">
        <f>EXP(-'Yield curve'!D326*$D$9/100)</f>
        <v>0.77282704544682257</v>
      </c>
      <c r="E337" s="42">
        <f>EXP(-'Yield curve'!E326*$E$9/100)</f>
        <v>0.70978015339623113</v>
      </c>
      <c r="F337" s="42">
        <f>EXP(-'Yield curve'!F326*$F$9/100)</f>
        <v>0.65213740199613923</v>
      </c>
      <c r="G337" s="42">
        <f>EXP(-'Yield curve'!G326*$G$9/100)</f>
        <v>0.59941565898982241</v>
      </c>
      <c r="H337" s="42">
        <f>EXP(-'Yield curve'!H326*$H$9/100)</f>
        <v>0.55117660717302541</v>
      </c>
      <c r="I337" s="42">
        <f>EXP(-'Yield curve'!I326*$I$9/100)</f>
        <v>0.50675210824487038</v>
      </c>
      <c r="J337" s="42">
        <f>EXP(-'Yield curve'!J326*$J$9/100)</f>
        <v>0.46603245563329571</v>
      </c>
      <c r="K337" s="42">
        <f>EXP(-'Yield curve'!K326*$K$9/100)</f>
        <v>0.42869910203657724</v>
      </c>
      <c r="L337" s="42">
        <f>EXP(-'Yield curve'!L326*$L$9/100)</f>
        <v>0.39405688576176695</v>
      </c>
      <c r="M337" s="42">
        <f>EXP(-'Yield curve'!M326*$M$9/100)</f>
        <v>0.36224300783877472</v>
      </c>
      <c r="N337" s="42">
        <f>EXP(-'Yield curve'!N326*$N$9/100)</f>
        <v>0.33302423961974192</v>
      </c>
      <c r="O337" s="42">
        <f>EXP(-'Yield curve'!O326*$O$9/100)</f>
        <v>0.30618677114704257</v>
      </c>
      <c r="P337" s="42">
        <f>EXP(-'Yield curve'!P326*$P$9/100)</f>
        <v>0.2815345791634335</v>
      </c>
      <c r="Q337" s="42">
        <f>EXP(-'Yield curve'!Q326*$Q$9/100)</f>
        <v>0.25863952036936583</v>
      </c>
      <c r="R337" s="42">
        <f>EXP(-'Yield curve'!R326*$R$9/100)</f>
        <v>0.23759683791993186</v>
      </c>
      <c r="S337" s="42">
        <f>EXP(-'Yield curve'!S326*$S$9/100)</f>
        <v>0.21825743901705036</v>
      </c>
      <c r="T337" s="42">
        <f>EXP(-'Yield curve'!T326*$T$9/100)</f>
        <v>0.20048416758835372</v>
      </c>
      <c r="U337" s="39">
        <f>EXP(-'Yield curve'!U326*$U$9/100)</f>
        <v>0.18415085373814818</v>
      </c>
      <c r="V337" s="39">
        <f t="shared" si="6"/>
        <v>74.068674145124703</v>
      </c>
      <c r="W337" s="39">
        <f t="shared" si="7"/>
        <v>5.0808492310436444</v>
      </c>
      <c r="X337" s="13"/>
      <c r="Y337" s="39"/>
      <c r="Z337" s="13"/>
      <c r="AA337" s="39">
        <f t="shared" ref="AA337:AA400" si="13">V337/V338-1</f>
        <v>-1.3109187991527937E-3</v>
      </c>
    </row>
    <row r="338" spans="1:27">
      <c r="A338" s="237">
        <v>42667</v>
      </c>
      <c r="B338" s="42">
        <f>EXP(-'Yield curve'!B327*$B$9/100)</f>
        <v>0.91420540575782594</v>
      </c>
      <c r="C338" s="42">
        <f>EXP(-'Yield curve'!C327*$C$9/100)</f>
        <v>0.84130585919146594</v>
      </c>
      <c r="D338" s="42">
        <f>EXP(-'Yield curve'!D327*$D$9/100)</f>
        <v>0.77259523210692804</v>
      </c>
      <c r="E338" s="42">
        <f>EXP(-'Yield curve'!E327*$E$9/100)</f>
        <v>0.70963821156020868</v>
      </c>
      <c r="F338" s="42">
        <f>EXP(-'Yield curve'!F327*$F$9/100)</f>
        <v>0.65213740199613923</v>
      </c>
      <c r="G338" s="42">
        <f>EXP(-'Yield curve'!G327*$G$9/100)</f>
        <v>0.59995537591910053</v>
      </c>
      <c r="H338" s="42">
        <f>EXP(-'Yield curve'!H327*$H$9/100)</f>
        <v>0.55233529424369554</v>
      </c>
      <c r="I338" s="42">
        <f>EXP(-'Yield curve'!I327*$I$9/100)</f>
        <v>0.50824076338917945</v>
      </c>
      <c r="J338" s="42">
        <f>EXP(-'Yield curve'!J327*$J$9/100)</f>
        <v>0.46785353099901633</v>
      </c>
      <c r="K338" s="42">
        <f>EXP(-'Yield curve'!K327*$K$9/100)</f>
        <v>0.430847965227942</v>
      </c>
      <c r="L338" s="42">
        <f>EXP(-'Yield curve'!L327*$L$9/100)</f>
        <v>0.39623016968576391</v>
      </c>
      <c r="M338" s="42">
        <f>EXP(-'Yield curve'!M327*$M$9/100)</f>
        <v>0.36442299932028127</v>
      </c>
      <c r="N338" s="42">
        <f>EXP(-'Yield curve'!N327*$N$9/100)</f>
        <v>0.33519594758193111</v>
      </c>
      <c r="O338" s="42">
        <f>EXP(-'Yield curve'!O327*$O$9/100)</f>
        <v>0.30833759765531632</v>
      </c>
      <c r="P338" s="42">
        <f>EXP(-'Yield curve'!P327*$P$9/100)</f>
        <v>0.2836540264997704</v>
      </c>
      <c r="Q338" s="42">
        <f>EXP(-'Yield curve'!Q327*$Q$9/100)</f>
        <v>0.26071693511175681</v>
      </c>
      <c r="R338" s="42">
        <f>EXP(-'Yield curve'!R327*$R$9/100)</f>
        <v>0.23962501859881344</v>
      </c>
      <c r="S338" s="42">
        <f>EXP(-'Yield curve'!S327*$S$9/100)</f>
        <v>0.22023062197253648</v>
      </c>
      <c r="T338" s="42">
        <f>EXP(-'Yield curve'!T327*$T$9/100)</f>
        <v>0.20239784274502703</v>
      </c>
      <c r="U338" s="39">
        <f>EXP(-'Yield curve'!U327*$U$9/100)</f>
        <v>0.18600160058690879</v>
      </c>
      <c r="V338" s="39">
        <f t="shared" si="6"/>
        <v>74.165899617188956</v>
      </c>
      <c r="W338" s="39">
        <f t="shared" si="7"/>
        <v>5.0943269031455669</v>
      </c>
      <c r="X338" s="13"/>
      <c r="Y338" s="39"/>
      <c r="Z338" s="13"/>
      <c r="AA338" s="39">
        <f t="shared" si="13"/>
        <v>-4.6711229057827541E-4</v>
      </c>
    </row>
    <row r="339" spans="1:27">
      <c r="A339" s="237">
        <v>42664</v>
      </c>
      <c r="B339" s="42">
        <f>EXP(-'Yield curve'!B328*$B$9/100)</f>
        <v>0.91365704703843775</v>
      </c>
      <c r="C339" s="42">
        <f>EXP(-'Yield curve'!C328*$C$9/100)</f>
        <v>0.84029689765843141</v>
      </c>
      <c r="D339" s="42">
        <f>EXP(-'Yield curve'!D328*$D$9/100)</f>
        <v>0.77213181400699638</v>
      </c>
      <c r="E339" s="42">
        <f>EXP(-'Yield curve'!E328*$E$9/100)</f>
        <v>0.70949629810971471</v>
      </c>
      <c r="F339" s="42">
        <f>EXP(-'Yield curve'!F328*$F$9/100)</f>
        <v>0.65246355222790053</v>
      </c>
      <c r="G339" s="42">
        <f>EXP(-'Yield curve'!G328*$G$9/100)</f>
        <v>0.6004955788122659</v>
      </c>
      <c r="H339" s="42">
        <f>EXP(-'Yield curve'!H328*$H$9/100)</f>
        <v>0.55310910519691481</v>
      </c>
      <c r="I339" s="42">
        <f>EXP(-'Yield curve'!I328*$I$9/100)</f>
        <v>0.50905459950587717</v>
      </c>
      <c r="J339" s="42">
        <f>EXP(-'Yield curve'!J328*$J$9/100)</f>
        <v>0.46869642573249309</v>
      </c>
      <c r="K339" s="42">
        <f>EXP(-'Yield curve'!K328*$K$9/100)</f>
        <v>0.43171052342907973</v>
      </c>
      <c r="L339" s="42">
        <f>EXP(-'Yield curve'!L328*$L$9/100)</f>
        <v>0.3971028356396466</v>
      </c>
      <c r="M339" s="42">
        <f>EXP(-'Yield curve'!M328*$M$9/100)</f>
        <v>0.36529866489702256</v>
      </c>
      <c r="N339" s="42">
        <f>EXP(-'Yield curve'!N328*$N$9/100)</f>
        <v>0.33606859099048608</v>
      </c>
      <c r="O339" s="42">
        <f>EXP(-'Yield curve'!O328*$O$9/100)</f>
        <v>0.30920215274102858</v>
      </c>
      <c r="P339" s="42">
        <f>EXP(-'Yield curve'!P328*$P$9/100)</f>
        <v>0.28450626629978992</v>
      </c>
      <c r="Q339" s="42">
        <f>EXP(-'Yield curve'!Q328*$Q$9/100)</f>
        <v>0.26163627581373594</v>
      </c>
      <c r="R339" s="42">
        <f>EXP(-'Yield curve'!R328*$R$9/100)</f>
        <v>0.2406046858368682</v>
      </c>
      <c r="S339" s="42">
        <f>EXP(-'Yield curve'!S328*$S$9/100)</f>
        <v>0.22126371683975321</v>
      </c>
      <c r="T339" s="42">
        <f>EXP(-'Yield curve'!T328*$T$9/100)</f>
        <v>0.20347746852667747</v>
      </c>
      <c r="U339" s="39">
        <f>EXP(-'Yield curve'!U328*$U$9/100)</f>
        <v>0.18712096492535454</v>
      </c>
      <c r="V339" s="39">
        <f t="shared" si="6"/>
        <v>74.200559610550826</v>
      </c>
      <c r="W339" s="39">
        <f t="shared" si="7"/>
        <v>5.1023656692460078</v>
      </c>
      <c r="X339" s="13"/>
      <c r="Y339" s="39"/>
      <c r="Z339" s="13"/>
      <c r="AA339" s="39">
        <f t="shared" si="13"/>
        <v>2.7679506928066644E-3</v>
      </c>
    </row>
    <row r="340" spans="1:27">
      <c r="A340" s="237">
        <v>42663</v>
      </c>
      <c r="B340" s="42">
        <f>EXP(-'Yield curve'!B329*$B$9/100)</f>
        <v>0.91393118527122819</v>
      </c>
      <c r="C340" s="42">
        <f>EXP(-'Yield curve'!C329*$C$9/100)</f>
        <v>0.84063308365021072</v>
      </c>
      <c r="D340" s="42">
        <f>EXP(-'Yield curve'!D329*$D$9/100)</f>
        <v>0.77166867387452609</v>
      </c>
      <c r="E340" s="42">
        <f>EXP(-'Yield curve'!E329*$E$9/100)</f>
        <v>0.70836201170384494</v>
      </c>
      <c r="F340" s="42">
        <f>EXP(-'Yield curve'!F329*$F$9/100)</f>
        <v>0.65050909472331653</v>
      </c>
      <c r="G340" s="42">
        <f>EXP(-'Yield curve'!G329*$G$9/100)</f>
        <v>0.59815820689275934</v>
      </c>
      <c r="H340" s="42">
        <f>EXP(-'Yield curve'!H329*$H$9/100)</f>
        <v>0.55040549982407505</v>
      </c>
      <c r="I340" s="42">
        <f>EXP(-'Yield curve'!I329*$I$9/100)</f>
        <v>0.50621186084591208</v>
      </c>
      <c r="J340" s="42">
        <f>EXP(-'Yield curve'!J329*$J$9/100)</f>
        <v>0.46575292002898311</v>
      </c>
      <c r="K340" s="42">
        <f>EXP(-'Yield curve'!K329*$K$9/100)</f>
        <v>0.42869910203657724</v>
      </c>
      <c r="L340" s="42">
        <f>EXP(-'Yield curve'!L329*$L$9/100)</f>
        <v>0.39405688576176695</v>
      </c>
      <c r="M340" s="42">
        <f>EXP(-'Yield curve'!M329*$M$9/100)</f>
        <v>0.36224300783877472</v>
      </c>
      <c r="N340" s="42">
        <f>EXP(-'Yield curve'!N329*$N$9/100)</f>
        <v>0.33302423961974192</v>
      </c>
      <c r="O340" s="42">
        <f>EXP(-'Yield curve'!O329*$O$9/100)</f>
        <v>0.30618677114704257</v>
      </c>
      <c r="P340" s="42">
        <f>EXP(-'Yield curve'!P329*$P$9/100)</f>
        <v>0.2815345791634335</v>
      </c>
      <c r="Q340" s="42">
        <f>EXP(-'Yield curve'!Q329*$Q$9/100)</f>
        <v>0.2587222982596401</v>
      </c>
      <c r="R340" s="42">
        <f>EXP(-'Yield curve'!R329*$R$9/100)</f>
        <v>0.23775845871455992</v>
      </c>
      <c r="S340" s="42">
        <f>EXP(-'Yield curve'!S329*$S$9/100)</f>
        <v>0.21849328438476318</v>
      </c>
      <c r="T340" s="42">
        <f>EXP(-'Yield curve'!T329*$T$9/100)</f>
        <v>0.20078913523978667</v>
      </c>
      <c r="U340" s="39">
        <f>EXP(-'Yield curve'!U329*$U$9/100)</f>
        <v>0.18451952399298926</v>
      </c>
      <c r="V340" s="39">
        <f t="shared" si="6"/>
        <v>73.995743042332066</v>
      </c>
      <c r="W340" s="39">
        <f t="shared" si="7"/>
        <v>5.0838611486949681</v>
      </c>
      <c r="X340" s="13"/>
      <c r="Y340" s="39"/>
      <c r="Z340" s="13"/>
      <c r="AA340" s="39">
        <f t="shared" si="13"/>
        <v>1.4273012350773939E-4</v>
      </c>
    </row>
    <row r="341" spans="1:27">
      <c r="A341" s="237">
        <v>42662</v>
      </c>
      <c r="B341" s="42">
        <f>EXP(-'Yield curve'!B330*$B$9/100)</f>
        <v>0.91383979672220472</v>
      </c>
      <c r="C341" s="42">
        <f>EXP(-'Yield curve'!C330*$C$9/100)</f>
        <v>0.8404649738450215</v>
      </c>
      <c r="D341" s="42">
        <f>EXP(-'Yield curve'!D330*$D$9/100)</f>
        <v>0.7719002092052516</v>
      </c>
      <c r="E341" s="42">
        <f>EXP(-'Yield curve'!E330*$E$9/100)</f>
        <v>0.70878715644153423</v>
      </c>
      <c r="F341" s="42">
        <f>EXP(-'Yield curve'!F330*$F$9/100)</f>
        <v>0.65115992918103249</v>
      </c>
      <c r="G341" s="42">
        <f>EXP(-'Yield curve'!G330*$G$9/100)</f>
        <v>0.59869679160572919</v>
      </c>
      <c r="H341" s="42">
        <f>EXP(-'Yield curve'!H330*$H$9/100)</f>
        <v>0.55079091855476969</v>
      </c>
      <c r="I341" s="42">
        <f>EXP(-'Yield curve'!I330*$I$9/100)</f>
        <v>0.50634686867571488</v>
      </c>
      <c r="J341" s="42">
        <f>EXP(-'Yield curve'!J330*$J$9/100)</f>
        <v>0.46561321510976006</v>
      </c>
      <c r="K341" s="42">
        <f>EXP(-'Yield curve'!K330*$K$9/100)</f>
        <v>0.42827061721265963</v>
      </c>
      <c r="L341" s="42">
        <f>EXP(-'Yield curve'!L330*$L$9/100)</f>
        <v>0.39353707382391717</v>
      </c>
      <c r="M341" s="42">
        <f>EXP(-'Yield curve'!M330*$M$9/100)</f>
        <v>0.36163495049678779</v>
      </c>
      <c r="N341" s="42">
        <f>EXP(-'Yield curve'!N330*$N$9/100)</f>
        <v>0.33233226910015173</v>
      </c>
      <c r="O341" s="42">
        <f>EXP(-'Yield curve'!O330*$O$9/100)</f>
        <v>0.30541615187185028</v>
      </c>
      <c r="P341" s="42">
        <f>EXP(-'Yield curve'!P330*$P$9/100)</f>
        <v>0.28069124106559334</v>
      </c>
      <c r="Q341" s="42">
        <f>EXP(-'Yield curve'!Q330*$Q$9/100)</f>
        <v>0.25789571015153723</v>
      </c>
      <c r="R341" s="42">
        <f>EXP(-'Yield curve'!R330*$R$9/100)</f>
        <v>0.2369514526426682</v>
      </c>
      <c r="S341" s="42">
        <f>EXP(-'Yield curve'!S330*$S$9/100)</f>
        <v>0.21770812269998499</v>
      </c>
      <c r="T341" s="42">
        <f>EXP(-'Yield curve'!T330*$T$9/100)</f>
        <v>0.20002758438889143</v>
      </c>
      <c r="U341" s="39">
        <f>EXP(-'Yield curve'!U330*$U$9/100)</f>
        <v>0.18378292008696764</v>
      </c>
      <c r="V341" s="39">
        <f t="shared" si="6"/>
        <v>73.985183128006469</v>
      </c>
      <c r="W341" s="39">
        <f t="shared" si="7"/>
        <v>5.0794095145614593</v>
      </c>
      <c r="X341" s="13"/>
      <c r="Y341" s="39"/>
      <c r="Z341" s="13"/>
      <c r="AA341" s="39">
        <f t="shared" si="13"/>
        <v>5.448530208604474E-3</v>
      </c>
    </row>
    <row r="342" spans="1:27">
      <c r="A342" s="237">
        <v>42661</v>
      </c>
      <c r="B342" s="42">
        <f>EXP(-'Yield curve'!B331*$B$9/100)</f>
        <v>0.91338299103478227</v>
      </c>
      <c r="C342" s="42">
        <f>EXP(-'Yield curve'!C331*$C$9/100)</f>
        <v>0.83878572370721927</v>
      </c>
      <c r="D342" s="42">
        <f>EXP(-'Yield curve'!D331*$D$9/100)</f>
        <v>0.76912636436857051</v>
      </c>
      <c r="E342" s="42">
        <f>EXP(-'Yield curve'!E331*$E$9/100)</f>
        <v>0.70539313026995443</v>
      </c>
      <c r="F342" s="42">
        <f>EXP(-'Yield curve'!F331*$F$9/100)</f>
        <v>0.64726466707803465</v>
      </c>
      <c r="G342" s="42">
        <f>EXP(-'Yield curve'!G331*$G$9/100)</f>
        <v>0.59440165575021864</v>
      </c>
      <c r="H342" s="42">
        <f>EXP(-'Yield curve'!H331*$H$9/100)</f>
        <v>0.54618365244725398</v>
      </c>
      <c r="I342" s="42">
        <f>EXP(-'Yield curve'!I331*$I$9/100)</f>
        <v>0.50177673962511815</v>
      </c>
      <c r="J342" s="42">
        <f>EXP(-'Yield curve'!J331*$J$9/100)</f>
        <v>0.46116471520865848</v>
      </c>
      <c r="K342" s="42">
        <f>EXP(-'Yield curve'!K331*$K$9/100)</f>
        <v>0.42400925337104728</v>
      </c>
      <c r="L342" s="42">
        <f>EXP(-'Yield curve'!L331*$L$9/100)</f>
        <v>0.38923188794472641</v>
      </c>
      <c r="M342" s="42">
        <f>EXP(-'Yield curve'!M331*$M$9/100)</f>
        <v>0.35732126496810063</v>
      </c>
      <c r="N342" s="42">
        <f>EXP(-'Yield curve'!N331*$N$9/100)</f>
        <v>0.32803991038405272</v>
      </c>
      <c r="O342" s="42">
        <f>EXP(-'Yield curve'!O331*$O$9/100)</f>
        <v>0.30117011733904486</v>
      </c>
      <c r="P342" s="42">
        <f>EXP(-'Yield curve'!P331*$P$9/100)</f>
        <v>0.27651229291571749</v>
      </c>
      <c r="Q342" s="42">
        <f>EXP(-'Yield curve'!Q331*$Q$9/100)</f>
        <v>0.25372101036996708</v>
      </c>
      <c r="R342" s="42">
        <f>EXP(-'Yield curve'!R331*$R$9/100)</f>
        <v>0.23279896709775749</v>
      </c>
      <c r="S342" s="42">
        <f>EXP(-'Yield curve'!S331*$S$9/100)</f>
        <v>0.21359362881202709</v>
      </c>
      <c r="T342" s="42">
        <f>EXP(-'Yield curve'!T331*$T$9/100)</f>
        <v>0.19596484462450173</v>
      </c>
      <c r="U342" s="39">
        <f>EXP(-'Yield curve'!U331*$U$9/100)</f>
        <v>0.17978384694427296</v>
      </c>
      <c r="V342" s="39">
        <f t="shared" si="6"/>
        <v>73.584257080426042</v>
      </c>
      <c r="W342" s="39">
        <f t="shared" si="7"/>
        <v>5.0541562958378945</v>
      </c>
      <c r="X342" s="13"/>
      <c r="Y342" s="39"/>
      <c r="Z342" s="13"/>
      <c r="AA342" s="39">
        <f t="shared" si="13"/>
        <v>2.7018600555384076E-4</v>
      </c>
    </row>
    <row r="343" spans="1:27">
      <c r="A343" s="237">
        <v>42660</v>
      </c>
      <c r="B343" s="42">
        <f>EXP(-'Yield curve'!B332*$B$9/100)</f>
        <v>0.91338299103478227</v>
      </c>
      <c r="C343" s="42">
        <f>EXP(-'Yield curve'!C332*$C$9/100)</f>
        <v>0.83928914615307471</v>
      </c>
      <c r="D343" s="42">
        <f>EXP(-'Yield curve'!D332*$D$9/100)</f>
        <v>0.76958797865762996</v>
      </c>
      <c r="E343" s="42">
        <f>EXP(-'Yield curve'!E332*$E$9/100)</f>
        <v>0.7056753439610377</v>
      </c>
      <c r="F343" s="42">
        <f>EXP(-'Yield curve'!F332*$F$9/100)</f>
        <v>0.64726466707803465</v>
      </c>
      <c r="G343" s="42">
        <f>EXP(-'Yield curve'!G332*$G$9/100)</f>
        <v>0.59422336199889336</v>
      </c>
      <c r="H343" s="42">
        <f>EXP(-'Yield curve'!H332*$H$9/100)</f>
        <v>0.54580145767431776</v>
      </c>
      <c r="I343" s="42">
        <f>EXP(-'Yield curve'!I332*$I$9/100)</f>
        <v>0.50124179645659517</v>
      </c>
      <c r="J343" s="42">
        <f>EXP(-'Yield curve'!J332*$J$9/100)</f>
        <v>0.46047348668684213</v>
      </c>
      <c r="K343" s="42">
        <f>EXP(-'Yield curve'!K332*$K$9/100)</f>
        <v>0.42316208231774882</v>
      </c>
      <c r="L343" s="42">
        <f>EXP(-'Yield curve'!L332*$L$9/100)</f>
        <v>0.38846197127562998</v>
      </c>
      <c r="M343" s="42">
        <f>EXP(-'Yield curve'!M332*$M$9/100)</f>
        <v>0.35663586633260635</v>
      </c>
      <c r="N343" s="42">
        <f>EXP(-'Yield curve'!N332*$N$9/100)</f>
        <v>0.32744342071740146</v>
      </c>
      <c r="O343" s="42">
        <f>EXP(-'Yield curve'!O332*$O$9/100)</f>
        <v>0.30066457631527854</v>
      </c>
      <c r="P343" s="42">
        <f>EXP(-'Yield curve'!P332*$P$9/100)</f>
        <v>0.27609783539719362</v>
      </c>
      <c r="Q343" s="42">
        <f>EXP(-'Yield curve'!Q332*$Q$9/100)</f>
        <v>0.25331538134313075</v>
      </c>
      <c r="R343" s="42">
        <f>EXP(-'Yield curve'!R332*$R$9/100)</f>
        <v>0.23240354505765623</v>
      </c>
      <c r="S343" s="42">
        <f>EXP(-'Yield curve'!S332*$S$9/100)</f>
        <v>0.21320950609432449</v>
      </c>
      <c r="T343" s="42">
        <f>EXP(-'Yield curve'!T332*$T$9/100)</f>
        <v>0.19559286491234562</v>
      </c>
      <c r="U343" s="39">
        <f>EXP(-'Yield curve'!U332*$U$9/100)</f>
        <v>0.17942463857848628</v>
      </c>
      <c r="V343" s="39">
        <f t="shared" si="6"/>
        <v>73.564381014168788</v>
      </c>
      <c r="W343" s="39">
        <f t="shared" si="7"/>
        <v>5.0505031818196562</v>
      </c>
      <c r="X343" s="13"/>
      <c r="Y343" s="39"/>
      <c r="Z343" s="13"/>
      <c r="AA343" s="39">
        <f t="shared" si="13"/>
        <v>-8.7043984631143267E-3</v>
      </c>
    </row>
    <row r="344" spans="1:27">
      <c r="A344" s="237">
        <v>42657</v>
      </c>
      <c r="B344" s="42">
        <f>EXP(-'Yield curve'!B333*$B$9/100)</f>
        <v>0.91356568590186693</v>
      </c>
      <c r="C344" s="42">
        <f>EXP(-'Yield curve'!C333*$C$9/100)</f>
        <v>0.84080122708072336</v>
      </c>
      <c r="D344" s="42">
        <f>EXP(-'Yield curve'!D333*$D$9/100)</f>
        <v>0.77259523210692804</v>
      </c>
      <c r="E344" s="42">
        <f>EXP(-'Yield curve'!E333*$E$9/100)</f>
        <v>0.70963821156020868</v>
      </c>
      <c r="F344" s="42">
        <f>EXP(-'Yield curve'!F333*$F$9/100)</f>
        <v>0.65213740199613923</v>
      </c>
      <c r="G344" s="42">
        <f>EXP(-'Yield curve'!G333*$G$9/100)</f>
        <v>0.59977541630161713</v>
      </c>
      <c r="H344" s="42">
        <f>EXP(-'Yield curve'!H333*$H$9/100)</f>
        <v>0.55194879482830239</v>
      </c>
      <c r="I344" s="42">
        <f>EXP(-'Yield curve'!I333*$I$9/100)</f>
        <v>0.50824076338917945</v>
      </c>
      <c r="J344" s="42">
        <f>EXP(-'Yield curve'!J333*$J$9/100)</f>
        <v>0.46827478871445244</v>
      </c>
      <c r="K344" s="42">
        <f>EXP(-'Yield curve'!K333*$K$9/100)</f>
        <v>0.43171052342907973</v>
      </c>
      <c r="L344" s="42">
        <f>EXP(-'Yield curve'!L333*$L$9/100)</f>
        <v>0.39727759933252099</v>
      </c>
      <c r="M344" s="42">
        <f>EXP(-'Yield curve'!M333*$M$9/100)</f>
        <v>0.36564951999882694</v>
      </c>
      <c r="N344" s="42">
        <f>EXP(-'Yield curve'!N333*$N$9/100)</f>
        <v>0.33659326713341847</v>
      </c>
      <c r="O344" s="42">
        <f>EXP(-'Yield curve'!O333*$O$9/100)</f>
        <v>0.30989554186906282</v>
      </c>
      <c r="P344" s="42">
        <f>EXP(-'Yield curve'!P333*$P$9/100)</f>
        <v>0.28536106665812666</v>
      </c>
      <c r="Q344" s="42">
        <f>EXP(-'Yield curve'!Q333*$Q$9/100)</f>
        <v>0.26239087438844866</v>
      </c>
      <c r="R344" s="42">
        <f>EXP(-'Yield curve'!R333*$R$9/100)</f>
        <v>0.24126002143472142</v>
      </c>
      <c r="S344" s="42">
        <f>EXP(-'Yield curve'!S333*$S$9/100)</f>
        <v>0.22182200455326262</v>
      </c>
      <c r="T344" s="42">
        <f>EXP(-'Yield curve'!T333*$T$9/100)</f>
        <v>0.20394192643573161</v>
      </c>
      <c r="U344" s="39">
        <f>EXP(-'Yield curve'!U333*$U$9/100)</f>
        <v>0.18749558134675462</v>
      </c>
      <c r="V344" s="39">
        <f t="shared" si="6"/>
        <v>74.210337360637922</v>
      </c>
      <c r="W344" s="39">
        <f t="shared" si="7"/>
        <v>5.1041260880233956</v>
      </c>
      <c r="X344" s="13"/>
      <c r="Y344" s="39"/>
      <c r="Z344" s="13"/>
      <c r="AA344" s="39">
        <f t="shared" si="13"/>
        <v>9.1287041833876259E-4</v>
      </c>
    </row>
    <row r="345" spans="1:27">
      <c r="A345" s="237">
        <v>42656</v>
      </c>
      <c r="B345" s="42">
        <f>EXP(-'Yield curve'!B334*$B$9/100)</f>
        <v>0.91356568590186693</v>
      </c>
      <c r="C345" s="42">
        <f>EXP(-'Yield curve'!C334*$C$9/100)</f>
        <v>0.83996084611415756</v>
      </c>
      <c r="D345" s="42">
        <f>EXP(-'Yield curve'!D334*$D$9/100)</f>
        <v>0.77120581154278678</v>
      </c>
      <c r="E345" s="42">
        <f>EXP(-'Yield curve'!E334*$E$9/100)</f>
        <v>0.70807872356056922</v>
      </c>
      <c r="F345" s="42">
        <f>EXP(-'Yield curve'!F334*$F$9/100)</f>
        <v>0.65050909472331653</v>
      </c>
      <c r="G345" s="42">
        <f>EXP(-'Yield curve'!G334*$G$9/100)</f>
        <v>0.59833768127463838</v>
      </c>
      <c r="H345" s="42">
        <f>EXP(-'Yield curve'!H334*$H$9/100)</f>
        <v>0.55079091855476969</v>
      </c>
      <c r="I345" s="42">
        <f>EXP(-'Yield curve'!I334*$I$9/100)</f>
        <v>0.50742822836911372</v>
      </c>
      <c r="J345" s="42">
        <f>EXP(-'Yield curve'!J334*$J$9/100)</f>
        <v>0.46785353099901633</v>
      </c>
      <c r="K345" s="42">
        <f>EXP(-'Yield curve'!K334*$K$9/100)</f>
        <v>0.43171052342907973</v>
      </c>
      <c r="L345" s="42">
        <f>EXP(-'Yield curve'!L334*$L$9/100)</f>
        <v>0.39736501001919711</v>
      </c>
      <c r="M345" s="42">
        <f>EXP(-'Yield curve'!M334*$M$9/100)</f>
        <v>0.36582507389799157</v>
      </c>
      <c r="N345" s="42">
        <f>EXP(-'Yield curve'!N334*$N$9/100)</f>
        <v>0.33685591230008144</v>
      </c>
      <c r="O345" s="42">
        <f>EXP(-'Yield curve'!O334*$O$9/100)</f>
        <v>0.3102428193150239</v>
      </c>
      <c r="P345" s="42">
        <f>EXP(-'Yield curve'!P334*$P$9/100)</f>
        <v>0.28578942944988966</v>
      </c>
      <c r="Q345" s="42">
        <f>EXP(-'Yield curve'!Q334*$Q$9/100)</f>
        <v>0.26281103582698662</v>
      </c>
      <c r="R345" s="42">
        <f>EXP(-'Yield curve'!R334*$R$9/100)</f>
        <v>0.24167051228952718</v>
      </c>
      <c r="S345" s="42">
        <f>EXP(-'Yield curve'!S334*$S$9/100)</f>
        <v>0.22222164372881392</v>
      </c>
      <c r="T345" s="42">
        <f>EXP(-'Yield curve'!T334*$T$9/100)</f>
        <v>0.20432978444438712</v>
      </c>
      <c r="U345" s="39">
        <f>EXP(-'Yield curve'!U334*$U$9/100)</f>
        <v>0.18787094775072993</v>
      </c>
      <c r="V345" s="39">
        <f t="shared" si="6"/>
        <v>74.142654724402902</v>
      </c>
      <c r="W345" s="39">
        <f t="shared" si="7"/>
        <v>5.1069438009050589</v>
      </c>
      <c r="X345" s="13"/>
      <c r="Y345" s="39"/>
      <c r="Z345" s="13"/>
      <c r="AA345" s="39">
        <f t="shared" si="13"/>
        <v>-2.9749885400698339E-4</v>
      </c>
    </row>
    <row r="346" spans="1:27">
      <c r="A346" s="237">
        <v>42655</v>
      </c>
      <c r="B346" s="42">
        <f>EXP(-'Yield curve'!B335*$B$9/100)</f>
        <v>0.9134743339009529</v>
      </c>
      <c r="C346" s="42">
        <f>EXP(-'Yield curve'!C335*$C$9/100)</f>
        <v>0.83979287074303177</v>
      </c>
      <c r="D346" s="42">
        <f>EXP(-'Yield curve'!D335*$D$9/100)</f>
        <v>0.7719002092052516</v>
      </c>
      <c r="E346" s="42">
        <f>EXP(-'Yield curve'!E335*$E$9/100)</f>
        <v>0.70949629810971471</v>
      </c>
      <c r="F346" s="42">
        <f>EXP(-'Yield curve'!F335*$F$9/100)</f>
        <v>0.65278986557555319</v>
      </c>
      <c r="G346" s="42">
        <f>EXP(-'Yield curve'!G335*$G$9/100)</f>
        <v>0.6004955788122659</v>
      </c>
      <c r="H346" s="42">
        <f>EXP(-'Yield curve'!H335*$H$9/100)</f>
        <v>0.55272206430339388</v>
      </c>
      <c r="I346" s="42">
        <f>EXP(-'Yield curve'!I335*$I$9/100)</f>
        <v>0.50851189742563663</v>
      </c>
      <c r="J346" s="42">
        <f>EXP(-'Yield curve'!J335*$J$9/100)</f>
        <v>0.46799390811383035</v>
      </c>
      <c r="K346" s="42">
        <f>EXP(-'Yield curve'!K335*$K$9/100)</f>
        <v>0.430847965227942</v>
      </c>
      <c r="L346" s="42">
        <f>EXP(-'Yield curve'!L335*$L$9/100)</f>
        <v>0.39631734991256812</v>
      </c>
      <c r="M346" s="42">
        <f>EXP(-'Yield curve'!M335*$M$9/100)</f>
        <v>0.36459796434820246</v>
      </c>
      <c r="N346" s="42">
        <f>EXP(-'Yield curve'!N335*$N$9/100)</f>
        <v>0.33545750241416861</v>
      </c>
      <c r="O346" s="42">
        <f>EXP(-'Yield curve'!O335*$O$9/100)</f>
        <v>0.30868312922625041</v>
      </c>
      <c r="P346" s="42">
        <f>EXP(-'Yield curve'!P335*$P$9/100)</f>
        <v>0.28407982680991506</v>
      </c>
      <c r="Q346" s="42">
        <f>EXP(-'Yield curve'!Q335*$Q$9/100)</f>
        <v>0.26121799248832811</v>
      </c>
      <c r="R346" s="42">
        <f>EXP(-'Yield curve'!R335*$R$9/100)</f>
        <v>0.24019600534778515</v>
      </c>
      <c r="S346" s="42">
        <f>EXP(-'Yield curve'!S335*$S$9/100)</f>
        <v>0.22086580038169129</v>
      </c>
      <c r="T346" s="42">
        <f>EXP(-'Yield curve'!T335*$T$9/100)</f>
        <v>0.20309122838080926</v>
      </c>
      <c r="U346" s="39">
        <f>EXP(-'Yield curve'!U335*$U$9/100)</f>
        <v>0.18674709698806377</v>
      </c>
      <c r="V346" s="39">
        <f t="shared" si="6"/>
        <v>74.16471864320701</v>
      </c>
      <c r="W346" s="39">
        <f t="shared" si="7"/>
        <v>5.0994286756581815</v>
      </c>
      <c r="X346" s="13"/>
      <c r="Y346" s="39"/>
      <c r="Z346" s="13"/>
      <c r="AA346" s="39">
        <f t="shared" si="13"/>
        <v>-2.4297197923376368E-3</v>
      </c>
    </row>
    <row r="347" spans="1:27">
      <c r="A347" s="237">
        <v>42654</v>
      </c>
      <c r="B347" s="42">
        <f>EXP(-'Yield curve'!B336*$B$9/100)</f>
        <v>0.9134743339009529</v>
      </c>
      <c r="C347" s="42">
        <f>EXP(-'Yield curve'!C336*$C$9/100)</f>
        <v>0.83996084611415756</v>
      </c>
      <c r="D347" s="42">
        <f>EXP(-'Yield curve'!D336*$D$9/100)</f>
        <v>0.77166867387452609</v>
      </c>
      <c r="E347" s="42">
        <f>EXP(-'Yield curve'!E336*$E$9/100)</f>
        <v>0.70921255634260749</v>
      </c>
      <c r="F347" s="42">
        <f>EXP(-'Yield curve'!F336*$F$9/100)</f>
        <v>0.65246355222790053</v>
      </c>
      <c r="G347" s="42">
        <f>EXP(-'Yield curve'!G336*$G$9/100)</f>
        <v>0.60085598427037867</v>
      </c>
      <c r="H347" s="42">
        <f>EXP(-'Yield curve'!H336*$H$9/100)</f>
        <v>0.5538840002441574</v>
      </c>
      <c r="I347" s="42">
        <f>EXP(-'Yield curve'!I336*$I$9/100)</f>
        <v>0.51055001854007398</v>
      </c>
      <c r="J347" s="42">
        <f>EXP(-'Yield curve'!J336*$J$9/100)</f>
        <v>0.47095157660822273</v>
      </c>
      <c r="K347" s="42">
        <f>EXP(-'Yield curve'!K336*$K$9/100)</f>
        <v>0.43474309872360845</v>
      </c>
      <c r="L347" s="42">
        <f>EXP(-'Yield curve'!L336*$L$9/100)</f>
        <v>0.40034844442848205</v>
      </c>
      <c r="M347" s="42">
        <f>EXP(-'Yield curve'!M336*$M$9/100)</f>
        <v>0.36873391227818514</v>
      </c>
      <c r="N347" s="42">
        <f>EXP(-'Yield curve'!N336*$N$9/100)</f>
        <v>0.33967024487939546</v>
      </c>
      <c r="O347" s="42">
        <f>EXP(-'Yield curve'!O336*$O$9/100)</f>
        <v>0.31294744809450065</v>
      </c>
      <c r="P347" s="42">
        <f>EXP(-'Yield curve'!P336*$P$9/100)</f>
        <v>0.28837314358851557</v>
      </c>
      <c r="Q347" s="42">
        <f>EXP(-'Yield curve'!Q336*$Q$9/100)</f>
        <v>0.26534617094970692</v>
      </c>
      <c r="R347" s="42">
        <f>EXP(-'Yield curve'!R336*$R$9/100)</f>
        <v>0.24414816606792908</v>
      </c>
      <c r="S347" s="42">
        <f>EXP(-'Yield curve'!S336*$S$9/100)</f>
        <v>0.22463464422946941</v>
      </c>
      <c r="T347" s="42">
        <f>EXP(-'Yield curve'!T336*$T$9/100)</f>
        <v>0.20667247193449609</v>
      </c>
      <c r="U347" s="39">
        <f>EXP(-'Yield curve'!U336*$U$9/100)</f>
        <v>0.19013898010152055</v>
      </c>
      <c r="V347" s="39">
        <f t="shared" si="6"/>
        <v>74.345357028647925</v>
      </c>
      <c r="W347" s="39">
        <f t="shared" si="7"/>
        <v>5.123475973229966</v>
      </c>
      <c r="X347" s="13"/>
      <c r="Y347" s="39"/>
      <c r="Z347" s="13"/>
      <c r="AA347" s="39">
        <f t="shared" si="13"/>
        <v>-2.2860706150679144E-3</v>
      </c>
    </row>
    <row r="348" spans="1:27">
      <c r="A348" s="237">
        <v>42653</v>
      </c>
      <c r="B348" s="42">
        <f>EXP(-'Yield curve'!B337*$B$9/100)</f>
        <v>0.91356568590186693</v>
      </c>
      <c r="C348" s="42">
        <f>EXP(-'Yield curve'!C337*$C$9/100)</f>
        <v>0.84096940414328514</v>
      </c>
      <c r="D348" s="42">
        <f>EXP(-'Yield curve'!D337*$D$9/100)</f>
        <v>0.77329088081078479</v>
      </c>
      <c r="E348" s="42">
        <f>EXP(-'Yield curve'!E337*$E$9/100)</f>
        <v>0.71105890820640971</v>
      </c>
      <c r="F348" s="42">
        <f>EXP(-'Yield curve'!F337*$F$9/100)</f>
        <v>0.65442388190885858</v>
      </c>
      <c r="G348" s="42">
        <f>EXP(-'Yield curve'!G337*$G$9/100)</f>
        <v>0.60284208428110309</v>
      </c>
      <c r="H348" s="42">
        <f>EXP(-'Yield curve'!H337*$H$9/100)</f>
        <v>0.55582599074594186</v>
      </c>
      <c r="I348" s="42">
        <f>EXP(-'Yield curve'!I337*$I$9/100)</f>
        <v>0.51245963434080199</v>
      </c>
      <c r="J348" s="42">
        <f>EXP(-'Yield curve'!J337*$J$9/100)</f>
        <v>0.47279187400434092</v>
      </c>
      <c r="K348" s="42">
        <f>EXP(-'Yield curve'!K337*$K$9/100)</f>
        <v>0.43648555370519337</v>
      </c>
      <c r="L348" s="42">
        <f>EXP(-'Yield curve'!L337*$L$9/100)</f>
        <v>0.40202540332858699</v>
      </c>
      <c r="M348" s="42">
        <f>EXP(-'Yield curve'!M337*$M$9/100)</f>
        <v>0.37033028846911592</v>
      </c>
      <c r="N348" s="42">
        <f>EXP(-'Yield curve'!N337*$N$9/100)</f>
        <v>0.34117491022252616</v>
      </c>
      <c r="O348" s="42">
        <f>EXP(-'Yield curve'!O337*$O$9/100)</f>
        <v>0.31435259784725106</v>
      </c>
      <c r="P348" s="42">
        <f>EXP(-'Yield curve'!P337*$P$9/100)</f>
        <v>0.28967374689734143</v>
      </c>
      <c r="Q348" s="42">
        <f>EXP(-'Yield curve'!Q337*$Q$9/100)</f>
        <v>0.26662289425489011</v>
      </c>
      <c r="R348" s="42">
        <f>EXP(-'Yield curve'!R337*$R$9/100)</f>
        <v>0.24539650226641418</v>
      </c>
      <c r="S348" s="42">
        <f>EXP(-'Yield curve'!S337*$S$9/100)</f>
        <v>0.22585095238470018</v>
      </c>
      <c r="T348" s="42">
        <f>EXP(-'Yield curve'!T337*$T$9/100)</f>
        <v>0.20785386880697904</v>
      </c>
      <c r="U348" s="39">
        <f>EXP(-'Yield curve'!U337*$U$9/100)</f>
        <v>0.19128324333905466</v>
      </c>
      <c r="V348" s="39">
        <f t="shared" si="6"/>
        <v>74.515705192649904</v>
      </c>
      <c r="W348" s="39">
        <f t="shared" si="7"/>
        <v>5.130938617679826</v>
      </c>
      <c r="X348" s="13"/>
      <c r="Y348" s="39"/>
      <c r="Z348" s="13"/>
      <c r="AA348" s="39">
        <f t="shared" si="13"/>
        <v>-2.0756038196009241E-3</v>
      </c>
    </row>
    <row r="349" spans="1:27">
      <c r="A349" s="237">
        <v>42650</v>
      </c>
      <c r="B349" s="42">
        <f>EXP(-'Yield curve'!B338*$B$9/100)</f>
        <v>0.91356568590186693</v>
      </c>
      <c r="C349" s="42">
        <f>EXP(-'Yield curve'!C338*$C$9/100)</f>
        <v>0.84147413719054331</v>
      </c>
      <c r="D349" s="42">
        <f>EXP(-'Yield curve'!D338*$D$9/100)</f>
        <v>0.7742193868599665</v>
      </c>
      <c r="E349" s="42">
        <f>EXP(-'Yield curve'!E338*$E$9/100)</f>
        <v>0.71219751310055301</v>
      </c>
      <c r="F349" s="42">
        <f>EXP(-'Yield curve'!F338*$F$9/100)</f>
        <v>0.65573403939344177</v>
      </c>
      <c r="G349" s="42">
        <f>EXP(-'Yield curve'!G338*$G$9/100)</f>
        <v>0.60429064285836243</v>
      </c>
      <c r="H349" s="42">
        <f>EXP(-'Yield curve'!H338*$H$9/100)</f>
        <v>0.55738448439292054</v>
      </c>
      <c r="I349" s="42">
        <f>EXP(-'Yield curve'!I338*$I$9/100)</f>
        <v>0.51410213176497366</v>
      </c>
      <c r="J349" s="42">
        <f>EXP(-'Yield curve'!J338*$J$9/100)</f>
        <v>0.47449699212184093</v>
      </c>
      <c r="K349" s="42">
        <f>EXP(-'Yield curve'!K338*$K$9/100)</f>
        <v>0.43823499246494924</v>
      </c>
      <c r="L349" s="42">
        <f>EXP(-'Yield curve'!L338*$L$9/100)</f>
        <v>0.40388705780247602</v>
      </c>
      <c r="M349" s="42">
        <f>EXP(-'Yield curve'!M338*$M$9/100)</f>
        <v>0.3722908035975051</v>
      </c>
      <c r="N349" s="42">
        <f>EXP(-'Yield curve'!N338*$N$9/100)</f>
        <v>0.34322124863937009</v>
      </c>
      <c r="O349" s="42">
        <f>EXP(-'Yield curve'!O338*$O$9/100)</f>
        <v>0.31647216106084802</v>
      </c>
      <c r="P349" s="42">
        <f>EXP(-'Yield curve'!P338*$P$9/100)</f>
        <v>0.29185446747913507</v>
      </c>
      <c r="Q349" s="42">
        <f>EXP(-'Yield curve'!Q338*$Q$9/100)</f>
        <v>0.26876443213894219</v>
      </c>
      <c r="R349" s="42">
        <f>EXP(-'Yield curve'!R338*$R$9/100)</f>
        <v>0.24749126265514282</v>
      </c>
      <c r="S349" s="42">
        <f>EXP(-'Yield curve'!S338*$S$9/100)</f>
        <v>0.22789278542247801</v>
      </c>
      <c r="T349" s="42">
        <f>EXP(-'Yield curve'!T338*$T$9/100)</f>
        <v>0.20983788973860221</v>
      </c>
      <c r="U349" s="39">
        <f>EXP(-'Yield curve'!U338*$U$9/100)</f>
        <v>0.19320567189501364</v>
      </c>
      <c r="V349" s="39">
        <f t="shared" si="6"/>
        <v>74.670691966107</v>
      </c>
      <c r="W349" s="39">
        <f t="shared" si="7"/>
        <v>5.1428932393517952</v>
      </c>
      <c r="X349" s="13"/>
      <c r="Y349" s="39"/>
      <c r="Z349" s="13"/>
      <c r="AA349" s="39">
        <f t="shared" si="13"/>
        <v>-9.0831084361342462E-4</v>
      </c>
    </row>
    <row r="350" spans="1:27">
      <c r="A350" s="237">
        <v>42649</v>
      </c>
      <c r="B350" s="42">
        <f>EXP(-'Yield curve'!B339*$B$9/100)</f>
        <v>0.91320033270301726</v>
      </c>
      <c r="C350" s="42">
        <f>EXP(-'Yield curve'!C339*$C$9/100)</f>
        <v>0.84080122708072336</v>
      </c>
      <c r="D350" s="42">
        <f>EXP(-'Yield curve'!D339*$D$9/100)</f>
        <v>0.7742193868599665</v>
      </c>
      <c r="E350" s="42">
        <f>EXP(-'Yield curve'!E339*$E$9/100)</f>
        <v>0.7127674990750239</v>
      </c>
      <c r="F350" s="42">
        <f>EXP(-'Yield curve'!F339*$F$9/100)</f>
        <v>0.65704681981505675</v>
      </c>
      <c r="G350" s="42">
        <f>EXP(-'Yield curve'!G339*$G$9/100)</f>
        <v>0.60574268215139526</v>
      </c>
      <c r="H350" s="42">
        <f>EXP(-'Yield curve'!H339*$H$9/100)</f>
        <v>0.55894734793711187</v>
      </c>
      <c r="I350" s="42">
        <f>EXP(-'Yield curve'!I339*$I$9/100)</f>
        <v>0.51547490032760479</v>
      </c>
      <c r="J350" s="42">
        <f>EXP(-'Yield curve'!J339*$J$9/100)</f>
        <v>0.47563715254816796</v>
      </c>
      <c r="K350" s="42">
        <f>EXP(-'Yield curve'!K339*$K$9/100)</f>
        <v>0.43911233950446965</v>
      </c>
      <c r="L350" s="42">
        <f>EXP(-'Yield curve'!L339*$L$9/100)</f>
        <v>0.40468754639911603</v>
      </c>
      <c r="M350" s="42">
        <f>EXP(-'Yield curve'!M339*$M$9/100)</f>
        <v>0.37300628858620444</v>
      </c>
      <c r="N350" s="42">
        <f>EXP(-'Yield curve'!N339*$N$9/100)</f>
        <v>0.34384648009993823</v>
      </c>
      <c r="O350" s="42">
        <f>EXP(-'Yield curve'!O339*$O$9/100)</f>
        <v>0.31700428114714813</v>
      </c>
      <c r="P350" s="42">
        <f>EXP(-'Yield curve'!P339*$P$9/100)</f>
        <v>0.29229257768085948</v>
      </c>
      <c r="Q350" s="42">
        <f>EXP(-'Yield curve'!Q339*$Q$9/100)</f>
        <v>0.26928095555245002</v>
      </c>
      <c r="R350" s="42">
        <f>EXP(-'Yield curve'!R339*$R$9/100)</f>
        <v>0.24808099336143008</v>
      </c>
      <c r="S350" s="42">
        <f>EXP(-'Yield curve'!S339*$S$9/100)</f>
        <v>0.22855006266942049</v>
      </c>
      <c r="T350" s="42">
        <f>EXP(-'Yield curve'!T339*$T$9/100)</f>
        <v>0.21055676389563027</v>
      </c>
      <c r="U350" s="39">
        <f>EXP(-'Yield curve'!U339*$U$9/100)</f>
        <v>0.19398004229089191</v>
      </c>
      <c r="V350" s="39">
        <f t="shared" si="6"/>
        <v>74.738577826783313</v>
      </c>
      <c r="W350" s="39">
        <f t="shared" si="7"/>
        <v>5.1486080457657346</v>
      </c>
      <c r="X350" s="13"/>
      <c r="Y350" s="39"/>
      <c r="Z350" s="13"/>
      <c r="AA350" s="39">
        <f t="shared" si="13"/>
        <v>-2.0595822098765648E-3</v>
      </c>
    </row>
    <row r="351" spans="1:27">
      <c r="A351" s="237">
        <v>42648</v>
      </c>
      <c r="B351" s="42">
        <f>EXP(-'Yield curve'!B340*$B$9/100)</f>
        <v>0.91383979672220472</v>
      </c>
      <c r="C351" s="42">
        <f>EXP(-'Yield curve'!C340*$C$9/100)</f>
        <v>0.84164244884858619</v>
      </c>
      <c r="D351" s="42">
        <f>EXP(-'Yield curve'!D340*$D$9/100)</f>
        <v>0.77538158737272833</v>
      </c>
      <c r="E351" s="42">
        <f>EXP(-'Yield curve'!E340*$E$9/100)</f>
        <v>0.71419446055900415</v>
      </c>
      <c r="F351" s="42">
        <f>EXP(-'Yield curve'!F340*$F$9/100)</f>
        <v>0.65869149184803577</v>
      </c>
      <c r="G351" s="42">
        <f>EXP(-'Yield curve'!G340*$G$9/100)</f>
        <v>0.60756263876780692</v>
      </c>
      <c r="H351" s="42">
        <f>EXP(-'Yield curve'!H340*$H$9/100)</f>
        <v>0.56090709120503979</v>
      </c>
      <c r="I351" s="42">
        <f>EXP(-'Yield curve'!I340*$I$9/100)</f>
        <v>0.51726498099583307</v>
      </c>
      <c r="J351" s="42">
        <f>EXP(-'Yield curve'!J340*$J$9/100)</f>
        <v>0.47720934784705316</v>
      </c>
      <c r="K351" s="42">
        <f>EXP(-'Yield curve'!K340*$K$9/100)</f>
        <v>0.4404316545059993</v>
      </c>
      <c r="L351" s="42">
        <f>EXP(-'Yield curve'!L340*$L$9/100)</f>
        <v>0.40602522125180041</v>
      </c>
      <c r="M351" s="42">
        <f>EXP(-'Yield curve'!M340*$M$9/100)</f>
        <v>0.37435153120897413</v>
      </c>
      <c r="N351" s="42">
        <f>EXP(-'Yield curve'!N340*$N$9/100)</f>
        <v>0.34519009972756443</v>
      </c>
      <c r="O351" s="42">
        <f>EXP(-'Yield curve'!O340*$O$9/100)</f>
        <v>0.3183384990242083</v>
      </c>
      <c r="P351" s="42">
        <f>EXP(-'Yield curve'!P340*$P$9/100)</f>
        <v>0.29361085818696442</v>
      </c>
      <c r="Q351" s="42">
        <f>EXP(-'Yield curve'!Q340*$Q$9/100)</f>
        <v>0.27057661122505811</v>
      </c>
      <c r="R351" s="42">
        <f>EXP(-'Yield curve'!R340*$R$9/100)</f>
        <v>0.24934943821259078</v>
      </c>
      <c r="S351" s="42">
        <f>EXP(-'Yield curve'!S340*$S$9/100)</f>
        <v>0.22978757127392302</v>
      </c>
      <c r="T351" s="42">
        <f>EXP(-'Yield curve'!T340*$T$9/100)</f>
        <v>0.21176036445267621</v>
      </c>
      <c r="U351" s="39">
        <f>EXP(-'Yield curve'!U340*$U$9/100)</f>
        <v>0.1951474211791675</v>
      </c>
      <c r="V351" s="39">
        <f t="shared" si="6"/>
        <v>74.892825758362619</v>
      </c>
      <c r="W351" s="39">
        <f t="shared" si="7"/>
        <v>5.1550582520350563</v>
      </c>
      <c r="X351" s="13"/>
      <c r="Y351" s="39"/>
      <c r="Z351" s="13"/>
      <c r="AA351" s="39">
        <f t="shared" si="13"/>
        <v>-3.7946752848494469E-3</v>
      </c>
    </row>
    <row r="352" spans="1:27">
      <c r="A352" s="237">
        <v>42647</v>
      </c>
      <c r="B352" s="42">
        <f>EXP(-'Yield curve'!B341*$B$9/100)</f>
        <v>0.91411398978812475</v>
      </c>
      <c r="C352" s="42">
        <f>EXP(-'Yield curve'!C341*$C$9/100)</f>
        <v>0.84315876953572544</v>
      </c>
      <c r="D352" s="42">
        <f>EXP(-'Yield curve'!D341*$D$9/100)</f>
        <v>0.77771122484382538</v>
      </c>
      <c r="E352" s="42">
        <f>EXP(-'Yield curve'!E341*$E$9/100)</f>
        <v>0.71691356253088967</v>
      </c>
      <c r="F352" s="42">
        <f>EXP(-'Yield curve'!F341*$F$9/100)</f>
        <v>0.66166228282784834</v>
      </c>
      <c r="G352" s="42">
        <f>EXP(-'Yield curve'!G341*$G$9/100)</f>
        <v>0.61048594976753678</v>
      </c>
      <c r="H352" s="42">
        <f>EXP(-'Yield curve'!H341*$H$9/100)</f>
        <v>0.56366228065342028</v>
      </c>
      <c r="I352" s="42">
        <f>EXP(-'Yield curve'!I341*$I$9/100)</f>
        <v>0.52016979076553271</v>
      </c>
      <c r="J352" s="42">
        <f>EXP(-'Yield curve'!J341*$J$9/100)</f>
        <v>0.48022525687682077</v>
      </c>
      <c r="K352" s="42">
        <f>EXP(-'Yield curve'!K341*$K$9/100)</f>
        <v>0.44352549188520946</v>
      </c>
      <c r="L352" s="42">
        <f>EXP(-'Yield curve'!L341*$L$9/100)</f>
        <v>0.40907367691744034</v>
      </c>
      <c r="M352" s="42">
        <f>EXP(-'Yield curve'!M341*$M$9/100)</f>
        <v>0.3773281672554375</v>
      </c>
      <c r="N352" s="42">
        <f>EXP(-'Yield curve'!N341*$N$9/100)</f>
        <v>0.34807406200415497</v>
      </c>
      <c r="O352" s="42">
        <f>EXP(-'Yield curve'!O341*$O$9/100)</f>
        <v>0.32111370416183965</v>
      </c>
      <c r="P352" s="42">
        <f>EXP(-'Yield curve'!P341*$P$9/100)</f>
        <v>0.29626528290453352</v>
      </c>
      <c r="Q352" s="42">
        <f>EXP(-'Yield curve'!Q341*$Q$9/100)</f>
        <v>0.27318665485714838</v>
      </c>
      <c r="R352" s="42">
        <f>EXP(-'Yield curve'!R341*$R$9/100)</f>
        <v>0.25190581785476113</v>
      </c>
      <c r="S352" s="42">
        <f>EXP(-'Yield curve'!S341*$S$9/100)</f>
        <v>0.23228272662973992</v>
      </c>
      <c r="T352" s="42">
        <f>EXP(-'Yield curve'!T341*$T$9/100)</f>
        <v>0.21418824523399838</v>
      </c>
      <c r="U352" s="39">
        <f>EXP(-'Yield curve'!U341*$U$9/100)</f>
        <v>0.19750329721911258</v>
      </c>
      <c r="V352" s="39">
        <f t="shared" si="6"/>
        <v>75.178102244913276</v>
      </c>
      <c r="W352" s="39">
        <f t="shared" si="7"/>
        <v>5.169867364472033</v>
      </c>
      <c r="X352" s="13"/>
      <c r="Y352" s="39"/>
      <c r="Z352" s="13"/>
      <c r="AA352" s="39">
        <f t="shared" si="13"/>
        <v>-9.430562866967751E-4</v>
      </c>
    </row>
    <row r="353" spans="1:27">
      <c r="A353" s="237">
        <v>42646</v>
      </c>
      <c r="B353" s="42">
        <f>EXP(-'Yield curve'!B342*$B$9/100)</f>
        <v>0.9143882651243046</v>
      </c>
      <c r="C353" s="42">
        <f>EXP(-'Yield curve'!C342*$C$9/100)</f>
        <v>0.84349610050523594</v>
      </c>
      <c r="D353" s="42">
        <f>EXP(-'Yield curve'!D342*$D$9/100)</f>
        <v>0.77817799159475398</v>
      </c>
      <c r="E353" s="42">
        <f>EXP(-'Yield curve'!E342*$E$9/100)</f>
        <v>0.71748732285444328</v>
      </c>
      <c r="F353" s="42">
        <f>EXP(-'Yield curve'!F342*$F$9/100)</f>
        <v>0.66232427605212219</v>
      </c>
      <c r="G353" s="42">
        <f>EXP(-'Yield curve'!G342*$G$9/100)</f>
        <v>0.61121897263301428</v>
      </c>
      <c r="H353" s="42">
        <f>EXP(-'Yield curve'!H342*$H$9/100)</f>
        <v>0.56445196049324198</v>
      </c>
      <c r="I353" s="42">
        <f>EXP(-'Yield curve'!I342*$I$9/100)</f>
        <v>0.52100272860333441</v>
      </c>
      <c r="J353" s="42">
        <f>EXP(-'Yield curve'!J342*$J$9/100)</f>
        <v>0.4810904407711043</v>
      </c>
      <c r="K353" s="42">
        <f>EXP(-'Yield curve'!K342*$K$9/100)</f>
        <v>0.44441343051162685</v>
      </c>
      <c r="L353" s="42">
        <f>EXP(-'Yield curve'!L342*$L$9/100)</f>
        <v>0.40997462969132581</v>
      </c>
      <c r="M353" s="42">
        <f>EXP(-'Yield curve'!M342*$M$9/100)</f>
        <v>0.37823484243185818</v>
      </c>
      <c r="N353" s="42">
        <f>EXP(-'Yield curve'!N342*$N$9/100)</f>
        <v>0.34898023207598355</v>
      </c>
      <c r="O353" s="42">
        <f>EXP(-'Yield curve'!O342*$O$9/100)</f>
        <v>0.32201408247488394</v>
      </c>
      <c r="P353" s="42">
        <f>EXP(-'Yield curve'!P342*$P$9/100)</f>
        <v>0.29715541328121442</v>
      </c>
      <c r="Q353" s="42">
        <f>EXP(-'Yield curve'!Q342*$Q$9/100)</f>
        <v>0.27397456647125679</v>
      </c>
      <c r="R353" s="42">
        <f>EXP(-'Yield curve'!R342*$R$9/100)</f>
        <v>0.25259193437477973</v>
      </c>
      <c r="S353" s="42">
        <f>EXP(-'Yield curve'!S342*$S$9/100)</f>
        <v>0.23286881726488801</v>
      </c>
      <c r="T353" s="42">
        <f>EXP(-'Yield curve'!T342*$T$9/100)</f>
        <v>0.21467715157456593</v>
      </c>
      <c r="U353" s="39">
        <f>EXP(-'Yield curve'!U342*$U$9/100)</f>
        <v>0.19789869908361465</v>
      </c>
      <c r="V353" s="39">
        <f t="shared" si="6"/>
        <v>75.249066350002707</v>
      </c>
      <c r="W353" s="39">
        <f t="shared" si="7"/>
        <v>5.1728413136046347</v>
      </c>
      <c r="X353" s="13"/>
      <c r="Y353" s="39"/>
      <c r="Z353" s="13"/>
      <c r="AA353" s="39">
        <f t="shared" si="13"/>
        <v>3.7515586328553674E-3</v>
      </c>
    </row>
    <row r="354" spans="1:27">
      <c r="A354" s="237">
        <v>42643</v>
      </c>
      <c r="B354" s="42">
        <f>EXP(-'Yield curve'!B343*$B$9/100)</f>
        <v>0.91429683086958102</v>
      </c>
      <c r="C354" s="42">
        <f>EXP(-'Yield curve'!C343*$C$9/100)</f>
        <v>0.84231603220508311</v>
      </c>
      <c r="D354" s="42">
        <f>EXP(-'Yield curve'!D343*$D$9/100)</f>
        <v>0.77584695592175568</v>
      </c>
      <c r="E354" s="42">
        <f>EXP(-'Yield curve'!E343*$E$9/100)</f>
        <v>0.71462310581605726</v>
      </c>
      <c r="F354" s="42">
        <f>EXP(-'Yield curve'!F343*$F$9/100)</f>
        <v>0.6590209199441206</v>
      </c>
      <c r="G354" s="42">
        <f>EXP(-'Yield curve'!G343*$G$9/100)</f>
        <v>0.60792728573421806</v>
      </c>
      <c r="H354" s="42">
        <f>EXP(-'Yield curve'!H343*$H$9/100)</f>
        <v>0.56129986362319151</v>
      </c>
      <c r="I354" s="42">
        <f>EXP(-'Yield curve'!I343*$I$9/100)</f>
        <v>0.51781702467985158</v>
      </c>
      <c r="J354" s="42">
        <f>EXP(-'Yield curve'!J343*$J$9/100)</f>
        <v>0.47792569899787096</v>
      </c>
      <c r="K354" s="42">
        <f>EXP(-'Yield curve'!K343*$K$9/100)</f>
        <v>0.44131339926585622</v>
      </c>
      <c r="L354" s="42">
        <f>EXP(-'Yield curve'!L343*$L$9/100)</f>
        <v>0.40691946004054569</v>
      </c>
      <c r="M354" s="42">
        <f>EXP(-'Yield curve'!M343*$M$9/100)</f>
        <v>0.37525105387930918</v>
      </c>
      <c r="N354" s="42">
        <f>EXP(-'Yield curve'!N343*$N$9/100)</f>
        <v>0.3460887617412276</v>
      </c>
      <c r="O354" s="42">
        <f>EXP(-'Yield curve'!O343*$O$9/100)</f>
        <v>0.31923109587390236</v>
      </c>
      <c r="P354" s="42">
        <f>EXP(-'Yield curve'!P343*$P$9/100)</f>
        <v>0.29449301333262756</v>
      </c>
      <c r="Q354" s="42">
        <f>EXP(-'Yield curve'!Q343*$Q$9/100)</f>
        <v>0.27144384321211973</v>
      </c>
      <c r="R354" s="42">
        <f>EXP(-'Yield curve'!R343*$R$9/100)</f>
        <v>0.25019866917706074</v>
      </c>
      <c r="S354" s="42">
        <f>EXP(-'Yield curve'!S343*$S$9/100)</f>
        <v>0.23061629734240849</v>
      </c>
      <c r="T354" s="42">
        <f>EXP(-'Yield curve'!T343*$T$9/100)</f>
        <v>0.21256658468588799</v>
      </c>
      <c r="U354" s="39">
        <f>EXP(-'Yield curve'!U343*$U$9/100)</f>
        <v>0.19592957412690937</v>
      </c>
      <c r="V354" s="39">
        <f t="shared" si="6"/>
        <v>74.967820177031214</v>
      </c>
      <c r="W354" s="39">
        <f t="shared" si="7"/>
        <v>5.1594578011308787</v>
      </c>
      <c r="X354" s="13"/>
      <c r="Y354" s="39"/>
      <c r="Z354" s="13"/>
      <c r="AA354" s="39">
        <f t="shared" si="13"/>
        <v>-3.434609409642686E-4</v>
      </c>
    </row>
    <row r="355" spans="1:27">
      <c r="A355" s="237">
        <v>42642</v>
      </c>
      <c r="B355" s="42">
        <f>EXP(-'Yield curve'!B344*$B$9/100)</f>
        <v>0.91402258295956351</v>
      </c>
      <c r="C355" s="42">
        <f>EXP(-'Yield curve'!C344*$C$9/100)</f>
        <v>0.84197917316849991</v>
      </c>
      <c r="D355" s="42">
        <f>EXP(-'Yield curve'!D344*$D$9/100)</f>
        <v>0.77584695592175568</v>
      </c>
      <c r="E355" s="42">
        <f>EXP(-'Yield curve'!E344*$E$9/100)</f>
        <v>0.71476604473063554</v>
      </c>
      <c r="F355" s="42">
        <f>EXP(-'Yield curve'!F344*$F$9/100)</f>
        <v>0.6593505127954391</v>
      </c>
      <c r="G355" s="42">
        <f>EXP(-'Yield curve'!G344*$G$9/100)</f>
        <v>0.6082921515544587</v>
      </c>
      <c r="H355" s="42">
        <f>EXP(-'Yield curve'!H344*$H$9/100)</f>
        <v>0.56169291107828756</v>
      </c>
      <c r="I355" s="42">
        <f>EXP(-'Yield curve'!I344*$I$9/100)</f>
        <v>0.51836965752462949</v>
      </c>
      <c r="J355" s="42">
        <f>EXP(-'Yield curve'!J344*$J$9/100)</f>
        <v>0.47864312548171312</v>
      </c>
      <c r="K355" s="42">
        <f>EXP(-'Yield curve'!K344*$K$9/100)</f>
        <v>0.44219690927989869</v>
      </c>
      <c r="L355" s="42">
        <f>EXP(-'Yield curve'!L344*$L$9/100)</f>
        <v>0.4077259587416569</v>
      </c>
      <c r="M355" s="42">
        <f>EXP(-'Yield curve'!M344*$M$9/100)</f>
        <v>0.37597222800837665</v>
      </c>
      <c r="N355" s="42">
        <f>EXP(-'Yield curve'!N344*$N$9/100)</f>
        <v>0.3467192168276988</v>
      </c>
      <c r="O355" s="42">
        <f>EXP(-'Yield curve'!O344*$O$9/100)</f>
        <v>0.3197678548662784</v>
      </c>
      <c r="P355" s="42">
        <f>EXP(-'Yield curve'!P344*$P$9/100)</f>
        <v>0.29493508432298088</v>
      </c>
      <c r="Q355" s="42">
        <f>EXP(-'Yield curve'!Q344*$Q$9/100)</f>
        <v>0.27179151379313443</v>
      </c>
      <c r="R355" s="42">
        <f>EXP(-'Yield curve'!R344*$R$9/100)</f>
        <v>0.2504540020172325</v>
      </c>
      <c r="S355" s="42">
        <f>EXP(-'Yield curve'!S344*$S$9/100)</f>
        <v>0.23078240086658799</v>
      </c>
      <c r="T355" s="42">
        <f>EXP(-'Yield curve'!T344*$T$9/100)</f>
        <v>0.21264737533732023</v>
      </c>
      <c r="U355" s="39">
        <f>EXP(-'Yield curve'!U344*$U$9/100)</f>
        <v>0.19592957412690937</v>
      </c>
      <c r="V355" s="39">
        <f t="shared" si="6"/>
        <v>74.993577541739981</v>
      </c>
      <c r="W355" s="39">
        <f t="shared" si="7"/>
        <v>5.1615087557238919</v>
      </c>
      <c r="X355" s="13"/>
      <c r="Y355" s="39"/>
      <c r="Z355" s="13"/>
      <c r="AA355" s="39">
        <f t="shared" si="13"/>
        <v>3.2619033256053864E-3</v>
      </c>
    </row>
    <row r="356" spans="1:27">
      <c r="A356" s="237">
        <v>42641</v>
      </c>
      <c r="B356" s="42">
        <f>EXP(-'Yield curve'!B345*$B$9/100)</f>
        <v>0.91329165730244144</v>
      </c>
      <c r="C356" s="42">
        <f>EXP(-'Yield curve'!C345*$C$9/100)</f>
        <v>0.84080122708072336</v>
      </c>
      <c r="D356" s="42">
        <f>EXP(-'Yield curve'!D345*$D$9/100)</f>
        <v>0.77445168751938109</v>
      </c>
      <c r="E356" s="42">
        <f>EXP(-'Yield curve'!E345*$E$9/100)</f>
        <v>0.7133379412207187</v>
      </c>
      <c r="F356" s="42">
        <f>EXP(-'Yield curve'!F345*$F$9/100)</f>
        <v>0.65803312959217919</v>
      </c>
      <c r="G356" s="42">
        <f>EXP(-'Yield curve'!G345*$G$9/100)</f>
        <v>0.60647000967921427</v>
      </c>
      <c r="H356" s="42">
        <f>EXP(-'Yield curve'!H345*$H$9/100)</f>
        <v>0.55933874805472683</v>
      </c>
      <c r="I356" s="42">
        <f>EXP(-'Yield curve'!I345*$I$9/100)</f>
        <v>0.51561237863065112</v>
      </c>
      <c r="J356" s="42">
        <f>EXP(-'Yield curve'!J345*$J$9/100)</f>
        <v>0.47549448280393514</v>
      </c>
      <c r="K356" s="42">
        <f>EXP(-'Yield curve'!K345*$K$9/100)</f>
        <v>0.43867344664796781</v>
      </c>
      <c r="L356" s="42">
        <f>EXP(-'Yield curve'!L345*$L$9/100)</f>
        <v>0.40424263484429407</v>
      </c>
      <c r="M356" s="42">
        <f>EXP(-'Yield curve'!M345*$M$9/100)</f>
        <v>0.37255894949703527</v>
      </c>
      <c r="N356" s="42">
        <f>EXP(-'Yield curve'!N345*$N$9/100)</f>
        <v>0.34339977010021977</v>
      </c>
      <c r="O356" s="42">
        <f>EXP(-'Yield curve'!O345*$O$9/100)</f>
        <v>0.31656078567281165</v>
      </c>
      <c r="P356" s="42">
        <f>EXP(-'Yield curve'!P345*$P$9/100)</f>
        <v>0.29185446747913507</v>
      </c>
      <c r="Q356" s="42">
        <f>EXP(-'Yield curve'!Q345*$Q$9/100)</f>
        <v>0.26885045051943351</v>
      </c>
      <c r="R356" s="42">
        <f>EXP(-'Yield curve'!R345*$R$9/100)</f>
        <v>0.24765961394670025</v>
      </c>
      <c r="S356" s="42">
        <f>EXP(-'Yield curve'!S345*$S$9/100)</f>
        <v>0.22813904258566628</v>
      </c>
      <c r="T356" s="42">
        <f>EXP(-'Yield curve'!T345*$T$9/100)</f>
        <v>0.21015708585860018</v>
      </c>
      <c r="U356" s="39">
        <f>EXP(-'Yield curve'!U345*$U$9/100)</f>
        <v>0.1935924699078839</v>
      </c>
      <c r="V356" s="39">
        <f t="shared" si="6"/>
        <v>74.749751080103621</v>
      </c>
      <c r="W356" s="39">
        <f t="shared" si="7"/>
        <v>5.1456873373114069</v>
      </c>
      <c r="X356" s="13"/>
      <c r="Y356" s="39"/>
      <c r="Z356" s="13"/>
      <c r="AA356" s="39">
        <f t="shared" si="13"/>
        <v>1.8483753090363653E-3</v>
      </c>
    </row>
    <row r="357" spans="1:27">
      <c r="A357" s="237">
        <v>42640</v>
      </c>
      <c r="B357" s="42">
        <f>EXP(-'Yield curve'!B346*$B$9/100)</f>
        <v>0.91283512561622293</v>
      </c>
      <c r="C357" s="42">
        <f>EXP(-'Yield curve'!C346*$C$9/100)</f>
        <v>0.84012885508371737</v>
      </c>
      <c r="D357" s="42">
        <f>EXP(-'Yield curve'!D346*$D$9/100)</f>
        <v>0.77375499455947239</v>
      </c>
      <c r="E357" s="42">
        <f>EXP(-'Yield curve'!E346*$E$9/100)</f>
        <v>0.71233996684807299</v>
      </c>
      <c r="F357" s="42">
        <f>EXP(-'Yield curve'!F346*$F$9/100)</f>
        <v>0.65671837852231496</v>
      </c>
      <c r="G357" s="42">
        <f>EXP(-'Yield curve'!G346*$G$9/100)</f>
        <v>0.6051977589896641</v>
      </c>
      <c r="H357" s="42">
        <f>EXP(-'Yield curve'!H346*$H$9/100)</f>
        <v>0.55816536916286508</v>
      </c>
      <c r="I357" s="42">
        <f>EXP(-'Yield curve'!I346*$I$9/100)</f>
        <v>0.51437639269832958</v>
      </c>
      <c r="J357" s="42">
        <f>EXP(-'Yield curve'!J346*$J$9/100)</f>
        <v>0.47421237931894711</v>
      </c>
      <c r="K357" s="42">
        <f>EXP(-'Yield curve'!K346*$K$9/100)</f>
        <v>0.43735939836598303</v>
      </c>
      <c r="L357" s="42">
        <f>EXP(-'Yield curve'!L346*$L$9/100)</f>
        <v>0.40282220219774384</v>
      </c>
      <c r="M357" s="42">
        <f>EXP(-'Yield curve'!M346*$M$9/100)</f>
        <v>0.37104200565283335</v>
      </c>
      <c r="N357" s="42">
        <f>EXP(-'Yield curve'!N346*$N$9/100)</f>
        <v>0.34179641395597288</v>
      </c>
      <c r="O357" s="42">
        <f>EXP(-'Yield curve'!O346*$O$9/100)</f>
        <v>0.31488115407454903</v>
      </c>
      <c r="P357" s="42">
        <f>EXP(-'Yield curve'!P346*$P$9/100)</f>
        <v>0.29010858356365526</v>
      </c>
      <c r="Q357" s="42">
        <f>EXP(-'Yield curve'!Q346*$Q$9/100)</f>
        <v>0.26713530196585034</v>
      </c>
      <c r="R357" s="42">
        <f>EXP(-'Yield curve'!R346*$R$9/100)</f>
        <v>0.24598124150548634</v>
      </c>
      <c r="S357" s="42">
        <f>EXP(-'Yield curve'!S346*$S$9/100)</f>
        <v>0.22650234067646874</v>
      </c>
      <c r="T357" s="42">
        <f>EXP(-'Yield curve'!T346*$T$9/100)</f>
        <v>0.20856594599623102</v>
      </c>
      <c r="U357" s="39">
        <f>EXP(-'Yield curve'!U346*$U$9/100)</f>
        <v>0.19204990862075413</v>
      </c>
      <c r="V357" s="39">
        <f t="shared" si="6"/>
        <v>74.611840396552878</v>
      </c>
      <c r="W357" s="39">
        <f t="shared" si="7"/>
        <v>5.1368483351948537</v>
      </c>
      <c r="X357" s="13"/>
      <c r="Y357" s="39"/>
      <c r="Z357" s="13"/>
      <c r="AA357" s="39">
        <f t="shared" si="13"/>
        <v>-1.4092276844798191E-3</v>
      </c>
    </row>
    <row r="358" spans="1:27">
      <c r="A358" s="237">
        <v>42639</v>
      </c>
      <c r="B358" s="42">
        <f>EXP(-'Yield curve'!B347*$B$9/100)</f>
        <v>0.91301771089926576</v>
      </c>
      <c r="C358" s="42">
        <f>EXP(-'Yield curve'!C347*$C$9/100)</f>
        <v>0.8404649738450215</v>
      </c>
      <c r="D358" s="42">
        <f>EXP(-'Yield curve'!D347*$D$9/100)</f>
        <v>0.77398715588029721</v>
      </c>
      <c r="E358" s="42">
        <f>EXP(-'Yield curve'!E347*$E$9/100)</f>
        <v>0.71291006683113933</v>
      </c>
      <c r="F358" s="42">
        <f>EXP(-'Yield curve'!F347*$F$9/100)</f>
        <v>0.65770419526781687</v>
      </c>
      <c r="G358" s="42">
        <f>EXP(-'Yield curve'!G347*$G$9/100)</f>
        <v>0.60647000967921427</v>
      </c>
      <c r="H358" s="42">
        <f>EXP(-'Yield curve'!H347*$H$9/100)</f>
        <v>0.55973042224833958</v>
      </c>
      <c r="I358" s="42">
        <f>EXP(-'Yield curve'!I347*$I$9/100)</f>
        <v>0.51602503357352458</v>
      </c>
      <c r="J358" s="42">
        <f>EXP(-'Yield curve'!J347*$J$9/100)</f>
        <v>0.47592262047150979</v>
      </c>
      <c r="K358" s="42">
        <f>EXP(-'Yield curve'!K347*$K$9/100)</f>
        <v>0.43911233950446965</v>
      </c>
      <c r="L358" s="42">
        <f>EXP(-'Yield curve'!L347*$L$9/100)</f>
        <v>0.40450952304671006</v>
      </c>
      <c r="M358" s="42">
        <f>EXP(-'Yield curve'!M347*$M$9/100)</f>
        <v>0.3726483743754706</v>
      </c>
      <c r="N358" s="42">
        <f>EXP(-'Yield curve'!N347*$N$9/100)</f>
        <v>0.34331049776590006</v>
      </c>
      <c r="O358" s="42">
        <f>EXP(-'Yield curve'!O347*$O$9/100)</f>
        <v>0.31629498626422714</v>
      </c>
      <c r="P358" s="42">
        <f>EXP(-'Yield curve'!P347*$P$9/100)</f>
        <v>0.29141701395008568</v>
      </c>
      <c r="Q358" s="42">
        <f>EXP(-'Yield curve'!Q347*$Q$9/100)</f>
        <v>0.26833475288258984</v>
      </c>
      <c r="R358" s="42">
        <f>EXP(-'Yield curve'!R347*$R$9/100)</f>
        <v>0.2470708849309356</v>
      </c>
      <c r="S358" s="42">
        <f>EXP(-'Yield curve'!S347*$S$9/100)</f>
        <v>0.22748294737361785</v>
      </c>
      <c r="T358" s="42">
        <f>EXP(-'Yield curve'!T347*$T$9/100)</f>
        <v>0.20943957626572404</v>
      </c>
      <c r="U358" s="39">
        <f>EXP(-'Yield curve'!U347*$U$9/100)</f>
        <v>0.19281964670508861</v>
      </c>
      <c r="V358" s="39">
        <f t="shared" si="6"/>
        <v>74.717133850079392</v>
      </c>
      <c r="W358" s="39">
        <f t="shared" si="7"/>
        <v>5.1434925673731575</v>
      </c>
      <c r="X358" s="13"/>
      <c r="Y358" s="39"/>
      <c r="Z358" s="13"/>
      <c r="AA358" s="39">
        <f t="shared" si="13"/>
        <v>-5.6054252493287215E-4</v>
      </c>
    </row>
    <row r="359" spans="1:27">
      <c r="A359" s="237">
        <v>42636</v>
      </c>
      <c r="B359" s="42">
        <f>EXP(-'Yield curve'!B348*$B$9/100)</f>
        <v>0.91310901723559645</v>
      </c>
      <c r="C359" s="42">
        <f>EXP(-'Yield curve'!C348*$C$9/100)</f>
        <v>0.84130585919146594</v>
      </c>
      <c r="D359" s="42">
        <f>EXP(-'Yield curve'!D348*$D$9/100)</f>
        <v>0.77561423674460106</v>
      </c>
      <c r="E359" s="42">
        <f>EXP(-'Yield curve'!E348*$E$9/100)</f>
        <v>0.71433731373595744</v>
      </c>
      <c r="F359" s="42">
        <f>EXP(-'Yield curve'!F348*$F$9/100)</f>
        <v>0.65869149184803577</v>
      </c>
      <c r="G359" s="42">
        <f>EXP(-'Yield curve'!G348*$G$9/100)</f>
        <v>0.60719821052395218</v>
      </c>
      <c r="H359" s="42">
        <f>EXP(-'Yield curve'!H348*$H$9/100)</f>
        <v>0.56012237070987048</v>
      </c>
      <c r="I359" s="42">
        <f>EXP(-'Yield curve'!I348*$I$9/100)</f>
        <v>0.51643801877243711</v>
      </c>
      <c r="J359" s="42">
        <f>EXP(-'Yield curve'!J348*$J$9/100)</f>
        <v>0.47635114363643311</v>
      </c>
      <c r="K359" s="42">
        <f>EXP(-'Yield curve'!K348*$K$9/100)</f>
        <v>0.43955167147334756</v>
      </c>
      <c r="L359" s="42">
        <f>EXP(-'Yield curve'!L348*$L$9/100)</f>
        <v>0.40477658745348066</v>
      </c>
      <c r="M359" s="42">
        <f>EXP(-'Yield curve'!M348*$M$9/100)</f>
        <v>0.37273782071845263</v>
      </c>
      <c r="N359" s="42">
        <f>EXP(-'Yield curve'!N348*$N$9/100)</f>
        <v>0.34322124863937009</v>
      </c>
      <c r="O359" s="42">
        <f>EXP(-'Yield curve'!O348*$O$9/100)</f>
        <v>0.31602941003339807</v>
      </c>
      <c r="P359" s="42">
        <f>EXP(-'Yield curve'!P348*$P$9/100)</f>
        <v>0.29098021610944064</v>
      </c>
      <c r="Q359" s="42">
        <f>EXP(-'Yield curve'!Q348*$Q$9/100)</f>
        <v>0.26764869444469036</v>
      </c>
      <c r="R359" s="42">
        <f>EXP(-'Yield curve'!R348*$R$9/100)</f>
        <v>0.24614856563346602</v>
      </c>
      <c r="S359" s="42">
        <f>EXP(-'Yield curve'!S348*$S$9/100)</f>
        <v>0.2263393176865007</v>
      </c>
      <c r="T359" s="42">
        <f>EXP(-'Yield curve'!T348*$T$9/100)</f>
        <v>0.20809095733220162</v>
      </c>
      <c r="U359" s="39">
        <f>EXP(-'Yield curve'!U348*$U$9/100)</f>
        <v>0.19128324333905466</v>
      </c>
      <c r="V359" s="39">
        <f t="shared" si="6"/>
        <v>74.759039470825925</v>
      </c>
      <c r="W359" s="39">
        <f t="shared" si="7"/>
        <v>5.1359003610647109</v>
      </c>
      <c r="X359" s="13"/>
      <c r="Y359" s="39"/>
      <c r="Z359" s="13"/>
      <c r="AA359" s="39">
        <f t="shared" si="13"/>
        <v>-9.3505747570399311E-4</v>
      </c>
    </row>
    <row r="360" spans="1:27">
      <c r="A360" s="237">
        <v>42635</v>
      </c>
      <c r="B360" s="42">
        <f>EXP(-'Yield curve'!B349*$B$9/100)</f>
        <v>0.91320033270301726</v>
      </c>
      <c r="C360" s="42">
        <f>EXP(-'Yield curve'!C349*$C$9/100)</f>
        <v>0.84147413719054331</v>
      </c>
      <c r="D360" s="42">
        <f>EXP(-'Yield curve'!D349*$D$9/100)</f>
        <v>0.77584695592175568</v>
      </c>
      <c r="E360" s="42">
        <f>EXP(-'Yield curve'!E349*$E$9/100)</f>
        <v>0.71562427882177893</v>
      </c>
      <c r="F360" s="42">
        <f>EXP(-'Yield curve'!F349*$F$9/100)</f>
        <v>0.6613315343804369</v>
      </c>
      <c r="G360" s="42">
        <f>EXP(-'Yield curve'!G349*$G$9/100)</f>
        <v>0.61066912302708221</v>
      </c>
      <c r="H360" s="42">
        <f>EXP(-'Yield curve'!H349*$H$9/100)</f>
        <v>0.56445196049324198</v>
      </c>
      <c r="I360" s="42">
        <f>EXP(-'Yield curve'!I349*$I$9/100)</f>
        <v>0.52030852120630688</v>
      </c>
      <c r="J360" s="42">
        <f>EXP(-'Yield curve'!J349*$J$9/100)</f>
        <v>0.47964933219249012</v>
      </c>
      <c r="K360" s="42">
        <f>EXP(-'Yield curve'!K349*$K$9/100)</f>
        <v>0.44219690927989869</v>
      </c>
      <c r="L360" s="42">
        <f>EXP(-'Yield curve'!L349*$L$9/100)</f>
        <v>0.40665098180448256</v>
      </c>
      <c r="M360" s="42">
        <f>EXP(-'Yield curve'!M349*$M$9/100)</f>
        <v>0.37381285294546651</v>
      </c>
      <c r="N360" s="42">
        <f>EXP(-'Yield curve'!N349*$N$9/100)</f>
        <v>0.34348906564836401</v>
      </c>
      <c r="O360" s="42">
        <f>EXP(-'Yield curve'!O349*$O$9/100)</f>
        <v>0.31549892635560106</v>
      </c>
      <c r="P360" s="42">
        <f>EXP(-'Yield curve'!P349*$P$9/100)</f>
        <v>0.28967374689734143</v>
      </c>
      <c r="Q360" s="42">
        <f>EXP(-'Yield curve'!Q349*$Q$9/100)</f>
        <v>0.26585612499715799</v>
      </c>
      <c r="R360" s="42">
        <f>EXP(-'Yield curve'!R349*$R$9/100)</f>
        <v>0.24389926190124483</v>
      </c>
      <c r="S360" s="42">
        <f>EXP(-'Yield curve'!S349*$S$9/100)</f>
        <v>0.22366631566204781</v>
      </c>
      <c r="T360" s="42">
        <f>EXP(-'Yield curve'!T349*$T$9/100)</f>
        <v>0.20502978863205379</v>
      </c>
      <c r="U360" s="39">
        <f>EXP(-'Yield curve'!U349*$U$9/100)</f>
        <v>0.18787094775072993</v>
      </c>
      <c r="V360" s="39">
        <f t="shared" si="6"/>
        <v>74.829008894992711</v>
      </c>
      <c r="W360" s="39">
        <f t="shared" si="7"/>
        <v>5.124489827206796</v>
      </c>
      <c r="X360" s="13"/>
      <c r="Y360" s="39"/>
      <c r="Z360" s="13"/>
      <c r="AA360" s="39">
        <f t="shared" si="13"/>
        <v>2.6157570470386471E-3</v>
      </c>
    </row>
    <row r="361" spans="1:27">
      <c r="A361" s="237">
        <v>42634</v>
      </c>
      <c r="B361" s="42">
        <f>EXP(-'Yield curve'!B350*$B$9/100)</f>
        <v>0.91338299103478227</v>
      </c>
      <c r="C361" s="42">
        <f>EXP(-'Yield curve'!C350*$C$9/100)</f>
        <v>0.84096940414328514</v>
      </c>
      <c r="D361" s="42">
        <f>EXP(-'Yield curve'!D350*$D$9/100)</f>
        <v>0.77445168751938109</v>
      </c>
      <c r="E361" s="42">
        <f>EXP(-'Yield curve'!E350*$E$9/100)</f>
        <v>0.71390883990272003</v>
      </c>
      <c r="F361" s="42">
        <f>EXP(-'Yield curve'!F350*$F$9/100)</f>
        <v>0.6593505127954391</v>
      </c>
      <c r="G361" s="42">
        <f>EXP(-'Yield curve'!G350*$G$9/100)</f>
        <v>0.60865723635988045</v>
      </c>
      <c r="H361" s="42">
        <f>EXP(-'Yield curve'!H350*$H$9/100)</f>
        <v>0.56247983186982087</v>
      </c>
      <c r="I361" s="42">
        <f>EXP(-'Yield curve'!I350*$I$9/100)</f>
        <v>0.51836965752462949</v>
      </c>
      <c r="J361" s="42">
        <f>EXP(-'Yield curve'!J350*$J$9/100)</f>
        <v>0.47778234279267751</v>
      </c>
      <c r="K361" s="42">
        <f>EXP(-'Yield curve'!K350*$K$9/100)</f>
        <v>0.4404316545059993</v>
      </c>
      <c r="L361" s="42">
        <f>EXP(-'Yield curve'!L350*$L$9/100)</f>
        <v>0.40477658745348072</v>
      </c>
      <c r="M361" s="42">
        <f>EXP(-'Yield curve'!M350*$M$9/100)</f>
        <v>0.37184432257537908</v>
      </c>
      <c r="N361" s="42">
        <f>EXP(-'Yield curve'!N350*$N$9/100)</f>
        <v>0.34144113046489688</v>
      </c>
      <c r="O361" s="42">
        <f>EXP(-'Yield curve'!O350*$O$9/100)</f>
        <v>0.31338588135350343</v>
      </c>
      <c r="P361" s="42">
        <f>EXP(-'Yield curve'!P350*$P$9/100)</f>
        <v>0.28750932054018968</v>
      </c>
      <c r="Q361" s="42">
        <f>EXP(-'Yield curve'!Q350*$Q$9/100)</f>
        <v>0.26356902258718262</v>
      </c>
      <c r="R361" s="42">
        <f>EXP(-'Yield curve'!R350*$R$9/100)</f>
        <v>0.24150623220272996</v>
      </c>
      <c r="S361" s="42">
        <f>EXP(-'Yield curve'!S350*$S$9/100)</f>
        <v>0.22118407623785932</v>
      </c>
      <c r="T361" s="42">
        <f>EXP(-'Yield curve'!T350*$T$9/100)</f>
        <v>0.20247476854024551</v>
      </c>
      <c r="U361" s="39">
        <f>EXP(-'Yield curve'!U350*$U$9/100)</f>
        <v>0.18525908021533122</v>
      </c>
      <c r="V361" s="39">
        <f t="shared" si="6"/>
        <v>74.633785045811962</v>
      </c>
      <c r="W361" s="39">
        <f t="shared" si="7"/>
        <v>5.109491892538446</v>
      </c>
      <c r="X361" s="13"/>
      <c r="Y361" s="39"/>
      <c r="Z361" s="13"/>
      <c r="AA361" s="39">
        <f t="shared" si="13"/>
        <v>4.4670006084384095E-3</v>
      </c>
    </row>
    <row r="362" spans="1:27">
      <c r="A362" s="237">
        <v>42633</v>
      </c>
      <c r="B362" s="42">
        <f>EXP(-'Yield curve'!B351*$B$9/100)</f>
        <v>0.9123788221387904</v>
      </c>
      <c r="C362" s="42">
        <f>EXP(-'Yield curve'!C351*$C$9/100)</f>
        <v>0.83828260322423342</v>
      </c>
      <c r="D362" s="42">
        <f>EXP(-'Yield curve'!D351*$D$9/100)</f>
        <v>0.77120581154278678</v>
      </c>
      <c r="E362" s="42">
        <f>EXP(-'Yield curve'!E351*$E$9/100)</f>
        <v>0.71034820470917726</v>
      </c>
      <c r="F362" s="42">
        <f>EXP(-'Yield curve'!F351*$F$9/100)</f>
        <v>0.65573403939344177</v>
      </c>
      <c r="G362" s="42">
        <f>EXP(-'Yield curve'!G351*$G$9/100)</f>
        <v>0.60483474924808311</v>
      </c>
      <c r="H362" s="42">
        <f>EXP(-'Yield curve'!H351*$H$9/100)</f>
        <v>0.55855622170370856</v>
      </c>
      <c r="I362" s="42">
        <f>EXP(-'Yield curve'!I351*$I$9/100)</f>
        <v>0.51465079994319618</v>
      </c>
      <c r="J362" s="42">
        <f>EXP(-'Yield curve'!J351*$J$9/100)</f>
        <v>0.47435466437443391</v>
      </c>
      <c r="K362" s="42">
        <f>EXP(-'Yield curve'!K351*$K$9/100)</f>
        <v>0.43735939836598303</v>
      </c>
      <c r="L362" s="42">
        <f>EXP(-'Yield curve'!L351*$L$9/100)</f>
        <v>0.40184855106147432</v>
      </c>
      <c r="M362" s="42">
        <f>EXP(-'Yield curve'!M351*$M$9/100)</f>
        <v>0.36908806680094408</v>
      </c>
      <c r="N362" s="42">
        <f>EXP(-'Yield curve'!N351*$N$9/100)</f>
        <v>0.33887634573063791</v>
      </c>
      <c r="O362" s="42">
        <f>EXP(-'Yield curve'!O351*$O$9/100)</f>
        <v>0.31102561713068894</v>
      </c>
      <c r="P362" s="42">
        <f>EXP(-'Yield curve'!P351*$P$9/100)</f>
        <v>0.28536106665812666</v>
      </c>
      <c r="Q362" s="42">
        <f>EXP(-'Yield curve'!Q351*$Q$9/100)</f>
        <v>0.26146888216889524</v>
      </c>
      <c r="R362" s="42">
        <f>EXP(-'Yield curve'!R351*$R$9/100)</f>
        <v>0.23946212897491512</v>
      </c>
      <c r="S362" s="42">
        <f>EXP(-'Yield curve'!S351*$S$9/100)</f>
        <v>0.21920235069329852</v>
      </c>
      <c r="T362" s="42">
        <f>EXP(-'Yield curve'!T351*$T$9/100)</f>
        <v>0.20056036604882788</v>
      </c>
      <c r="U362" s="39">
        <f>EXP(-'Yield curve'!U351*$U$9/100)</f>
        <v>0.18341572156771241</v>
      </c>
      <c r="V362" s="39">
        <f t="shared" si="6"/>
        <v>74.301878509302782</v>
      </c>
      <c r="W362" s="39">
        <f t="shared" si="7"/>
        <v>5.0984364312282713</v>
      </c>
      <c r="X362" s="13"/>
      <c r="Y362" s="39"/>
      <c r="Z362" s="13"/>
      <c r="AA362" s="39">
        <f t="shared" si="13"/>
        <v>-1.4021101093483201E-3</v>
      </c>
    </row>
    <row r="363" spans="1:27">
      <c r="A363" s="237">
        <v>42632</v>
      </c>
      <c r="B363" s="42">
        <f>EXP(-'Yield curve'!B352*$B$9/100)</f>
        <v>0.91320033270301726</v>
      </c>
      <c r="C363" s="42">
        <f>EXP(-'Yield curve'!C352*$C$9/100)</f>
        <v>0.83928914615307471</v>
      </c>
      <c r="D363" s="42">
        <f>EXP(-'Yield curve'!D352*$D$9/100)</f>
        <v>0.77259523210692804</v>
      </c>
      <c r="E363" s="42">
        <f>EXP(-'Yield curve'!E352*$E$9/100)</f>
        <v>0.71177032276260965</v>
      </c>
      <c r="F363" s="42">
        <f>EXP(-'Yield curve'!F352*$F$9/100)</f>
        <v>0.65704681981505675</v>
      </c>
      <c r="G363" s="42">
        <f>EXP(-'Yield curve'!G352*$G$9/100)</f>
        <v>0.60610623681617903</v>
      </c>
      <c r="H363" s="42">
        <f>EXP(-'Yield curve'!H352*$H$9/100)</f>
        <v>0.55973042224833958</v>
      </c>
      <c r="I363" s="42">
        <f>EXP(-'Yield curve'!I352*$I$9/100)</f>
        <v>0.51574989359946699</v>
      </c>
      <c r="J363" s="42">
        <f>EXP(-'Yield curve'!J352*$J$9/100)</f>
        <v>0.47535185585420614</v>
      </c>
      <c r="K363" s="42">
        <f>EXP(-'Yield curve'!K352*$K$9/100)</f>
        <v>0.43823499246494924</v>
      </c>
      <c r="L363" s="42">
        <f>EXP(-'Yield curve'!L352*$L$9/100)</f>
        <v>0.40264499941624765</v>
      </c>
      <c r="M363" s="42">
        <f>EXP(-'Yield curve'!M352*$M$9/100)</f>
        <v>0.36979739662792971</v>
      </c>
      <c r="N363" s="42">
        <f>EXP(-'Yield curve'!N352*$N$9/100)</f>
        <v>0.33949366226751626</v>
      </c>
      <c r="O363" s="42">
        <f>EXP(-'Yield curve'!O352*$O$9/100)</f>
        <v>0.3115485793327174</v>
      </c>
      <c r="P363" s="42">
        <f>EXP(-'Yield curve'!P352*$P$9/100)</f>
        <v>0.28578942944988966</v>
      </c>
      <c r="Q363" s="42">
        <f>EXP(-'Yield curve'!Q352*$Q$9/100)</f>
        <v>0.26172001281920265</v>
      </c>
      <c r="R363" s="42">
        <f>EXP(-'Yield curve'!R352*$R$9/100)</f>
        <v>0.23954355994124629</v>
      </c>
      <c r="S363" s="42">
        <f>EXP(-'Yield curve'!S352*$S$9/100)</f>
        <v>0.21912345204965691</v>
      </c>
      <c r="T363" s="42">
        <f>EXP(-'Yield curve'!T352*$T$9/100)</f>
        <v>0.20033185750614899</v>
      </c>
      <c r="U363" s="39">
        <f>EXP(-'Yield curve'!U352*$U$9/100)</f>
        <v>0.18304925671158806</v>
      </c>
      <c r="V363" s="39">
        <f t="shared" si="6"/>
        <v>74.406204200410414</v>
      </c>
      <c r="W363" s="39">
        <f t="shared" si="7"/>
        <v>5.0965256623980686</v>
      </c>
      <c r="X363" s="13"/>
      <c r="Y363" s="39"/>
      <c r="Z363" s="13"/>
      <c r="AA363" s="39">
        <f t="shared" si="13"/>
        <v>-7.1371291288568894E-4</v>
      </c>
    </row>
    <row r="364" spans="1:27">
      <c r="A364" s="237">
        <v>42629</v>
      </c>
      <c r="B364" s="42">
        <f>EXP(-'Yield curve'!B353*$B$9/100)</f>
        <v>0.91338299103478227</v>
      </c>
      <c r="C364" s="42">
        <f>EXP(-'Yield curve'!C353*$C$9/100)</f>
        <v>0.8404649738450215</v>
      </c>
      <c r="D364" s="42">
        <f>EXP(-'Yield curve'!D353*$D$9/100)</f>
        <v>0.77445168751938109</v>
      </c>
      <c r="E364" s="42">
        <f>EXP(-'Yield curve'!E353*$E$9/100)</f>
        <v>0.71362333347185203</v>
      </c>
      <c r="F364" s="42">
        <f>EXP(-'Yield curve'!F353*$F$9/100)</f>
        <v>0.65869149184803577</v>
      </c>
      <c r="G364" s="42">
        <f>EXP(-'Yield curve'!G353*$G$9/100)</f>
        <v>0.60738039731376148</v>
      </c>
      <c r="H364" s="42">
        <f>EXP(-'Yield curve'!H353*$H$9/100)</f>
        <v>0.56051459363137401</v>
      </c>
      <c r="I364" s="42">
        <f>EXP(-'Yield curve'!I353*$I$9/100)</f>
        <v>0.51630032032803963</v>
      </c>
      <c r="J364" s="42">
        <f>EXP(-'Yield curve'!J353*$J$9/100)</f>
        <v>0.47563715254816802</v>
      </c>
      <c r="K364" s="42">
        <f>EXP(-'Yield curve'!K353*$K$9/100)</f>
        <v>0.43823499246494924</v>
      </c>
      <c r="L364" s="42">
        <f>EXP(-'Yield curve'!L353*$L$9/100)</f>
        <v>0.40229082767518326</v>
      </c>
      <c r="M364" s="42">
        <f>EXP(-'Yield curve'!M353*$M$9/100)</f>
        <v>0.36908806680094403</v>
      </c>
      <c r="N364" s="42">
        <f>EXP(-'Yield curve'!N353*$N$9/100)</f>
        <v>0.33843609270765523</v>
      </c>
      <c r="O364" s="42">
        <f>EXP(-'Yield curve'!O353*$O$9/100)</f>
        <v>0.31015596348599922</v>
      </c>
      <c r="P364" s="42">
        <f>EXP(-'Yield curve'!P353*$P$9/100)</f>
        <v>0.28407982680991506</v>
      </c>
      <c r="Q364" s="42">
        <f>EXP(-'Yield curve'!Q353*$Q$9/100)</f>
        <v>0.26005035334657262</v>
      </c>
      <c r="R364" s="42">
        <f>EXP(-'Yield curve'!R353*$R$9/100)</f>
        <v>0.23792018944870336</v>
      </c>
      <c r="S364" s="42">
        <f>EXP(-'Yield curve'!S353*$S$9/100)</f>
        <v>0.21755142926804572</v>
      </c>
      <c r="T364" s="42">
        <f>EXP(-'Yield curve'!T353*$T$9/100)</f>
        <v>0.19881510634413982</v>
      </c>
      <c r="U364" s="39">
        <f>EXP(-'Yield curve'!U353*$U$9/100)</f>
        <v>0.18159070464509741</v>
      </c>
      <c r="V364" s="39">
        <f t="shared" si="6"/>
        <v>74.459346797704967</v>
      </c>
      <c r="W364" s="39">
        <f t="shared" si="7"/>
        <v>5.0876166762112405</v>
      </c>
      <c r="X364" s="13"/>
      <c r="Y364" s="39"/>
      <c r="Z364" s="13"/>
      <c r="AA364" s="39">
        <f t="shared" si="13"/>
        <v>-6.1498842639079454E-3</v>
      </c>
    </row>
    <row r="365" spans="1:27">
      <c r="A365" s="237">
        <v>42628</v>
      </c>
      <c r="B365" s="42">
        <f>EXP(-'Yield curve'!B354*$B$9/100)</f>
        <v>0.91502856098729823</v>
      </c>
      <c r="C365" s="42">
        <f>EXP(-'Yield curve'!C354*$C$9/100)</f>
        <v>0.84299015464386962</v>
      </c>
      <c r="D365" s="42">
        <f>EXP(-'Yield curve'!D354*$D$9/100)</f>
        <v>0.77771122484382538</v>
      </c>
      <c r="E365" s="42">
        <f>EXP(-'Yield curve'!E354*$E$9/100)</f>
        <v>0.71777437519022491</v>
      </c>
      <c r="F365" s="42">
        <f>EXP(-'Yield curve'!F354*$F$9/100)</f>
        <v>0.6636502501363194</v>
      </c>
      <c r="G365" s="42">
        <f>EXP(-'Yield curve'!G354*$G$9/100)</f>
        <v>0.61268765988706864</v>
      </c>
      <c r="H365" s="42">
        <f>EXP(-'Yield curve'!H354*$H$9/100)</f>
        <v>0.56603464070089615</v>
      </c>
      <c r="I365" s="42">
        <f>EXP(-'Yield curve'!I354*$I$9/100)</f>
        <v>0.5216978622275722</v>
      </c>
      <c r="J365" s="42">
        <f>EXP(-'Yield curve'!J354*$J$9/100)</f>
        <v>0.48080187308560424</v>
      </c>
      <c r="K365" s="42">
        <f>EXP(-'Yield curve'!K354*$K$9/100)</f>
        <v>0.44308218808216776</v>
      </c>
      <c r="L365" s="42">
        <f>EXP(-'Yield curve'!L354*$L$9/100)</f>
        <v>0.407098543998545</v>
      </c>
      <c r="M365" s="42">
        <f>EXP(-'Yield curve'!M354*$M$9/100)</f>
        <v>0.37381285294546651</v>
      </c>
      <c r="N365" s="42">
        <f>EXP(-'Yield curve'!N354*$N$9/100)</f>
        <v>0.34304281998554825</v>
      </c>
      <c r="O365" s="42">
        <f>EXP(-'Yield curve'!O354*$O$9/100)</f>
        <v>0.31461676496409879</v>
      </c>
      <c r="P365" s="42">
        <f>EXP(-'Yield curve'!P354*$P$9/100)</f>
        <v>0.28837314358851557</v>
      </c>
      <c r="Q365" s="42">
        <f>EXP(-'Yield curve'!Q354*$Q$9/100)</f>
        <v>0.26407556123204046</v>
      </c>
      <c r="R365" s="42">
        <f>EXP(-'Yield curve'!R354*$R$9/100)</f>
        <v>0.24167051228952718</v>
      </c>
      <c r="S365" s="42">
        <f>EXP(-'Yield curve'!S354*$S$9/100)</f>
        <v>0.22102488102012377</v>
      </c>
      <c r="T365" s="42">
        <f>EXP(-'Yield curve'!T354*$T$9/100)</f>
        <v>0.20201365194065302</v>
      </c>
      <c r="U365" s="39">
        <f>EXP(-'Yield curve'!U354*$U$9/100)</f>
        <v>0.18451952399298926</v>
      </c>
      <c r="V365" s="39">
        <f t="shared" si="6"/>
        <v>74.920096721583491</v>
      </c>
      <c r="W365" s="39">
        <f t="shared" si="7"/>
        <v>5.1068622418896261</v>
      </c>
      <c r="X365" s="13"/>
      <c r="Y365" s="39"/>
      <c r="Z365" s="13"/>
      <c r="AA365" s="39">
        <f t="shared" si="13"/>
        <v>4.2647015443320058E-5</v>
      </c>
    </row>
    <row r="366" spans="1:27">
      <c r="A366" s="237">
        <v>42627</v>
      </c>
      <c r="B366" s="42">
        <f>EXP(-'Yield curve'!B355*$B$9/100)</f>
        <v>0.91521158500128696</v>
      </c>
      <c r="C366" s="42">
        <f>EXP(-'Yield curve'!C355*$C$9/100)</f>
        <v>0.84332741815393231</v>
      </c>
      <c r="D366" s="42">
        <f>EXP(-'Yield curve'!D355*$D$9/100)</f>
        <v>0.77817799159475398</v>
      </c>
      <c r="E366" s="42">
        <f>EXP(-'Yield curve'!E355*$E$9/100)</f>
        <v>0.71791794442170742</v>
      </c>
      <c r="F366" s="42">
        <f>EXP(-'Yield curve'!F355*$F$9/100)</f>
        <v>0.66331850795370817</v>
      </c>
      <c r="G366" s="42">
        <f>EXP(-'Yield curve'!G355*$G$9/100)</f>
        <v>0.61213648905724771</v>
      </c>
      <c r="H366" s="42">
        <f>EXP(-'Yield curve'!H355*$H$9/100)</f>
        <v>0.5652427466590868</v>
      </c>
      <c r="I366" s="42">
        <f>EXP(-'Yield curve'!I355*$I$9/100)</f>
        <v>0.52114168119048354</v>
      </c>
      <c r="J366" s="42">
        <f>EXP(-'Yield curve'!J355*$J$9/100)</f>
        <v>0.48051347848878373</v>
      </c>
      <c r="K366" s="42">
        <f>EXP(-'Yield curve'!K355*$K$9/100)</f>
        <v>0.44308218808216776</v>
      </c>
      <c r="L366" s="42">
        <f>EXP(-'Yield curve'!L355*$L$9/100)</f>
        <v>0.407098543998545</v>
      </c>
      <c r="M366" s="42">
        <f>EXP(-'Yield curve'!M355*$M$9/100)</f>
        <v>0.37381285294546651</v>
      </c>
      <c r="N366" s="42">
        <f>EXP(-'Yield curve'!N355*$N$9/100)</f>
        <v>0.34304281998554825</v>
      </c>
      <c r="O366" s="42">
        <f>EXP(-'Yield curve'!O355*$O$9/100)</f>
        <v>0.31461676496409879</v>
      </c>
      <c r="P366" s="42">
        <f>EXP(-'Yield curve'!P355*$P$9/100)</f>
        <v>0.28837314358851557</v>
      </c>
      <c r="Q366" s="42">
        <f>EXP(-'Yield curve'!Q355*$Q$9/100)</f>
        <v>0.26399107057167281</v>
      </c>
      <c r="R366" s="42">
        <f>EXP(-'Yield curve'!R355*$R$9/100)</f>
        <v>0.24150623220272996</v>
      </c>
      <c r="S366" s="42">
        <f>EXP(-'Yield curve'!S355*$S$9/100)</f>
        <v>0.22078630300394053</v>
      </c>
      <c r="T366" s="42">
        <f>EXP(-'Yield curve'!T355*$T$9/100)</f>
        <v>0.20170682443767998</v>
      </c>
      <c r="U366" s="39">
        <f>EXP(-'Yield curve'!U355*$U$9/100)</f>
        <v>0.18415085373814818</v>
      </c>
      <c r="V366" s="39">
        <f t="shared" si="6"/>
        <v>74.91690173931805</v>
      </c>
      <c r="W366" s="39">
        <f t="shared" si="7"/>
        <v>5.1045859923879879</v>
      </c>
      <c r="X366" s="13"/>
      <c r="Y366" s="39"/>
      <c r="Z366" s="13"/>
      <c r="AA366" s="39">
        <f t="shared" si="13"/>
        <v>2.1329683357551588E-5</v>
      </c>
    </row>
    <row r="367" spans="1:27">
      <c r="A367" s="237">
        <v>42626</v>
      </c>
      <c r="B367" s="42">
        <f>EXP(-'Yield curve'!B356*$B$9/100)</f>
        <v>0.91484557357445195</v>
      </c>
      <c r="C367" s="42">
        <f>EXP(-'Yield curve'!C356*$C$9/100)</f>
        <v>0.84248451225896792</v>
      </c>
      <c r="D367" s="42">
        <f>EXP(-'Yield curve'!D356*$D$9/100)</f>
        <v>0.77677853110218098</v>
      </c>
      <c r="E367" s="42">
        <f>EXP(-'Yield curve'!E356*$E$9/100)</f>
        <v>0.71677019415569898</v>
      </c>
      <c r="F367" s="42">
        <f>EXP(-'Yield curve'!F356*$F$9/100)</f>
        <v>0.66265552099448299</v>
      </c>
      <c r="G367" s="42">
        <f>EXP(-'Yield curve'!G356*$G$9/100)</f>
        <v>0.61213648905724771</v>
      </c>
      <c r="H367" s="42">
        <f>EXP(-'Yield curve'!H356*$H$9/100)</f>
        <v>0.56603464070089615</v>
      </c>
      <c r="I367" s="42">
        <f>EXP(-'Yield curve'!I356*$I$9/100)</f>
        <v>0.52211538750519737</v>
      </c>
      <c r="J367" s="42">
        <f>EXP(-'Yield curve'!J356*$J$9/100)</f>
        <v>0.48166809582374248</v>
      </c>
      <c r="K367" s="42">
        <f>EXP(-'Yield curve'!K356*$K$9/100)</f>
        <v>0.44441343051162685</v>
      </c>
      <c r="L367" s="42">
        <f>EXP(-'Yield curve'!L356*$L$9/100)</f>
        <v>0.408444188285642</v>
      </c>
      <c r="M367" s="42">
        <f>EXP(-'Yield curve'!M356*$M$9/100)</f>
        <v>0.37516100443274397</v>
      </c>
      <c r="N367" s="42">
        <f>EXP(-'Yield curve'!N356*$N$9/100)</f>
        <v>0.34438329921894012</v>
      </c>
      <c r="O367" s="42">
        <f>EXP(-'Yield curve'!O356*$O$9/100)</f>
        <v>0.31594093418578545</v>
      </c>
      <c r="P367" s="42">
        <f>EXP(-'Yield curve'!P356*$P$9/100)</f>
        <v>0.28967374689734143</v>
      </c>
      <c r="Q367" s="42">
        <f>EXP(-'Yield curve'!Q356*$Q$9/100)</f>
        <v>0.26517640373160362</v>
      </c>
      <c r="R367" s="42">
        <f>EXP(-'Yield curve'!R356*$R$9/100)</f>
        <v>0.24257605230980053</v>
      </c>
      <c r="S367" s="42">
        <f>EXP(-'Yield curve'!S356*$S$9/100)</f>
        <v>0.22174216300396457</v>
      </c>
      <c r="T367" s="42">
        <f>EXP(-'Yield curve'!T356*$T$9/100)</f>
        <v>0.202551723572821</v>
      </c>
      <c r="U367" s="39">
        <f>EXP(-'Yield curve'!U356*$U$9/100)</f>
        <v>0.18488893232617237</v>
      </c>
      <c r="V367" s="39">
        <f t="shared" si="6"/>
        <v>74.915303819608937</v>
      </c>
      <c r="W367" s="39">
        <f t="shared" si="7"/>
        <v>5.1122482535546485</v>
      </c>
      <c r="X367" s="13"/>
      <c r="Y367" s="39"/>
      <c r="Z367" s="13"/>
      <c r="AA367" s="39">
        <f t="shared" si="13"/>
        <v>-1.3597378259844195E-4</v>
      </c>
    </row>
    <row r="368" spans="1:27">
      <c r="A368" s="237">
        <v>42625</v>
      </c>
      <c r="B368" s="42">
        <f>EXP(-'Yield curve'!B357*$B$9/100)</f>
        <v>0.91420540575782594</v>
      </c>
      <c r="C368" s="42">
        <f>EXP(-'Yield curve'!C357*$C$9/100)</f>
        <v>0.84147413719054331</v>
      </c>
      <c r="D368" s="42">
        <f>EXP(-'Yield curve'!D357*$D$9/100)</f>
        <v>0.77584695592175568</v>
      </c>
      <c r="E368" s="42">
        <f>EXP(-'Yield curve'!E357*$E$9/100)</f>
        <v>0.71619700730568436</v>
      </c>
      <c r="F368" s="42">
        <f>EXP(-'Yield curve'!F357*$F$9/100)</f>
        <v>0.66265552099448299</v>
      </c>
      <c r="G368" s="42">
        <f>EXP(-'Yield curve'!G357*$G$9/100)</f>
        <v>0.61268765988706864</v>
      </c>
      <c r="H368" s="42">
        <f>EXP(-'Yield curve'!H357*$H$9/100)</f>
        <v>0.56722456242688413</v>
      </c>
      <c r="I368" s="42">
        <f>EXP(-'Yield curve'!I357*$I$9/100)</f>
        <v>0.52336996933120172</v>
      </c>
      <c r="J368" s="42">
        <f>EXP(-'Yield curve'!J357*$J$9/100)</f>
        <v>0.48297035694385532</v>
      </c>
      <c r="K368" s="42">
        <f>EXP(-'Yield curve'!K357*$K$9/100)</f>
        <v>0.44574867266496027</v>
      </c>
      <c r="L368" s="42">
        <f>EXP(-'Yield curve'!L357*$L$9/100)</f>
        <v>0.40970413570856273</v>
      </c>
      <c r="M368" s="42">
        <f>EXP(-'Yield curve'!M357*$M$9/100)</f>
        <v>0.37633333465072005</v>
      </c>
      <c r="N368" s="42">
        <f>EXP(-'Yield curve'!N357*$N$9/100)</f>
        <v>0.34545945303948733</v>
      </c>
      <c r="O368" s="42">
        <f>EXP(-'Yield curve'!O357*$O$9/100)</f>
        <v>0.31691553237383496</v>
      </c>
      <c r="P368" s="42">
        <f>EXP(-'Yield curve'!P357*$P$9/100)</f>
        <v>0.2905440729744046</v>
      </c>
      <c r="Q368" s="42">
        <f>EXP(-'Yield curve'!Q357*$Q$9/100)</f>
        <v>0.26594121257044268</v>
      </c>
      <c r="R368" s="42">
        <f>EXP(-'Yield curve'!R357*$R$9/100)</f>
        <v>0.24323675732355521</v>
      </c>
      <c r="S368" s="42">
        <f>EXP(-'Yield curve'!S357*$S$9/100)</f>
        <v>0.22230165792224693</v>
      </c>
      <c r="T368" s="42">
        <f>EXP(-'Yield curve'!T357*$T$9/100)</f>
        <v>0.20301406837535416</v>
      </c>
      <c r="U368" s="39">
        <f>EXP(-'Yield curve'!U357*$U$9/100)</f>
        <v>0.18525908021533122</v>
      </c>
      <c r="V368" s="39">
        <f t="shared" si="6"/>
        <v>74.92549172213144</v>
      </c>
      <c r="W368" s="39">
        <f t="shared" si="7"/>
        <v>5.118138286432325</v>
      </c>
      <c r="X368" s="13"/>
      <c r="Y368" s="39"/>
      <c r="Z368" s="13"/>
      <c r="AA368" s="39">
        <f t="shared" si="13"/>
        <v>8.3437264029750935E-4</v>
      </c>
    </row>
    <row r="369" spans="1:27">
      <c r="A369" s="237">
        <v>42622</v>
      </c>
      <c r="B369" s="42">
        <f>EXP(-'Yield curve'!B358*$B$9/100)</f>
        <v>0.91402258295956351</v>
      </c>
      <c r="C369" s="42">
        <f>EXP(-'Yield curve'!C358*$C$9/100)</f>
        <v>0.84113761484462324</v>
      </c>
      <c r="D369" s="42">
        <f>EXP(-'Yield curve'!D358*$D$9/100)</f>
        <v>0.77538158737272833</v>
      </c>
      <c r="E369" s="42">
        <f>EXP(-'Yield curve'!E358*$E$9/100)</f>
        <v>0.71562427882177893</v>
      </c>
      <c r="F369" s="42">
        <f>EXP(-'Yield curve'!F358*$F$9/100)</f>
        <v>0.66199319669083401</v>
      </c>
      <c r="G369" s="42">
        <f>EXP(-'Yield curve'!G358*$G$9/100)</f>
        <v>0.61213648905724771</v>
      </c>
      <c r="H369" s="42">
        <f>EXP(-'Yield curve'!H358*$H$9/100)</f>
        <v>0.56682764417078246</v>
      </c>
      <c r="I369" s="42">
        <f>EXP(-'Yield curve'!I358*$I$9/100)</f>
        <v>0.52295144078947509</v>
      </c>
      <c r="J369" s="42">
        <f>EXP(-'Yield curve'!J358*$J$9/100)</f>
        <v>0.48253587916693275</v>
      </c>
      <c r="K369" s="42">
        <f>EXP(-'Yield curve'!K358*$K$9/100)</f>
        <v>0.44530314679235872</v>
      </c>
      <c r="L369" s="42">
        <f>EXP(-'Yield curve'!L358*$L$9/100)</f>
        <v>0.40925370893942442</v>
      </c>
      <c r="M369" s="42">
        <f>EXP(-'Yield curve'!M358*$M$9/100)</f>
        <v>0.37588200550078865</v>
      </c>
      <c r="N369" s="42">
        <f>EXP(-'Yield curve'!N358*$N$9/100)</f>
        <v>0.34501064753731914</v>
      </c>
      <c r="O369" s="42">
        <f>EXP(-'Yield curve'!O358*$O$9/100)</f>
        <v>0.31647216106084802</v>
      </c>
      <c r="P369" s="42">
        <f>EXP(-'Yield curve'!P358*$P$9/100)</f>
        <v>0.29010858356365526</v>
      </c>
      <c r="Q369" s="42">
        <f>EXP(-'Yield curve'!Q358*$Q$9/100)</f>
        <v>0.26543109531158404</v>
      </c>
      <c r="R369" s="42">
        <f>EXP(-'Yield curve'!R358*$R$9/100)</f>
        <v>0.24265854219007077</v>
      </c>
      <c r="S369" s="42">
        <f>EXP(-'Yield curve'!S358*$S$9/100)</f>
        <v>0.2216623501924512</v>
      </c>
      <c r="T369" s="42">
        <f>EXP(-'Yield curve'!T358*$T$9/100)</f>
        <v>0.20232094617605734</v>
      </c>
      <c r="U369" s="39">
        <f>EXP(-'Yield curve'!U358*$U$9/100)</f>
        <v>0.18451952399298926</v>
      </c>
      <c r="V369" s="39">
        <f t="shared" si="6"/>
        <v>74.863028059748558</v>
      </c>
      <c r="W369" s="39">
        <f t="shared" si="7"/>
        <v>5.1144581043993735</v>
      </c>
      <c r="X369" s="13"/>
      <c r="Y369" s="39"/>
      <c r="Z369" s="13"/>
      <c r="AA369" s="39">
        <f t="shared" si="13"/>
        <v>-6.7691870614368099E-3</v>
      </c>
    </row>
    <row r="370" spans="1:27">
      <c r="A370" s="237">
        <v>42621</v>
      </c>
      <c r="B370" s="42">
        <f>EXP(-'Yield curve'!B359*$B$9/100)</f>
        <v>0.91411398978812475</v>
      </c>
      <c r="C370" s="42">
        <f>EXP(-'Yield curve'!C359*$C$9/100)</f>
        <v>0.84265302601223335</v>
      </c>
      <c r="D370" s="42">
        <f>EXP(-'Yield curve'!D359*$D$9/100)</f>
        <v>0.77817799159475398</v>
      </c>
      <c r="E370" s="42">
        <f>EXP(-'Yield curve'!E359*$E$9/100)</f>
        <v>0.71949910253562688</v>
      </c>
      <c r="F370" s="42">
        <f>EXP(-'Yield curve'!F359*$F$9/100)</f>
        <v>0.66697681085847438</v>
      </c>
      <c r="G370" s="42">
        <f>EXP(-'Yield curve'!G359*$G$9/100)</f>
        <v>0.61748531014613595</v>
      </c>
      <c r="H370" s="42">
        <f>EXP(-'Yield curve'!H359*$H$9/100)</f>
        <v>0.57240986328100751</v>
      </c>
      <c r="I370" s="42">
        <f>EXP(-'Yield curve'!I359*$I$9/100)</f>
        <v>0.52898246241922231</v>
      </c>
      <c r="J370" s="42">
        <f>EXP(-'Yield curve'!J359*$J$9/100)</f>
        <v>0.48894757687925711</v>
      </c>
      <c r="K370" s="42">
        <f>EXP(-'Yield curve'!K359*$K$9/100)</f>
        <v>0.45203304202341466</v>
      </c>
      <c r="L370" s="42">
        <f>EXP(-'Yield curve'!L359*$L$9/100)</f>
        <v>0.41597088880651462</v>
      </c>
      <c r="M370" s="42">
        <f>EXP(-'Yield curve'!M359*$M$9/100)</f>
        <v>0.38252548518517149</v>
      </c>
      <c r="N370" s="42">
        <f>EXP(-'Yield curve'!N359*$N$9/100)</f>
        <v>0.35153007834444278</v>
      </c>
      <c r="O370" s="42">
        <f>EXP(-'Yield curve'!O359*$O$9/100)</f>
        <v>0.32282658128124231</v>
      </c>
      <c r="P370" s="42">
        <f>EXP(-'Yield curve'!P359*$P$9/100)</f>
        <v>0.29626528290453352</v>
      </c>
      <c r="Q370" s="42">
        <f>EXP(-'Yield curve'!Q359*$Q$9/100)</f>
        <v>0.27135699507873429</v>
      </c>
      <c r="R370" s="42">
        <f>EXP(-'Yield curve'!R359*$R$9/100)</f>
        <v>0.24833416507028028</v>
      </c>
      <c r="S370" s="42">
        <f>EXP(-'Yield curve'!S359*$S$9/100)</f>
        <v>0.22707384636970612</v>
      </c>
      <c r="T370" s="42">
        <f>EXP(-'Yield curve'!T359*$T$9/100)</f>
        <v>0.20745932139498013</v>
      </c>
      <c r="U370" s="39">
        <f>EXP(-'Yield curve'!U359*$U$9/100)</f>
        <v>0.18937994326683263</v>
      </c>
      <c r="V370" s="39">
        <f t="shared" si="6"/>
        <v>75.373243645411605</v>
      </c>
      <c r="W370" s="39">
        <f t="shared" si="7"/>
        <v>5.1482410767714493</v>
      </c>
      <c r="X370" s="13"/>
      <c r="Y370" s="39"/>
      <c r="Z370" s="13"/>
      <c r="AA370" s="39">
        <f t="shared" si="13"/>
        <v>3.0236449477045735E-3</v>
      </c>
    </row>
    <row r="371" spans="1:27">
      <c r="A371" s="237">
        <v>42620</v>
      </c>
      <c r="B371" s="42">
        <f>EXP(-'Yield curve'!B360*$B$9/100)</f>
        <v>0.91420540575782594</v>
      </c>
      <c r="C371" s="42">
        <f>EXP(-'Yield curve'!C360*$C$9/100)</f>
        <v>0.84197917316849991</v>
      </c>
      <c r="D371" s="42">
        <f>EXP(-'Yield curve'!D360*$D$9/100)</f>
        <v>0.77677853110218098</v>
      </c>
      <c r="E371" s="42">
        <f>EXP(-'Yield curve'!E360*$E$9/100)</f>
        <v>0.71734383973866223</v>
      </c>
      <c r="F371" s="42">
        <f>EXP(-'Yield curve'!F360*$F$9/100)</f>
        <v>0.66398215823149653</v>
      </c>
      <c r="G371" s="42">
        <f>EXP(-'Yield curve'!G360*$G$9/100)</f>
        <v>0.6141598762237378</v>
      </c>
      <c r="H371" s="42">
        <f>EXP(-'Yield curve'!H360*$H$9/100)</f>
        <v>0.56881501679870317</v>
      </c>
      <c r="I371" s="42">
        <f>EXP(-'Yield curve'!I360*$I$9/100)</f>
        <v>0.52546764175648131</v>
      </c>
      <c r="J371" s="42">
        <f>EXP(-'Yield curve'!J360*$J$9/100)</f>
        <v>0.48558545127136021</v>
      </c>
      <c r="K371" s="42">
        <f>EXP(-'Yield curve'!K360*$K$9/100)</f>
        <v>0.44887985974271699</v>
      </c>
      <c r="L371" s="42">
        <f>EXP(-'Yield curve'!L360*$L$9/100)</f>
        <v>0.41305273769357753</v>
      </c>
      <c r="M371" s="42">
        <f>EXP(-'Yield curve'!M360*$M$9/100)</f>
        <v>0.3798723514239335</v>
      </c>
      <c r="N371" s="42">
        <f>EXP(-'Yield curve'!N360*$N$9/100)</f>
        <v>0.34916174898696967</v>
      </c>
      <c r="O371" s="42">
        <f>EXP(-'Yield curve'!O360*$O$9/100)</f>
        <v>0.32075425814052433</v>
      </c>
      <c r="P371" s="42">
        <f>EXP(-'Yield curve'!P360*$P$9/100)</f>
        <v>0.29449301333262756</v>
      </c>
      <c r="Q371" s="42">
        <f>EXP(-'Yield curve'!Q360*$Q$9/100)</f>
        <v>0.2697121499448597</v>
      </c>
      <c r="R371" s="42">
        <f>EXP(-'Yield curve'!R360*$R$9/100)</f>
        <v>0.24681900111089258</v>
      </c>
      <c r="S371" s="42">
        <f>EXP(-'Yield curve'!S360*$S$9/100)</f>
        <v>0.22568839822550291</v>
      </c>
      <c r="T371" s="42">
        <f>EXP(-'Yield curve'!T360*$T$9/100)</f>
        <v>0.20620179547354792</v>
      </c>
      <c r="U371" s="39">
        <f>EXP(-'Yield curve'!U360*$U$9/100)</f>
        <v>0.1882470656387468</v>
      </c>
      <c r="V371" s="39">
        <f t="shared" si="6"/>
        <v>75.146028735286095</v>
      </c>
      <c r="W371" s="39">
        <f t="shared" si="7"/>
        <v>5.1378939643895576</v>
      </c>
      <c r="X371" s="13"/>
      <c r="Y371" s="39"/>
      <c r="Z371" s="13"/>
      <c r="AA371" s="39">
        <f t="shared" si="13"/>
        <v>1.8098497930194579E-3</v>
      </c>
    </row>
    <row r="372" spans="1:27">
      <c r="A372" s="237">
        <v>42619</v>
      </c>
      <c r="B372" s="42">
        <f>EXP(-'Yield curve'!B361*$B$9/100)</f>
        <v>0.91383979672220472</v>
      </c>
      <c r="C372" s="42">
        <f>EXP(-'Yield curve'!C361*$C$9/100)</f>
        <v>0.84147413719054331</v>
      </c>
      <c r="D372" s="42">
        <f>EXP(-'Yield curve'!D361*$D$9/100)</f>
        <v>0.77561423674460106</v>
      </c>
      <c r="E372" s="42">
        <f>EXP(-'Yield curve'!E361*$E$9/100)</f>
        <v>0.71591058579088396</v>
      </c>
      <c r="F372" s="42">
        <f>EXP(-'Yield curve'!F361*$F$9/100)</f>
        <v>0.66232427605212219</v>
      </c>
      <c r="G372" s="42">
        <f>EXP(-'Yield curve'!G361*$G$9/100)</f>
        <v>0.61250388115729026</v>
      </c>
      <c r="H372" s="42">
        <f>EXP(-'Yield curve'!H361*$H$9/100)</f>
        <v>0.56722456242688413</v>
      </c>
      <c r="I372" s="42">
        <f>EXP(-'Yield curve'!I361*$I$9/100)</f>
        <v>0.52392852847707316</v>
      </c>
      <c r="J372" s="42">
        <f>EXP(-'Yield curve'!J361*$J$9/100)</f>
        <v>0.48413087786858028</v>
      </c>
      <c r="K372" s="42">
        <f>EXP(-'Yield curve'!K361*$K$9/100)</f>
        <v>0.44753523810441243</v>
      </c>
      <c r="L372" s="42">
        <f>EXP(-'Yield curve'!L361*$L$9/100)</f>
        <v>0.41178249244333781</v>
      </c>
      <c r="M372" s="42">
        <f>EXP(-'Yield curve'!M361*$M$9/100)</f>
        <v>0.37868899668082734</v>
      </c>
      <c r="N372" s="42">
        <f>EXP(-'Yield curve'!N361*$N$9/100)</f>
        <v>0.34807406200415497</v>
      </c>
      <c r="O372" s="42">
        <f>EXP(-'Yield curve'!O361*$O$9/100)</f>
        <v>0.3197678548662784</v>
      </c>
      <c r="P372" s="42">
        <f>EXP(-'Yield curve'!P361*$P$9/100)</f>
        <v>0.29361085818696442</v>
      </c>
      <c r="Q372" s="42">
        <f>EXP(-'Yield curve'!Q361*$Q$9/100)</f>
        <v>0.26885045051943357</v>
      </c>
      <c r="R372" s="42">
        <f>EXP(-'Yield curve'!R361*$R$9/100)</f>
        <v>0.24598124150548634</v>
      </c>
      <c r="S372" s="42">
        <f>EXP(-'Yield curve'!S361*$S$9/100)</f>
        <v>0.22487738069933697</v>
      </c>
      <c r="T372" s="42">
        <f>EXP(-'Yield curve'!T361*$T$9/100)</f>
        <v>0.20541971554371777</v>
      </c>
      <c r="U372" s="39">
        <f>EXP(-'Yield curve'!U361*$U$9/100)</f>
        <v>0.18749558134675462</v>
      </c>
      <c r="V372" s="39">
        <f t="shared" si="6"/>
        <v>75.010271411098387</v>
      </c>
      <c r="W372" s="39">
        <f t="shared" si="7"/>
        <v>5.1331193084977533</v>
      </c>
      <c r="X372" s="13"/>
      <c r="Y372" s="39"/>
      <c r="Z372" s="13"/>
      <c r="AA372" s="39">
        <f t="shared" si="13"/>
        <v>2.6377824836543162E-3</v>
      </c>
    </row>
    <row r="373" spans="1:27">
      <c r="A373" s="237">
        <v>42618</v>
      </c>
      <c r="B373" s="42">
        <f>EXP(-'Yield curve'!B362*$B$9/100)</f>
        <v>0.91374841731157908</v>
      </c>
      <c r="C373" s="42">
        <f>EXP(-'Yield curve'!C362*$C$9/100)</f>
        <v>0.83996084611415756</v>
      </c>
      <c r="D373" s="42">
        <f>EXP(-'Yield curve'!D362*$D$9/100)</f>
        <v>0.77398715588029721</v>
      </c>
      <c r="E373" s="42">
        <f>EXP(-'Yield curve'!E362*$E$9/100)</f>
        <v>0.71390883990272003</v>
      </c>
      <c r="F373" s="42">
        <f>EXP(-'Yield curve'!F362*$F$9/100)</f>
        <v>0.66001019309341014</v>
      </c>
      <c r="G373" s="42">
        <f>EXP(-'Yield curve'!G362*$G$9/100)</f>
        <v>0.60993675958539828</v>
      </c>
      <c r="H373" s="42">
        <f>EXP(-'Yield curve'!H362*$H$9/100)</f>
        <v>0.56445196049324198</v>
      </c>
      <c r="I373" s="42">
        <f>EXP(-'Yield curve'!I362*$I$9/100)</f>
        <v>0.52114168119048354</v>
      </c>
      <c r="J373" s="42">
        <f>EXP(-'Yield curve'!J362*$J$9/100)</f>
        <v>0.48137918164916815</v>
      </c>
      <c r="K373" s="42">
        <f>EXP(-'Yield curve'!K362*$K$9/100)</f>
        <v>0.44485806622294111</v>
      </c>
      <c r="L373" s="42">
        <f>EXP(-'Yield curve'!L362*$L$9/100)</f>
        <v>0.40934375466005718</v>
      </c>
      <c r="M373" s="42">
        <f>EXP(-'Yield curve'!M362*$M$9/100)</f>
        <v>0.37651401801189005</v>
      </c>
      <c r="N373" s="42">
        <f>EXP(-'Yield curve'!N362*$N$9/100)</f>
        <v>0.34617875651809438</v>
      </c>
      <c r="O373" s="42">
        <f>EXP(-'Yield curve'!O362*$O$9/100)</f>
        <v>0.31816027937091507</v>
      </c>
      <c r="P373" s="42">
        <f>EXP(-'Yield curve'!P362*$P$9/100)</f>
        <v>0.29229257768085948</v>
      </c>
      <c r="Q373" s="42">
        <f>EXP(-'Yield curve'!Q362*$Q$9/100)</f>
        <v>0.26764869444469036</v>
      </c>
      <c r="R373" s="42">
        <f>EXP(-'Yield curve'!R362*$R$9/100)</f>
        <v>0.24489640367578727</v>
      </c>
      <c r="S373" s="42">
        <f>EXP(-'Yield curve'!S362*$S$9/100)</f>
        <v>0.22390800577212999</v>
      </c>
      <c r="T373" s="42">
        <f>EXP(-'Yield curve'!T362*$T$9/100)</f>
        <v>0.20456285322261586</v>
      </c>
      <c r="U373" s="39">
        <f>EXP(-'Yield curve'!U362*$U$9/100)</f>
        <v>0.18674709698806377</v>
      </c>
      <c r="V373" s="39">
        <f t="shared" si="6"/>
        <v>74.812931171702829</v>
      </c>
      <c r="W373" s="39">
        <f t="shared" si="7"/>
        <v>5.1259143443249551</v>
      </c>
      <c r="X373" s="13"/>
      <c r="Y373" s="39"/>
      <c r="Z373" s="13"/>
      <c r="AA373" s="39">
        <f t="shared" si="13"/>
        <v>1.3876420739744599E-3</v>
      </c>
    </row>
    <row r="374" spans="1:27">
      <c r="A374" s="237">
        <v>42615</v>
      </c>
      <c r="B374" s="42">
        <f>EXP(-'Yield curve'!B363*$B$9/100)</f>
        <v>0.91402258295956351</v>
      </c>
      <c r="C374" s="42">
        <f>EXP(-'Yield curve'!C363*$C$9/100)</f>
        <v>0.83912130510850802</v>
      </c>
      <c r="D374" s="42">
        <f>EXP(-'Yield curve'!D363*$D$9/100)</f>
        <v>0.77236348830060497</v>
      </c>
      <c r="E374" s="42">
        <f>EXP(-'Yield curve'!E363*$E$9/100)</f>
        <v>0.71205508784093363</v>
      </c>
      <c r="F374" s="42">
        <f>EXP(-'Yield curve'!F363*$F$9/100)</f>
        <v>0.65803312959217919</v>
      </c>
      <c r="G374" s="42">
        <f>EXP(-'Yield curve'!G363*$G$9/100)</f>
        <v>0.60792728573421806</v>
      </c>
      <c r="H374" s="42">
        <f>EXP(-'Yield curve'!H363*$H$9/100)</f>
        <v>0.56247983186982087</v>
      </c>
      <c r="I374" s="42">
        <f>EXP(-'Yield curve'!I363*$I$9/100)</f>
        <v>0.51947669321222867</v>
      </c>
      <c r="J374" s="42">
        <f>EXP(-'Yield curve'!J363*$J$9/100)</f>
        <v>0.48008121090773342</v>
      </c>
      <c r="K374" s="42">
        <f>EXP(-'Yield curve'!K363*$K$9/100)</f>
        <v>0.44396923921378012</v>
      </c>
      <c r="L374" s="42">
        <f>EXP(-'Yield curve'!L363*$L$9/100)</f>
        <v>0.40853405589213904</v>
      </c>
      <c r="M374" s="42">
        <f>EXP(-'Yield curve'!M363*$M$9/100)</f>
        <v>0.37579180464400419</v>
      </c>
      <c r="N374" s="42">
        <f>EXP(-'Yield curve'!N363*$N$9/100)</f>
        <v>0.34554928417481923</v>
      </c>
      <c r="O374" s="42">
        <f>EXP(-'Yield curve'!O363*$O$9/100)</f>
        <v>0.31762621883803055</v>
      </c>
      <c r="P374" s="42">
        <f>EXP(-'Yield curve'!P363*$P$9/100)</f>
        <v>0.29185446747913507</v>
      </c>
      <c r="Q374" s="42">
        <f>EXP(-'Yield curve'!Q363*$Q$9/100)</f>
        <v>0.26739187499108485</v>
      </c>
      <c r="R374" s="42">
        <f>EXP(-'Yield curve'!R363*$R$9/100)</f>
        <v>0.24481315305194559</v>
      </c>
      <c r="S374" s="42">
        <f>EXP(-'Yield curve'!S363*$S$9/100)</f>
        <v>0.22398862716518794</v>
      </c>
      <c r="T374" s="42">
        <f>EXP(-'Yield curve'!T363*$T$9/100)</f>
        <v>0.20479618785075754</v>
      </c>
      <c r="U374" s="39">
        <f>EXP(-'Yield curve'!U363*$U$9/100)</f>
        <v>0.18712096492535454</v>
      </c>
      <c r="V374" s="39">
        <f t="shared" si="6"/>
        <v>74.709261457189271</v>
      </c>
      <c r="W374" s="39">
        <f t="shared" si="7"/>
        <v>5.1265666244470758</v>
      </c>
      <c r="X374" s="13"/>
      <c r="Y374" s="39"/>
      <c r="Z374" s="13"/>
      <c r="AA374" s="39">
        <f t="shared" si="13"/>
        <v>1.5581889178699626E-3</v>
      </c>
    </row>
    <row r="375" spans="1:27">
      <c r="A375" s="237">
        <v>42614</v>
      </c>
      <c r="B375" s="42">
        <f>EXP(-'Yield curve'!B364*$B$9/100)</f>
        <v>0.91411398978812475</v>
      </c>
      <c r="C375" s="42">
        <f>EXP(-'Yield curve'!C364*$C$9/100)</f>
        <v>0.83828260322423342</v>
      </c>
      <c r="D375" s="42">
        <f>EXP(-'Yield curve'!D364*$D$9/100)</f>
        <v>0.7709744845001153</v>
      </c>
      <c r="E375" s="42">
        <f>EXP(-'Yield curve'!E364*$E$9/100)</f>
        <v>0.71049028855803031</v>
      </c>
      <c r="F375" s="42">
        <f>EXP(-'Yield curve'!F364*$F$9/100)</f>
        <v>0.6563901014091712</v>
      </c>
      <c r="G375" s="42">
        <f>EXP(-'Yield curve'!G364*$G$9/100)</f>
        <v>0.60628809596473221</v>
      </c>
      <c r="H375" s="42">
        <f>EXP(-'Yield curve'!H364*$H$9/100)</f>
        <v>0.56090709120503979</v>
      </c>
      <c r="I375" s="42">
        <f>EXP(-'Yield curve'!I364*$I$9/100)</f>
        <v>0.51781702467985158</v>
      </c>
      <c r="J375" s="42">
        <f>EXP(-'Yield curve'!J364*$J$9/100)</f>
        <v>0.47835602574495817</v>
      </c>
      <c r="K375" s="42">
        <f>EXP(-'Yield curve'!K364*$K$9/100)</f>
        <v>0.44219690927989869</v>
      </c>
      <c r="L375" s="42">
        <f>EXP(-'Yield curve'!L364*$L$9/100)</f>
        <v>0.40691946004054569</v>
      </c>
      <c r="M375" s="42">
        <f>EXP(-'Yield curve'!M364*$M$9/100)</f>
        <v>0.37435153120897408</v>
      </c>
      <c r="N375" s="42">
        <f>EXP(-'Yield curve'!N364*$N$9/100)</f>
        <v>0.34429377120028992</v>
      </c>
      <c r="O375" s="42">
        <f>EXP(-'Yield curve'!O364*$O$9/100)</f>
        <v>0.31656078567281165</v>
      </c>
      <c r="P375" s="42">
        <f>EXP(-'Yield curve'!P364*$P$9/100)</f>
        <v>0.29098021610944064</v>
      </c>
      <c r="Q375" s="42">
        <f>EXP(-'Yield curve'!Q364*$Q$9/100)</f>
        <v>0.26679358752323268</v>
      </c>
      <c r="R375" s="42">
        <f>EXP(-'Yield curve'!R364*$R$9/100)</f>
        <v>0.24448043346439763</v>
      </c>
      <c r="S375" s="42">
        <f>EXP(-'Yield curve'!S364*$S$9/100)</f>
        <v>0.22390800577212999</v>
      </c>
      <c r="T375" s="42">
        <f>EXP(-'Yield curve'!T364*$T$9/100)</f>
        <v>0.2049518921136495</v>
      </c>
      <c r="U375" s="39">
        <f>EXP(-'Yield curve'!U364*$U$9/100)</f>
        <v>0.18749558134675462</v>
      </c>
      <c r="V375" s="39">
        <f t="shared" si="6"/>
        <v>74.593031422276752</v>
      </c>
      <c r="W375" s="39">
        <f t="shared" si="7"/>
        <v>5.1256701854969586</v>
      </c>
      <c r="X375" s="13"/>
      <c r="Y375" s="39"/>
      <c r="Z375" s="13"/>
      <c r="AA375" s="39">
        <f t="shared" si="13"/>
        <v>6.7726841485260536E-5</v>
      </c>
    </row>
    <row r="376" spans="1:27">
      <c r="A376" s="237">
        <v>42613</v>
      </c>
      <c r="B376" s="42">
        <f>EXP(-'Yield curve'!B365*$B$9/100)</f>
        <v>0.91383979672220472</v>
      </c>
      <c r="C376" s="42">
        <f>EXP(-'Yield curve'!C365*$C$9/100)</f>
        <v>0.83811496346812309</v>
      </c>
      <c r="D376" s="42">
        <f>EXP(-'Yield curve'!D365*$D$9/100)</f>
        <v>0.77074322684514807</v>
      </c>
      <c r="E376" s="42">
        <f>EXP(-'Yield curve'!E365*$E$9/100)</f>
        <v>0.71020614927425241</v>
      </c>
      <c r="F376" s="42">
        <f>EXP(-'Yield curve'!F365*$F$9/100)</f>
        <v>0.65606198839355623</v>
      </c>
      <c r="G376" s="42">
        <f>EXP(-'Yield curve'!G365*$G$9/100)</f>
        <v>0.6059244322171875</v>
      </c>
      <c r="H376" s="42">
        <f>EXP(-'Yield curve'!H365*$H$9/100)</f>
        <v>0.56051459363137401</v>
      </c>
      <c r="I376" s="42">
        <f>EXP(-'Yield curve'!I365*$I$9/100)</f>
        <v>0.51740293671737736</v>
      </c>
      <c r="J376" s="42">
        <f>EXP(-'Yield curve'!J365*$J$9/100)</f>
        <v>0.47792569899787096</v>
      </c>
      <c r="K376" s="42">
        <f>EXP(-'Yield curve'!K365*$K$9/100)</f>
        <v>0.44175493339539229</v>
      </c>
      <c r="L376" s="42">
        <f>EXP(-'Yield curve'!L365*$L$9/100)</f>
        <v>0.40665098180448256</v>
      </c>
      <c r="M376" s="42">
        <f>EXP(-'Yield curve'!M365*$M$9/100)</f>
        <v>0.37426169762194555</v>
      </c>
      <c r="N376" s="42">
        <f>EXP(-'Yield curve'!N365*$N$9/100)</f>
        <v>0.34438329921894001</v>
      </c>
      <c r="O376" s="42">
        <f>EXP(-'Yield curve'!O365*$O$9/100)</f>
        <v>0.31682680844669969</v>
      </c>
      <c r="P376" s="42">
        <f>EXP(-'Yield curve'!P365*$P$9/100)</f>
        <v>0.29141701395008568</v>
      </c>
      <c r="Q376" s="42">
        <f>EXP(-'Yield curve'!Q365*$Q$9/100)</f>
        <v>0.26739187499108491</v>
      </c>
      <c r="R376" s="42">
        <f>EXP(-'Yield curve'!R365*$R$9/100)</f>
        <v>0.24522968936768641</v>
      </c>
      <c r="S376" s="42">
        <f>EXP(-'Yield curve'!S365*$S$9/100)</f>
        <v>0.22479643941259089</v>
      </c>
      <c r="T376" s="42">
        <f>EXP(-'Yield curve'!T365*$T$9/100)</f>
        <v>0.20596685936573314</v>
      </c>
      <c r="U376" s="39">
        <f>EXP(-'Yield curve'!U365*$U$9/100)</f>
        <v>0.18862393651527715</v>
      </c>
      <c r="V376" s="39">
        <f t="shared" si="6"/>
        <v>74.587979813991183</v>
      </c>
      <c r="W376" s="39">
        <f t="shared" si="7"/>
        <v>5.1306734000980461</v>
      </c>
      <c r="X376" s="13"/>
      <c r="Y376" s="39"/>
      <c r="Z376" s="13"/>
      <c r="AA376" s="39">
        <f t="shared" si="13"/>
        <v>2.8263809061326306E-3</v>
      </c>
    </row>
    <row r="377" spans="1:27">
      <c r="A377" s="237">
        <v>42612</v>
      </c>
      <c r="B377" s="42">
        <f>EXP(-'Yield curve'!B366*$B$9/100)</f>
        <v>0.91329165730244144</v>
      </c>
      <c r="C377" s="42">
        <f>EXP(-'Yield curve'!C366*$C$9/100)</f>
        <v>0.83677505174180289</v>
      </c>
      <c r="D377" s="42">
        <f>EXP(-'Yield curve'!D366*$D$9/100)</f>
        <v>0.7686650269650106</v>
      </c>
      <c r="E377" s="42">
        <f>EXP(-'Yield curve'!E366*$E$9/100)</f>
        <v>0.70779554870989081</v>
      </c>
      <c r="F377" s="42">
        <f>EXP(-'Yield curve'!F366*$F$9/100)</f>
        <v>0.65344298194488704</v>
      </c>
      <c r="G377" s="42">
        <f>EXP(-'Yield curve'!G366*$G$9/100)</f>
        <v>0.60338488638126198</v>
      </c>
      <c r="H377" s="42">
        <f>EXP(-'Yield curve'!H366*$H$9/100)</f>
        <v>0.55816536916286508</v>
      </c>
      <c r="I377" s="42">
        <f>EXP(-'Yield curve'!I366*$I$9/100)</f>
        <v>0.51506268531533239</v>
      </c>
      <c r="J377" s="42">
        <f>EXP(-'Yield curve'!J366*$J$9/100)</f>
        <v>0.47563715254816796</v>
      </c>
      <c r="K377" s="42">
        <f>EXP(-'Yield curve'!K366*$K$9/100)</f>
        <v>0.43955167147334756</v>
      </c>
      <c r="L377" s="42">
        <f>EXP(-'Yield curve'!L366*$L$9/100)</f>
        <v>0.40468754639911603</v>
      </c>
      <c r="M377" s="42">
        <f>EXP(-'Yield curve'!M366*$M$9/100)</f>
        <v>0.37255894949703527</v>
      </c>
      <c r="N377" s="42">
        <f>EXP(-'Yield curve'!N366*$N$9/100)</f>
        <v>0.34295364044619447</v>
      </c>
      <c r="O377" s="42">
        <f>EXP(-'Yield curve'!O366*$O$9/100)</f>
        <v>0.31567565523382757</v>
      </c>
      <c r="P377" s="42">
        <f>EXP(-'Yield curve'!P366*$P$9/100)</f>
        <v>0.2905440729744046</v>
      </c>
      <c r="Q377" s="42">
        <f>EXP(-'Yield curve'!Q366*$Q$9/100)</f>
        <v>0.26653758857836474</v>
      </c>
      <c r="R377" s="42">
        <f>EXP(-'Yield curve'!R366*$R$9/100)</f>
        <v>0.24439732424638738</v>
      </c>
      <c r="S377" s="42">
        <f>EXP(-'Yield curve'!S366*$S$9/100)</f>
        <v>0.22398862716518797</v>
      </c>
      <c r="T377" s="42">
        <f>EXP(-'Yield curve'!T366*$T$9/100)</f>
        <v>0.20518567049902048</v>
      </c>
      <c r="U377" s="39">
        <f>EXP(-'Yield curve'!U366*$U$9/100)</f>
        <v>0.18787094775072993</v>
      </c>
      <c r="V377" s="39">
        <f t="shared" si="6"/>
        <v>74.377759933474294</v>
      </c>
      <c r="W377" s="39">
        <f t="shared" si="7"/>
        <v>5.1253176432401233</v>
      </c>
      <c r="X377" s="13"/>
      <c r="Y377" s="39"/>
      <c r="Z377" s="13"/>
      <c r="AA377" s="39">
        <f t="shared" si="13"/>
        <v>8.3229872018630857E-4</v>
      </c>
    </row>
    <row r="378" spans="1:27">
      <c r="A378" s="237">
        <v>42611</v>
      </c>
      <c r="B378" s="42">
        <f>EXP(-'Yield curve'!B367*$B$9/100)</f>
        <v>0.91301771089926576</v>
      </c>
      <c r="C378" s="42">
        <f>EXP(-'Yield curve'!C367*$C$9/100)</f>
        <v>0.83644040865418567</v>
      </c>
      <c r="D378" s="42">
        <f>EXP(-'Yield curve'!D367*$D$9/100)</f>
        <v>0.76820396628086862</v>
      </c>
      <c r="E378" s="42">
        <f>EXP(-'Yield curve'!E367*$E$9/100)</f>
        <v>0.70708810694101887</v>
      </c>
      <c r="F378" s="42">
        <f>EXP(-'Yield curve'!F367*$F$9/100)</f>
        <v>0.65246355222790053</v>
      </c>
      <c r="G378" s="42">
        <f>EXP(-'Yield curve'!G367*$G$9/100)</f>
        <v>0.60211910765270005</v>
      </c>
      <c r="H378" s="42">
        <f>EXP(-'Yield curve'!H367*$H$9/100)</f>
        <v>0.5566046920967439</v>
      </c>
      <c r="I378" s="42">
        <f>EXP(-'Yield curve'!I367*$I$9/100)</f>
        <v>0.51369101452838262</v>
      </c>
      <c r="J378" s="42">
        <f>EXP(-'Yield curve'!J367*$J$9/100)</f>
        <v>0.47449699212184093</v>
      </c>
      <c r="K378" s="42">
        <f>EXP(-'Yield curve'!K367*$K$9/100)</f>
        <v>0.43867344664796781</v>
      </c>
      <c r="L378" s="42">
        <f>EXP(-'Yield curve'!L367*$L$9/100)</f>
        <v>0.40388705780247602</v>
      </c>
      <c r="M378" s="42">
        <f>EXP(-'Yield curve'!M367*$M$9/100)</f>
        <v>0.37184432257537908</v>
      </c>
      <c r="N378" s="42">
        <f>EXP(-'Yield curve'!N367*$N$9/100)</f>
        <v>0.34233003247597188</v>
      </c>
      <c r="O378" s="42">
        <f>EXP(-'Yield curve'!O367*$O$9/100)</f>
        <v>0.31514576536515454</v>
      </c>
      <c r="P378" s="42">
        <f>EXP(-'Yield curve'!P367*$P$9/100)</f>
        <v>0.29010858356365526</v>
      </c>
      <c r="Q378" s="42">
        <f>EXP(-'Yield curve'!Q367*$Q$9/100)</f>
        <v>0.26628183527455718</v>
      </c>
      <c r="R378" s="42">
        <f>EXP(-'Yield curve'!R367*$R$9/100)</f>
        <v>0.24431424328070822</v>
      </c>
      <c r="S378" s="42">
        <f>EXP(-'Yield curve'!S367*$S$9/100)</f>
        <v>0.22406927758717235</v>
      </c>
      <c r="T378" s="42">
        <f>EXP(-'Yield curve'!T367*$T$9/100)</f>
        <v>0.20541971554371777</v>
      </c>
      <c r="U378" s="39">
        <f>EXP(-'Yield curve'!U367*$U$9/100)</f>
        <v>0.1882470656387468</v>
      </c>
      <c r="V378" s="39">
        <f t="shared" si="6"/>
        <v>74.315906899272548</v>
      </c>
      <c r="W378" s="39">
        <f t="shared" si="7"/>
        <v>5.1258776672052182</v>
      </c>
      <c r="X378" s="13"/>
      <c r="Y378" s="39"/>
      <c r="Z378" s="13"/>
      <c r="AA378" s="39">
        <f t="shared" si="13"/>
        <v>-1.4184966446029179E-4</v>
      </c>
    </row>
    <row r="379" spans="1:27">
      <c r="A379" s="237">
        <v>42608</v>
      </c>
      <c r="B379" s="42">
        <f>EXP(-'Yield curve'!B368*$B$9/100)</f>
        <v>0.91292641369311223</v>
      </c>
      <c r="C379" s="42">
        <f>EXP(-'Yield curve'!C368*$C$9/100)</f>
        <v>0.83627313730014774</v>
      </c>
      <c r="D379" s="42">
        <f>EXP(-'Yield curve'!D368*$D$9/100)</f>
        <v>0.76820396628086862</v>
      </c>
      <c r="E379" s="42">
        <f>EXP(-'Yield curve'!E368*$E$9/100)</f>
        <v>0.70722953870511207</v>
      </c>
      <c r="F379" s="42">
        <f>EXP(-'Yield curve'!F368*$F$9/100)</f>
        <v>0.65278986557555319</v>
      </c>
      <c r="G379" s="42">
        <f>EXP(-'Yield curve'!G368*$G$9/100)</f>
        <v>0.60266125878099996</v>
      </c>
      <c r="H379" s="42">
        <f>EXP(-'Yield curve'!H368*$H$9/100)</f>
        <v>0.55738448439292054</v>
      </c>
      <c r="I379" s="42">
        <f>EXP(-'Yield curve'!I368*$I$9/100)</f>
        <v>0.51437639269832958</v>
      </c>
      <c r="J379" s="42">
        <f>EXP(-'Yield curve'!J368*$J$9/100)</f>
        <v>0.47506673028691759</v>
      </c>
      <c r="K379" s="42">
        <f>EXP(-'Yield curve'!K368*$K$9/100)</f>
        <v>0.43911233950446965</v>
      </c>
      <c r="L379" s="42">
        <f>EXP(-'Yield curve'!L368*$L$9/100)</f>
        <v>0.40424263484429407</v>
      </c>
      <c r="M379" s="42">
        <f>EXP(-'Yield curve'!M368*$M$9/100)</f>
        <v>0.37211214689281763</v>
      </c>
      <c r="N379" s="42">
        <f>EXP(-'Yield curve'!N368*$N$9/100)</f>
        <v>0.34250809038390323</v>
      </c>
      <c r="O379" s="42">
        <f>EXP(-'Yield curve'!O368*$O$9/100)</f>
        <v>0.31523401853432381</v>
      </c>
      <c r="P379" s="42">
        <f>EXP(-'Yield curve'!P368*$P$9/100)</f>
        <v>0.29010858356365526</v>
      </c>
      <c r="Q379" s="42">
        <f>EXP(-'Yield curve'!Q368*$Q$9/100)</f>
        <v>0.26619663871944516</v>
      </c>
      <c r="R379" s="42">
        <f>EXP(-'Yield curve'!R368*$R$9/100)</f>
        <v>0.24414816606792908</v>
      </c>
      <c r="S379" s="42">
        <f>EXP(-'Yield curve'!S368*$S$9/100)</f>
        <v>0.22382741339754983</v>
      </c>
      <c r="T379" s="42">
        <f>EXP(-'Yield curve'!T368*$T$9/100)</f>
        <v>0.20510771475675998</v>
      </c>
      <c r="U379" s="39">
        <f>EXP(-'Yield curve'!U368*$U$9/100)</f>
        <v>0.18787094775072993</v>
      </c>
      <c r="V379" s="39">
        <f t="shared" si="6"/>
        <v>74.326450081277102</v>
      </c>
      <c r="W379" s="39">
        <f t="shared" si="7"/>
        <v>5.1251237330943509</v>
      </c>
      <c r="X379" s="13"/>
      <c r="Y379" s="39"/>
      <c r="Z379" s="13"/>
      <c r="AA379" s="39">
        <f t="shared" si="13"/>
        <v>1.3899855764447633E-3</v>
      </c>
    </row>
    <row r="380" spans="1:27">
      <c r="A380" s="237">
        <v>42607</v>
      </c>
      <c r="B380" s="42">
        <f>EXP(-'Yield curve'!B369*$B$9/100)</f>
        <v>0.91219636462072273</v>
      </c>
      <c r="C380" s="42">
        <f>EXP(-'Yield curve'!C369*$C$9/100)</f>
        <v>0.83577152391683107</v>
      </c>
      <c r="D380" s="42">
        <f>EXP(-'Yield curve'!D369*$D$9/100)</f>
        <v>0.76751289374050635</v>
      </c>
      <c r="E380" s="42">
        <f>EXP(-'Yield curve'!E369*$E$9/100)</f>
        <v>0.70624011011254628</v>
      </c>
      <c r="F380" s="42">
        <f>EXP(-'Yield curve'!F369*$F$9/100)</f>
        <v>0.65148559055418176</v>
      </c>
      <c r="G380" s="42">
        <f>EXP(-'Yield curve'!G369*$G$9/100)</f>
        <v>0.60121660603665206</v>
      </c>
      <c r="H380" s="42">
        <f>EXP(-'Yield curve'!H369*$H$9/100)</f>
        <v>0.55582599074594186</v>
      </c>
      <c r="I380" s="42">
        <f>EXP(-'Yield curve'!I369*$I$9/100)</f>
        <v>0.51286976607909629</v>
      </c>
      <c r="J380" s="42">
        <f>EXP(-'Yield curve'!J369*$J$9/100)</f>
        <v>0.47364366576014527</v>
      </c>
      <c r="K380" s="42">
        <f>EXP(-'Yield curve'!K369*$K$9/100)</f>
        <v>0.43779697651695965</v>
      </c>
      <c r="L380" s="42">
        <f>EXP(-'Yield curve'!L369*$L$9/100)</f>
        <v>0.40317684175419666</v>
      </c>
      <c r="M380" s="42">
        <f>EXP(-'Yield curve'!M369*$M$9/100)</f>
        <v>0.37130925209407722</v>
      </c>
      <c r="N380" s="42">
        <f>EXP(-'Yield curve'!N369*$N$9/100)</f>
        <v>0.34197419431011611</v>
      </c>
      <c r="O380" s="42">
        <f>EXP(-'Yield curve'!O369*$O$9/100)</f>
        <v>0.31496933314218317</v>
      </c>
      <c r="P380" s="42">
        <f>EXP(-'Yield curve'!P369*$P$9/100)</f>
        <v>0.29010858356365526</v>
      </c>
      <c r="Q380" s="42">
        <f>EXP(-'Yield curve'!Q369*$Q$9/100)</f>
        <v>0.26619663871944516</v>
      </c>
      <c r="R380" s="42">
        <f>EXP(-'Yield curve'!R369*$R$9/100)</f>
        <v>0.24414816606792908</v>
      </c>
      <c r="S380" s="42">
        <f>EXP(-'Yield curve'!S369*$S$9/100)</f>
        <v>0.22382741339754983</v>
      </c>
      <c r="T380" s="42">
        <f>EXP(-'Yield curve'!T369*$T$9/100)</f>
        <v>0.20510771475675998</v>
      </c>
      <c r="U380" s="39">
        <f>EXP(-'Yield curve'!U369*$U$9/100)</f>
        <v>0.18787094775072993</v>
      </c>
      <c r="V380" s="39">
        <f t="shared" si="6"/>
        <v>74.223280791540446</v>
      </c>
      <c r="W380" s="39">
        <f t="shared" si="7"/>
        <v>5.1242743905602968</v>
      </c>
      <c r="X380" s="13"/>
      <c r="Y380" s="39"/>
      <c r="Z380" s="13"/>
      <c r="AA380" s="39">
        <f t="shared" si="13"/>
        <v>2.2324688363049017E-3</v>
      </c>
    </row>
    <row r="381" spans="1:27">
      <c r="A381" s="237">
        <v>42606</v>
      </c>
      <c r="B381" s="42">
        <f>EXP(-'Yield curve'!B370*$B$9/100)</f>
        <v>0.91164921096446172</v>
      </c>
      <c r="C381" s="42">
        <f>EXP(-'Yield curve'!C370*$C$9/100)</f>
        <v>0.83543728216007229</v>
      </c>
      <c r="D381" s="42">
        <f>EXP(-'Yield curve'!D370*$D$9/100)</f>
        <v>0.76705252412895664</v>
      </c>
      <c r="E381" s="42">
        <f>EXP(-'Yield curve'!E370*$E$9/100)</f>
        <v>0.70553422300481161</v>
      </c>
      <c r="F381" s="42">
        <f>EXP(-'Yield curve'!F370*$F$9/100)</f>
        <v>0.65050909472331653</v>
      </c>
      <c r="G381" s="42">
        <f>EXP(-'Yield curve'!G370*$G$9/100)</f>
        <v>0.60013538953256818</v>
      </c>
      <c r="H381" s="42">
        <f>EXP(-'Yield curve'!H370*$H$9/100)</f>
        <v>0.55465998090421786</v>
      </c>
      <c r="I381" s="42">
        <f>EXP(-'Yield curve'!I370*$I$9/100)</f>
        <v>0.51150393528665639</v>
      </c>
      <c r="J381" s="42">
        <f>EXP(-'Yield curve'!J370*$J$9/100)</f>
        <v>0.47208321781834695</v>
      </c>
      <c r="K381" s="42">
        <f>EXP(-'Yield curve'!K370*$K$9/100)</f>
        <v>0.43604928632153561</v>
      </c>
      <c r="L381" s="42">
        <f>EXP(-'Yield curve'!L370*$L$9/100)</f>
        <v>0.40114191962967127</v>
      </c>
      <c r="M381" s="42">
        <f>EXP(-'Yield curve'!M370*$M$9/100)</f>
        <v>0.36899949629379786</v>
      </c>
      <c r="N381" s="42">
        <f>EXP(-'Yield curve'!N370*$N$9/100)</f>
        <v>0.33940540538921798</v>
      </c>
      <c r="O381" s="42">
        <f>EXP(-'Yield curve'!O370*$O$9/100)</f>
        <v>0.31215981336188175</v>
      </c>
      <c r="P381" s="42">
        <f>EXP(-'Yield curve'!P370*$P$9/100)</f>
        <v>0.28707837984570161</v>
      </c>
      <c r="Q381" s="42">
        <f>EXP(-'Yield curve'!Q370*$Q$9/100)</f>
        <v>0.26323187006191973</v>
      </c>
      <c r="R381" s="42">
        <f>EXP(-'Yield curve'!R370*$R$9/100)</f>
        <v>0.24126002143472131</v>
      </c>
      <c r="S381" s="42">
        <f>EXP(-'Yield curve'!S370*$S$9/100)</f>
        <v>0.22102488102012377</v>
      </c>
      <c r="T381" s="42">
        <f>EXP(-'Yield curve'!T370*$T$9/100)</f>
        <v>0.20239784274502703</v>
      </c>
      <c r="U381" s="39">
        <f>EXP(-'Yield curve'!U370*$U$9/100)</f>
        <v>0.18525908021533122</v>
      </c>
      <c r="V381" s="39">
        <f t="shared" si="6"/>
        <v>74.057948728922455</v>
      </c>
      <c r="W381" s="39">
        <f t="shared" si="7"/>
        <v>5.1090716770444411</v>
      </c>
      <c r="X381" s="13"/>
      <c r="Y381" s="39"/>
      <c r="Z381" s="13"/>
      <c r="AA381" s="39">
        <f t="shared" si="13"/>
        <v>-1.6809909001199719E-3</v>
      </c>
    </row>
    <row r="382" spans="1:27">
      <c r="A382" s="237">
        <v>42605</v>
      </c>
      <c r="B382" s="42">
        <f>EXP(-'Yield curve'!B371*$B$9/100)</f>
        <v>0.91137575722128483</v>
      </c>
      <c r="C382" s="42">
        <f>EXP(-'Yield curve'!C371*$C$9/100)</f>
        <v>0.83476919960299811</v>
      </c>
      <c r="D382" s="42">
        <f>EXP(-'Yield curve'!D371*$D$9/100)</f>
        <v>0.76659243065632388</v>
      </c>
      <c r="E382" s="42">
        <f>EXP(-'Yield curve'!E371*$E$9/100)</f>
        <v>0.7056753439610377</v>
      </c>
      <c r="F382" s="42">
        <f>EXP(-'Yield curve'!F371*$F$9/100)</f>
        <v>0.65148559055418176</v>
      </c>
      <c r="G382" s="42">
        <f>EXP(-'Yield curve'!G371*$G$9/100)</f>
        <v>0.60139699807591596</v>
      </c>
      <c r="H382" s="42">
        <f>EXP(-'Yield curve'!H371*$H$9/100)</f>
        <v>0.556215205148612</v>
      </c>
      <c r="I382" s="42">
        <f>EXP(-'Yield curve'!I371*$I$9/100)</f>
        <v>0.51328022605405832</v>
      </c>
      <c r="J382" s="42">
        <f>EXP(-'Yield curve'!J371*$J$9/100)</f>
        <v>0.47407013694257466</v>
      </c>
      <c r="K382" s="42">
        <f>EXP(-'Yield curve'!K371*$K$9/100)</f>
        <v>0.43823499246494924</v>
      </c>
      <c r="L382" s="42">
        <f>EXP(-'Yield curve'!L371*$L$9/100)</f>
        <v>0.40344302630099232</v>
      </c>
      <c r="M382" s="42">
        <f>EXP(-'Yield curve'!M371*$M$9/100)</f>
        <v>0.3713983770091418</v>
      </c>
      <c r="N382" s="42">
        <f>EXP(-'Yield curve'!N371*$N$9/100)</f>
        <v>0.34188529257732153</v>
      </c>
      <c r="O382" s="42">
        <f>EXP(-'Yield curve'!O371*$O$9/100)</f>
        <v>0.31470486999241709</v>
      </c>
      <c r="P382" s="42">
        <f>EXP(-'Yield curve'!P371*$P$9/100)</f>
        <v>0.28967374689734143</v>
      </c>
      <c r="Q382" s="42">
        <f>EXP(-'Yield curve'!Q371*$Q$9/100)</f>
        <v>0.26577106464754069</v>
      </c>
      <c r="R382" s="42">
        <f>EXP(-'Yield curve'!R371*$R$9/100)</f>
        <v>0.24373346677988189</v>
      </c>
      <c r="S382" s="42">
        <f>EXP(-'Yield curve'!S371*$S$9/100)</f>
        <v>0.22342488643638164</v>
      </c>
      <c r="T382" s="42">
        <f>EXP(-'Yield curve'!T371*$T$9/100)</f>
        <v>0.20471838008378634</v>
      </c>
      <c r="U382" s="39">
        <f>EXP(-'Yield curve'!U371*$U$9/100)</f>
        <v>0.18749558134675462</v>
      </c>
      <c r="V382" s="39">
        <f t="shared" si="6"/>
        <v>74.182649086984469</v>
      </c>
      <c r="W382" s="39">
        <f t="shared" si="7"/>
        <v>5.1248700004561965</v>
      </c>
      <c r="X382" s="13"/>
      <c r="Y382" s="39"/>
      <c r="Z382" s="13"/>
      <c r="AA382" s="39">
        <f t="shared" si="13"/>
        <v>2.1474344180356653E-3</v>
      </c>
    </row>
    <row r="383" spans="1:27">
      <c r="A383" s="237">
        <v>42604</v>
      </c>
      <c r="B383" s="42">
        <f>EXP(-'Yield curve'!B372*$B$9/100)</f>
        <v>0.91146689935403757</v>
      </c>
      <c r="C383" s="42">
        <f>EXP(-'Yield curve'!C372*$C$9/100)</f>
        <v>0.83443535869578955</v>
      </c>
      <c r="D383" s="42">
        <f>EXP(-'Yield curve'!D372*$D$9/100)</f>
        <v>0.76613261315697434</v>
      </c>
      <c r="E383" s="42">
        <f>EXP(-'Yield curve'!E372*$E$9/100)</f>
        <v>0.7048290414313586</v>
      </c>
      <c r="F383" s="42">
        <f>EXP(-'Yield curve'!F372*$F$9/100)</f>
        <v>0.6501839214760412</v>
      </c>
      <c r="G383" s="42">
        <f>EXP(-'Yield curve'!G372*$G$9/100)</f>
        <v>0.59995537591910053</v>
      </c>
      <c r="H383" s="42">
        <f>EXP(-'Yield curve'!H372*$H$9/100)</f>
        <v>0.55465998090421786</v>
      </c>
      <c r="I383" s="42">
        <f>EXP(-'Yield curve'!I372*$I$9/100)</f>
        <v>0.51150393528665639</v>
      </c>
      <c r="J383" s="42">
        <f>EXP(-'Yield curve'!J372*$J$9/100)</f>
        <v>0.47208321781834695</v>
      </c>
      <c r="K383" s="42">
        <f>EXP(-'Yield curve'!K372*$K$9/100)</f>
        <v>0.43604928632153561</v>
      </c>
      <c r="L383" s="42">
        <f>EXP(-'Yield curve'!L372*$L$9/100)</f>
        <v>0.4012301805603361</v>
      </c>
      <c r="M383" s="42">
        <f>EXP(-'Yield curve'!M372*$M$9/100)</f>
        <v>0.3691766585675631</v>
      </c>
      <c r="N383" s="42">
        <f>EXP(-'Yield curve'!N372*$N$9/100)</f>
        <v>0.3396702448793954</v>
      </c>
      <c r="O383" s="42">
        <f>EXP(-'Yield curve'!O372*$O$9/100)</f>
        <v>0.3125096282125962</v>
      </c>
      <c r="P383" s="42">
        <f>EXP(-'Yield curve'!P372*$P$9/100)</f>
        <v>0.28750932054018968</v>
      </c>
      <c r="Q383" s="42">
        <f>EXP(-'Yield curve'!Q372*$Q$9/100)</f>
        <v>0.26356902258718262</v>
      </c>
      <c r="R383" s="42">
        <f>EXP(-'Yield curve'!R372*$R$9/100)</f>
        <v>0.24150623220272996</v>
      </c>
      <c r="S383" s="42">
        <f>EXP(-'Yield curve'!S372*$S$9/100)</f>
        <v>0.22118407623785932</v>
      </c>
      <c r="T383" s="42">
        <f>EXP(-'Yield curve'!T372*$T$9/100)</f>
        <v>0.20247476854024551</v>
      </c>
      <c r="U383" s="39">
        <f>EXP(-'Yield curve'!U372*$U$9/100)</f>
        <v>0.18525908021533122</v>
      </c>
      <c r="V383" s="39">
        <f t="shared" si="6"/>
        <v>74.023688071469863</v>
      </c>
      <c r="W383" s="39">
        <f t="shared" si="7"/>
        <v>5.1102430416927751</v>
      </c>
      <c r="X383" s="13"/>
      <c r="Y383" s="39"/>
      <c r="Z383" s="13"/>
      <c r="AA383" s="39">
        <f t="shared" si="13"/>
        <v>-1.0206051621363121E-3</v>
      </c>
    </row>
    <row r="384" spans="1:27">
      <c r="A384" s="237">
        <v>42601</v>
      </c>
      <c r="B384" s="42">
        <f>EXP(-'Yield curve'!B373*$B$9/100)</f>
        <v>0.91146689935403757</v>
      </c>
      <c r="C384" s="42">
        <f>EXP(-'Yield curve'!C373*$C$9/100)</f>
        <v>0.83460226245734848</v>
      </c>
      <c r="D384" s="42">
        <f>EXP(-'Yield curve'!D373*$D$9/100)</f>
        <v>0.76636248742033697</v>
      </c>
      <c r="E384" s="42">
        <f>EXP(-'Yield curve'!E373*$E$9/100)</f>
        <v>0.70539313026995443</v>
      </c>
      <c r="F384" s="42">
        <f>EXP(-'Yield curve'!F373*$F$9/100)</f>
        <v>0.65115992918103249</v>
      </c>
      <c r="G384" s="42">
        <f>EXP(-'Yield curve'!G373*$G$9/100)</f>
        <v>0.60103626810688304</v>
      </c>
      <c r="H384" s="42">
        <f>EXP(-'Yield curve'!H373*$H$9/100)</f>
        <v>0.55582599074594186</v>
      </c>
      <c r="I384" s="42">
        <f>EXP(-'Yield curve'!I373*$I$9/100)</f>
        <v>0.5127330190418905</v>
      </c>
      <c r="J384" s="42">
        <f>EXP(-'Yield curve'!J373*$J$9/100)</f>
        <v>0.47335956479950037</v>
      </c>
      <c r="K384" s="42">
        <f>EXP(-'Yield curve'!K373*$K$9/100)</f>
        <v>0.43735939836598303</v>
      </c>
      <c r="L384" s="42">
        <f>EXP(-'Yield curve'!L373*$L$9/100)</f>
        <v>0.4023793413934238</v>
      </c>
      <c r="M384" s="42">
        <f>EXP(-'Yield curve'!M373*$M$9/100)</f>
        <v>0.37015257258587475</v>
      </c>
      <c r="N384" s="42">
        <f>EXP(-'Yield curve'!N373*$N$9/100)</f>
        <v>0.34046600392739462</v>
      </c>
      <c r="O384" s="42">
        <f>EXP(-'Yield curve'!O373*$O$9/100)</f>
        <v>0.31312274774475435</v>
      </c>
      <c r="P384" s="42">
        <f>EXP(-'Yield curve'!P373*$P$9/100)</f>
        <v>0.28794090813077022</v>
      </c>
      <c r="Q384" s="42">
        <f>EXP(-'Yield curve'!Q373*$Q$9/100)</f>
        <v>0.26399107057167281</v>
      </c>
      <c r="R384" s="42">
        <f>EXP(-'Yield curve'!R373*$R$9/100)</f>
        <v>0.24191714197181757</v>
      </c>
      <c r="S384" s="42">
        <f>EXP(-'Yield curve'!S373*$S$9/100)</f>
        <v>0.2215825661083787</v>
      </c>
      <c r="T384" s="42">
        <f>EXP(-'Yield curve'!T373*$T$9/100)</f>
        <v>0.20285983629900159</v>
      </c>
      <c r="U384" s="39">
        <f>EXP(-'Yield curve'!U373*$U$9/100)</f>
        <v>0.18562996914105792</v>
      </c>
      <c r="V384" s="39">
        <f t="shared" si="6"/>
        <v>74.099314214067505</v>
      </c>
      <c r="W384" s="39">
        <f t="shared" si="7"/>
        <v>5.1142100706852496</v>
      </c>
      <c r="X384" s="13"/>
      <c r="Y384" s="39"/>
      <c r="Z384" s="13"/>
      <c r="AA384" s="39">
        <f t="shared" si="13"/>
        <v>6.4547108169055178E-5</v>
      </c>
    </row>
    <row r="385" spans="1:27">
      <c r="A385" s="237">
        <v>42600</v>
      </c>
      <c r="B385" s="42">
        <f>EXP(-'Yield curve'!B374*$B$9/100)</f>
        <v>0.91110238550192657</v>
      </c>
      <c r="C385" s="42">
        <f>EXP(-'Yield curve'!C374*$C$9/100)</f>
        <v>0.83443535869578955</v>
      </c>
      <c r="D385" s="42">
        <f>EXP(-'Yield curve'!D374*$D$9/100)</f>
        <v>0.76590280784554754</v>
      </c>
      <c r="E385" s="42">
        <f>EXP(-'Yield curve'!E374*$E$9/100)</f>
        <v>0.70468808971871344</v>
      </c>
      <c r="F385" s="42">
        <f>EXP(-'Yield curve'!F374*$F$9/100)</f>
        <v>0.6501839214760412</v>
      </c>
      <c r="G385" s="42">
        <f>EXP(-'Yield curve'!G374*$G$9/100)</f>
        <v>0.60031545715822132</v>
      </c>
      <c r="H385" s="42">
        <f>EXP(-'Yield curve'!H374*$H$9/100)</f>
        <v>0.55543704869801824</v>
      </c>
      <c r="I385" s="42">
        <f>EXP(-'Yield curve'!I374*$I$9/100)</f>
        <v>0.51259630846569959</v>
      </c>
      <c r="J385" s="42">
        <f>EXP(-'Yield curve'!J374*$J$9/100)</f>
        <v>0.47350159397225089</v>
      </c>
      <c r="K385" s="42">
        <f>EXP(-'Yield curve'!K374*$K$9/100)</f>
        <v>0.43779697651695965</v>
      </c>
      <c r="L385" s="42">
        <f>EXP(-'Yield curve'!L374*$L$9/100)</f>
        <v>0.40291083283123957</v>
      </c>
      <c r="M385" s="42">
        <f>EXP(-'Yield curve'!M374*$M$9/100)</f>
        <v>0.37077495155977369</v>
      </c>
      <c r="N385" s="42">
        <f>EXP(-'Yield curve'!N374*$N$9/100)</f>
        <v>0.34117491022252616</v>
      </c>
      <c r="O385" s="42">
        <f>EXP(-'Yield curve'!O374*$O$9/100)</f>
        <v>0.31391281213209715</v>
      </c>
      <c r="P385" s="42">
        <f>EXP(-'Yield curve'!P374*$P$9/100)</f>
        <v>0.28880602788595566</v>
      </c>
      <c r="Q385" s="42">
        <f>EXP(-'Yield curve'!Q374*$Q$9/100)</f>
        <v>0.2649219565382156</v>
      </c>
      <c r="R385" s="42">
        <f>EXP(-'Yield curve'!R374*$R$9/100)</f>
        <v>0.24290618017700777</v>
      </c>
      <c r="S385" s="42">
        <f>EXP(-'Yield curve'!S374*$S$9/100)</f>
        <v>0.22262200290268525</v>
      </c>
      <c r="T385" s="42">
        <f>EXP(-'Yield curve'!T374*$T$9/100)</f>
        <v>0.2039419264357315</v>
      </c>
      <c r="U385" s="39">
        <f>EXP(-'Yield curve'!U374*$U$9/100)</f>
        <v>0.18674709698806377</v>
      </c>
      <c r="V385" s="39">
        <f t="shared" si="6"/>
        <v>74.094531626319878</v>
      </c>
      <c r="W385" s="39">
        <f t="shared" si="7"/>
        <v>5.1211481697147336</v>
      </c>
      <c r="X385" s="13"/>
      <c r="Y385" s="39"/>
      <c r="Z385" s="13"/>
      <c r="AA385" s="39">
        <f t="shared" si="13"/>
        <v>1.5274112946506158E-3</v>
      </c>
    </row>
    <row r="386" spans="1:27">
      <c r="A386" s="237">
        <v>42599</v>
      </c>
      <c r="B386" s="42">
        <f>EXP(-'Yield curve'!B375*$B$9/100)</f>
        <v>0.91119350029614055</v>
      </c>
      <c r="C386" s="42">
        <f>EXP(-'Yield curve'!C375*$C$9/100)</f>
        <v>0.83393484764890147</v>
      </c>
      <c r="D386" s="42">
        <f>EXP(-'Yield curve'!D375*$D$9/100)</f>
        <v>0.7645254228098517</v>
      </c>
      <c r="E386" s="42">
        <f>EXP(-'Yield curve'!E375*$E$9/100)</f>
        <v>0.70299886618245933</v>
      </c>
      <c r="F386" s="42">
        <f>EXP(-'Yield curve'!F375*$F$9/100)</f>
        <v>0.6482362926156251</v>
      </c>
      <c r="G386" s="42">
        <f>EXP(-'Yield curve'!G375*$G$9/100)</f>
        <v>0.59833768127463838</v>
      </c>
      <c r="H386" s="42">
        <f>EXP(-'Yield curve'!H375*$H$9/100)</f>
        <v>0.5534964171139084</v>
      </c>
      <c r="I386" s="42">
        <f>EXP(-'Yield curve'!I375*$I$9/100)</f>
        <v>0.51068618336618787</v>
      </c>
      <c r="J386" s="42">
        <f>EXP(-'Yield curve'!J375*$J$9/100)</f>
        <v>0.47165853405866848</v>
      </c>
      <c r="K386" s="42">
        <f>EXP(-'Yield curve'!K375*$K$9/100)</f>
        <v>0.43604928632153561</v>
      </c>
      <c r="L386" s="42">
        <f>EXP(-'Yield curve'!L375*$L$9/100)</f>
        <v>0.40140676068456121</v>
      </c>
      <c r="M386" s="42">
        <f>EXP(-'Yield curve'!M375*$M$9/100)</f>
        <v>0.36953123833084256</v>
      </c>
      <c r="N386" s="42">
        <f>EXP(-'Yield curve'!N375*$N$9/100)</f>
        <v>0.34020054398716676</v>
      </c>
      <c r="O386" s="42">
        <f>EXP(-'Yield curve'!O375*$O$9/100)</f>
        <v>0.31321043438968038</v>
      </c>
      <c r="P386" s="42">
        <f>EXP(-'Yield curve'!P375*$P$9/100)</f>
        <v>0.28837314358851557</v>
      </c>
      <c r="Q386" s="42">
        <f>EXP(-'Yield curve'!Q375*$Q$9/100)</f>
        <v>0.26475246073047509</v>
      </c>
      <c r="R386" s="42">
        <f>EXP(-'Yield curve'!R375*$R$9/100)</f>
        <v>0.24298878231983656</v>
      </c>
      <c r="S386" s="42">
        <f>EXP(-'Yield curve'!S375*$S$9/100)</f>
        <v>0.22294280951218864</v>
      </c>
      <c r="T386" s="42">
        <f>EXP(-'Yield curve'!T375*$T$9/100)</f>
        <v>0.2044851341059587</v>
      </c>
      <c r="U386" s="39">
        <f>EXP(-'Yield curve'!U375*$U$9/100)</f>
        <v>0.18749558134675462</v>
      </c>
      <c r="V386" s="39">
        <f t="shared" si="6"/>
        <v>73.981531399664476</v>
      </c>
      <c r="W386" s="39">
        <f t="shared" si="7"/>
        <v>5.1221096416482128</v>
      </c>
      <c r="X386" s="13"/>
      <c r="Y386" s="39"/>
      <c r="Z386" s="13"/>
      <c r="AA386" s="39">
        <f t="shared" si="13"/>
        <v>-1.3728524881475579E-3</v>
      </c>
    </row>
    <row r="387" spans="1:27">
      <c r="A387" s="237">
        <v>42598</v>
      </c>
      <c r="B387" s="42">
        <f>EXP(-'Yield curve'!B376*$B$9/100)</f>
        <v>0.91119350029614055</v>
      </c>
      <c r="C387" s="42">
        <f>EXP(-'Yield curve'!C376*$C$9/100)</f>
        <v>0.83376807735695679</v>
      </c>
      <c r="D387" s="42">
        <f>EXP(-'Yield curve'!D376*$D$9/100)</f>
        <v>0.7645254228098517</v>
      </c>
      <c r="E387" s="42">
        <f>EXP(-'Yield curve'!E376*$E$9/100)</f>
        <v>0.70370221666527055</v>
      </c>
      <c r="F387" s="42">
        <f>EXP(-'Yield curve'!F376*$F$9/100)</f>
        <v>0.64985891077474955</v>
      </c>
      <c r="G387" s="42">
        <f>EXP(-'Yield curve'!G376*$G$9/100)</f>
        <v>0.60031545715822132</v>
      </c>
      <c r="H387" s="42">
        <f>EXP(-'Yield curve'!H376*$H$9/100)</f>
        <v>0.55582599074594186</v>
      </c>
      <c r="I387" s="42">
        <f>EXP(-'Yield curve'!I376*$I$9/100)</f>
        <v>0.51286976607909629</v>
      </c>
      <c r="J387" s="42">
        <f>EXP(-'Yield curve'!J376*$J$9/100)</f>
        <v>0.47364366576014527</v>
      </c>
      <c r="K387" s="42">
        <f>EXP(-'Yield curve'!K376*$K$9/100)</f>
        <v>0.43779697651695965</v>
      </c>
      <c r="L387" s="42">
        <f>EXP(-'Yield curve'!L376*$L$9/100)</f>
        <v>0.4029994829656196</v>
      </c>
      <c r="M387" s="42">
        <f>EXP(-'Yield curve'!M376*$M$9/100)</f>
        <v>0.37095296625663171</v>
      </c>
      <c r="N387" s="42">
        <f>EXP(-'Yield curve'!N376*$N$9/100)</f>
        <v>0.34144113046489688</v>
      </c>
      <c r="O387" s="42">
        <f>EXP(-'Yield curve'!O376*$O$9/100)</f>
        <v>0.31426459144132568</v>
      </c>
      <c r="P387" s="42">
        <f>EXP(-'Yield curve'!P376*$P$9/100)</f>
        <v>0.28923956199708029</v>
      </c>
      <c r="Q387" s="42">
        <f>EXP(-'Yield curve'!Q376*$Q$9/100)</f>
        <v>0.26551604685360547</v>
      </c>
      <c r="R387" s="42">
        <f>EXP(-'Yield curve'!R376*$R$9/100)</f>
        <v>0.24365061148737463</v>
      </c>
      <c r="S387" s="42">
        <f>EXP(-'Yield curve'!S376*$S$9/100)</f>
        <v>0.22350533387516883</v>
      </c>
      <c r="T387" s="42">
        <f>EXP(-'Yield curve'!T376*$T$9/100)</f>
        <v>0.2049518921136495</v>
      </c>
      <c r="U387" s="39">
        <f>EXP(-'Yield curve'!U376*$U$9/100)</f>
        <v>0.18787094775072993</v>
      </c>
      <c r="V387" s="39">
        <f t="shared" si="6"/>
        <v>74.08323675557439</v>
      </c>
      <c r="W387" s="39">
        <f t="shared" si="7"/>
        <v>5.1273237360163915</v>
      </c>
      <c r="X387" s="13"/>
      <c r="Y387" s="39"/>
      <c r="Z387" s="13"/>
      <c r="AA387" s="39">
        <f t="shared" si="13"/>
        <v>2.0348152574833911E-4</v>
      </c>
    </row>
    <row r="388" spans="1:27">
      <c r="A388" s="237">
        <v>42597</v>
      </c>
      <c r="B388" s="42">
        <f>EXP(-'Yield curve'!B377*$B$9/100)</f>
        <v>0.91119350029614055</v>
      </c>
      <c r="C388" s="42">
        <f>EXP(-'Yield curve'!C377*$C$9/100)</f>
        <v>0.83426848831164502</v>
      </c>
      <c r="D388" s="42">
        <f>EXP(-'Yield curve'!D377*$D$9/100)</f>
        <v>0.76521380541608752</v>
      </c>
      <c r="E388" s="42">
        <f>EXP(-'Yield curve'!E377*$E$9/100)</f>
        <v>0.70412456468700579</v>
      </c>
      <c r="F388" s="42">
        <f>EXP(-'Yield curve'!F377*$F$9/100)</f>
        <v>0.64985891077474955</v>
      </c>
      <c r="G388" s="42">
        <f>EXP(-'Yield curve'!G377*$G$9/100)</f>
        <v>0.60013538953256818</v>
      </c>
      <c r="H388" s="42">
        <f>EXP(-'Yield curve'!H377*$H$9/100)</f>
        <v>0.55543704869801824</v>
      </c>
      <c r="I388" s="42">
        <f>EXP(-'Yield curve'!I377*$I$9/100)</f>
        <v>0.51245963434080199</v>
      </c>
      <c r="J388" s="42">
        <f>EXP(-'Yield curve'!J377*$J$9/100)</f>
        <v>0.47321757822911098</v>
      </c>
      <c r="K388" s="42">
        <f>EXP(-'Yield curve'!K377*$K$9/100)</f>
        <v>0.43735939836598303</v>
      </c>
      <c r="L388" s="42">
        <f>EXP(-'Yield curve'!L377*$L$9/100)</f>
        <v>0.40246787458682459</v>
      </c>
      <c r="M388" s="42">
        <f>EXP(-'Yield curve'!M377*$M$9/100)</f>
        <v>0.37033028846911592</v>
      </c>
      <c r="N388" s="42">
        <f>EXP(-'Yield curve'!N377*$N$9/100)</f>
        <v>0.34073167100714974</v>
      </c>
      <c r="O388" s="42">
        <f>EXP(-'Yield curve'!O377*$O$9/100)</f>
        <v>0.3134736416861556</v>
      </c>
      <c r="P388" s="42">
        <f>EXP(-'Yield curve'!P377*$P$9/100)</f>
        <v>0.28837314358851557</v>
      </c>
      <c r="Q388" s="42">
        <f>EXP(-'Yield curve'!Q377*$Q$9/100)</f>
        <v>0.26466775349692151</v>
      </c>
      <c r="R388" s="42">
        <f>EXP(-'Yield curve'!R377*$R$9/100)</f>
        <v>0.24282360611413373</v>
      </c>
      <c r="S388" s="42">
        <f>EXP(-'Yield curve'!S377*$S$9/100)</f>
        <v>0.22270216125136735</v>
      </c>
      <c r="T388" s="42">
        <f>EXP(-'Yield curve'!T377*$T$9/100)</f>
        <v>0.20417455280370456</v>
      </c>
      <c r="U388" s="39">
        <f>EXP(-'Yield curve'!U377*$U$9/100)</f>
        <v>0.18712096492535454</v>
      </c>
      <c r="V388" s="39">
        <f t="shared" si="6"/>
        <v>74.068165252299465</v>
      </c>
      <c r="W388" s="39">
        <f t="shared" si="7"/>
        <v>5.12224854017248</v>
      </c>
      <c r="X388" s="13"/>
      <c r="Y388" s="39"/>
      <c r="Z388" s="13"/>
      <c r="AA388" s="39">
        <f t="shared" si="13"/>
        <v>1.9456236097954438E-3</v>
      </c>
    </row>
    <row r="389" spans="1:27">
      <c r="A389" s="237">
        <v>42594</v>
      </c>
      <c r="B389" s="42">
        <f>EXP(-'Yield curve'!B378*$B$9/100)</f>
        <v>0.91092018324565915</v>
      </c>
      <c r="C389" s="42">
        <f>EXP(-'Yield curve'!C378*$C$9/100)</f>
        <v>0.8336013404157353</v>
      </c>
      <c r="D389" s="42">
        <f>EXP(-'Yield curve'!D378*$D$9/100)</f>
        <v>0.76498427570564076</v>
      </c>
      <c r="E389" s="42">
        <f>EXP(-'Yield curve'!E378*$E$9/100)</f>
        <v>0.70384297118358619</v>
      </c>
      <c r="F389" s="42">
        <f>EXP(-'Yield curve'!F378*$F$9/100)</f>
        <v>0.64953406253818891</v>
      </c>
      <c r="G389" s="42">
        <f>EXP(-'Yield curve'!G378*$G$9/100)</f>
        <v>0.59959551066392158</v>
      </c>
      <c r="H389" s="42">
        <f>EXP(-'Yield curve'!H378*$H$9/100)</f>
        <v>0.55465998090421786</v>
      </c>
      <c r="I389" s="42">
        <f>EXP(-'Yield curve'!I378*$I$9/100)</f>
        <v>0.5113675524224367</v>
      </c>
      <c r="J389" s="42">
        <f>EXP(-'Yield curve'!J378*$J$9/100)</f>
        <v>0.47180005284564264</v>
      </c>
      <c r="K389" s="42">
        <f>EXP(-'Yield curve'!K378*$K$9/100)</f>
        <v>0.43561345498720044</v>
      </c>
      <c r="L389" s="42">
        <f>EXP(-'Yield curve'!L378*$L$9/100)</f>
        <v>0.4005246365034445</v>
      </c>
      <c r="M389" s="42">
        <f>EXP(-'Yield curve'!M378*$M$9/100)</f>
        <v>0.36820331756438524</v>
      </c>
      <c r="N389" s="42">
        <f>EXP(-'Yield curve'!N378*$N$9/100)</f>
        <v>0.33843609270765523</v>
      </c>
      <c r="O389" s="42">
        <f>EXP(-'Yield curve'!O378*$O$9/100)</f>
        <v>0.31102561713068888</v>
      </c>
      <c r="P389" s="42">
        <f>EXP(-'Yield curve'!P378*$P$9/100)</f>
        <v>0.28578942944988966</v>
      </c>
      <c r="Q389" s="42">
        <f>EXP(-'Yield curve'!Q378*$Q$9/100)</f>
        <v>0.26197138467069248</v>
      </c>
      <c r="R389" s="42">
        <f>EXP(-'Yield curve'!R378*$R$9/100)</f>
        <v>0.24003272758487962</v>
      </c>
      <c r="S389" s="42">
        <f>EXP(-'Yield curve'!S378*$S$9/100)</f>
        <v>0.21983456341262567</v>
      </c>
      <c r="T389" s="42">
        <f>EXP(-'Yield curve'!T378*$T$9/100)</f>
        <v>0.2012474567561171</v>
      </c>
      <c r="U389" s="39">
        <f>EXP(-'Yield curve'!U378*$U$9/100)</f>
        <v>0.18415085373814818</v>
      </c>
      <c r="V389" s="39">
        <f t="shared" si="6"/>
        <v>73.92433631822027</v>
      </c>
      <c r="W389" s="39">
        <f t="shared" si="7"/>
        <v>5.1051995326163659</v>
      </c>
      <c r="X389" s="13"/>
      <c r="Y389" s="39"/>
      <c r="Z389" s="13"/>
      <c r="AA389" s="39">
        <f t="shared" si="13"/>
        <v>-4.1465916210038367E-3</v>
      </c>
    </row>
    <row r="390" spans="1:27">
      <c r="A390" s="237">
        <v>42593</v>
      </c>
      <c r="B390" s="42">
        <f>EXP(-'Yield curve'!B379*$B$9/100)</f>
        <v>0.91101127981873642</v>
      </c>
      <c r="C390" s="42">
        <f>EXP(-'Yield curve'!C379*$C$9/100)</f>
        <v>0.83410165129824021</v>
      </c>
      <c r="D390" s="42">
        <f>EXP(-'Yield curve'!D379*$D$9/100)</f>
        <v>0.76659243065632388</v>
      </c>
      <c r="E390" s="42">
        <f>EXP(-'Yield curve'!E379*$E$9/100)</f>
        <v>0.70609887621438439</v>
      </c>
      <c r="F390" s="42">
        <f>EXP(-'Yield curve'!F379*$F$9/100)</f>
        <v>0.65246355222790053</v>
      </c>
      <c r="G390" s="42">
        <f>EXP(-'Yield curve'!G379*$G$9/100)</f>
        <v>0.6024804875204105</v>
      </c>
      <c r="H390" s="42">
        <f>EXP(-'Yield curve'!H379*$H$9/100)</f>
        <v>0.55738448439292054</v>
      </c>
      <c r="I390" s="42">
        <f>EXP(-'Yield curve'!I379*$I$9/100)</f>
        <v>0.51437639269832958</v>
      </c>
      <c r="J390" s="42">
        <f>EXP(-'Yield curve'!J379*$J$9/100)</f>
        <v>0.47506673028691759</v>
      </c>
      <c r="K390" s="42">
        <f>EXP(-'Yield curve'!K379*$K$9/100)</f>
        <v>0.43911233950446965</v>
      </c>
      <c r="L390" s="42">
        <f>EXP(-'Yield curve'!L379*$L$9/100)</f>
        <v>0.40424263484429407</v>
      </c>
      <c r="M390" s="42">
        <f>EXP(-'Yield curve'!M379*$M$9/100)</f>
        <v>0.37211214689281763</v>
      </c>
      <c r="N390" s="42">
        <f>EXP(-'Yield curve'!N379*$N$9/100)</f>
        <v>0.34250809038390323</v>
      </c>
      <c r="O390" s="42">
        <f>EXP(-'Yield curve'!O379*$O$9/100)</f>
        <v>0.31523401853432381</v>
      </c>
      <c r="P390" s="42">
        <f>EXP(-'Yield curve'!P379*$P$9/100)</f>
        <v>0.29010858356365526</v>
      </c>
      <c r="Q390" s="42">
        <f>EXP(-'Yield curve'!Q379*$Q$9/100)</f>
        <v>0.26619663871944516</v>
      </c>
      <c r="R390" s="42">
        <f>EXP(-'Yield curve'!R379*$R$9/100)</f>
        <v>0.24414816606792908</v>
      </c>
      <c r="S390" s="42">
        <f>EXP(-'Yield curve'!S379*$S$9/100)</f>
        <v>0.22382741339754983</v>
      </c>
      <c r="T390" s="42">
        <f>EXP(-'Yield curve'!T379*$T$9/100)</f>
        <v>0.20510771475675998</v>
      </c>
      <c r="U390" s="39">
        <f>EXP(-'Yield curve'!U379*$U$9/100)</f>
        <v>0.18787094775072993</v>
      </c>
      <c r="V390" s="39">
        <f t="shared" si="6"/>
        <v>74.232146715801136</v>
      </c>
      <c r="W390" s="39">
        <f t="shared" si="7"/>
        <v>5.1288249510546917</v>
      </c>
      <c r="X390" s="13"/>
      <c r="Y390" s="39"/>
      <c r="Z390" s="13"/>
      <c r="AA390" s="39">
        <f t="shared" si="13"/>
        <v>-5.7654693078501573E-5</v>
      </c>
    </row>
    <row r="391" spans="1:27">
      <c r="A391" s="237">
        <v>42592</v>
      </c>
      <c r="B391" s="42">
        <f>EXP(-'Yield curve'!B380*$B$9/100)</f>
        <v>0.91119350029614055</v>
      </c>
      <c r="C391" s="42">
        <f>EXP(-'Yield curve'!C380*$C$9/100)</f>
        <v>0.83426848831164502</v>
      </c>
      <c r="D391" s="42">
        <f>EXP(-'Yield curve'!D380*$D$9/100)</f>
        <v>0.76659243065632388</v>
      </c>
      <c r="E391" s="42">
        <f>EXP(-'Yield curve'!E380*$E$9/100)</f>
        <v>0.70609887621438439</v>
      </c>
      <c r="F391" s="42">
        <f>EXP(-'Yield curve'!F380*$F$9/100)</f>
        <v>0.65246355222790053</v>
      </c>
      <c r="G391" s="42">
        <f>EXP(-'Yield curve'!G380*$G$9/100)</f>
        <v>0.60266125878099996</v>
      </c>
      <c r="H391" s="42">
        <f>EXP(-'Yield curve'!H380*$H$9/100)</f>
        <v>0.55777479012306364</v>
      </c>
      <c r="I391" s="42">
        <f>EXP(-'Yield curve'!I380*$I$9/100)</f>
        <v>0.51465079994319618</v>
      </c>
      <c r="J391" s="42">
        <f>EXP(-'Yield curve'!J380*$J$9/100)</f>
        <v>0.47520927168614441</v>
      </c>
      <c r="K391" s="42">
        <f>EXP(-'Yield curve'!K380*$K$9/100)</f>
        <v>0.43911233950446965</v>
      </c>
      <c r="L391" s="42">
        <f>EXP(-'Yield curve'!L380*$L$9/100)</f>
        <v>0.40415371124658273</v>
      </c>
      <c r="M391" s="42">
        <f>EXP(-'Yield curve'!M380*$M$9/100)</f>
        <v>0.37193357592277038</v>
      </c>
      <c r="N391" s="42">
        <f>EXP(-'Yield curve'!N380*$N$9/100)</f>
        <v>0.34224103823728064</v>
      </c>
      <c r="O391" s="42">
        <f>EXP(-'Yield curve'!O380*$O$9/100)</f>
        <v>0.31488115407454903</v>
      </c>
      <c r="P391" s="42">
        <f>EXP(-'Yield curve'!P380*$P$9/100)</f>
        <v>0.28967374689734143</v>
      </c>
      <c r="Q391" s="42">
        <f>EXP(-'Yield curve'!Q380*$Q$9/100)</f>
        <v>0.26585612499715799</v>
      </c>
      <c r="R391" s="42">
        <f>EXP(-'Yield curve'!R380*$R$9/100)</f>
        <v>0.24389926190124483</v>
      </c>
      <c r="S391" s="42">
        <f>EXP(-'Yield curve'!S380*$S$9/100)</f>
        <v>0.22366631566204781</v>
      </c>
      <c r="T391" s="42">
        <f>EXP(-'Yield curve'!T380*$T$9/100)</f>
        <v>0.20502978863205379</v>
      </c>
      <c r="U391" s="39">
        <f>EXP(-'Yield curve'!U380*$U$9/100)</f>
        <v>0.18787094775072993</v>
      </c>
      <c r="V391" s="39">
        <f t="shared" si="6"/>
        <v>74.236426794203197</v>
      </c>
      <c r="W391" s="39">
        <f t="shared" si="7"/>
        <v>5.1283968235636266</v>
      </c>
      <c r="X391" s="13"/>
      <c r="Y391" s="39"/>
      <c r="Z391" s="13"/>
      <c r="AA391" s="39">
        <f t="shared" si="13"/>
        <v>7.463224795989376E-5</v>
      </c>
    </row>
    <row r="392" spans="1:27">
      <c r="A392" s="237">
        <v>42591</v>
      </c>
      <c r="B392" s="42">
        <f>EXP(-'Yield curve'!B381*$B$9/100)</f>
        <v>0.91110238550192657</v>
      </c>
      <c r="C392" s="42">
        <f>EXP(-'Yield curve'!C381*$C$9/100)</f>
        <v>0.83376807735695679</v>
      </c>
      <c r="D392" s="42">
        <f>EXP(-'Yield curve'!D381*$D$9/100)</f>
        <v>0.76567307146537389</v>
      </c>
      <c r="E392" s="42">
        <f>EXP(-'Yield curve'!E381*$E$9/100)</f>
        <v>0.70539313026995432</v>
      </c>
      <c r="F392" s="42">
        <f>EXP(-'Yield curve'!F381*$F$9/100)</f>
        <v>0.65213740199613923</v>
      </c>
      <c r="G392" s="42">
        <f>EXP(-'Yield curve'!G381*$G$9/100)</f>
        <v>0.6024804875204105</v>
      </c>
      <c r="H392" s="42">
        <f>EXP(-'Yield curve'!H381*$H$9/100)</f>
        <v>0.55777479012306364</v>
      </c>
      <c r="I392" s="42">
        <f>EXP(-'Yield curve'!I381*$I$9/100)</f>
        <v>0.51465079994319618</v>
      </c>
      <c r="J392" s="42">
        <f>EXP(-'Yield curve'!J381*$J$9/100)</f>
        <v>0.47520927168614441</v>
      </c>
      <c r="K392" s="42">
        <f>EXP(-'Yield curve'!K381*$K$9/100)</f>
        <v>0.43911233950446965</v>
      </c>
      <c r="L392" s="42">
        <f>EXP(-'Yield curve'!L381*$L$9/100)</f>
        <v>0.40424263484429407</v>
      </c>
      <c r="M392" s="42">
        <f>EXP(-'Yield curve'!M381*$M$9/100)</f>
        <v>0.37211214689281763</v>
      </c>
      <c r="N392" s="42">
        <f>EXP(-'Yield curve'!N381*$N$9/100)</f>
        <v>0.34250809038390323</v>
      </c>
      <c r="O392" s="42">
        <f>EXP(-'Yield curve'!O381*$O$9/100)</f>
        <v>0.31523401853432381</v>
      </c>
      <c r="P392" s="42">
        <f>EXP(-'Yield curve'!P381*$P$9/100)</f>
        <v>0.29010858356365526</v>
      </c>
      <c r="Q392" s="42">
        <f>EXP(-'Yield curve'!Q381*$Q$9/100)</f>
        <v>0.26645231019528864</v>
      </c>
      <c r="R392" s="42">
        <f>EXP(-'Yield curve'!R381*$R$9/100)</f>
        <v>0.24464673669584386</v>
      </c>
      <c r="S392" s="42">
        <f>EXP(-'Yield curve'!S381*$S$9/100)</f>
        <v>0.22455379031212505</v>
      </c>
      <c r="T392" s="42">
        <f>EXP(-'Yield curve'!T381*$T$9/100)</f>
        <v>0.20604514164498317</v>
      </c>
      <c r="U392" s="39">
        <f>EXP(-'Yield curve'!U381*$U$9/100)</f>
        <v>0.18900156188780515</v>
      </c>
      <c r="V392" s="39">
        <f t="shared" si="6"/>
        <v>74.230886776255034</v>
      </c>
      <c r="W392" s="39">
        <f t="shared" si="7"/>
        <v>5.1344564231964807</v>
      </c>
      <c r="X392" s="13"/>
      <c r="Y392" s="39"/>
      <c r="Z392" s="13"/>
      <c r="AA392" s="39">
        <f t="shared" si="13"/>
        <v>2.0841718834716527E-3</v>
      </c>
    </row>
    <row r="393" spans="1:27">
      <c r="A393" s="237">
        <v>42590</v>
      </c>
      <c r="B393" s="42">
        <f>EXP(-'Yield curve'!B382*$B$9/100)</f>
        <v>0.91128462420228951</v>
      </c>
      <c r="C393" s="42">
        <f>EXP(-'Yield curve'!C382*$C$9/100)</f>
        <v>0.8336013404157353</v>
      </c>
      <c r="D393" s="42">
        <f>EXP(-'Yield curve'!D382*$D$9/100)</f>
        <v>0.76498427570564076</v>
      </c>
      <c r="E393" s="42">
        <f>EXP(-'Yield curve'!E382*$E$9/100)</f>
        <v>0.70412456468700579</v>
      </c>
      <c r="F393" s="42">
        <f>EXP(-'Yield curve'!F382*$F$9/100)</f>
        <v>0.6501839214760412</v>
      </c>
      <c r="G393" s="42">
        <f>EXP(-'Yield curve'!G382*$G$9/100)</f>
        <v>0.60031545715822132</v>
      </c>
      <c r="H393" s="42">
        <f>EXP(-'Yield curve'!H382*$H$9/100)</f>
        <v>0.55543704869801824</v>
      </c>
      <c r="I393" s="42">
        <f>EXP(-'Yield curve'!I382*$I$9/100)</f>
        <v>0.51218639540601296</v>
      </c>
      <c r="J393" s="42">
        <f>EXP(-'Yield curve'!J382*$J$9/100)</f>
        <v>0.47265005771564655</v>
      </c>
      <c r="K393" s="42">
        <f>EXP(-'Yield curve'!K382*$K$9/100)</f>
        <v>0.43648555370519337</v>
      </c>
      <c r="L393" s="42">
        <f>EXP(-'Yield curve'!L382*$L$9/100)</f>
        <v>0.40184855106147443</v>
      </c>
      <c r="M393" s="42">
        <f>EXP(-'Yield curve'!M382*$M$9/100)</f>
        <v>0.36997494198578812</v>
      </c>
      <c r="N393" s="42">
        <f>EXP(-'Yield curve'!N382*$N$9/100)</f>
        <v>0.34064309228842032</v>
      </c>
      <c r="O393" s="42">
        <f>EXP(-'Yield curve'!O382*$O$9/100)</f>
        <v>0.3136492360873433</v>
      </c>
      <c r="P393" s="42">
        <f>EXP(-'Yield curve'!P382*$P$9/100)</f>
        <v>0.28880602788595566</v>
      </c>
      <c r="Q393" s="42">
        <f>EXP(-'Yield curve'!Q382*$Q$9/100)</f>
        <v>0.26526127375927794</v>
      </c>
      <c r="R393" s="42">
        <f>EXP(-'Yield curve'!R382*$R$9/100)</f>
        <v>0.24356778436087836</v>
      </c>
      <c r="S393" s="42">
        <f>EXP(-'Yield curve'!S382*$S$9/100)</f>
        <v>0.22358581028024763</v>
      </c>
      <c r="T393" s="42">
        <f>EXP(-'Yield curve'!T382*$T$9/100)</f>
        <v>0.20518567049902048</v>
      </c>
      <c r="U393" s="39">
        <f>EXP(-'Yield curve'!U382*$U$9/100)</f>
        <v>0.1882470656387468</v>
      </c>
      <c r="V393" s="39">
        <f t="shared" si="6"/>
        <v>74.076498620603942</v>
      </c>
      <c r="W393" s="39">
        <f t="shared" si="7"/>
        <v>5.1261762351549729</v>
      </c>
      <c r="X393" s="13"/>
      <c r="Y393" s="39"/>
      <c r="Z393" s="13"/>
      <c r="AA393" s="39">
        <f t="shared" si="13"/>
        <v>3.2826836055033226E-3</v>
      </c>
    </row>
    <row r="394" spans="1:27">
      <c r="A394" s="237">
        <v>42587</v>
      </c>
      <c r="B394" s="42">
        <f>EXP(-'Yield curve'!B383*$B$9/100)</f>
        <v>0.91137575722128483</v>
      </c>
      <c r="C394" s="42">
        <f>EXP(-'Yield curve'!C383*$C$9/100)</f>
        <v>0.83310132962972194</v>
      </c>
      <c r="D394" s="42">
        <f>EXP(-'Yield curve'!D383*$D$9/100)</f>
        <v>0.76406684514322298</v>
      </c>
      <c r="E394" s="42">
        <f>EXP(-'Yield curve'!E383*$E$9/100)</f>
        <v>0.70285828046826282</v>
      </c>
      <c r="F394" s="42">
        <f>EXP(-'Yield curve'!F383*$F$9/100)</f>
        <v>0.6485604918049761</v>
      </c>
      <c r="G394" s="42">
        <f>EXP(-'Yield curve'!G383*$G$9/100)</f>
        <v>0.59851720950690912</v>
      </c>
      <c r="H394" s="42">
        <f>EXP(-'Yield curve'!H383*$H$9/100)</f>
        <v>0.5534964171139084</v>
      </c>
      <c r="I394" s="42">
        <f>EXP(-'Yield curve'!I383*$I$9/100)</f>
        <v>0.50986973880262765</v>
      </c>
      <c r="J394" s="42">
        <f>EXP(-'Yield curve'!J383*$J$9/100)</f>
        <v>0.46996361601903969</v>
      </c>
      <c r="K394" s="42">
        <f>EXP(-'Yield curve'!K383*$K$9/100)</f>
        <v>0.43344082381650428</v>
      </c>
      <c r="L394" s="42">
        <f>EXP(-'Yield curve'!L383*$L$9/100)</f>
        <v>0.39850310064168182</v>
      </c>
      <c r="M394" s="42">
        <f>EXP(-'Yield curve'!M383*$M$9/100)</f>
        <v>0.36635224147396483</v>
      </c>
      <c r="N394" s="42">
        <f>EXP(-'Yield curve'!N383*$N$9/100)</f>
        <v>0.33676834114762649</v>
      </c>
      <c r="O394" s="42">
        <f>EXP(-'Yield curve'!O383*$O$9/100)</f>
        <v>0.30954865315611013</v>
      </c>
      <c r="P394" s="42">
        <f>EXP(-'Yield curve'!P383*$P$9/100)</f>
        <v>0.28450626629978992</v>
      </c>
      <c r="Q394" s="42">
        <f>EXP(-'Yield curve'!Q383*$Q$9/100)</f>
        <v>0.26105086645916947</v>
      </c>
      <c r="R394" s="42">
        <f>EXP(-'Yield curve'!R383*$R$9/100)</f>
        <v>0.23946212897491512</v>
      </c>
      <c r="S394" s="42">
        <f>EXP(-'Yield curve'!S383*$S$9/100)</f>
        <v>0.21959727024551517</v>
      </c>
      <c r="T394" s="42">
        <f>EXP(-'Yield curve'!T383*$T$9/100)</f>
        <v>0.20132394532159151</v>
      </c>
      <c r="U394" s="39">
        <f>EXP(-'Yield curve'!U383*$U$9/100)</f>
        <v>0.18451952399298926</v>
      </c>
      <c r="V394" s="39">
        <f t="shared" si="6"/>
        <v>73.834124550415609</v>
      </c>
      <c r="W394" s="39">
        <f t="shared" si="7"/>
        <v>5.1025821128373883</v>
      </c>
      <c r="X394" s="13"/>
      <c r="Y394" s="39"/>
      <c r="Z394" s="13"/>
      <c r="AA394" s="39">
        <f t="shared" si="13"/>
        <v>3.4228556883808547E-3</v>
      </c>
    </row>
    <row r="395" spans="1:27">
      <c r="A395" s="237">
        <v>42586</v>
      </c>
      <c r="B395" s="42">
        <f>EXP(-'Yield curve'!B384*$B$9/100)</f>
        <v>0.91082909578178373</v>
      </c>
      <c r="C395" s="42">
        <f>EXP(-'Yield curve'!C384*$C$9/100)</f>
        <v>0.83226864471194162</v>
      </c>
      <c r="D395" s="42">
        <f>EXP(-'Yield curve'!D384*$D$9/100)</f>
        <v>0.76292160402108256</v>
      </c>
      <c r="E395" s="42">
        <f>EXP(-'Yield curve'!E384*$E$9/100)</f>
        <v>0.70145396868721122</v>
      </c>
      <c r="F395" s="42">
        <f>EXP(-'Yield curve'!F384*$F$9/100)</f>
        <v>0.64694111563909595</v>
      </c>
      <c r="G395" s="42">
        <f>EXP(-'Yield curve'!G384*$G$9/100)</f>
        <v>0.59636642129431772</v>
      </c>
      <c r="H395" s="42">
        <f>EXP(-'Yield curve'!H384*$H$9/100)</f>
        <v>0.55079091855476969</v>
      </c>
      <c r="I395" s="42">
        <f>EXP(-'Yield curve'!I384*$I$9/100)</f>
        <v>0.50702244812015962</v>
      </c>
      <c r="J395" s="42">
        <f>EXP(-'Yield curve'!J384*$J$9/100)</f>
        <v>0.4670121521113893</v>
      </c>
      <c r="K395" s="42">
        <f>EXP(-'Yield curve'!K384*$K$9/100)</f>
        <v>0.43041733261490667</v>
      </c>
      <c r="L395" s="42">
        <f>EXP(-'Yield curve'!L384*$L$9/100)</f>
        <v>0.39535942148667602</v>
      </c>
      <c r="M395" s="42">
        <f>EXP(-'Yield curve'!M384*$M$9/100)</f>
        <v>0.36311343515255923</v>
      </c>
      <c r="N395" s="42">
        <f>EXP(-'Yield curve'!N384*$N$9/100)</f>
        <v>0.33345745265871213</v>
      </c>
      <c r="O395" s="42">
        <f>EXP(-'Yield curve'!O384*$O$9/100)</f>
        <v>0.3061867711470424</v>
      </c>
      <c r="P395" s="42">
        <f>EXP(-'Yield curve'!P384*$P$9/100)</f>
        <v>0.28111259386278598</v>
      </c>
      <c r="Q395" s="42">
        <f>EXP(-'Yield curve'!Q384*$Q$9/100)</f>
        <v>0.25764824907011591</v>
      </c>
      <c r="R395" s="42">
        <f>EXP(-'Yield curve'!R384*$R$9/100)</f>
        <v>0.23606690933681954</v>
      </c>
      <c r="S395" s="42">
        <f>EXP(-'Yield curve'!S384*$S$9/100)</f>
        <v>0.21622408035152874</v>
      </c>
      <c r="T395" s="42">
        <f>EXP(-'Yield curve'!T384*$T$9/100)</f>
        <v>0.1979857936706155</v>
      </c>
      <c r="U395" s="39">
        <f>EXP(-'Yield curve'!U384*$U$9/100)</f>
        <v>0.18122788617521662</v>
      </c>
      <c r="V395" s="39">
        <f t="shared" si="6"/>
        <v>73.582263082659196</v>
      </c>
      <c r="W395" s="39">
        <f t="shared" si="7"/>
        <v>5.0822063825497734</v>
      </c>
      <c r="X395" s="13"/>
      <c r="Y395" s="39"/>
      <c r="Z395" s="13"/>
      <c r="AA395" s="39">
        <f t="shared" si="13"/>
        <v>1.7859033527984902E-3</v>
      </c>
    </row>
    <row r="396" spans="1:27">
      <c r="A396" s="237">
        <v>42585</v>
      </c>
      <c r="B396" s="42">
        <f>EXP(-'Yield curve'!B385*$B$9/100)</f>
        <v>0.91019173851580493</v>
      </c>
      <c r="C396" s="42">
        <f>EXP(-'Yield curve'!C385*$C$9/100)</f>
        <v>0.83176943330351327</v>
      </c>
      <c r="D396" s="42">
        <f>EXP(-'Yield curve'!D385*$D$9/100)</f>
        <v>0.7624639883570975</v>
      </c>
      <c r="E396" s="42">
        <f>EXP(-'Yield curve'!E385*$E$9/100)</f>
        <v>0.70047262023525247</v>
      </c>
      <c r="F396" s="42">
        <f>EXP(-'Yield curve'!F385*$F$9/100)</f>
        <v>0.64532578285729458</v>
      </c>
      <c r="G396" s="42">
        <f>EXP(-'Yield curve'!G385*$G$9/100)</f>
        <v>0.59440165575021864</v>
      </c>
      <c r="H396" s="42">
        <f>EXP(-'Yield curve'!H385*$H$9/100)</f>
        <v>0.54848244787871026</v>
      </c>
      <c r="I396" s="42">
        <f>EXP(-'Yield curve'!I385*$I$9/100)</f>
        <v>0.50472914842880201</v>
      </c>
      <c r="J396" s="42">
        <f>EXP(-'Yield curve'!J385*$J$9/100)</f>
        <v>0.46477586516359853</v>
      </c>
      <c r="K396" s="42">
        <f>EXP(-'Yield curve'!K385*$K$9/100)</f>
        <v>0.42827061721265963</v>
      </c>
      <c r="L396" s="42">
        <f>EXP(-'Yield curve'!L385*$L$9/100)</f>
        <v>0.39336395560023679</v>
      </c>
      <c r="M396" s="42">
        <f>EXP(-'Yield curve'!M385*$M$9/100)</f>
        <v>0.36128794753238375</v>
      </c>
      <c r="N396" s="42">
        <f>EXP(-'Yield curve'!N385*$N$9/100)</f>
        <v>0.33181423493206391</v>
      </c>
      <c r="O396" s="42">
        <f>EXP(-'Yield curve'!O385*$O$9/100)</f>
        <v>0.30473278534790249</v>
      </c>
      <c r="P396" s="42">
        <f>EXP(-'Yield curve'!P385*$P$9/100)</f>
        <v>0.27985042919081754</v>
      </c>
      <c r="Q396" s="42">
        <f>EXP(-'Yield curve'!Q385*$Q$9/100)</f>
        <v>0.25666077695355588</v>
      </c>
      <c r="R396" s="42">
        <f>EXP(-'Yield curve'!R385*$R$9/100)</f>
        <v>0.23534564868584448</v>
      </c>
      <c r="S396" s="42">
        <f>EXP(-'Yield curve'!S385*$S$9/100)</f>
        <v>0.21575754038252665</v>
      </c>
      <c r="T396" s="42">
        <f>EXP(-'Yield curve'!T385*$T$9/100)</f>
        <v>0.19776021846812619</v>
      </c>
      <c r="U396" s="39">
        <f>EXP(-'Yield curve'!U385*$U$9/100)</f>
        <v>0.18122788617521662</v>
      </c>
      <c r="V396" s="39">
        <f t="shared" si="6"/>
        <v>73.451086540939045</v>
      </c>
      <c r="W396" s="39">
        <f t="shared" si="7"/>
        <v>5.0788871793686114</v>
      </c>
      <c r="X396" s="13"/>
      <c r="Y396" s="39"/>
      <c r="Z396" s="13"/>
      <c r="AA396" s="39">
        <f t="shared" si="13"/>
        <v>-1.2406046424168204E-3</v>
      </c>
    </row>
    <row r="397" spans="1:27">
      <c r="A397" s="237">
        <v>42584</v>
      </c>
      <c r="B397" s="42">
        <f>EXP(-'Yield curve'!B386*$B$9/100)</f>
        <v>0.90946387630869452</v>
      </c>
      <c r="C397" s="42">
        <f>EXP(-'Yield curve'!C386*$C$9/100)</f>
        <v>0.83243511508736656</v>
      </c>
      <c r="D397" s="42">
        <f>EXP(-'Yield curve'!D386*$D$9/100)</f>
        <v>0.7636085425406669</v>
      </c>
      <c r="E397" s="42">
        <f>EXP(-'Yield curve'!E386*$E$9/100)</f>
        <v>0.70187496735539401</v>
      </c>
      <c r="F397" s="42">
        <f>EXP(-'Yield curve'!F386*$F$9/100)</f>
        <v>0.64694111563909595</v>
      </c>
      <c r="G397" s="42">
        <f>EXP(-'Yield curve'!G386*$G$9/100)</f>
        <v>0.59600870876603096</v>
      </c>
      <c r="H397" s="42">
        <f>EXP(-'Yield curve'!H386*$H$9/100)</f>
        <v>0.55002035079208633</v>
      </c>
      <c r="I397" s="42">
        <f>EXP(-'Yield curve'!I386*$I$9/100)</f>
        <v>0.50621186084591208</v>
      </c>
      <c r="J397" s="42">
        <f>EXP(-'Yield curve'!J386*$J$9/100)</f>
        <v>0.46617228634354357</v>
      </c>
      <c r="K397" s="42">
        <f>EXP(-'Yield curve'!K386*$K$9/100)</f>
        <v>0.42955735821073915</v>
      </c>
      <c r="L397" s="42">
        <f>EXP(-'Yield curve'!L386*$L$9/100)</f>
        <v>0.39457738430443434</v>
      </c>
      <c r="M397" s="42">
        <f>EXP(-'Yield curve'!M386*$M$9/100)</f>
        <v>0.36241692621960941</v>
      </c>
      <c r="N397" s="42">
        <f>EXP(-'Yield curve'!N386*$N$9/100)</f>
        <v>0.33285111203221363</v>
      </c>
      <c r="O397" s="42">
        <f>EXP(-'Yield curve'!O386*$O$9/100)</f>
        <v>0.30567280922041762</v>
      </c>
      <c r="P397" s="42">
        <f>EXP(-'Yield curve'!P386*$P$9/100)</f>
        <v>0.28069124106559334</v>
      </c>
      <c r="Q397" s="42">
        <f>EXP(-'Yield curve'!Q386*$Q$9/100)</f>
        <v>0.257318670286726</v>
      </c>
      <c r="R397" s="42">
        <f>EXP(-'Yield curve'!R386*$R$9/100)</f>
        <v>0.23582624384956022</v>
      </c>
      <c r="S397" s="42">
        <f>EXP(-'Yield curve'!S386*$S$9/100)</f>
        <v>0.2160684550455087</v>
      </c>
      <c r="T397" s="42">
        <f>EXP(-'Yield curve'!T386*$T$9/100)</f>
        <v>0.1979105733617845</v>
      </c>
      <c r="U397" s="39">
        <f>EXP(-'Yield curve'!U386*$U$9/100)</f>
        <v>0.18122788617521662</v>
      </c>
      <c r="V397" s="39">
        <f t="shared" si="6"/>
        <v>73.542323488873464</v>
      </c>
      <c r="W397" s="39">
        <f t="shared" si="7"/>
        <v>5.0817117494549908</v>
      </c>
      <c r="X397" s="13"/>
      <c r="Y397" s="39"/>
      <c r="Z397" s="13"/>
      <c r="AA397" s="39">
        <f t="shared" si="13"/>
        <v>-1.3841484925157799E-3</v>
      </c>
    </row>
    <row r="398" spans="1:27">
      <c r="A398" s="237">
        <v>42583</v>
      </c>
      <c r="B398" s="42">
        <f>EXP(-'Yield curve'!B387*$B$9/100)</f>
        <v>0.90955482724379633</v>
      </c>
      <c r="C398" s="42">
        <f>EXP(-'Yield curve'!C387*$C$9/100)</f>
        <v>0.83243511508736656</v>
      </c>
      <c r="D398" s="42">
        <f>EXP(-'Yield curve'!D387*$D$9/100)</f>
        <v>0.76429609958321254</v>
      </c>
      <c r="E398" s="42">
        <f>EXP(-'Yield curve'!E387*$E$9/100)</f>
        <v>0.70285828046826282</v>
      </c>
      <c r="F398" s="42">
        <f>EXP(-'Yield curve'!F387*$F$9/100)</f>
        <v>0.6482362926156251</v>
      </c>
      <c r="G398" s="42">
        <f>EXP(-'Yield curve'!G387*$G$9/100)</f>
        <v>0.59762010668796972</v>
      </c>
      <c r="H398" s="42">
        <f>EXP(-'Yield curve'!H387*$H$9/100)</f>
        <v>0.55194879482830239</v>
      </c>
      <c r="I398" s="42">
        <f>EXP(-'Yield curve'!I387*$I$9/100)</f>
        <v>0.50810525058811895</v>
      </c>
      <c r="J398" s="42">
        <f>EXP(-'Yield curve'!J387*$J$9/100)</f>
        <v>0.46799390811383035</v>
      </c>
      <c r="K398" s="42">
        <f>EXP(-'Yield curve'!K387*$K$9/100)</f>
        <v>0.43127902868897855</v>
      </c>
      <c r="L398" s="42">
        <f>EXP(-'Yield curve'!L387*$L$9/100)</f>
        <v>0.39614300863650009</v>
      </c>
      <c r="M398" s="42">
        <f>EXP(-'Yield curve'!M387*$M$9/100)</f>
        <v>0.36381128266728752</v>
      </c>
      <c r="N398" s="42">
        <f>EXP(-'Yield curve'!N387*$N$9/100)</f>
        <v>0.33406489782998178</v>
      </c>
      <c r="O398" s="42">
        <f>EXP(-'Yield curve'!O387*$O$9/100)</f>
        <v>0.30670159725541341</v>
      </c>
      <c r="P398" s="42">
        <f>EXP(-'Yield curve'!P387*$P$9/100)</f>
        <v>0.2815345791634335</v>
      </c>
      <c r="Q398" s="42">
        <f>EXP(-'Yield curve'!Q387*$Q$9/100)</f>
        <v>0.25797824998445468</v>
      </c>
      <c r="R398" s="42">
        <f>EXP(-'Yield curve'!R387*$R$9/100)</f>
        <v>0.23630782042811271</v>
      </c>
      <c r="S398" s="42">
        <f>EXP(-'Yield curve'!S387*$S$9/100)</f>
        <v>0.21637981774811665</v>
      </c>
      <c r="T398" s="42">
        <f>EXP(-'Yield curve'!T387*$T$9/100)</f>
        <v>0.19806104256859547</v>
      </c>
      <c r="U398" s="39">
        <f>EXP(-'Yield curve'!U387*$U$9/100)</f>
        <v>0.18122788617521662</v>
      </c>
      <c r="V398" s="39">
        <f t="shared" si="6"/>
        <v>73.644258077674124</v>
      </c>
      <c r="W398" s="39">
        <f t="shared" si="7"/>
        <v>5.0846448777125799</v>
      </c>
      <c r="X398" s="13"/>
      <c r="Y398" s="39"/>
      <c r="Z398" s="13"/>
      <c r="AA398" s="39">
        <f t="shared" si="13"/>
        <v>1.2627819830066667E-3</v>
      </c>
    </row>
    <row r="399" spans="1:27">
      <c r="A399" s="237">
        <v>42580</v>
      </c>
      <c r="B399" s="42">
        <f>EXP(-'Yield curve'!B388*$B$9/100)</f>
        <v>0.90973675640155438</v>
      </c>
      <c r="C399" s="42">
        <f>EXP(-'Yield curve'!C388*$C$9/100)</f>
        <v>0.83343463681856755</v>
      </c>
      <c r="D399" s="42">
        <f>EXP(-'Yield curve'!D388*$D$9/100)</f>
        <v>0.76544340399577726</v>
      </c>
      <c r="E399" s="42">
        <f>EXP(-'Yield curve'!E388*$E$9/100)</f>
        <v>0.70384297118358619</v>
      </c>
      <c r="F399" s="42">
        <f>EXP(-'Yield curve'!F388*$F$9/100)</f>
        <v>0.64888485313445343</v>
      </c>
      <c r="G399" s="42">
        <f>EXP(-'Yield curve'!G388*$G$9/100)</f>
        <v>0.59762010668796972</v>
      </c>
      <c r="H399" s="42">
        <f>EXP(-'Yield curve'!H388*$H$9/100)</f>
        <v>0.55117660717302541</v>
      </c>
      <c r="I399" s="42">
        <f>EXP(-'Yield curve'!I388*$I$9/100)</f>
        <v>0.50688726015985663</v>
      </c>
      <c r="J399" s="42">
        <f>EXP(-'Yield curve'!J388*$J$9/100)</f>
        <v>0.46631215900929746</v>
      </c>
      <c r="K399" s="42">
        <f>EXP(-'Yield curve'!K388*$K$9/100)</f>
        <v>0.42912801555963248</v>
      </c>
      <c r="L399" s="42">
        <f>EXP(-'Yield curve'!L388*$L$9/100)</f>
        <v>0.39371026823637623</v>
      </c>
      <c r="M399" s="42">
        <f>EXP(-'Yield curve'!M388*$M$9/100)</f>
        <v>0.3611145709312813</v>
      </c>
      <c r="N399" s="42">
        <f>EXP(-'Yield curve'!N388*$N$9/100)</f>
        <v>0.3311247786065557</v>
      </c>
      <c r="O399" s="42">
        <f>EXP(-'Yield curve'!O388*$O$9/100)</f>
        <v>0.30354057109594229</v>
      </c>
      <c r="P399" s="42">
        <f>EXP(-'Yield curve'!P388*$P$9/100)</f>
        <v>0.27817635386387651</v>
      </c>
      <c r="Q399" s="42">
        <f>EXP(-'Yield curve'!Q388*$Q$9/100)</f>
        <v>0.25461568202480378</v>
      </c>
      <c r="R399" s="42">
        <f>EXP(-'Yield curve'!R388*$R$9/100)</f>
        <v>0.23295732423070714</v>
      </c>
      <c r="S399" s="42">
        <f>EXP(-'Yield curve'!S388*$S$9/100)</f>
        <v>0.2130560505005796</v>
      </c>
      <c r="T399" s="42">
        <f>EXP(-'Yield curve'!T388*$T$9/100)</f>
        <v>0.19477699309704216</v>
      </c>
      <c r="U399" s="39">
        <f>EXP(-'Yield curve'!U388*$U$9/100)</f>
        <v>0.17799496777796328</v>
      </c>
      <c r="V399" s="39">
        <f t="shared" si="6"/>
        <v>73.55137872179894</v>
      </c>
      <c r="W399" s="39">
        <f t="shared" si="7"/>
        <v>5.0634995655372315</v>
      </c>
      <c r="X399" s="13"/>
      <c r="Y399" s="39"/>
      <c r="Z399" s="13"/>
      <c r="AA399" s="39">
        <f t="shared" si="13"/>
        <v>4.1761729731719655E-3</v>
      </c>
    </row>
    <row r="400" spans="1:27">
      <c r="A400" s="237">
        <v>42579</v>
      </c>
      <c r="B400" s="42">
        <f>EXP(-'Yield curve'!B389*$B$9/100)</f>
        <v>0.90910016350558109</v>
      </c>
      <c r="C400" s="42">
        <f>EXP(-'Yield curve'!C389*$C$9/100)</f>
        <v>0.83276815573709095</v>
      </c>
      <c r="D400" s="42">
        <f>EXP(-'Yield curve'!D389*$D$9/100)</f>
        <v>0.7645254228098517</v>
      </c>
      <c r="E400" s="42">
        <f>EXP(-'Yield curve'!E389*$E$9/100)</f>
        <v>0.70257719337724156</v>
      </c>
      <c r="F400" s="42">
        <f>EXP(-'Yield curve'!F389*$F$9/100)</f>
        <v>0.64726466707803465</v>
      </c>
      <c r="G400" s="42">
        <f>EXP(-'Yield curve'!G389*$G$9/100)</f>
        <v>0.59547254223926971</v>
      </c>
      <c r="H400" s="42">
        <f>EXP(-'Yield curve'!H389*$H$9/100)</f>
        <v>0.54848244787871026</v>
      </c>
      <c r="I400" s="42">
        <f>EXP(-'Yield curve'!I389*$I$9/100)</f>
        <v>0.50365354063506806</v>
      </c>
      <c r="J400" s="42">
        <f>EXP(-'Yield curve'!J389*$J$9/100)</f>
        <v>0.46255028667230147</v>
      </c>
      <c r="K400" s="42">
        <f>EXP(-'Yield curve'!K389*$K$9/100)</f>
        <v>0.42485812046192456</v>
      </c>
      <c r="L400" s="42">
        <f>EXP(-'Yield curve'!L389*$L$9/100)</f>
        <v>0.38923188794472624</v>
      </c>
      <c r="M400" s="42">
        <f>EXP(-'Yield curve'!M389*$M$9/100)</f>
        <v>0.35646472219464587</v>
      </c>
      <c r="N400" s="42">
        <f>EXP(-'Yield curve'!N389*$N$9/100)</f>
        <v>0.32633853027212145</v>
      </c>
      <c r="O400" s="42">
        <f>EXP(-'Yield curve'!O389*$O$9/100)</f>
        <v>0.29865088394671963</v>
      </c>
      <c r="P400" s="42">
        <f>EXP(-'Yield curve'!P389*$P$9/100)</f>
        <v>0.27321397488861282</v>
      </c>
      <c r="Q400" s="42">
        <f>EXP(-'Yield curve'!Q389*$Q$9/100)</f>
        <v>0.24977369277175279</v>
      </c>
      <c r="R400" s="42">
        <f>EXP(-'Yield curve'!R389*$R$9/100)</f>
        <v>0.22825314062909299</v>
      </c>
      <c r="S400" s="42">
        <f>EXP(-'Yield curve'!S389*$S$9/100)</f>
        <v>0.20850338559696116</v>
      </c>
      <c r="T400" s="42">
        <f>EXP(-'Yield curve'!T389*$T$9/100)</f>
        <v>0.19038632151273588</v>
      </c>
      <c r="U400" s="39">
        <f>EXP(-'Yield curve'!U389*$U$9/100)</f>
        <v>0.17377394345044514</v>
      </c>
      <c r="V400" s="39">
        <f t="shared" si="6"/>
        <v>73.245492874051664</v>
      </c>
      <c r="W400" s="39">
        <f t="shared" si="7"/>
        <v>5.0356980218701564</v>
      </c>
      <c r="X400" s="13"/>
      <c r="Y400" s="39"/>
      <c r="Z400" s="13"/>
      <c r="AA400" s="39">
        <f t="shared" si="13"/>
        <v>2.4389869821381804E-3</v>
      </c>
    </row>
    <row r="401" spans="1:27">
      <c r="A401" s="237">
        <v>42578</v>
      </c>
      <c r="B401" s="42">
        <f>EXP(-'Yield curve'!B390*$B$9/100)</f>
        <v>0.90864572704241153</v>
      </c>
      <c r="C401" s="42">
        <f>EXP(-'Yield curve'!C390*$C$9/100)</f>
        <v>0.83143679206287524</v>
      </c>
      <c r="D401" s="42">
        <f>EXP(-'Yield curve'!D390*$D$9/100)</f>
        <v>0.76223528346803904</v>
      </c>
      <c r="E401" s="42">
        <f>EXP(-'Yield curve'!E390*$E$9/100)</f>
        <v>0.70005246272296973</v>
      </c>
      <c r="F401" s="42">
        <f>EXP(-'Yield curve'!F390*$F$9/100)</f>
        <v>0.6446807796298013</v>
      </c>
      <c r="G401" s="42">
        <f>EXP(-'Yield curve'!G390*$G$9/100)</f>
        <v>0.59297680228450644</v>
      </c>
      <c r="H401" s="42">
        <f>EXP(-'Yield curve'!H390*$H$9/100)</f>
        <v>0.54618365244725398</v>
      </c>
      <c r="I401" s="42">
        <f>EXP(-'Yield curve'!I390*$I$9/100)</f>
        <v>0.50164295033391648</v>
      </c>
      <c r="J401" s="42">
        <f>EXP(-'Yield curve'!J390*$J$9/100)</f>
        <v>0.46088809937258252</v>
      </c>
      <c r="K401" s="42">
        <f>EXP(-'Yield curve'!K390*$K$9/100)</f>
        <v>0.42358545605165232</v>
      </c>
      <c r="L401" s="42">
        <f>EXP(-'Yield curve'!L390*$L$9/100)</f>
        <v>0.38812027510927138</v>
      </c>
      <c r="M401" s="42">
        <f>EXP(-'Yield curve'!M390*$M$9/100)</f>
        <v>0.35552489644389373</v>
      </c>
      <c r="N401" s="42">
        <f>EXP(-'Yield curve'!N390*$N$9/100)</f>
        <v>0.32557579086442962</v>
      </c>
      <c r="O401" s="42">
        <f>EXP(-'Yield curve'!O390*$O$9/100)</f>
        <v>0.29806610148820167</v>
      </c>
      <c r="P401" s="42">
        <f>EXP(-'Yield curve'!P390*$P$9/100)</f>
        <v>0.27280446113837642</v>
      </c>
      <c r="Q401" s="42">
        <f>EXP(-'Yield curve'!Q390*$Q$9/100)</f>
        <v>0.24937437440320073</v>
      </c>
      <c r="R401" s="42">
        <f>EXP(-'Yield curve'!R390*$R$9/100)</f>
        <v>0.22786543992898989</v>
      </c>
      <c r="S401" s="42">
        <f>EXP(-'Yield curve'!S390*$S$9/100)</f>
        <v>0.20812841707579721</v>
      </c>
      <c r="T401" s="42">
        <f>EXP(-'Yield curve'!T390*$T$9/100)</f>
        <v>0.19002493093163203</v>
      </c>
      <c r="U401" s="39">
        <f>EXP(-'Yield curve'!U390*$U$9/100)</f>
        <v>0.17342674287984838</v>
      </c>
      <c r="V401" s="39">
        <f t="shared" si="6"/>
        <v>73.067282722670853</v>
      </c>
      <c r="W401" s="39">
        <f t="shared" si="7"/>
        <v>5.0336687625111542</v>
      </c>
      <c r="X401" s="13"/>
      <c r="Y401" s="39"/>
      <c r="Z401" s="13"/>
      <c r="AA401" s="39">
        <f t="shared" ref="AA401:AA464" si="14">V401/V402-1</f>
        <v>2.7439513266189763E-3</v>
      </c>
    </row>
    <row r="402" spans="1:27">
      <c r="A402" s="237">
        <v>42577</v>
      </c>
      <c r="B402" s="42">
        <f>EXP(-'Yield curve'!B391*$B$9/100)</f>
        <v>0.90846401606870619</v>
      </c>
      <c r="C402" s="42">
        <f>EXP(-'Yield curve'!C391*$C$9/100)</f>
        <v>0.83093807961633281</v>
      </c>
      <c r="D402" s="42">
        <f>EXP(-'Yield curve'!D391*$D$9/100)</f>
        <v>0.7617780794728729</v>
      </c>
      <c r="E402" s="42">
        <f>EXP(-'Yield curve'!E391*$E$9/100)</f>
        <v>0.69935276016983183</v>
      </c>
      <c r="F402" s="42">
        <f>EXP(-'Yield curve'!F391*$F$9/100)</f>
        <v>0.6437144833637366</v>
      </c>
      <c r="G402" s="42">
        <f>EXP(-'Yield curve'!G391*$G$9/100)</f>
        <v>0.59173285759877869</v>
      </c>
      <c r="H402" s="42">
        <f>EXP(-'Yield curve'!H391*$H$9/100)</f>
        <v>0.54465647726341337</v>
      </c>
      <c r="I402" s="42">
        <f>EXP(-'Yield curve'!I391*$I$9/100)</f>
        <v>0.49964038633067187</v>
      </c>
      <c r="J402" s="42">
        <f>EXP(-'Yield curve'!J391*$J$9/100)</f>
        <v>0.45840601130522352</v>
      </c>
      <c r="K402" s="42">
        <f>EXP(-'Yield curve'!K391*$K$9/100)</f>
        <v>0.42063071153031245</v>
      </c>
      <c r="L402" s="42">
        <f>EXP(-'Yield curve'!L391*$L$9/100)</f>
        <v>0.38505850315183499</v>
      </c>
      <c r="M402" s="42">
        <f>EXP(-'Yield curve'!M391*$M$9/100)</f>
        <v>0.35238181131525692</v>
      </c>
      <c r="N402" s="42">
        <f>EXP(-'Yield curve'!N391*$N$9/100)</f>
        <v>0.32237494028991048</v>
      </c>
      <c r="O402" s="42">
        <f>EXP(-'Yield curve'!O391*$O$9/100)</f>
        <v>0.29482892680212491</v>
      </c>
      <c r="P402" s="42">
        <f>EXP(-'Yield curve'!P391*$P$9/100)</f>
        <v>0.26955037119337161</v>
      </c>
      <c r="Q402" s="42">
        <f>EXP(-'Yield curve'!Q391*$Q$9/100)</f>
        <v>0.24612395200760448</v>
      </c>
      <c r="R402" s="42">
        <f>EXP(-'Yield curve'!R391*$R$9/100)</f>
        <v>0.22463464422946935</v>
      </c>
      <c r="S402" s="42">
        <f>EXP(-'Yield curve'!S391*$S$9/100)</f>
        <v>0.20493139794916346</v>
      </c>
      <c r="T402" s="42">
        <f>EXP(-'Yield curve'!T391*$T$9/100)</f>
        <v>0.18687412819973273</v>
      </c>
      <c r="U402" s="39">
        <f>EXP(-'Yield curve'!U391*$U$9/100)</f>
        <v>0.17033298882540943</v>
      </c>
      <c r="V402" s="39">
        <f t="shared" si="6"/>
        <v>72.867338293094321</v>
      </c>
      <c r="W402" s="39">
        <f t="shared" si="7"/>
        <v>5.0131535719442084</v>
      </c>
      <c r="X402" s="13"/>
      <c r="Y402" s="39"/>
      <c r="Z402" s="13"/>
      <c r="AA402" s="39">
        <f t="shared" si="14"/>
        <v>-2.2408580737476314E-3</v>
      </c>
    </row>
    <row r="403" spans="1:27">
      <c r="A403" s="237">
        <v>42576</v>
      </c>
      <c r="B403" s="42">
        <f>EXP(-'Yield curve'!B392*$B$9/100)</f>
        <v>0.90828234143356146</v>
      </c>
      <c r="C403" s="42">
        <f>EXP(-'Yield curve'!C392*$C$9/100)</f>
        <v>0.83093807961633281</v>
      </c>
      <c r="D403" s="42">
        <f>EXP(-'Yield curve'!D392*$D$9/100)</f>
        <v>0.76292160402108256</v>
      </c>
      <c r="E403" s="42">
        <f>EXP(-'Yield curve'!E392*$E$9/100)</f>
        <v>0.70075286532862857</v>
      </c>
      <c r="F403" s="42">
        <f>EXP(-'Yield curve'!F392*$F$9/100)</f>
        <v>0.64532578285729458</v>
      </c>
      <c r="G403" s="42">
        <f>EXP(-'Yield curve'!G392*$G$9/100)</f>
        <v>0.59333269512305209</v>
      </c>
      <c r="H403" s="42">
        <f>EXP(-'Yield curve'!H392*$H$9/100)</f>
        <v>0.54618365244725398</v>
      </c>
      <c r="I403" s="42">
        <f>EXP(-'Yield curve'!I392*$I$9/100)</f>
        <v>0.50137547875916499</v>
      </c>
      <c r="J403" s="42">
        <f>EXP(-'Yield curve'!J392*$J$9/100)</f>
        <v>0.46033536536007108</v>
      </c>
      <c r="K403" s="42">
        <f>EXP(-'Yield curve'!K392*$K$9/100)</f>
        <v>0.42273913174596284</v>
      </c>
      <c r="L403" s="42">
        <f>EXP(-'Yield curve'!L392*$L$9/100)</f>
        <v>0.38709698891508376</v>
      </c>
      <c r="M403" s="42">
        <f>EXP(-'Yield curve'!M392*$M$9/100)</f>
        <v>0.3543323374129736</v>
      </c>
      <c r="N403" s="42">
        <f>EXP(-'Yield curve'!N392*$N$9/100)</f>
        <v>0.32422420881425895</v>
      </c>
      <c r="O403" s="42">
        <f>EXP(-'Yield curve'!O392*$O$9/100)</f>
        <v>0.29656762766270961</v>
      </c>
      <c r="P403" s="42">
        <f>EXP(-'Yield curve'!P392*$P$9/100)</f>
        <v>0.27117253504559991</v>
      </c>
      <c r="Q403" s="42">
        <f>EXP(-'Yield curve'!Q392*$Q$9/100)</f>
        <v>0.24778347471628567</v>
      </c>
      <c r="R403" s="42">
        <f>EXP(-'Yield curve'!R392*$R$9/100)</f>
        <v>0.22632121126535223</v>
      </c>
      <c r="S403" s="42">
        <f>EXP(-'Yield curve'!S392*$S$9/100)</f>
        <v>0.20663527423744107</v>
      </c>
      <c r="T403" s="42">
        <f>EXP(-'Yield curve'!T392*$T$9/100)</f>
        <v>0.18858621550020135</v>
      </c>
      <c r="U403" s="39">
        <f>EXP(-'Yield curve'!U392*$U$9/100)</f>
        <v>0.17204486382305054</v>
      </c>
      <c r="V403" s="39">
        <f t="shared" si="6"/>
        <v>73.030990377515565</v>
      </c>
      <c r="W403" s="39">
        <f t="shared" si="7"/>
        <v>5.0251087110629129</v>
      </c>
      <c r="X403" s="13"/>
      <c r="Y403" s="39"/>
      <c r="Z403" s="13"/>
      <c r="AA403" s="39">
        <f t="shared" si="14"/>
        <v>4.2896824578253501E-4</v>
      </c>
    </row>
    <row r="404" spans="1:27">
      <c r="A404" s="237">
        <v>42573</v>
      </c>
      <c r="B404" s="42">
        <f>EXP(-'Yield curve'!B393*$B$9/100)</f>
        <v>0.90828234143356146</v>
      </c>
      <c r="C404" s="42">
        <f>EXP(-'Yield curve'!C393*$C$9/100)</f>
        <v>0.83093807961633281</v>
      </c>
      <c r="D404" s="42">
        <f>EXP(-'Yield curve'!D393*$D$9/100)</f>
        <v>0.7617780794728729</v>
      </c>
      <c r="E404" s="42">
        <f>EXP(-'Yield curve'!E393*$E$9/100)</f>
        <v>0.69949264470985351</v>
      </c>
      <c r="F404" s="42">
        <f>EXP(-'Yield curve'!F393*$F$9/100)</f>
        <v>0.64403642108314141</v>
      </c>
      <c r="G404" s="42">
        <f>EXP(-'Yield curve'!G393*$G$9/100)</f>
        <v>0.59226565689433663</v>
      </c>
      <c r="H404" s="42">
        <f>EXP(-'Yield curve'!H393*$H$9/100)</f>
        <v>0.54541953034410662</v>
      </c>
      <c r="I404" s="42">
        <f>EXP(-'Yield curve'!I393*$I$9/100)</f>
        <v>0.50097453877353537</v>
      </c>
      <c r="J404" s="42">
        <f>EXP(-'Yield curve'!J393*$J$9/100)</f>
        <v>0.46033536536007108</v>
      </c>
      <c r="K404" s="42">
        <f>EXP(-'Yield curve'!K393*$K$9/100)</f>
        <v>0.42316208231774882</v>
      </c>
      <c r="L404" s="42">
        <f>EXP(-'Yield curve'!L393*$L$9/100)</f>
        <v>0.38760829432778254</v>
      </c>
      <c r="M404" s="42">
        <f>EXP(-'Yield curve'!M393*$M$9/100)</f>
        <v>0.3549281160537584</v>
      </c>
      <c r="N404" s="42">
        <f>EXP(-'Yield curve'!N393*$N$9/100)</f>
        <v>0.32489929701693165</v>
      </c>
      <c r="O404" s="42">
        <f>EXP(-'Yield curve'!O393*$O$9/100)</f>
        <v>0.29731592053744521</v>
      </c>
      <c r="P404" s="42">
        <f>EXP(-'Yield curve'!P393*$P$9/100)</f>
        <v>0.27198727414833657</v>
      </c>
      <c r="Q404" s="42">
        <f>EXP(-'Yield curve'!Q393*$Q$9/100)</f>
        <v>0.24857765184107972</v>
      </c>
      <c r="R404" s="42">
        <f>EXP(-'Yield curve'!R393*$R$9/100)</f>
        <v>0.2270920130040715</v>
      </c>
      <c r="S404" s="42">
        <f>EXP(-'Yield curve'!S393*$S$9/100)</f>
        <v>0.20738050182951598</v>
      </c>
      <c r="T404" s="42">
        <f>EXP(-'Yield curve'!T393*$T$9/100)</f>
        <v>0.18930420643790155</v>
      </c>
      <c r="U404" s="39">
        <f>EXP(-'Yield curve'!U393*$U$9/100)</f>
        <v>0.17273442147423515</v>
      </c>
      <c r="V404" s="39">
        <f t="shared" si="6"/>
        <v>72.999675834630082</v>
      </c>
      <c r="W404" s="39">
        <f t="shared" si="7"/>
        <v>5.0300627845975798</v>
      </c>
      <c r="X404" s="13"/>
      <c r="Y404" s="39"/>
      <c r="Z404" s="13"/>
      <c r="AA404" s="39">
        <f t="shared" si="14"/>
        <v>-2.3606104573020703E-3</v>
      </c>
    </row>
    <row r="405" spans="1:27">
      <c r="A405" s="237">
        <v>42572</v>
      </c>
      <c r="B405" s="42">
        <f>EXP(-'Yield curve'!B394*$B$9/100)</f>
        <v>0.90855486701278454</v>
      </c>
      <c r="C405" s="42">
        <f>EXP(-'Yield curve'!C394*$C$9/100)</f>
        <v>0.83143679206287524</v>
      </c>
      <c r="D405" s="42">
        <f>EXP(-'Yield curve'!D394*$D$9/100)</f>
        <v>0.76292160402108256</v>
      </c>
      <c r="E405" s="42">
        <f>EXP(-'Yield curve'!E394*$E$9/100)</f>
        <v>0.70089302991768598</v>
      </c>
      <c r="F405" s="42">
        <f>EXP(-'Yield curve'!F394*$F$9/100)</f>
        <v>0.64564852642789206</v>
      </c>
      <c r="G405" s="42">
        <f>EXP(-'Yield curve'!G394*$G$9/100)</f>
        <v>0.59422336199889336</v>
      </c>
      <c r="H405" s="42">
        <f>EXP(-'Yield curve'!H394*$H$9/100)</f>
        <v>0.5477151097137275</v>
      </c>
      <c r="I405" s="42">
        <f>EXP(-'Yield curve'!I394*$I$9/100)</f>
        <v>0.50325077892872316</v>
      </c>
      <c r="J405" s="42">
        <f>EXP(-'Yield curve'!J394*$J$9/100)</f>
        <v>0.46255028667230147</v>
      </c>
      <c r="K405" s="42">
        <f>EXP(-'Yield curve'!K394*$K$9/100)</f>
        <v>0.42528319108227414</v>
      </c>
      <c r="L405" s="42">
        <f>EXP(-'Yield curve'!L394*$L$9/100)</f>
        <v>0.38974601328488684</v>
      </c>
      <c r="M405" s="42">
        <f>EXP(-'Yield curve'!M394*$M$9/100)</f>
        <v>0.35706408625277125</v>
      </c>
      <c r="N405" s="42">
        <f>EXP(-'Yield curve'!N394*$N$9/100)</f>
        <v>0.32701802084029935</v>
      </c>
      <c r="O405" s="42">
        <f>EXP(-'Yield curve'!O394*$O$9/100)</f>
        <v>0.29940443324760618</v>
      </c>
      <c r="P405" s="42">
        <f>EXP(-'Yield curve'!P394*$P$9/100)</f>
        <v>0.27403484750655122</v>
      </c>
      <c r="Q405" s="42">
        <f>EXP(-'Yield curve'!Q394*$Q$9/100)</f>
        <v>0.25049407786353745</v>
      </c>
      <c r="R405" s="42">
        <f>EXP(-'Yield curve'!R394*$R$9/100)</f>
        <v>0.22887483429169037</v>
      </c>
      <c r="S405" s="42">
        <f>EXP(-'Yield curve'!S394*$S$9/100)</f>
        <v>0.2090294767250796</v>
      </c>
      <c r="T405" s="42">
        <f>EXP(-'Yield curve'!T394*$T$9/100)</f>
        <v>0.19082089755421389</v>
      </c>
      <c r="U405" s="39">
        <f>EXP(-'Yield curve'!U394*$U$9/100)</f>
        <v>0.17412183911704737</v>
      </c>
      <c r="V405" s="39">
        <f t="shared" si="6"/>
        <v>73.172407384688341</v>
      </c>
      <c r="W405" s="39">
        <f t="shared" si="7"/>
        <v>5.0402047907417433</v>
      </c>
      <c r="X405" s="13"/>
      <c r="Y405" s="39"/>
      <c r="Z405" s="13"/>
      <c r="AA405" s="39">
        <f t="shared" si="14"/>
        <v>-1.6745408901785996E-3</v>
      </c>
    </row>
    <row r="406" spans="1:27">
      <c r="A406" s="237">
        <v>42571</v>
      </c>
      <c r="B406" s="42">
        <f>EXP(-'Yield curve'!B395*$B$9/100)</f>
        <v>0.90855486701278454</v>
      </c>
      <c r="C406" s="42">
        <f>EXP(-'Yield curve'!C395*$C$9/100)</f>
        <v>0.83193580382667176</v>
      </c>
      <c r="D406" s="42">
        <f>EXP(-'Yield curve'!D395*$D$9/100)</f>
        <v>0.76406684514322298</v>
      </c>
      <c r="E406" s="42">
        <f>EXP(-'Yield curve'!E395*$E$9/100)</f>
        <v>0.70229621869857262</v>
      </c>
      <c r="F406" s="42">
        <f>EXP(-'Yield curve'!F395*$F$9/100)</f>
        <v>0.64726466707803465</v>
      </c>
      <c r="G406" s="42">
        <f>EXP(-'Yield curve'!G395*$G$9/100)</f>
        <v>0.5958299329711112</v>
      </c>
      <c r="H406" s="42">
        <f>EXP(-'Yield curve'!H395*$H$9/100)</f>
        <v>0.54925086106946641</v>
      </c>
      <c r="I406" s="42">
        <f>EXP(-'Yield curve'!I395*$I$9/100)</f>
        <v>0.50472914842880201</v>
      </c>
      <c r="J406" s="42">
        <f>EXP(-'Yield curve'!J395*$J$9/100)</f>
        <v>0.46394002109164673</v>
      </c>
      <c r="K406" s="42">
        <f>EXP(-'Yield curve'!K395*$K$9/100)</f>
        <v>0.42656095634509145</v>
      </c>
      <c r="L406" s="42">
        <f>EXP(-'Yield curve'!L395*$L$9/100)</f>
        <v>0.39094828154849731</v>
      </c>
      <c r="M406" s="42">
        <f>EXP(-'Yield curve'!M395*$M$9/100)</f>
        <v>0.35817986591302958</v>
      </c>
      <c r="N406" s="42">
        <f>EXP(-'Yield curve'!N395*$N$9/100)</f>
        <v>0.32803991038405272</v>
      </c>
      <c r="O406" s="42">
        <f>EXP(-'Yield curve'!O395*$O$9/100)</f>
        <v>0.30032802049624546</v>
      </c>
      <c r="P406" s="42">
        <f>EXP(-'Yield curve'!P395*$P$9/100)</f>
        <v>0.27485818643996696</v>
      </c>
      <c r="Q406" s="42">
        <f>EXP(-'Yield curve'!Q395*$Q$9/100)</f>
        <v>0.25129694281150627</v>
      </c>
      <c r="R406" s="42">
        <f>EXP(-'Yield curve'!R395*$R$9/100)</f>
        <v>0.22965433312538239</v>
      </c>
      <c r="S406" s="42">
        <f>EXP(-'Yield curve'!S395*$S$9/100)</f>
        <v>0.2097833389791762</v>
      </c>
      <c r="T406" s="42">
        <f>EXP(-'Yield curve'!T395*$T$9/100)</f>
        <v>0.19154739643858007</v>
      </c>
      <c r="U406" s="39">
        <f>EXP(-'Yield curve'!U395*$U$9/100)</f>
        <v>0.17481972130738693</v>
      </c>
      <c r="V406" s="39">
        <f t="shared" si="6"/>
        <v>73.295143098858873</v>
      </c>
      <c r="W406" s="39">
        <f t="shared" si="7"/>
        <v>5.0453454833791556</v>
      </c>
      <c r="X406" s="13"/>
      <c r="Y406" s="39"/>
      <c r="Z406" s="13"/>
      <c r="AA406" s="39">
        <f t="shared" si="14"/>
        <v>-7.7154627311915025E-4</v>
      </c>
    </row>
    <row r="407" spans="1:27">
      <c r="A407" s="237">
        <v>42570</v>
      </c>
      <c r="B407" s="42">
        <f>EXP(-'Yield curve'!B396*$B$9/100)</f>
        <v>0.90846401606870619</v>
      </c>
      <c r="C407" s="42">
        <f>EXP(-'Yield curve'!C396*$C$9/100)</f>
        <v>0.83143679206287524</v>
      </c>
      <c r="D407" s="42">
        <f>EXP(-'Yield curve'!D396*$D$9/100)</f>
        <v>0.7636085425406669</v>
      </c>
      <c r="E407" s="42">
        <f>EXP(-'Yield curve'!E396*$E$9/100)</f>
        <v>0.70215577349982106</v>
      </c>
      <c r="F407" s="42">
        <f>EXP(-'Yield curve'!F396*$F$9/100)</f>
        <v>0.64758838033314337</v>
      </c>
      <c r="G407" s="42">
        <f>EXP(-'Yield curve'!G396*$G$9/100)</f>
        <v>0.59636642129431772</v>
      </c>
      <c r="H407" s="42">
        <f>EXP(-'Yield curve'!H396*$H$9/100)</f>
        <v>0.55002035079208633</v>
      </c>
      <c r="I407" s="42">
        <f>EXP(-'Yield curve'!I396*$I$9/100)</f>
        <v>0.50567218940361447</v>
      </c>
      <c r="J407" s="42">
        <f>EXP(-'Yield curve'!J396*$J$9/100)</f>
        <v>0.46505481435908697</v>
      </c>
      <c r="K407" s="42">
        <f>EXP(-'Yield curve'!K396*$K$9/100)</f>
        <v>0.42784256065939497</v>
      </c>
      <c r="L407" s="42">
        <f>EXP(-'Yield curve'!L396*$L$9/100)</f>
        <v>0.39224054193451818</v>
      </c>
      <c r="M407" s="42">
        <f>EXP(-'Yield curve'!M396*$M$9/100)</f>
        <v>0.35947163722356273</v>
      </c>
      <c r="N407" s="42">
        <f>EXP(-'Yield curve'!N396*$N$9/100)</f>
        <v>0.32932176402440017</v>
      </c>
      <c r="O407" s="42">
        <f>EXP(-'Yield curve'!O396*$O$9/100)</f>
        <v>0.30159205078781792</v>
      </c>
      <c r="P407" s="42">
        <f>EXP(-'Yield curve'!P396*$P$9/100)</f>
        <v>0.27609783539719362</v>
      </c>
      <c r="Q407" s="42">
        <f>EXP(-'Yield curve'!Q396*$Q$9/100)</f>
        <v>0.25250606771525158</v>
      </c>
      <c r="R407" s="42">
        <f>EXP(-'Yield curve'!R396*$R$9/100)</f>
        <v>0.23082856196271712</v>
      </c>
      <c r="S407" s="42">
        <f>EXP(-'Yield curve'!S396*$S$9/100)</f>
        <v>0.21091923316374056</v>
      </c>
      <c r="T407" s="42">
        <f>EXP(-'Yield curve'!T396*$T$9/100)</f>
        <v>0.19264233420637586</v>
      </c>
      <c r="U407" s="39">
        <f>EXP(-'Yield curve'!U396*$U$9/100)</f>
        <v>0.1758717926931764</v>
      </c>
      <c r="V407" s="39">
        <f t="shared" si="6"/>
        <v>73.351737358444595</v>
      </c>
      <c r="W407" s="39">
        <f t="shared" si="7"/>
        <v>5.0534811473323868</v>
      </c>
      <c r="X407" s="13"/>
      <c r="Y407" s="39"/>
      <c r="Z407" s="13"/>
      <c r="AA407" s="39">
        <f t="shared" si="14"/>
        <v>-1.0708875466725054E-4</v>
      </c>
    </row>
    <row r="408" spans="1:27">
      <c r="A408" s="237">
        <v>42569</v>
      </c>
      <c r="B408" s="42">
        <f>EXP(-'Yield curve'!B397*$B$9/100)</f>
        <v>0.908373174209268</v>
      </c>
      <c r="C408" s="42">
        <f>EXP(-'Yield curve'!C397*$C$9/100)</f>
        <v>0.83260161876019634</v>
      </c>
      <c r="D408" s="42">
        <f>EXP(-'Yield curve'!D397*$D$9/100)</f>
        <v>0.76544340399577726</v>
      </c>
      <c r="E408" s="42">
        <f>EXP(-'Yield curve'!E397*$E$9/100)</f>
        <v>0.70384297118358619</v>
      </c>
      <c r="F408" s="42">
        <f>EXP(-'Yield curve'!F397*$F$9/100)</f>
        <v>0.64888485313445343</v>
      </c>
      <c r="G408" s="42">
        <f>EXP(-'Yield curve'!G397*$G$9/100)</f>
        <v>0.59708249055549933</v>
      </c>
      <c r="H408" s="42">
        <f>EXP(-'Yield curve'!H397*$H$9/100)</f>
        <v>0.55002035079208633</v>
      </c>
      <c r="I408" s="42">
        <f>EXP(-'Yield curve'!I397*$I$9/100)</f>
        <v>0.50540256947430473</v>
      </c>
      <c r="J408" s="42">
        <f>EXP(-'Yield curve'!J397*$J$9/100)</f>
        <v>0.46449708328742673</v>
      </c>
      <c r="K408" s="42">
        <f>EXP(-'Yield curve'!K397*$K$9/100)</f>
        <v>0.42698773065302592</v>
      </c>
      <c r="L408" s="42">
        <f>EXP(-'Yield curve'!L397*$L$9/100)</f>
        <v>0.39120639258159079</v>
      </c>
      <c r="M408" s="42">
        <f>EXP(-'Yield curve'!M397*$M$9/100)</f>
        <v>0.35826583939725415</v>
      </c>
      <c r="N408" s="42">
        <f>EXP(-'Yield curve'!N397*$N$9/100)</f>
        <v>0.32795463109414102</v>
      </c>
      <c r="O408" s="42">
        <f>EXP(-'Yield curve'!O397*$O$9/100)</f>
        <v>0.30007585088509281</v>
      </c>
      <c r="P408" s="42">
        <f>EXP(-'Yield curve'!P397*$P$9/100)</f>
        <v>0.27444620822121696</v>
      </c>
      <c r="Q408" s="42">
        <f>EXP(-'Yield curve'!Q397*$Q$9/100)</f>
        <v>0.25081491557553343</v>
      </c>
      <c r="R408" s="42">
        <f>EXP(-'Yield curve'!R397*$R$9/100)</f>
        <v>0.22910840572384769</v>
      </c>
      <c r="S408" s="42">
        <f>EXP(-'Yield curve'!S397*$S$9/100)</f>
        <v>0.20918003214176764</v>
      </c>
      <c r="T408" s="42">
        <f>EXP(-'Yield curve'!T397*$T$9/100)</f>
        <v>0.19089342327429859</v>
      </c>
      <c r="U408" s="39">
        <f>EXP(-'Yield curve'!U397*$U$9/100)</f>
        <v>0.17412183911704737</v>
      </c>
      <c r="V408" s="39">
        <f t="shared" si="6"/>
        <v>73.359593345938904</v>
      </c>
      <c r="W408" s="39">
        <f t="shared" si="7"/>
        <v>5.0420143018501369</v>
      </c>
      <c r="X408" s="13"/>
      <c r="Y408" s="39"/>
      <c r="Z408" s="13"/>
      <c r="AA408" s="39">
        <f t="shared" si="14"/>
        <v>-2.7738816912066255E-3</v>
      </c>
    </row>
    <row r="409" spans="1:27">
      <c r="A409" s="237">
        <v>42566</v>
      </c>
      <c r="B409" s="42">
        <f>EXP(-'Yield curve'!B398*$B$9/100)</f>
        <v>0.908373174209268</v>
      </c>
      <c r="C409" s="42">
        <f>EXP(-'Yield curve'!C398*$C$9/100)</f>
        <v>0.83260161876019634</v>
      </c>
      <c r="D409" s="42">
        <f>EXP(-'Yield curve'!D398*$D$9/100)</f>
        <v>0.76544340399577726</v>
      </c>
      <c r="E409" s="42">
        <f>EXP(-'Yield curve'!E398*$E$9/100)</f>
        <v>0.70412456468700579</v>
      </c>
      <c r="F409" s="42">
        <f>EXP(-'Yield curve'!F398*$F$9/100)</f>
        <v>0.64953406253818891</v>
      </c>
      <c r="G409" s="42">
        <f>EXP(-'Yield curve'!G398*$G$9/100)</f>
        <v>0.59851720950690912</v>
      </c>
      <c r="H409" s="42">
        <f>EXP(-'Yield curve'!H398*$H$9/100)</f>
        <v>0.55233529424369554</v>
      </c>
      <c r="I409" s="42">
        <f>EXP(-'Yield curve'!I398*$I$9/100)</f>
        <v>0.50810525058811895</v>
      </c>
      <c r="J409" s="42">
        <f>EXP(-'Yield curve'!J398*$J$9/100)</f>
        <v>0.46757290307721222</v>
      </c>
      <c r="K409" s="42">
        <f>EXP(-'Yield curve'!K398*$K$9/100)</f>
        <v>0.43041733261490667</v>
      </c>
      <c r="L409" s="42">
        <f>EXP(-'Yield curve'!L398*$L$9/100)</f>
        <v>0.39483789133593922</v>
      </c>
      <c r="M409" s="42">
        <f>EXP(-'Yield curve'!M398*$M$9/100)</f>
        <v>0.36206917291873053</v>
      </c>
      <c r="N409" s="42">
        <f>EXP(-'Yield curve'!N398*$N$9/100)</f>
        <v>0.33190051784943941</v>
      </c>
      <c r="O409" s="42">
        <f>EXP(-'Yield curve'!O398*$O$9/100)</f>
        <v>0.30413609403712594</v>
      </c>
      <c r="P409" s="42">
        <f>EXP(-'Yield curve'!P398*$P$9/100)</f>
        <v>0.27859393149960326</v>
      </c>
      <c r="Q409" s="42">
        <f>EXP(-'Yield curve'!Q398*$Q$9/100)</f>
        <v>0.25486023044400746</v>
      </c>
      <c r="R409" s="42">
        <f>EXP(-'Yield curve'!R398*$R$9/100)</f>
        <v>0.23303654318740508</v>
      </c>
      <c r="S409" s="42">
        <f>EXP(-'Yield curve'!S398*$S$9/100)</f>
        <v>0.21297936412677487</v>
      </c>
      <c r="T409" s="42">
        <f>EXP(-'Yield curve'!T398*$T$9/100)</f>
        <v>0.19455507384292028</v>
      </c>
      <c r="U409" s="39">
        <f>EXP(-'Yield curve'!U398*$U$9/100)</f>
        <v>0.17763933359513492</v>
      </c>
      <c r="V409" s="39">
        <f t="shared" si="6"/>
        <v>73.563650208390285</v>
      </c>
      <c r="W409" s="39">
        <f t="shared" si="7"/>
        <v>5.066169565833726</v>
      </c>
      <c r="X409" s="13"/>
      <c r="Y409" s="39"/>
      <c r="Z409" s="13"/>
      <c r="AA409" s="39">
        <f t="shared" si="14"/>
        <v>-1.568981938145364E-3</v>
      </c>
    </row>
    <row r="410" spans="1:27">
      <c r="A410" s="237">
        <v>42565</v>
      </c>
      <c r="B410" s="42">
        <f>EXP(-'Yield curve'!B399*$B$9/100)</f>
        <v>0.908373174209268</v>
      </c>
      <c r="C410" s="42">
        <f>EXP(-'Yield curve'!C399*$C$9/100)</f>
        <v>0.83276815573709095</v>
      </c>
      <c r="D410" s="42">
        <f>EXP(-'Yield curve'!D399*$D$9/100)</f>
        <v>0.76567307146537389</v>
      </c>
      <c r="E410" s="42">
        <f>EXP(-'Yield curve'!E399*$E$9/100)</f>
        <v>0.7048290414313586</v>
      </c>
      <c r="F410" s="42">
        <f>EXP(-'Yield curve'!F399*$F$9/100)</f>
        <v>0.65083443059786894</v>
      </c>
      <c r="G410" s="42">
        <f>EXP(-'Yield curve'!G399*$G$9/100)</f>
        <v>0.59995537591910053</v>
      </c>
      <c r="H410" s="42">
        <f>EXP(-'Yield curve'!H399*$H$9/100)</f>
        <v>0.5538840002441574</v>
      </c>
      <c r="I410" s="42">
        <f>EXP(-'Yield curve'!I399*$I$9/100)</f>
        <v>0.50973379166603738</v>
      </c>
      <c r="J410" s="42">
        <f>EXP(-'Yield curve'!J399*$J$9/100)</f>
        <v>0.46925919903982372</v>
      </c>
      <c r="K410" s="42">
        <f>EXP(-'Yield curve'!K399*$K$9/100)</f>
        <v>0.43214244987974021</v>
      </c>
      <c r="L410" s="42">
        <f>EXP(-'Yield curve'!L399*$L$9/100)</f>
        <v>0.3965790057004222</v>
      </c>
      <c r="M410" s="42">
        <f>EXP(-'Yield curve'!M399*$M$9/100)</f>
        <v>0.36381128266728752</v>
      </c>
      <c r="N410" s="42">
        <f>EXP(-'Yield curve'!N399*$N$9/100)</f>
        <v>0.33363089562535775</v>
      </c>
      <c r="O410" s="42">
        <f>EXP(-'Yield curve'!O399*$O$9/100)</f>
        <v>0.30584403393202569</v>
      </c>
      <c r="P410" s="42">
        <f>EXP(-'Yield curve'!P399*$P$9/100)</f>
        <v>0.28027051982381157</v>
      </c>
      <c r="Q410" s="42">
        <f>EXP(-'Yield curve'!Q399*$Q$9/100)</f>
        <v>0.25641450083912942</v>
      </c>
      <c r="R410" s="42">
        <f>EXP(-'Yield curve'!R399*$R$9/100)</f>
        <v>0.23446709987011033</v>
      </c>
      <c r="S410" s="42">
        <f>EXP(-'Yield curve'!S399*$S$9/100)</f>
        <v>0.21428679449139743</v>
      </c>
      <c r="T410" s="42">
        <f>EXP(-'Yield curve'!T399*$T$9/100)</f>
        <v>0.19574157199121123</v>
      </c>
      <c r="U410" s="39">
        <f>EXP(-'Yield curve'!U399*$U$9/100)</f>
        <v>0.17870837350933053</v>
      </c>
      <c r="V410" s="39">
        <f t="shared" si="6"/>
        <v>73.679251623403474</v>
      </c>
      <c r="W410" s="39">
        <f t="shared" si="7"/>
        <v>5.0747457679469212</v>
      </c>
      <c r="X410" s="13"/>
      <c r="Y410" s="39"/>
      <c r="Z410" s="13"/>
      <c r="AA410" s="39">
        <f t="shared" si="14"/>
        <v>4.9464807884946893E-4</v>
      </c>
    </row>
    <row r="411" spans="1:27">
      <c r="A411" s="237">
        <v>42564</v>
      </c>
      <c r="B411" s="42">
        <f>EXP(-'Yield curve'!B400*$B$9/100)</f>
        <v>0.90846401606870619</v>
      </c>
      <c r="C411" s="42">
        <f>EXP(-'Yield curve'!C400*$C$9/100)</f>
        <v>0.83143679206287524</v>
      </c>
      <c r="D411" s="42">
        <f>EXP(-'Yield curve'!D400*$D$9/100)</f>
        <v>0.76337949433685315</v>
      </c>
      <c r="E411" s="42">
        <f>EXP(-'Yield curve'!E400*$E$9/100)</f>
        <v>0.70229621869857262</v>
      </c>
      <c r="F411" s="42">
        <f>EXP(-'Yield curve'!F400*$F$9/100)</f>
        <v>0.6482362926156251</v>
      </c>
      <c r="G411" s="42">
        <f>EXP(-'Yield curve'!G400*$G$9/100)</f>
        <v>0.59779941961557048</v>
      </c>
      <c r="H411" s="42">
        <f>EXP(-'Yield curve'!H400*$H$9/100)</f>
        <v>0.55233529424369554</v>
      </c>
      <c r="I411" s="42">
        <f>EXP(-'Yield curve'!I400*$I$9/100)</f>
        <v>0.50891886971078604</v>
      </c>
      <c r="J411" s="42">
        <f>EXP(-'Yield curve'!J400*$J$9/100)</f>
        <v>0.46925919903982372</v>
      </c>
      <c r="K411" s="42">
        <f>EXP(-'Yield curve'!K400*$K$9/100)</f>
        <v>0.43300759964087771</v>
      </c>
      <c r="L411" s="42">
        <f>EXP(-'Yield curve'!L400*$L$9/100)</f>
        <v>0.39771484513288802</v>
      </c>
      <c r="M411" s="42">
        <f>EXP(-'Yield curve'!M400*$M$9/100)</f>
        <v>0.36521100373720722</v>
      </c>
      <c r="N411" s="42">
        <f>EXP(-'Yield curve'!N400*$N$9/100)</f>
        <v>0.33528310985890736</v>
      </c>
      <c r="O411" s="42">
        <f>EXP(-'Yield curve'!O400*$O$9/100)</f>
        <v>0.30773384783201924</v>
      </c>
      <c r="P411" s="42">
        <f>EXP(-'Yield curve'!P400*$P$9/100)</f>
        <v>0.28238045107438636</v>
      </c>
      <c r="Q411" s="42">
        <f>EXP(-'Yield curve'!Q400*$Q$9/100)</f>
        <v>0.25863952036936583</v>
      </c>
      <c r="R411" s="42">
        <f>EXP(-'Yield curve'!R400*$R$9/100)</f>
        <v>0.23679038042563169</v>
      </c>
      <c r="S411" s="42">
        <f>EXP(-'Yield curve'!S400*$S$9/100)</f>
        <v>0.2166916291359923</v>
      </c>
      <c r="T411" s="42">
        <f>EXP(-'Yield curve'!T400*$T$9/100)</f>
        <v>0.19821162617547014</v>
      </c>
      <c r="U411" s="39">
        <f>EXP(-'Yield curve'!U400*$U$9/100)</f>
        <v>0.18122788617521662</v>
      </c>
      <c r="V411" s="39">
        <f t="shared" si="6"/>
        <v>73.642824341821751</v>
      </c>
      <c r="W411" s="39">
        <f t="shared" si="7"/>
        <v>5.0900679403519309</v>
      </c>
      <c r="X411" s="13"/>
      <c r="Y411" s="39"/>
      <c r="Z411" s="13"/>
      <c r="AA411" s="39">
        <f t="shared" si="14"/>
        <v>-3.1006989362312165E-3</v>
      </c>
    </row>
    <row r="412" spans="1:27">
      <c r="A412" s="237">
        <v>42563</v>
      </c>
      <c r="B412" s="42">
        <f>EXP(-'Yield curve'!B401*$B$9/100)</f>
        <v>0.90855486701278454</v>
      </c>
      <c r="C412" s="42">
        <f>EXP(-'Yield curve'!C401*$C$9/100)</f>
        <v>0.83143679206287524</v>
      </c>
      <c r="D412" s="42">
        <f>EXP(-'Yield curve'!D401*$D$9/100)</f>
        <v>0.7645254228098517</v>
      </c>
      <c r="E412" s="42">
        <f>EXP(-'Yield curve'!E401*$E$9/100)</f>
        <v>0.70398375385562095</v>
      </c>
      <c r="F412" s="42">
        <f>EXP(-'Yield curve'!F401*$F$9/100)</f>
        <v>0.65050909472331653</v>
      </c>
      <c r="G412" s="42">
        <f>EXP(-'Yield curve'!G401*$G$9/100)</f>
        <v>0.60031545715822132</v>
      </c>
      <c r="H412" s="42">
        <f>EXP(-'Yield curve'!H401*$H$9/100)</f>
        <v>0.55504837881425961</v>
      </c>
      <c r="I412" s="42">
        <f>EXP(-'Yield curve'!I401*$I$9/100)</f>
        <v>0.51177681014563692</v>
      </c>
      <c r="J412" s="42">
        <f>EXP(-'Yield curve'!J401*$J$9/100)</f>
        <v>0.47222486402956171</v>
      </c>
      <c r="K412" s="42">
        <f>EXP(-'Yield curve'!K401*$K$9/100)</f>
        <v>0.43604928632153561</v>
      </c>
      <c r="L412" s="42">
        <f>EXP(-'Yield curve'!L401*$L$9/100)</f>
        <v>0.40078907001699726</v>
      </c>
      <c r="M412" s="42">
        <f>EXP(-'Yield curve'!M401*$M$9/100)</f>
        <v>0.36829169696570463</v>
      </c>
      <c r="N412" s="42">
        <f>EXP(-'Yield curve'!N401*$N$9/100)</f>
        <v>0.33834811076169985</v>
      </c>
      <c r="O412" s="42">
        <f>EXP(-'Yield curve'!O401*$O$9/100)</f>
        <v>0.31076446531141899</v>
      </c>
      <c r="P412" s="42">
        <f>EXP(-'Yield curve'!P401*$P$9/100)</f>
        <v>0.28536106665812666</v>
      </c>
      <c r="Q412" s="42">
        <f>EXP(-'Yield curve'!Q401*$Q$9/100)</f>
        <v>0.26146888216889524</v>
      </c>
      <c r="R412" s="42">
        <f>EXP(-'Yield curve'!R401*$R$9/100)</f>
        <v>0.23946212897491512</v>
      </c>
      <c r="S412" s="42">
        <f>EXP(-'Yield curve'!S401*$S$9/100)</f>
        <v>0.21920235069329852</v>
      </c>
      <c r="T412" s="42">
        <f>EXP(-'Yield curve'!T401*$T$9/100)</f>
        <v>0.20056036604882788</v>
      </c>
      <c r="U412" s="39">
        <f>EXP(-'Yield curve'!U401*$U$9/100)</f>
        <v>0.18341572156771241</v>
      </c>
      <c r="V412" s="39">
        <f t="shared" si="6"/>
        <v>73.871878797827577</v>
      </c>
      <c r="W412" s="39">
        <f t="shared" si="7"/>
        <v>5.1058906330429989</v>
      </c>
      <c r="X412" s="13"/>
      <c r="Y412" s="39"/>
      <c r="Z412" s="13"/>
      <c r="AA412" s="39">
        <f t="shared" si="14"/>
        <v>1.2100112424520137E-3</v>
      </c>
    </row>
    <row r="413" spans="1:27">
      <c r="A413" s="237">
        <v>42562</v>
      </c>
      <c r="B413" s="42">
        <f>EXP(-'Yield curve'!B402*$B$9/100)</f>
        <v>0.90846401606870619</v>
      </c>
      <c r="C413" s="42">
        <f>EXP(-'Yield curve'!C402*$C$9/100)</f>
        <v>0.8304396663075081</v>
      </c>
      <c r="D413" s="42">
        <f>EXP(-'Yield curve'!D402*$D$9/100)</f>
        <v>0.7624639883570975</v>
      </c>
      <c r="E413" s="42">
        <f>EXP(-'Yield curve'!E402*$E$9/100)</f>
        <v>0.70145396868721133</v>
      </c>
      <c r="F413" s="42">
        <f>EXP(-'Yield curve'!F402*$F$9/100)</f>
        <v>0.64758838033314337</v>
      </c>
      <c r="G413" s="42">
        <f>EXP(-'Yield curve'!G402*$G$9/100)</f>
        <v>0.59762010668796972</v>
      </c>
      <c r="H413" s="42">
        <f>EXP(-'Yield curve'!H402*$H$9/100)</f>
        <v>0.55272206430339388</v>
      </c>
      <c r="I413" s="42">
        <f>EXP(-'Yield curve'!I402*$I$9/100)</f>
        <v>0.50986973880262765</v>
      </c>
      <c r="J413" s="42">
        <f>EXP(-'Yield curve'!J402*$J$9/100)</f>
        <v>0.47081031232594212</v>
      </c>
      <c r="K413" s="42">
        <f>EXP(-'Yield curve'!K402*$K$9/100)</f>
        <v>0.43517805926635666</v>
      </c>
      <c r="L413" s="42">
        <f>EXP(-'Yield curve'!L402*$L$9/100)</f>
        <v>0.400348444428482</v>
      </c>
      <c r="M413" s="42">
        <f>EXP(-'Yield curve'!M402*$M$9/100)</f>
        <v>0.36829169696570463</v>
      </c>
      <c r="N413" s="42">
        <f>EXP(-'Yield curve'!N402*$N$9/100)</f>
        <v>0.33878824933377583</v>
      </c>
      <c r="O413" s="42">
        <f>EXP(-'Yield curve'!O402*$O$9/100)</f>
        <v>0.31163582514877491</v>
      </c>
      <c r="P413" s="42">
        <f>EXP(-'Yield curve'!P402*$P$9/100)</f>
        <v>0.28664808507768941</v>
      </c>
      <c r="Q413" s="42">
        <f>EXP(-'Yield curve'!Q402*$Q$9/100)</f>
        <v>0.26306345556346811</v>
      </c>
      <c r="R413" s="42">
        <f>EXP(-'Yield curve'!R402*$R$9/100)</f>
        <v>0.24134206378841896</v>
      </c>
      <c r="S413" s="42">
        <f>EXP(-'Yield curve'!S402*$S$9/100)</f>
        <v>0.22134338611742507</v>
      </c>
      <c r="T413" s="42">
        <f>EXP(-'Yield curve'!T402*$T$9/100)</f>
        <v>0.2029369376851308</v>
      </c>
      <c r="U413" s="39">
        <f>EXP(-'Yield curve'!U402*$U$9/100)</f>
        <v>0.18600160058690879</v>
      </c>
      <c r="V413" s="39">
        <f t="shared" si="6"/>
        <v>73.782601021094706</v>
      </c>
      <c r="W413" s="39">
        <f t="shared" si="7"/>
        <v>5.1181637135587561</v>
      </c>
      <c r="X413" s="13"/>
      <c r="Y413" s="39"/>
      <c r="Z413" s="13"/>
      <c r="AA413" s="39">
        <f t="shared" si="14"/>
        <v>2.2102670697772275E-3</v>
      </c>
    </row>
    <row r="414" spans="1:27">
      <c r="A414" s="237">
        <v>42559</v>
      </c>
      <c r="B414" s="42">
        <f>EXP(-'Yield curve'!B403*$B$9/100)</f>
        <v>0.908373174209268</v>
      </c>
      <c r="C414" s="42">
        <f>EXP(-'Yield curve'!C403*$C$9/100)</f>
        <v>0.82977558024430531</v>
      </c>
      <c r="D414" s="42">
        <f>EXP(-'Yield curve'!D403*$D$9/100)</f>
        <v>0.76063626892566349</v>
      </c>
      <c r="E414" s="42">
        <f>EXP(-'Yield curve'!E403*$E$9/100)</f>
        <v>0.69921290360392063</v>
      </c>
      <c r="F414" s="42">
        <f>EXP(-'Yield curve'!F403*$F$9/100)</f>
        <v>0.6450032006181462</v>
      </c>
      <c r="G414" s="42">
        <f>EXP(-'Yield curve'!G403*$G$9/100)</f>
        <v>0.5949368580453005</v>
      </c>
      <c r="H414" s="42">
        <f>EXP(-'Yield curve'!H403*$H$9/100)</f>
        <v>0.55002035079208633</v>
      </c>
      <c r="I414" s="42">
        <f>EXP(-'Yield curve'!I403*$I$9/100)</f>
        <v>0.50742822836911372</v>
      </c>
      <c r="J414" s="42">
        <f>EXP(-'Yield curve'!J403*$J$9/100)</f>
        <v>0.46869642573249309</v>
      </c>
      <c r="K414" s="42">
        <f>EXP(-'Yield curve'!K403*$K$9/100)</f>
        <v>0.43344082381650428</v>
      </c>
      <c r="L414" s="42">
        <f>EXP(-'Yield curve'!L403*$L$9/100)</f>
        <v>0.39885393771591843</v>
      </c>
      <c r="M414" s="42">
        <f>EXP(-'Yield curve'!M403*$M$9/100)</f>
        <v>0.3670563134704205</v>
      </c>
      <c r="N414" s="42">
        <f>EXP(-'Yield curve'!N403*$N$9/100)</f>
        <v>0.33782069919689134</v>
      </c>
      <c r="O414" s="42">
        <f>EXP(-'Yield curve'!O403*$O$9/100)</f>
        <v>0.31093854214895866</v>
      </c>
      <c r="P414" s="42">
        <f>EXP(-'Yield curve'!P403*$P$9/100)</f>
        <v>0.28621843526798951</v>
      </c>
      <c r="Q414" s="42">
        <f>EXP(-'Yield curve'!Q403*$Q$9/100)</f>
        <v>0.26272694975001182</v>
      </c>
      <c r="R414" s="42">
        <f>EXP(-'Yield curve'!R403*$R$9/100)</f>
        <v>0.24109602038682154</v>
      </c>
      <c r="S414" s="42">
        <f>EXP(-'Yield curve'!S403*$S$9/100)</f>
        <v>0.22118407623785932</v>
      </c>
      <c r="T414" s="42">
        <f>EXP(-'Yield curve'!T403*$T$9/100)</f>
        <v>0.20285983629900159</v>
      </c>
      <c r="U414" s="39">
        <f>EXP(-'Yield curve'!U403*$U$9/100)</f>
        <v>0.18600160058690879</v>
      </c>
      <c r="V414" s="39">
        <f t="shared" si="6"/>
        <v>73.619881421507841</v>
      </c>
      <c r="W414" s="39">
        <f t="shared" si="7"/>
        <v>5.1162545381514102</v>
      </c>
      <c r="X414" s="13"/>
      <c r="Y414" s="39"/>
      <c r="Z414" s="13"/>
      <c r="AA414" s="39">
        <f t="shared" si="14"/>
        <v>-1.9299859394302787E-3</v>
      </c>
    </row>
    <row r="415" spans="1:27">
      <c r="A415" s="237">
        <v>42558</v>
      </c>
      <c r="B415" s="42">
        <f>EXP(-'Yield curve'!B404*$B$9/100)</f>
        <v>0.908373174209268</v>
      </c>
      <c r="C415" s="42">
        <f>EXP(-'Yield curve'!C404*$C$9/100)</f>
        <v>0.83027359498193265</v>
      </c>
      <c r="D415" s="42">
        <f>EXP(-'Yield curve'!D404*$D$9/100)</f>
        <v>0.76063626892566349</v>
      </c>
      <c r="E415" s="42">
        <f>EXP(-'Yield curve'!E404*$E$9/100)</f>
        <v>0.69907307500652571</v>
      </c>
      <c r="F415" s="42">
        <f>EXP(-'Yield curve'!F404*$F$9/100)</f>
        <v>0.6446807796298013</v>
      </c>
      <c r="G415" s="42">
        <f>EXP(-'Yield curve'!G404*$G$9/100)</f>
        <v>0.5949368580453005</v>
      </c>
      <c r="H415" s="42">
        <f>EXP(-'Yield curve'!H404*$H$9/100)</f>
        <v>0.55040549982407505</v>
      </c>
      <c r="I415" s="42">
        <f>EXP(-'Yield curve'!I404*$I$9/100)</f>
        <v>0.50810525058811895</v>
      </c>
      <c r="J415" s="42">
        <f>EXP(-'Yield curve'!J404*$J$9/100)</f>
        <v>0.46968172242596301</v>
      </c>
      <c r="K415" s="42">
        <f>EXP(-'Yield curve'!K404*$K$9/100)</f>
        <v>0.43474309872360845</v>
      </c>
      <c r="L415" s="42">
        <f>EXP(-'Yield curve'!L404*$L$9/100)</f>
        <v>0.40061276161688225</v>
      </c>
      <c r="M415" s="42">
        <f>EXP(-'Yield curve'!M404*$M$9/100)</f>
        <v>0.36926527159875772</v>
      </c>
      <c r="N415" s="42">
        <f>EXP(-'Yield curve'!N404*$N$9/100)</f>
        <v>0.34046600392739462</v>
      </c>
      <c r="O415" s="42">
        <f>EXP(-'Yield curve'!O404*$O$9/100)</f>
        <v>0.31400072002602508</v>
      </c>
      <c r="P415" s="42">
        <f>EXP(-'Yield curve'!P404*$P$9/100)</f>
        <v>0.28967374689734143</v>
      </c>
      <c r="Q415" s="42">
        <f>EXP(-'Yield curve'!Q404*$Q$9/100)</f>
        <v>0.26645231019528864</v>
      </c>
      <c r="R415" s="42">
        <f>EXP(-'Yield curve'!R404*$R$9/100)</f>
        <v>0.24506298986317143</v>
      </c>
      <c r="S415" s="42">
        <f>EXP(-'Yield curve'!S404*$S$9/100)</f>
        <v>0.22536364081351296</v>
      </c>
      <c r="T415" s="42">
        <f>EXP(-'Yield curve'!T404*$T$9/100)</f>
        <v>0.20722295252444486</v>
      </c>
      <c r="U415" s="39">
        <f>EXP(-'Yield curve'!U404*$U$9/100)</f>
        <v>0.19051963859332924</v>
      </c>
      <c r="V415" s="39">
        <f t="shared" si="6"/>
        <v>73.762241510483932</v>
      </c>
      <c r="W415" s="39">
        <f t="shared" si="7"/>
        <v>5.1405286551285183</v>
      </c>
      <c r="X415" s="13"/>
      <c r="Y415" s="39"/>
      <c r="Z415" s="13"/>
      <c r="AA415" s="39">
        <f t="shared" si="14"/>
        <v>6.3135360103339089E-4</v>
      </c>
    </row>
    <row r="416" spans="1:27">
      <c r="A416" s="237">
        <v>42557</v>
      </c>
      <c r="B416" s="42">
        <f>EXP(-'Yield curve'!B405*$B$9/100)</f>
        <v>0.90773753548682956</v>
      </c>
      <c r="C416" s="42">
        <f>EXP(-'Yield curve'!C405*$C$9/100)</f>
        <v>0.8304396663075081</v>
      </c>
      <c r="D416" s="42">
        <f>EXP(-'Yield curve'!D405*$D$9/100)</f>
        <v>0.76223528346803904</v>
      </c>
      <c r="E416" s="42">
        <f>EXP(-'Yield curve'!E405*$E$9/100)</f>
        <v>0.7010332225424647</v>
      </c>
      <c r="F416" s="42">
        <f>EXP(-'Yield curve'!F405*$F$9/100)</f>
        <v>0.64694111563909595</v>
      </c>
      <c r="G416" s="42">
        <f>EXP(-'Yield curve'!G405*$G$9/100)</f>
        <v>0.5967243485145225</v>
      </c>
      <c r="H416" s="42">
        <f>EXP(-'Yield curve'!H405*$H$9/100)</f>
        <v>0.55156256586782981</v>
      </c>
      <c r="I416" s="42">
        <f>EXP(-'Yield curve'!I405*$I$9/100)</f>
        <v>0.50864751868031377</v>
      </c>
      <c r="J416" s="42">
        <f>EXP(-'Yield curve'!J405*$J$9/100)</f>
        <v>0.4695408390427992</v>
      </c>
      <c r="K416" s="42">
        <f>EXP(-'Yield curve'!K405*$K$9/100)</f>
        <v>0.4338744814329909</v>
      </c>
      <c r="L416" s="42">
        <f>EXP(-'Yield curve'!L405*$L$9/100)</f>
        <v>0.39920508366266444</v>
      </c>
      <c r="M416" s="42">
        <f>EXP(-'Yield curve'!M405*$M$9/100)</f>
        <v>0.36732068917995364</v>
      </c>
      <c r="N416" s="42">
        <f>EXP(-'Yield curve'!N405*$N$9/100)</f>
        <v>0.33799641164174993</v>
      </c>
      <c r="O416" s="42">
        <f>EXP(-'Yield curve'!O405*$O$9/100)</f>
        <v>0.31102561713068888</v>
      </c>
      <c r="P416" s="42">
        <f>EXP(-'Yield curve'!P405*$P$9/100)</f>
        <v>0.28621843526798951</v>
      </c>
      <c r="Q416" s="42">
        <f>EXP(-'Yield curve'!Q405*$Q$9/100)</f>
        <v>0.26281103582698662</v>
      </c>
      <c r="R416" s="42">
        <f>EXP(-'Yield curve'!R405*$R$9/100)</f>
        <v>0.24126002143472131</v>
      </c>
      <c r="S416" s="42">
        <f>EXP(-'Yield curve'!S405*$S$9/100)</f>
        <v>0.22142308408120009</v>
      </c>
      <c r="T416" s="42">
        <f>EXP(-'Yield curve'!T405*$T$9/100)</f>
        <v>0.20316841771263827</v>
      </c>
      <c r="U416" s="39">
        <f>EXP(-'Yield curve'!U405*$U$9/100)</f>
        <v>0.18637397603940997</v>
      </c>
      <c r="V416" s="39">
        <f t="shared" si="6"/>
        <v>73.715700837307594</v>
      </c>
      <c r="W416" s="39">
        <f t="shared" si="7"/>
        <v>5.1184263761024784</v>
      </c>
      <c r="X416" s="13"/>
      <c r="Y416" s="39"/>
      <c r="Z416" s="13"/>
      <c r="AA416" s="39">
        <f t="shared" si="14"/>
        <v>-6.2429785049111786E-4</v>
      </c>
    </row>
    <row r="417" spans="1:27">
      <c r="A417" s="237">
        <v>42556</v>
      </c>
      <c r="B417" s="42">
        <f>EXP(-'Yield curve'!B406*$B$9/100)</f>
        <v>0.9075560061332727</v>
      </c>
      <c r="C417" s="42">
        <f>EXP(-'Yield curve'!C406*$C$9/100)</f>
        <v>0.83093807961633281</v>
      </c>
      <c r="D417" s="42">
        <f>EXP(-'Yield curve'!D406*$D$9/100)</f>
        <v>0.76383765946925009</v>
      </c>
      <c r="E417" s="42">
        <f>EXP(-'Yield curve'!E406*$E$9/100)</f>
        <v>0.70299886618245921</v>
      </c>
      <c r="F417" s="42">
        <f>EXP(-'Yield curve'!F406*$F$9/100)</f>
        <v>0.64920937668514733</v>
      </c>
      <c r="G417" s="42">
        <f>EXP(-'Yield curve'!G406*$G$9/100)</f>
        <v>0.59869679160572919</v>
      </c>
      <c r="H417" s="42">
        <f>EXP(-'Yield curve'!H406*$H$9/100)</f>
        <v>0.55310910519691481</v>
      </c>
      <c r="I417" s="42">
        <f>EXP(-'Yield curve'!I406*$I$9/100)</f>
        <v>0.50973379166603738</v>
      </c>
      <c r="J417" s="42">
        <f>EXP(-'Yield curve'!J406*$J$9/100)</f>
        <v>0.47010462625432309</v>
      </c>
      <c r="K417" s="42">
        <f>EXP(-'Yield curve'!K406*$K$9/100)</f>
        <v>0.4338744814329909</v>
      </c>
      <c r="L417" s="42">
        <f>EXP(-'Yield curve'!L406*$L$9/100)</f>
        <v>0.39885393771591843</v>
      </c>
      <c r="M417" s="42">
        <f>EXP(-'Yield curve'!M406*$M$9/100)</f>
        <v>0.36661611006912126</v>
      </c>
      <c r="N417" s="42">
        <f>EXP(-'Yield curve'!N406*$N$9/100)</f>
        <v>0.33694350622399605</v>
      </c>
      <c r="O417" s="42">
        <f>EXP(-'Yield curve'!O406*$O$9/100)</f>
        <v>0.30963533891443368</v>
      </c>
      <c r="P417" s="42">
        <f>EXP(-'Yield curve'!P406*$P$9/100)</f>
        <v>0.28450626629978992</v>
      </c>
      <c r="Q417" s="42">
        <f>EXP(-'Yield curve'!Q406*$Q$9/100)</f>
        <v>0.26105086645916947</v>
      </c>
      <c r="R417" s="42">
        <f>EXP(-'Yield curve'!R406*$R$9/100)</f>
        <v>0.23946212897491512</v>
      </c>
      <c r="S417" s="42">
        <f>EXP(-'Yield curve'!S406*$S$9/100)</f>
        <v>0.21959727024551517</v>
      </c>
      <c r="T417" s="42">
        <f>EXP(-'Yield curve'!T406*$T$9/100)</f>
        <v>0.20132394532159151</v>
      </c>
      <c r="U417" s="39">
        <f>EXP(-'Yield curve'!U406*$U$9/100)</f>
        <v>0.18451952399298926</v>
      </c>
      <c r="V417" s="39">
        <f t="shared" si="6"/>
        <v>73.761750139368061</v>
      </c>
      <c r="W417" s="39">
        <f t="shared" si="7"/>
        <v>5.108400282429522</v>
      </c>
      <c r="X417" s="13"/>
      <c r="Y417" s="39"/>
      <c r="Z417" s="13"/>
      <c r="AA417" s="39">
        <f t="shared" si="14"/>
        <v>-5.6751608350903426E-3</v>
      </c>
    </row>
    <row r="418" spans="1:27">
      <c r="A418" s="237">
        <v>42555</v>
      </c>
      <c r="B418" s="42">
        <f>EXP(-'Yield curve'!B407*$B$9/100)</f>
        <v>0.90782831377921724</v>
      </c>
      <c r="C418" s="42">
        <f>EXP(-'Yield curve'!C407*$C$9/100)</f>
        <v>0.83160309605113225</v>
      </c>
      <c r="D418" s="42">
        <f>EXP(-'Yield curve'!D407*$D$9/100)</f>
        <v>0.76498427570564076</v>
      </c>
      <c r="E418" s="42">
        <f>EXP(-'Yield curve'!E407*$E$9/100)</f>
        <v>0.7051110294417734</v>
      </c>
      <c r="F418" s="42">
        <f>EXP(-'Yield curve'!F407*$F$9/100)</f>
        <v>0.65246355222790053</v>
      </c>
      <c r="G418" s="42">
        <f>EXP(-'Yield curve'!G407*$G$9/100)</f>
        <v>0.6028420842811032</v>
      </c>
      <c r="H418" s="42">
        <f>EXP(-'Yield curve'!H407*$H$9/100)</f>
        <v>0.55816536916286508</v>
      </c>
      <c r="I418" s="42">
        <f>EXP(-'Yield curve'!I407*$I$9/100)</f>
        <v>0.51506268531533239</v>
      </c>
      <c r="J418" s="42">
        <f>EXP(-'Yield curve'!J407*$J$9/100)</f>
        <v>0.47563715254816796</v>
      </c>
      <c r="K418" s="42">
        <f>EXP(-'Yield curve'!K407*$K$9/100)</f>
        <v>0.43955167147334756</v>
      </c>
      <c r="L418" s="42">
        <f>EXP(-'Yield curve'!L407*$L$9/100)</f>
        <v>0.40468754639911603</v>
      </c>
      <c r="M418" s="42">
        <f>EXP(-'Yield curve'!M407*$M$9/100)</f>
        <v>0.37255894949703527</v>
      </c>
      <c r="N418" s="42">
        <f>EXP(-'Yield curve'!N407*$N$9/100)</f>
        <v>0.34295364044619447</v>
      </c>
      <c r="O418" s="42">
        <f>EXP(-'Yield curve'!O407*$O$9/100)</f>
        <v>0.31567565523382757</v>
      </c>
      <c r="P418" s="42">
        <f>EXP(-'Yield curve'!P407*$P$9/100)</f>
        <v>0.2905440729744046</v>
      </c>
      <c r="Q418" s="42">
        <f>EXP(-'Yield curve'!Q407*$Q$9/100)</f>
        <v>0.26704983234508994</v>
      </c>
      <c r="R418" s="42">
        <f>EXP(-'Yield curve'!R407*$R$9/100)</f>
        <v>0.24539650226641407</v>
      </c>
      <c r="S418" s="42">
        <f>EXP(-'Yield curve'!S407*$S$9/100)</f>
        <v>0.22544478632952228</v>
      </c>
      <c r="T418" s="42">
        <f>EXP(-'Yield curve'!T407*$T$9/100)</f>
        <v>0.20706552291135683</v>
      </c>
      <c r="U418" s="39">
        <f>EXP(-'Yield curve'!U407*$U$9/100)</f>
        <v>0.19013898010152055</v>
      </c>
      <c r="V418" s="39">
        <f t="shared" si="6"/>
        <v>74.182749172108942</v>
      </c>
      <c r="W418" s="39">
        <f t="shared" si="7"/>
        <v>5.1453079979083167</v>
      </c>
      <c r="X418" s="13"/>
      <c r="Y418" s="39"/>
      <c r="Z418" s="13"/>
      <c r="AA418" s="39">
        <f t="shared" si="14"/>
        <v>-9.670791203930662E-4</v>
      </c>
    </row>
    <row r="419" spans="1:27">
      <c r="A419" s="237">
        <v>42552</v>
      </c>
      <c r="B419" s="42">
        <f>EXP(-'Yield curve'!B408*$B$9/100)</f>
        <v>0.90791910114988805</v>
      </c>
      <c r="C419" s="42">
        <f>EXP(-'Yield curve'!C408*$C$9/100)</f>
        <v>0.83176943330351327</v>
      </c>
      <c r="D419" s="42">
        <f>EXP(-'Yield curve'!D408*$D$9/100)</f>
        <v>0.76544340399577726</v>
      </c>
      <c r="E419" s="42">
        <f>EXP(-'Yield curve'!E408*$E$9/100)</f>
        <v>0.70595767056017766</v>
      </c>
      <c r="F419" s="42">
        <f>EXP(-'Yield curve'!F408*$F$9/100)</f>
        <v>0.65376978512984729</v>
      </c>
      <c r="G419" s="42">
        <f>EXP(-'Yield curve'!G408*$G$9/100)</f>
        <v>0.60429064285836243</v>
      </c>
      <c r="H419" s="42">
        <f>EXP(-'Yield curve'!H408*$H$9/100)</f>
        <v>0.55973042224833958</v>
      </c>
      <c r="I419" s="42">
        <f>EXP(-'Yield curve'!I408*$I$9/100)</f>
        <v>0.51643801877243711</v>
      </c>
      <c r="J419" s="42">
        <f>EXP(-'Yield curve'!J408*$J$9/100)</f>
        <v>0.47678005264580875</v>
      </c>
      <c r="K419" s="42">
        <f>EXP(-'Yield curve'!K408*$K$9/100)</f>
        <v>0.4404316545059993</v>
      </c>
      <c r="L419" s="42">
        <f>EXP(-'Yield curve'!L408*$L$9/100)</f>
        <v>0.40540042362872319</v>
      </c>
      <c r="M419" s="42">
        <f>EXP(-'Yield curve'!M408*$M$9/100)</f>
        <v>0.3730958208389058</v>
      </c>
      <c r="N419" s="42">
        <f>EXP(-'Yield curve'!N408*$N$9/100)</f>
        <v>0.34331049776590006</v>
      </c>
      <c r="O419" s="42">
        <f>EXP(-'Yield curve'!O408*$O$9/100)</f>
        <v>0.31585248310794217</v>
      </c>
      <c r="P419" s="42">
        <f>EXP(-'Yield curve'!P408*$P$9/100)</f>
        <v>0.2905440729744046</v>
      </c>
      <c r="Q419" s="42">
        <f>EXP(-'Yield curve'!Q408*$Q$9/100)</f>
        <v>0.26704983234508994</v>
      </c>
      <c r="R419" s="42">
        <f>EXP(-'Yield curve'!R408*$R$9/100)</f>
        <v>0.24539650226641407</v>
      </c>
      <c r="S419" s="42">
        <f>EXP(-'Yield curve'!S408*$S$9/100)</f>
        <v>0.22544478632952228</v>
      </c>
      <c r="T419" s="42">
        <f>EXP(-'Yield curve'!T408*$T$9/100)</f>
        <v>0.20706552291135683</v>
      </c>
      <c r="U419" s="39">
        <f>EXP(-'Yield curve'!U408*$U$9/100)</f>
        <v>0.19013898010152055</v>
      </c>
      <c r="V419" s="39">
        <f t="shared" si="6"/>
        <v>74.254559205910965</v>
      </c>
      <c r="W419" s="39">
        <f t="shared" si="7"/>
        <v>5.1464176442991976</v>
      </c>
      <c r="X419" s="13"/>
      <c r="Y419" s="39"/>
      <c r="Z419" s="13"/>
      <c r="AA419" s="39">
        <f t="shared" si="14"/>
        <v>1.2205240139946394E-3</v>
      </c>
    </row>
    <row r="420" spans="1:27">
      <c r="A420" s="237">
        <v>42551</v>
      </c>
      <c r="B420" s="42">
        <f>EXP(-'Yield curve'!B409*$B$9/100)</f>
        <v>0.90791910114988805</v>
      </c>
      <c r="C420" s="42">
        <f>EXP(-'Yield curve'!C409*$C$9/100)</f>
        <v>0.83093807961633281</v>
      </c>
      <c r="D420" s="42">
        <f>EXP(-'Yield curve'!D409*$D$9/100)</f>
        <v>0.7645254228098517</v>
      </c>
      <c r="E420" s="42">
        <f>EXP(-'Yield curve'!E409*$E$9/100)</f>
        <v>0.7048290414313586</v>
      </c>
      <c r="F420" s="42">
        <f>EXP(-'Yield curve'!F409*$F$9/100)</f>
        <v>0.65246355222790053</v>
      </c>
      <c r="G420" s="42">
        <f>EXP(-'Yield curve'!G409*$G$9/100)</f>
        <v>0.6028420842811032</v>
      </c>
      <c r="H420" s="42">
        <f>EXP(-'Yield curve'!H409*$H$9/100)</f>
        <v>0.55816536916286508</v>
      </c>
      <c r="I420" s="42">
        <f>EXP(-'Yield curve'!I409*$I$9/100)</f>
        <v>0.51465079994319618</v>
      </c>
      <c r="J420" s="42">
        <f>EXP(-'Yield curve'!J409*$J$9/100)</f>
        <v>0.47478177574365699</v>
      </c>
      <c r="K420" s="42">
        <f>EXP(-'Yield curve'!K409*$K$9/100)</f>
        <v>0.43823499246494924</v>
      </c>
      <c r="L420" s="42">
        <f>EXP(-'Yield curve'!L409*$L$9/100)</f>
        <v>0.40353179353081581</v>
      </c>
      <c r="M420" s="42">
        <f>EXP(-'Yield curve'!M409*$M$9/100)</f>
        <v>0.37157669102204571</v>
      </c>
      <c r="N420" s="42">
        <f>EXP(-'Yield curve'!N409*$N$9/100)</f>
        <v>0.34215206713408347</v>
      </c>
      <c r="O420" s="42">
        <f>EXP(-'Yield curve'!O409*$O$9/100)</f>
        <v>0.31505753690341332</v>
      </c>
      <c r="P420" s="42">
        <f>EXP(-'Yield curve'!P409*$P$9/100)</f>
        <v>0.29010858356365526</v>
      </c>
      <c r="Q420" s="42">
        <f>EXP(-'Yield curve'!Q409*$Q$9/100)</f>
        <v>0.26696439007023259</v>
      </c>
      <c r="R420" s="42">
        <f>EXP(-'Yield curve'!R409*$R$9/100)</f>
        <v>0.24564693439740029</v>
      </c>
      <c r="S420" s="42">
        <f>EXP(-'Yield curve'!S409*$S$9/100)</f>
        <v>0.22601362362503633</v>
      </c>
      <c r="T420" s="42">
        <f>EXP(-'Yield curve'!T409*$T$9/100)</f>
        <v>0.20793286828607604</v>
      </c>
      <c r="U420" s="39">
        <f>EXP(-'Yield curve'!U409*$U$9/100)</f>
        <v>0.19128324333905466</v>
      </c>
      <c r="V420" s="39">
        <f t="shared" si="6"/>
        <v>74.164040213855088</v>
      </c>
      <c r="W420" s="39">
        <f t="shared" si="7"/>
        <v>5.1483023225557512</v>
      </c>
      <c r="X420" s="13"/>
      <c r="Y420" s="39"/>
      <c r="Z420" s="13"/>
      <c r="AA420" s="39">
        <f t="shared" si="14"/>
        <v>5.2006761134832935E-3</v>
      </c>
    </row>
    <row r="421" spans="1:27">
      <c r="A421" s="237">
        <v>42550</v>
      </c>
      <c r="B421" s="42">
        <f>EXP(-'Yield curve'!B410*$B$9/100)</f>
        <v>0.90782831377921724</v>
      </c>
      <c r="C421" s="42">
        <f>EXP(-'Yield curve'!C410*$C$9/100)</f>
        <v>0.8304396663075081</v>
      </c>
      <c r="D421" s="42">
        <f>EXP(-'Yield curve'!D410*$D$9/100)</f>
        <v>0.76337949433685315</v>
      </c>
      <c r="E421" s="42">
        <f>EXP(-'Yield curve'!E410*$E$9/100)</f>
        <v>0.70299886618245933</v>
      </c>
      <c r="F421" s="42">
        <f>EXP(-'Yield curve'!F410*$F$9/100)</f>
        <v>0.64985891077474955</v>
      </c>
      <c r="G421" s="42">
        <f>EXP(-'Yield curve'!G410*$G$9/100)</f>
        <v>0.59923586126313289</v>
      </c>
      <c r="H421" s="42">
        <f>EXP(-'Yield curve'!H410*$H$9/100)</f>
        <v>0.5534964171139084</v>
      </c>
      <c r="I421" s="42">
        <f>EXP(-'Yield curve'!I410*$I$9/100)</f>
        <v>0.5094620061264018</v>
      </c>
      <c r="J421" s="42">
        <f>EXP(-'Yield curve'!J410*$J$9/100)</f>
        <v>0.46911844239466416</v>
      </c>
      <c r="K421" s="42">
        <f>EXP(-'Yield curve'!K410*$K$9/100)</f>
        <v>0.43214244987974021</v>
      </c>
      <c r="L421" s="42">
        <f>EXP(-'Yield curve'!L410*$L$9/100)</f>
        <v>0.39745243993833979</v>
      </c>
      <c r="M421" s="42">
        <f>EXP(-'Yield curve'!M410*$M$9/100)</f>
        <v>0.365561774643891</v>
      </c>
      <c r="N421" s="42">
        <f>EXP(-'Yield curve'!N410*$N$9/100)</f>
        <v>0.33624339210215137</v>
      </c>
      <c r="O421" s="42">
        <f>EXP(-'Yield curve'!O410*$O$9/100)</f>
        <v>0.30928874146565183</v>
      </c>
      <c r="P421" s="42">
        <f>EXP(-'Yield curve'!P410*$P$9/100)</f>
        <v>0.28450626629978992</v>
      </c>
      <c r="Q421" s="42">
        <f>EXP(-'Yield curve'!Q410*$Q$9/100)</f>
        <v>0.26155256559982404</v>
      </c>
      <c r="R421" s="42">
        <f>EXP(-'Yield curve'!R410*$R$9/100)</f>
        <v>0.24044113026569566</v>
      </c>
      <c r="S421" s="42">
        <f>EXP(-'Yield curve'!S410*$S$9/100)</f>
        <v>0.22102488102012369</v>
      </c>
      <c r="T421" s="42">
        <f>EXP(-'Yield curve'!T410*$T$9/100)</f>
        <v>0.20316841771263827</v>
      </c>
      <c r="U421" s="39">
        <f>EXP(-'Yield curve'!U410*$U$9/100)</f>
        <v>0.18674709698806377</v>
      </c>
      <c r="V421" s="39">
        <f t="shared" si="6"/>
        <v>73.780332600455054</v>
      </c>
      <c r="W421" s="39">
        <f t="shared" si="7"/>
        <v>5.1155950739464657</v>
      </c>
      <c r="X421" s="13"/>
      <c r="Y421" s="39"/>
      <c r="Z421" s="13"/>
      <c r="AA421" s="39">
        <f t="shared" si="14"/>
        <v>2.835149203757048E-4</v>
      </c>
    </row>
    <row r="422" spans="1:27">
      <c r="A422" s="237">
        <v>42549</v>
      </c>
      <c r="B422" s="42">
        <f>EXP(-'Yield curve'!B411*$B$9/100)</f>
        <v>0.90782831377921724</v>
      </c>
      <c r="C422" s="42">
        <f>EXP(-'Yield curve'!C411*$C$9/100)</f>
        <v>0.83110428385212565</v>
      </c>
      <c r="D422" s="42">
        <f>EXP(-'Yield curve'!D411*$D$9/100)</f>
        <v>0.76429609958321254</v>
      </c>
      <c r="E422" s="42">
        <f>EXP(-'Yield curve'!E411*$E$9/100)</f>
        <v>0.70328012197634093</v>
      </c>
      <c r="F422" s="42">
        <f>EXP(-'Yield curve'!F411*$F$9/100)</f>
        <v>0.64920937668514733</v>
      </c>
      <c r="G422" s="42">
        <f>EXP(-'Yield curve'!G411*$G$9/100)</f>
        <v>0.59815820689275934</v>
      </c>
      <c r="H422" s="42">
        <f>EXP(-'Yield curve'!H411*$H$9/100)</f>
        <v>0.55194879482830239</v>
      </c>
      <c r="I422" s="42">
        <f>EXP(-'Yield curve'!I411*$I$9/100)</f>
        <v>0.50810525058811895</v>
      </c>
      <c r="J422" s="42">
        <f>EXP(-'Yield curve'!J411*$J$9/100)</f>
        <v>0.46799390811383035</v>
      </c>
      <c r="K422" s="42">
        <f>EXP(-'Yield curve'!K411*$K$9/100)</f>
        <v>0.43127902868897855</v>
      </c>
      <c r="L422" s="42">
        <f>EXP(-'Yield curve'!L411*$L$9/100)</f>
        <v>0.39666626267959215</v>
      </c>
      <c r="M422" s="42">
        <f>EXP(-'Yield curve'!M411*$M$9/100)</f>
        <v>0.36486056940901046</v>
      </c>
      <c r="N422" s="42">
        <f>EXP(-'Yield curve'!N411*$N$9/100)</f>
        <v>0.33563198567714075</v>
      </c>
      <c r="O422" s="42">
        <f>EXP(-'Yield curve'!O411*$O$9/100)</f>
        <v>0.30876957260394189</v>
      </c>
      <c r="P422" s="42">
        <f>EXP(-'Yield curve'!P411*$P$9/100)</f>
        <v>0.28407982680991506</v>
      </c>
      <c r="Q422" s="42">
        <f>EXP(-'Yield curve'!Q411*$Q$9/100)</f>
        <v>0.26121799248832811</v>
      </c>
      <c r="R422" s="42">
        <f>EXP(-'Yield curve'!R411*$R$9/100)</f>
        <v>0.24019600534778515</v>
      </c>
      <c r="S422" s="42">
        <f>EXP(-'Yield curve'!S411*$S$9/100)</f>
        <v>0.22086580038169129</v>
      </c>
      <c r="T422" s="42">
        <f>EXP(-'Yield curve'!T411*$T$9/100)</f>
        <v>0.20309122838080926</v>
      </c>
      <c r="U422" s="39">
        <f>EXP(-'Yield curve'!U411*$U$9/100)</f>
        <v>0.18674709698806377</v>
      </c>
      <c r="V422" s="39">
        <f t="shared" si="6"/>
        <v>73.759420704167155</v>
      </c>
      <c r="W422" s="39">
        <f t="shared" si="7"/>
        <v>5.1131207672642507</v>
      </c>
      <c r="X422" s="13"/>
      <c r="Y422" s="39"/>
      <c r="Z422" s="13"/>
      <c r="AA422" s="39">
        <f t="shared" si="14"/>
        <v>4.3084961796986398E-3</v>
      </c>
    </row>
    <row r="423" spans="1:27">
      <c r="A423" s="237">
        <v>42548</v>
      </c>
      <c r="B423" s="42">
        <f>EXP(-'Yield curve'!B412*$B$9/100)</f>
        <v>0.90728378016736921</v>
      </c>
      <c r="C423" s="42">
        <f>EXP(-'Yield curve'!C412*$C$9/100)</f>
        <v>0.82994155195697217</v>
      </c>
      <c r="D423" s="42">
        <f>EXP(-'Yield curve'!D412*$D$9/100)</f>
        <v>0.76269276186791546</v>
      </c>
      <c r="E423" s="42">
        <f>EXP(-'Yield curve'!E412*$E$9/100)</f>
        <v>0.70117344320857244</v>
      </c>
      <c r="F423" s="42">
        <f>EXP(-'Yield curve'!F412*$F$9/100)</f>
        <v>0.64661772593543965</v>
      </c>
      <c r="G423" s="42">
        <f>EXP(-'Yield curve'!G412*$G$9/100)</f>
        <v>0.5951153658775501</v>
      </c>
      <c r="H423" s="42">
        <f>EXP(-'Yield curve'!H412*$H$9/100)</f>
        <v>0.54848244787871026</v>
      </c>
      <c r="I423" s="42">
        <f>EXP(-'Yield curve'!I412*$I$9/100)</f>
        <v>0.50432552658032481</v>
      </c>
      <c r="J423" s="42">
        <f>EXP(-'Yield curve'!J412*$J$9/100)</f>
        <v>0.46394002109164673</v>
      </c>
      <c r="K423" s="42">
        <f>EXP(-'Yield curve'!K412*$K$9/100)</f>
        <v>0.42698773065302592</v>
      </c>
      <c r="L423" s="42">
        <f>EXP(-'Yield curve'!L412*$L$9/100)</f>
        <v>0.39232684434666104</v>
      </c>
      <c r="M423" s="42">
        <f>EXP(-'Yield curve'!M412*$M$9/100)</f>
        <v>0.36050840777174026</v>
      </c>
      <c r="N423" s="42">
        <f>EXP(-'Yield curve'!N412*$N$9/100)</f>
        <v>0.33129700826726205</v>
      </c>
      <c r="O423" s="42">
        <f>EXP(-'Yield curve'!O412*$O$9/100)</f>
        <v>0.30447691728784054</v>
      </c>
      <c r="P423" s="42">
        <f>EXP(-'Yield curve'!P412*$P$9/100)</f>
        <v>0.27985042919081754</v>
      </c>
      <c r="Q423" s="42">
        <f>EXP(-'Yield curve'!Q412*$Q$9/100)</f>
        <v>0.25723634148554497</v>
      </c>
      <c r="R423" s="42">
        <f>EXP(-'Yield curve'!R412*$R$9/100)</f>
        <v>0.23646856439275771</v>
      </c>
      <c r="S423" s="42">
        <f>EXP(-'Yield curve'!S412*$S$9/100)</f>
        <v>0.21739484861477221</v>
      </c>
      <c r="T423" s="42">
        <f>EXP(-'Yield curve'!T412*$T$9/100)</f>
        <v>0.19987562117809049</v>
      </c>
      <c r="U423" s="39">
        <f>EXP(-'Yield curve'!U412*$U$9/100)</f>
        <v>0.18378292008696764</v>
      </c>
      <c r="V423" s="39">
        <f t="shared" si="6"/>
        <v>73.442991854337109</v>
      </c>
      <c r="W423" s="39">
        <f t="shared" si="7"/>
        <v>5.0919666702624369</v>
      </c>
      <c r="X423" s="13"/>
      <c r="Y423" s="39"/>
      <c r="Z423" s="13"/>
      <c r="AA423" s="39">
        <f t="shared" si="14"/>
        <v>4.0475612762755908E-3</v>
      </c>
    </row>
    <row r="424" spans="1:27">
      <c r="A424" s="237">
        <v>42545</v>
      </c>
      <c r="B424" s="42">
        <f>EXP(-'Yield curve'!B413*$B$9/100)</f>
        <v>0.90637694987791584</v>
      </c>
      <c r="C424" s="42">
        <f>EXP(-'Yield curve'!C413*$C$9/100)</f>
        <v>0.82994155195697217</v>
      </c>
      <c r="D424" s="42">
        <f>EXP(-'Yield curve'!D413*$D$9/100)</f>
        <v>0.76223528346803904</v>
      </c>
      <c r="E424" s="42">
        <f>EXP(-'Yield curve'!E413*$E$9/100)</f>
        <v>0.69991246623054093</v>
      </c>
      <c r="F424" s="42">
        <f>EXP(-'Yield curve'!F413*$F$9/100)</f>
        <v>0.64435851981165471</v>
      </c>
      <c r="G424" s="42">
        <f>EXP(-'Yield curve'!G413*$G$9/100)</f>
        <v>0.59191040408670004</v>
      </c>
      <c r="H424" s="42">
        <f>EXP(-'Yield curve'!H413*$H$9/100)</f>
        <v>0.54427535113903525</v>
      </c>
      <c r="I424" s="42">
        <f>EXP(-'Yield curve'!I413*$I$9/100)</f>
        <v>0.49990693227598226</v>
      </c>
      <c r="J424" s="42">
        <f>EXP(-'Yield curve'!J413*$J$9/100)</f>
        <v>0.4593696754221408</v>
      </c>
      <c r="K424" s="42">
        <f>EXP(-'Yield curve'!K413*$K$9/100)</f>
        <v>0.42231660391334391</v>
      </c>
      <c r="L424" s="42">
        <f>EXP(-'Yield curve'!L413*$L$9/100)</f>
        <v>0.38777887950327328</v>
      </c>
      <c r="M424" s="42">
        <f>EXP(-'Yield curve'!M413*$M$9/100)</f>
        <v>0.35612268026773281</v>
      </c>
      <c r="N424" s="42">
        <f>EXP(-'Yield curve'!N413*$N$9/100)</f>
        <v>0.32710305657988498</v>
      </c>
      <c r="O424" s="42">
        <f>EXP(-'Yield curve'!O413*$O$9/100)</f>
        <v>0.30049625128794855</v>
      </c>
      <c r="P424" s="42">
        <f>EXP(-'Yield curve'!P413*$P$9/100)</f>
        <v>0.27609783539719362</v>
      </c>
      <c r="Q424" s="42">
        <f>EXP(-'Yield curve'!Q413*$Q$9/100)</f>
        <v>0.25363983263577888</v>
      </c>
      <c r="R424" s="42">
        <f>EXP(-'Yield curve'!R413*$R$9/100)</f>
        <v>0.23303654318740508</v>
      </c>
      <c r="S424" s="42">
        <f>EXP(-'Yield curve'!S413*$S$9/100)</f>
        <v>0.21413256352917276</v>
      </c>
      <c r="T424" s="42">
        <f>EXP(-'Yield curve'!T413*$T$9/100)</f>
        <v>0.19678569205097257</v>
      </c>
      <c r="U424" s="39">
        <f>EXP(-'Yield curve'!U413*$U$9/100)</f>
        <v>0.1808657926171221</v>
      </c>
      <c r="V424" s="39">
        <f t="shared" si="6"/>
        <v>73.14692519244953</v>
      </c>
      <c r="W424" s="39">
        <f t="shared" si="7"/>
        <v>5.0699582747374157</v>
      </c>
      <c r="X424" s="13"/>
      <c r="Y424" s="39"/>
      <c r="Z424" s="13"/>
      <c r="AA424" s="39">
        <f t="shared" si="14"/>
        <v>-3.8167990511479566E-3</v>
      </c>
    </row>
    <row r="425" spans="1:27">
      <c r="A425" s="237">
        <v>42544</v>
      </c>
      <c r="B425" s="42">
        <f>EXP(-'Yield curve'!B414*$B$9/100)</f>
        <v>0.90692093922832795</v>
      </c>
      <c r="C425" s="42">
        <f>EXP(-'Yield curve'!C414*$C$9/100)</f>
        <v>0.83110428385212565</v>
      </c>
      <c r="D425" s="42">
        <f>EXP(-'Yield curve'!D414*$D$9/100)</f>
        <v>0.76383765946925009</v>
      </c>
      <c r="E425" s="42">
        <f>EXP(-'Yield curve'!E414*$E$9/100)</f>
        <v>0.70187496735539401</v>
      </c>
      <c r="F425" s="42">
        <f>EXP(-'Yield curve'!F414*$F$9/100)</f>
        <v>0.64661772593543965</v>
      </c>
      <c r="G425" s="42">
        <f>EXP(-'Yield curve'!G414*$G$9/100)</f>
        <v>0.5945800029976932</v>
      </c>
      <c r="H425" s="42">
        <f>EXP(-'Yield curve'!H414*$H$9/100)</f>
        <v>0.54733184329582418</v>
      </c>
      <c r="I425" s="42">
        <f>EXP(-'Yield curve'!I414*$I$9/100)</f>
        <v>0.50311659661277952</v>
      </c>
      <c r="J425" s="42">
        <f>EXP(-'Yield curve'!J414*$J$9/100)</f>
        <v>0.46268907257514769</v>
      </c>
      <c r="K425" s="42">
        <f>EXP(-'Yield curve'!K414*$K$9/100)</f>
        <v>0.42570868698585024</v>
      </c>
      <c r="L425" s="42">
        <f>EXP(-'Yield curve'!L414*$L$9/100)</f>
        <v>0.39120639258159079</v>
      </c>
      <c r="M425" s="42">
        <f>EXP(-'Yield curve'!M414*$M$9/100)</f>
        <v>0.3595579207701079</v>
      </c>
      <c r="N425" s="42">
        <f>EXP(-'Yield curve'!N414*$N$9/100)</f>
        <v>0.33052267958580006</v>
      </c>
      <c r="O425" s="42">
        <f>EXP(-'Yield curve'!O414*$O$9/100)</f>
        <v>0.30388072698731128</v>
      </c>
      <c r="P425" s="42">
        <f>EXP(-'Yield curve'!P414*$P$9/100)</f>
        <v>0.27943096822140734</v>
      </c>
      <c r="Q425" s="42">
        <f>EXP(-'Yield curve'!Q414*$Q$9/100)</f>
        <v>0.25690728960657255</v>
      </c>
      <c r="R425" s="42">
        <f>EXP(-'Yield curve'!R414*$R$9/100)</f>
        <v>0.23622748942621127</v>
      </c>
      <c r="S425" s="42">
        <f>EXP(-'Yield curve'!S414*$S$9/100)</f>
        <v>0.21723838065899301</v>
      </c>
      <c r="T425" s="42">
        <f>EXP(-'Yield curve'!T414*$T$9/100)</f>
        <v>0.1997996828712349</v>
      </c>
      <c r="U425" s="39">
        <f>EXP(-'Yield curve'!U414*$U$9/100)</f>
        <v>0.18378292008696764</v>
      </c>
      <c r="V425" s="39">
        <f t="shared" si="6"/>
        <v>73.427181991001248</v>
      </c>
      <c r="W425" s="39">
        <f t="shared" si="7"/>
        <v>5.0890726212095618</v>
      </c>
      <c r="X425" s="13"/>
      <c r="Y425" s="39"/>
      <c r="Z425" s="13"/>
      <c r="AA425" s="39">
        <f t="shared" si="14"/>
        <v>1.0577616659392941E-3</v>
      </c>
    </row>
    <row r="426" spans="1:27">
      <c r="A426" s="237">
        <v>42543</v>
      </c>
      <c r="B426" s="42">
        <f>EXP(-'Yield curve'!B415*$B$9/100)</f>
        <v>0.9071930563256202</v>
      </c>
      <c r="C426" s="42">
        <f>EXP(-'Yield curve'!C415*$C$9/100)</f>
        <v>0.82911202523750216</v>
      </c>
      <c r="D426" s="42">
        <f>EXP(-'Yield curve'!D415*$D$9/100)</f>
        <v>0.7608644940383964</v>
      </c>
      <c r="E426" s="42">
        <f>EXP(-'Yield curve'!E415*$E$9/100)</f>
        <v>0.69893327437205377</v>
      </c>
      <c r="F426" s="42">
        <f>EXP(-'Yield curve'!F415*$F$9/100)</f>
        <v>0.64403642108314141</v>
      </c>
      <c r="G426" s="42">
        <f>EXP(-'Yield curve'!G415*$G$9/100)</f>
        <v>0.59244336324602487</v>
      </c>
      <c r="H426" s="42">
        <f>EXP(-'Yield curve'!H415*$H$9/100)</f>
        <v>0.54580145767431776</v>
      </c>
      <c r="I426" s="42">
        <f>EXP(-'Yield curve'!I415*$I$9/100)</f>
        <v>0.50204442526274307</v>
      </c>
      <c r="J426" s="42">
        <f>EXP(-'Yield curve'!J415*$J$9/100)</f>
        <v>0.46213417869097523</v>
      </c>
      <c r="K426" s="42">
        <f>EXP(-'Yield curve'!K415*$K$9/100)</f>
        <v>0.42570868698585024</v>
      </c>
      <c r="L426" s="42">
        <f>EXP(-'Yield curve'!L415*$L$9/100)</f>
        <v>0.39163695638010459</v>
      </c>
      <c r="M426" s="42">
        <f>EXP(-'Yield curve'!M415*$M$9/100)</f>
        <v>0.36042189613568665</v>
      </c>
      <c r="N426" s="42">
        <f>EXP(-'Yield curve'!N415*$N$9/100)</f>
        <v>0.33181423493206397</v>
      </c>
      <c r="O426" s="42">
        <f>EXP(-'Yield curve'!O415*$O$9/100)</f>
        <v>0.30558723281509181</v>
      </c>
      <c r="P426" s="42">
        <f>EXP(-'Yield curve'!P415*$P$9/100)</f>
        <v>0.2815345791634335</v>
      </c>
      <c r="Q426" s="42">
        <f>EXP(-'Yield curve'!Q415*$Q$9/100)</f>
        <v>0.25905367483717812</v>
      </c>
      <c r="R426" s="42">
        <f>EXP(-'Yield curve'!R415*$R$9/100)</f>
        <v>0.23840604203632443</v>
      </c>
      <c r="S426" s="42">
        <f>EXP(-'Yield curve'!S415*$S$9/100)</f>
        <v>0.2194392171168926</v>
      </c>
      <c r="T426" s="42">
        <f>EXP(-'Yield curve'!T415*$T$9/100)</f>
        <v>0.20201365194065302</v>
      </c>
      <c r="U426" s="39">
        <f>EXP(-'Yield curve'!U415*$U$9/100)</f>
        <v>0.18600160058690879</v>
      </c>
      <c r="V426" s="39">
        <f t="shared" si="6"/>
        <v>73.349595600562822</v>
      </c>
      <c r="W426" s="39">
        <f t="shared" si="7"/>
        <v>5.1019396186901345</v>
      </c>
      <c r="X426" s="13"/>
      <c r="Y426" s="39"/>
      <c r="Z426" s="13"/>
      <c r="AA426" s="39">
        <f t="shared" si="14"/>
        <v>1.2243948537140614E-3</v>
      </c>
    </row>
    <row r="427" spans="1:27">
      <c r="A427" s="237">
        <v>42542</v>
      </c>
      <c r="B427" s="42">
        <f>EXP(-'Yield curve'!B416*$B$9/100)</f>
        <v>0.90692093922832795</v>
      </c>
      <c r="C427" s="42">
        <f>EXP(-'Yield curve'!C416*$C$9/100)</f>
        <v>0.82911202523750216</v>
      </c>
      <c r="D427" s="42">
        <f>EXP(-'Yield curve'!D416*$D$9/100)</f>
        <v>0.76063626892566349</v>
      </c>
      <c r="E427" s="42">
        <f>EXP(-'Yield curve'!E416*$E$9/100)</f>
        <v>0.69837435135157355</v>
      </c>
      <c r="F427" s="42">
        <f>EXP(-'Yield curve'!F416*$F$9/100)</f>
        <v>0.64307109063035572</v>
      </c>
      <c r="G427" s="42">
        <f>EXP(-'Yield curve'!G416*$G$9/100)</f>
        <v>0.59137792437483461</v>
      </c>
      <c r="H427" s="42">
        <f>EXP(-'Yield curve'!H416*$H$9/100)</f>
        <v>0.54465647726341337</v>
      </c>
      <c r="I427" s="42">
        <f>EXP(-'Yield curve'!I416*$I$9/100)</f>
        <v>0.50097453877353537</v>
      </c>
      <c r="J427" s="42">
        <f>EXP(-'Yield curve'!J416*$J$9/100)</f>
        <v>0.46116471520865848</v>
      </c>
      <c r="K427" s="42">
        <f>EXP(-'Yield curve'!K416*$K$9/100)</f>
        <v>0.42485812046192456</v>
      </c>
      <c r="L427" s="42">
        <f>EXP(-'Yield curve'!L416*$L$9/100)</f>
        <v>0.39069034081248138</v>
      </c>
      <c r="M427" s="42">
        <f>EXP(-'Yield curve'!M416*$M$9/100)</f>
        <v>0.35938537438258406</v>
      </c>
      <c r="N427" s="42">
        <f>EXP(-'Yield curve'!N416*$N$9/100)</f>
        <v>0.33069459607359769</v>
      </c>
      <c r="O427" s="42">
        <f>EXP(-'Yield curve'!O416*$O$9/100)</f>
        <v>0.30439167568538117</v>
      </c>
      <c r="P427" s="42">
        <f>EXP(-'Yield curve'!P416*$P$9/100)</f>
        <v>0.28027051982381157</v>
      </c>
      <c r="Q427" s="42">
        <f>EXP(-'Yield curve'!Q416*$Q$9/100)</f>
        <v>0.25781319672714087</v>
      </c>
      <c r="R427" s="42">
        <f>EXP(-'Yield curve'!R416*$R$9/100)</f>
        <v>0.23719326642842922</v>
      </c>
      <c r="S427" s="42">
        <f>EXP(-'Yield curve'!S416*$S$9/100)</f>
        <v>0.21825743901705036</v>
      </c>
      <c r="T427" s="42">
        <f>EXP(-'Yield curve'!T416*$T$9/100)</f>
        <v>0.20086544960998975</v>
      </c>
      <c r="U427" s="39">
        <f>EXP(-'Yield curve'!U416*$U$9/100)</f>
        <v>0.18488893232617237</v>
      </c>
      <c r="V427" s="39">
        <f t="shared" si="6"/>
        <v>73.259896560230843</v>
      </c>
      <c r="W427" s="39">
        <f t="shared" si="7"/>
        <v>5.0952086396465148</v>
      </c>
      <c r="X427" s="13"/>
      <c r="Y427" s="39"/>
      <c r="Z427" s="13"/>
      <c r="AA427" s="39">
        <f t="shared" si="14"/>
        <v>-2.7878035025341585E-4</v>
      </c>
    </row>
    <row r="428" spans="1:27">
      <c r="A428" s="237">
        <v>42541</v>
      </c>
      <c r="B428" s="42">
        <f>EXP(-'Yield curve'!B417*$B$9/100)</f>
        <v>0.90683025166885867</v>
      </c>
      <c r="C428" s="42">
        <f>EXP(-'Yield curve'!C417*$C$9/100)</f>
        <v>0.82977558024430531</v>
      </c>
      <c r="D428" s="42">
        <f>EXP(-'Yield curve'!D417*$D$9/100)</f>
        <v>0.76154958032561682</v>
      </c>
      <c r="E428" s="42">
        <f>EXP(-'Yield curve'!E417*$E$9/100)</f>
        <v>0.69907307500652571</v>
      </c>
      <c r="F428" s="42">
        <f>EXP(-'Yield curve'!F417*$F$9/100)</f>
        <v>0.64339270657295622</v>
      </c>
      <c r="G428" s="42">
        <f>EXP(-'Yield curve'!G417*$G$9/100)</f>
        <v>0.59155536436681511</v>
      </c>
      <c r="H428" s="42">
        <f>EXP(-'Yield curve'!H417*$H$9/100)</f>
        <v>0.54465647726341337</v>
      </c>
      <c r="I428" s="42">
        <f>EXP(-'Yield curve'!I417*$I$9/100)</f>
        <v>0.50097453877353537</v>
      </c>
      <c r="J428" s="42">
        <f>EXP(-'Yield curve'!J417*$J$9/100)</f>
        <v>0.46116471520865848</v>
      </c>
      <c r="K428" s="42">
        <f>EXP(-'Yield curve'!K417*$K$9/100)</f>
        <v>0.42485812046192456</v>
      </c>
      <c r="L428" s="42">
        <f>EXP(-'Yield curve'!L417*$L$9/100)</f>
        <v>0.39069034081248138</v>
      </c>
      <c r="M428" s="42">
        <f>EXP(-'Yield curve'!M417*$M$9/100)</f>
        <v>0.35938537438258406</v>
      </c>
      <c r="N428" s="42">
        <f>EXP(-'Yield curve'!N417*$N$9/100)</f>
        <v>0.33069459607359769</v>
      </c>
      <c r="O428" s="42">
        <f>EXP(-'Yield curve'!O417*$O$9/100)</f>
        <v>0.30439167568538117</v>
      </c>
      <c r="P428" s="42">
        <f>EXP(-'Yield curve'!P417*$P$9/100)</f>
        <v>0.28027051982381157</v>
      </c>
      <c r="Q428" s="42">
        <f>EXP(-'Yield curve'!Q417*$Q$9/100)</f>
        <v>0.25773070970281592</v>
      </c>
      <c r="R428" s="42">
        <f>EXP(-'Yield curve'!R417*$R$9/100)</f>
        <v>0.23703202983391305</v>
      </c>
      <c r="S428" s="42">
        <f>EXP(-'Yield curve'!S417*$S$9/100)</f>
        <v>0.21802184822483914</v>
      </c>
      <c r="T428" s="42">
        <f>EXP(-'Yield curve'!T417*$T$9/100)</f>
        <v>0.20056036604882788</v>
      </c>
      <c r="U428" s="39">
        <f>EXP(-'Yield curve'!U417*$U$9/100)</f>
        <v>0.18451952399298926</v>
      </c>
      <c r="V428" s="39">
        <f t="shared" si="6"/>
        <v>73.28032567508923</v>
      </c>
      <c r="W428" s="39">
        <f t="shared" si="7"/>
        <v>5.0929710903092857</v>
      </c>
      <c r="X428" s="13"/>
      <c r="Y428" s="39"/>
      <c r="Z428" s="13"/>
      <c r="AA428" s="39">
        <f t="shared" si="14"/>
        <v>4.8127409509455266E-3</v>
      </c>
    </row>
    <row r="429" spans="1:27">
      <c r="A429" s="237">
        <v>42538</v>
      </c>
      <c r="B429" s="42">
        <f>EXP(-'Yield curve'!B418*$B$9/100)</f>
        <v>0.9061956926142708</v>
      </c>
      <c r="C429" s="42">
        <f>EXP(-'Yield curve'!C418*$C$9/100)</f>
        <v>0.82828332763012646</v>
      </c>
      <c r="D429" s="42">
        <f>EXP(-'Yield curve'!D418*$D$9/100)</f>
        <v>0.75926835513334712</v>
      </c>
      <c r="E429" s="42">
        <f>EXP(-'Yield curve'!E418*$E$9/100)</f>
        <v>0.69600391058979749</v>
      </c>
      <c r="F429" s="42">
        <f>EXP(-'Yield curve'!F418*$F$9/100)</f>
        <v>0.6395439082748009</v>
      </c>
      <c r="G429" s="42">
        <f>EXP(-'Yield curve'!G418*$G$9/100)</f>
        <v>0.58748768199538259</v>
      </c>
      <c r="H429" s="42">
        <f>EXP(-'Yield curve'!H418*$H$9/100)</f>
        <v>0.54047872736713143</v>
      </c>
      <c r="I429" s="42">
        <f>EXP(-'Yield curve'!I418*$I$9/100)</f>
        <v>0.4969827309841236</v>
      </c>
      <c r="J429" s="42">
        <f>EXP(-'Yield curve'!J418*$J$9/100)</f>
        <v>0.45744436875955918</v>
      </c>
      <c r="K429" s="42">
        <f>EXP(-'Yield curve'!K418*$K$9/100)</f>
        <v>0.42147281477591758</v>
      </c>
      <c r="L429" s="42">
        <f>EXP(-'Yield curve'!L418*$L$9/100)</f>
        <v>0.38718215962107916</v>
      </c>
      <c r="M429" s="42">
        <f>EXP(-'Yield curve'!M418*$M$9/100)</f>
        <v>0.35578096654350699</v>
      </c>
      <c r="N429" s="42">
        <f>EXP(-'Yield curve'!N418*$N$9/100)</f>
        <v>0.32701802084029935</v>
      </c>
      <c r="O429" s="42">
        <f>EXP(-'Yield curve'!O418*$O$9/100)</f>
        <v>0.30066457631527854</v>
      </c>
      <c r="P429" s="42">
        <f>EXP(-'Yield curve'!P418*$P$9/100)</f>
        <v>0.27651229291571749</v>
      </c>
      <c r="Q429" s="42">
        <f>EXP(-'Yield curve'!Q418*$Q$9/100)</f>
        <v>0.25404598120020266</v>
      </c>
      <c r="R429" s="42">
        <f>EXP(-'Yield curve'!R418*$R$9/100)</f>
        <v>0.23343304223952785</v>
      </c>
      <c r="S429" s="42">
        <f>EXP(-'Yield curve'!S418*$S$9/100)</f>
        <v>0.21451834924650878</v>
      </c>
      <c r="T429" s="42">
        <f>EXP(-'Yield curve'!T418*$T$9/100)</f>
        <v>0.19715994028910938</v>
      </c>
      <c r="U429" s="39">
        <f>EXP(-'Yield curve'!U418*$U$9/100)</f>
        <v>0.18122788617521662</v>
      </c>
      <c r="V429" s="39">
        <f t="shared" si="6"/>
        <v>72.929335674762044</v>
      </c>
      <c r="W429" s="39">
        <f t="shared" si="7"/>
        <v>5.0724072684790311</v>
      </c>
      <c r="X429" s="13"/>
      <c r="Y429" s="39"/>
      <c r="Z429" s="13"/>
      <c r="AA429" s="39">
        <f t="shared" si="14"/>
        <v>2.8936297025721203E-3</v>
      </c>
    </row>
    <row r="430" spans="1:27">
      <c r="A430" s="237">
        <v>42537</v>
      </c>
      <c r="B430" s="42">
        <f>EXP(-'Yield curve'!B419*$B$9/100)</f>
        <v>0.90683025166885867</v>
      </c>
      <c r="C430" s="42">
        <f>EXP(-'Yield curve'!C419*$C$9/100)</f>
        <v>0.8281176875291627</v>
      </c>
      <c r="D430" s="42">
        <f>EXP(-'Yield curve'!D419*$D$9/100)</f>
        <v>0.75835777956179906</v>
      </c>
      <c r="E430" s="42">
        <f>EXP(-'Yield curve'!E419*$E$9/100)</f>
        <v>0.69475223040085943</v>
      </c>
      <c r="F430" s="42">
        <f>EXP(-'Yield curve'!F419*$F$9/100)</f>
        <v>0.63794704541438874</v>
      </c>
      <c r="G430" s="42">
        <f>EXP(-'Yield curve'!G419*$G$9/100)</f>
        <v>0.58555216799936982</v>
      </c>
      <c r="H430" s="42">
        <f>EXP(-'Yield curve'!H419*$H$9/100)</f>
        <v>0.53821347706773515</v>
      </c>
      <c r="I430" s="42">
        <f>EXP(-'Yield curve'!I419*$I$9/100)</f>
        <v>0.49447105343671799</v>
      </c>
      <c r="J430" s="42">
        <f>EXP(-'Yield curve'!J419*$J$9/100)</f>
        <v>0.45470792010231453</v>
      </c>
      <c r="K430" s="42">
        <f>EXP(-'Yield curve'!K419*$K$9/100)</f>
        <v>0.41853280710435814</v>
      </c>
      <c r="L430" s="42">
        <f>EXP(-'Yield curve'!L419*$L$9/100)</f>
        <v>0.38421230560350372</v>
      </c>
      <c r="M430" s="42">
        <f>EXP(-'Yield curve'!M419*$M$9/100)</f>
        <v>0.35280492330525587</v>
      </c>
      <c r="N430" s="42">
        <f>EXP(-'Yield curve'!N419*$N$9/100)</f>
        <v>0.32405565605319142</v>
      </c>
      <c r="O430" s="42">
        <f>EXP(-'Yield curve'!O419*$O$9/100)</f>
        <v>0.29773245433181977</v>
      </c>
      <c r="P430" s="42">
        <f>EXP(-'Yield curve'!P419*$P$9/100)</f>
        <v>0.27362410337040799</v>
      </c>
      <c r="Q430" s="42">
        <f>EXP(-'Yield curve'!Q419*$Q$9/100)</f>
        <v>0.25105581350699213</v>
      </c>
      <c r="R430" s="42">
        <f>EXP(-'Yield curve'!R419*$R$9/100)</f>
        <v>0.23035815167794191</v>
      </c>
      <c r="S430" s="42">
        <f>EXP(-'Yield curve'!S419*$S$9/100)</f>
        <v>0.21137531109421603</v>
      </c>
      <c r="T430" s="42">
        <f>EXP(-'Yield curve'!T419*$T$9/100)</f>
        <v>0.19396452450822813</v>
      </c>
      <c r="U430" s="39">
        <f>EXP(-'Yield curve'!U419*$U$9/100)</f>
        <v>0.17799496777796328</v>
      </c>
      <c r="V430" s="39">
        <f t="shared" si="6"/>
        <v>72.718914065084533</v>
      </c>
      <c r="W430" s="39">
        <f t="shared" si="7"/>
        <v>5.050704720704716</v>
      </c>
      <c r="X430" s="13"/>
      <c r="Y430" s="39"/>
      <c r="Z430" s="13"/>
      <c r="AA430" s="39">
        <f t="shared" si="14"/>
        <v>-2.9228727176477953E-3</v>
      </c>
    </row>
    <row r="431" spans="1:27">
      <c r="A431" s="237">
        <v>42536</v>
      </c>
      <c r="B431" s="42">
        <f>EXP(-'Yield curve'!B420*$B$9/100)</f>
        <v>0.90655824339663893</v>
      </c>
      <c r="C431" s="42">
        <f>EXP(-'Yield curve'!C420*$C$9/100)</f>
        <v>0.82844900086242346</v>
      </c>
      <c r="D431" s="42">
        <f>EXP(-'Yield curve'!D420*$D$9/100)</f>
        <v>0.75904060879046653</v>
      </c>
      <c r="E431" s="42">
        <f>EXP(-'Yield curve'!E420*$E$9/100)</f>
        <v>0.69614312529292166</v>
      </c>
      <c r="F431" s="42">
        <f>EXP(-'Yield curve'!F420*$F$9/100)</f>
        <v>0.64018377206164712</v>
      </c>
      <c r="G431" s="42">
        <f>EXP(-'Yield curve'!G420*$G$9/100)</f>
        <v>0.58819309037415524</v>
      </c>
      <c r="H431" s="42">
        <f>EXP(-'Yield curve'!H420*$H$9/100)</f>
        <v>0.54123592750186367</v>
      </c>
      <c r="I431" s="42">
        <f>EXP(-'Yield curve'!I420*$I$9/100)</f>
        <v>0.49738047624580251</v>
      </c>
      <c r="J431" s="42">
        <f>EXP(-'Yield curve'!J420*$J$9/100)</f>
        <v>0.45744436875955918</v>
      </c>
      <c r="K431" s="42">
        <f>EXP(-'Yield curve'!K420*$K$9/100)</f>
        <v>0.42105155262732119</v>
      </c>
      <c r="L431" s="42">
        <f>EXP(-'Yield curve'!L420*$L$9/100)</f>
        <v>0.38684158919357892</v>
      </c>
      <c r="M431" s="42">
        <f>EXP(-'Yield curve'!M420*$M$9/100)</f>
        <v>0.35552489644389373</v>
      </c>
      <c r="N431" s="42">
        <f>EXP(-'Yield curve'!N420*$N$9/100)</f>
        <v>0.32684801567463628</v>
      </c>
      <c r="O431" s="42">
        <f>EXP(-'Yield curve'!O420*$O$9/100)</f>
        <v>0.30058040201886166</v>
      </c>
      <c r="P431" s="42">
        <f>EXP(-'Yield curve'!P420*$P$9/100)</f>
        <v>0.27651229291571749</v>
      </c>
      <c r="Q431" s="42">
        <f>EXP(-'Yield curve'!Q420*$Q$9/100)</f>
        <v>0.25396469949198541</v>
      </c>
      <c r="R431" s="42">
        <f>EXP(-'Yield curve'!R420*$R$9/100)</f>
        <v>0.23327436172829316</v>
      </c>
      <c r="S431" s="42">
        <f>EXP(-'Yield curve'!S420*$S$9/100)</f>
        <v>0.21428679449139743</v>
      </c>
      <c r="T431" s="42">
        <f>EXP(-'Yield curve'!T420*$T$9/100)</f>
        <v>0.19686048482367877</v>
      </c>
      <c r="U431" s="39">
        <f>EXP(-'Yield curve'!U420*$U$9/100)</f>
        <v>0.1808657926171221</v>
      </c>
      <c r="V431" s="39">
        <f t="shared" si="6"/>
        <v>72.932085267353642</v>
      </c>
      <c r="W431" s="39">
        <f t="shared" si="7"/>
        <v>5.0698001206551933</v>
      </c>
      <c r="X431" s="13"/>
      <c r="Y431" s="39"/>
      <c r="Z431" s="13"/>
      <c r="AA431" s="39">
        <f t="shared" si="14"/>
        <v>-5.7239648547324773E-4</v>
      </c>
    </row>
    <row r="432" spans="1:27">
      <c r="A432" s="237">
        <v>42535</v>
      </c>
      <c r="B432" s="42">
        <f>EXP(-'Yield curve'!B421*$B$9/100)</f>
        <v>0.90764676627181728</v>
      </c>
      <c r="C432" s="42">
        <f>EXP(-'Yield curve'!C421*$C$9/100)</f>
        <v>0.82878044674752616</v>
      </c>
      <c r="D432" s="42">
        <f>EXP(-'Yield curve'!D421*$D$9/100)</f>
        <v>0.75926835513334712</v>
      </c>
      <c r="E432" s="42">
        <f>EXP(-'Yield curve'!E421*$E$9/100)</f>
        <v>0.69572556469845104</v>
      </c>
      <c r="F432" s="42">
        <f>EXP(-'Yield curve'!F421*$F$9/100)</f>
        <v>0.63890468403191614</v>
      </c>
      <c r="G432" s="42">
        <f>EXP(-'Yield curve'!G421*$G$9/100)</f>
        <v>0.58643115532705448</v>
      </c>
      <c r="H432" s="42">
        <f>EXP(-'Yield curve'!H421*$H$9/100)</f>
        <v>0.5389675036310666</v>
      </c>
      <c r="I432" s="42">
        <f>EXP(-'Yield curve'!I421*$I$9/100)</f>
        <v>0.49552705101430222</v>
      </c>
      <c r="J432" s="42">
        <f>EXP(-'Yield curve'!J421*$J$9/100)</f>
        <v>0.45607409209598321</v>
      </c>
      <c r="K432" s="42">
        <f>EXP(-'Yield curve'!K421*$K$9/100)</f>
        <v>0.42021029106405028</v>
      </c>
      <c r="L432" s="42">
        <f>EXP(-'Yield curve'!L421*$L$9/100)</f>
        <v>0.38641629739883671</v>
      </c>
      <c r="M432" s="42">
        <f>EXP(-'Yield curve'!M421*$M$9/100)</f>
        <v>0.35552489644389373</v>
      </c>
      <c r="N432" s="42">
        <f>EXP(-'Yield curve'!N421*$N$9/100)</f>
        <v>0.32727319440130642</v>
      </c>
      <c r="O432" s="42">
        <f>EXP(-'Yield curve'!O421*$O$9/100)</f>
        <v>0.30142320652018417</v>
      </c>
      <c r="P432" s="42">
        <f>EXP(-'Yield curve'!P421*$P$9/100)</f>
        <v>0.27775940212506323</v>
      </c>
      <c r="Q432" s="42">
        <f>EXP(-'Yield curve'!Q421*$Q$9/100)</f>
        <v>0.25559528587944297</v>
      </c>
      <c r="R432" s="42">
        <f>EXP(-'Yield curve'!R421*$R$9/100)</f>
        <v>0.2352656447667282</v>
      </c>
      <c r="S432" s="42">
        <f>EXP(-'Yield curve'!S421*$S$9/100)</f>
        <v>0.21661363418943602</v>
      </c>
      <c r="T432" s="42">
        <f>EXP(-'Yield curve'!T421*$T$9/100)</f>
        <v>0.1994962180449657</v>
      </c>
      <c r="U432" s="39">
        <f>EXP(-'Yield curve'!U421*$U$9/100)</f>
        <v>0.18378292008696764</v>
      </c>
      <c r="V432" s="39">
        <f t="shared" si="6"/>
        <v>72.973855245627675</v>
      </c>
      <c r="W432" s="39">
        <f t="shared" si="7"/>
        <v>5.080551028511791</v>
      </c>
      <c r="X432" s="13"/>
      <c r="Y432" s="39"/>
      <c r="Z432" s="13"/>
      <c r="AA432" s="39">
        <f t="shared" si="14"/>
        <v>-4.6201640389383902E-3</v>
      </c>
    </row>
    <row r="433" spans="1:27">
      <c r="A433" s="237">
        <v>42531</v>
      </c>
      <c r="B433" s="42">
        <f>EXP(-'Yield curve'!B422*$B$9/100)</f>
        <v>0.90791910114988805</v>
      </c>
      <c r="C433" s="42">
        <f>EXP(-'Yield curve'!C422*$C$9/100)</f>
        <v>0.82911202523750216</v>
      </c>
      <c r="D433" s="42">
        <f>EXP(-'Yield curve'!D422*$D$9/100)</f>
        <v>0.75995200424892273</v>
      </c>
      <c r="E433" s="42">
        <f>EXP(-'Yield curve'!E422*$E$9/100)</f>
        <v>0.69711840820707538</v>
      </c>
      <c r="F433" s="42">
        <f>EXP(-'Yield curve'!F422*$F$9/100)</f>
        <v>0.64114476828672162</v>
      </c>
      <c r="G433" s="42">
        <f>EXP(-'Yield curve'!G422*$G$9/100)</f>
        <v>0.58960644914316385</v>
      </c>
      <c r="H433" s="42">
        <f>EXP(-'Yield curve'!H422*$H$9/100)</f>
        <v>0.54313357218914438</v>
      </c>
      <c r="I433" s="42">
        <f>EXP(-'Yield curve'!I422*$I$9/100)</f>
        <v>0.5000402585673045</v>
      </c>
      <c r="J433" s="42">
        <f>EXP(-'Yield curve'!J422*$J$9/100)</f>
        <v>0.46088809937258252</v>
      </c>
      <c r="K433" s="42">
        <f>EXP(-'Yield curve'!K422*$K$9/100)</f>
        <v>0.42528319108227414</v>
      </c>
      <c r="L433" s="42">
        <f>EXP(-'Yield curve'!L422*$L$9/100)</f>
        <v>0.39163695638010454</v>
      </c>
      <c r="M433" s="42">
        <f>EXP(-'Yield curve'!M422*$M$9/100)</f>
        <v>0.36085466201864735</v>
      </c>
      <c r="N433" s="42">
        <f>EXP(-'Yield curve'!N422*$N$9/100)</f>
        <v>0.33267807444762798</v>
      </c>
      <c r="O433" s="42">
        <f>EXP(-'Yield curve'!O422*$O$9/100)</f>
        <v>0.30687339824966509</v>
      </c>
      <c r="P433" s="42">
        <f>EXP(-'Yield curve'!P422*$P$9/100)</f>
        <v>0.28322886441130496</v>
      </c>
      <c r="Q433" s="42">
        <f>EXP(-'Yield curve'!Q422*$Q$9/100)</f>
        <v>0.26088384735644937</v>
      </c>
      <c r="R433" s="42">
        <f>EXP(-'Yield curve'!R422*$R$9/100)</f>
        <v>0.2403593941773278</v>
      </c>
      <c r="S433" s="42">
        <f>EXP(-'Yield curve'!S422*$S$9/100)</f>
        <v>0.2215028107414071</v>
      </c>
      <c r="T433" s="42">
        <f>EXP(-'Yield curve'!T422*$T$9/100)</f>
        <v>0.20417455280370456</v>
      </c>
      <c r="U433" s="39">
        <f>EXP(-'Yield curve'!U422*$U$9/100)</f>
        <v>0.1882470656387468</v>
      </c>
      <c r="V433" s="39">
        <f t="shared" si="6"/>
        <v>73.312571351387462</v>
      </c>
      <c r="W433" s="39">
        <f t="shared" si="7"/>
        <v>5.1117609491561815</v>
      </c>
      <c r="X433" s="13"/>
      <c r="Y433" s="39"/>
      <c r="Z433" s="13"/>
      <c r="AA433" s="39">
        <f t="shared" si="14"/>
        <v>3.9557616223588887E-3</v>
      </c>
    </row>
    <row r="434" spans="1:27">
      <c r="A434" s="237">
        <v>42530</v>
      </c>
      <c r="B434" s="42">
        <f>EXP(-'Yield curve'!B423*$B$9/100)</f>
        <v>0.90701163585700673</v>
      </c>
      <c r="C434" s="42">
        <f>EXP(-'Yield curve'!C423*$C$9/100)</f>
        <v>0.8281176875291627</v>
      </c>
      <c r="D434" s="42">
        <f>EXP(-'Yield curve'!D423*$D$9/100)</f>
        <v>0.75835777956179906</v>
      </c>
      <c r="E434" s="42">
        <f>EXP(-'Yield curve'!E423*$E$9/100)</f>
        <v>0.69544733012319648</v>
      </c>
      <c r="F434" s="42">
        <f>EXP(-'Yield curve'!F423*$F$9/100)</f>
        <v>0.6395439082748009</v>
      </c>
      <c r="G434" s="42">
        <f>EXP(-'Yield curve'!G423*$G$9/100)</f>
        <v>0.58766395473957067</v>
      </c>
      <c r="H434" s="42">
        <f>EXP(-'Yield curve'!H423*$H$9/100)</f>
        <v>0.54085719492447937</v>
      </c>
      <c r="I434" s="42">
        <f>EXP(-'Yield curve'!I423*$I$9/100)</f>
        <v>0.49751312872567932</v>
      </c>
      <c r="J434" s="42">
        <f>EXP(-'Yield curve'!J423*$J$9/100)</f>
        <v>0.45813105019502237</v>
      </c>
      <c r="K434" s="42">
        <f>EXP(-'Yield curve'!K423*$K$9/100)</f>
        <v>0.42231660391334391</v>
      </c>
      <c r="L434" s="42">
        <f>EXP(-'Yield curve'!L423*$L$9/100)</f>
        <v>0.38837651904203974</v>
      </c>
      <c r="M434" s="42">
        <f>EXP(-'Yield curve'!M423*$M$9/100)</f>
        <v>0.35732126496810074</v>
      </c>
      <c r="N434" s="42">
        <f>EXP(-'Yield curve'!N423*$N$9/100)</f>
        <v>0.32889392388751154</v>
      </c>
      <c r="O434" s="42">
        <f>EXP(-'Yield curve'!O423*$O$9/100)</f>
        <v>0.30286140117098687</v>
      </c>
      <c r="P434" s="42">
        <f>EXP(-'Yield curve'!P423*$P$9/100)</f>
        <v>0.27901213597179347</v>
      </c>
      <c r="Q434" s="42">
        <f>EXP(-'Yield curve'!Q423*$Q$9/100)</f>
        <v>0.25666077695355588</v>
      </c>
      <c r="R434" s="42">
        <f>EXP(-'Yield curve'!R423*$R$9/100)</f>
        <v>0.23614718573220794</v>
      </c>
      <c r="S434" s="42">
        <f>EXP(-'Yield curve'!S423*$S$9/100)</f>
        <v>0.2173166005547667</v>
      </c>
      <c r="T434" s="42">
        <f>EXP(-'Yield curve'!T423*$T$9/100)</f>
        <v>0.20002758438889143</v>
      </c>
      <c r="U434" s="39">
        <f>EXP(-'Yield curve'!U423*$U$9/100)</f>
        <v>0.18415085373814818</v>
      </c>
      <c r="V434" s="39">
        <f t="shared" si="6"/>
        <v>73.023706973818051</v>
      </c>
      <c r="W434" s="39">
        <f t="shared" si="7"/>
        <v>5.0880946491222039</v>
      </c>
      <c r="X434" s="13"/>
      <c r="Y434" s="39"/>
      <c r="Z434" s="13"/>
      <c r="AA434" s="39">
        <f t="shared" si="14"/>
        <v>-1.6008743225629507E-3</v>
      </c>
    </row>
    <row r="435" spans="1:27">
      <c r="A435" s="237">
        <v>42529</v>
      </c>
      <c r="B435" s="42">
        <f>EXP(-'Yield curve'!B424*$B$9/100)</f>
        <v>0.90701163585700673</v>
      </c>
      <c r="C435" s="42">
        <f>EXP(-'Yield curve'!C424*$C$9/100)</f>
        <v>0.8281176875291627</v>
      </c>
      <c r="D435" s="42">
        <f>EXP(-'Yield curve'!D424*$D$9/100)</f>
        <v>0.75790290137116545</v>
      </c>
      <c r="E435" s="42">
        <f>EXP(-'Yield curve'!E424*$E$9/100)</f>
        <v>0.69516920681951633</v>
      </c>
      <c r="F435" s="42">
        <f>EXP(-'Yield curve'!F424*$F$9/100)</f>
        <v>0.6395439082748009</v>
      </c>
      <c r="G435" s="42">
        <f>EXP(-'Yield curve'!G424*$G$9/100)</f>
        <v>0.58836957477260365</v>
      </c>
      <c r="H435" s="42">
        <f>EXP(-'Yield curve'!H424*$H$9/100)</f>
        <v>0.54237371721067407</v>
      </c>
      <c r="I435" s="42">
        <f>EXP(-'Yield curve'!I424*$I$9/100)</f>
        <v>0.49924083386390355</v>
      </c>
      <c r="J435" s="42">
        <f>EXP(-'Yield curve'!J424*$J$9/100)</f>
        <v>0.46005924698465117</v>
      </c>
      <c r="K435" s="42">
        <f>EXP(-'Yield curve'!K424*$K$9/100)</f>
        <v>0.42443347469973092</v>
      </c>
      <c r="L435" s="42">
        <f>EXP(-'Yield curve'!L424*$L$9/100)</f>
        <v>0.39069034081248138</v>
      </c>
      <c r="M435" s="42">
        <f>EXP(-'Yield curve'!M424*$M$9/100)</f>
        <v>0.35981689569284669</v>
      </c>
      <c r="N435" s="42">
        <f>EXP(-'Yield curve'!N424*$N$9/100)</f>
        <v>0.33155552074046851</v>
      </c>
      <c r="O435" s="42">
        <f>EXP(-'Yield curve'!O424*$O$9/100)</f>
        <v>0.30567280922041767</v>
      </c>
      <c r="P435" s="42">
        <f>EXP(-'Yield curve'!P424*$P$9/100)</f>
        <v>0.28195719791700274</v>
      </c>
      <c r="Q435" s="42">
        <f>EXP(-'Yield curve'!Q424*$Q$9/100)</f>
        <v>0.25955153568633782</v>
      </c>
      <c r="R435" s="42">
        <f>EXP(-'Yield curve'!R424*$R$9/100)</f>
        <v>0.23897412416595148</v>
      </c>
      <c r="S435" s="42">
        <f>EXP(-'Yield curve'!S424*$S$9/100)</f>
        <v>0.22007211299479584</v>
      </c>
      <c r="T435" s="42">
        <f>EXP(-'Yield curve'!T424*$T$9/100)</f>
        <v>0.20270572139449616</v>
      </c>
      <c r="U435" s="39">
        <f>EXP(-'Yield curve'!U424*$U$9/100)</f>
        <v>0.18674709698806377</v>
      </c>
      <c r="V435" s="39">
        <f t="shared" si="6"/>
        <v>73.140796196380649</v>
      </c>
      <c r="W435" s="39">
        <f t="shared" si="7"/>
        <v>5.1054626811302537</v>
      </c>
      <c r="X435" s="13"/>
      <c r="Y435" s="39"/>
      <c r="Z435" s="13"/>
      <c r="AA435" s="39">
        <f t="shared" si="14"/>
        <v>1.3034534300306877E-3</v>
      </c>
    </row>
    <row r="436" spans="1:27">
      <c r="A436" s="237">
        <v>42528</v>
      </c>
      <c r="B436" s="42">
        <f>EXP(-'Yield curve'!B425*$B$9/100)</f>
        <v>0.90692093922832795</v>
      </c>
      <c r="C436" s="42">
        <f>EXP(-'Yield curve'!C425*$C$9/100)</f>
        <v>0.82745545830614742</v>
      </c>
      <c r="D436" s="42">
        <f>EXP(-'Yield curve'!D425*$D$9/100)</f>
        <v>0.75699396336139857</v>
      </c>
      <c r="E436" s="42">
        <f>EXP(-'Yield curve'!E425*$E$9/100)</f>
        <v>0.6937802578178619</v>
      </c>
      <c r="F436" s="42">
        <f>EXP(-'Yield curve'!F425*$F$9/100)</f>
        <v>0.63762815162177333</v>
      </c>
      <c r="G436" s="42">
        <f>EXP(-'Yield curve'!G425*$G$9/100)</f>
        <v>0.58625525236721965</v>
      </c>
      <c r="H436" s="42">
        <f>EXP(-'Yield curve'!H425*$H$9/100)</f>
        <v>0.54010052464437053</v>
      </c>
      <c r="I436" s="42">
        <f>EXP(-'Yield curve'!I425*$I$9/100)</f>
        <v>0.4972478591352042</v>
      </c>
      <c r="J436" s="42">
        <f>EXP(-'Yield curve'!J425*$J$9/100)</f>
        <v>0.45840601130522352</v>
      </c>
      <c r="K436" s="42">
        <f>EXP(-'Yield curve'!K425*$K$9/100)</f>
        <v>0.42316208231774882</v>
      </c>
      <c r="L436" s="42">
        <f>EXP(-'Yield curve'!L425*$L$9/100)</f>
        <v>0.38957456276092284</v>
      </c>
      <c r="M436" s="42">
        <f>EXP(-'Yield curve'!M425*$M$9/100)</f>
        <v>0.35886823187544054</v>
      </c>
      <c r="N436" s="42">
        <f>EXP(-'Yield curve'!N425*$N$9/100)</f>
        <v>0.33078058784702291</v>
      </c>
      <c r="O436" s="42">
        <f>EXP(-'Yield curve'!O425*$O$9/100)</f>
        <v>0.30507427726726977</v>
      </c>
      <c r="P436" s="42">
        <f>EXP(-'Yield curve'!P425*$P$9/100)</f>
        <v>0.2815345791634335</v>
      </c>
      <c r="Q436" s="42">
        <f>EXP(-'Yield curve'!Q425*$Q$9/100)</f>
        <v>0.25938547584831495</v>
      </c>
      <c r="R436" s="42">
        <f>EXP(-'Yield curve'!R425*$R$9/100)</f>
        <v>0.23905538918243779</v>
      </c>
      <c r="S436" s="42">
        <f>EXP(-'Yield curve'!S425*$S$9/100)</f>
        <v>0.22038924511783656</v>
      </c>
      <c r="T436" s="42">
        <f>EXP(-'Yield curve'!T425*$T$9/100)</f>
        <v>0.20324563638198706</v>
      </c>
      <c r="U436" s="39">
        <f>EXP(-'Yield curve'!U425*$U$9/100)</f>
        <v>0.18749558134675462</v>
      </c>
      <c r="V436" s="39">
        <f t="shared" si="6"/>
        <v>73.045584678482882</v>
      </c>
      <c r="W436" s="39">
        <f t="shared" si="7"/>
        <v>5.1071031091319368</v>
      </c>
      <c r="X436" s="13"/>
      <c r="Y436" s="39"/>
      <c r="Z436" s="13"/>
      <c r="AA436" s="39">
        <f t="shared" si="14"/>
        <v>3.1534911984814062E-3</v>
      </c>
    </row>
    <row r="437" spans="1:27">
      <c r="A437" s="237">
        <v>42527</v>
      </c>
      <c r="B437" s="42">
        <f>EXP(-'Yield curve'!B426*$B$9/100)</f>
        <v>0.90710234155580172</v>
      </c>
      <c r="C437" s="42">
        <f>EXP(-'Yield curve'!C426*$C$9/100)</f>
        <v>0.82712454231043631</v>
      </c>
      <c r="D437" s="42">
        <f>EXP(-'Yield curve'!D426*$D$9/100)</f>
        <v>0.75653990321504738</v>
      </c>
      <c r="E437" s="42">
        <f>EXP(-'Yield curve'!E426*$E$9/100)</f>
        <v>0.6930868243345718</v>
      </c>
      <c r="F437" s="42">
        <f>EXP(-'Yield curve'!F426*$F$9/100)</f>
        <v>0.63667242636747978</v>
      </c>
      <c r="G437" s="42">
        <f>EXP(-'Yield curve'!G426*$G$9/100)</f>
        <v>0.58520094207688378</v>
      </c>
      <c r="H437" s="42">
        <f>EXP(-'Yield curve'!H426*$H$9/100)</f>
        <v>0.5389675036310666</v>
      </c>
      <c r="I437" s="42">
        <f>EXP(-'Yield curve'!I426*$I$9/100)</f>
        <v>0.49565920918154521</v>
      </c>
      <c r="J437" s="42">
        <f>EXP(-'Yield curve'!J426*$J$9/100)</f>
        <v>0.45634781866099849</v>
      </c>
      <c r="K437" s="42">
        <f>EXP(-'Yield curve'!K426*$K$9/100)</f>
        <v>0.42063071153031245</v>
      </c>
      <c r="L437" s="42">
        <f>EXP(-'Yield curve'!L426*$L$9/100)</f>
        <v>0.3866714163351081</v>
      </c>
      <c r="M437" s="42">
        <f>EXP(-'Yield curve'!M426*$M$9/100)</f>
        <v>0.35561023265897646</v>
      </c>
      <c r="N437" s="42">
        <f>EXP(-'Yield curve'!N426*$N$9/100)</f>
        <v>0.32718811443163731</v>
      </c>
      <c r="O437" s="42">
        <f>EXP(-'Yield curve'!O426*$O$9/100)</f>
        <v>0.30117011733904486</v>
      </c>
      <c r="P437" s="42">
        <f>EXP(-'Yield curve'!P426*$P$9/100)</f>
        <v>0.27734307534502189</v>
      </c>
      <c r="Q437" s="42">
        <f>EXP(-'Yield curve'!Q426*$Q$9/100)</f>
        <v>0.25494179876798534</v>
      </c>
      <c r="R437" s="42">
        <f>EXP(-'Yield curve'!R426*$R$9/100)</f>
        <v>0.23438739460681712</v>
      </c>
      <c r="S437" s="42">
        <f>EXP(-'Yield curve'!S426*$S$9/100)</f>
        <v>0.21552464802342458</v>
      </c>
      <c r="T437" s="42">
        <f>EXP(-'Yield curve'!T426*$T$9/100)</f>
        <v>0.19821162617547006</v>
      </c>
      <c r="U437" s="39">
        <f>EXP(-'Yield curve'!U426*$U$9/100)</f>
        <v>0.182318522128221</v>
      </c>
      <c r="V437" s="39">
        <f t="shared" si="6"/>
        <v>72.815960188918154</v>
      </c>
      <c r="W437" s="39">
        <f t="shared" si="7"/>
        <v>5.0770651765563271</v>
      </c>
      <c r="X437" s="13"/>
      <c r="Y437" s="39"/>
      <c r="Z437" s="13"/>
      <c r="AA437" s="39">
        <f t="shared" si="14"/>
        <v>6.9990371643400273E-3</v>
      </c>
    </row>
    <row r="438" spans="1:27">
      <c r="A438" s="237">
        <v>42524</v>
      </c>
      <c r="B438" s="42">
        <f>EXP(-'Yield curve'!B427*$B$9/100)</f>
        <v>0.90673957317769194</v>
      </c>
      <c r="C438" s="42">
        <f>EXP(-'Yield curve'!C427*$C$9/100)</f>
        <v>0.82712454231043631</v>
      </c>
      <c r="D438" s="42">
        <f>EXP(-'Yield curve'!D427*$D$9/100)</f>
        <v>0.75517935624887755</v>
      </c>
      <c r="E438" s="42">
        <f>EXP(-'Yield curve'!E427*$E$9/100)</f>
        <v>0.69059619758499291</v>
      </c>
      <c r="F438" s="42">
        <f>EXP(-'Yield curve'!F427*$F$9/100)</f>
        <v>0.63286382902708127</v>
      </c>
      <c r="G438" s="42">
        <f>EXP(-'Yield curve'!G427*$G$9/100)</f>
        <v>0.58047996023446269</v>
      </c>
      <c r="H438" s="42">
        <f>EXP(-'Yield curve'!H427*$H$9/100)</f>
        <v>0.5333379517119291</v>
      </c>
      <c r="I438" s="42">
        <f>EXP(-'Yield curve'!I427*$I$9/100)</f>
        <v>0.48961626206512282</v>
      </c>
      <c r="J438" s="42">
        <f>EXP(-'Yield curve'!J427*$J$9/100)</f>
        <v>0.4499584652149356</v>
      </c>
      <c r="K438" s="42">
        <f>EXP(-'Yield curve'!K427*$K$9/100)</f>
        <v>0.41395417487127412</v>
      </c>
      <c r="L438" s="42">
        <f>EXP(-'Yield curve'!L427*$L$9/100)</f>
        <v>0.37975840681105283</v>
      </c>
      <c r="M438" s="42">
        <f>EXP(-'Yield curve'!M427*$M$9/100)</f>
        <v>0.34851291173955373</v>
      </c>
      <c r="N438" s="42">
        <f>EXP(-'Yield curve'!N427*$N$9/100)</f>
        <v>0.319953374017454</v>
      </c>
      <c r="O438" s="42">
        <f>EXP(-'Yield curve'!O427*$O$9/100)</f>
        <v>0.2938399639960001</v>
      </c>
      <c r="P438" s="42">
        <f>EXP(-'Yield curve'!P427*$P$9/100)</f>
        <v>0.26995500014600815</v>
      </c>
      <c r="Q438" s="42">
        <f>EXP(-'Yield curve'!Q427*$Q$9/100)</f>
        <v>0.24754571672265471</v>
      </c>
      <c r="R438" s="42">
        <f>EXP(-'Yield curve'!R427*$R$9/100)</f>
        <v>0.22701481484408084</v>
      </c>
      <c r="S438" s="42">
        <f>EXP(-'Yield curve'!S427*$S$9/100)</f>
        <v>0.20820335679428451</v>
      </c>
      <c r="T438" s="42">
        <f>EXP(-'Yield curve'!T427*$T$9/100)</f>
        <v>0.19096597655939387</v>
      </c>
      <c r="U438" s="39">
        <f>EXP(-'Yield curve'!U427*$U$9/100)</f>
        <v>0.17516971062265385</v>
      </c>
      <c r="V438" s="39">
        <f t="shared" si="6"/>
        <v>72.309860785929175</v>
      </c>
      <c r="W438" s="39">
        <f t="shared" si="7"/>
        <v>5.0297107469507631</v>
      </c>
      <c r="X438" s="13"/>
      <c r="Y438" s="39"/>
      <c r="Z438" s="13"/>
      <c r="AA438" s="39">
        <f t="shared" si="14"/>
        <v>4.7313895355292068E-3</v>
      </c>
    </row>
    <row r="439" spans="1:27">
      <c r="A439" s="237">
        <v>42523</v>
      </c>
      <c r="B439" s="42">
        <f>EXP(-'Yield curve'!B428*$B$9/100)</f>
        <v>0.90692093922832795</v>
      </c>
      <c r="C439" s="42">
        <f>EXP(-'Yield curve'!C428*$C$9/100)</f>
        <v>0.82613258815119384</v>
      </c>
      <c r="D439" s="42">
        <f>EXP(-'Yield curve'!D428*$D$9/100)</f>
        <v>0.75359514360622781</v>
      </c>
      <c r="E439" s="42">
        <f>EXP(-'Yield curve'!E428*$E$9/100)</f>
        <v>0.68880297966474746</v>
      </c>
      <c r="F439" s="42">
        <f>EXP(-'Yield curve'!F428*$F$9/100)</f>
        <v>0.63096808258147807</v>
      </c>
      <c r="G439" s="42">
        <f>EXP(-'Yield curve'!G428*$G$9/100)</f>
        <v>0.57822049720632185</v>
      </c>
      <c r="H439" s="42">
        <f>EXP(-'Yield curve'!H428*$H$9/100)</f>
        <v>0.53073098802566965</v>
      </c>
      <c r="I439" s="42">
        <f>EXP(-'Yield curve'!I428*$I$9/100)</f>
        <v>0.48636300987439768</v>
      </c>
      <c r="J439" s="42">
        <f>EXP(-'Yield curve'!J428*$J$9/100)</f>
        <v>0.44606080596973696</v>
      </c>
      <c r="K439" s="42">
        <f>EXP(-'Yield curve'!K428*$K$9/100)</f>
        <v>0.40942563159841006</v>
      </c>
      <c r="L439" s="42">
        <f>EXP(-'Yield curve'!L428*$L$9/100)</f>
        <v>0.37494347414005602</v>
      </c>
      <c r="M439" s="42">
        <f>EXP(-'Yield curve'!M428*$M$9/100)</f>
        <v>0.34344784943350865</v>
      </c>
      <c r="N439" s="42">
        <f>EXP(-'Yield curve'!N428*$N$9/100)</f>
        <v>0.31467340107888975</v>
      </c>
      <c r="O439" s="42">
        <f>EXP(-'Yield curve'!O428*$O$9/100)</f>
        <v>0.28837891110906239</v>
      </c>
      <c r="P439" s="42">
        <f>EXP(-'Yield curve'!P428*$P$9/100)</f>
        <v>0.26434505572332251</v>
      </c>
      <c r="Q439" s="42">
        <f>EXP(-'Yield curve'!Q428*$Q$9/100)</f>
        <v>0.24198488825560691</v>
      </c>
      <c r="R439" s="42">
        <f>EXP(-'Yield curve'!R428*$R$9/100)</f>
        <v>0.22152496213003228</v>
      </c>
      <c r="S439" s="42">
        <f>EXP(-'Yield curve'!S428*$S$9/100)</f>
        <v>0.20280304349620135</v>
      </c>
      <c r="T439" s="42">
        <f>EXP(-'Yield curve'!T428*$T$9/100)</f>
        <v>0.1856708122268437</v>
      </c>
      <c r="U439" s="39">
        <f>EXP(-'Yield curve'!U428*$U$9/100)</f>
        <v>0.16999266328673915</v>
      </c>
      <c r="V439" s="39">
        <f t="shared" si="6"/>
        <v>71.969345776443632</v>
      </c>
      <c r="W439" s="39">
        <f t="shared" si="7"/>
        <v>4.9954955670346335</v>
      </c>
      <c r="X439" s="13"/>
      <c r="Y439" s="39"/>
      <c r="Z439" s="13"/>
      <c r="AA439" s="39">
        <f t="shared" si="14"/>
        <v>-4.2949961777138945E-4</v>
      </c>
    </row>
    <row r="440" spans="1:27">
      <c r="A440" s="237">
        <v>42522</v>
      </c>
      <c r="B440" s="42">
        <f>EXP(-'Yield curve'!B429*$B$9/100)</f>
        <v>0.90664890375392093</v>
      </c>
      <c r="C440" s="42">
        <f>EXP(-'Yield curve'!C429*$C$9/100)</f>
        <v>0.82613258815119384</v>
      </c>
      <c r="D440" s="42">
        <f>EXP(-'Yield curve'!D429*$D$9/100)</f>
        <v>0.75359514360622781</v>
      </c>
      <c r="E440" s="42">
        <f>EXP(-'Yield curve'!E429*$E$9/100)</f>
        <v>0.68852751356977349</v>
      </c>
      <c r="F440" s="42">
        <f>EXP(-'Yield curve'!F429*$F$9/100)</f>
        <v>0.63033742987780284</v>
      </c>
      <c r="G440" s="42">
        <f>EXP(-'Yield curve'!G429*$G$9/100)</f>
        <v>0.57752704876195471</v>
      </c>
      <c r="H440" s="42">
        <f>EXP(-'Yield curve'!H429*$H$9/100)</f>
        <v>0.52998848451616598</v>
      </c>
      <c r="I440" s="42">
        <f>EXP(-'Yield curve'!I429*$I$9/100)</f>
        <v>0.48597407506116663</v>
      </c>
      <c r="J440" s="42">
        <f>EXP(-'Yield curve'!J429*$J$9/100)</f>
        <v>0.44606080596973696</v>
      </c>
      <c r="K440" s="42">
        <f>EXP(-'Yield curve'!K429*$K$9/100)</f>
        <v>0.40983526201107895</v>
      </c>
      <c r="L440" s="42">
        <f>EXP(-'Yield curve'!L429*$L$9/100)</f>
        <v>0.37560395570782978</v>
      </c>
      <c r="M440" s="42">
        <f>EXP(-'Yield curve'!M429*$M$9/100)</f>
        <v>0.34435574965699967</v>
      </c>
      <c r="N440" s="42">
        <f>EXP(-'Yield curve'!N429*$N$9/100)</f>
        <v>0.31582089943884117</v>
      </c>
      <c r="O440" s="42">
        <f>EXP(-'Yield curve'!O429*$O$9/100)</f>
        <v>0.28975486690274344</v>
      </c>
      <c r="P440" s="42">
        <f>EXP(-'Yield curve'!P429*$P$9/100)</f>
        <v>0.26593589379937926</v>
      </c>
      <c r="Q440" s="42">
        <f>EXP(-'Yield curve'!Q429*$Q$9/100)</f>
        <v>0.24361650278943095</v>
      </c>
      <c r="R440" s="42">
        <f>EXP(-'Yield curve'!R429*$R$9/100)</f>
        <v>0.22318818153252148</v>
      </c>
      <c r="S440" s="42">
        <f>EXP(-'Yield curve'!S429*$S$9/100)</f>
        <v>0.2044892238495381</v>
      </c>
      <c r="T440" s="42">
        <f>EXP(-'Yield curve'!T429*$T$9/100)</f>
        <v>0.18737187509062075</v>
      </c>
      <c r="U440" s="39">
        <f>EXP(-'Yield curve'!U429*$U$9/100)</f>
        <v>0.17170111795585352</v>
      </c>
      <c r="V440" s="39">
        <f t="shared" si="6"/>
        <v>72.000269864830017</v>
      </c>
      <c r="W440" s="39">
        <f t="shared" si="7"/>
        <v>5.0052522373174462</v>
      </c>
      <c r="X440" s="13"/>
      <c r="Y440" s="39"/>
      <c r="Z440" s="13"/>
      <c r="AA440" s="39">
        <f t="shared" si="14"/>
        <v>-5.8055772297344044E-3</v>
      </c>
    </row>
    <row r="441" spans="1:27">
      <c r="A441" s="237">
        <v>42521</v>
      </c>
      <c r="B441" s="42">
        <f>EXP(-'Yield curve'!B430*$B$9/100)</f>
        <v>0.90746525507028808</v>
      </c>
      <c r="C441" s="42">
        <f>EXP(-'Yield curve'!C430*$C$9/100)</f>
        <v>0.82745545830614742</v>
      </c>
      <c r="D441" s="42">
        <f>EXP(-'Yield curve'!D430*$D$9/100)</f>
        <v>0.75585932360891572</v>
      </c>
      <c r="E441" s="42">
        <f>EXP(-'Yield curve'!E430*$E$9/100)</f>
        <v>0.69128713919580476</v>
      </c>
      <c r="F441" s="42">
        <f>EXP(-'Yield curve'!F430*$F$9/100)</f>
        <v>0.63349700939352649</v>
      </c>
      <c r="G441" s="42">
        <f>EXP(-'Yield curve'!G430*$G$9/100)</f>
        <v>0.58082835271789668</v>
      </c>
      <c r="H441" s="42">
        <f>EXP(-'Yield curve'!H430*$H$9/100)</f>
        <v>0.5333379517119291</v>
      </c>
      <c r="I441" s="42">
        <f>EXP(-'Yield curve'!I430*$I$9/100)</f>
        <v>0.48974684381179928</v>
      </c>
      <c r="J441" s="42">
        <f>EXP(-'Yield curve'!J430*$J$9/100)</f>
        <v>0.45022852130278918</v>
      </c>
      <c r="K441" s="42">
        <f>EXP(-'Yield curve'!K430*$K$9/100)</f>
        <v>0.41436833609224238</v>
      </c>
      <c r="L441" s="42">
        <f>EXP(-'Yield curve'!L430*$L$9/100)</f>
        <v>0.38034368530631263</v>
      </c>
      <c r="M441" s="42">
        <f>EXP(-'Yield curve'!M430*$M$9/100)</f>
        <v>0.34926651322551583</v>
      </c>
      <c r="N441" s="42">
        <f>EXP(-'Yield curve'!N430*$N$9/100)</f>
        <v>0.32086975046082533</v>
      </c>
      <c r="O441" s="42">
        <f>EXP(-'Yield curve'!O430*$O$9/100)</f>
        <v>0.2949114904600022</v>
      </c>
      <c r="P441" s="42">
        <f>EXP(-'Yield curve'!P430*$P$9/100)</f>
        <v>0.27117253504559991</v>
      </c>
      <c r="Q441" s="42">
        <f>EXP(-'Yield curve'!Q430*$Q$9/100)</f>
        <v>0.24897569443318338</v>
      </c>
      <c r="R441" s="42">
        <f>EXP(-'Yield curve'!R430*$R$9/100)</f>
        <v>0.22864150098093136</v>
      </c>
      <c r="S441" s="42">
        <f>EXP(-'Yield curve'!S430*$S$9/100)</f>
        <v>0.21001002737497335</v>
      </c>
      <c r="T441" s="42">
        <f>EXP(-'Yield curve'!T430*$T$9/100)</f>
        <v>0.19293537320759063</v>
      </c>
      <c r="U441" s="39">
        <f>EXP(-'Yield curve'!U430*$U$9/100)</f>
        <v>0.17728440996987782</v>
      </c>
      <c r="V441" s="39">
        <f t="shared" si="6"/>
        <v>72.420713912481432</v>
      </c>
      <c r="W441" s="39">
        <f t="shared" si="7"/>
        <v>5.039422237429668</v>
      </c>
      <c r="X441" s="13"/>
      <c r="Y441" s="39"/>
      <c r="Z441" s="13"/>
      <c r="AA441" s="39">
        <f t="shared" si="14"/>
        <v>6.829127109089228E-4</v>
      </c>
    </row>
    <row r="442" spans="1:27">
      <c r="A442" s="237">
        <v>42520</v>
      </c>
      <c r="B442" s="42">
        <f>EXP(-'Yield curve'!B431*$B$9/100)</f>
        <v>0.90846401606870619</v>
      </c>
      <c r="C442" s="42">
        <f>EXP(-'Yield curve'!C431*$C$9/100)</f>
        <v>0.82728998376249219</v>
      </c>
      <c r="D442" s="42">
        <f>EXP(-'Yield curve'!D431*$D$9/100)</f>
        <v>0.75517935624887755</v>
      </c>
      <c r="E442" s="42">
        <f>EXP(-'Yield curve'!E431*$E$9/100)</f>
        <v>0.69087249131908979</v>
      </c>
      <c r="F442" s="42">
        <f>EXP(-'Yield curve'!F431*$F$9/100)</f>
        <v>0.63349700939352649</v>
      </c>
      <c r="G442" s="42">
        <f>EXP(-'Yield curve'!G431*$G$9/100)</f>
        <v>0.58100262736360186</v>
      </c>
      <c r="H442" s="42">
        <f>EXP(-'Yield curve'!H431*$H$9/100)</f>
        <v>0.53371141897642005</v>
      </c>
      <c r="I442" s="42">
        <f>EXP(-'Yield curve'!I431*$I$9/100)</f>
        <v>0.48974684381179928</v>
      </c>
      <c r="J442" s="42">
        <f>EXP(-'Yield curve'!J431*$J$9/100)</f>
        <v>0.44982349792147736</v>
      </c>
      <c r="K442" s="42">
        <f>EXP(-'Yield curve'!K431*$K$9/100)</f>
        <v>0.41354042760451515</v>
      </c>
      <c r="L442" s="42">
        <f>EXP(-'Yield curve'!L431*$L$9/100)</f>
        <v>0.37942436641239125</v>
      </c>
      <c r="M442" s="42">
        <f>EXP(-'Yield curve'!M431*$M$9/100)</f>
        <v>0.34826207275597154</v>
      </c>
      <c r="N442" s="42">
        <f>EXP(-'Yield curve'!N431*$N$9/100)</f>
        <v>0.31978704151316412</v>
      </c>
      <c r="O442" s="42">
        <f>EXP(-'Yield curve'!O431*$O$9/100)</f>
        <v>0.29375770032353277</v>
      </c>
      <c r="P442" s="42">
        <f>EXP(-'Yield curve'!P431*$P$9/100)</f>
        <v>0.26995500014600815</v>
      </c>
      <c r="Q442" s="42">
        <f>EXP(-'Yield curve'!Q431*$Q$9/100)</f>
        <v>0.24770419668953722</v>
      </c>
      <c r="R442" s="42">
        <f>EXP(-'Yield curve'!R431*$R$9/100)</f>
        <v>0.22732376503077628</v>
      </c>
      <c r="S442" s="42">
        <f>EXP(-'Yield curve'!S431*$S$9/100)</f>
        <v>0.20865356209164149</v>
      </c>
      <c r="T442" s="42">
        <f>EXP(-'Yield curve'!T431*$T$9/100)</f>
        <v>0.19154739643858007</v>
      </c>
      <c r="U442" s="39">
        <f>EXP(-'Yield curve'!U431*$U$9/100)</f>
        <v>0.1758717926931764</v>
      </c>
      <c r="V442" s="39">
        <f t="shared" si="6"/>
        <v>72.371290638199724</v>
      </c>
      <c r="W442" s="39">
        <f t="shared" si="7"/>
        <v>5.0300932898852828</v>
      </c>
      <c r="X442" s="13"/>
      <c r="Y442" s="39"/>
      <c r="Z442" s="13"/>
      <c r="AA442" s="39">
        <f t="shared" si="14"/>
        <v>-1.1417180875966659E-3</v>
      </c>
    </row>
    <row r="443" spans="1:27">
      <c r="A443" s="237">
        <v>42517</v>
      </c>
      <c r="B443" s="42">
        <f>EXP(-'Yield curve'!B432*$B$9/100)</f>
        <v>0.90846401606870619</v>
      </c>
      <c r="C443" s="42">
        <f>EXP(-'Yield curve'!C432*$C$9/100)</f>
        <v>0.82778650669473364</v>
      </c>
      <c r="D443" s="42">
        <f>EXP(-'Yield curve'!D432*$D$9/100)</f>
        <v>0.75608611542306958</v>
      </c>
      <c r="E443" s="42">
        <f>EXP(-'Yield curve'!E432*$E$9/100)</f>
        <v>0.69156370936182876</v>
      </c>
      <c r="F443" s="42">
        <f>EXP(-'Yield curve'!F432*$F$9/100)</f>
        <v>0.6338138370985491</v>
      </c>
      <c r="G443" s="42">
        <f>EXP(-'Yield curve'!G432*$G$9/100)</f>
        <v>0.58117695429954386</v>
      </c>
      <c r="H443" s="42">
        <f>EXP(-'Yield curve'!H432*$H$9/100)</f>
        <v>0.53371141897642005</v>
      </c>
      <c r="I443" s="42">
        <f>EXP(-'Yield curve'!I432*$I$9/100)</f>
        <v>0.48974684381179928</v>
      </c>
      <c r="J443" s="42">
        <f>EXP(-'Yield curve'!J432*$J$9/100)</f>
        <v>0.44982349792147736</v>
      </c>
      <c r="K443" s="42">
        <f>EXP(-'Yield curve'!K432*$K$9/100)</f>
        <v>0.41354042760451515</v>
      </c>
      <c r="L443" s="42">
        <f>EXP(-'Yield curve'!L432*$L$9/100)</f>
        <v>0.37967486915103393</v>
      </c>
      <c r="M443" s="42">
        <f>EXP(-'Yield curve'!M432*$M$9/100)</f>
        <v>0.34876393139223716</v>
      </c>
      <c r="N443" s="42">
        <f>EXP(-'Yield curve'!N432*$N$9/100)</f>
        <v>0.32053621938656696</v>
      </c>
      <c r="O443" s="42">
        <f>EXP(-'Yield curve'!O432*$O$9/100)</f>
        <v>0.2947463862588357</v>
      </c>
      <c r="P443" s="42">
        <f>EXP(-'Yield curve'!P432*$P$9/100)</f>
        <v>0.27117253504559991</v>
      </c>
      <c r="Q443" s="42">
        <f>EXP(-'Yield curve'!Q432*$Q$9/100)</f>
        <v>0.24913508987872249</v>
      </c>
      <c r="R443" s="42">
        <f>EXP(-'Yield curve'!R432*$R$9/100)</f>
        <v>0.22895266496581443</v>
      </c>
      <c r="S443" s="42">
        <f>EXP(-'Yield curve'!S432*$S$9/100)</f>
        <v>0.21046413929842189</v>
      </c>
      <c r="T443" s="42">
        <f>EXP(-'Yield curve'!T432*$T$9/100)</f>
        <v>0.19352278916200391</v>
      </c>
      <c r="U443" s="39">
        <f>EXP(-'Yield curve'!U432*$U$9/100)</f>
        <v>0.17799496777796328</v>
      </c>
      <c r="V443" s="39">
        <f t="shared" si="6"/>
        <v>72.45401269501258</v>
      </c>
      <c r="W443" s="39">
        <f t="shared" si="7"/>
        <v>5.0398853300795246</v>
      </c>
      <c r="X443" s="13"/>
      <c r="Y443" s="39"/>
      <c r="Z443" s="13"/>
      <c r="AA443" s="39">
        <f t="shared" si="14"/>
        <v>-1.2995583754352724E-3</v>
      </c>
    </row>
    <row r="444" spans="1:27">
      <c r="A444" s="237">
        <v>42516</v>
      </c>
      <c r="B444" s="42">
        <f>EXP(-'Yield curve'!B433*$B$9/100)</f>
        <v>0.90910016350558109</v>
      </c>
      <c r="C444" s="42">
        <f>EXP(-'Yield curve'!C433*$C$9/100)</f>
        <v>0.82795208055290648</v>
      </c>
      <c r="D444" s="42">
        <f>EXP(-'Yield curve'!D433*$D$9/100)</f>
        <v>0.75608611542306958</v>
      </c>
      <c r="E444" s="42">
        <f>EXP(-'Yield curve'!E433*$E$9/100)</f>
        <v>0.69170203593589741</v>
      </c>
      <c r="F444" s="42">
        <f>EXP(-'Yield curve'!F433*$F$9/100)</f>
        <v>0.63413082325703407</v>
      </c>
      <c r="G444" s="42">
        <f>EXP(-'Yield curve'!G433*$G$9/100)</f>
        <v>0.58170024900570882</v>
      </c>
      <c r="H444" s="42">
        <f>EXP(-'Yield curve'!H433*$H$9/100)</f>
        <v>0.53445913824434721</v>
      </c>
      <c r="I444" s="42">
        <f>EXP(-'Yield curve'!I433*$I$9/100)</f>
        <v>0.49066189169924007</v>
      </c>
      <c r="J444" s="42">
        <f>EXP(-'Yield curve'!J433*$J$9/100)</f>
        <v>0.45090437084517848</v>
      </c>
      <c r="K444" s="42">
        <f>EXP(-'Yield curve'!K433*$K$9/100)</f>
        <v>0.41478291168158138</v>
      </c>
      <c r="L444" s="42">
        <f>EXP(-'Yield curve'!L433*$L$9/100)</f>
        <v>0.38101367961449512</v>
      </c>
      <c r="M444" s="42">
        <f>EXP(-'Yield curve'!M433*$M$9/100)</f>
        <v>0.35018979501615283</v>
      </c>
      <c r="N444" s="42">
        <f>EXP(-'Yield curve'!N433*$N$9/100)</f>
        <v>0.32203984463195434</v>
      </c>
      <c r="O444" s="42">
        <f>EXP(-'Yield curve'!O433*$O$9/100)</f>
        <v>0.29631861545524185</v>
      </c>
      <c r="P444" s="42">
        <f>EXP(-'Yield curve'!P433*$P$9/100)</f>
        <v>0.27280446113837642</v>
      </c>
      <c r="Q444" s="42">
        <f>EXP(-'Yield curve'!Q433*$Q$9/100)</f>
        <v>0.25073466764290325</v>
      </c>
      <c r="R444" s="42">
        <f>EXP(-'Yield curve'!R433*$R$9/100)</f>
        <v>0.23051484849196163</v>
      </c>
      <c r="S444" s="42">
        <f>EXP(-'Yield curve'!S433*$S$9/100)</f>
        <v>0.21198494944801491</v>
      </c>
      <c r="T444" s="42">
        <f>EXP(-'Yield curve'!T433*$T$9/100)</f>
        <v>0.19499916548337179</v>
      </c>
      <c r="U444" s="39">
        <f>EXP(-'Yield curve'!U433*$U$9/100)</f>
        <v>0.17942463857848628</v>
      </c>
      <c r="V444" s="39">
        <f t="shared" si="6"/>
        <v>72.548293437372649</v>
      </c>
      <c r="W444" s="39">
        <f t="shared" si="7"/>
        <v>5.0487119101744229</v>
      </c>
      <c r="X444" s="13"/>
      <c r="Y444" s="39"/>
      <c r="Z444" s="13"/>
      <c r="AA444" s="39">
        <f t="shared" si="14"/>
        <v>-8.3670142033487327E-4</v>
      </c>
    </row>
    <row r="445" spans="1:27">
      <c r="A445" s="237">
        <v>42515</v>
      </c>
      <c r="B445" s="42">
        <f>EXP(-'Yield curve'!B434*$B$9/100)</f>
        <v>0.90900925803457988</v>
      </c>
      <c r="C445" s="42">
        <f>EXP(-'Yield curve'!C434*$C$9/100)</f>
        <v>0.82778650669473364</v>
      </c>
      <c r="D445" s="42">
        <f>EXP(-'Yield curve'!D434*$D$9/100)</f>
        <v>0.75585932360891572</v>
      </c>
      <c r="E445" s="42">
        <f>EXP(-'Yield curve'!E434*$E$9/100)</f>
        <v>0.69197877209381353</v>
      </c>
      <c r="F445" s="42">
        <f>EXP(-'Yield curve'!F434*$F$9/100)</f>
        <v>0.63508273324592823</v>
      </c>
      <c r="G445" s="42">
        <f>EXP(-'Yield curve'!G434*$G$9/100)</f>
        <v>0.58292310307599571</v>
      </c>
      <c r="H445" s="42">
        <f>EXP(-'Yield curve'!H434*$H$9/100)</f>
        <v>0.53595772086803062</v>
      </c>
      <c r="I445" s="42">
        <f>EXP(-'Yield curve'!I434*$I$9/100)</f>
        <v>0.49210327958359329</v>
      </c>
      <c r="J445" s="42">
        <f>EXP(-'Yield curve'!J434*$J$9/100)</f>
        <v>0.45225911505797517</v>
      </c>
      <c r="K445" s="42">
        <f>EXP(-'Yield curve'!K434*$K$9/100)</f>
        <v>0.41602912880765258</v>
      </c>
      <c r="L445" s="42">
        <f>EXP(-'Yield curve'!L434*$L$9/100)</f>
        <v>0.38210493849455274</v>
      </c>
      <c r="M445" s="42">
        <f>EXP(-'Yield curve'!M434*$M$9/100)</f>
        <v>0.35111551749100278</v>
      </c>
      <c r="N445" s="42">
        <f>EXP(-'Yield curve'!N434*$N$9/100)</f>
        <v>0.3227943002371933</v>
      </c>
      <c r="O445" s="42">
        <f>EXP(-'Yield curve'!O434*$O$9/100)</f>
        <v>0.29689996948236996</v>
      </c>
      <c r="P445" s="42">
        <f>EXP(-'Yield curve'!P434*$P$9/100)</f>
        <v>0.27321397488861282</v>
      </c>
      <c r="Q445" s="42">
        <f>EXP(-'Yield curve'!Q434*$Q$9/100)</f>
        <v>0.25113616422274321</v>
      </c>
      <c r="R445" s="42">
        <f>EXP(-'Yield curve'!R434*$R$9/100)</f>
        <v>0.23090705701718753</v>
      </c>
      <c r="S445" s="42">
        <f>EXP(-'Yield curve'!S434*$S$9/100)</f>
        <v>0.21236686597878152</v>
      </c>
      <c r="T445" s="42">
        <f>EXP(-'Yield curve'!T434*$T$9/100)</f>
        <v>0.19537001609430638</v>
      </c>
      <c r="U445" s="39">
        <f>EXP(-'Yield curve'!U434*$U$9/100)</f>
        <v>0.17978384694427296</v>
      </c>
      <c r="V445" s="39">
        <f t="shared" si="6"/>
        <v>72.609045528895834</v>
      </c>
      <c r="W445" s="39">
        <f t="shared" si="7"/>
        <v>5.0531353235290988</v>
      </c>
      <c r="X445" s="13"/>
      <c r="Y445" s="39"/>
      <c r="Z445" s="13"/>
      <c r="AA445" s="39">
        <f t="shared" si="14"/>
        <v>2.0093157730773914E-3</v>
      </c>
    </row>
    <row r="446" spans="1:27">
      <c r="A446" s="237">
        <v>42514</v>
      </c>
      <c r="B446" s="42">
        <f>EXP(-'Yield curve'!B435*$B$9/100)</f>
        <v>0.90937293446823142</v>
      </c>
      <c r="C446" s="42">
        <f>EXP(-'Yield curve'!C435*$C$9/100)</f>
        <v>0.82844900086242346</v>
      </c>
      <c r="D446" s="42">
        <f>EXP(-'Yield curve'!D435*$D$9/100)</f>
        <v>0.75631297528497432</v>
      </c>
      <c r="E446" s="42">
        <f>EXP(-'Yield curve'!E435*$E$9/100)</f>
        <v>0.69184039017804755</v>
      </c>
      <c r="F446" s="42">
        <f>EXP(-'Yield curve'!F435*$F$9/100)</f>
        <v>0.63413082325703407</v>
      </c>
      <c r="G446" s="42">
        <f>EXP(-'Yield curve'!G435*$G$9/100)</f>
        <v>0.58135133354141211</v>
      </c>
      <c r="H446" s="42">
        <f>EXP(-'Yield curve'!H435*$H$9/100)</f>
        <v>0.53371141897642005</v>
      </c>
      <c r="I446" s="42">
        <f>EXP(-'Yield curve'!I435*$I$9/100)</f>
        <v>0.48974684381179928</v>
      </c>
      <c r="J446" s="42">
        <f>EXP(-'Yield curve'!J435*$J$9/100)</f>
        <v>0.44982349792147736</v>
      </c>
      <c r="K446" s="42">
        <f>EXP(-'Yield curve'!K435*$K$9/100)</f>
        <v>0.41354042760451515</v>
      </c>
      <c r="L446" s="42">
        <f>EXP(-'Yield curve'!L435*$L$9/100)</f>
        <v>0.37959134986727872</v>
      </c>
      <c r="M446" s="42">
        <f>EXP(-'Yield curve'!M435*$M$9/100)</f>
        <v>0.3485965648763461</v>
      </c>
      <c r="N446" s="42">
        <f>EXP(-'Yield curve'!N435*$N$9/100)</f>
        <v>0.32028629861721641</v>
      </c>
      <c r="O446" s="42">
        <f>EXP(-'Yield curve'!O435*$O$9/100)</f>
        <v>0.29441645510216224</v>
      </c>
      <c r="P446" s="42">
        <f>EXP(-'Yield curve'!P435*$P$9/100)</f>
        <v>0.270766081159656</v>
      </c>
      <c r="Q446" s="42">
        <f>EXP(-'Yield curve'!Q435*$Q$9/100)</f>
        <v>0.24857765184107966</v>
      </c>
      <c r="R446" s="42">
        <f>EXP(-'Yield curve'!R435*$R$9/100)</f>
        <v>0.22825314062909291</v>
      </c>
      <c r="S446" s="42">
        <f>EXP(-'Yield curve'!S435*$S$9/100)</f>
        <v>0.20963234933790481</v>
      </c>
      <c r="T446" s="42">
        <f>EXP(-'Yield curve'!T435*$T$9/100)</f>
        <v>0.1925691440263923</v>
      </c>
      <c r="U446" s="39">
        <f>EXP(-'Yield curve'!U435*$U$9/100)</f>
        <v>0.17693019548249692</v>
      </c>
      <c r="V446" s="39">
        <f t="shared" si="6"/>
        <v>72.463443588721518</v>
      </c>
      <c r="W446" s="39">
        <f t="shared" si="7"/>
        <v>5.0334062906354617</v>
      </c>
      <c r="X446" s="13"/>
      <c r="Y446" s="39"/>
      <c r="Z446" s="13"/>
      <c r="AA446" s="39">
        <f t="shared" si="14"/>
        <v>9.0010381593907951E-4</v>
      </c>
    </row>
    <row r="447" spans="1:27">
      <c r="A447" s="237">
        <v>42513</v>
      </c>
      <c r="B447" s="42">
        <f>EXP(-'Yield curve'!B436*$B$9/100)</f>
        <v>0.90937293446823142</v>
      </c>
      <c r="C447" s="42">
        <f>EXP(-'Yield curve'!C436*$C$9/100)</f>
        <v>0.82795208055290648</v>
      </c>
      <c r="D447" s="42">
        <f>EXP(-'Yield curve'!D436*$D$9/100)</f>
        <v>0.75563259982210151</v>
      </c>
      <c r="E447" s="42">
        <f>EXP(-'Yield curve'!E436*$E$9/100)</f>
        <v>0.6911488955927868</v>
      </c>
      <c r="F447" s="42">
        <f>EXP(-'Yield curve'!F436*$F$9/100)</f>
        <v>0.63349700939352649</v>
      </c>
      <c r="G447" s="42">
        <f>EXP(-'Yield curve'!G436*$G$9/100)</f>
        <v>0.58082835271789668</v>
      </c>
      <c r="H447" s="42">
        <f>EXP(-'Yield curve'!H436*$H$9/100)</f>
        <v>0.5333379517119291</v>
      </c>
      <c r="I447" s="42">
        <f>EXP(-'Yield curve'!I436*$I$9/100)</f>
        <v>0.48922472569090231</v>
      </c>
      <c r="J447" s="42">
        <f>EXP(-'Yield curve'!J436*$J$9/100)</f>
        <v>0.44914926847309949</v>
      </c>
      <c r="K447" s="42">
        <f>EXP(-'Yield curve'!K436*$K$9/100)</f>
        <v>0.41271417327904963</v>
      </c>
      <c r="L447" s="42">
        <f>EXP(-'Yield curve'!L436*$L$9/100)</f>
        <v>0.37875716683535965</v>
      </c>
      <c r="M447" s="42">
        <f>EXP(-'Yield curve'!M436*$M$9/100)</f>
        <v>0.34776093627606497</v>
      </c>
      <c r="N447" s="42">
        <f>EXP(-'Yield curve'!N436*$N$9/100)</f>
        <v>0.31945463587088518</v>
      </c>
      <c r="O447" s="42">
        <f>EXP(-'Yield curve'!O436*$O$9/100)</f>
        <v>0.29359324206396215</v>
      </c>
      <c r="P447" s="42">
        <f>EXP(-'Yield curve'!P436*$P$9/100)</f>
        <v>0.26995500014600815</v>
      </c>
      <c r="Q447" s="42">
        <f>EXP(-'Yield curve'!Q436*$Q$9/100)</f>
        <v>0.24786277811606208</v>
      </c>
      <c r="R447" s="42">
        <f>EXP(-'Yield curve'!R436*$R$9/100)</f>
        <v>0.22763313567557233</v>
      </c>
      <c r="S447" s="42">
        <f>EXP(-'Yield curve'!S436*$S$9/100)</f>
        <v>0.20910474088343625</v>
      </c>
      <c r="T447" s="42">
        <f>EXP(-'Yield curve'!T436*$T$9/100)</f>
        <v>0.19213058652354845</v>
      </c>
      <c r="U447" s="39">
        <f>EXP(-'Yield curve'!U436*$U$9/100)</f>
        <v>0.17657668871613388</v>
      </c>
      <c r="V447" s="39">
        <f t="shared" si="6"/>
        <v>72.398277622765846</v>
      </c>
      <c r="W447" s="39">
        <f t="shared" si="7"/>
        <v>5.0303832688070997</v>
      </c>
      <c r="X447" s="13"/>
      <c r="Y447" s="39"/>
      <c r="Z447" s="13"/>
      <c r="AA447" s="39">
        <f t="shared" si="14"/>
        <v>-1.4072071776048967E-3</v>
      </c>
    </row>
    <row r="448" spans="1:27">
      <c r="A448" s="237">
        <v>42510</v>
      </c>
      <c r="B448" s="42">
        <f>EXP(-'Yield curve'!B437*$B$9/100)</f>
        <v>0.90919107806758404</v>
      </c>
      <c r="C448" s="42">
        <f>EXP(-'Yield curve'!C437*$C$9/100)</f>
        <v>0.82828332763012646</v>
      </c>
      <c r="D448" s="42">
        <f>EXP(-'Yield curve'!D437*$D$9/100)</f>
        <v>0.75653990321504738</v>
      </c>
      <c r="E448" s="42">
        <f>EXP(-'Yield curve'!E437*$E$9/100)</f>
        <v>0.69225561896833465</v>
      </c>
      <c r="F448" s="42">
        <f>EXP(-'Yield curve'!F437*$F$9/100)</f>
        <v>0.63476527125141757</v>
      </c>
      <c r="G448" s="42">
        <f>EXP(-'Yield curve'!G437*$G$9/100)</f>
        <v>0.58204937388210143</v>
      </c>
      <c r="H448" s="42">
        <f>EXP(-'Yield curve'!H437*$H$9/100)</f>
        <v>0.53445913824434721</v>
      </c>
      <c r="I448" s="42">
        <f>EXP(-'Yield curve'!I437*$I$9/100)</f>
        <v>0.49040027512762091</v>
      </c>
      <c r="J448" s="42">
        <f>EXP(-'Yield curve'!J437*$J$9/100)</f>
        <v>0.45036361012148973</v>
      </c>
      <c r="K448" s="42">
        <f>EXP(-'Yield curve'!K437*$K$9/100)</f>
        <v>0.41395417487127412</v>
      </c>
      <c r="L448" s="42">
        <f>EXP(-'Yield curve'!L437*$L$9/100)</f>
        <v>0.3799255372760556</v>
      </c>
      <c r="M448" s="42">
        <f>EXP(-'Yield curve'!M437*$M$9/100)</f>
        <v>0.34884764478097607</v>
      </c>
      <c r="N448" s="42">
        <f>EXP(-'Yield curve'!N437*$N$9/100)</f>
        <v>0.32045289080271167</v>
      </c>
      <c r="O448" s="42">
        <f>EXP(-'Yield curve'!O437*$O$9/100)</f>
        <v>0.29449890325179312</v>
      </c>
      <c r="P448" s="42">
        <f>EXP(-'Yield curve'!P437*$P$9/100)</f>
        <v>0.270766081159656</v>
      </c>
      <c r="Q448" s="42">
        <f>EXP(-'Yield curve'!Q437*$Q$9/100)</f>
        <v>0.24865720941820227</v>
      </c>
      <c r="R448" s="42">
        <f>EXP(-'Yield curve'!R437*$R$9/100)</f>
        <v>0.22840840554881056</v>
      </c>
      <c r="S448" s="42">
        <f>EXP(-'Yield curve'!S437*$S$9/100)</f>
        <v>0.20985887457680044</v>
      </c>
      <c r="T448" s="42">
        <f>EXP(-'Yield curve'!T437*$T$9/100)</f>
        <v>0.1928620716939414</v>
      </c>
      <c r="U448" s="39">
        <f>EXP(-'Yield curve'!U437*$U$9/100)</f>
        <v>0.17728440996987782</v>
      </c>
      <c r="V448" s="39">
        <f t="shared" si="6"/>
        <v>72.500300566100975</v>
      </c>
      <c r="W448" s="39">
        <f t="shared" si="7"/>
        <v>5.0359216723698568</v>
      </c>
      <c r="X448" s="13"/>
      <c r="Y448" s="39"/>
      <c r="Z448" s="13"/>
      <c r="AA448" s="39">
        <f t="shared" si="14"/>
        <v>2.4903792745309961E-3</v>
      </c>
    </row>
    <row r="449" spans="1:27">
      <c r="A449" s="237">
        <v>42509</v>
      </c>
      <c r="B449" s="42">
        <f>EXP(-'Yield curve'!B438*$B$9/100)</f>
        <v>0.90919107806758404</v>
      </c>
      <c r="C449" s="42">
        <f>EXP(-'Yield curve'!C438*$C$9/100)</f>
        <v>0.82828332763012646</v>
      </c>
      <c r="D449" s="42">
        <f>EXP(-'Yield curve'!D438*$D$9/100)</f>
        <v>0.75631297528497432</v>
      </c>
      <c r="E449" s="42">
        <f>EXP(-'Yield curve'!E438*$E$9/100)</f>
        <v>0.69156370936182876</v>
      </c>
      <c r="F449" s="42">
        <f>EXP(-'Yield curve'!F438*$F$9/100)</f>
        <v>0.63349700939352649</v>
      </c>
      <c r="G449" s="42">
        <f>EXP(-'Yield curve'!G438*$G$9/100)</f>
        <v>0.58047996023446269</v>
      </c>
      <c r="H449" s="42">
        <f>EXP(-'Yield curve'!H438*$H$9/100)</f>
        <v>0.53259180100689718</v>
      </c>
      <c r="I449" s="42">
        <f>EXP(-'Yield curve'!I438*$I$9/100)</f>
        <v>0.48818215874290943</v>
      </c>
      <c r="J449" s="42">
        <f>EXP(-'Yield curve'!J438*$J$9/100)</f>
        <v>0.44780383981973154</v>
      </c>
      <c r="K449" s="42">
        <f>EXP(-'Yield curve'!K438*$K$9/100)</f>
        <v>0.41106661390143395</v>
      </c>
      <c r="L449" s="42">
        <f>EXP(-'Yield curve'!L438*$L$9/100)</f>
        <v>0.37701134467905417</v>
      </c>
      <c r="M449" s="42">
        <f>EXP(-'Yield curve'!M438*$M$9/100)</f>
        <v>0.34592959752140384</v>
      </c>
      <c r="N449" s="42">
        <f>EXP(-'Yield curve'!N438*$N$9/100)</f>
        <v>0.31754999769241277</v>
      </c>
      <c r="O449" s="42">
        <f>EXP(-'Yield curve'!O438*$O$9/100)</f>
        <v>0.29162690975355149</v>
      </c>
      <c r="P449" s="42">
        <f>EXP(-'Yield curve'!P438*$P$9/100)</f>
        <v>0.26793791118361776</v>
      </c>
      <c r="Q449" s="42">
        <f>EXP(-'Yield curve'!Q438*$Q$9/100)</f>
        <v>0.24588778639131056</v>
      </c>
      <c r="R449" s="42">
        <f>EXP(-'Yield curve'!R438*$R$9/100)</f>
        <v>0.22570645401958303</v>
      </c>
      <c r="S449" s="42">
        <f>EXP(-'Yield curve'!S438*$S$9/100)</f>
        <v>0.20723124160832637</v>
      </c>
      <c r="T449" s="42">
        <f>EXP(-'Yield curve'!T438*$T$9/100)</f>
        <v>0.19031398845471245</v>
      </c>
      <c r="U449" s="39">
        <f>EXP(-'Yield curve'!U438*$U$9/100)</f>
        <v>0.17481972130738693</v>
      </c>
      <c r="V449" s="39">
        <f t="shared" si="6"/>
        <v>72.320195849228028</v>
      </c>
      <c r="W449" s="39">
        <f t="shared" si="7"/>
        <v>5.01804203215492</v>
      </c>
      <c r="X449" s="13"/>
      <c r="Y449" s="39"/>
      <c r="Z449" s="13"/>
      <c r="AA449" s="39">
        <f t="shared" si="14"/>
        <v>-3.962794574874029E-3</v>
      </c>
    </row>
    <row r="450" spans="1:27">
      <c r="A450" s="237">
        <v>42508</v>
      </c>
      <c r="B450" s="42">
        <f>EXP(-'Yield curve'!B439*$B$9/100)</f>
        <v>0.90937293446823142</v>
      </c>
      <c r="C450" s="42">
        <f>EXP(-'Yield curve'!C439*$C$9/100)</f>
        <v>0.82878044674752616</v>
      </c>
      <c r="D450" s="42">
        <f>EXP(-'Yield curve'!D439*$D$9/100)</f>
        <v>0.75767556460297436</v>
      </c>
      <c r="E450" s="42">
        <f>EXP(-'Yield curve'!E439*$E$9/100)</f>
        <v>0.69364151564097853</v>
      </c>
      <c r="F450" s="42">
        <f>EXP(-'Yield curve'!F439*$F$9/100)</f>
        <v>0.63635416972508707</v>
      </c>
      <c r="G450" s="42">
        <f>EXP(-'Yield curve'!G439*$G$9/100)</f>
        <v>0.58362303067225341</v>
      </c>
      <c r="H450" s="42">
        <f>EXP(-'Yield curve'!H439*$H$9/100)</f>
        <v>0.53595772086803062</v>
      </c>
      <c r="I450" s="42">
        <f>EXP(-'Yield curve'!I439*$I$9/100)</f>
        <v>0.49184089447673007</v>
      </c>
      <c r="J450" s="42">
        <f>EXP(-'Yield curve'!J439*$J$9/100)</f>
        <v>0.45171672961625686</v>
      </c>
      <c r="K450" s="42">
        <f>EXP(-'Yield curve'!K439*$K$9/100)</f>
        <v>0.41519790205386659</v>
      </c>
      <c r="L450" s="42">
        <f>EXP(-'Yield curve'!L439*$L$9/100)</f>
        <v>0.38101367961449517</v>
      </c>
      <c r="M450" s="42">
        <f>EXP(-'Yield curve'!M439*$M$9/100)</f>
        <v>0.34976981929796142</v>
      </c>
      <c r="N450" s="42">
        <f>EXP(-'Yield curve'!N439*$N$9/100)</f>
        <v>0.32120362858783713</v>
      </c>
      <c r="O450" s="42">
        <f>EXP(-'Yield curve'!O439*$O$9/100)</f>
        <v>0.29507668714541463</v>
      </c>
      <c r="P450" s="42">
        <f>EXP(-'Yield curve'!P439*$P$9/100)</f>
        <v>0.27117253504559991</v>
      </c>
      <c r="Q450" s="42">
        <f>EXP(-'Yield curve'!Q439*$Q$9/100)</f>
        <v>0.24897569443318338</v>
      </c>
      <c r="R450" s="42">
        <f>EXP(-'Yield curve'!R439*$R$9/100)</f>
        <v>0.22864150098093136</v>
      </c>
      <c r="S450" s="42">
        <f>EXP(-'Yield curve'!S439*$S$9/100)</f>
        <v>0.21001002737497335</v>
      </c>
      <c r="T450" s="42">
        <f>EXP(-'Yield curve'!T439*$T$9/100)</f>
        <v>0.19293537320759063</v>
      </c>
      <c r="U450" s="39">
        <f>EXP(-'Yield curve'!U439*$U$9/100)</f>
        <v>0.17728440996987782</v>
      </c>
      <c r="V450" s="39">
        <f t="shared" si="6"/>
        <v>72.607926145048481</v>
      </c>
      <c r="W450" s="39">
        <f t="shared" si="7"/>
        <v>5.0374044419814812</v>
      </c>
      <c r="X450" s="13"/>
      <c r="Y450" s="39"/>
      <c r="Z450" s="13"/>
      <c r="AA450" s="39">
        <f t="shared" si="14"/>
        <v>-1.8618743961448248E-3</v>
      </c>
    </row>
    <row r="451" spans="1:27">
      <c r="A451" s="237">
        <v>42507</v>
      </c>
      <c r="B451" s="42">
        <f>EXP(-'Yield curve'!B440*$B$9/100)</f>
        <v>0.90964578727444645</v>
      </c>
      <c r="C451" s="42">
        <f>EXP(-'Yield curve'!C440*$C$9/100)</f>
        <v>0.82927786422589567</v>
      </c>
      <c r="D451" s="42">
        <f>EXP(-'Yield curve'!D440*$D$9/100)</f>
        <v>0.7585853210251805</v>
      </c>
      <c r="E451" s="42">
        <f>EXP(-'Yield curve'!E440*$E$9/100)</f>
        <v>0.69489119474291061</v>
      </c>
      <c r="F451" s="42">
        <f>EXP(-'Yield curve'!F440*$F$9/100)</f>
        <v>0.63794704541438874</v>
      </c>
      <c r="G451" s="42">
        <f>EXP(-'Yield curve'!G440*$G$9/100)</f>
        <v>0.58537652869618273</v>
      </c>
      <c r="H451" s="42">
        <f>EXP(-'Yield curve'!H440*$H$9/100)</f>
        <v>0.53783685946532711</v>
      </c>
      <c r="I451" s="42">
        <f>EXP(-'Yield curve'!I440*$I$9/100)</f>
        <v>0.49368053233674369</v>
      </c>
      <c r="J451" s="42">
        <f>EXP(-'Yield curve'!J440*$J$9/100)</f>
        <v>0.45348186463774409</v>
      </c>
      <c r="K451" s="42">
        <f>EXP(-'Yield curve'!K440*$K$9/100)</f>
        <v>0.41686201967850839</v>
      </c>
      <c r="L451" s="42">
        <f>EXP(-'Yield curve'!L440*$L$9/100)</f>
        <v>0.38260965004970787</v>
      </c>
      <c r="M451" s="42">
        <f>EXP(-'Yield curve'!M440*$M$9/100)</f>
        <v>0.35128409339437855</v>
      </c>
      <c r="N451" s="42">
        <f>EXP(-'Yield curve'!N440*$N$9/100)</f>
        <v>0.32262649083529571</v>
      </c>
      <c r="O451" s="42">
        <f>EXP(-'Yield curve'!O440*$O$9/100)</f>
        <v>0.29640159628434326</v>
      </c>
      <c r="P451" s="42">
        <f>EXP(-'Yield curve'!P440*$P$9/100)</f>
        <v>0.27239556119829261</v>
      </c>
      <c r="Q451" s="42">
        <f>EXP(-'Yield curve'!Q440*$Q$9/100)</f>
        <v>0.25009360780043993</v>
      </c>
      <c r="R451" s="42">
        <f>EXP(-'Yield curve'!R440*$R$9/100)</f>
        <v>0.22965433312538239</v>
      </c>
      <c r="S451" s="42">
        <f>EXP(-'Yield curve'!S440*$S$9/100)</f>
        <v>0.21091923316374053</v>
      </c>
      <c r="T451" s="42">
        <f>EXP(-'Yield curve'!T440*$T$9/100)</f>
        <v>0.19374353094055602</v>
      </c>
      <c r="U451" s="39">
        <f>EXP(-'Yield curve'!U440*$U$9/100)</f>
        <v>0.17799496777796328</v>
      </c>
      <c r="V451" s="39">
        <f t="shared" si="6"/>
        <v>72.743365154118351</v>
      </c>
      <c r="W451" s="39">
        <f t="shared" si="7"/>
        <v>5.0433677646383765</v>
      </c>
      <c r="X451" s="13"/>
      <c r="Y451" s="39"/>
      <c r="Z451" s="13"/>
      <c r="AA451" s="39">
        <f t="shared" si="14"/>
        <v>-8.1461280245365142E-4</v>
      </c>
    </row>
    <row r="452" spans="1:27">
      <c r="A452" s="237">
        <v>42506</v>
      </c>
      <c r="B452" s="42">
        <f>EXP(-'Yield curve'!B441*$B$9/100)</f>
        <v>0.90973675640155438</v>
      </c>
      <c r="C452" s="42">
        <f>EXP(-'Yield curve'!C441*$C$9/100)</f>
        <v>0.82944373638540392</v>
      </c>
      <c r="D452" s="42">
        <f>EXP(-'Yield curve'!D441*$D$9/100)</f>
        <v>0.75904060879046653</v>
      </c>
      <c r="E452" s="42">
        <f>EXP(-'Yield curve'!E441*$E$9/100)</f>
        <v>0.69544733012319648</v>
      </c>
      <c r="F452" s="42">
        <f>EXP(-'Yield curve'!F441*$F$9/100)</f>
        <v>0.6385853115396769</v>
      </c>
      <c r="G452" s="42">
        <f>EXP(-'Yield curve'!G441*$G$9/100)</f>
        <v>0.58590360472064273</v>
      </c>
      <c r="H452" s="42">
        <f>EXP(-'Yield curve'!H441*$H$9/100)</f>
        <v>0.53821347706773515</v>
      </c>
      <c r="I452" s="42">
        <f>EXP(-'Yield curve'!I441*$I$9/100)</f>
        <v>0.49407563478251931</v>
      </c>
      <c r="J452" s="42">
        <f>EXP(-'Yield curve'!J441*$J$9/100)</f>
        <v>0.45389018203118364</v>
      </c>
      <c r="K452" s="42">
        <f>EXP(-'Yield curve'!K441*$K$9/100)</f>
        <v>0.41727909019869108</v>
      </c>
      <c r="L452" s="42">
        <f>EXP(-'Yield curve'!L441*$L$9/100)</f>
        <v>0.383115028264014</v>
      </c>
      <c r="M452" s="42">
        <f>EXP(-'Yield curve'!M441*$M$9/100)</f>
        <v>0.35187474668112029</v>
      </c>
      <c r="N452" s="42">
        <f>EXP(-'Yield curve'!N441*$N$9/100)</f>
        <v>0.32329825232599108</v>
      </c>
      <c r="O452" s="42">
        <f>EXP(-'Yield curve'!O441*$O$9/100)</f>
        <v>0.29714947023237942</v>
      </c>
      <c r="P452" s="42">
        <f>EXP(-'Yield curve'!P441*$P$9/100)</f>
        <v>0.27321397488861282</v>
      </c>
      <c r="Q452" s="42">
        <f>EXP(-'Yield curve'!Q441*$Q$9/100)</f>
        <v>0.25089518919161119</v>
      </c>
      <c r="R452" s="42">
        <f>EXP(-'Yield curve'!R441*$R$9/100)</f>
        <v>0.23043648676572265</v>
      </c>
      <c r="S452" s="42">
        <f>EXP(-'Yield curve'!S441*$S$9/100)</f>
        <v>0.21167991080134602</v>
      </c>
      <c r="T452" s="42">
        <f>EXP(-'Yield curve'!T441*$T$9/100)</f>
        <v>0.19448115695995721</v>
      </c>
      <c r="U452" s="39">
        <f>EXP(-'Yield curve'!U441*$U$9/100)</f>
        <v>0.17870837350933053</v>
      </c>
      <c r="V452" s="39">
        <f t="shared" si="6"/>
        <v>72.802671142083511</v>
      </c>
      <c r="W452" s="39">
        <f t="shared" si="7"/>
        <v>5.0473891388087626</v>
      </c>
      <c r="X452" s="13"/>
      <c r="Y452" s="39"/>
      <c r="Z452" s="13"/>
      <c r="AA452" s="39">
        <f t="shared" si="14"/>
        <v>4.0149113707310669E-4</v>
      </c>
    </row>
    <row r="453" spans="1:27">
      <c r="A453" s="237">
        <v>42503</v>
      </c>
      <c r="B453" s="42">
        <f>EXP(-'Yield curve'!B442*$B$9/100)</f>
        <v>0.90946387630869452</v>
      </c>
      <c r="C453" s="42">
        <f>EXP(-'Yield curve'!C442*$C$9/100)</f>
        <v>0.82911202523750216</v>
      </c>
      <c r="D453" s="42">
        <f>EXP(-'Yield curve'!D442*$D$9/100)</f>
        <v>0.75881293076124146</v>
      </c>
      <c r="E453" s="42">
        <f>EXP(-'Yield curve'!E442*$E$9/100)</f>
        <v>0.69544733012319648</v>
      </c>
      <c r="F453" s="42">
        <f>EXP(-'Yield curve'!F442*$F$9/100)</f>
        <v>0.63890468403191614</v>
      </c>
      <c r="G453" s="42">
        <f>EXP(-'Yield curve'!G442*$G$9/100)</f>
        <v>0.58643115532705448</v>
      </c>
      <c r="H453" s="42">
        <f>EXP(-'Yield curve'!H442*$H$9/100)</f>
        <v>0.5389675036310666</v>
      </c>
      <c r="I453" s="42">
        <f>EXP(-'Yield curve'!I442*$I$9/100)</f>
        <v>0.49460292996705696</v>
      </c>
      <c r="J453" s="42">
        <f>EXP(-'Yield curve'!J442*$J$9/100)</f>
        <v>0.45416259785697771</v>
      </c>
      <c r="K453" s="42">
        <f>EXP(-'Yield curve'!K442*$K$9/100)</f>
        <v>0.41727909019869108</v>
      </c>
      <c r="L453" s="42">
        <f>EXP(-'Yield curve'!L442*$L$9/100)</f>
        <v>0.38294649473167391</v>
      </c>
      <c r="M453" s="42">
        <f>EXP(-'Yield curve'!M442*$M$9/100)</f>
        <v>0.35153710901631613</v>
      </c>
      <c r="N453" s="42">
        <f>EXP(-'Yield curve'!N442*$N$9/100)</f>
        <v>0.3227943002371933</v>
      </c>
      <c r="O453" s="42">
        <f>EXP(-'Yield curve'!O442*$O$9/100)</f>
        <v>0.29648460035133001</v>
      </c>
      <c r="P453" s="42">
        <f>EXP(-'Yield curve'!P442*$P$9/100)</f>
        <v>0.27239556119829261</v>
      </c>
      <c r="Q453" s="42">
        <f>EXP(-'Yield curve'!Q442*$Q$9/100)</f>
        <v>0.25001359064937079</v>
      </c>
      <c r="R453" s="42">
        <f>EXP(-'Yield curve'!R442*$R$9/100)</f>
        <v>0.22949822126290592</v>
      </c>
      <c r="S453" s="42">
        <f>EXP(-'Yield curve'!S442*$S$9/100)</f>
        <v>0.21069156335574951</v>
      </c>
      <c r="T453" s="42">
        <f>EXP(-'Yield curve'!T442*$T$9/100)</f>
        <v>0.19344926447269803</v>
      </c>
      <c r="U453" s="39">
        <f>EXP(-'Yield curve'!U442*$U$9/100)</f>
        <v>0.17763933359513492</v>
      </c>
      <c r="V453" s="39">
        <f t="shared" si="6"/>
        <v>72.773453245591199</v>
      </c>
      <c r="W453" s="39">
        <f t="shared" si="7"/>
        <v>5.0426662726412612</v>
      </c>
      <c r="X453" s="13"/>
      <c r="Y453" s="39"/>
      <c r="Z453" s="13"/>
      <c r="AA453" s="39">
        <f t="shared" si="14"/>
        <v>7.0000321889618355E-4</v>
      </c>
    </row>
    <row r="454" spans="1:27">
      <c r="A454" s="237">
        <v>42502</v>
      </c>
      <c r="B454" s="42">
        <f>EXP(-'Yield curve'!B443*$B$9/100)</f>
        <v>0.90955482724379633</v>
      </c>
      <c r="C454" s="42">
        <f>EXP(-'Yield curve'!C443*$C$9/100)</f>
        <v>0.82927786422589567</v>
      </c>
      <c r="D454" s="42">
        <f>EXP(-'Yield curve'!D443*$D$9/100)</f>
        <v>0.75881293076124146</v>
      </c>
      <c r="E454" s="42">
        <f>EXP(-'Yield curve'!E443*$E$9/100)</f>
        <v>0.69516920681951633</v>
      </c>
      <c r="F454" s="42">
        <f>EXP(-'Yield curve'!F443*$F$9/100)</f>
        <v>0.63826609869376871</v>
      </c>
      <c r="G454" s="42">
        <f>EXP(-'Yield curve'!G443*$G$9/100)</f>
        <v>0.58555216799936982</v>
      </c>
      <c r="H454" s="42">
        <f>EXP(-'Yield curve'!H443*$H$9/100)</f>
        <v>0.53783685946532711</v>
      </c>
      <c r="I454" s="42">
        <f>EXP(-'Yield curve'!I443*$I$9/100)</f>
        <v>0.49341730625269259</v>
      </c>
      <c r="J454" s="42">
        <f>EXP(-'Yield curve'!J443*$J$9/100)</f>
        <v>0.45293801277655776</v>
      </c>
      <c r="K454" s="42">
        <f>EXP(-'Yield curve'!K443*$K$9/100)</f>
        <v>0.41602912880765258</v>
      </c>
      <c r="L454" s="42">
        <f>EXP(-'Yield curve'!L443*$L$9/100)</f>
        <v>0.38176883405632028</v>
      </c>
      <c r="M454" s="42">
        <f>EXP(-'Yield curve'!M443*$M$9/100)</f>
        <v>0.35044202245954786</v>
      </c>
      <c r="N454" s="42">
        <f>EXP(-'Yield curve'!N443*$N$9/100)</f>
        <v>0.32178875149219649</v>
      </c>
      <c r="O454" s="42">
        <f>EXP(-'Yield curve'!O443*$O$9/100)</f>
        <v>0.29557283262532863</v>
      </c>
      <c r="P454" s="42">
        <f>EXP(-'Yield curve'!P443*$P$9/100)</f>
        <v>0.27157959906986201</v>
      </c>
      <c r="Q454" s="42">
        <f>EXP(-'Yield curve'!Q443*$Q$9/100)</f>
        <v>0.24937437440320073</v>
      </c>
      <c r="R454" s="42">
        <f>EXP(-'Yield curve'!R443*$R$9/100)</f>
        <v>0.22903052210686681</v>
      </c>
      <c r="S454" s="42">
        <f>EXP(-'Yield curve'!S443*$S$9/100)</f>
        <v>0.21038838584471428</v>
      </c>
      <c r="T454" s="42">
        <f>EXP(-'Yield curve'!T443*$T$9/100)</f>
        <v>0.19330229888569581</v>
      </c>
      <c r="U454" s="39">
        <f>EXP(-'Yield curve'!U443*$U$9/100)</f>
        <v>0.17763933359513492</v>
      </c>
      <c r="V454" s="39">
        <f t="shared" si="6"/>
        <v>72.722547228444952</v>
      </c>
      <c r="W454" s="39">
        <f t="shared" si="7"/>
        <v>5.03985175163238</v>
      </c>
      <c r="X454" s="13"/>
      <c r="Y454" s="39"/>
      <c r="Z454" s="13"/>
      <c r="AA454" s="39">
        <f t="shared" si="14"/>
        <v>1.0628339798299802E-3</v>
      </c>
    </row>
    <row r="455" spans="1:27">
      <c r="A455" s="237">
        <v>42501</v>
      </c>
      <c r="B455" s="42">
        <f>EXP(-'Yield curve'!B444*$B$9/100)</f>
        <v>0.90919107806758404</v>
      </c>
      <c r="C455" s="42">
        <f>EXP(-'Yield curve'!C444*$C$9/100)</f>
        <v>0.82911202523750216</v>
      </c>
      <c r="D455" s="42">
        <f>EXP(-'Yield curve'!D444*$D$9/100)</f>
        <v>0.75881293076124146</v>
      </c>
      <c r="E455" s="42">
        <f>EXP(-'Yield curve'!E444*$E$9/100)</f>
        <v>0.69530825456519119</v>
      </c>
      <c r="F455" s="42">
        <f>EXP(-'Yield curve'!F444*$F$9/100)</f>
        <v>0.6385853115396769</v>
      </c>
      <c r="G455" s="42">
        <f>EXP(-'Yield curve'!G444*$G$9/100)</f>
        <v>0.58572786000225241</v>
      </c>
      <c r="H455" s="42">
        <f>EXP(-'Yield curve'!H444*$H$9/100)</f>
        <v>0.53783685946532711</v>
      </c>
      <c r="I455" s="42">
        <f>EXP(-'Yield curve'!I444*$I$9/100)</f>
        <v>0.49315422051845642</v>
      </c>
      <c r="J455" s="42">
        <f>EXP(-'Yield curve'!J444*$J$9/100)</f>
        <v>0.45239481314618807</v>
      </c>
      <c r="K455" s="42">
        <f>EXP(-'Yield curve'!K444*$K$9/100)</f>
        <v>0.41519790205386659</v>
      </c>
      <c r="L455" s="42">
        <f>EXP(-'Yield curve'!L444*$L$9/100)</f>
        <v>0.3806785350616656</v>
      </c>
      <c r="M455" s="42">
        <f>EXP(-'Yield curve'!M444*$M$9/100)</f>
        <v>0.34909890552823297</v>
      </c>
      <c r="N455" s="42">
        <f>EXP(-'Yield curve'!N444*$N$9/100)</f>
        <v>0.32020303500431468</v>
      </c>
      <c r="O455" s="42">
        <f>EXP(-'Yield curve'!O444*$O$9/100)</f>
        <v>0.29375770032353277</v>
      </c>
      <c r="P455" s="42">
        <f>EXP(-'Yield curve'!P444*$P$9/100)</f>
        <v>0.26955037119337161</v>
      </c>
      <c r="Q455" s="42">
        <f>EXP(-'Yield curve'!Q444*$Q$9/100)</f>
        <v>0.24730818686717393</v>
      </c>
      <c r="R455" s="42">
        <f>EXP(-'Yield curve'!R444*$R$9/100)</f>
        <v>0.22693764292700327</v>
      </c>
      <c r="S455" s="42">
        <f>EXP(-'Yield curve'!S444*$S$9/100)</f>
        <v>0.20827832349592715</v>
      </c>
      <c r="T455" s="42">
        <f>EXP(-'Yield curve'!T444*$T$9/100)</f>
        <v>0.19118380190953072</v>
      </c>
      <c r="U455" s="39">
        <f>EXP(-'Yield curve'!U444*$U$9/100)</f>
        <v>0.17552040061699686</v>
      </c>
      <c r="V455" s="39">
        <f t="shared" si="6"/>
        <v>72.645337295491089</v>
      </c>
      <c r="W455" s="39">
        <f t="shared" si="7"/>
        <v>5.0280971108411299</v>
      </c>
      <c r="X455" s="13"/>
      <c r="Y455" s="39"/>
      <c r="Z455" s="13"/>
      <c r="AA455" s="39">
        <f t="shared" si="14"/>
        <v>5.3920757432897037E-3</v>
      </c>
    </row>
    <row r="456" spans="1:27">
      <c r="A456" s="237">
        <v>42500</v>
      </c>
      <c r="B456" s="42">
        <f>EXP(-'Yield curve'!B445*$B$9/100)</f>
        <v>0.90882747436194622</v>
      </c>
      <c r="C456" s="42">
        <f>EXP(-'Yield curve'!C445*$C$9/100)</f>
        <v>0.82828332763012646</v>
      </c>
      <c r="D456" s="42">
        <f>EXP(-'Yield curve'!D445*$D$9/100)</f>
        <v>0.75699396336139857</v>
      </c>
      <c r="E456" s="42">
        <f>EXP(-'Yield curve'!E445*$E$9/100)</f>
        <v>0.69253257660375633</v>
      </c>
      <c r="F456" s="42">
        <f>EXP(-'Yield curve'!F445*$F$9/100)</f>
        <v>0.63476527125141757</v>
      </c>
      <c r="G456" s="42">
        <f>EXP(-'Yield curve'!G445*$G$9/100)</f>
        <v>0.58135133354141211</v>
      </c>
      <c r="H456" s="42">
        <f>EXP(-'Yield curve'!H445*$H$9/100)</f>
        <v>0.53296474578304509</v>
      </c>
      <c r="I456" s="42">
        <f>EXP(-'Yield curve'!I445*$I$9/100)</f>
        <v>0.48805199418995637</v>
      </c>
      <c r="J456" s="42">
        <f>EXP(-'Yield curve'!J445*$J$9/100)</f>
        <v>0.44713263758752653</v>
      </c>
      <c r="K456" s="42">
        <f>EXP(-'Yield curve'!K445*$K$9/100)</f>
        <v>0.40983526201107895</v>
      </c>
      <c r="L456" s="42">
        <f>EXP(-'Yield curve'!L445*$L$9/100)</f>
        <v>0.37543872632044922</v>
      </c>
      <c r="M456" s="42">
        <f>EXP(-'Yield curve'!M445*$M$9/100)</f>
        <v>0.34402532676569331</v>
      </c>
      <c r="N456" s="42">
        <f>EXP(-'Yield curve'!N445*$N$9/100)</f>
        <v>0.31532860292683368</v>
      </c>
      <c r="O456" s="42">
        <f>EXP(-'Yield curve'!O445*$O$9/100)</f>
        <v>0.28910654239541561</v>
      </c>
      <c r="P456" s="42">
        <f>EXP(-'Yield curve'!P445*$P$9/100)</f>
        <v>0.26513928163368866</v>
      </c>
      <c r="Q456" s="42">
        <f>EXP(-'Yield curve'!Q445*$Q$9/100)</f>
        <v>0.2430714125521688</v>
      </c>
      <c r="R456" s="42">
        <f>EXP(-'Yield curve'!R445*$R$9/100)</f>
        <v>0.22288485191652932</v>
      </c>
      <c r="S456" s="42">
        <f>EXP(-'Yield curve'!S445*$S$9/100)</f>
        <v>0.20441562097826402</v>
      </c>
      <c r="T456" s="42">
        <f>EXP(-'Yield curve'!T445*$T$9/100)</f>
        <v>0.18751433184239835</v>
      </c>
      <c r="U456" s="39">
        <f>EXP(-'Yield curve'!U445*$U$9/100)</f>
        <v>0.17204486382305054</v>
      </c>
      <c r="V456" s="39">
        <f t="shared" si="6"/>
        <v>72.255728932202047</v>
      </c>
      <c r="W456" s="39">
        <f t="shared" si="7"/>
        <v>5.001653003598121</v>
      </c>
      <c r="X456" s="13"/>
      <c r="Y456" s="39"/>
      <c r="Z456" s="13"/>
      <c r="AA456" s="39">
        <f t="shared" si="14"/>
        <v>-9.2295272016895691E-4</v>
      </c>
    </row>
    <row r="457" spans="1:27">
      <c r="A457" s="237">
        <v>42496</v>
      </c>
      <c r="B457" s="42">
        <f>EXP(-'Yield curve'!B446*$B$9/100)</f>
        <v>0.90928200172149776</v>
      </c>
      <c r="C457" s="42">
        <f>EXP(-'Yield curve'!C446*$C$9/100)</f>
        <v>0.82911202523750216</v>
      </c>
      <c r="D457" s="42">
        <f>EXP(-'Yield curve'!D446*$D$9/100)</f>
        <v>0.75744829602558461</v>
      </c>
      <c r="E457" s="42">
        <f>EXP(-'Yield curve'!E446*$E$9/100)</f>
        <v>0.69294822083051721</v>
      </c>
      <c r="F457" s="42">
        <f>EXP(-'Yield curve'!F446*$F$9/100)</f>
        <v>0.63508273324592823</v>
      </c>
      <c r="G457" s="42">
        <f>EXP(-'Yield curve'!G446*$G$9/100)</f>
        <v>0.58187478525953951</v>
      </c>
      <c r="H457" s="42">
        <f>EXP(-'Yield curve'!H446*$H$9/100)</f>
        <v>0.53371141897642005</v>
      </c>
      <c r="I457" s="42">
        <f>EXP(-'Yield curve'!I446*$I$9/100)</f>
        <v>0.48896387540346031</v>
      </c>
      <c r="J457" s="42">
        <f>EXP(-'Yield curve'!J446*$J$9/100)</f>
        <v>0.44820704469054479</v>
      </c>
      <c r="K457" s="42">
        <f>EXP(-'Yield curve'!K446*$K$9/100)</f>
        <v>0.41106661390143395</v>
      </c>
      <c r="L457" s="42">
        <f>EXP(-'Yield curve'!L446*$L$9/100)</f>
        <v>0.37659686020816002</v>
      </c>
      <c r="M457" s="42">
        <f>EXP(-'Yield curve'!M446*$M$9/100)</f>
        <v>0.3451003619680495</v>
      </c>
      <c r="N457" s="42">
        <f>EXP(-'Yield curve'!N446*$N$9/100)</f>
        <v>0.31631396453274535</v>
      </c>
      <c r="O457" s="42">
        <f>EXP(-'Yield curve'!O446*$O$9/100)</f>
        <v>0.28999836324508793</v>
      </c>
      <c r="P457" s="42">
        <f>EXP(-'Yield curve'!P446*$P$9/100)</f>
        <v>0.26593589379937926</v>
      </c>
      <c r="Q457" s="42">
        <f>EXP(-'Yield curve'!Q446*$Q$9/100)</f>
        <v>0.24369447254481913</v>
      </c>
      <c r="R457" s="42">
        <f>EXP(-'Yield curve'!R446*$R$9/100)</f>
        <v>0.22334000110876942</v>
      </c>
      <c r="S457" s="42">
        <f>EXP(-'Yield curve'!S446*$S$9/100)</f>
        <v>0.20471019151235539</v>
      </c>
      <c r="T457" s="42">
        <f>EXP(-'Yield curve'!T446*$T$9/100)</f>
        <v>0.18765689690245924</v>
      </c>
      <c r="U457" s="39">
        <f>EXP(-'Yield curve'!U446*$U$9/100)</f>
        <v>0.17204486382305054</v>
      </c>
      <c r="V457" s="39">
        <f t="shared" si="6"/>
        <v>72.322479161073119</v>
      </c>
      <c r="W457" s="39">
        <f t="shared" si="7"/>
        <v>5.0033507605409522</v>
      </c>
      <c r="X457" s="13"/>
      <c r="Y457" s="39"/>
      <c r="Z457" s="13"/>
      <c r="AA457" s="39">
        <f t="shared" si="14"/>
        <v>1.2478500563635198E-3</v>
      </c>
    </row>
    <row r="458" spans="1:27">
      <c r="A458" s="237">
        <v>42495</v>
      </c>
      <c r="B458" s="42">
        <f>EXP(-'Yield curve'!B447*$B$9/100)</f>
        <v>0.90873659615849589</v>
      </c>
      <c r="C458" s="42">
        <f>EXP(-'Yield curve'!C447*$C$9/100)</f>
        <v>0.82828332763012646</v>
      </c>
      <c r="D458" s="42">
        <f>EXP(-'Yield curve'!D447*$D$9/100)</f>
        <v>0.75676689923371221</v>
      </c>
      <c r="E458" s="42">
        <f>EXP(-'Yield curve'!E447*$E$9/100)</f>
        <v>0.69253257660375633</v>
      </c>
      <c r="F458" s="42">
        <f>EXP(-'Yield curve'!F447*$F$9/100)</f>
        <v>0.63508273324592823</v>
      </c>
      <c r="G458" s="42">
        <f>EXP(-'Yield curve'!G447*$G$9/100)</f>
        <v>0.58187478525953951</v>
      </c>
      <c r="H458" s="42">
        <f>EXP(-'Yield curve'!H447*$H$9/100)</f>
        <v>0.53371141897642005</v>
      </c>
      <c r="I458" s="42">
        <f>EXP(-'Yield curve'!I447*$I$9/100)</f>
        <v>0.48857286072986111</v>
      </c>
      <c r="J458" s="42">
        <f>EXP(-'Yield curve'!J447*$J$9/100)</f>
        <v>0.44740099767005298</v>
      </c>
      <c r="K458" s="42">
        <f>EXP(-'Yield curve'!K447*$K$9/100)</f>
        <v>0.40983526201107895</v>
      </c>
      <c r="L458" s="42">
        <f>EXP(-'Yield curve'!L447*$L$9/100)</f>
        <v>0.37527356961800729</v>
      </c>
      <c r="M458" s="42">
        <f>EXP(-'Yield curve'!M447*$M$9/100)</f>
        <v>0.34369522092815236</v>
      </c>
      <c r="N458" s="42">
        <f>EXP(-'Yield curve'!N447*$N$9/100)</f>
        <v>0.31483707379866993</v>
      </c>
      <c r="O458" s="42">
        <f>EXP(-'Yield curve'!O447*$O$9/100)</f>
        <v>0.28845966850968141</v>
      </c>
      <c r="P458" s="42">
        <f>EXP(-'Yield curve'!P447*$P$9/100)</f>
        <v>0.26434505572332251</v>
      </c>
      <c r="Q458" s="42">
        <f>EXP(-'Yield curve'!Q447*$Q$9/100)</f>
        <v>0.24221730529065941</v>
      </c>
      <c r="R458" s="42">
        <f>EXP(-'Yield curve'!R447*$R$9/100)</f>
        <v>0.22197733431552408</v>
      </c>
      <c r="S458" s="42">
        <f>EXP(-'Yield curve'!S447*$S$9/100)</f>
        <v>0.20346119098030591</v>
      </c>
      <c r="T458" s="42">
        <f>EXP(-'Yield curve'!T447*$T$9/100)</f>
        <v>0.18651940445042781</v>
      </c>
      <c r="U458" s="39">
        <f>EXP(-'Yield curve'!U447*$U$9/100)</f>
        <v>0.17101568526332522</v>
      </c>
      <c r="V458" s="39">
        <f t="shared" si="6"/>
        <v>72.232344026508372</v>
      </c>
      <c r="W458" s="39">
        <f t="shared" si="7"/>
        <v>4.9968103816037326</v>
      </c>
      <c r="X458" s="13"/>
      <c r="Y458" s="39"/>
      <c r="Z458" s="13"/>
      <c r="AA458" s="39">
        <f t="shared" si="14"/>
        <v>1.4260651239750288E-3</v>
      </c>
    </row>
    <row r="459" spans="1:27">
      <c r="A459" s="237">
        <v>42494</v>
      </c>
      <c r="B459" s="42">
        <f>EXP(-'Yield curve'!B448*$B$9/100)</f>
        <v>0.90791910114988805</v>
      </c>
      <c r="C459" s="42">
        <f>EXP(-'Yield curve'!C448*$C$9/100)</f>
        <v>0.82828332763012646</v>
      </c>
      <c r="D459" s="42">
        <f>EXP(-'Yield curve'!D448*$D$9/100)</f>
        <v>0.75676689923371221</v>
      </c>
      <c r="E459" s="42">
        <f>EXP(-'Yield curve'!E448*$E$9/100)</f>
        <v>0.69197877209381364</v>
      </c>
      <c r="F459" s="42">
        <f>EXP(-'Yield curve'!F448*$F$9/100)</f>
        <v>0.6338138370985491</v>
      </c>
      <c r="G459" s="42">
        <f>EXP(-'Yield curve'!G448*$G$9/100)</f>
        <v>0.58047996023446269</v>
      </c>
      <c r="H459" s="42">
        <f>EXP(-'Yield curve'!H448*$H$9/100)</f>
        <v>0.53221911720074244</v>
      </c>
      <c r="I459" s="42">
        <f>EXP(-'Yield curve'!I448*$I$9/100)</f>
        <v>0.48714181356700603</v>
      </c>
      <c r="J459" s="42">
        <f>EXP(-'Yield curve'!J448*$J$9/100)</f>
        <v>0.44606080596973696</v>
      </c>
      <c r="K459" s="42">
        <f>EXP(-'Yield curve'!K448*$K$9/100)</f>
        <v>0.40860759864084845</v>
      </c>
      <c r="L459" s="42">
        <f>EXP(-'Yield curve'!L448*$L$9/100)</f>
        <v>0.37411950519512144</v>
      </c>
      <c r="M459" s="42">
        <f>EXP(-'Yield curve'!M448*$M$9/100)</f>
        <v>0.34262456293384536</v>
      </c>
      <c r="N459" s="42">
        <f>EXP(-'Yield curve'!N448*$N$9/100)</f>
        <v>0.31385631291099592</v>
      </c>
      <c r="O459" s="42">
        <f>EXP(-'Yield curve'!O448*$O$9/100)</f>
        <v>0.28757257954894438</v>
      </c>
      <c r="P459" s="42">
        <f>EXP(-'Yield curve'!P448*$P$9/100)</f>
        <v>0.26355320892024209</v>
      </c>
      <c r="Q459" s="42">
        <f>EXP(-'Yield curve'!Q448*$Q$9/100)</f>
        <v>0.24144344874456056</v>
      </c>
      <c r="R459" s="42">
        <f>EXP(-'Yield curve'!R448*$R$9/100)</f>
        <v>0.22122389295497921</v>
      </c>
      <c r="S459" s="42">
        <f>EXP(-'Yield curve'!S448*$S$9/100)</f>
        <v>0.20273004754060306</v>
      </c>
      <c r="T459" s="42">
        <f>EXP(-'Yield curve'!T448*$T$9/100)</f>
        <v>0.1858119756794534</v>
      </c>
      <c r="U459" s="39">
        <f>EXP(-'Yield curve'!U448*$U$9/100)</f>
        <v>0.17033298882540943</v>
      </c>
      <c r="V459" s="39">
        <f t="shared" si="6"/>
        <v>72.129482686838315</v>
      </c>
      <c r="W459" s="39">
        <f t="shared" si="7"/>
        <v>4.9919379220898659</v>
      </c>
      <c r="X459" s="13"/>
      <c r="Y459" s="39"/>
      <c r="Z459" s="13"/>
      <c r="AA459" s="39">
        <f t="shared" si="14"/>
        <v>-5.3195304366105978E-3</v>
      </c>
    </row>
    <row r="460" spans="1:27">
      <c r="A460" s="237">
        <v>42489</v>
      </c>
      <c r="B460" s="42">
        <f>EXP(-'Yield curve'!B449*$B$9/100)</f>
        <v>0.90846401606870619</v>
      </c>
      <c r="C460" s="42">
        <f>EXP(-'Yield curve'!C449*$C$9/100)</f>
        <v>0.82878044674752616</v>
      </c>
      <c r="D460" s="42">
        <f>EXP(-'Yield curve'!D449*$D$9/100)</f>
        <v>0.75790290137116545</v>
      </c>
      <c r="E460" s="42">
        <f>EXP(-'Yield curve'!E449*$E$9/100)</f>
        <v>0.69447438508146753</v>
      </c>
      <c r="F460" s="42">
        <f>EXP(-'Yield curve'!F449*$F$9/100)</f>
        <v>0.63794704541438874</v>
      </c>
      <c r="G460" s="42">
        <f>EXP(-'Yield curve'!G449*$G$9/100)</f>
        <v>0.58537652869618273</v>
      </c>
      <c r="H460" s="42">
        <f>EXP(-'Yield curve'!H449*$H$9/100)</f>
        <v>0.53783685946532711</v>
      </c>
      <c r="I460" s="42">
        <f>EXP(-'Yield curve'!I449*$I$9/100)</f>
        <v>0.49275985490931817</v>
      </c>
      <c r="J460" s="42">
        <f>EXP(-'Yield curve'!J449*$J$9/100)</f>
        <v>0.45158123492259222</v>
      </c>
      <c r="K460" s="42">
        <f>EXP(-'Yield curve'!K449*$K$9/100)</f>
        <v>0.41395417487127412</v>
      </c>
      <c r="L460" s="42">
        <f>EXP(-'Yield curve'!L449*$L$9/100)</f>
        <v>0.37934090223317696</v>
      </c>
      <c r="M460" s="42">
        <f>EXP(-'Yield curve'!M449*$M$9/100)</f>
        <v>0.34767748366607248</v>
      </c>
      <c r="N460" s="42">
        <f>EXP(-'Yield curve'!N449*$N$9/100)</f>
        <v>0.31870798594405808</v>
      </c>
      <c r="O460" s="42">
        <f>EXP(-'Yield curve'!O449*$O$9/100)</f>
        <v>0.29219905901978532</v>
      </c>
      <c r="P460" s="42">
        <f>EXP(-'Yield curve'!P449*$P$9/100)</f>
        <v>0.26793791118361776</v>
      </c>
      <c r="Q460" s="42">
        <f>EXP(-'Yield curve'!Q449*$Q$9/100)</f>
        <v>0.24565184738521798</v>
      </c>
      <c r="R460" s="42">
        <f>EXP(-'Yield curve'!R449*$R$9/100)</f>
        <v>0.22524648218417348</v>
      </c>
      <c r="S460" s="42">
        <f>EXP(-'Yield curve'!S449*$S$9/100)</f>
        <v>0.20656089892707469</v>
      </c>
      <c r="T460" s="42">
        <f>EXP(-'Yield curve'!T449*$T$9/100)</f>
        <v>0.18944813231970178</v>
      </c>
      <c r="U460" s="39">
        <f>EXP(-'Yield curve'!U449*$U$9/100)</f>
        <v>0.17377394345044514</v>
      </c>
      <c r="V460" s="39">
        <f t="shared" si="6"/>
        <v>72.515229658122507</v>
      </c>
      <c r="W460" s="39">
        <f t="shared" si="7"/>
        <v>5.0186128355288995</v>
      </c>
      <c r="X460" s="13"/>
      <c r="Y460" s="39"/>
      <c r="Z460" s="13"/>
      <c r="AA460" s="39">
        <f t="shared" si="14"/>
        <v>7.6001714687654598E-3</v>
      </c>
    </row>
    <row r="461" spans="1:27">
      <c r="A461" s="237">
        <v>42488</v>
      </c>
      <c r="B461" s="42">
        <f>EXP(-'Yield curve'!B450*$B$9/100)</f>
        <v>0.90810070312971058</v>
      </c>
      <c r="C461" s="42">
        <f>EXP(-'Yield curve'!C450*$C$9/100)</f>
        <v>0.82828332763012646</v>
      </c>
      <c r="D461" s="42">
        <f>EXP(-'Yield curve'!D450*$D$9/100)</f>
        <v>0.75676689923371221</v>
      </c>
      <c r="E461" s="42">
        <f>EXP(-'Yield curve'!E450*$E$9/100)</f>
        <v>0.69197877209381364</v>
      </c>
      <c r="F461" s="42">
        <f>EXP(-'Yield curve'!F450*$F$9/100)</f>
        <v>0.6338138370985491</v>
      </c>
      <c r="G461" s="42">
        <f>EXP(-'Yield curve'!G450*$G$9/100)</f>
        <v>0.58013177672382077</v>
      </c>
      <c r="H461" s="42">
        <f>EXP(-'Yield curve'!H450*$H$9/100)</f>
        <v>0.53147453176807991</v>
      </c>
      <c r="I461" s="42">
        <f>EXP(-'Yield curve'!I450*$I$9/100)</f>
        <v>0.48597407506116663</v>
      </c>
      <c r="J461" s="42">
        <f>EXP(-'Yield curve'!J450*$J$9/100)</f>
        <v>0.44445787407681919</v>
      </c>
      <c r="K461" s="42">
        <f>EXP(-'Yield curve'!K450*$K$9/100)</f>
        <v>0.40656965974059911</v>
      </c>
      <c r="L461" s="42">
        <f>EXP(-'Yield curve'!L450*$L$9/100)</f>
        <v>0.37174022073999508</v>
      </c>
      <c r="M461" s="42">
        <f>EXP(-'Yield curve'!M450*$M$9/100)</f>
        <v>0.33992169388526394</v>
      </c>
      <c r="N461" s="42">
        <f>EXP(-'Yield curve'!N450*$N$9/100)</f>
        <v>0.31085149154481029</v>
      </c>
      <c r="O461" s="42">
        <f>EXP(-'Yield curve'!O450*$O$9/100)</f>
        <v>0.28429012368200057</v>
      </c>
      <c r="P461" s="42">
        <f>EXP(-'Yield curve'!P450*$P$9/100)</f>
        <v>0.26001914917645869</v>
      </c>
      <c r="Q461" s="42">
        <f>EXP(-'Yield curve'!Q450*$Q$9/100)</f>
        <v>0.23768714187500625</v>
      </c>
      <c r="R461" s="42">
        <f>EXP(-'Yield curve'!R450*$R$9/100)</f>
        <v>0.21727314158069808</v>
      </c>
      <c r="S461" s="42">
        <f>EXP(-'Yield curve'!S450*$S$9/100)</f>
        <v>0.19861241832413201</v>
      </c>
      <c r="T461" s="42">
        <f>EXP(-'Yield curve'!T450*$T$9/100)</f>
        <v>0.18155439013574037</v>
      </c>
      <c r="U461" s="39">
        <f>EXP(-'Yield curve'!U450*$U$9/100)</f>
        <v>0.16596140793053135</v>
      </c>
      <c r="V461" s="39">
        <f t="shared" si="6"/>
        <v>71.968258552812685</v>
      </c>
      <c r="W461" s="39">
        <f t="shared" si="7"/>
        <v>4.9658494569801697</v>
      </c>
      <c r="X461" s="13"/>
      <c r="Y461" s="39"/>
      <c r="Z461" s="13"/>
      <c r="AA461" s="39">
        <f t="shared" si="14"/>
        <v>7.0732370290269575E-3</v>
      </c>
    </row>
    <row r="462" spans="1:27">
      <c r="A462" s="237">
        <v>42487</v>
      </c>
      <c r="B462" s="42">
        <f>EXP(-'Yield curve'!B451*$B$9/100)</f>
        <v>0.90791910114988805</v>
      </c>
      <c r="C462" s="42">
        <f>EXP(-'Yield curve'!C451*$C$9/100)</f>
        <v>0.82745545830614742</v>
      </c>
      <c r="D462" s="42">
        <f>EXP(-'Yield curve'!D451*$D$9/100)</f>
        <v>0.75495283642167577</v>
      </c>
      <c r="E462" s="42">
        <f>EXP(-'Yield curve'!E451*$E$9/100)</f>
        <v>0.68894075403765853</v>
      </c>
      <c r="F462" s="42">
        <f>EXP(-'Yield curve'!F451*$F$9/100)</f>
        <v>0.62939263250816291</v>
      </c>
      <c r="G462" s="42">
        <f>EXP(-'Yield curve'!G451*$G$9/100)</f>
        <v>0.57476156140728218</v>
      </c>
      <c r="H462" s="42">
        <f>EXP(-'Yield curve'!H451*$H$9/100)</f>
        <v>0.52518746706743624</v>
      </c>
      <c r="I462" s="42">
        <f>EXP(-'Yield curve'!I451*$I$9/100)</f>
        <v>0.47940956747256902</v>
      </c>
      <c r="J462" s="42">
        <f>EXP(-'Yield curve'!J451*$J$9/100)</f>
        <v>0.437709425877012</v>
      </c>
      <c r="K462" s="42">
        <f>EXP(-'Yield curve'!K451*$K$9/100)</f>
        <v>0.39971639333813408</v>
      </c>
      <c r="L462" s="42">
        <f>EXP(-'Yield curve'!L451*$L$9/100)</f>
        <v>0.36477301337949619</v>
      </c>
      <c r="M462" s="42">
        <f>EXP(-'Yield curve'!M451*$M$9/100)</f>
        <v>0.33289771444999128</v>
      </c>
      <c r="N462" s="42">
        <f>EXP(-'Yield curve'!N451*$N$9/100)</f>
        <v>0.30381995691912322</v>
      </c>
      <c r="O462" s="42">
        <f>EXP(-'Yield curve'!O451*$O$9/100)</f>
        <v>0.27729315808414806</v>
      </c>
      <c r="P462" s="42">
        <f>EXP(-'Yield curve'!P451*$P$9/100)</f>
        <v>0.25309256186249957</v>
      </c>
      <c r="Q462" s="42">
        <f>EXP(-'Yield curve'!Q451*$Q$9/100)</f>
        <v>0.23093938626816471</v>
      </c>
      <c r="R462" s="42">
        <f>EXP(-'Yield curve'!R451*$R$9/100)</f>
        <v>0.21072527670288232</v>
      </c>
      <c r="S462" s="42">
        <f>EXP(-'Yield curve'!S451*$S$9/100)</f>
        <v>0.1922805068423602</v>
      </c>
      <c r="T462" s="42">
        <f>EXP(-'Yield curve'!T451*$T$9/100)</f>
        <v>0.17545020649651011</v>
      </c>
      <c r="U462" s="39">
        <f>EXP(-'Yield curve'!U451*$U$9/100)</f>
        <v>0.16009306125298015</v>
      </c>
      <c r="V462" s="39">
        <f t="shared" si="6"/>
        <v>71.462785333395118</v>
      </c>
      <c r="W462" s="39">
        <f t="shared" si="7"/>
        <v>4.9231396119119113</v>
      </c>
      <c r="X462" s="13"/>
      <c r="Y462" s="39"/>
      <c r="Z462" s="13"/>
      <c r="AA462" s="39">
        <f t="shared" si="14"/>
        <v>1.5461660695768042E-3</v>
      </c>
    </row>
    <row r="463" spans="1:27">
      <c r="A463" s="237">
        <v>42486</v>
      </c>
      <c r="B463" s="42">
        <f>EXP(-'Yield curve'!B452*$B$9/100)</f>
        <v>0.90764676627181728</v>
      </c>
      <c r="C463" s="42">
        <f>EXP(-'Yield curve'!C452*$C$9/100)</f>
        <v>0.82745545830614742</v>
      </c>
      <c r="D463" s="42">
        <f>EXP(-'Yield curve'!D452*$D$9/100)</f>
        <v>0.75495283642167577</v>
      </c>
      <c r="E463" s="42">
        <f>EXP(-'Yield curve'!E452*$E$9/100)</f>
        <v>0.68866523284395575</v>
      </c>
      <c r="F463" s="42">
        <f>EXP(-'Yield curve'!F452*$F$9/100)</f>
        <v>0.62876355446709842</v>
      </c>
      <c r="G463" s="42">
        <f>EXP(-'Yield curve'!G452*$G$9/100)</f>
        <v>0.57372792115206173</v>
      </c>
      <c r="H463" s="42">
        <f>EXP(-'Yield curve'!H452*$H$9/100)</f>
        <v>0.52371899897437657</v>
      </c>
      <c r="I463" s="42">
        <f>EXP(-'Yield curve'!I452*$I$9/100)</f>
        <v>0.47775049169820627</v>
      </c>
      <c r="J463" s="42">
        <f>EXP(-'Yield curve'!J452*$J$9/100)</f>
        <v>0.4358749014862992</v>
      </c>
      <c r="K463" s="42">
        <f>EXP(-'Yield curve'!K452*$K$9/100)</f>
        <v>0.39772279950933415</v>
      </c>
      <c r="L463" s="42">
        <f>EXP(-'Yield curve'!L452*$L$9/100)</f>
        <v>0.36285208757566723</v>
      </c>
      <c r="M463" s="42">
        <f>EXP(-'Yield curve'!M452*$M$9/100)</f>
        <v>0.33106518151030612</v>
      </c>
      <c r="N463" s="42">
        <f>EXP(-'Yield curve'!N452*$N$9/100)</f>
        <v>0.30208706755390835</v>
      </c>
      <c r="O463" s="42">
        <f>EXP(-'Yield curve'!O452*$O$9/100)</f>
        <v>0.2756674585551912</v>
      </c>
      <c r="P463" s="42">
        <f>EXP(-'Yield curve'!P452*$P$9/100)</f>
        <v>0.25157855305975652</v>
      </c>
      <c r="Q463" s="42">
        <f>EXP(-'Yield curve'!Q452*$Q$9/100)</f>
        <v>0.22946609376090668</v>
      </c>
      <c r="R463" s="42">
        <f>EXP(-'Yield curve'!R452*$R$9/100)</f>
        <v>0.20929720576531954</v>
      </c>
      <c r="S463" s="42">
        <f>EXP(-'Yield curve'!S452*$S$9/100)</f>
        <v>0.19090105916394634</v>
      </c>
      <c r="T463" s="42">
        <f>EXP(-'Yield curve'!T452*$T$9/100)</f>
        <v>0.17412183911704746</v>
      </c>
      <c r="U463" s="39">
        <f>EXP(-'Yield curve'!U452*$U$9/100)</f>
        <v>0.15881742610692068</v>
      </c>
      <c r="V463" s="39">
        <f t="shared" si="6"/>
        <v>71.352462576778152</v>
      </c>
      <c r="W463" s="39">
        <f t="shared" si="7"/>
        <v>4.912903996837608</v>
      </c>
      <c r="X463" s="13"/>
      <c r="Y463" s="39"/>
      <c r="Z463" s="13"/>
      <c r="AA463" s="39">
        <f t="shared" si="14"/>
        <v>-2.6802585536467305E-4</v>
      </c>
    </row>
    <row r="464" spans="1:27">
      <c r="A464" s="237">
        <v>42485</v>
      </c>
      <c r="B464" s="42">
        <f>EXP(-'Yield curve'!B453*$B$9/100)</f>
        <v>0.90791910114988805</v>
      </c>
      <c r="C464" s="42">
        <f>EXP(-'Yield curve'!C453*$C$9/100)</f>
        <v>0.82745545830614742</v>
      </c>
      <c r="D464" s="42">
        <f>EXP(-'Yield curve'!D453*$D$9/100)</f>
        <v>0.75472638454022989</v>
      </c>
      <c r="E464" s="42">
        <f>EXP(-'Yield curve'!E453*$E$9/100)</f>
        <v>0.68852751356977349</v>
      </c>
      <c r="F464" s="42">
        <f>EXP(-'Yield curve'!F453*$F$9/100)</f>
        <v>0.62876355446709842</v>
      </c>
      <c r="G464" s="42">
        <f>EXP(-'Yield curve'!G453*$G$9/100)</f>
        <v>0.57390006534874582</v>
      </c>
      <c r="H464" s="42">
        <f>EXP(-'Yield curve'!H453*$H$9/100)</f>
        <v>0.52408573061475794</v>
      </c>
      <c r="I464" s="42">
        <f>EXP(-'Yield curve'!I453*$I$9/100)</f>
        <v>0.47813284501249836</v>
      </c>
      <c r="J464" s="42">
        <f>EXP(-'Yield curve'!J453*$J$9/100)</f>
        <v>0.43626736547994266</v>
      </c>
      <c r="K464" s="42">
        <f>EXP(-'Yield curve'!K453*$K$9/100)</f>
        <v>0.39812072123654696</v>
      </c>
      <c r="L464" s="42">
        <f>EXP(-'Yield curve'!L453*$L$9/100)</f>
        <v>0.36317153795028345</v>
      </c>
      <c r="M464" s="42">
        <f>EXP(-'Yield curve'!M453*$M$9/100)</f>
        <v>0.33130363427368725</v>
      </c>
      <c r="N464" s="42">
        <f>EXP(-'Yield curve'!N453*$N$9/100)</f>
        <v>0.30224419367828809</v>
      </c>
      <c r="O464" s="42">
        <f>EXP(-'Yield curve'!O453*$O$9/100)</f>
        <v>0.27574465625075961</v>
      </c>
      <c r="P464" s="42">
        <f>EXP(-'Yield curve'!P453*$P$9/100)</f>
        <v>0.25157855305975652</v>
      </c>
      <c r="Q464" s="42">
        <f>EXP(-'Yield curve'!Q453*$Q$9/100)</f>
        <v>0.22953953466082749</v>
      </c>
      <c r="R464" s="42">
        <f>EXP(-'Yield curve'!R453*$R$9/100)</f>
        <v>0.20943957626572404</v>
      </c>
      <c r="S464" s="42">
        <f>EXP(-'Yield curve'!S453*$S$9/100)</f>
        <v>0.19110734368143198</v>
      </c>
      <c r="T464" s="42">
        <f>EXP(-'Yield curve'!T453*$T$9/100)</f>
        <v>0.17438670556000635</v>
      </c>
      <c r="U464" s="39">
        <f>EXP(-'Yield curve'!U453*$U$9/100)</f>
        <v>0.15913537880584927</v>
      </c>
      <c r="V464" s="39">
        <f t="shared" si="6"/>
        <v>71.371592008775039</v>
      </c>
      <c r="W464" s="39">
        <f t="shared" si="7"/>
        <v>4.9149557115799123</v>
      </c>
      <c r="X464" s="13"/>
      <c r="Y464" s="39"/>
      <c r="Z464" s="13"/>
      <c r="AA464" s="39">
        <f t="shared" si="14"/>
        <v>-1.6920036475699396E-3</v>
      </c>
    </row>
    <row r="465" spans="1:27">
      <c r="A465" s="237">
        <v>42482</v>
      </c>
      <c r="B465" s="42">
        <f>EXP(-'Yield curve'!B454*$B$9/100)</f>
        <v>0.908373174209268</v>
      </c>
      <c r="C465" s="42">
        <f>EXP(-'Yield curve'!C454*$C$9/100)</f>
        <v>0.8281176875291627</v>
      </c>
      <c r="D465" s="42">
        <f>EXP(-'Yield curve'!D454*$D$9/100)</f>
        <v>0.75540594404222183</v>
      </c>
      <c r="E465" s="42">
        <f>EXP(-'Yield curve'!E454*$E$9/100)</f>
        <v>0.68921638546188335</v>
      </c>
      <c r="F465" s="42">
        <f>EXP(-'Yield curve'!F454*$F$9/100)</f>
        <v>0.62939263250816291</v>
      </c>
      <c r="G465" s="42">
        <f>EXP(-'Yield curve'!G454*$G$9/100)</f>
        <v>0.57476156140728218</v>
      </c>
      <c r="H465" s="42">
        <f>EXP(-'Yield curve'!H454*$H$9/100)</f>
        <v>0.52518746706743624</v>
      </c>
      <c r="I465" s="42">
        <f>EXP(-'Yield curve'!I454*$I$9/100)</f>
        <v>0.47940956747256902</v>
      </c>
      <c r="J465" s="42">
        <f>EXP(-'Yield curve'!J454*$J$9/100)</f>
        <v>0.437709425877012</v>
      </c>
      <c r="K465" s="42">
        <f>EXP(-'Yield curve'!K454*$K$9/100)</f>
        <v>0.39971639333813408</v>
      </c>
      <c r="L465" s="42">
        <f>EXP(-'Yield curve'!L454*$L$9/100)</f>
        <v>0.36477301337949619</v>
      </c>
      <c r="M465" s="42">
        <f>EXP(-'Yield curve'!M454*$M$9/100)</f>
        <v>0.33289771444999128</v>
      </c>
      <c r="N465" s="42">
        <f>EXP(-'Yield curve'!N454*$N$9/100)</f>
        <v>0.30381995691912322</v>
      </c>
      <c r="O465" s="42">
        <f>EXP(-'Yield curve'!O454*$O$9/100)</f>
        <v>0.27729315808414806</v>
      </c>
      <c r="P465" s="42">
        <f>EXP(-'Yield curve'!P454*$P$9/100)</f>
        <v>0.25309256186249957</v>
      </c>
      <c r="Q465" s="42">
        <f>EXP(-'Yield curve'!Q454*$Q$9/100)</f>
        <v>0.23101329869712844</v>
      </c>
      <c r="R465" s="42">
        <f>EXP(-'Yield curve'!R454*$R$9/100)</f>
        <v>0.2108686186217692</v>
      </c>
      <c r="S465" s="42">
        <f>EXP(-'Yield curve'!S454*$S$9/100)</f>
        <v>0.19248828196812215</v>
      </c>
      <c r="T465" s="42">
        <f>EXP(-'Yield curve'!T454*$T$9/100)</f>
        <v>0.17571709359319354</v>
      </c>
      <c r="U465" s="39">
        <f>EXP(-'Yield curve'!U454*$U$9/100)</f>
        <v>0.16041356777517274</v>
      </c>
      <c r="V465" s="39">
        <f t="shared" si="6"/>
        <v>71.492557677138862</v>
      </c>
      <c r="W465" s="39">
        <f t="shared" si="7"/>
        <v>4.923738221327679</v>
      </c>
      <c r="X465" s="13"/>
      <c r="Y465" s="39"/>
      <c r="Z465" s="13"/>
      <c r="AA465" s="39">
        <f t="shared" ref="AA465:AA523" si="15">V465/V466-1</f>
        <v>-1.5640137122198139E-3</v>
      </c>
    </row>
    <row r="466" spans="1:27">
      <c r="A466" s="237">
        <v>42481</v>
      </c>
      <c r="B466" s="42">
        <f>EXP(-'Yield curve'!B455*$B$9/100)</f>
        <v>0.90864572704241153</v>
      </c>
      <c r="C466" s="42">
        <f>EXP(-'Yield curve'!C455*$C$9/100)</f>
        <v>0.8281176875291627</v>
      </c>
      <c r="D466" s="42">
        <f>EXP(-'Yield curve'!D455*$D$9/100)</f>
        <v>0.75517935624887755</v>
      </c>
      <c r="E466" s="42">
        <f>EXP(-'Yield curve'!E455*$E$9/100)</f>
        <v>0.68949212716073127</v>
      </c>
      <c r="F466" s="42">
        <f>EXP(-'Yield curve'!F455*$F$9/100)</f>
        <v>0.63033742987780284</v>
      </c>
      <c r="G466" s="42">
        <f>EXP(-'Yield curve'!G455*$G$9/100)</f>
        <v>0.5759698289230909</v>
      </c>
      <c r="H466" s="42">
        <f>EXP(-'Yield curve'!H455*$H$9/100)</f>
        <v>0.52666005263292759</v>
      </c>
      <c r="I466" s="42">
        <f>EXP(-'Yield curve'!I455*$I$9/100)</f>
        <v>0.48094613528577801</v>
      </c>
      <c r="J466" s="42">
        <f>EXP(-'Yield curve'!J455*$J$9/100)</f>
        <v>0.43928801957394292</v>
      </c>
      <c r="K466" s="42">
        <f>EXP(-'Yield curve'!K455*$K$9/100)</f>
        <v>0.40131846091054185</v>
      </c>
      <c r="L466" s="42">
        <f>EXP(-'Yield curve'!L455*$L$9/100)</f>
        <v>0.36646216363390655</v>
      </c>
      <c r="M466" s="42">
        <f>EXP(-'Yield curve'!M455*$M$9/100)</f>
        <v>0.33466006288787725</v>
      </c>
      <c r="N466" s="42">
        <f>EXP(-'Yield curve'!N455*$N$9/100)</f>
        <v>0.30564224346780866</v>
      </c>
      <c r="O466" s="42">
        <f>EXP(-'Yield curve'!O455*$O$9/100)</f>
        <v>0.27916284321251106</v>
      </c>
      <c r="P466" s="42">
        <f>EXP(-'Yield curve'!P455*$P$9/100)</f>
        <v>0.25499789213375834</v>
      </c>
      <c r="Q466" s="42">
        <f>EXP(-'Yield curve'!Q455*$Q$9/100)</f>
        <v>0.23286881726488806</v>
      </c>
      <c r="R466" s="42">
        <f>EXP(-'Yield curve'!R455*$R$9/100)</f>
        <v>0.21266864113812628</v>
      </c>
      <c r="S466" s="42">
        <f>EXP(-'Yield curve'!S455*$S$9/100)</f>
        <v>0.19422849572129752</v>
      </c>
      <c r="T466" s="42">
        <f>EXP(-'Yield curve'!T455*$T$9/100)</f>
        <v>0.17739436038516576</v>
      </c>
      <c r="U466" s="39">
        <f>EXP(-'Yield curve'!U455*$U$9/100)</f>
        <v>0.16202575093388075</v>
      </c>
      <c r="V466" s="39">
        <f t="shared" si="6"/>
        <v>71.604548172337701</v>
      </c>
      <c r="W466" s="39">
        <f t="shared" si="7"/>
        <v>4.9351924884925209</v>
      </c>
      <c r="X466" s="13"/>
      <c r="Y466" s="39"/>
      <c r="Z466" s="13"/>
      <c r="AA466" s="39">
        <f t="shared" si="15"/>
        <v>-2.3926548897456046E-3</v>
      </c>
    </row>
    <row r="467" spans="1:27">
      <c r="A467" s="237">
        <v>42480</v>
      </c>
      <c r="B467" s="42">
        <f>EXP(-'Yield curve'!B456*$B$9/100)</f>
        <v>0.90882747436194622</v>
      </c>
      <c r="C467" s="42">
        <f>EXP(-'Yield curve'!C456*$C$9/100)</f>
        <v>0.82927786422589567</v>
      </c>
      <c r="D467" s="42">
        <f>EXP(-'Yield curve'!D456*$D$9/100)</f>
        <v>0.75699396336139857</v>
      </c>
      <c r="E467" s="42">
        <f>EXP(-'Yield curve'!E456*$E$9/100)</f>
        <v>0.69142541045030848</v>
      </c>
      <c r="F467" s="42">
        <f>EXP(-'Yield curve'!F456*$F$9/100)</f>
        <v>0.6322312815245178</v>
      </c>
      <c r="G467" s="42">
        <f>EXP(-'Yield curve'!G456*$G$9/100)</f>
        <v>0.57787366896687475</v>
      </c>
      <c r="H467" s="42">
        <f>EXP(-'Yield curve'!H456*$H$9/100)</f>
        <v>0.52850659237668551</v>
      </c>
      <c r="I467" s="42">
        <f>EXP(-'Yield curve'!I456*$I$9/100)</f>
        <v>0.48287377253122976</v>
      </c>
      <c r="J467" s="42">
        <f>EXP(-'Yield curve'!J456*$J$9/100)</f>
        <v>0.44126927013242306</v>
      </c>
      <c r="K467" s="42">
        <f>EXP(-'Yield curve'!K456*$K$9/100)</f>
        <v>0.40333007806711879</v>
      </c>
      <c r="L467" s="42">
        <f>EXP(-'Yield curve'!L456*$L$9/100)</f>
        <v>0.36840220104957822</v>
      </c>
      <c r="M467" s="42">
        <f>EXP(-'Yield curve'!M456*$M$9/100)</f>
        <v>0.33651249444241704</v>
      </c>
      <c r="N467" s="42">
        <f>EXP(-'Yield curve'!N456*$N$9/100)</f>
        <v>0.30739552671013498</v>
      </c>
      <c r="O467" s="42">
        <f>EXP(-'Yield curve'!O456*$O$9/100)</f>
        <v>0.2808091561472747</v>
      </c>
      <c r="P467" s="42">
        <f>EXP(-'Yield curve'!P456*$P$9/100)</f>
        <v>0.25653247864232975</v>
      </c>
      <c r="Q467" s="42">
        <f>EXP(-'Yield curve'!Q456*$Q$9/100)</f>
        <v>0.23421401209424972</v>
      </c>
      <c r="R467" s="42">
        <f>EXP(-'Yield curve'!R456*$R$9/100)</f>
        <v>0.21382871107526094</v>
      </c>
      <c r="S467" s="42">
        <f>EXP(-'Yield curve'!S456*$S$9/100)</f>
        <v>0.19520987834655865</v>
      </c>
      <c r="T467" s="42">
        <f>EXP(-'Yield curve'!T456*$T$9/100)</f>
        <v>0.17820512580879416</v>
      </c>
      <c r="U467" s="39">
        <f>EXP(-'Yield curve'!U456*$U$9/100)</f>
        <v>0.16267515187362813</v>
      </c>
      <c r="V467" s="39">
        <f t="shared" si="6"/>
        <v>71.776284049336113</v>
      </c>
      <c r="W467" s="39">
        <f t="shared" si="7"/>
        <v>4.9414104623761173</v>
      </c>
      <c r="X467" s="13"/>
      <c r="Y467" s="39"/>
      <c r="Z467" s="13"/>
      <c r="AA467" s="39">
        <f t="shared" si="15"/>
        <v>3.4633028485138162E-3</v>
      </c>
    </row>
    <row r="468" spans="1:27">
      <c r="A468" s="237">
        <v>42479</v>
      </c>
      <c r="B468" s="42">
        <f>EXP(-'Yield curve'!B457*$B$9/100)</f>
        <v>0.90782831377921724</v>
      </c>
      <c r="C468" s="42">
        <f>EXP(-'Yield curve'!C457*$C$9/100)</f>
        <v>0.82762096594802115</v>
      </c>
      <c r="D468" s="42">
        <f>EXP(-'Yield curve'!D457*$D$9/100)</f>
        <v>0.75540594404222183</v>
      </c>
      <c r="E468" s="42">
        <f>EXP(-'Yield curve'!E457*$E$9/100)</f>
        <v>0.68949212716073127</v>
      </c>
      <c r="F468" s="42">
        <f>EXP(-'Yield curve'!F457*$F$9/100)</f>
        <v>0.63002233994191226</v>
      </c>
      <c r="G468" s="42">
        <f>EXP(-'Yield curve'!G457*$G$9/100)</f>
        <v>0.57510652182190225</v>
      </c>
      <c r="H468" s="42">
        <f>EXP(-'Yield curve'!H457*$H$9/100)</f>
        <v>0.52518746706743624</v>
      </c>
      <c r="I468" s="42">
        <f>EXP(-'Yield curve'!I457*$I$9/100)</f>
        <v>0.47953742707108382</v>
      </c>
      <c r="J468" s="42">
        <f>EXP(-'Yield curve'!J457*$J$9/100)</f>
        <v>0.4379721303359948</v>
      </c>
      <c r="K468" s="42">
        <f>EXP(-'Yield curve'!K457*$K$9/100)</f>
        <v>0.40011630965630496</v>
      </c>
      <c r="L468" s="42">
        <f>EXP(-'Yield curve'!L457*$L$9/100)</f>
        <v>0.36525483168728018</v>
      </c>
      <c r="M468" s="42">
        <f>EXP(-'Yield curve'!M457*$M$9/100)</f>
        <v>0.33345745265871213</v>
      </c>
      <c r="N468" s="42">
        <f>EXP(-'Yield curve'!N457*$N$9/100)</f>
        <v>0.30445256010875771</v>
      </c>
      <c r="O468" s="42">
        <f>EXP(-'Yield curve'!O457*$O$9/100)</f>
        <v>0.27799281804380926</v>
      </c>
      <c r="P468" s="42">
        <f>EXP(-'Yield curve'!P457*$P$9/100)</f>
        <v>0.25385297960438663</v>
      </c>
      <c r="Q468" s="42">
        <f>EXP(-'Yield curve'!Q457*$Q$9/100)</f>
        <v>0.23182789836285284</v>
      </c>
      <c r="R468" s="42">
        <f>EXP(-'Yield curve'!R457*$R$9/100)</f>
        <v>0.21173072007680752</v>
      </c>
      <c r="S468" s="42">
        <f>EXP(-'Yield curve'!S457*$S$9/100)</f>
        <v>0.19339123839770267</v>
      </c>
      <c r="T468" s="42">
        <f>EXP(-'Yield curve'!T457*$T$9/100)</f>
        <v>0.17665439955429968</v>
      </c>
      <c r="U468" s="39">
        <f>EXP(-'Yield curve'!U457*$U$9/100)</f>
        <v>0.16137894240960496</v>
      </c>
      <c r="V468" s="39">
        <f t="shared" si="6"/>
        <v>71.528558987245503</v>
      </c>
      <c r="W468" s="39">
        <f t="shared" si="7"/>
        <v>4.9301389204549544</v>
      </c>
      <c r="X468" s="13"/>
      <c r="Y468" s="39"/>
      <c r="Z468" s="13"/>
      <c r="AA468" s="39">
        <f t="shared" si="15"/>
        <v>2.5749319024401807E-3</v>
      </c>
    </row>
    <row r="469" spans="1:27">
      <c r="A469" s="237">
        <v>42478</v>
      </c>
      <c r="B469" s="42">
        <f>EXP(-'Yield curve'!B458*$B$9/100)</f>
        <v>0.90746525507028808</v>
      </c>
      <c r="C469" s="42">
        <f>EXP(-'Yield curve'!C458*$C$9/100)</f>
        <v>0.82712454231043631</v>
      </c>
      <c r="D469" s="42">
        <f>EXP(-'Yield curve'!D458*$D$9/100)</f>
        <v>0.75427368453308896</v>
      </c>
      <c r="E469" s="42">
        <f>EXP(-'Yield curve'!E458*$E$9/100)</f>
        <v>0.68797691182897935</v>
      </c>
      <c r="F469" s="42">
        <f>EXP(-'Yield curve'!F458*$F$9/100)</f>
        <v>0.62813510518964077</v>
      </c>
      <c r="G469" s="42">
        <f>EXP(-'Yield curve'!G458*$G$9/100)</f>
        <v>0.57338378764974507</v>
      </c>
      <c r="H469" s="42">
        <f>EXP(-'Yield curve'!H458*$H$9/100)</f>
        <v>0.52371899897437657</v>
      </c>
      <c r="I469" s="42">
        <f>EXP(-'Yield curve'!I458*$I$9/100)</f>
        <v>0.47800535991926296</v>
      </c>
      <c r="J469" s="42">
        <f>EXP(-'Yield curve'!J458*$J$9/100)</f>
        <v>0.43639826532358139</v>
      </c>
      <c r="K469" s="42">
        <f>EXP(-'Yield curve'!K458*$K$9/100)</f>
        <v>0.39851904108451414</v>
      </c>
      <c r="L469" s="42">
        <f>EXP(-'Yield curve'!L458*$L$9/100)</f>
        <v>0.36357124644139499</v>
      </c>
      <c r="M469" s="42">
        <f>EXP(-'Yield curve'!M458*$M$9/100)</f>
        <v>0.33170143726887635</v>
      </c>
      <c r="N469" s="42">
        <f>EXP(-'Yield curve'!N458*$N$9/100)</f>
        <v>0.30263736663712132</v>
      </c>
      <c r="O469" s="42">
        <f>EXP(-'Yield curve'!O458*$O$9/100)</f>
        <v>0.27613096912542529</v>
      </c>
      <c r="P469" s="42">
        <f>EXP(-'Yield curve'!P458*$P$9/100)</f>
        <v>0.25195620405678437</v>
      </c>
      <c r="Q469" s="42">
        <f>EXP(-'Yield curve'!Q458*$Q$9/100)</f>
        <v>0.22983353338423568</v>
      </c>
      <c r="R469" s="42">
        <f>EXP(-'Yield curve'!R458*$R$9/100)</f>
        <v>0.20965331362103531</v>
      </c>
      <c r="S469" s="42">
        <f>EXP(-'Yield curve'!S458*$S$9/100)</f>
        <v>0.19124499051579663</v>
      </c>
      <c r="T469" s="42">
        <f>EXP(-'Yield curve'!T458*$T$9/100)</f>
        <v>0.1744529851004343</v>
      </c>
      <c r="U469" s="39">
        <f>EXP(-'Yield curve'!U458*$U$9/100)</f>
        <v>0.15913537880584927</v>
      </c>
      <c r="V469" s="39">
        <f t="shared" si="6"/>
        <v>71.344850854704887</v>
      </c>
      <c r="W469" s="39">
        <f t="shared" si="7"/>
        <v>4.9166790726837757</v>
      </c>
      <c r="X469" s="13"/>
      <c r="Y469" s="39"/>
      <c r="Z469" s="13"/>
      <c r="AA469" s="39">
        <f t="shared" si="15"/>
        <v>-4.1609496792593959E-4</v>
      </c>
    </row>
    <row r="470" spans="1:27">
      <c r="A470" s="237">
        <v>42475</v>
      </c>
      <c r="B470" s="42">
        <f>EXP(-'Yield curve'!B459*$B$9/100)</f>
        <v>0.90710234155580172</v>
      </c>
      <c r="C470" s="42">
        <f>EXP(-'Yield curve'!C459*$C$9/100)</f>
        <v>0.82646310728587435</v>
      </c>
      <c r="D470" s="42">
        <f>EXP(-'Yield curve'!D459*$D$9/100)</f>
        <v>0.75427368453308896</v>
      </c>
      <c r="E470" s="42">
        <f>EXP(-'Yield curve'!E459*$E$9/100)</f>
        <v>0.68838982183669184</v>
      </c>
      <c r="F470" s="42">
        <f>EXP(-'Yield curve'!F459*$F$9/100)</f>
        <v>0.62907801485287718</v>
      </c>
      <c r="G470" s="42">
        <f>EXP(-'Yield curve'!G459*$G$9/100)</f>
        <v>0.57424450871063015</v>
      </c>
      <c r="H470" s="42">
        <f>EXP(-'Yield curve'!H459*$H$9/100)</f>
        <v>0.52445271905715773</v>
      </c>
      <c r="I470" s="42">
        <f>EXP(-'Yield curve'!I459*$I$9/100)</f>
        <v>0.47851550433182766</v>
      </c>
      <c r="J470" s="42">
        <f>EXP(-'Yield curve'!J459*$J$9/100)</f>
        <v>0.43666018285017605</v>
      </c>
      <c r="K470" s="42">
        <f>EXP(-'Yield curve'!K459*$K$9/100)</f>
        <v>0.39851904108451414</v>
      </c>
      <c r="L470" s="42">
        <f>EXP(-'Yield curve'!L459*$L$9/100)</f>
        <v>0.36357124644139499</v>
      </c>
      <c r="M470" s="42">
        <f>EXP(-'Yield curve'!M459*$M$9/100)</f>
        <v>0.33170143726887635</v>
      </c>
      <c r="N470" s="42">
        <f>EXP(-'Yield curve'!N459*$N$9/100)</f>
        <v>0.30263736663712132</v>
      </c>
      <c r="O470" s="42">
        <f>EXP(-'Yield curve'!O459*$O$9/100)</f>
        <v>0.27613096912542529</v>
      </c>
      <c r="P470" s="42">
        <f>EXP(-'Yield curve'!P459*$P$9/100)</f>
        <v>0.25195620405678437</v>
      </c>
      <c r="Q470" s="42">
        <f>EXP(-'Yield curve'!Q459*$Q$9/100)</f>
        <v>0.22998067392555241</v>
      </c>
      <c r="R470" s="42">
        <f>EXP(-'Yield curve'!R459*$R$9/100)</f>
        <v>0.20993863610286984</v>
      </c>
      <c r="S470" s="42">
        <f>EXP(-'Yield curve'!S459*$S$9/100)</f>
        <v>0.19165852615301635</v>
      </c>
      <c r="T470" s="42">
        <f>EXP(-'Yield curve'!T459*$T$9/100)</f>
        <v>0.17498412910497488</v>
      </c>
      <c r="U470" s="39">
        <f>EXP(-'Yield curve'!U459*$U$9/100)</f>
        <v>0.15977319510324592</v>
      </c>
      <c r="V470" s="39">
        <f t="shared" si="6"/>
        <v>71.374549445567169</v>
      </c>
      <c r="W470" s="39">
        <f t="shared" si="7"/>
        <v>4.9203198663242382</v>
      </c>
      <c r="X470" s="13"/>
      <c r="Y470" s="39"/>
      <c r="Z470" s="13"/>
      <c r="AA470" s="39">
        <f t="shared" si="15"/>
        <v>-3.9161827286360307E-5</v>
      </c>
    </row>
    <row r="471" spans="1:27">
      <c r="A471" s="237">
        <v>42474</v>
      </c>
      <c r="B471" s="42">
        <f>EXP(-'Yield curve'!B460*$B$9/100)</f>
        <v>0.9075560061332727</v>
      </c>
      <c r="C471" s="42">
        <f>EXP(-'Yield curve'!C460*$C$9/100)</f>
        <v>0.82728998376249219</v>
      </c>
      <c r="D471" s="42">
        <f>EXP(-'Yield curve'!D460*$D$9/100)</f>
        <v>0.75450000058415911</v>
      </c>
      <c r="E471" s="42">
        <f>EXP(-'Yield curve'!E460*$E$9/100)</f>
        <v>0.68825215763920311</v>
      </c>
      <c r="F471" s="42">
        <f>EXP(-'Yield curve'!F460*$F$9/100)</f>
        <v>0.62844925127221163</v>
      </c>
      <c r="G471" s="42">
        <f>EXP(-'Yield curve'!G460*$G$9/100)</f>
        <v>0.57372792115206173</v>
      </c>
      <c r="H471" s="42">
        <f>EXP(-'Yield curve'!H460*$H$9/100)</f>
        <v>0.52408573061475794</v>
      </c>
      <c r="I471" s="42">
        <f>EXP(-'Yield curve'!I460*$I$9/100)</f>
        <v>0.47826036410629191</v>
      </c>
      <c r="J471" s="42">
        <f>EXP(-'Yield curve'!J460*$J$9/100)</f>
        <v>0.43652920444306442</v>
      </c>
      <c r="K471" s="42">
        <f>EXP(-'Yield curve'!K460*$K$9/100)</f>
        <v>0.39851904108451414</v>
      </c>
      <c r="L471" s="42">
        <f>EXP(-'Yield curve'!L460*$L$9/100)</f>
        <v>0.36365124091468148</v>
      </c>
      <c r="M471" s="42">
        <f>EXP(-'Yield curve'!M460*$M$9/100)</f>
        <v>0.33186069217688569</v>
      </c>
      <c r="N471" s="42">
        <f>EXP(-'Yield curve'!N460*$N$9/100)</f>
        <v>0.30287351586932609</v>
      </c>
      <c r="O471" s="42">
        <f>EXP(-'Yield curve'!O460*$O$9/100)</f>
        <v>0.276440409064865</v>
      </c>
      <c r="P471" s="42">
        <f>EXP(-'Yield curve'!P460*$P$9/100)</f>
        <v>0.2523344219553777</v>
      </c>
      <c r="Q471" s="42">
        <f>EXP(-'Yield curve'!Q460*$Q$9/100)</f>
        <v>0.23027523766875505</v>
      </c>
      <c r="R471" s="42">
        <f>EXP(-'Yield curve'!R460*$R$9/100)</f>
        <v>0.21015288275891417</v>
      </c>
      <c r="S471" s="42">
        <f>EXP(-'Yield curve'!S460*$S$9/100)</f>
        <v>0.19179656998166125</v>
      </c>
      <c r="T471" s="42">
        <f>EXP(-'Yield curve'!T460*$T$9/100)</f>
        <v>0.17505063570948931</v>
      </c>
      <c r="U471" s="39">
        <f>EXP(-'Yield curve'!U460*$U$9/100)</f>
        <v>0.15977319510324592</v>
      </c>
      <c r="V471" s="39">
        <f t="shared" si="6"/>
        <v>71.37734471281297</v>
      </c>
      <c r="W471" s="39">
        <f t="shared" si="7"/>
        <v>4.9196817756983702</v>
      </c>
      <c r="X471" s="13"/>
      <c r="Y471" s="39"/>
      <c r="Z471" s="13"/>
      <c r="AA471" s="39">
        <f t="shared" si="15"/>
        <v>-3.9242323780097621E-4</v>
      </c>
    </row>
    <row r="472" spans="1:27">
      <c r="A472" s="237">
        <v>42473</v>
      </c>
      <c r="B472" s="42">
        <f>EXP(-'Yield curve'!B461*$B$9/100)</f>
        <v>0.9075560061332727</v>
      </c>
      <c r="C472" s="42">
        <f>EXP(-'Yield curve'!C461*$C$9/100)</f>
        <v>0.82679375865465377</v>
      </c>
      <c r="D472" s="42">
        <f>EXP(-'Yield curve'!D461*$D$9/100)</f>
        <v>0.75427368453308896</v>
      </c>
      <c r="E472" s="42">
        <f>EXP(-'Yield curve'!E461*$E$9/100)</f>
        <v>0.68825215763920311</v>
      </c>
      <c r="F472" s="42">
        <f>EXP(-'Yield curve'!F461*$F$9/100)</f>
        <v>0.62876355446709842</v>
      </c>
      <c r="G472" s="42">
        <f>EXP(-'Yield curve'!G461*$G$9/100)</f>
        <v>0.57407226119643595</v>
      </c>
      <c r="H472" s="42">
        <f>EXP(-'Yield curve'!H461*$H$9/100)</f>
        <v>0.52445271905715773</v>
      </c>
      <c r="I472" s="42">
        <f>EXP(-'Yield curve'!I461*$I$9/100)</f>
        <v>0.47864312548171312</v>
      </c>
      <c r="J472" s="42">
        <f>EXP(-'Yield curve'!J461*$J$9/100)</f>
        <v>0.4369222575744412</v>
      </c>
      <c r="K472" s="42">
        <f>EXP(-'Yield curve'!K461*$K$9/100)</f>
        <v>0.39891775945155572</v>
      </c>
      <c r="L472" s="42">
        <f>EXP(-'Yield curve'!L461*$L$9/100)</f>
        <v>0.36405147736938054</v>
      </c>
      <c r="M472" s="42">
        <f>EXP(-'Yield curve'!M461*$M$9/100)</f>
        <v>0.33225916404280087</v>
      </c>
      <c r="N472" s="42">
        <f>EXP(-'Yield curve'!N461*$N$9/100)</f>
        <v>0.30326750747901537</v>
      </c>
      <c r="O472" s="42">
        <f>EXP(-'Yield curve'!O461*$O$9/100)</f>
        <v>0.27682769667562646</v>
      </c>
      <c r="P472" s="42">
        <f>EXP(-'Yield curve'!P461*$P$9/100)</f>
        <v>0.25271320760652671</v>
      </c>
      <c r="Q472" s="42">
        <f>EXP(-'Yield curve'!Q461*$Q$9/100)</f>
        <v>0.23071779084017122</v>
      </c>
      <c r="R472" s="42">
        <f>EXP(-'Yield curve'!R461*$R$9/100)</f>
        <v>0.21065364228734401</v>
      </c>
      <c r="S472" s="42">
        <f>EXP(-'Yield curve'!S461*$S$9/100)</f>
        <v>0.19234974028609561</v>
      </c>
      <c r="T472" s="42">
        <f>EXP(-'Yield curve'!T461*$T$9/100)</f>
        <v>0.17565033378279554</v>
      </c>
      <c r="U472" s="39">
        <f>EXP(-'Yield curve'!U461*$U$9/100)</f>
        <v>0.16041356777517274</v>
      </c>
      <c r="V472" s="39">
        <f t="shared" si="6"/>
        <v>71.405365837671354</v>
      </c>
      <c r="W472" s="39">
        <f t="shared" si="7"/>
        <v>4.9238548981316601</v>
      </c>
      <c r="X472" s="13"/>
      <c r="Y472" s="39"/>
      <c r="Z472" s="13"/>
      <c r="AA472" s="39">
        <f t="shared" si="15"/>
        <v>-2.1790631823643825E-3</v>
      </c>
    </row>
    <row r="473" spans="1:27">
      <c r="A473" s="237">
        <v>42472</v>
      </c>
      <c r="B473" s="42">
        <f>EXP(-'Yield curve'!B462*$B$9/100)</f>
        <v>0.90764676627181728</v>
      </c>
      <c r="C473" s="42">
        <f>EXP(-'Yield curve'!C462*$C$9/100)</f>
        <v>0.82728998376249219</v>
      </c>
      <c r="D473" s="42">
        <f>EXP(-'Yield curve'!D462*$D$9/100)</f>
        <v>0.75540594404222183</v>
      </c>
      <c r="E473" s="42">
        <f>EXP(-'Yield curve'!E462*$E$9/100)</f>
        <v>0.68949212716073127</v>
      </c>
      <c r="F473" s="42">
        <f>EXP(-'Yield curve'!F462*$F$9/100)</f>
        <v>0.63002233994191226</v>
      </c>
      <c r="G473" s="42">
        <f>EXP(-'Yield curve'!G462*$G$9/100)</f>
        <v>0.57527907966083047</v>
      </c>
      <c r="H473" s="42">
        <f>EXP(-'Yield curve'!H462*$H$9/100)</f>
        <v>0.5255552269953413</v>
      </c>
      <c r="I473" s="42">
        <f>EXP(-'Yield curve'!I462*$I$9/100)</f>
        <v>0.47992121050564601</v>
      </c>
      <c r="J473" s="42">
        <f>EXP(-'Yield curve'!J462*$J$9/100)</f>
        <v>0.43836648268523559</v>
      </c>
      <c r="K473" s="42">
        <f>EXP(-'Yield curve'!K462*$K$9/100)</f>
        <v>0.40051662609081878</v>
      </c>
      <c r="L473" s="42">
        <f>EXP(-'Yield curve'!L462*$L$9/100)</f>
        <v>0.36581775746967815</v>
      </c>
      <c r="M473" s="42">
        <f>EXP(-'Yield curve'!M462*$M$9/100)</f>
        <v>0.33417849920638359</v>
      </c>
      <c r="N473" s="42">
        <f>EXP(-'Yield curve'!N462*$N$9/100)</f>
        <v>0.30532454076864135</v>
      </c>
      <c r="O473" s="42">
        <f>EXP(-'Yield curve'!O462*$O$9/100)</f>
        <v>0.27900655578487604</v>
      </c>
      <c r="P473" s="42">
        <f>EXP(-'Yield curve'!P462*$P$9/100)</f>
        <v>0.25499789213375834</v>
      </c>
      <c r="Q473" s="42">
        <f>EXP(-'Yield curve'!Q462*$Q$9/100)</f>
        <v>0.23294334721056811</v>
      </c>
      <c r="R473" s="42">
        <f>EXP(-'Yield curve'!R462*$R$9/100)</f>
        <v>0.21281330499423687</v>
      </c>
      <c r="S473" s="42">
        <f>EXP(-'Yield curve'!S462*$S$9/100)</f>
        <v>0.19443837581152495</v>
      </c>
      <c r="T473" s="42">
        <f>EXP(-'Yield curve'!T462*$T$9/100)</f>
        <v>0.177664204842785</v>
      </c>
      <c r="U473" s="39">
        <f>EXP(-'Yield curve'!U462*$U$9/100)</f>
        <v>0.16235012670339277</v>
      </c>
      <c r="V473" s="39">
        <f t="shared" si="6"/>
        <v>71.561302437094071</v>
      </c>
      <c r="W473" s="39">
        <f t="shared" si="7"/>
        <v>4.9363401608255142</v>
      </c>
      <c r="X473" s="13"/>
      <c r="Y473" s="39"/>
      <c r="Z473" s="13"/>
      <c r="AA473" s="39">
        <f t="shared" si="15"/>
        <v>6.8974816857259036E-4</v>
      </c>
    </row>
    <row r="474" spans="1:27">
      <c r="A474" s="237">
        <v>42471</v>
      </c>
      <c r="B474" s="42">
        <f>EXP(-'Yield curve'!B463*$B$9/100)</f>
        <v>0.90791910114988805</v>
      </c>
      <c r="C474" s="42">
        <f>EXP(-'Yield curve'!C463*$C$9/100)</f>
        <v>0.82745545830614742</v>
      </c>
      <c r="D474" s="42">
        <f>EXP(-'Yield curve'!D463*$D$9/100)</f>
        <v>0.75472638454022989</v>
      </c>
      <c r="E474" s="42">
        <f>EXP(-'Yield curve'!E463*$E$9/100)</f>
        <v>0.68880297966474746</v>
      </c>
      <c r="F474" s="42">
        <f>EXP(-'Yield curve'!F463*$F$9/100)</f>
        <v>0.62939263250816291</v>
      </c>
      <c r="G474" s="42">
        <f>EXP(-'Yield curve'!G463*$G$9/100)</f>
        <v>0.57493401574256131</v>
      </c>
      <c r="H474" s="42">
        <f>EXP(-'Yield curve'!H463*$H$9/100)</f>
        <v>0.5255552269953413</v>
      </c>
      <c r="I474" s="42">
        <f>EXP(-'Yield curve'!I463*$I$9/100)</f>
        <v>0.47992121050564601</v>
      </c>
      <c r="J474" s="42">
        <f>EXP(-'Yield curve'!J463*$J$9/100)</f>
        <v>0.43836648268523559</v>
      </c>
      <c r="K474" s="42">
        <f>EXP(-'Yield curve'!K463*$K$9/100)</f>
        <v>0.40051662609081878</v>
      </c>
      <c r="L474" s="42">
        <f>EXP(-'Yield curve'!L463*$L$9/100)</f>
        <v>0.3656568330623573</v>
      </c>
      <c r="M474" s="42">
        <f>EXP(-'Yield curve'!M463*$M$9/100)</f>
        <v>0.33385784178733308</v>
      </c>
      <c r="N474" s="42">
        <f>EXP(-'Yield curve'!N463*$N$9/100)</f>
        <v>0.30484860581082895</v>
      </c>
      <c r="O474" s="42">
        <f>EXP(-'Yield curve'!O463*$O$9/100)</f>
        <v>0.27838228054921216</v>
      </c>
      <c r="P474" s="42">
        <f>EXP(-'Yield curve'!P463*$P$9/100)</f>
        <v>0.25423404480124118</v>
      </c>
      <c r="Q474" s="42">
        <f>EXP(-'Yield curve'!Q463*$Q$9/100)</f>
        <v>0.23212482806722731</v>
      </c>
      <c r="R474" s="42">
        <f>EXP(-'Yield curve'!R463*$R$9/100)</f>
        <v>0.21194679559106439</v>
      </c>
      <c r="S474" s="42">
        <f>EXP(-'Yield curve'!S463*$S$9/100)</f>
        <v>0.19353053022839065</v>
      </c>
      <c r="T474" s="42">
        <f>EXP(-'Yield curve'!T463*$T$9/100)</f>
        <v>0.17672154098219364</v>
      </c>
      <c r="U474" s="39">
        <f>EXP(-'Yield curve'!U463*$U$9/100)</f>
        <v>0.16137894240960496</v>
      </c>
      <c r="V474" s="39">
        <f t="shared" si="6"/>
        <v>71.51197718180191</v>
      </c>
      <c r="W474" s="39">
        <f t="shared" si="7"/>
        <v>4.9314123763189111</v>
      </c>
      <c r="X474" s="13"/>
      <c r="Y474" s="39"/>
      <c r="Z474" s="13"/>
      <c r="AA474" s="39">
        <f t="shared" si="15"/>
        <v>2.2271228854846559E-3</v>
      </c>
    </row>
    <row r="475" spans="1:27">
      <c r="A475" s="237">
        <v>42468</v>
      </c>
      <c r="B475" s="42">
        <f>EXP(-'Yield curve'!B464*$B$9/100)</f>
        <v>0.90692093922832795</v>
      </c>
      <c r="C475" s="42">
        <f>EXP(-'Yield curve'!C464*$C$9/100)</f>
        <v>0.82629783119257749</v>
      </c>
      <c r="D475" s="42">
        <f>EXP(-'Yield curve'!D464*$D$9/100)</f>
        <v>0.75382125606448258</v>
      </c>
      <c r="E475" s="42">
        <f>EXP(-'Yield curve'!E464*$E$9/100)</f>
        <v>0.68770177609506311</v>
      </c>
      <c r="F475" s="42">
        <f>EXP(-'Yield curve'!F464*$F$9/100)</f>
        <v>0.62813510518964077</v>
      </c>
      <c r="G475" s="42">
        <f>EXP(-'Yield curve'!G464*$G$9/100)</f>
        <v>0.57355582859089094</v>
      </c>
      <c r="H475" s="42">
        <f>EXP(-'Yield curve'!H464*$H$9/100)</f>
        <v>0.52408573061475794</v>
      </c>
      <c r="I475" s="42">
        <f>EXP(-'Yield curve'!I464*$I$9/100)</f>
        <v>0.47826036410629191</v>
      </c>
      <c r="J475" s="42">
        <f>EXP(-'Yield curve'!J464*$J$9/100)</f>
        <v>0.43652920444306442</v>
      </c>
      <c r="K475" s="42">
        <f>EXP(-'Yield curve'!K464*$K$9/100)</f>
        <v>0.39851904108451414</v>
      </c>
      <c r="L475" s="42">
        <f>EXP(-'Yield curve'!L464*$L$9/100)</f>
        <v>0.36373125298868819</v>
      </c>
      <c r="M475" s="42">
        <f>EXP(-'Yield curve'!M464*$M$9/100)</f>
        <v>0.33202002354560001</v>
      </c>
      <c r="N475" s="42">
        <f>EXP(-'Yield curve'!N464*$N$9/100)</f>
        <v>0.30310984936978724</v>
      </c>
      <c r="O475" s="42">
        <f>EXP(-'Yield curve'!O464*$O$9/100)</f>
        <v>0.27675019577119014</v>
      </c>
      <c r="P475" s="42">
        <f>EXP(-'Yield curve'!P464*$P$9/100)</f>
        <v>0.25271320760652671</v>
      </c>
      <c r="Q475" s="42">
        <f>EXP(-'Yield curve'!Q464*$Q$9/100)</f>
        <v>0.23071779084017122</v>
      </c>
      <c r="R475" s="42">
        <f>EXP(-'Yield curve'!R464*$R$9/100)</f>
        <v>0.21065364228734401</v>
      </c>
      <c r="S475" s="42">
        <f>EXP(-'Yield curve'!S464*$S$9/100)</f>
        <v>0.19234974028609561</v>
      </c>
      <c r="T475" s="42">
        <f>EXP(-'Yield curve'!T464*$T$9/100)</f>
        <v>0.17565033378279554</v>
      </c>
      <c r="U475" s="39">
        <f>EXP(-'Yield curve'!U464*$U$9/100)</f>
        <v>0.16041356777517274</v>
      </c>
      <c r="V475" s="39">
        <f t="shared" si="6"/>
        <v>71.353065137484748</v>
      </c>
      <c r="W475" s="39">
        <f t="shared" si="7"/>
        <v>4.9242067537433449</v>
      </c>
      <c r="X475" s="13"/>
      <c r="Y475" s="39"/>
      <c r="Z475" s="13"/>
      <c r="AA475" s="39">
        <f t="shared" si="15"/>
        <v>3.5159081722306862E-3</v>
      </c>
    </row>
    <row r="476" spans="1:27">
      <c r="A476" s="237">
        <v>42467</v>
      </c>
      <c r="B476" s="42">
        <f>EXP(-'Yield curve'!B465*$B$9/100)</f>
        <v>0.90692093922832795</v>
      </c>
      <c r="C476" s="42">
        <f>EXP(-'Yield curve'!C465*$C$9/100)</f>
        <v>0.82629783119257749</v>
      </c>
      <c r="D476" s="42">
        <f>EXP(-'Yield curve'!D465*$D$9/100)</f>
        <v>0.75359514360622781</v>
      </c>
      <c r="E476" s="42">
        <f>EXP(-'Yield curve'!E465*$E$9/100)</f>
        <v>0.68687702891102909</v>
      </c>
      <c r="F476" s="42">
        <f>EXP(-'Yield curve'!F465*$F$9/100)</f>
        <v>0.62656672871412378</v>
      </c>
      <c r="G476" s="42">
        <f>EXP(-'Yield curve'!G465*$G$9/100)</f>
        <v>0.57115194579838013</v>
      </c>
      <c r="H476" s="42">
        <f>EXP(-'Yield curve'!H465*$H$9/100)</f>
        <v>0.52079436918655453</v>
      </c>
      <c r="I476" s="42">
        <f>EXP(-'Yield curve'!I465*$I$9/100)</f>
        <v>0.47457608154446335</v>
      </c>
      <c r="J476" s="42">
        <f>EXP(-'Yield curve'!J465*$J$9/100)</f>
        <v>0.43248830216211148</v>
      </c>
      <c r="K476" s="42">
        <f>EXP(-'Yield curve'!K465*$K$9/100)</f>
        <v>0.39415935387234219</v>
      </c>
      <c r="L476" s="42">
        <f>EXP(-'Yield curve'!L465*$L$9/100)</f>
        <v>0.35935662470263596</v>
      </c>
      <c r="M476" s="42">
        <f>EXP(-'Yield curve'!M465*$M$9/100)</f>
        <v>0.32766615796557086</v>
      </c>
      <c r="N476" s="42">
        <f>EXP(-'Yield curve'!N465*$N$9/100)</f>
        <v>0.29880622279097113</v>
      </c>
      <c r="O476" s="42">
        <f>EXP(-'Yield curve'!O465*$O$9/100)</f>
        <v>0.27252089198031382</v>
      </c>
      <c r="P476" s="42">
        <f>EXP(-'Yield curve'!P465*$P$9/100)</f>
        <v>0.24857765184107972</v>
      </c>
      <c r="Q476" s="42">
        <f>EXP(-'Yield curve'!Q465*$Q$9/100)</f>
        <v>0.22676523584136984</v>
      </c>
      <c r="R476" s="42">
        <f>EXP(-'Yield curve'!R465*$R$9/100)</f>
        <v>0.20689166090437736</v>
      </c>
      <c r="S476" s="42">
        <f>EXP(-'Yield curve'!S465*$S$9/100)</f>
        <v>0.18878244718711176</v>
      </c>
      <c r="T476" s="42">
        <f>EXP(-'Yield curve'!T465*$T$9/100)</f>
        <v>0.17227900401709303</v>
      </c>
      <c r="U476" s="39">
        <f>EXP(-'Yield curve'!U465*$U$9/100)</f>
        <v>0.15723716631362761</v>
      </c>
      <c r="V476" s="39">
        <f t="shared" si="6"/>
        <v>71.103073261135208</v>
      </c>
      <c r="W476" s="39">
        <f t="shared" si="7"/>
        <v>4.8988436961559731</v>
      </c>
      <c r="X476" s="13"/>
      <c r="Y476" s="39"/>
      <c r="Z476" s="13"/>
      <c r="AA476" s="39">
        <f t="shared" si="15"/>
        <v>-5.5602367079317094E-3</v>
      </c>
    </row>
    <row r="477" spans="1:27">
      <c r="A477" s="237">
        <v>42466</v>
      </c>
      <c r="B477" s="42">
        <f>EXP(-'Yield curve'!B466*$B$9/100)</f>
        <v>0.90664890375392093</v>
      </c>
      <c r="C477" s="42">
        <f>EXP(-'Yield curve'!C466*$C$9/100)</f>
        <v>0.82712454231043631</v>
      </c>
      <c r="D477" s="42">
        <f>EXP(-'Yield curve'!D466*$D$9/100)</f>
        <v>0.75517935624887755</v>
      </c>
      <c r="E477" s="42">
        <f>EXP(-'Yield curve'!E466*$E$9/100)</f>
        <v>0.68921638546188335</v>
      </c>
      <c r="F477" s="42">
        <f>EXP(-'Yield curve'!F466*$F$9/100)</f>
        <v>0.62970740751161003</v>
      </c>
      <c r="G477" s="42">
        <f>EXP(-'Yield curve'!G466*$G$9/100)</f>
        <v>0.57510652182190225</v>
      </c>
      <c r="H477" s="42">
        <f>EXP(-'Yield curve'!H466*$H$9/100)</f>
        <v>0.5255552269953413</v>
      </c>
      <c r="I477" s="42">
        <f>EXP(-'Yield curve'!I466*$I$9/100)</f>
        <v>0.47992121050564601</v>
      </c>
      <c r="J477" s="42">
        <f>EXP(-'Yield curve'!J466*$J$9/100)</f>
        <v>0.43836648268523559</v>
      </c>
      <c r="K477" s="42">
        <f>EXP(-'Yield curve'!K466*$K$9/100)</f>
        <v>0.40051662609081878</v>
      </c>
      <c r="L477" s="42">
        <f>EXP(-'Yield curve'!L466*$L$9/100)</f>
        <v>0.3656568330623573</v>
      </c>
      <c r="M477" s="42">
        <f>EXP(-'Yield curve'!M466*$M$9/100)</f>
        <v>0.33385784178733308</v>
      </c>
      <c r="N477" s="42">
        <f>EXP(-'Yield curve'!N466*$N$9/100)</f>
        <v>0.30484860581082895</v>
      </c>
      <c r="O477" s="42">
        <f>EXP(-'Yield curve'!O466*$O$9/100)</f>
        <v>0.27838228054921216</v>
      </c>
      <c r="P477" s="42">
        <f>EXP(-'Yield curve'!P466*$P$9/100)</f>
        <v>0.25423404480124118</v>
      </c>
      <c r="Q477" s="42">
        <f>EXP(-'Yield curve'!Q466*$Q$9/100)</f>
        <v>0.23212482806722731</v>
      </c>
      <c r="R477" s="42">
        <f>EXP(-'Yield curve'!R466*$R$9/100)</f>
        <v>0.21194679559106439</v>
      </c>
      <c r="S477" s="42">
        <f>EXP(-'Yield curve'!S466*$S$9/100)</f>
        <v>0.19353053022839065</v>
      </c>
      <c r="T477" s="42">
        <f>EXP(-'Yield curve'!T466*$T$9/100)</f>
        <v>0.17672154098219364</v>
      </c>
      <c r="U477" s="39">
        <f>EXP(-'Yield curve'!U466*$U$9/100)</f>
        <v>0.16137894240960496</v>
      </c>
      <c r="V477" s="39">
        <f t="shared" si="6"/>
        <v>71.500633709326181</v>
      </c>
      <c r="W477" s="39">
        <f t="shared" si="7"/>
        <v>4.9327489971006093</v>
      </c>
      <c r="X477" s="13"/>
      <c r="Y477" s="39"/>
      <c r="Z477" s="13"/>
      <c r="AA477" s="39">
        <f t="shared" si="15"/>
        <v>1.4071134856403766E-3</v>
      </c>
    </row>
    <row r="478" spans="1:27">
      <c r="A478" s="237">
        <v>42465</v>
      </c>
      <c r="B478" s="42">
        <f>EXP(-'Yield curve'!B467*$B$9/100)</f>
        <v>0.90637694987791584</v>
      </c>
      <c r="C478" s="42">
        <f>EXP(-'Yield curve'!C467*$C$9/100)</f>
        <v>0.82695913394336229</v>
      </c>
      <c r="D478" s="42">
        <f>EXP(-'Yield curve'!D467*$D$9/100)</f>
        <v>0.75495283642167577</v>
      </c>
      <c r="E478" s="42">
        <f>EXP(-'Yield curve'!E467*$E$9/100)</f>
        <v>0.68880297966474746</v>
      </c>
      <c r="F478" s="42">
        <f>EXP(-'Yield curve'!F467*$F$9/100)</f>
        <v>0.62907801485287718</v>
      </c>
      <c r="G478" s="42">
        <f>EXP(-'Yield curve'!G467*$G$9/100)</f>
        <v>0.57407226119643595</v>
      </c>
      <c r="H478" s="42">
        <f>EXP(-'Yield curve'!H467*$H$9/100)</f>
        <v>0.52408573061475794</v>
      </c>
      <c r="I478" s="42">
        <f>EXP(-'Yield curve'!I467*$I$9/100)</f>
        <v>0.47826036410629191</v>
      </c>
      <c r="J478" s="42">
        <f>EXP(-'Yield curve'!J467*$J$9/100)</f>
        <v>0.43652920444306442</v>
      </c>
      <c r="K478" s="42">
        <f>EXP(-'Yield curve'!K467*$K$9/100)</f>
        <v>0.39851904108451414</v>
      </c>
      <c r="L478" s="42">
        <f>EXP(-'Yield curve'!L467*$L$9/100)</f>
        <v>0.36381128266728752</v>
      </c>
      <c r="M478" s="42">
        <f>EXP(-'Yield curve'!M467*$M$9/100)</f>
        <v>0.33217943141172906</v>
      </c>
      <c r="N478" s="42">
        <f>EXP(-'Yield curve'!N467*$N$9/100)</f>
        <v>0.30334636728229009</v>
      </c>
      <c r="O478" s="42">
        <f>EXP(-'Yield curve'!O467*$O$9/100)</f>
        <v>0.2770603296329972</v>
      </c>
      <c r="P478" s="42">
        <f>EXP(-'Yield curve'!P467*$P$9/100)</f>
        <v>0.25309256186249957</v>
      </c>
      <c r="Q478" s="42">
        <f>EXP(-'Yield curve'!Q467*$Q$9/100)</f>
        <v>0.23108723478185414</v>
      </c>
      <c r="R478" s="42">
        <f>EXP(-'Yield curve'!R467*$R$9/100)</f>
        <v>0.21101205804630915</v>
      </c>
      <c r="S478" s="42">
        <f>EXP(-'Yield curve'!S467*$S$9/100)</f>
        <v>0.19269628161223798</v>
      </c>
      <c r="T478" s="42">
        <f>EXP(-'Yield curve'!T467*$T$9/100)</f>
        <v>0.17598438666672836</v>
      </c>
      <c r="U478" s="39">
        <f>EXP(-'Yield curve'!U467*$U$9/100)</f>
        <v>0.16073471595185038</v>
      </c>
      <c r="V478" s="39">
        <f t="shared" si="6"/>
        <v>71.400165573470801</v>
      </c>
      <c r="W478" s="39">
        <f t="shared" si="7"/>
        <v>4.9258616026280979</v>
      </c>
      <c r="X478" s="13"/>
      <c r="Y478" s="39"/>
      <c r="Z478" s="13"/>
      <c r="AA478" s="39">
        <f t="shared" si="15"/>
        <v>-3.348210286268305E-3</v>
      </c>
    </row>
    <row r="479" spans="1:27">
      <c r="A479" s="237">
        <v>42464</v>
      </c>
      <c r="B479" s="42">
        <f>EXP(-'Yield curve'!B468*$B$9/100)</f>
        <v>0.9061956926142708</v>
      </c>
      <c r="C479" s="42">
        <f>EXP(-'Yield curve'!C468*$C$9/100)</f>
        <v>0.82629783119257749</v>
      </c>
      <c r="D479" s="42">
        <f>EXP(-'Yield curve'!D468*$D$9/100)</f>
        <v>0.75517935624887755</v>
      </c>
      <c r="E479" s="42">
        <f>EXP(-'Yield curve'!E468*$E$9/100)</f>
        <v>0.68990594657043613</v>
      </c>
      <c r="F479" s="42">
        <f>EXP(-'Yield curve'!F468*$F$9/100)</f>
        <v>0.63128364550692595</v>
      </c>
      <c r="G479" s="42">
        <f>EXP(-'Yield curve'!G468*$G$9/100)</f>
        <v>0.57666140758200446</v>
      </c>
      <c r="H479" s="42">
        <f>EXP(-'Yield curve'!H468*$H$9/100)</f>
        <v>0.5270288437315962</v>
      </c>
      <c r="I479" s="42">
        <f>EXP(-'Yield curve'!I468*$I$9/100)</f>
        <v>0.48145941819896976</v>
      </c>
      <c r="J479" s="42">
        <f>EXP(-'Yield curve'!J468*$J$9/100)</f>
        <v>0.43994744604951813</v>
      </c>
      <c r="K479" s="42">
        <f>EXP(-'Yield curve'!K468*$K$9/100)</f>
        <v>0.40212190100464379</v>
      </c>
      <c r="L479" s="42">
        <f>EXP(-'Yield curve'!L468*$L$9/100)</f>
        <v>0.3675117456086936</v>
      </c>
      <c r="M479" s="42">
        <f>EXP(-'Yield curve'!M468*$M$9/100)</f>
        <v>0.33594762807236123</v>
      </c>
      <c r="N479" s="42">
        <f>EXP(-'Yield curve'!N468*$N$9/100)</f>
        <v>0.30715585168471254</v>
      </c>
      <c r="O479" s="42">
        <f>EXP(-'Yield curve'!O468*$O$9/100)</f>
        <v>0.28088779371974232</v>
      </c>
      <c r="P479" s="42">
        <f>EXP(-'Yield curve'!P468*$P$9/100)</f>
        <v>0.25691756610368544</v>
      </c>
      <c r="Q479" s="42">
        <f>EXP(-'Yield curve'!Q468*$Q$9/100)</f>
        <v>0.23481436809301501</v>
      </c>
      <c r="R479" s="42">
        <f>EXP(-'Yield curve'!R468*$R$9/100)</f>
        <v>0.2146299277960256</v>
      </c>
      <c r="S479" s="42">
        <f>EXP(-'Yield curve'!S468*$S$9/100)</f>
        <v>0.19619621962556205</v>
      </c>
      <c r="T479" s="42">
        <f>EXP(-'Yield curve'!T468*$T$9/100)</f>
        <v>0.17936005733391958</v>
      </c>
      <c r="U479" s="39">
        <f>EXP(-'Yield curve'!U468*$U$9/100)</f>
        <v>0.16398177260289776</v>
      </c>
      <c r="V479" s="39">
        <f t="shared" si="6"/>
        <v>71.640031463726231</v>
      </c>
      <c r="W479" s="39">
        <f t="shared" si="7"/>
        <v>4.9501179214567177</v>
      </c>
      <c r="X479" s="13"/>
      <c r="Y479" s="39"/>
      <c r="Z479" s="13"/>
      <c r="AA479" s="39">
        <f t="shared" si="15"/>
        <v>-7.2301654903994539E-4</v>
      </c>
    </row>
    <row r="480" spans="1:27">
      <c r="A480" s="237">
        <v>42461</v>
      </c>
      <c r="B480" s="42">
        <f>EXP(-'Yield curve'!B469*$B$9/100)</f>
        <v>0.90628631671466164</v>
      </c>
      <c r="C480" s="42">
        <f>EXP(-'Yield curve'!C469*$C$9/100)</f>
        <v>0.82745545830614742</v>
      </c>
      <c r="D480" s="42">
        <f>EXP(-'Yield curve'!D469*$D$9/100)</f>
        <v>0.75653990321504738</v>
      </c>
      <c r="E480" s="42">
        <f>EXP(-'Yield curve'!E469*$E$9/100)</f>
        <v>0.69087249131908979</v>
      </c>
      <c r="F480" s="42">
        <f>EXP(-'Yield curve'!F469*$F$9/100)</f>
        <v>0.6315993662532885</v>
      </c>
      <c r="G480" s="42">
        <f>EXP(-'Yield curve'!G469*$G$9/100)</f>
        <v>0.57683443195663764</v>
      </c>
      <c r="H480" s="42">
        <f>EXP(-'Yield curve'!H469*$H$9/100)</f>
        <v>0.5270288437315962</v>
      </c>
      <c r="I480" s="42">
        <f>EXP(-'Yield curve'!I469*$I$9/100)</f>
        <v>0.48145941819896976</v>
      </c>
      <c r="J480" s="42">
        <f>EXP(-'Yield curve'!J469*$J$9/100)</f>
        <v>0.43994744604951813</v>
      </c>
      <c r="K480" s="42">
        <f>EXP(-'Yield curve'!K469*$K$9/100)</f>
        <v>0.40212190100464379</v>
      </c>
      <c r="L480" s="42">
        <f>EXP(-'Yield curve'!L469*$L$9/100)</f>
        <v>0.3675117456086936</v>
      </c>
      <c r="M480" s="42">
        <f>EXP(-'Yield curve'!M469*$M$9/100)</f>
        <v>0.33594762807236123</v>
      </c>
      <c r="N480" s="42">
        <f>EXP(-'Yield curve'!N469*$N$9/100)</f>
        <v>0.30715585168471254</v>
      </c>
      <c r="O480" s="42">
        <f>EXP(-'Yield curve'!O469*$O$9/100)</f>
        <v>0.28088779371974232</v>
      </c>
      <c r="P480" s="42">
        <f>EXP(-'Yield curve'!P469*$P$9/100)</f>
        <v>0.25691756610368544</v>
      </c>
      <c r="Q480" s="42">
        <f>EXP(-'Yield curve'!Q469*$Q$9/100)</f>
        <v>0.23488952071458294</v>
      </c>
      <c r="R480" s="42">
        <f>EXP(-'Yield curve'!R469*$R$9/100)</f>
        <v>0.21477592578061583</v>
      </c>
      <c r="S480" s="42">
        <f>EXP(-'Yield curve'!S469*$S$9/100)</f>
        <v>0.1964082260055959</v>
      </c>
      <c r="T480" s="42">
        <f>EXP(-'Yield curve'!T469*$T$9/100)</f>
        <v>0.17963289192282494</v>
      </c>
      <c r="U480" s="39">
        <f>EXP(-'Yield curve'!U469*$U$9/100)</f>
        <v>0.16431006433040046</v>
      </c>
      <c r="V480" s="39">
        <f t="shared" si="6"/>
        <v>71.6918658691812</v>
      </c>
      <c r="W480" s="39">
        <f t="shared" si="7"/>
        <v>4.9505807741530443</v>
      </c>
      <c r="X480" s="13"/>
      <c r="Y480" s="39"/>
      <c r="Z480" s="13"/>
      <c r="AA480" s="39">
        <f t="shared" si="15"/>
        <v>-2.1743612298044113E-3</v>
      </c>
    </row>
    <row r="481" spans="1:27">
      <c r="A481" s="237">
        <v>42460</v>
      </c>
      <c r="B481" s="42">
        <f>EXP(-'Yield curve'!B470*$B$9/100)</f>
        <v>0.90592387468121505</v>
      </c>
      <c r="C481" s="42">
        <f>EXP(-'Yield curve'!C470*$C$9/100)</f>
        <v>0.82728998376249219</v>
      </c>
      <c r="D481" s="42">
        <f>EXP(-'Yield curve'!D470*$D$9/100)</f>
        <v>0.75699396336139857</v>
      </c>
      <c r="E481" s="42">
        <f>EXP(-'Yield curve'!E470*$E$9/100)</f>
        <v>0.69197877209381353</v>
      </c>
      <c r="F481" s="42">
        <f>EXP(-'Yield curve'!F470*$F$9/100)</f>
        <v>0.63349700939352649</v>
      </c>
      <c r="G481" s="42">
        <f>EXP(-'Yield curve'!G470*$G$9/100)</f>
        <v>0.57908847877556169</v>
      </c>
      <c r="H481" s="42">
        <f>EXP(-'Yield curve'!H470*$H$9/100)</f>
        <v>0.52961762239389099</v>
      </c>
      <c r="I481" s="42">
        <f>EXP(-'Yield curve'!I470*$I$9/100)</f>
        <v>0.48416315433630847</v>
      </c>
      <c r="J481" s="42">
        <f>EXP(-'Yield curve'!J470*$J$9/100)</f>
        <v>0.44272786408020021</v>
      </c>
      <c r="K481" s="42">
        <f>EXP(-'Yield curve'!K470*$K$9/100)</f>
        <v>0.40494662932650494</v>
      </c>
      <c r="L481" s="42">
        <f>EXP(-'Yield curve'!L470*$L$9/100)</f>
        <v>0.37018958969395793</v>
      </c>
      <c r="M481" s="42">
        <f>EXP(-'Yield curve'!M470*$M$9/100)</f>
        <v>0.3384563994824149</v>
      </c>
      <c r="N481" s="42">
        <f>EXP(-'Yield curve'!N470*$N$9/100)</f>
        <v>0.30948055994294393</v>
      </c>
      <c r="O481" s="42">
        <f>EXP(-'Yield curve'!O470*$O$9/100)</f>
        <v>0.2830193525805787</v>
      </c>
      <c r="P481" s="42">
        <f>EXP(-'Yield curve'!P470*$P$9/100)</f>
        <v>0.25885169175444789</v>
      </c>
      <c r="Q481" s="42">
        <f>EXP(-'Yield curve'!Q470*$Q$9/100)</f>
        <v>0.23662468515944282</v>
      </c>
      <c r="R481" s="42">
        <f>EXP(-'Yield curve'!R470*$R$9/100)</f>
        <v>0.21631491353891039</v>
      </c>
      <c r="S481" s="42">
        <f>EXP(-'Yield curve'!S470*$S$9/100)</f>
        <v>0.19775626330330862</v>
      </c>
      <c r="T481" s="42">
        <f>EXP(-'Yield curve'!T470*$T$9/100)</f>
        <v>0.18079707667278389</v>
      </c>
      <c r="U481" s="39">
        <f>EXP(-'Yield curve'!U470*$U$9/100)</f>
        <v>0.16529888822158653</v>
      </c>
      <c r="V481" s="39">
        <f t="shared" si="6"/>
        <v>71.8480895695768</v>
      </c>
      <c r="W481" s="39">
        <f t="shared" si="7"/>
        <v>4.9617292065648595</v>
      </c>
      <c r="X481" s="13"/>
      <c r="Y481" s="39"/>
      <c r="Z481" s="13"/>
      <c r="AA481" s="39">
        <f t="shared" si="15"/>
        <v>8.4312983412404563E-4</v>
      </c>
    </row>
    <row r="482" spans="1:27">
      <c r="A482" s="237">
        <v>42459</v>
      </c>
      <c r="B482" s="42">
        <f>EXP(-'Yield curve'!B471*$B$9/100)</f>
        <v>0.90782831377921724</v>
      </c>
      <c r="C482" s="42">
        <f>EXP(-'Yield curve'!C471*$C$9/100)</f>
        <v>0.82878044674752616</v>
      </c>
      <c r="D482" s="42">
        <f>EXP(-'Yield curve'!D471*$D$9/100)</f>
        <v>0.75722109561854201</v>
      </c>
      <c r="E482" s="42">
        <f>EXP(-'Yield curve'!E471*$E$9/100)</f>
        <v>0.69156370936182876</v>
      </c>
      <c r="F482" s="42">
        <f>EXP(-'Yield curve'!F471*$F$9/100)</f>
        <v>0.6322312815245178</v>
      </c>
      <c r="G482" s="42">
        <f>EXP(-'Yield curve'!G471*$G$9/100)</f>
        <v>0.57752704876195471</v>
      </c>
      <c r="H482" s="42">
        <f>EXP(-'Yield curve'!H471*$H$9/100)</f>
        <v>0.52776720084219952</v>
      </c>
      <c r="I482" s="42">
        <f>EXP(-'Yield curve'!I471*$I$9/100)</f>
        <v>0.48235898177774139</v>
      </c>
      <c r="J482" s="42">
        <f>EXP(-'Yield curve'!J471*$J$9/100)</f>
        <v>0.44100458798292891</v>
      </c>
      <c r="K482" s="42">
        <f>EXP(-'Yield curve'!K471*$K$9/100)</f>
        <v>0.40333007806711879</v>
      </c>
      <c r="L482" s="42">
        <f>EXP(-'Yield curve'!L471*$L$9/100)</f>
        <v>0.36856433368460395</v>
      </c>
      <c r="M482" s="42">
        <f>EXP(-'Yield curve'!M471*$M$9/100)</f>
        <v>0.33683570155167192</v>
      </c>
      <c r="N482" s="42">
        <f>EXP(-'Yield curve'!N471*$N$9/100)</f>
        <v>0.30787543796525579</v>
      </c>
      <c r="O482" s="42">
        <f>EXP(-'Yield curve'!O471*$O$9/100)</f>
        <v>0.28143887367737236</v>
      </c>
      <c r="P482" s="42">
        <f>EXP(-'Yield curve'!P471*$P$9/100)</f>
        <v>0.25730323162967317</v>
      </c>
      <c r="Q482" s="42">
        <f>EXP(-'Yield curve'!Q471*$Q$9/100)</f>
        <v>0.23511512292620426</v>
      </c>
      <c r="R482" s="42">
        <f>EXP(-'Yield curve'!R471*$R$9/100)</f>
        <v>0.21484896201083686</v>
      </c>
      <c r="S482" s="42">
        <f>EXP(-'Yield curve'!S471*$S$9/100)</f>
        <v>0.19633753176995977</v>
      </c>
      <c r="T482" s="42">
        <f>EXP(-'Yield curve'!T471*$T$9/100)</f>
        <v>0.17942822710714304</v>
      </c>
      <c r="U482" s="39">
        <f>EXP(-'Yield curve'!U471*$U$9/100)</f>
        <v>0.16398177260289776</v>
      </c>
      <c r="V482" s="39">
        <f t="shared" si="6"/>
        <v>71.787563333211494</v>
      </c>
      <c r="W482" s="39">
        <f t="shared" si="7"/>
        <v>4.9489973934085638</v>
      </c>
      <c r="X482" s="13"/>
      <c r="Y482" s="39"/>
      <c r="Z482" s="13"/>
      <c r="AA482" s="39">
        <f t="shared" si="15"/>
        <v>5.7196689509557697E-3</v>
      </c>
    </row>
    <row r="483" spans="1:27">
      <c r="A483" s="237">
        <v>42458</v>
      </c>
      <c r="B483" s="42">
        <f>EXP(-'Yield curve'!B472*$B$9/100)</f>
        <v>0.90791910114988805</v>
      </c>
      <c r="C483" s="42">
        <f>EXP(-'Yield curve'!C472*$C$9/100)</f>
        <v>0.8281176875291627</v>
      </c>
      <c r="D483" s="42">
        <f>EXP(-'Yield curve'!D472*$D$9/100)</f>
        <v>0.75540594404222183</v>
      </c>
      <c r="E483" s="42">
        <f>EXP(-'Yield curve'!E472*$E$9/100)</f>
        <v>0.68880297966474746</v>
      </c>
      <c r="F483" s="42">
        <f>EXP(-'Yield curve'!F472*$F$9/100)</f>
        <v>0.62844925127221163</v>
      </c>
      <c r="G483" s="42">
        <f>EXP(-'Yield curve'!G472*$G$9/100)</f>
        <v>0.57355582859089094</v>
      </c>
      <c r="H483" s="42">
        <f>EXP(-'Yield curve'!H472*$H$9/100)</f>
        <v>0.52371899897437657</v>
      </c>
      <c r="I483" s="42">
        <f>EXP(-'Yield curve'!I472*$I$9/100)</f>
        <v>0.47775049169820627</v>
      </c>
      <c r="J483" s="42">
        <f>EXP(-'Yield curve'!J472*$J$9/100)</f>
        <v>0.4358749014862992</v>
      </c>
      <c r="K483" s="42">
        <f>EXP(-'Yield curve'!K472*$K$9/100)</f>
        <v>0.39772279950933415</v>
      </c>
      <c r="L483" s="42">
        <f>EXP(-'Yield curve'!L472*$L$9/100)</f>
        <v>0.36293192381659845</v>
      </c>
      <c r="M483" s="42">
        <f>EXP(-'Yield curve'!M472*$M$9/100)</f>
        <v>0.33122413094224284</v>
      </c>
      <c r="N483" s="42">
        <f>EXP(-'Yield curve'!N472*$N$9/100)</f>
        <v>0.30232278738538365</v>
      </c>
      <c r="O483" s="42">
        <f>EXP(-'Yield curve'!O472*$O$9/100)</f>
        <v>0.27597637907196992</v>
      </c>
      <c r="P483" s="42">
        <f>EXP(-'Yield curve'!P472*$P$9/100)</f>
        <v>0.25195620405678437</v>
      </c>
      <c r="Q483" s="42">
        <f>EXP(-'Yield curve'!Q472*$Q$9/100)</f>
        <v>0.22990709188365088</v>
      </c>
      <c r="R483" s="42">
        <f>EXP(-'Yield curve'!R472*$R$9/100)</f>
        <v>0.20979592635713251</v>
      </c>
      <c r="S483" s="42">
        <f>EXP(-'Yield curve'!S472*$S$9/100)</f>
        <v>0.19145164667979528</v>
      </c>
      <c r="T483" s="42">
        <f>EXP(-'Yield curve'!T472*$T$9/100)</f>
        <v>0.17471835526802168</v>
      </c>
      <c r="U483" s="39">
        <f>EXP(-'Yield curve'!U472*$U$9/100)</f>
        <v>0.15945396804650522</v>
      </c>
      <c r="V483" s="39">
        <f t="shared" si="6"/>
        <v>71.379297382233304</v>
      </c>
      <c r="W483" s="39">
        <f t="shared" si="7"/>
        <v>4.9154232325878873</v>
      </c>
      <c r="X483" s="13"/>
      <c r="Y483" s="39"/>
      <c r="Z483" s="13"/>
      <c r="AA483" s="39">
        <f t="shared" si="15"/>
        <v>-1.9377223129041221E-3</v>
      </c>
    </row>
    <row r="484" spans="1:27">
      <c r="A484" s="237">
        <v>42457</v>
      </c>
      <c r="B484" s="42">
        <f>EXP(-'Yield curve'!B473*$B$9/100)</f>
        <v>0.90819151774067852</v>
      </c>
      <c r="C484" s="42">
        <f>EXP(-'Yield curve'!C473*$C$9/100)</f>
        <v>0.8286147072326806</v>
      </c>
      <c r="D484" s="42">
        <f>EXP(-'Yield curve'!D473*$D$9/100)</f>
        <v>0.75608611542306958</v>
      </c>
      <c r="E484" s="42">
        <f>EXP(-'Yield curve'!E473*$E$9/100)</f>
        <v>0.68963003937692535</v>
      </c>
      <c r="F484" s="42">
        <f>EXP(-'Yield curve'!F473*$F$9/100)</f>
        <v>0.62939263250816291</v>
      </c>
      <c r="G484" s="42">
        <f>EXP(-'Yield curve'!G473*$G$9/100)</f>
        <v>0.57441680790683058</v>
      </c>
      <c r="H484" s="42">
        <f>EXP(-'Yield curve'!H473*$H$9/100)</f>
        <v>0.52445271905715773</v>
      </c>
      <c r="I484" s="42">
        <f>EXP(-'Yield curve'!I473*$I$9/100)</f>
        <v>0.47877078066844336</v>
      </c>
      <c r="J484" s="42">
        <f>EXP(-'Yield curve'!J473*$J$9/100)</f>
        <v>0.43718448959072381</v>
      </c>
      <c r="K484" s="42">
        <f>EXP(-'Yield curve'!K473*$K$9/100)</f>
        <v>0.39931687673638988</v>
      </c>
      <c r="L484" s="42">
        <f>EXP(-'Yield curve'!L473*$L$9/100)</f>
        <v>0.36461254855845859</v>
      </c>
      <c r="M484" s="42">
        <f>EXP(-'Yield curve'!M473*$M$9/100)</f>
        <v>0.33297761948968047</v>
      </c>
      <c r="N484" s="42">
        <f>EXP(-'Yield curve'!N473*$N$9/100)</f>
        <v>0.30413609403712594</v>
      </c>
      <c r="O484" s="42">
        <f>EXP(-'Yield curve'!O473*$O$9/100)</f>
        <v>0.27783718564684307</v>
      </c>
      <c r="P484" s="42">
        <f>EXP(-'Yield curve'!P473*$P$9/100)</f>
        <v>0.25385297960438663</v>
      </c>
      <c r="Q484" s="42">
        <f>EXP(-'Yield curve'!Q473*$Q$9/100)</f>
        <v>0.23182789836285284</v>
      </c>
      <c r="R484" s="42">
        <f>EXP(-'Yield curve'!R473*$R$9/100)</f>
        <v>0.21173072007680752</v>
      </c>
      <c r="S484" s="42">
        <f>EXP(-'Yield curve'!S473*$S$9/100)</f>
        <v>0.19339123839770267</v>
      </c>
      <c r="T484" s="42">
        <f>EXP(-'Yield curve'!T473*$T$9/100)</f>
        <v>0.17665439955429968</v>
      </c>
      <c r="U484" s="39">
        <f>EXP(-'Yield curve'!U473*$U$9/100)</f>
        <v>0.16137894240960496</v>
      </c>
      <c r="V484" s="39">
        <f t="shared" si="6"/>
        <v>71.517879172477393</v>
      </c>
      <c r="W484" s="39">
        <f t="shared" si="7"/>
        <v>4.9276535035065603</v>
      </c>
      <c r="X484" s="13"/>
      <c r="Y484" s="39"/>
      <c r="Z484" s="13"/>
      <c r="AA484" s="39">
        <f t="shared" si="15"/>
        <v>-6.0308420713561794E-4</v>
      </c>
    </row>
    <row r="485" spans="1:27">
      <c r="A485" s="237">
        <v>42454</v>
      </c>
      <c r="B485" s="42">
        <f>EXP(-'Yield curve'!B474*$B$9/100)</f>
        <v>0.90810070312971058</v>
      </c>
      <c r="C485" s="42">
        <f>EXP(-'Yield curve'!C474*$C$9/100)</f>
        <v>0.8281176875291627</v>
      </c>
      <c r="D485" s="42">
        <f>EXP(-'Yield curve'!D474*$D$9/100)</f>
        <v>0.75608611542306958</v>
      </c>
      <c r="E485" s="42">
        <f>EXP(-'Yield curve'!E474*$E$9/100)</f>
        <v>0.69018196414889976</v>
      </c>
      <c r="F485" s="42">
        <f>EXP(-'Yield curve'!F474*$F$9/100)</f>
        <v>0.6306526773980542</v>
      </c>
      <c r="G485" s="42">
        <f>EXP(-'Yield curve'!G474*$G$9/100)</f>
        <v>0.5756243506795744</v>
      </c>
      <c r="H485" s="42">
        <f>EXP(-'Yield curve'!H474*$H$9/100)</f>
        <v>0.5255552269953413</v>
      </c>
      <c r="I485" s="42">
        <f>EXP(-'Yield curve'!I474*$I$9/100)</f>
        <v>0.47979324857852645</v>
      </c>
      <c r="J485" s="42">
        <f>EXP(-'Yield curve'!J474*$J$9/100)</f>
        <v>0.4381035416858125</v>
      </c>
      <c r="K485" s="42">
        <f>EXP(-'Yield curve'!K474*$K$9/100)</f>
        <v>0.40011630965630496</v>
      </c>
      <c r="L485" s="42">
        <f>EXP(-'Yield curve'!L474*$L$9/100)</f>
        <v>0.36525483168728018</v>
      </c>
      <c r="M485" s="42">
        <f>EXP(-'Yield curve'!M474*$M$9/100)</f>
        <v>0.33345745265871213</v>
      </c>
      <c r="N485" s="42">
        <f>EXP(-'Yield curve'!N474*$N$9/100)</f>
        <v>0.30445256010875771</v>
      </c>
      <c r="O485" s="42">
        <f>EXP(-'Yield curve'!O474*$O$9/100)</f>
        <v>0.27799281804380926</v>
      </c>
      <c r="P485" s="42">
        <f>EXP(-'Yield curve'!P474*$P$9/100)</f>
        <v>0.25385297960438663</v>
      </c>
      <c r="Q485" s="42">
        <f>EXP(-'Yield curve'!Q474*$Q$9/100)</f>
        <v>0.23175372530369914</v>
      </c>
      <c r="R485" s="42">
        <f>EXP(-'Yield curve'!R474*$R$9/100)</f>
        <v>0.21158679212820383</v>
      </c>
      <c r="S485" s="42">
        <f>EXP(-'Yield curve'!S474*$S$9/100)</f>
        <v>0.19318248860541146</v>
      </c>
      <c r="T485" s="42">
        <f>EXP(-'Yield curve'!T474*$T$9/100)</f>
        <v>0.1763860888347826</v>
      </c>
      <c r="U485" s="39">
        <f>EXP(-'Yield curve'!U474*$U$9/100)</f>
        <v>0.1610565070676061</v>
      </c>
      <c r="V485" s="39">
        <f t="shared" si="6"/>
        <v>71.561036503438871</v>
      </c>
      <c r="W485" s="39">
        <f t="shared" si="7"/>
        <v>4.9278782841374005</v>
      </c>
      <c r="X485" s="13"/>
      <c r="Y485" s="39"/>
      <c r="Z485" s="13"/>
      <c r="AA485" s="39">
        <f t="shared" si="15"/>
        <v>3.1839568023759313E-3</v>
      </c>
    </row>
    <row r="486" spans="1:27">
      <c r="A486" s="237">
        <v>42453</v>
      </c>
      <c r="B486" s="42">
        <f>EXP(-'Yield curve'!B475*$B$9/100)</f>
        <v>0.90819151774067852</v>
      </c>
      <c r="C486" s="42">
        <f>EXP(-'Yield curve'!C475*$C$9/100)</f>
        <v>0.82762096594802115</v>
      </c>
      <c r="D486" s="42">
        <f>EXP(-'Yield curve'!D475*$D$9/100)</f>
        <v>0.75540594404222183</v>
      </c>
      <c r="E486" s="42">
        <f>EXP(-'Yield curve'!E475*$E$9/100)</f>
        <v>0.68907855596819978</v>
      </c>
      <c r="F486" s="42">
        <f>EXP(-'Yield curve'!F475*$F$9/100)</f>
        <v>0.62907801485287718</v>
      </c>
      <c r="G486" s="42">
        <f>EXP(-'Yield curve'!G475*$G$9/100)</f>
        <v>0.57372792115206173</v>
      </c>
      <c r="H486" s="42">
        <f>EXP(-'Yield curve'!H475*$H$9/100)</f>
        <v>0.52335252395631526</v>
      </c>
      <c r="I486" s="42">
        <f>EXP(-'Yield curve'!I475*$I$9/100)</f>
        <v>0.47711391552103438</v>
      </c>
      <c r="J486" s="42">
        <f>EXP(-'Yield curve'!J475*$J$9/100)</f>
        <v>0.43496052462491586</v>
      </c>
      <c r="K486" s="42">
        <f>EXP(-'Yield curve'!K475*$K$9/100)</f>
        <v>0.39653141907499284</v>
      </c>
      <c r="L486" s="42">
        <f>EXP(-'Yield curve'!L475*$L$9/100)</f>
        <v>0.36165664924477359</v>
      </c>
      <c r="M486" s="42">
        <f>EXP(-'Yield curve'!M475*$M$9/100)</f>
        <v>0.32987548958719759</v>
      </c>
      <c r="N486" s="42">
        <f>EXP(-'Yield curve'!N475*$N$9/100)</f>
        <v>0.30091122237892276</v>
      </c>
      <c r="O486" s="42">
        <f>EXP(-'Yield curve'!O475*$O$9/100)</f>
        <v>0.27451208321587317</v>
      </c>
      <c r="P486" s="42">
        <f>EXP(-'Yield curve'!P475*$P$9/100)</f>
        <v>0.25044899298728263</v>
      </c>
      <c r="Q486" s="42">
        <f>EXP(-'Yield curve'!Q475*$Q$9/100)</f>
        <v>0.22844038496409425</v>
      </c>
      <c r="R486" s="42">
        <f>EXP(-'Yield curve'!R475*$R$9/100)</f>
        <v>0.20837415356396105</v>
      </c>
      <c r="S486" s="42">
        <f>EXP(-'Yield curve'!S475*$S$9/100)</f>
        <v>0.19007814536196549</v>
      </c>
      <c r="T486" s="42">
        <f>EXP(-'Yield curve'!T475*$T$9/100)</f>
        <v>0.17339552887547463</v>
      </c>
      <c r="U486" s="39">
        <f>EXP(-'Yield curve'!U475*$U$9/100)</f>
        <v>0.15818342524954201</v>
      </c>
      <c r="V486" s="39">
        <f t="shared" si="6"/>
        <v>71.333912407788006</v>
      </c>
      <c r="W486" s="39">
        <f t="shared" si="7"/>
        <v>4.9061698627389259</v>
      </c>
      <c r="X486" s="13"/>
      <c r="Y486" s="39"/>
      <c r="Z486" s="13"/>
      <c r="AA486" s="39">
        <f t="shared" si="15"/>
        <v>-2.8289570634115746E-3</v>
      </c>
    </row>
    <row r="487" spans="1:27">
      <c r="A487" s="237">
        <v>42452</v>
      </c>
      <c r="B487" s="42">
        <f>EXP(-'Yield curve'!B476*$B$9/100)</f>
        <v>0.908373174209268</v>
      </c>
      <c r="C487" s="42">
        <f>EXP(-'Yield curve'!C476*$C$9/100)</f>
        <v>0.8286147072326806</v>
      </c>
      <c r="D487" s="42">
        <f>EXP(-'Yield curve'!D476*$D$9/100)</f>
        <v>0.75699396336139857</v>
      </c>
      <c r="E487" s="42">
        <f>EXP(-'Yield curve'!E476*$E$9/100)</f>
        <v>0.69087249131908979</v>
      </c>
      <c r="F487" s="42">
        <f>EXP(-'Yield curve'!F476*$F$9/100)</f>
        <v>0.63096808258147807</v>
      </c>
      <c r="G487" s="42">
        <f>EXP(-'Yield curve'!G476*$G$9/100)</f>
        <v>0.57545168927487611</v>
      </c>
      <c r="H487" s="42">
        <f>EXP(-'Yield curve'!H476*$H$9/100)</f>
        <v>0.52481996448140045</v>
      </c>
      <c r="I487" s="42">
        <f>EXP(-'Yield curve'!I476*$I$9/100)</f>
        <v>0.47877078066844336</v>
      </c>
      <c r="J487" s="42">
        <f>EXP(-'Yield curve'!J476*$J$9/100)</f>
        <v>0.4367912005567044</v>
      </c>
      <c r="K487" s="42">
        <f>EXP(-'Yield curve'!K476*$K$9/100)</f>
        <v>0.39851904108451414</v>
      </c>
      <c r="L487" s="42">
        <f>EXP(-'Yield curve'!L476*$L$9/100)</f>
        <v>0.36373125298868819</v>
      </c>
      <c r="M487" s="42">
        <f>EXP(-'Yield curve'!M476*$M$9/100)</f>
        <v>0.33202002354560001</v>
      </c>
      <c r="N487" s="42">
        <f>EXP(-'Yield curve'!N476*$N$9/100)</f>
        <v>0.30310984936978724</v>
      </c>
      <c r="O487" s="42">
        <f>EXP(-'Yield curve'!O476*$O$9/100)</f>
        <v>0.27675019577119014</v>
      </c>
      <c r="P487" s="42">
        <f>EXP(-'Yield curve'!P476*$P$9/100)</f>
        <v>0.25271320760652671</v>
      </c>
      <c r="Q487" s="42">
        <f>EXP(-'Yield curve'!Q476*$Q$9/100)</f>
        <v>0.23071779084017122</v>
      </c>
      <c r="R487" s="42">
        <f>EXP(-'Yield curve'!R476*$R$9/100)</f>
        <v>0.21065364228734401</v>
      </c>
      <c r="S487" s="42">
        <f>EXP(-'Yield curve'!S476*$S$9/100)</f>
        <v>0.19234974028609561</v>
      </c>
      <c r="T487" s="42">
        <f>EXP(-'Yield curve'!T476*$T$9/100)</f>
        <v>0.17565033378279554</v>
      </c>
      <c r="U487" s="39">
        <f>EXP(-'Yield curve'!U476*$U$9/100)</f>
        <v>0.16041356777517274</v>
      </c>
      <c r="V487" s="39">
        <f t="shared" si="6"/>
        <v>71.536285487909254</v>
      </c>
      <c r="W487" s="39">
        <f t="shared" si="7"/>
        <v>4.9203815613074653</v>
      </c>
      <c r="X487" s="13"/>
      <c r="Y487" s="39"/>
      <c r="Z487" s="13"/>
      <c r="AA487" s="39">
        <f t="shared" si="15"/>
        <v>-7.8487218104051903E-3</v>
      </c>
    </row>
    <row r="488" spans="1:27">
      <c r="A488" s="237">
        <v>42451</v>
      </c>
      <c r="B488" s="42">
        <f>EXP(-'Yield curve'!B477*$B$9/100)</f>
        <v>0.90955482724379633</v>
      </c>
      <c r="C488" s="42">
        <f>EXP(-'Yield curve'!C477*$C$9/100)</f>
        <v>0.83027359498193265</v>
      </c>
      <c r="D488" s="42">
        <f>EXP(-'Yield curve'!D477*$D$9/100)</f>
        <v>0.75904060879046653</v>
      </c>
      <c r="E488" s="42">
        <f>EXP(-'Yield curve'!E477*$E$9/100)</f>
        <v>0.69405782543081074</v>
      </c>
      <c r="F488" s="42">
        <f>EXP(-'Yield curve'!F477*$F$9/100)</f>
        <v>0.63540035401112527</v>
      </c>
      <c r="G488" s="42">
        <f>EXP(-'Yield curve'!G477*$G$9/100)</f>
        <v>0.58100262736360186</v>
      </c>
      <c r="H488" s="42">
        <f>EXP(-'Yield curve'!H477*$H$9/100)</f>
        <v>0.53147453176807991</v>
      </c>
      <c r="I488" s="42">
        <f>EXP(-'Yield curve'!I477*$I$9/100)</f>
        <v>0.48584449925202611</v>
      </c>
      <c r="J488" s="42">
        <f>EXP(-'Yield curve'!J477*$J$9/100)</f>
        <v>0.44419127933879243</v>
      </c>
      <c r="K488" s="42">
        <f>EXP(-'Yield curve'!K477*$K$9/100)</f>
        <v>0.40616329329794376</v>
      </c>
      <c r="L488" s="42">
        <f>EXP(-'Yield curve'!L477*$L$9/100)</f>
        <v>0.37141323324134484</v>
      </c>
      <c r="M488" s="42">
        <f>EXP(-'Yield curve'!M477*$M$9/100)</f>
        <v>0.33967703835222751</v>
      </c>
      <c r="N488" s="42">
        <f>EXP(-'Yield curve'!N477*$N$9/100)</f>
        <v>0.3106898907890448</v>
      </c>
      <c r="O488" s="42">
        <f>EXP(-'Yield curve'!O477*$O$9/100)</f>
        <v>0.28421053359050236</v>
      </c>
      <c r="P488" s="42">
        <f>EXP(-'Yield curve'!P477*$P$9/100)</f>
        <v>0.26001914917645869</v>
      </c>
      <c r="Q488" s="42">
        <f>EXP(-'Yield curve'!Q477*$Q$9/100)</f>
        <v>0.2378393103345193</v>
      </c>
      <c r="R488" s="42">
        <f>EXP(-'Yield curve'!R477*$R$9/100)</f>
        <v>0.21756883407857019</v>
      </c>
      <c r="S488" s="42">
        <f>EXP(-'Yield curve'!S477*$S$9/100)</f>
        <v>0.19904188480453439</v>
      </c>
      <c r="T488" s="42">
        <f>EXP(-'Yield curve'!T477*$T$9/100)</f>
        <v>0.18210715525903765</v>
      </c>
      <c r="U488" s="39">
        <f>EXP(-'Yield curve'!U477*$U$9/100)</f>
        <v>0.16662658302554362</v>
      </c>
      <c r="V488" s="39">
        <f t="shared" si="6"/>
        <v>72.102195562801114</v>
      </c>
      <c r="W488" s="39">
        <f t="shared" si="7"/>
        <v>4.9648235947676671</v>
      </c>
      <c r="X488" s="13"/>
      <c r="Y488" s="39"/>
      <c r="Z488" s="13"/>
      <c r="AA488" s="39">
        <f t="shared" si="15"/>
        <v>-2.9639594584796036E-5</v>
      </c>
    </row>
    <row r="489" spans="1:27">
      <c r="A489" s="237">
        <v>42450</v>
      </c>
      <c r="B489" s="42">
        <f>EXP(-'Yield curve'!B478*$B$9/100)</f>
        <v>0.90982773462602995</v>
      </c>
      <c r="C489" s="42">
        <f>EXP(-'Yield curve'!C478*$C$9/100)</f>
        <v>0.8304396663075081</v>
      </c>
      <c r="D489" s="42">
        <f>EXP(-'Yield curve'!D478*$D$9/100)</f>
        <v>0.75949616981038004</v>
      </c>
      <c r="E489" s="42">
        <f>EXP(-'Yield curve'!E478*$E$9/100)</f>
        <v>0.69447438508146753</v>
      </c>
      <c r="F489" s="42">
        <f>EXP(-'Yield curve'!F478*$F$9/100)</f>
        <v>0.63571813362641427</v>
      </c>
      <c r="G489" s="42">
        <f>EXP(-'Yield curve'!G478*$G$9/100)</f>
        <v>0.58152576510490084</v>
      </c>
      <c r="H489" s="42">
        <f>EXP(-'Yield curve'!H478*$H$9/100)</f>
        <v>0.53221911720074244</v>
      </c>
      <c r="I489" s="42">
        <f>EXP(-'Yield curve'!I478*$I$9/100)</f>
        <v>0.48636300987439768</v>
      </c>
      <c r="J489" s="42">
        <f>EXP(-'Yield curve'!J478*$J$9/100)</f>
        <v>0.44445787407681919</v>
      </c>
      <c r="K489" s="42">
        <f>EXP(-'Yield curve'!K478*$K$9/100)</f>
        <v>0.40616329329794376</v>
      </c>
      <c r="L489" s="42">
        <f>EXP(-'Yield curve'!L478*$L$9/100)</f>
        <v>0.37124984736624717</v>
      </c>
      <c r="M489" s="42">
        <f>EXP(-'Yield curve'!M478*$M$9/100)</f>
        <v>0.33935110486851322</v>
      </c>
      <c r="N489" s="42">
        <f>EXP(-'Yield curve'!N478*$N$9/100)</f>
        <v>0.31020559241036499</v>
      </c>
      <c r="O489" s="42">
        <f>EXP(-'Yield curve'!O478*$O$9/100)</f>
        <v>0.28357461449055055</v>
      </c>
      <c r="P489" s="42">
        <f>EXP(-'Yield curve'!P478*$P$9/100)</f>
        <v>0.25924026064589151</v>
      </c>
      <c r="Q489" s="42">
        <f>EXP(-'Yield curve'!Q478*$Q$9/100)</f>
        <v>0.23700358769689536</v>
      </c>
      <c r="R489" s="42">
        <f>EXP(-'Yield curve'!R478*$R$9/100)</f>
        <v>0.21668296164417775</v>
      </c>
      <c r="S489" s="42">
        <f>EXP(-'Yield curve'!S478*$S$9/100)</f>
        <v>0.19811254513470675</v>
      </c>
      <c r="T489" s="42">
        <f>EXP(-'Yield curve'!T478*$T$9/100)</f>
        <v>0.18114091766396492</v>
      </c>
      <c r="U489" s="39">
        <f>EXP(-'Yield curve'!U478*$U$9/100)</f>
        <v>0.16562981681631492</v>
      </c>
      <c r="V489" s="39">
        <f t="shared" si="6"/>
        <v>72.104332705990331</v>
      </c>
      <c r="W489" s="39">
        <f t="shared" si="7"/>
        <v>4.9592214655589615</v>
      </c>
      <c r="X489" s="13"/>
      <c r="Y489" s="39"/>
      <c r="Z489" s="13"/>
      <c r="AA489" s="39">
        <f t="shared" si="15"/>
        <v>-1.8735868693574576E-3</v>
      </c>
    </row>
    <row r="490" spans="1:27">
      <c r="A490" s="237">
        <v>42447</v>
      </c>
      <c r="B490" s="42">
        <f>EXP(-'Yield curve'!B479*$B$9/100)</f>
        <v>0.91055588803626009</v>
      </c>
      <c r="C490" s="42">
        <f>EXP(-'Yield curve'!C479*$C$9/100)</f>
        <v>0.83127052133209001</v>
      </c>
      <c r="D490" s="42">
        <f>EXP(-'Yield curve'!D479*$D$9/100)</f>
        <v>0.76040811227019522</v>
      </c>
      <c r="E490" s="42">
        <f>EXP(-'Yield curve'!E479*$E$9/100)</f>
        <v>0.69544733012319648</v>
      </c>
      <c r="F490" s="42">
        <f>EXP(-'Yield curve'!F479*$F$9/100)</f>
        <v>0.63667242636747978</v>
      </c>
      <c r="G490" s="42">
        <f>EXP(-'Yield curve'!G479*$G$9/100)</f>
        <v>0.58204937388210143</v>
      </c>
      <c r="H490" s="42">
        <f>EXP(-'Yield curve'!H479*$H$9/100)</f>
        <v>0.53221911720074244</v>
      </c>
      <c r="I490" s="42">
        <f>EXP(-'Yield curve'!I479*$I$9/100)</f>
        <v>0.48662247266359088</v>
      </c>
      <c r="J490" s="42">
        <f>EXP(-'Yield curve'!J479*$J$9/100)</f>
        <v>0.44499154366342303</v>
      </c>
      <c r="K490" s="42">
        <f>EXP(-'Yield curve'!K479*$K$9/100)</f>
        <v>0.40697643275294815</v>
      </c>
      <c r="L490" s="42">
        <f>EXP(-'Yield curve'!L479*$L$9/100)</f>
        <v>0.37231314171585783</v>
      </c>
      <c r="M490" s="42">
        <f>EXP(-'Yield curve'!M479*$M$9/100)</f>
        <v>0.34065671828462996</v>
      </c>
      <c r="N490" s="42">
        <f>EXP(-'Yield curve'!N479*$N$9/100)</f>
        <v>0.31174179934391777</v>
      </c>
      <c r="O490" s="42">
        <f>EXP(-'Yield curve'!O479*$O$9/100)</f>
        <v>0.28532682538464516</v>
      </c>
      <c r="P490" s="42">
        <f>EXP(-'Yield curve'!P479*$P$9/100)</f>
        <v>0.26119187199512567</v>
      </c>
      <c r="Q490" s="42">
        <f>EXP(-'Yield curve'!Q479*$Q$9/100)</f>
        <v>0.2389836833220999</v>
      </c>
      <c r="R490" s="42">
        <f>EXP(-'Yield curve'!R479*$R$9/100)</f>
        <v>0.21868126943131791</v>
      </c>
      <c r="S490" s="42">
        <f>EXP(-'Yield curve'!S479*$S$9/100)</f>
        <v>0.20011961824387417</v>
      </c>
      <c r="T490" s="42">
        <f>EXP(-'Yield curve'!T479*$T$9/100)</f>
        <v>0.18314813000359861</v>
      </c>
      <c r="U490" s="39">
        <f>EXP(-'Yield curve'!U479*$U$9/100)</f>
        <v>0.167629347809757</v>
      </c>
      <c r="V490" s="39">
        <f t="shared" si="6"/>
        <v>72.239680021925992</v>
      </c>
      <c r="W490" s="39">
        <f t="shared" si="7"/>
        <v>4.9694342879196247</v>
      </c>
      <c r="X490" s="13"/>
      <c r="Y490" s="39"/>
      <c r="Z490" s="13"/>
      <c r="AA490" s="39">
        <f t="shared" si="15"/>
        <v>5.4766604045486389E-3</v>
      </c>
    </row>
    <row r="491" spans="1:27">
      <c r="A491" s="237">
        <v>42446</v>
      </c>
      <c r="B491" s="42">
        <f>EXP(-'Yield curve'!B480*$B$9/100)</f>
        <v>0.91019173851580493</v>
      </c>
      <c r="C491" s="42">
        <f>EXP(-'Yield curve'!C480*$C$9/100)</f>
        <v>0.83143679206287524</v>
      </c>
      <c r="D491" s="42">
        <f>EXP(-'Yield curve'!D480*$D$9/100)</f>
        <v>0.75949616981038004</v>
      </c>
      <c r="E491" s="42">
        <f>EXP(-'Yield curve'!E480*$E$9/100)</f>
        <v>0.69336411451864521</v>
      </c>
      <c r="F491" s="42">
        <f>EXP(-'Yield curve'!F480*$F$9/100)</f>
        <v>0.63318034006275981</v>
      </c>
      <c r="G491" s="42">
        <f>EXP(-'Yield curve'!G480*$G$9/100)</f>
        <v>0.57822049720632185</v>
      </c>
      <c r="H491" s="42">
        <f>EXP(-'Yield curve'!H480*$H$9/100)</f>
        <v>0.52813676721592917</v>
      </c>
      <c r="I491" s="42">
        <f>EXP(-'Yield curve'!I480*$I$9/100)</f>
        <v>0.48235898177774139</v>
      </c>
      <c r="J491" s="42">
        <f>EXP(-'Yield curve'!J480*$J$9/100)</f>
        <v>0.44060786240703248</v>
      </c>
      <c r="K491" s="42">
        <f>EXP(-'Yield curve'!K480*$K$9/100)</f>
        <v>0.40252422403363597</v>
      </c>
      <c r="L491" s="42">
        <f>EXP(-'Yield curve'!L480*$L$9/100)</f>
        <v>0.3675117456086936</v>
      </c>
      <c r="M491" s="42">
        <f>EXP(-'Yield curve'!M480*$M$9/100)</f>
        <v>0.33554473270424273</v>
      </c>
      <c r="N491" s="42">
        <f>EXP(-'Yield curve'!N480*$N$9/100)</f>
        <v>0.30635828375793367</v>
      </c>
      <c r="O491" s="42">
        <f>EXP(-'Yield curve'!O480*$O$9/100)</f>
        <v>0.27971053895169634</v>
      </c>
      <c r="P491" s="42">
        <f>EXP(-'Yield curve'!P480*$P$9/100)</f>
        <v>0.25538067598807768</v>
      </c>
      <c r="Q491" s="42">
        <f>EXP(-'Yield curve'!Q480*$Q$9/100)</f>
        <v>0.23309247866975946</v>
      </c>
      <c r="R491" s="42">
        <f>EXP(-'Yield curve'!R480*$R$9/100)</f>
        <v>0.21274096076975399</v>
      </c>
      <c r="S491" s="42">
        <f>EXP(-'Yield curve'!S480*$S$9/100)</f>
        <v>0.19415858604733421</v>
      </c>
      <c r="T491" s="42">
        <f>EXP(-'Yield curve'!T480*$T$9/100)</f>
        <v>0.17719224604139169</v>
      </c>
      <c r="U491" s="39">
        <f>EXP(-'Yield curve'!U480*$U$9/100)</f>
        <v>0.16170202326758853</v>
      </c>
      <c r="V491" s="39">
        <f t="shared" si="6"/>
        <v>71.846202768009263</v>
      </c>
      <c r="W491" s="39">
        <f t="shared" si="7"/>
        <v>4.9313345054374249</v>
      </c>
      <c r="X491" s="13"/>
      <c r="Y491" s="39"/>
      <c r="Z491" s="13"/>
      <c r="AA491" s="39">
        <f t="shared" si="15"/>
        <v>1.4221767272356356E-2</v>
      </c>
    </row>
    <row r="492" spans="1:27">
      <c r="A492" s="237">
        <v>42445</v>
      </c>
      <c r="B492" s="42">
        <f>EXP(-'Yield curve'!B481*$B$9/100)</f>
        <v>0.90910016350558109</v>
      </c>
      <c r="C492" s="42">
        <f>EXP(-'Yield curve'!C481*$C$9/100)</f>
        <v>0.82712454231043631</v>
      </c>
      <c r="D492" s="42">
        <f>EXP(-'Yield curve'!D481*$D$9/100)</f>
        <v>0.75246559826161663</v>
      </c>
      <c r="E492" s="42">
        <f>EXP(-'Yield curve'!E481*$E$9/100)</f>
        <v>0.68468253548063651</v>
      </c>
      <c r="F492" s="42">
        <f>EXP(-'Yield curve'!F481*$F$9/100)</f>
        <v>0.62313007117765784</v>
      </c>
      <c r="G492" s="42">
        <f>EXP(-'Yield curve'!G481*$G$9/100)</f>
        <v>0.56739475532327022</v>
      </c>
      <c r="H492" s="42">
        <f>EXP(-'Yield curve'!H481*$H$9/100)</f>
        <v>0.51679965194242061</v>
      </c>
      <c r="I492" s="42">
        <f>EXP(-'Yield curve'!I481*$I$9/100)</f>
        <v>0.47066909041658989</v>
      </c>
      <c r="J492" s="42">
        <f>EXP(-'Yield curve'!J481*$J$9/100)</f>
        <v>0.42874197409034781</v>
      </c>
      <c r="K492" s="42">
        <f>EXP(-'Yield curve'!K481*$K$9/100)</f>
        <v>0.39062783535852114</v>
      </c>
      <c r="L492" s="42">
        <f>EXP(-'Yield curve'!L481*$L$9/100)</f>
        <v>0.35573827538904218</v>
      </c>
      <c r="M492" s="42">
        <f>EXP(-'Yield curve'!M481*$M$9/100)</f>
        <v>0.32399085140266187</v>
      </c>
      <c r="N492" s="42">
        <f>EXP(-'Yield curve'!N481*$N$9/100)</f>
        <v>0.29510029422465678</v>
      </c>
      <c r="O492" s="42">
        <f>EXP(-'Yield curve'!O481*$O$9/100)</f>
        <v>0.26880743788845268</v>
      </c>
      <c r="P492" s="42">
        <f>EXP(-'Yield curve'!P481*$P$9/100)</f>
        <v>0.24487681274714077</v>
      </c>
      <c r="Q492" s="42">
        <f>EXP(-'Yield curve'!Q481*$Q$9/100)</f>
        <v>0.22295172740292568</v>
      </c>
      <c r="R492" s="42">
        <f>EXP(-'Yield curve'!R481*$R$9/100)</f>
        <v>0.20298970814879194</v>
      </c>
      <c r="S492" s="42">
        <f>EXP(-'Yield curve'!S481*$S$9/100)</f>
        <v>0.18481499154238448</v>
      </c>
      <c r="T492" s="42">
        <f>EXP(-'Yield curve'!T481*$T$9/100)</f>
        <v>0.16826755114980899</v>
      </c>
      <c r="U492" s="39">
        <f>EXP(-'Yield curve'!U481*$U$9/100)</f>
        <v>0.15320168853001415</v>
      </c>
      <c r="V492" s="39">
        <f t="shared" si="6"/>
        <v>70.838750543909285</v>
      </c>
      <c r="W492" s="39">
        <f t="shared" si="7"/>
        <v>4.8685452381265799</v>
      </c>
      <c r="X492" s="13"/>
      <c r="Y492" s="39"/>
      <c r="Z492" s="13"/>
      <c r="AA492" s="39">
        <f t="shared" si="15"/>
        <v>3.5634352260134339E-3</v>
      </c>
    </row>
    <row r="493" spans="1:27">
      <c r="A493" s="237">
        <v>42444</v>
      </c>
      <c r="B493" s="42">
        <f>EXP(-'Yield curve'!B482*$B$9/100)</f>
        <v>0.90900925803457988</v>
      </c>
      <c r="C493" s="42">
        <f>EXP(-'Yield curve'!C482*$C$9/100)</f>
        <v>0.82662841643769569</v>
      </c>
      <c r="D493" s="42">
        <f>EXP(-'Yield curve'!D482*$D$9/100)</f>
        <v>0.75133774596491898</v>
      </c>
      <c r="E493" s="42">
        <f>EXP(-'Yield curve'!E482*$E$9/100)</f>
        <v>0.68263156586684226</v>
      </c>
      <c r="F493" s="42">
        <f>EXP(-'Yield curve'!F482*$F$9/100)</f>
        <v>0.6200221969819939</v>
      </c>
      <c r="G493" s="42">
        <f>EXP(-'Yield curve'!G482*$G$9/100)</f>
        <v>0.56366228065342028</v>
      </c>
      <c r="H493" s="42">
        <f>EXP(-'Yield curve'!H482*$H$9/100)</f>
        <v>0.51247671661331629</v>
      </c>
      <c r="I493" s="42">
        <f>EXP(-'Yield curve'!I482*$I$9/100)</f>
        <v>0.46642097787477355</v>
      </c>
      <c r="J493" s="42">
        <f>EXP(-'Yield curve'!J482*$J$9/100)</f>
        <v>0.42464574450010856</v>
      </c>
      <c r="K493" s="42">
        <f>EXP(-'Yield curve'!K482*$K$9/100)</f>
        <v>0.38674102345450123</v>
      </c>
      <c r="L493" s="42">
        <f>EXP(-'Yield curve'!L482*$L$9/100)</f>
        <v>0.35215635910841681</v>
      </c>
      <c r="M493" s="42">
        <f>EXP(-'Yield curve'!M482*$M$9/100)</f>
        <v>0.32074142822679874</v>
      </c>
      <c r="N493" s="42">
        <f>EXP(-'Yield curve'!N482*$N$9/100)</f>
        <v>0.29219905901978532</v>
      </c>
      <c r="O493" s="42">
        <f>EXP(-'Yield curve'!O482*$O$9/100)</f>
        <v>0.26626053357981433</v>
      </c>
      <c r="P493" s="42">
        <f>EXP(-'Yield curve'!P482*$P$9/100)</f>
        <v>0.24268280925762298</v>
      </c>
      <c r="Q493" s="42">
        <f>EXP(-'Yield curve'!Q482*$Q$9/100)</f>
        <v>0.22096300271680483</v>
      </c>
      <c r="R493" s="42">
        <f>EXP(-'Yield curve'!R482*$R$9/100)</f>
        <v>0.2012031871854621</v>
      </c>
      <c r="S493" s="42">
        <f>EXP(-'Yield curve'!S482*$S$9/100)</f>
        <v>0.18322506837412691</v>
      </c>
      <c r="T493" s="42">
        <f>EXP(-'Yield curve'!T482*$T$9/100)</f>
        <v>0.16686669814649566</v>
      </c>
      <c r="U493" s="39">
        <f>EXP(-'Yield curve'!U482*$U$9/100)</f>
        <v>0.1519809644287009</v>
      </c>
      <c r="V493" s="39">
        <f t="shared" si="6"/>
        <v>70.587217566327155</v>
      </c>
      <c r="W493" s="39">
        <f t="shared" si="7"/>
        <v>4.8546003780634637</v>
      </c>
      <c r="X493" s="13"/>
      <c r="Y493" s="39"/>
      <c r="Z493" s="13"/>
      <c r="AA493" s="39">
        <f t="shared" si="15"/>
        <v>-4.5999283161534121E-3</v>
      </c>
    </row>
    <row r="494" spans="1:27">
      <c r="A494" s="237">
        <v>42443</v>
      </c>
      <c r="B494" s="42">
        <f>EXP(-'Yield curve'!B483*$B$9/100)</f>
        <v>0.90973675640155438</v>
      </c>
      <c r="C494" s="42">
        <f>EXP(-'Yield curve'!C483*$C$9/100)</f>
        <v>0.82844900086242346</v>
      </c>
      <c r="D494" s="42">
        <f>EXP(-'Yield curve'!D483*$D$9/100)</f>
        <v>0.75382125606448258</v>
      </c>
      <c r="E494" s="42">
        <f>EXP(-'Yield curve'!E483*$E$9/100)</f>
        <v>0.68536756047152714</v>
      </c>
      <c r="F494" s="42">
        <f>EXP(-'Yield curve'!F483*$F$9/100)</f>
        <v>0.62281858402034762</v>
      </c>
      <c r="G494" s="42">
        <f>EXP(-'Yield curve'!G483*$G$9/100)</f>
        <v>0.56654430119034516</v>
      </c>
      <c r="H494" s="42">
        <f>EXP(-'Yield curve'!H483*$H$9/100)</f>
        <v>0.51535463688214256</v>
      </c>
      <c r="I494" s="42">
        <f>EXP(-'Yield curve'!I483*$I$9/100)</f>
        <v>0.4695408390427992</v>
      </c>
      <c r="J494" s="42">
        <f>EXP(-'Yield curve'!J483*$J$9/100)</f>
        <v>0.42797093268243347</v>
      </c>
      <c r="K494" s="42">
        <f>EXP(-'Yield curve'!K483*$K$9/100)</f>
        <v>0.39023740277199193</v>
      </c>
      <c r="L494" s="42">
        <f>EXP(-'Yield curve'!L483*$L$9/100)</f>
        <v>0.35573827538904218</v>
      </c>
      <c r="M494" s="42">
        <f>EXP(-'Yield curve'!M483*$M$9/100)</f>
        <v>0.32437987379109551</v>
      </c>
      <c r="N494" s="42">
        <f>EXP(-'Yield curve'!N483*$N$9/100)</f>
        <v>0.29586855329364464</v>
      </c>
      <c r="O494" s="42">
        <f>EXP(-'Yield curve'!O483*$O$9/100)</f>
        <v>0.26993880333190878</v>
      </c>
      <c r="P494" s="42">
        <f>EXP(-'Yield curve'!P483*$P$9/100)</f>
        <v>0.24635049023505762</v>
      </c>
      <c r="Q494" s="42">
        <f>EXP(-'Yield curve'!Q483*$Q$9/100)</f>
        <v>0.22452684547401025</v>
      </c>
      <c r="R494" s="42">
        <f>EXP(-'Yield curve'!R483*$R$9/100)</f>
        <v>0.20465288068262258</v>
      </c>
      <c r="S494" s="42">
        <f>EXP(-'Yield curve'!S483*$S$9/100)</f>
        <v>0.18655298096502454</v>
      </c>
      <c r="T494" s="42">
        <f>EXP(-'Yield curve'!T483*$T$9/100)</f>
        <v>0.17006747651628878</v>
      </c>
      <c r="U494" s="39">
        <f>EXP(-'Yield curve'!U483*$U$9/100)</f>
        <v>0.15505118356871936</v>
      </c>
      <c r="V494" s="39">
        <f t="shared" si="6"/>
        <v>70.91341418824679</v>
      </c>
      <c r="W494" s="39">
        <f t="shared" si="7"/>
        <v>4.8755323012276301</v>
      </c>
      <c r="X494" s="13"/>
      <c r="Y494" s="39"/>
      <c r="Z494" s="13"/>
      <c r="AA494" s="39">
        <f t="shared" si="15"/>
        <v>-4.6940412077312033E-3</v>
      </c>
    </row>
    <row r="495" spans="1:27">
      <c r="A495" s="237">
        <v>42440</v>
      </c>
      <c r="B495" s="42">
        <f>EXP(-'Yield curve'!B484*$B$9/100)</f>
        <v>0.91064694817799485</v>
      </c>
      <c r="C495" s="42">
        <f>EXP(-'Yield curve'!C484*$C$9/100)</f>
        <v>0.83093807961633281</v>
      </c>
      <c r="D495" s="42">
        <f>EXP(-'Yield curve'!D484*$D$9/100)</f>
        <v>0.75676689923371221</v>
      </c>
      <c r="E495" s="42">
        <f>EXP(-'Yield curve'!E484*$E$9/100)</f>
        <v>0.68838982183669184</v>
      </c>
      <c r="F495" s="42">
        <f>EXP(-'Yield curve'!F484*$F$9/100)</f>
        <v>0.62562758315631073</v>
      </c>
      <c r="G495" s="42">
        <f>EXP(-'Yield curve'!G484*$G$9/100)</f>
        <v>0.56944105757648378</v>
      </c>
      <c r="H495" s="42">
        <f>EXP(-'Yield curve'!H484*$H$9/100)</f>
        <v>0.51824871871461697</v>
      </c>
      <c r="I495" s="42">
        <f>EXP(-'Yield curve'!I484*$I$9/100)</f>
        <v>0.47255553715647441</v>
      </c>
      <c r="J495" s="42">
        <f>EXP(-'Yield curve'!J484*$J$9/100)</f>
        <v>0.43106344307552885</v>
      </c>
      <c r="K495" s="42">
        <f>EXP(-'Yield curve'!K484*$K$9/100)</f>
        <v>0.39337182295802214</v>
      </c>
      <c r="L495" s="42">
        <f>EXP(-'Yield curve'!L484*$L$9/100)</f>
        <v>0.35896154974652567</v>
      </c>
      <c r="M495" s="42">
        <f>EXP(-'Yield curve'!M484*$M$9/100)</f>
        <v>0.32766615796557086</v>
      </c>
      <c r="N495" s="42">
        <f>EXP(-'Yield curve'!N484*$N$9/100)</f>
        <v>0.29919492348130605</v>
      </c>
      <c r="O495" s="42">
        <f>EXP(-'Yield curve'!O484*$O$9/100)</f>
        <v>0.27328501975751668</v>
      </c>
      <c r="P495" s="42">
        <f>EXP(-'Yield curve'!P484*$P$9/100)</f>
        <v>0.24969877190261355</v>
      </c>
      <c r="Q495" s="42">
        <f>EXP(-'Yield curve'!Q484*$Q$9/100)</f>
        <v>0.22785632549368262</v>
      </c>
      <c r="R495" s="42">
        <f>EXP(-'Yield curve'!R484*$R$9/100)</f>
        <v>0.20794950358094189</v>
      </c>
      <c r="S495" s="42">
        <f>EXP(-'Yield curve'!S484*$S$9/100)</f>
        <v>0.18980462981110435</v>
      </c>
      <c r="T495" s="42">
        <f>EXP(-'Yield curve'!T484*$T$9/100)</f>
        <v>0.17326379833747432</v>
      </c>
      <c r="U495" s="39">
        <f>EXP(-'Yield curve'!U484*$U$9/100)</f>
        <v>0.15818342524954201</v>
      </c>
      <c r="V495" s="39">
        <f t="shared" si="6"/>
        <v>71.247854553483279</v>
      </c>
      <c r="W495" s="39">
        <f t="shared" si="7"/>
        <v>4.895173296664356</v>
      </c>
      <c r="X495" s="13"/>
      <c r="Y495" s="39"/>
      <c r="Z495" s="13"/>
      <c r="AA495" s="39">
        <f t="shared" si="15"/>
        <v>-1.7691116855331757E-3</v>
      </c>
    </row>
    <row r="496" spans="1:27">
      <c r="A496" s="237">
        <v>42439</v>
      </c>
      <c r="B496" s="42">
        <f>EXP(-'Yield curve'!B485*$B$9/100)</f>
        <v>0.91010072389276042</v>
      </c>
      <c r="C496" s="42">
        <f>EXP(-'Yield curve'!C485*$C$9/100)</f>
        <v>0.82960964172266172</v>
      </c>
      <c r="D496" s="42">
        <f>EXP(-'Yield curve'!D485*$D$9/100)</f>
        <v>0.75608611542306958</v>
      </c>
      <c r="E496" s="42">
        <f>EXP(-'Yield curve'!E485*$E$9/100)</f>
        <v>0.68866523284395575</v>
      </c>
      <c r="F496" s="42">
        <f>EXP(-'Yield curve'!F485*$F$9/100)</f>
        <v>0.62719360883065622</v>
      </c>
      <c r="G496" s="42">
        <f>EXP(-'Yield curve'!G485*$G$9/100)</f>
        <v>0.57149473979377396</v>
      </c>
      <c r="H496" s="42">
        <f>EXP(-'Yield curve'!H485*$H$9/100)</f>
        <v>0.52079436918655453</v>
      </c>
      <c r="I496" s="42">
        <f>EXP(-'Yield curve'!I485*$I$9/100)</f>
        <v>0.47520927168614441</v>
      </c>
      <c r="J496" s="42">
        <f>EXP(-'Yield curve'!J485*$J$9/100)</f>
        <v>0.43378771521361548</v>
      </c>
      <c r="K496" s="42">
        <f>EXP(-'Yield curve'!K485*$K$9/100)</f>
        <v>0.3961350858555554</v>
      </c>
      <c r="L496" s="42">
        <f>EXP(-'Yield curve'!L485*$L$9/100)</f>
        <v>0.3615770935333889</v>
      </c>
      <c r="M496" s="42">
        <f>EXP(-'Yield curve'!M485*$M$9/100)</f>
        <v>0.33011308546395191</v>
      </c>
      <c r="N496" s="42">
        <f>EXP(-'Yield curve'!N485*$N$9/100)</f>
        <v>0.30145937947530044</v>
      </c>
      <c r="O496" s="42">
        <f>EXP(-'Yield curve'!O485*$O$9/100)</f>
        <v>0.27535888383570861</v>
      </c>
      <c r="P496" s="42">
        <f>EXP(-'Yield curve'!P485*$P$9/100)</f>
        <v>0.25157855305975652</v>
      </c>
      <c r="Q496" s="42">
        <f>EXP(-'Yield curve'!Q485*$Q$9/100)</f>
        <v>0.22968648698273744</v>
      </c>
      <c r="R496" s="42">
        <f>EXP(-'Yield curve'!R485*$R$9/100)</f>
        <v>0.20972460786700148</v>
      </c>
      <c r="S496" s="42">
        <f>EXP(-'Yield curve'!S485*$S$9/100)</f>
        <v>0.19152058168015557</v>
      </c>
      <c r="T496" s="42">
        <f>EXP(-'Yield curve'!T485*$T$9/100)</f>
        <v>0.17491764776816895</v>
      </c>
      <c r="U496" s="39">
        <f>EXP(-'Yield curve'!U485*$U$9/100)</f>
        <v>0.15977319510324592</v>
      </c>
      <c r="V496" s="39">
        <f t="shared" si="6"/>
        <v>71.374123349144938</v>
      </c>
      <c r="W496" s="39">
        <f t="shared" si="7"/>
        <v>4.9102267545471934</v>
      </c>
      <c r="X496" s="13"/>
      <c r="Y496" s="39"/>
      <c r="Z496" s="13"/>
      <c r="AA496" s="39">
        <f t="shared" si="15"/>
        <v>-2.6010155814562008E-3</v>
      </c>
    </row>
    <row r="497" spans="1:27">
      <c r="A497" s="237">
        <v>42438</v>
      </c>
      <c r="B497" s="42">
        <f>EXP(-'Yield curve'!B486*$B$9/100)</f>
        <v>0.91028276224076698</v>
      </c>
      <c r="C497" s="42">
        <f>EXP(-'Yield curve'!C486*$C$9/100)</f>
        <v>0.83027359498193265</v>
      </c>
      <c r="D497" s="42">
        <f>EXP(-'Yield curve'!D486*$D$9/100)</f>
        <v>0.75676689923371221</v>
      </c>
      <c r="E497" s="42">
        <f>EXP(-'Yield curve'!E486*$E$9/100)</f>
        <v>0.68976797917832111</v>
      </c>
      <c r="F497" s="42">
        <f>EXP(-'Yield curve'!F486*$F$9/100)</f>
        <v>0.62876355446709842</v>
      </c>
      <c r="G497" s="42">
        <f>EXP(-'Yield curve'!G486*$G$9/100)</f>
        <v>0.57372792115206173</v>
      </c>
      <c r="H497" s="42">
        <f>EXP(-'Yield curve'!H486*$H$9/100)</f>
        <v>0.52371899897437657</v>
      </c>
      <c r="I497" s="42">
        <f>EXP(-'Yield curve'!I486*$I$9/100)</f>
        <v>0.47826036410629191</v>
      </c>
      <c r="J497" s="42">
        <f>EXP(-'Yield curve'!J486*$J$9/100)</f>
        <v>0.4369222575744412</v>
      </c>
      <c r="K497" s="42">
        <f>EXP(-'Yield curve'!K486*$K$9/100)</f>
        <v>0.39931687673638988</v>
      </c>
      <c r="L497" s="42">
        <f>EXP(-'Yield curve'!L486*$L$9/100)</f>
        <v>0.36461254855845859</v>
      </c>
      <c r="M497" s="42">
        <f>EXP(-'Yield curve'!M486*$M$9/100)</f>
        <v>0.33297761948968047</v>
      </c>
      <c r="N497" s="42">
        <f>EXP(-'Yield curve'!N486*$N$9/100)</f>
        <v>0.30413609403712594</v>
      </c>
      <c r="O497" s="42">
        <f>EXP(-'Yield curve'!O486*$O$9/100)</f>
        <v>0.27783718564684307</v>
      </c>
      <c r="P497" s="42">
        <f>EXP(-'Yield curve'!P486*$P$9/100)</f>
        <v>0.25385297960438663</v>
      </c>
      <c r="Q497" s="42">
        <f>EXP(-'Yield curve'!Q486*$Q$9/100)</f>
        <v>0.23175372530369914</v>
      </c>
      <c r="R497" s="42">
        <f>EXP(-'Yield curve'!R486*$R$9/100)</f>
        <v>0.21158679212820383</v>
      </c>
      <c r="S497" s="42">
        <f>EXP(-'Yield curve'!S486*$S$9/100)</f>
        <v>0.19318248860541146</v>
      </c>
      <c r="T497" s="42">
        <f>EXP(-'Yield curve'!T486*$T$9/100)</f>
        <v>0.1763860888347826</v>
      </c>
      <c r="U497" s="39">
        <f>EXP(-'Yield curve'!U486*$U$9/100)</f>
        <v>0.1610565070676061</v>
      </c>
      <c r="V497" s="39">
        <f t="shared" si="6"/>
        <v>71.560252681382153</v>
      </c>
      <c r="W497" s="39">
        <f t="shared" si="7"/>
        <v>4.9228517176831401</v>
      </c>
      <c r="X497" s="13"/>
      <c r="Y497" s="39"/>
      <c r="Z497" s="13"/>
      <c r="AA497" s="39">
        <f t="shared" si="15"/>
        <v>-1.0207011123211096E-3</v>
      </c>
    </row>
    <row r="498" spans="1:27">
      <c r="A498" s="237">
        <v>42436</v>
      </c>
      <c r="B498" s="42">
        <f>EXP(-'Yield curve'!B487*$B$9/100)</f>
        <v>0.91037379506855653</v>
      </c>
      <c r="C498" s="42">
        <f>EXP(-'Yield curve'!C487*$C$9/100)</f>
        <v>0.83110428385212565</v>
      </c>
      <c r="D498" s="42">
        <f>EXP(-'Yield curve'!D487*$D$9/100)</f>
        <v>0.75767556460297436</v>
      </c>
      <c r="E498" s="42">
        <f>EXP(-'Yield curve'!E487*$E$9/100)</f>
        <v>0.69059619758499291</v>
      </c>
      <c r="F498" s="42">
        <f>EXP(-'Yield curve'!F487*$F$9/100)</f>
        <v>0.62939263250816291</v>
      </c>
      <c r="G498" s="42">
        <f>EXP(-'Yield curve'!G487*$G$9/100)</f>
        <v>0.57441680790683058</v>
      </c>
      <c r="H498" s="42">
        <f>EXP(-'Yield curve'!H487*$H$9/100)</f>
        <v>0.52445271905715773</v>
      </c>
      <c r="I498" s="42">
        <f>EXP(-'Yield curve'!I487*$I$9/100)</f>
        <v>0.47902619318875106</v>
      </c>
      <c r="J498" s="42">
        <f>EXP(-'Yield curve'!J487*$J$9/100)</f>
        <v>0.437709425877012</v>
      </c>
      <c r="K498" s="42">
        <f>EXP(-'Yield curve'!K487*$K$9/100)</f>
        <v>0.40011630965630496</v>
      </c>
      <c r="L498" s="42">
        <f>EXP(-'Yield curve'!L487*$L$9/100)</f>
        <v>0.3654155791750765</v>
      </c>
      <c r="M498" s="42">
        <f>EXP(-'Yield curve'!M487*$M$9/100)</f>
        <v>0.3337777255196408</v>
      </c>
      <c r="N498" s="42">
        <f>EXP(-'Yield curve'!N487*$N$9/100)</f>
        <v>0.30492787675311578</v>
      </c>
      <c r="O498" s="42">
        <f>EXP(-'Yield curve'!O487*$O$9/100)</f>
        <v>0.27861621990564761</v>
      </c>
      <c r="P498" s="42">
        <f>EXP(-'Yield curve'!P487*$P$9/100)</f>
        <v>0.25461568202480378</v>
      </c>
      <c r="Q498" s="42">
        <f>EXP(-'Yield curve'!Q487*$Q$9/100)</f>
        <v>0.23242213808497203</v>
      </c>
      <c r="R498" s="42">
        <f>EXP(-'Yield curve'!R487*$R$9/100)</f>
        <v>0.21216309161478653</v>
      </c>
      <c r="S498" s="42">
        <f>EXP(-'Yield curve'!S487*$S$9/100)</f>
        <v>0.19366992238530986</v>
      </c>
      <c r="T498" s="42">
        <f>EXP(-'Yield curve'!T487*$T$9/100)</f>
        <v>0.17678870792867851</v>
      </c>
      <c r="U498" s="39">
        <f>EXP(-'Yield curve'!U487*$U$9/100)</f>
        <v>0.16137894240960496</v>
      </c>
      <c r="V498" s="39">
        <f t="shared" si="6"/>
        <v>71.633368940739274</v>
      </c>
      <c r="W498" s="39">
        <f t="shared" si="7"/>
        <v>4.925547595167723</v>
      </c>
      <c r="X498" s="13"/>
      <c r="Y498" s="39"/>
      <c r="Z498" s="13"/>
      <c r="AA498" s="39">
        <f t="shared" si="15"/>
        <v>1.0113204677240084E-3</v>
      </c>
    </row>
    <row r="499" spans="1:27">
      <c r="A499" s="237">
        <v>42433</v>
      </c>
      <c r="B499" s="42">
        <f>EXP(-'Yield curve'!B488*$B$9/100)</f>
        <v>0.91128462420228951</v>
      </c>
      <c r="C499" s="42">
        <f>EXP(-'Yield curve'!C488*$C$9/100)</f>
        <v>0.83093807961633281</v>
      </c>
      <c r="D499" s="42">
        <f>EXP(-'Yield curve'!D488*$D$9/100)</f>
        <v>0.75699396336139857</v>
      </c>
      <c r="E499" s="42">
        <f>EXP(-'Yield curve'!E488*$E$9/100)</f>
        <v>0.68963003937692535</v>
      </c>
      <c r="F499" s="42">
        <f>EXP(-'Yield curve'!F488*$F$9/100)</f>
        <v>0.62813510518964077</v>
      </c>
      <c r="G499" s="42">
        <f>EXP(-'Yield curve'!G488*$G$9/100)</f>
        <v>0.57286797439164383</v>
      </c>
      <c r="H499" s="42">
        <f>EXP(-'Yield curve'!H488*$H$9/100)</f>
        <v>0.52262034306898708</v>
      </c>
      <c r="I499" s="42">
        <f>EXP(-'Yield curve'!I488*$I$9/100)</f>
        <v>0.47736844414424523</v>
      </c>
      <c r="J499" s="42">
        <f>EXP(-'Yield curve'!J488*$J$9/100)</f>
        <v>0.43626736547994266</v>
      </c>
      <c r="K499" s="42">
        <f>EXP(-'Yield curve'!K488*$K$9/100)</f>
        <v>0.39891775945155572</v>
      </c>
      <c r="L499" s="42">
        <f>EXP(-'Yield curve'!L488*$L$9/100)</f>
        <v>0.36429183065230292</v>
      </c>
      <c r="M499" s="42">
        <f>EXP(-'Yield curve'!M488*$M$9/100)</f>
        <v>0.33273796189073679</v>
      </c>
      <c r="N499" s="42">
        <f>EXP(-'Yield curve'!N488*$N$9/100)</f>
        <v>0.30397798438030016</v>
      </c>
      <c r="O499" s="42">
        <f>EXP(-'Yield curve'!O488*$O$9/100)</f>
        <v>0.27775940212506323</v>
      </c>
      <c r="P499" s="42">
        <f>EXP(-'Yield curve'!P488*$P$9/100)</f>
        <v>0.25385297960438663</v>
      </c>
      <c r="Q499" s="42">
        <f>EXP(-'Yield curve'!Q488*$Q$9/100)</f>
        <v>0.23175372530369914</v>
      </c>
      <c r="R499" s="42">
        <f>EXP(-'Yield curve'!R488*$R$9/100)</f>
        <v>0.21158679212820383</v>
      </c>
      <c r="S499" s="42">
        <f>EXP(-'Yield curve'!S488*$S$9/100)</f>
        <v>0.19318248860541146</v>
      </c>
      <c r="T499" s="42">
        <f>EXP(-'Yield curve'!T488*$T$9/100)</f>
        <v>0.1763860888347826</v>
      </c>
      <c r="U499" s="39">
        <f>EXP(-'Yield curve'!U488*$U$9/100)</f>
        <v>0.1610565070676061</v>
      </c>
      <c r="V499" s="39">
        <f t="shared" si="6"/>
        <v>71.560997838934014</v>
      </c>
      <c r="W499" s="39">
        <f t="shared" si="7"/>
        <v>4.9205448860094121</v>
      </c>
      <c r="X499" s="13"/>
      <c r="Y499" s="39"/>
      <c r="Z499" s="13"/>
      <c r="AA499" s="39">
        <f t="shared" si="15"/>
        <v>3.9726867872937888E-3</v>
      </c>
    </row>
    <row r="500" spans="1:27">
      <c r="A500" s="237">
        <v>42432</v>
      </c>
      <c r="B500" s="42">
        <f>EXP(-'Yield curve'!B489*$B$9/100)</f>
        <v>0.91055588803626009</v>
      </c>
      <c r="C500" s="42">
        <f>EXP(-'Yield curve'!C489*$C$9/100)</f>
        <v>0.82944373638540392</v>
      </c>
      <c r="D500" s="42">
        <f>EXP(-'Yield curve'!D489*$D$9/100)</f>
        <v>0.75517935624887755</v>
      </c>
      <c r="E500" s="42">
        <f>EXP(-'Yield curve'!E489*$E$9/100)</f>
        <v>0.68770177609506311</v>
      </c>
      <c r="F500" s="42">
        <f>EXP(-'Yield curve'!F489*$F$9/100)</f>
        <v>0.62625352365755593</v>
      </c>
      <c r="G500" s="42">
        <f>EXP(-'Yield curve'!G489*$G$9/100)</f>
        <v>0.57063814029432036</v>
      </c>
      <c r="H500" s="42">
        <f>EXP(-'Yield curve'!H489*$H$9/100)</f>
        <v>0.52006576721008191</v>
      </c>
      <c r="I500" s="42">
        <f>EXP(-'Yield curve'!I489*$I$9/100)</f>
        <v>0.47444954479503459</v>
      </c>
      <c r="J500" s="42">
        <f>EXP(-'Yield curve'!J489*$J$9/100)</f>
        <v>0.43300759964087771</v>
      </c>
      <c r="K500" s="42">
        <f>EXP(-'Yield curve'!K489*$K$9/100)</f>
        <v>0.39534360742609986</v>
      </c>
      <c r="L500" s="42">
        <f>EXP(-'Yield curve'!L489*$L$9/100)</f>
        <v>0.36070313488352529</v>
      </c>
      <c r="M500" s="42">
        <f>EXP(-'Yield curve'!M489*$M$9/100)</f>
        <v>0.32916372750946632</v>
      </c>
      <c r="N500" s="42">
        <f>EXP(-'Yield curve'!N489*$N$9/100)</f>
        <v>0.30044216683046387</v>
      </c>
      <c r="O500" s="42">
        <f>EXP(-'Yield curve'!O489*$O$9/100)</f>
        <v>0.27428158988672308</v>
      </c>
      <c r="P500" s="42">
        <f>EXP(-'Yield curve'!P489*$P$9/100)</f>
        <v>0.25044899298728263</v>
      </c>
      <c r="Q500" s="42">
        <f>EXP(-'Yield curve'!Q489*$Q$9/100)</f>
        <v>0.22844038496409425</v>
      </c>
      <c r="R500" s="42">
        <f>EXP(-'Yield curve'!R489*$R$9/100)</f>
        <v>0.20837415356396105</v>
      </c>
      <c r="S500" s="42">
        <f>EXP(-'Yield curve'!S489*$S$9/100)</f>
        <v>0.19007814536196549</v>
      </c>
      <c r="T500" s="42">
        <f>EXP(-'Yield curve'!T489*$T$9/100)</f>
        <v>0.17339552887547463</v>
      </c>
      <c r="U500" s="39">
        <f>EXP(-'Yield curve'!U489*$U$9/100)</f>
        <v>0.15818342524954201</v>
      </c>
      <c r="V500" s="39">
        <f t="shared" si="6"/>
        <v>71.277833332228141</v>
      </c>
      <c r="W500" s="39">
        <f t="shared" si="7"/>
        <v>4.9005813596416967</v>
      </c>
      <c r="X500" s="13"/>
      <c r="Y500" s="39"/>
      <c r="Z500" s="13"/>
      <c r="AA500" s="39">
        <f t="shared" si="15"/>
        <v>2.8388559847094541E-3</v>
      </c>
    </row>
    <row r="501" spans="1:27">
      <c r="A501" s="237">
        <v>42431</v>
      </c>
      <c r="B501" s="42">
        <f>EXP(-'Yield curve'!B490*$B$9/100)</f>
        <v>0.90964578727444645</v>
      </c>
      <c r="C501" s="42">
        <f>EXP(-'Yield curve'!C490*$C$9/100)</f>
        <v>0.82795208055290648</v>
      </c>
      <c r="D501" s="42">
        <f>EXP(-'Yield curve'!D490*$D$9/100)</f>
        <v>0.75314312214006451</v>
      </c>
      <c r="E501" s="42">
        <f>EXP(-'Yield curve'!E490*$E$9/100)</f>
        <v>0.68536756047152714</v>
      </c>
      <c r="F501" s="42">
        <f>EXP(-'Yield curve'!F490*$F$9/100)</f>
        <v>0.62375351291775216</v>
      </c>
      <c r="G501" s="42">
        <f>EXP(-'Yield curve'!G490*$G$9/100)</f>
        <v>0.56841698561411169</v>
      </c>
      <c r="H501" s="42">
        <f>EXP(-'Yield curve'!H490*$H$9/100)</f>
        <v>0.51824871871461697</v>
      </c>
      <c r="I501" s="42">
        <f>EXP(-'Yield curve'!I490*$I$9/100)</f>
        <v>0.47280763399613951</v>
      </c>
      <c r="J501" s="42">
        <f>EXP(-'Yield curve'!J490*$J$9/100)</f>
        <v>0.4315810296970819</v>
      </c>
      <c r="K501" s="42">
        <f>EXP(-'Yield curve'!K490*$K$9/100)</f>
        <v>0.39415935387234219</v>
      </c>
      <c r="L501" s="42">
        <f>EXP(-'Yield curve'!L490*$L$9/100)</f>
        <v>0.35943569185713864</v>
      </c>
      <c r="M501" s="42">
        <f>EXP(-'Yield curve'!M490*$M$9/100)</f>
        <v>0.32782347547457596</v>
      </c>
      <c r="N501" s="42">
        <f>EXP(-'Yield curve'!N490*$N$9/100)</f>
        <v>0.29903938256523888</v>
      </c>
      <c r="O501" s="42">
        <f>EXP(-'Yield curve'!O490*$O$9/100)</f>
        <v>0.27282628636826511</v>
      </c>
      <c r="P501" s="42">
        <f>EXP(-'Yield curve'!P490*$P$9/100)</f>
        <v>0.24895079810857704</v>
      </c>
      <c r="Q501" s="42">
        <f>EXP(-'Yield curve'!Q490*$Q$9/100)</f>
        <v>0.22698303499464417</v>
      </c>
      <c r="R501" s="42">
        <f>EXP(-'Yield curve'!R490*$R$9/100)</f>
        <v>0.20696201602877823</v>
      </c>
      <c r="S501" s="42">
        <f>EXP(-'Yield curve'!S490*$S$9/100)</f>
        <v>0.18871449773775914</v>
      </c>
      <c r="T501" s="42">
        <f>EXP(-'Yield curve'!T490*$T$9/100)</f>
        <v>0.17208271785688262</v>
      </c>
      <c r="U501" s="39">
        <f>EXP(-'Yield curve'!U490*$U$9/100)</f>
        <v>0.15692300624578823</v>
      </c>
      <c r="V501" s="39">
        <f t="shared" si="6"/>
        <v>71.076058637794674</v>
      </c>
      <c r="W501" s="39">
        <f t="shared" si="7"/>
        <v>4.8938738743499144</v>
      </c>
      <c r="X501" s="13"/>
      <c r="Y501" s="39"/>
      <c r="Z501" s="13"/>
      <c r="AA501" s="39">
        <f t="shared" si="15"/>
        <v>1.1360764805457002E-4</v>
      </c>
    </row>
    <row r="502" spans="1:27">
      <c r="A502" s="237">
        <v>42430</v>
      </c>
      <c r="B502" s="42">
        <f>EXP(-'Yield curve'!B491*$B$9/100)</f>
        <v>0.90964578727444645</v>
      </c>
      <c r="C502" s="42">
        <f>EXP(-'Yield curve'!C491*$C$9/100)</f>
        <v>0.82728998376249219</v>
      </c>
      <c r="D502" s="42">
        <f>EXP(-'Yield curve'!D491*$D$9/100)</f>
        <v>0.75223989243970424</v>
      </c>
      <c r="E502" s="42">
        <f>EXP(-'Yield curve'!E491*$E$9/100)</f>
        <v>0.68468253548063651</v>
      </c>
      <c r="F502" s="42">
        <f>EXP(-'Yield curve'!F491*$F$9/100)</f>
        <v>0.62344171411748917</v>
      </c>
      <c r="G502" s="42">
        <f>EXP(-'Yield curve'!G491*$G$9/100)</f>
        <v>0.56841698561411169</v>
      </c>
      <c r="H502" s="42">
        <f>EXP(-'Yield curve'!H491*$H$9/100)</f>
        <v>0.51861161981828496</v>
      </c>
      <c r="I502" s="42">
        <f>EXP(-'Yield curve'!I491*$I$9/100)</f>
        <v>0.47331223120973931</v>
      </c>
      <c r="J502" s="42">
        <f>EXP(-'Yield curve'!J491*$J$9/100)</f>
        <v>0.43222888701314138</v>
      </c>
      <c r="K502" s="42">
        <f>EXP(-'Yield curve'!K491*$K$9/100)</f>
        <v>0.39494846142460333</v>
      </c>
      <c r="L502" s="42">
        <f>EXP(-'Yield curve'!L491*$L$9/100)</f>
        <v>0.36014807955810274</v>
      </c>
      <c r="M502" s="42">
        <f>EXP(-'Yield curve'!M491*$M$9/100)</f>
        <v>0.32845350117861916</v>
      </c>
      <c r="N502" s="42">
        <f>EXP(-'Yield curve'!N491*$N$9/100)</f>
        <v>0.29958412981113297</v>
      </c>
      <c r="O502" s="42">
        <f>EXP(-'Yield curve'!O491*$O$9/100)</f>
        <v>0.27328501975751668</v>
      </c>
      <c r="P502" s="42">
        <f>EXP(-'Yield curve'!P491*$P$9/100)</f>
        <v>0.24932450451547511</v>
      </c>
      <c r="Q502" s="42">
        <f>EXP(-'Yield curve'!Q491*$Q$9/100)</f>
        <v>0.22727375930330124</v>
      </c>
      <c r="R502" s="42">
        <f>EXP(-'Yield curve'!R491*$R$9/100)</f>
        <v>0.20717322498338261</v>
      </c>
      <c r="S502" s="42">
        <f>EXP(-'Yield curve'!S491*$S$9/100)</f>
        <v>0.18885042110266978</v>
      </c>
      <c r="T502" s="42">
        <f>EXP(-'Yield curve'!T491*$T$9/100)</f>
        <v>0.17214812171561439</v>
      </c>
      <c r="U502" s="39">
        <f>EXP(-'Yield curve'!U491*$U$9/100)</f>
        <v>0.15692300624578823</v>
      </c>
      <c r="V502" s="39">
        <f t="shared" si="6"/>
        <v>71.06798477119284</v>
      </c>
      <c r="W502" s="39">
        <f t="shared" si="7"/>
        <v>4.8961432395409368</v>
      </c>
      <c r="X502" s="13"/>
      <c r="Y502" s="39"/>
      <c r="Z502" s="13"/>
      <c r="AA502" s="39">
        <f t="shared" si="15"/>
        <v>1.244349970553249E-2</v>
      </c>
    </row>
    <row r="503" spans="1:27">
      <c r="A503" s="237">
        <v>42429</v>
      </c>
      <c r="B503" s="42">
        <f>EXP(-'Yield curve'!B492*$B$9/100)</f>
        <v>0.90810070312971058</v>
      </c>
      <c r="C503" s="42">
        <f>EXP(-'Yield curve'!C492*$C$9/100)</f>
        <v>0.82448197413910818</v>
      </c>
      <c r="D503" s="42">
        <f>EXP(-'Yield curve'!D492*$D$9/100)</f>
        <v>0.74796432200463847</v>
      </c>
      <c r="E503" s="42">
        <f>EXP(-'Yield curve'!E492*$E$9/100)</f>
        <v>0.6782766743627936</v>
      </c>
      <c r="F503" s="42">
        <f>EXP(-'Yield curve'!F492*$F$9/100)</f>
        <v>0.6147743432822852</v>
      </c>
      <c r="G503" s="42">
        <f>EXP(-'Yield curve'!G492*$G$9/100)</f>
        <v>0.55827701340074931</v>
      </c>
      <c r="H503" s="42">
        <f>EXP(-'Yield curve'!H492*$H$9/100)</f>
        <v>0.5071238627509087</v>
      </c>
      <c r="I503" s="42">
        <f>EXP(-'Yield curve'!I492*$I$9/100)</f>
        <v>0.46159533653487889</v>
      </c>
      <c r="J503" s="42">
        <f>EXP(-'Yield curve'!J492*$J$9/100)</f>
        <v>0.42046249289167092</v>
      </c>
      <c r="K503" s="42">
        <f>EXP(-'Yield curve'!K492*$K$9/100)</f>
        <v>0.38327597037136152</v>
      </c>
      <c r="L503" s="42">
        <f>EXP(-'Yield curve'!L492*$L$9/100)</f>
        <v>0.34884066789784957</v>
      </c>
      <c r="M503" s="42">
        <f>EXP(-'Yield curve'!M492*$M$9/100)</f>
        <v>0.31760080975690036</v>
      </c>
      <c r="N503" s="42">
        <f>EXP(-'Yield curve'!N492*$N$9/100)</f>
        <v>0.28925113181095491</v>
      </c>
      <c r="O503" s="42">
        <f>EXP(-'Yield curve'!O492*$O$9/100)</f>
        <v>0.26351631405369424</v>
      </c>
      <c r="P503" s="42">
        <f>EXP(-'Yield curve'!P492*$P$9/100)</f>
        <v>0.24014797095031543</v>
      </c>
      <c r="Q503" s="42">
        <f>EXP(-'Yield curve'!Q492*$Q$9/100)</f>
        <v>0.21850202429093549</v>
      </c>
      <c r="R503" s="42">
        <f>EXP(-'Yield curve'!R492*$R$9/100)</f>
        <v>0.19882305910744771</v>
      </c>
      <c r="S503" s="42">
        <f>EXP(-'Yield curve'!S492*$S$9/100)</f>
        <v>0.18093091602397415</v>
      </c>
      <c r="T503" s="42">
        <f>EXP(-'Yield curve'!T492*$T$9/100)</f>
        <v>0.164662064373779</v>
      </c>
      <c r="U503" s="39">
        <f>EXP(-'Yield curve'!U492*$U$9/100)</f>
        <v>0.14986805579784332</v>
      </c>
      <c r="V503" s="39">
        <f t="shared" si="6"/>
        <v>70.194519291064481</v>
      </c>
      <c r="W503" s="39">
        <f t="shared" si="7"/>
        <v>4.8391033442551947</v>
      </c>
      <c r="X503" s="13"/>
      <c r="Y503" s="39"/>
      <c r="Z503" s="13"/>
      <c r="AA503" s="39">
        <f t="shared" si="15"/>
        <v>-1.4568340204612618E-4</v>
      </c>
    </row>
    <row r="504" spans="1:27">
      <c r="A504" s="237">
        <v>42426</v>
      </c>
      <c r="B504" s="42">
        <f>EXP(-'Yield curve'!B493*$B$9/100)</f>
        <v>0.90710234155580172</v>
      </c>
      <c r="C504" s="42">
        <f>EXP(-'Yield curve'!C493*$C$9/100)</f>
        <v>0.82415224729921688</v>
      </c>
      <c r="D504" s="42">
        <f>EXP(-'Yield curve'!D493*$D$9/100)</f>
        <v>0.74773996636306606</v>
      </c>
      <c r="E504" s="42">
        <f>EXP(-'Yield curve'!E493*$E$9/100)</f>
        <v>0.67841234326410416</v>
      </c>
      <c r="F504" s="42">
        <f>EXP(-'Yield curve'!F493*$F$9/100)</f>
        <v>0.6153894251152271</v>
      </c>
      <c r="G504" s="42">
        <f>EXP(-'Yield curve'!G493*$G$9/100)</f>
        <v>0.55911505729663913</v>
      </c>
      <c r="H504" s="42">
        <f>EXP(-'Yield curve'!H493*$H$9/100)</f>
        <v>0.50818994185395971</v>
      </c>
      <c r="I504" s="42">
        <f>EXP(-'Yield curve'!I493*$I$9/100)</f>
        <v>0.46258112438599197</v>
      </c>
      <c r="J504" s="42">
        <f>EXP(-'Yield curve'!J493*$J$9/100)</f>
        <v>0.42134639189586498</v>
      </c>
      <c r="K504" s="42">
        <f>EXP(-'Yield curve'!K493*$K$9/100)</f>
        <v>0.38404328937533527</v>
      </c>
      <c r="L504" s="42">
        <f>EXP(-'Yield curve'!L493*$L$9/100)</f>
        <v>0.34953205666929432</v>
      </c>
      <c r="M504" s="42">
        <f>EXP(-'Yield curve'!M493*$M$9/100)</f>
        <v>0.31821118908828327</v>
      </c>
      <c r="N504" s="42">
        <f>EXP(-'Yield curve'!N493*$N$9/100)</f>
        <v>0.289778048219336</v>
      </c>
      <c r="O504" s="42">
        <f>EXP(-'Yield curve'!O493*$O$9/100)</f>
        <v>0.26395939354386388</v>
      </c>
      <c r="P504" s="42">
        <f>EXP(-'Yield curve'!P493*$P$9/100)</f>
        <v>0.24050846320834213</v>
      </c>
      <c r="Q504" s="42">
        <f>EXP(-'Yield curve'!Q493*$Q$9/100)</f>
        <v>0.21878188595528264</v>
      </c>
      <c r="R504" s="42">
        <f>EXP(-'Yield curve'!R493*$R$9/100)</f>
        <v>0.19902596209066706</v>
      </c>
      <c r="S504" s="42">
        <f>EXP(-'Yield curve'!S493*$S$9/100)</f>
        <v>0.18106123319206222</v>
      </c>
      <c r="T504" s="42">
        <f>EXP(-'Yield curve'!T493*$T$9/100)</f>
        <v>0.16472464784834809</v>
      </c>
      <c r="U504" s="39">
        <f>EXP(-'Yield curve'!U493*$U$9/100)</f>
        <v>0.14986805579784332</v>
      </c>
      <c r="V504" s="39">
        <f t="shared" si="6"/>
        <v>70.204746957441031</v>
      </c>
      <c r="W504" s="39">
        <f t="shared" si="7"/>
        <v>4.8422852216554428</v>
      </c>
      <c r="X504" s="13"/>
      <c r="Y504" s="39"/>
      <c r="Z504" s="13"/>
      <c r="AA504" s="39">
        <f t="shared" si="15"/>
        <v>4.4334541245110159E-3</v>
      </c>
    </row>
    <row r="505" spans="1:27">
      <c r="A505" s="237">
        <v>42425</v>
      </c>
      <c r="B505" s="42">
        <f>EXP(-'Yield curve'!B494*$B$9/100)</f>
        <v>0.90628631671466164</v>
      </c>
      <c r="C505" s="42">
        <f>EXP(-'Yield curve'!C494*$C$9/100)</f>
        <v>0.8223411053418056</v>
      </c>
      <c r="D505" s="42">
        <f>EXP(-'Yield curve'!D494*$D$9/100)</f>
        <v>0.74527649144328856</v>
      </c>
      <c r="E505" s="42">
        <f>EXP(-'Yield curve'!E494*$E$9/100)</f>
        <v>0.67556898665101528</v>
      </c>
      <c r="F505" s="42">
        <f>EXP(-'Yield curve'!F494*$F$9/100)</f>
        <v>0.61232015755286162</v>
      </c>
      <c r="G505" s="42">
        <f>EXP(-'Yield curve'!G494*$G$9/100)</f>
        <v>0.5561039732311448</v>
      </c>
      <c r="H505" s="42">
        <f>EXP(-'Yield curve'!H494*$H$9/100)</f>
        <v>0.50535203174428589</v>
      </c>
      <c r="I505" s="42">
        <f>EXP(-'Yield curve'!I494*$I$9/100)</f>
        <v>0.45975264303266777</v>
      </c>
      <c r="J505" s="42">
        <f>EXP(-'Yield curve'!J494*$J$9/100)</f>
        <v>0.41857466247780239</v>
      </c>
      <c r="K505" s="42">
        <f>EXP(-'Yield curve'!K494*$K$9/100)</f>
        <v>0.3813643734941895</v>
      </c>
      <c r="L505" s="42">
        <f>EXP(-'Yield curve'!L494*$L$9/100)</f>
        <v>0.34669841429877113</v>
      </c>
      <c r="M505" s="42">
        <f>EXP(-'Yield curve'!M494*$M$9/100)</f>
        <v>0.31524662814725579</v>
      </c>
      <c r="N505" s="42">
        <f>EXP(-'Yield curve'!N494*$N$9/100)</f>
        <v>0.28670542042804892</v>
      </c>
      <c r="O505" s="42">
        <f>EXP(-'Yield curve'!O494*$O$9/100)</f>
        <v>0.26080037788112365</v>
      </c>
      <c r="P505" s="42">
        <f>EXP(-'Yield curve'!P494*$P$9/100)</f>
        <v>0.23728341699719535</v>
      </c>
      <c r="Q505" s="42">
        <f>EXP(-'Yield curve'!Q494*$Q$9/100)</f>
        <v>0.21558500337422587</v>
      </c>
      <c r="R505" s="42">
        <f>EXP(-'Yield curve'!R494*$R$9/100)</f>
        <v>0.19587080407062049</v>
      </c>
      <c r="S505" s="42">
        <f>EXP(-'Yield curve'!S494*$S$9/100)</f>
        <v>0.17795937234406978</v>
      </c>
      <c r="T505" s="42">
        <f>EXP(-'Yield curve'!T494*$T$9/100)</f>
        <v>0.1616858538737449</v>
      </c>
      <c r="U505" s="39">
        <f>EXP(-'Yield curve'!U494*$U$9/100)</f>
        <v>0.14690046946410881</v>
      </c>
      <c r="V505" s="39">
        <f t="shared" si="6"/>
        <v>69.894871252205775</v>
      </c>
      <c r="W505" s="39">
        <f t="shared" si="7"/>
        <v>4.8233224416482203</v>
      </c>
      <c r="X505" s="13"/>
      <c r="Y505" s="39"/>
      <c r="Z505" s="13"/>
      <c r="AA505" s="39">
        <f t="shared" si="15"/>
        <v>8.9275847467338298E-3</v>
      </c>
    </row>
    <row r="506" spans="1:27">
      <c r="A506" s="237">
        <v>42424</v>
      </c>
      <c r="B506" s="42">
        <f>EXP(-'Yield curve'!B495*$B$9/100)</f>
        <v>0.9057427080235485</v>
      </c>
      <c r="C506" s="42">
        <f>EXP(-'Yield curve'!C495*$C$9/100)</f>
        <v>0.81987777886299296</v>
      </c>
      <c r="D506" s="42">
        <f>EXP(-'Yield curve'!D495*$D$9/100)</f>
        <v>0.74126284498808004</v>
      </c>
      <c r="E506" s="42">
        <f>EXP(-'Yield curve'!E495*$E$9/100)</f>
        <v>0.67058822768680804</v>
      </c>
      <c r="F506" s="42">
        <f>EXP(-'Yield curve'!F495*$F$9/100)</f>
        <v>0.60653065971263342</v>
      </c>
      <c r="G506" s="42">
        <f>EXP(-'Yield curve'!G495*$G$9/100)</f>
        <v>0.54980038664753117</v>
      </c>
      <c r="H506" s="42">
        <f>EXP(-'Yield curve'!H495*$H$9/100)</f>
        <v>0.49867534808799208</v>
      </c>
      <c r="I506" s="42">
        <f>EXP(-'Yield curve'!I495*$I$9/100)</f>
        <v>0.45269651024281038</v>
      </c>
      <c r="J506" s="42">
        <f>EXP(-'Yield curve'!J495*$J$9/100)</f>
        <v>0.41123107343670878</v>
      </c>
      <c r="K506" s="42">
        <f>EXP(-'Yield curve'!K495*$K$9/100)</f>
        <v>0.37381285294546646</v>
      </c>
      <c r="L506" s="42">
        <f>EXP(-'Yield curve'!L495*$L$9/100)</f>
        <v>0.33915433829551178</v>
      </c>
      <c r="M506" s="42">
        <f>EXP(-'Yield curve'!M495*$M$9/100)</f>
        <v>0.3077707781095313</v>
      </c>
      <c r="N506" s="42">
        <f>EXP(-'Yield curve'!N495*$N$9/100)</f>
        <v>0.27934715150407718</v>
      </c>
      <c r="O506" s="42">
        <f>EXP(-'Yield curve'!O495*$O$9/100)</f>
        <v>0.25359925350897389</v>
      </c>
      <c r="P506" s="42">
        <f>EXP(-'Yield curve'!P495*$P$9/100)</f>
        <v>0.23027063221005639</v>
      </c>
      <c r="Q506" s="42">
        <f>EXP(-'Yield curve'!Q495*$Q$9/100)</f>
        <v>0.20879549476550383</v>
      </c>
      <c r="R506" s="42">
        <f>EXP(-'Yield curve'!R495*$R$9/100)</f>
        <v>0.18932313780509794</v>
      </c>
      <c r="S506" s="42">
        <f>EXP(-'Yield curve'!S495*$S$9/100)</f>
        <v>0.17166678116605588</v>
      </c>
      <c r="T506" s="42">
        <f>EXP(-'Yield curve'!T495*$T$9/100)</f>
        <v>0.15565706388329772</v>
      </c>
      <c r="U506" s="39">
        <f>EXP(-'Yield curve'!U495*$U$9/100)</f>
        <v>0.14114041966763413</v>
      </c>
      <c r="V506" s="39">
        <f t="shared" si="6"/>
        <v>69.276400317423324</v>
      </c>
      <c r="W506" s="39">
        <f t="shared" si="7"/>
        <v>4.7792160401706187</v>
      </c>
      <c r="X506" s="13"/>
      <c r="Y506" s="39"/>
      <c r="Z506" s="13"/>
      <c r="AA506" s="39">
        <f t="shared" si="15"/>
        <v>-1.8508108293080472E-4</v>
      </c>
    </row>
    <row r="507" spans="1:27">
      <c r="A507" s="237">
        <v>42422</v>
      </c>
      <c r="B507" s="42">
        <f>EXP(-'Yield curve'!B496*$B$9/100)</f>
        <v>0.90764676627181728</v>
      </c>
      <c r="C507" s="42">
        <f>EXP(-'Yield curve'!C496*$C$9/100)</f>
        <v>0.82004177081741436</v>
      </c>
      <c r="D507" s="42">
        <f>EXP(-'Yield curve'!D496*$D$9/100)</f>
        <v>0.74104049948807627</v>
      </c>
      <c r="E507" s="42">
        <f>EXP(-'Yield curve'!E496*$E$9/100)</f>
        <v>0.67032004603563933</v>
      </c>
      <c r="F507" s="42">
        <f>EXP(-'Yield curve'!F496*$F$9/100)</f>
        <v>0.60622747018647516</v>
      </c>
      <c r="G507" s="42">
        <f>EXP(-'Yield curve'!G496*$G$9/100)</f>
        <v>0.54930578890191928</v>
      </c>
      <c r="H507" s="42">
        <f>EXP(-'Yield curve'!H496*$H$9/100)</f>
        <v>0.49797769107452888</v>
      </c>
      <c r="I507" s="42">
        <f>EXP(-'Yield curve'!I496*$I$9/100)</f>
        <v>0.45209331711393447</v>
      </c>
      <c r="J507" s="42">
        <f>EXP(-'Yield curve'!J496*$J$9/100)</f>
        <v>0.41073789211655859</v>
      </c>
      <c r="K507" s="42">
        <f>EXP(-'Yield curve'!K496*$K$9/100)</f>
        <v>0.37343922693666093</v>
      </c>
      <c r="L507" s="42">
        <f>EXP(-'Yield curve'!L496*$L$9/100)</f>
        <v>0.3388560137598593</v>
      </c>
      <c r="M507" s="42">
        <f>EXP(-'Yield curve'!M496*$M$9/100)</f>
        <v>0.30754926290433587</v>
      </c>
      <c r="N507" s="42">
        <f>EXP(-'Yield curve'!N496*$N$9/100)</f>
        <v>0.27920192874648436</v>
      </c>
      <c r="O507" s="42">
        <f>EXP(-'Yield curve'!O496*$O$9/100)</f>
        <v>0.25352825565815429</v>
      </c>
      <c r="P507" s="42">
        <f>EXP(-'Yield curve'!P496*$P$9/100)</f>
        <v>0.23027063221005639</v>
      </c>
      <c r="Q507" s="42">
        <f>EXP(-'Yield curve'!Q496*$Q$9/100)</f>
        <v>0.20872869089636797</v>
      </c>
      <c r="R507" s="42">
        <f>EXP(-'Yield curve'!R496*$R$9/100)</f>
        <v>0.18919444183298004</v>
      </c>
      <c r="S507" s="42">
        <f>EXP(-'Yield curve'!S496*$S$9/100)</f>
        <v>0.17148148112243125</v>
      </c>
      <c r="T507" s="42">
        <f>EXP(-'Yield curve'!T496*$T$9/100)</f>
        <v>0.1554206448701636</v>
      </c>
      <c r="U507" s="39">
        <f>EXP(-'Yield curve'!U496*$U$9/100)</f>
        <v>0.140858420921045</v>
      </c>
      <c r="V507" s="39">
        <f t="shared" si="6"/>
        <v>69.28922444211851</v>
      </c>
      <c r="W507" s="39">
        <f t="shared" si="7"/>
        <v>4.7747832158913415</v>
      </c>
      <c r="X507" s="13"/>
      <c r="Y507" s="39"/>
      <c r="Z507" s="13"/>
      <c r="AA507" s="39">
        <f t="shared" si="15"/>
        <v>2.4281171190587703E-3</v>
      </c>
    </row>
    <row r="508" spans="1:27">
      <c r="A508" s="237">
        <v>42420</v>
      </c>
      <c r="B508" s="42">
        <f>EXP(-'Yield curve'!B497*$B$9/100)</f>
        <v>0.90655824339663893</v>
      </c>
      <c r="C508" s="42">
        <f>EXP(-'Yield curve'!C497*$C$9/100)</f>
        <v>0.81823966196820075</v>
      </c>
      <c r="D508" s="42">
        <f>EXP(-'Yield curve'!D497*$D$9/100)</f>
        <v>0.74015178422449457</v>
      </c>
      <c r="E508" s="42">
        <f>EXP(-'Yield curve'!E497*$E$9/100)</f>
        <v>0.66991797464149827</v>
      </c>
      <c r="F508" s="42">
        <f>EXP(-'Yield curve'!F497*$F$9/100)</f>
        <v>0.60653065971263342</v>
      </c>
      <c r="G508" s="42">
        <f>EXP(-'Yield curve'!G497*$G$9/100)</f>
        <v>0.54947060535982239</v>
      </c>
      <c r="H508" s="42">
        <f>EXP(-'Yield curve'!H497*$H$9/100)</f>
        <v>0.49797769107452888</v>
      </c>
      <c r="I508" s="42">
        <f>EXP(-'Yield curve'!I497*$I$9/100)</f>
        <v>0.4513705461774925</v>
      </c>
      <c r="J508" s="42">
        <f>EXP(-'Yield curve'!J497*$J$9/100)</f>
        <v>0.40926189409545444</v>
      </c>
      <c r="K508" s="42">
        <f>EXP(-'Yield curve'!K497*$K$9/100)</f>
        <v>0.37120530005745517</v>
      </c>
      <c r="L508" s="42">
        <f>EXP(-'Yield curve'!L497*$L$9/100)</f>
        <v>0.33633082675010956</v>
      </c>
      <c r="M508" s="42">
        <f>EXP(-'Yield curve'!M497*$M$9/100)</f>
        <v>0.30475716494590122</v>
      </c>
      <c r="N508" s="42">
        <f>EXP(-'Yield curve'!N497*$N$9/100)</f>
        <v>0.27616963016731255</v>
      </c>
      <c r="O508" s="42">
        <f>EXP(-'Yield curve'!O497*$O$9/100)</f>
        <v>0.25028375118770319</v>
      </c>
      <c r="P508" s="42">
        <f>EXP(-'Yield curve'!P497*$P$9/100)</f>
        <v>0.22684234913007204</v>
      </c>
      <c r="Q508" s="42">
        <f>EXP(-'Yield curve'!Q497*$Q$9/100)</f>
        <v>0.20548135070319254</v>
      </c>
      <c r="R508" s="42">
        <f>EXP(-'Yield curve'!R497*$R$9/100)</f>
        <v>0.18613184728834672</v>
      </c>
      <c r="S508" s="42">
        <f>EXP(-'Yield curve'!S497*$S$9/100)</f>
        <v>0.16860442301167988</v>
      </c>
      <c r="T508" s="42">
        <f>EXP(-'Yield curve'!T497*$T$9/100)</f>
        <v>0.15272749866960172</v>
      </c>
      <c r="U508" s="39">
        <f>EXP(-'Yield curve'!U497*$U$9/100)</f>
        <v>0.13834565210817359</v>
      </c>
      <c r="V508" s="39">
        <f t="shared" si="6"/>
        <v>69.121389612706764</v>
      </c>
      <c r="W508" s="39">
        <f t="shared" si="7"/>
        <v>4.7583222126107572</v>
      </c>
      <c r="X508" s="13"/>
      <c r="Y508" s="39"/>
      <c r="Z508" s="13"/>
      <c r="AA508" s="39">
        <f t="shared" si="15"/>
        <v>1.9979061927228869E-3</v>
      </c>
    </row>
    <row r="509" spans="1:27">
      <c r="A509" s="237">
        <v>42419</v>
      </c>
      <c r="B509" s="42">
        <f>EXP(-'Yield curve'!B498*$B$9/100)</f>
        <v>0.90592387468121505</v>
      </c>
      <c r="C509" s="42">
        <f>EXP(-'Yield curve'!C498*$C$9/100)</f>
        <v>0.81856702330088971</v>
      </c>
      <c r="D509" s="42">
        <f>EXP(-'Yield curve'!D498*$D$9/100)</f>
        <v>0.7397078263546395</v>
      </c>
      <c r="E509" s="42">
        <f>EXP(-'Yield curve'!E498*$E$9/100)</f>
        <v>0.6687132069033952</v>
      </c>
      <c r="F509" s="42">
        <f>EXP(-'Yield curve'!F498*$F$9/100)</f>
        <v>0.60441151307355268</v>
      </c>
      <c r="G509" s="42">
        <f>EXP(-'Yield curve'!G498*$G$9/100)</f>
        <v>0.5471676683703055</v>
      </c>
      <c r="H509" s="42">
        <f>EXP(-'Yield curve'!H498*$H$9/100)</f>
        <v>0.49554356885796524</v>
      </c>
      <c r="I509" s="42">
        <f>EXP(-'Yield curve'!I498*$I$9/100)</f>
        <v>0.44908938589623021</v>
      </c>
      <c r="J509" s="42">
        <f>EXP(-'Yield curve'!J498*$J$9/100)</f>
        <v>0.40717997184985844</v>
      </c>
      <c r="K509" s="42">
        <f>EXP(-'Yield curve'!K498*$K$9/100)</f>
        <v>0.36935390589963196</v>
      </c>
      <c r="L509" s="42">
        <f>EXP(-'Yield curve'!L498*$L$9/100)</f>
        <v>0.33470691857650314</v>
      </c>
      <c r="M509" s="42">
        <f>EXP(-'Yield curve'!M498*$M$9/100)</f>
        <v>0.30337063596240688</v>
      </c>
      <c r="N509" s="42">
        <f>EXP(-'Yield curve'!N498*$N$9/100)</f>
        <v>0.27502315083620088</v>
      </c>
      <c r="O509" s="42">
        <f>EXP(-'Yield curve'!O498*$O$9/100)</f>
        <v>0.24937437440320073</v>
      </c>
      <c r="P509" s="42">
        <f>EXP(-'Yield curve'!P498*$P$9/100)</f>
        <v>0.22616284185322749</v>
      </c>
      <c r="Q509" s="42">
        <f>EXP(-'Yield curve'!Q498*$Q$9/100)</f>
        <v>0.2048904157679283</v>
      </c>
      <c r="R509" s="42">
        <f>EXP(-'Yield curve'!R498*$R$9/100)</f>
        <v>0.18562625657880089</v>
      </c>
      <c r="S509" s="42">
        <f>EXP(-'Yield curve'!S498*$S$9/100)</f>
        <v>0.16818007476904129</v>
      </c>
      <c r="T509" s="42">
        <f>EXP(-'Yield curve'!T498*$T$9/100)</f>
        <v>0.15237967664042479</v>
      </c>
      <c r="U509" s="39">
        <f>EXP(-'Yield curve'!U498*$U$9/100)</f>
        <v>0.13806923731089282</v>
      </c>
      <c r="V509" s="39">
        <f t="shared" si="6"/>
        <v>68.98356691716684</v>
      </c>
      <c r="W509" s="39">
        <f t="shared" si="7"/>
        <v>4.7535668364675487</v>
      </c>
      <c r="X509" s="13"/>
      <c r="Y509" s="39"/>
      <c r="Z509" s="13"/>
      <c r="AA509" s="39">
        <f t="shared" si="15"/>
        <v>-7.5662670468334969E-4</v>
      </c>
    </row>
    <row r="510" spans="1:27">
      <c r="A510" s="237">
        <v>42418</v>
      </c>
      <c r="B510" s="42">
        <f>EXP(-'Yield curve'!B499*$B$9/100)</f>
        <v>0.9057427080235485</v>
      </c>
      <c r="C510" s="42">
        <f>EXP(-'Yield curve'!C499*$C$9/100)</f>
        <v>0.81774886542470671</v>
      </c>
      <c r="D510" s="42">
        <f>EXP(-'Yield curve'!D499*$D$9/100)</f>
        <v>0.7385990963704826</v>
      </c>
      <c r="E510" s="42">
        <f>EXP(-'Yield curve'!E499*$E$9/100)</f>
        <v>0.6679112323360884</v>
      </c>
      <c r="F510" s="42">
        <f>EXP(-'Yield curve'!F499*$F$9/100)</f>
        <v>0.60410938285586468</v>
      </c>
      <c r="G510" s="42">
        <f>EXP(-'Yield curve'!G499*$G$9/100)</f>
        <v>0.54749606748120905</v>
      </c>
      <c r="H510" s="42">
        <f>EXP(-'Yield curve'!H499*$H$9/100)</f>
        <v>0.49658530379140953</v>
      </c>
      <c r="I510" s="42">
        <f>EXP(-'Yield curve'!I499*$I$9/100)</f>
        <v>0.45052877372334416</v>
      </c>
      <c r="J510" s="42">
        <f>EXP(-'Yield curve'!J499*$J$9/100)</f>
        <v>0.40901641061140692</v>
      </c>
      <c r="K510" s="42">
        <f>EXP(-'Yield curve'!K499*$K$9/100)</f>
        <v>0.37157669102204571</v>
      </c>
      <c r="L510" s="42">
        <f>EXP(-'Yield curve'!L499*$L$9/100)</f>
        <v>0.33692329022010881</v>
      </c>
      <c r="M510" s="42">
        <f>EXP(-'Yield curve'!M499*$M$9/100)</f>
        <v>0.30556278681431964</v>
      </c>
      <c r="N510" s="42">
        <f>EXP(-'Yield curve'!N499*$N$9/100)</f>
        <v>0.27717671941158556</v>
      </c>
      <c r="O510" s="42">
        <f>EXP(-'Yield curve'!O499*$O$9/100)</f>
        <v>0.25147794176213367</v>
      </c>
      <c r="P510" s="42">
        <f>EXP(-'Yield curve'!P499*$P$9/100)</f>
        <v>0.22820749456572564</v>
      </c>
      <c r="Q510" s="42">
        <f>EXP(-'Yield curve'!Q499*$Q$9/100)</f>
        <v>0.20673448297726779</v>
      </c>
      <c r="R510" s="42">
        <f>EXP(-'Yield curve'!R499*$R$9/100)</f>
        <v>0.18727446704386078</v>
      </c>
      <c r="S510" s="42">
        <f>EXP(-'Yield curve'!S499*$S$9/100)</f>
        <v>0.16963944602040631</v>
      </c>
      <c r="T510" s="42">
        <f>EXP(-'Yield curve'!T499*$T$9/100)</f>
        <v>0.15365891048418595</v>
      </c>
      <c r="U510" s="39">
        <f>EXP(-'Yield curve'!U499*$U$9/100)</f>
        <v>0.13917822123048373</v>
      </c>
      <c r="V510" s="39">
        <f t="shared" si="6"/>
        <v>69.035801247970269</v>
      </c>
      <c r="W510" s="39">
        <f t="shared" si="7"/>
        <v>4.765477141592358</v>
      </c>
      <c r="X510" s="13"/>
      <c r="Y510" s="39"/>
      <c r="Z510" s="13"/>
      <c r="AA510" s="39">
        <f t="shared" si="15"/>
        <v>7.6005709776707508E-3</v>
      </c>
    </row>
    <row r="511" spans="1:27">
      <c r="A511" s="237">
        <v>42417</v>
      </c>
      <c r="B511" s="42">
        <f>EXP(-'Yield curve'!B500*$B$9/100)</f>
        <v>0.90456600752416116</v>
      </c>
      <c r="C511" s="42">
        <f>EXP(-'Yield curve'!C500*$C$9/100)</f>
        <v>0.81676815532993918</v>
      </c>
      <c r="D511" s="42">
        <f>EXP(-'Yield curve'!D500*$D$9/100)</f>
        <v>0.73638661945610007</v>
      </c>
      <c r="E511" s="42">
        <f>EXP(-'Yield curve'!E500*$E$9/100)</f>
        <v>0.66444710845585175</v>
      </c>
      <c r="F511" s="42">
        <f>EXP(-'Yield curve'!F500*$F$9/100)</f>
        <v>0.59929578784553839</v>
      </c>
      <c r="G511" s="42">
        <f>EXP(-'Yield curve'!G500*$G$9/100)</f>
        <v>0.54177743413755775</v>
      </c>
      <c r="H511" s="42">
        <f>EXP(-'Yield curve'!H500*$H$9/100)</f>
        <v>0.49002444566972397</v>
      </c>
      <c r="I511" s="42">
        <f>EXP(-'Yield curve'!I500*$I$9/100)</f>
        <v>0.44373251875060071</v>
      </c>
      <c r="J511" s="42">
        <f>EXP(-'Yield curve'!J500*$J$9/100)</f>
        <v>0.40208169082508577</v>
      </c>
      <c r="K511" s="42">
        <f>EXP(-'Yield curve'!K500*$K$9/100)</f>
        <v>0.36458338072130292</v>
      </c>
      <c r="L511" s="42">
        <f>EXP(-'Yield curve'!L500*$L$9/100)</f>
        <v>0.33002726721858666</v>
      </c>
      <c r="M511" s="42">
        <f>EXP(-'Yield curve'!M500*$M$9/100)</f>
        <v>0.29881817527893095</v>
      </c>
      <c r="N511" s="42">
        <f>EXP(-'Yield curve'!N500*$N$9/100)</f>
        <v>0.27062531939868267</v>
      </c>
      <c r="O511" s="42">
        <f>EXP(-'Yield curve'!O500*$O$9/100)</f>
        <v>0.24515122842150969</v>
      </c>
      <c r="P511" s="42">
        <f>EXP(-'Yield curve'!P500*$P$9/100)</f>
        <v>0.22212833023565307</v>
      </c>
      <c r="Q511" s="42">
        <f>EXP(-'Yield curve'!Q500*$Q$9/100)</f>
        <v>0.20092973683927309</v>
      </c>
      <c r="R511" s="42">
        <f>EXP(-'Yield curve'!R500*$R$9/100)</f>
        <v>0.18175420984558163</v>
      </c>
      <c r="S511" s="42">
        <f>EXP(-'Yield curve'!S500*$S$9/100)</f>
        <v>0.16440867995072636</v>
      </c>
      <c r="T511" s="42">
        <f>EXP(-'Yield curve'!T500*$T$9/100)</f>
        <v>0.14871850322534613</v>
      </c>
      <c r="U511" s="39">
        <f>EXP(-'Yield curve'!U500*$U$9/100)</f>
        <v>0.13452570270752046</v>
      </c>
      <c r="V511" s="39">
        <f t="shared" si="6"/>
        <v>68.51504776439846</v>
      </c>
      <c r="W511" s="39">
        <f t="shared" si="7"/>
        <v>4.7271314151255419</v>
      </c>
      <c r="X511" s="13"/>
      <c r="Y511" s="39"/>
      <c r="Z511" s="13"/>
      <c r="AA511" s="39">
        <f t="shared" si="15"/>
        <v>3.3285377966005836E-3</v>
      </c>
    </row>
    <row r="512" spans="1:27">
      <c r="A512" s="237">
        <v>42416</v>
      </c>
      <c r="B512" s="42">
        <f>EXP(-'Yield curve'!B501*$B$9/100)</f>
        <v>0.90492790630210107</v>
      </c>
      <c r="C512" s="42">
        <f>EXP(-'Yield curve'!C501*$C$9/100)</f>
        <v>0.81595179542259288</v>
      </c>
      <c r="D512" s="42">
        <f>EXP(-'Yield curve'!D501*$D$9/100)</f>
        <v>0.7350623157719568</v>
      </c>
      <c r="E512" s="42">
        <f>EXP(-'Yield curve'!E501*$E$9/100)</f>
        <v>0.6624567541547014</v>
      </c>
      <c r="F512" s="42">
        <f>EXP(-'Yield curve'!F501*$F$9/100)</f>
        <v>0.59660501557851098</v>
      </c>
      <c r="G512" s="42">
        <f>EXP(-'Yield curve'!G501*$G$9/100)</f>
        <v>0.53869808723896195</v>
      </c>
      <c r="H512" s="42">
        <f>EXP(-'Yield curve'!H501*$H$9/100)</f>
        <v>0.48660625218484493</v>
      </c>
      <c r="I512" s="42">
        <f>EXP(-'Yield curve'!I501*$I$9/100)</f>
        <v>0.44031422172319795</v>
      </c>
      <c r="J512" s="42">
        <f>EXP(-'Yield curve'!J501*$J$9/100)</f>
        <v>0.39871835042824011</v>
      </c>
      <c r="K512" s="42">
        <f>EXP(-'Yield curve'!K501*$K$9/100)</f>
        <v>0.36131685172433853</v>
      </c>
      <c r="L512" s="42">
        <f>EXP(-'Yield curve'!L501*$L$9/100)</f>
        <v>0.32691993014838677</v>
      </c>
      <c r="M512" s="42">
        <f>EXP(-'Yield curve'!M501*$M$9/100)</f>
        <v>0.2958922237247128</v>
      </c>
      <c r="N512" s="42">
        <f>EXP(-'Yield curve'!N501*$N$9/100)</f>
        <v>0.26789504454725072</v>
      </c>
      <c r="O512" s="42">
        <f>EXP(-'Yield curve'!O501*$O$9/100)</f>
        <v>0.24262457237210694</v>
      </c>
      <c r="P512" s="42">
        <f>EXP(-'Yield curve'!P501*$P$9/100)</f>
        <v>0.21980818484776174</v>
      </c>
      <c r="Q512" s="42">
        <f>EXP(-'Yield curve'!Q501*$Q$9/100)</f>
        <v>0.19875547075802177</v>
      </c>
      <c r="R512" s="42">
        <f>EXP(-'Yield curve'!R501*$R$9/100)</f>
        <v>0.17972632531720198</v>
      </c>
      <c r="S512" s="42">
        <f>EXP(-'Yield curve'!S501*$S$9/100)</f>
        <v>0.1625255595569213</v>
      </c>
      <c r="T512" s="42">
        <f>EXP(-'Yield curve'!T501*$T$9/100)</f>
        <v>0.1469768775726166</v>
      </c>
      <c r="U512" s="39">
        <f>EXP(-'Yield curve'!U501*$U$9/100)</f>
        <v>0.13292104149817452</v>
      </c>
      <c r="V512" s="39">
        <f t="shared" si="6"/>
        <v>68.287749409444331</v>
      </c>
      <c r="W512" s="39">
        <f t="shared" si="7"/>
        <v>4.7111547229153725</v>
      </c>
      <c r="X512" s="13"/>
      <c r="Y512" s="39"/>
      <c r="Z512" s="13"/>
      <c r="AA512" s="39">
        <f t="shared" si="15"/>
        <v>-1.4781980501131775E-3</v>
      </c>
    </row>
    <row r="513" spans="1:27">
      <c r="A513" s="237">
        <v>42415</v>
      </c>
      <c r="B513" s="42">
        <f>EXP(-'Yield curve'!B502*$B$9/100)</f>
        <v>0.90510890998312621</v>
      </c>
      <c r="C513" s="42">
        <f>EXP(-'Yield curve'!C502*$C$9/100)</f>
        <v>0.81464731641141452</v>
      </c>
      <c r="D513" s="42">
        <f>EXP(-'Yield curve'!D502*$D$9/100)</f>
        <v>0.73418077002626336</v>
      </c>
      <c r="E513" s="42">
        <f>EXP(-'Yield curve'!E502*$E$9/100)</f>
        <v>0.66219182444251434</v>
      </c>
      <c r="F513" s="42">
        <f>EXP(-'Yield curve'!F502*$F$9/100)</f>
        <v>0.59720191899605624</v>
      </c>
      <c r="G513" s="42">
        <f>EXP(-'Yield curve'!G502*$G$9/100)</f>
        <v>0.53966861701074365</v>
      </c>
      <c r="H513" s="42">
        <f>EXP(-'Yield curve'!H502*$H$9/100)</f>
        <v>0.48797065896904807</v>
      </c>
      <c r="I513" s="42">
        <f>EXP(-'Yield curve'!I502*$I$9/100)</f>
        <v>0.44207900582524995</v>
      </c>
      <c r="J513" s="42">
        <f>EXP(-'Yield curve'!J502*$J$9/100)</f>
        <v>0.40087725331220786</v>
      </c>
      <c r="K513" s="42">
        <f>EXP(-'Yield curve'!K502*$K$9/100)</f>
        <v>0.36385494264075363</v>
      </c>
      <c r="L513" s="42">
        <f>EXP(-'Yield curve'!L502*$L$9/100)</f>
        <v>0.32944693007477283</v>
      </c>
      <c r="M513" s="42">
        <f>EXP(-'Yield curve'!M502*$M$9/100)</f>
        <v>0.29838818677255585</v>
      </c>
      <c r="N513" s="42">
        <f>EXP(-'Yield curve'!N502*$N$9/100)</f>
        <v>0.27034401536995795</v>
      </c>
      <c r="O513" s="42">
        <f>EXP(-'Yield curve'!O502*$O$9/100)</f>
        <v>0.24501398216613182</v>
      </c>
      <c r="P513" s="42">
        <f>EXP(-'Yield curve'!P502*$P$9/100)</f>
        <v>0.22212833023565307</v>
      </c>
      <c r="Q513" s="42">
        <f>EXP(-'Yield curve'!Q502*$Q$9/100)</f>
        <v>0.20086544960998975</v>
      </c>
      <c r="R513" s="42">
        <f>EXP(-'Yield curve'!R502*$R$9/100)</f>
        <v>0.18163065899493669</v>
      </c>
      <c r="S513" s="42">
        <f>EXP(-'Yield curve'!S502*$S$9/100)</f>
        <v>0.16423121442501312</v>
      </c>
      <c r="T513" s="42">
        <f>EXP(-'Yield curve'!T502*$T$9/100)</f>
        <v>0.14849262281304651</v>
      </c>
      <c r="U513" s="39">
        <f>EXP(-'Yield curve'!U502*$U$9/100)</f>
        <v>0.13425692017423285</v>
      </c>
      <c r="V513" s="39">
        <f t="shared" si="6"/>
        <v>68.388841661838356</v>
      </c>
      <c r="W513" s="39">
        <f t="shared" si="7"/>
        <v>4.7247160787945912</v>
      </c>
      <c r="X513" s="13"/>
      <c r="Y513" s="39"/>
      <c r="Z513" s="13"/>
      <c r="AA513" s="39">
        <f t="shared" si="15"/>
        <v>4.2596503155969412E-3</v>
      </c>
    </row>
    <row r="514" spans="1:27">
      <c r="A514" s="237">
        <v>42412</v>
      </c>
      <c r="B514" s="42">
        <f>EXP(-'Yield curve'!B503*$B$9/100)</f>
        <v>0.90447555544608804</v>
      </c>
      <c r="C514" s="42">
        <f>EXP(-'Yield curve'!C503*$C$9/100)</f>
        <v>0.81464731641141452</v>
      </c>
      <c r="D514" s="42">
        <f>EXP(-'Yield curve'!D503*$D$9/100)</f>
        <v>0.7337403936903597</v>
      </c>
      <c r="E514" s="42">
        <f>EXP(-'Yield curve'!E503*$E$9/100)</f>
        <v>0.66113316467706607</v>
      </c>
      <c r="F514" s="42">
        <f>EXP(-'Yield curve'!F503*$F$9/100)</f>
        <v>0.5954129979623094</v>
      </c>
      <c r="G514" s="42">
        <f>EXP(-'Yield curve'!G503*$G$9/100)</f>
        <v>0.53724556419193781</v>
      </c>
      <c r="H514" s="42">
        <f>EXP(-'Yield curve'!H503*$H$9/100)</f>
        <v>0.48490610729132588</v>
      </c>
      <c r="I514" s="42">
        <f>EXP(-'Yield curve'!I503*$I$9/100)</f>
        <v>0.43843954985444478</v>
      </c>
      <c r="J514" s="42">
        <f>EXP(-'Yield curve'!J503*$J$9/100)</f>
        <v>0.39669006336936646</v>
      </c>
      <c r="K514" s="42">
        <f>EXP(-'Yield curve'!K503*$K$9/100)</f>
        <v>0.35915544132940458</v>
      </c>
      <c r="L514" s="42">
        <f>EXP(-'Yield curve'!L503*$L$9/100)</f>
        <v>0.32469792188552254</v>
      </c>
      <c r="M514" s="42">
        <f>EXP(-'Yield curve'!M503*$M$9/100)</f>
        <v>0.29362847536696579</v>
      </c>
      <c r="N514" s="42">
        <f>EXP(-'Yield curve'!N503*$N$9/100)</f>
        <v>0.26560633765810265</v>
      </c>
      <c r="O514" s="42">
        <f>EXP(-'Yield curve'!O503*$O$9/100)</f>
        <v>0.24032574621755509</v>
      </c>
      <c r="P514" s="42">
        <f>EXP(-'Yield curve'!P503*$P$9/100)</f>
        <v>0.21751227353489916</v>
      </c>
      <c r="Q514" s="42">
        <f>EXP(-'Yield curve'!Q503*$Q$9/100)</f>
        <v>0.19647894569573834</v>
      </c>
      <c r="R514" s="42">
        <f>EXP(-'Yield curve'!R503*$R$9/100)</f>
        <v>0.17747953011725112</v>
      </c>
      <c r="S514" s="42">
        <f>EXP(-'Yield curve'!S503*$S$9/100)</f>
        <v>0.16031734850317583</v>
      </c>
      <c r="T514" s="42">
        <f>EXP(-'Yield curve'!T503*$T$9/100)</f>
        <v>0.14481474124992921</v>
      </c>
      <c r="U514" s="39">
        <f>EXP(-'Yield curve'!U503*$U$9/100)</f>
        <v>0.13081122834855582</v>
      </c>
      <c r="V514" s="39">
        <f t="shared" si="6"/>
        <v>68.098764737134061</v>
      </c>
      <c r="W514" s="39">
        <f t="shared" si="7"/>
        <v>4.6961379346627075</v>
      </c>
      <c r="X514" s="13"/>
      <c r="Y514" s="39"/>
      <c r="Z514" s="13"/>
      <c r="AA514" s="39">
        <f t="shared" si="15"/>
        <v>2.0308411518317193E-3</v>
      </c>
    </row>
    <row r="515" spans="1:27">
      <c r="A515" s="237">
        <v>42411</v>
      </c>
      <c r="B515" s="42">
        <f>EXP(-'Yield curve'!B504*$B$9/100)</f>
        <v>0.90492790630210107</v>
      </c>
      <c r="C515" s="42">
        <f>EXP(-'Yield curve'!C504*$C$9/100)</f>
        <v>0.81383307628292068</v>
      </c>
      <c r="D515" s="42">
        <f>EXP(-'Yield curve'!D504*$D$9/100)</f>
        <v>0.73198152822831264</v>
      </c>
      <c r="E515" s="42">
        <f>EXP(-'Yield curve'!E504*$E$9/100)</f>
        <v>0.6590209199441206</v>
      </c>
      <c r="F515" s="42">
        <f>EXP(-'Yield curve'!F504*$F$9/100)</f>
        <v>0.59303610292971787</v>
      </c>
      <c r="G515" s="42">
        <f>EXP(-'Yield curve'!G504*$G$9/100)</f>
        <v>0.53499386470125943</v>
      </c>
      <c r="H515" s="42">
        <f>EXP(-'Yield curve'!H504*$H$9/100)</f>
        <v>0.48287377253122976</v>
      </c>
      <c r="I515" s="42">
        <f>EXP(-'Yield curve'!I504*$I$9/100)</f>
        <v>0.43668929449941024</v>
      </c>
      <c r="J515" s="42">
        <f>EXP(-'Yield curve'!J504*$J$9/100)</f>
        <v>0.39526454661095972</v>
      </c>
      <c r="K515" s="42">
        <f>EXP(-'Yield curve'!K504*$K$9/100)</f>
        <v>0.35807958958991437</v>
      </c>
      <c r="L515" s="42">
        <f>EXP(-'Yield curve'!L504*$L$9/100)</f>
        <v>0.32369939081333832</v>
      </c>
      <c r="M515" s="42">
        <f>EXP(-'Yield curve'!M504*$M$9/100)</f>
        <v>0.2927137821871803</v>
      </c>
      <c r="N515" s="42">
        <f>EXP(-'Yield curve'!N504*$N$9/100)</f>
        <v>0.26477893730035457</v>
      </c>
      <c r="O515" s="42">
        <f>EXP(-'Yield curve'!O504*$O$9/100)</f>
        <v>0.23958668166287431</v>
      </c>
      <c r="P515" s="42">
        <f>EXP(-'Yield curve'!P504*$P$9/100)</f>
        <v>0.21686071454145381</v>
      </c>
      <c r="Q515" s="42">
        <f>EXP(-'Yield curve'!Q504*$Q$9/100)</f>
        <v>0.19585121796953484</v>
      </c>
      <c r="R515" s="42">
        <f>EXP(-'Yield curve'!R504*$R$9/100)</f>
        <v>0.17687712438491485</v>
      </c>
      <c r="S515" s="42">
        <f>EXP(-'Yield curve'!S504*$S$9/100)</f>
        <v>0.15974124365947617</v>
      </c>
      <c r="T515" s="42">
        <f>EXP(-'Yield curve'!T504*$T$9/100)</f>
        <v>0.14426548947248943</v>
      </c>
      <c r="U515" s="39">
        <f>EXP(-'Yield curve'!U504*$U$9/100)</f>
        <v>0.13028902853106289</v>
      </c>
      <c r="V515" s="39">
        <f t="shared" si="6"/>
        <v>67.960747254899573</v>
      </c>
      <c r="W515" s="39">
        <f t="shared" si="7"/>
        <v>4.6910228444813447</v>
      </c>
      <c r="X515" s="13"/>
      <c r="Y515" s="39"/>
      <c r="Z515" s="13"/>
      <c r="AA515" s="39">
        <f t="shared" si="15"/>
        <v>-4.1074116895880586E-3</v>
      </c>
    </row>
    <row r="516" spans="1:27">
      <c r="A516" s="237">
        <v>42410</v>
      </c>
      <c r="B516" s="42">
        <f>EXP(-'Yield curve'!B505*$B$9/100)</f>
        <v>0.9046564686478944</v>
      </c>
      <c r="C516" s="42">
        <f>EXP(-'Yield curve'!C505*$C$9/100)</f>
        <v>0.81464731641141452</v>
      </c>
      <c r="D516" s="42">
        <f>EXP(-'Yield curve'!D505*$D$9/100)</f>
        <v>0.73440105729870997</v>
      </c>
      <c r="E516" s="42">
        <f>EXP(-'Yield curve'!E505*$E$9/100)</f>
        <v>0.66205939932057944</v>
      </c>
      <c r="F516" s="42">
        <f>EXP(-'Yield curve'!F505*$F$9/100)</f>
        <v>0.59660501557851098</v>
      </c>
      <c r="G516" s="42">
        <f>EXP(-'Yield curve'!G505*$G$9/100)</f>
        <v>0.53853650205178016</v>
      </c>
      <c r="H516" s="42">
        <f>EXP(-'Yield curve'!H505*$H$9/100)</f>
        <v>0.48626574699903452</v>
      </c>
      <c r="I516" s="42">
        <f>EXP(-'Yield curve'!I505*$I$9/100)</f>
        <v>0.44007945008294791</v>
      </c>
      <c r="J516" s="42">
        <f>EXP(-'Yield curve'!J505*$J$9/100)</f>
        <v>0.39859875286364327</v>
      </c>
      <c r="K516" s="42">
        <f>EXP(-'Yield curve'!K505*$K$9/100)</f>
        <v>0.36131685172433853</v>
      </c>
      <c r="L516" s="42">
        <f>EXP(-'Yield curve'!L505*$L$9/100)</f>
        <v>0.32677611702032988</v>
      </c>
      <c r="M516" s="42">
        <f>EXP(-'Yield curve'!M505*$M$9/100)</f>
        <v>0.29560830349345318</v>
      </c>
      <c r="N516" s="42">
        <f>EXP(-'Yield curve'!N505*$N$9/100)</f>
        <v>0.26747745408300644</v>
      </c>
      <c r="O516" s="42">
        <f>EXP(-'Yield curve'!O505*$O$9/100)</f>
        <v>0.24208170157228165</v>
      </c>
      <c r="P516" s="42">
        <f>EXP(-'Yield curve'!P505*$P$9/100)</f>
        <v>0.21914974844165486</v>
      </c>
      <c r="Q516" s="42">
        <f>EXP(-'Yield curve'!Q505*$Q$9/100)</f>
        <v>0.198057081387356</v>
      </c>
      <c r="R516" s="42">
        <f>EXP(-'Yield curve'!R505*$R$9/100)</f>
        <v>0.17899453577571062</v>
      </c>
      <c r="S516" s="42">
        <f>EXP(-'Yield curve'!S505*$S$9/100)</f>
        <v>0.16176671701478243</v>
      </c>
      <c r="T516" s="42">
        <f>EXP(-'Yield curve'!T505*$T$9/100)</f>
        <v>0.14619703679966603</v>
      </c>
      <c r="U516" s="39">
        <f>EXP(-'Yield curve'!U505*$U$9/100)</f>
        <v>0.13212590304994418</v>
      </c>
      <c r="V516" s="39">
        <f t="shared" si="6"/>
        <v>68.241041305668134</v>
      </c>
      <c r="W516" s="39">
        <f t="shared" si="7"/>
        <v>4.7075763859378936</v>
      </c>
      <c r="X516" s="13"/>
      <c r="Y516" s="39"/>
      <c r="Z516" s="13"/>
      <c r="AA516" s="39">
        <f t="shared" si="15"/>
        <v>5.7741391486820781E-3</v>
      </c>
    </row>
    <row r="517" spans="1:27">
      <c r="A517" s="237">
        <v>42409</v>
      </c>
      <c r="B517" s="42">
        <f>EXP(-'Yield curve'!B506*$B$9/100)</f>
        <v>0.90474693881819224</v>
      </c>
      <c r="C517" s="42">
        <f>EXP(-'Yield curve'!C506*$C$9/100)</f>
        <v>0.81399585917592399</v>
      </c>
      <c r="D517" s="42">
        <f>EXP(-'Yield curve'!D506*$D$9/100)</f>
        <v>0.73264060814519283</v>
      </c>
      <c r="E517" s="42">
        <f>EXP(-'Yield curve'!E506*$E$9/100)</f>
        <v>0.65941645114358105</v>
      </c>
      <c r="F517" s="42">
        <f>EXP(-'Yield curve'!F506*$F$9/100)</f>
        <v>0.59303610292971787</v>
      </c>
      <c r="G517" s="42">
        <f>EXP(-'Yield curve'!G506*$G$9/100)</f>
        <v>0.53435225710516843</v>
      </c>
      <c r="H517" s="42">
        <f>EXP(-'Yield curve'!H506*$H$9/100)</f>
        <v>0.48152361706789243</v>
      </c>
      <c r="I517" s="42">
        <f>EXP(-'Yield curve'!I506*$I$9/100)</f>
        <v>0.43494602618240374</v>
      </c>
      <c r="J517" s="42">
        <f>EXP(-'Yield curve'!J506*$J$9/100)</f>
        <v>0.39313587065701616</v>
      </c>
      <c r="K517" s="42">
        <f>EXP(-'Yield curve'!K506*$K$9/100)</f>
        <v>0.35558178497828613</v>
      </c>
      <c r="L517" s="42">
        <f>EXP(-'Yield curve'!L506*$L$9/100)</f>
        <v>0.32114581713787782</v>
      </c>
      <c r="M517" s="42">
        <f>EXP(-'Yield curve'!M506*$M$9/100)</f>
        <v>0.29012599060087496</v>
      </c>
      <c r="N517" s="42">
        <f>EXP(-'Yield curve'!N506*$N$9/100)</f>
        <v>0.26217580206315472</v>
      </c>
      <c r="O517" s="42">
        <f>EXP(-'Yield curve'!O506*$O$9/100)</f>
        <v>0.23698462816827084</v>
      </c>
      <c r="P517" s="42">
        <f>EXP(-'Yield curve'!P506*$P$9/100)</f>
        <v>0.21427393766943648</v>
      </c>
      <c r="Q517" s="42">
        <f>EXP(-'Yield curve'!Q506*$Q$9/100)</f>
        <v>0.19336029827483486</v>
      </c>
      <c r="R517" s="42">
        <f>EXP(-'Yield curve'!R506*$R$9/100)</f>
        <v>0.17448787918674666</v>
      </c>
      <c r="S517" s="42">
        <f>EXP(-'Yield curve'!S506*$S$9/100)</f>
        <v>0.15745745251082469</v>
      </c>
      <c r="T517" s="42">
        <f>EXP(-'Yield curve'!T506*$T$9/100)</f>
        <v>0.14208923546296248</v>
      </c>
      <c r="U517" s="39">
        <f>EXP(-'Yield curve'!U506*$U$9/100)</f>
        <v>0.12822099248088151</v>
      </c>
      <c r="V517" s="39">
        <f t="shared" si="6"/>
        <v>67.849270178520825</v>
      </c>
      <c r="W517" s="39">
        <f t="shared" si="7"/>
        <v>4.6738558898118239</v>
      </c>
      <c r="X517" s="13"/>
      <c r="Y517" s="39"/>
      <c r="Z517" s="13"/>
      <c r="AA517" s="39">
        <f t="shared" si="15"/>
        <v>-3.1706020378771127E-3</v>
      </c>
    </row>
    <row r="518" spans="1:27">
      <c r="A518" s="237">
        <v>42408</v>
      </c>
      <c r="B518" s="42">
        <f>EXP(-'Yield curve'!B507*$B$9/100)</f>
        <v>0.90492790630210107</v>
      </c>
      <c r="C518" s="42">
        <f>EXP(-'Yield curve'!C507*$C$9/100)</f>
        <v>0.81399585917592399</v>
      </c>
      <c r="D518" s="42">
        <f>EXP(-'Yield curve'!D507*$D$9/100)</f>
        <v>0.7330803244117684</v>
      </c>
      <c r="E518" s="42">
        <f>EXP(-'Yield curve'!E507*$E$9/100)</f>
        <v>0.66047236196880998</v>
      </c>
      <c r="F518" s="42">
        <f>EXP(-'Yield curve'!F507*$F$9/100)</f>
        <v>0.59481788257163526</v>
      </c>
      <c r="G518" s="42">
        <f>EXP(-'Yield curve'!G507*$G$9/100)</f>
        <v>0.53660125617703336</v>
      </c>
      <c r="H518" s="42">
        <f>EXP(-'Yield curve'!H507*$H$9/100)</f>
        <v>0.48422771372741708</v>
      </c>
      <c r="I518" s="42">
        <f>EXP(-'Yield curve'!I507*$I$9/100)</f>
        <v>0.43785535333886355</v>
      </c>
      <c r="J518" s="42">
        <f>EXP(-'Yield curve'!J507*$J$9/100)</f>
        <v>0.39621432079595642</v>
      </c>
      <c r="K518" s="42">
        <f>EXP(-'Yield curve'!K507*$K$9/100)</f>
        <v>0.35879646540595161</v>
      </c>
      <c r="L518" s="42">
        <f>EXP(-'Yield curve'!L507*$L$9/100)</f>
        <v>0.32434095054168216</v>
      </c>
      <c r="M518" s="42">
        <f>EXP(-'Yield curve'!M507*$M$9/100)</f>
        <v>0.29327633252448804</v>
      </c>
      <c r="N518" s="42">
        <f>EXP(-'Yield curve'!N507*$N$9/100)</f>
        <v>0.26526127375927788</v>
      </c>
      <c r="O518" s="42">
        <f>EXP(-'Yield curve'!O507*$O$9/100)</f>
        <v>0.23998952558221132</v>
      </c>
      <c r="P518" s="42">
        <f>EXP(-'Yield curve'!P507*$P$9/100)</f>
        <v>0.21718624970359976</v>
      </c>
      <c r="Q518" s="42">
        <f>EXP(-'Yield curve'!Q507*$Q$9/100)</f>
        <v>0.19622761353214774</v>
      </c>
      <c r="R518" s="42">
        <f>EXP(-'Yield curve'!R507*$R$9/100)</f>
        <v>0.17729859329000064</v>
      </c>
      <c r="S518" s="42">
        <f>EXP(-'Yield curve'!S507*$S$9/100)</f>
        <v>0.16020196155653904</v>
      </c>
      <c r="T518" s="42">
        <f>EXP(-'Yield curve'!T507*$T$9/100)</f>
        <v>0.14475972210255431</v>
      </c>
      <c r="U518" s="39">
        <f>EXP(-'Yield curve'!U507*$U$9/100)</f>
        <v>0.13081122834855582</v>
      </c>
      <c r="V518" s="39">
        <f t="shared" si="6"/>
        <v>68.065077451797762</v>
      </c>
      <c r="W518" s="39">
        <f t="shared" si="7"/>
        <v>4.6949727511746975</v>
      </c>
      <c r="X518" s="13"/>
      <c r="Y518" s="39"/>
      <c r="Z518" s="13"/>
      <c r="AA518" s="39">
        <f t="shared" si="15"/>
        <v>-3.8691602958664806E-3</v>
      </c>
    </row>
    <row r="519" spans="1:27">
      <c r="A519" s="237">
        <v>42405</v>
      </c>
      <c r="B519" s="42">
        <f>EXP(-'Yield curve'!B508*$B$9/100)</f>
        <v>0.90492790630210107</v>
      </c>
      <c r="C519" s="42">
        <f>EXP(-'Yield curve'!C508*$C$9/100)</f>
        <v>0.81513625146711</v>
      </c>
      <c r="D519" s="42">
        <f>EXP(-'Yield curve'!D508*$D$9/100)</f>
        <v>0.73484183015172189</v>
      </c>
      <c r="E519" s="42">
        <f>EXP(-'Yield curve'!E508*$E$9/100)</f>
        <v>0.66272178985997043</v>
      </c>
      <c r="F519" s="42">
        <f>EXP(-'Yield curve'!F508*$F$9/100)</f>
        <v>0.59750059461823746</v>
      </c>
      <c r="G519" s="42">
        <f>EXP(-'Yield curve'!G508*$G$9/100)</f>
        <v>0.53950674070829985</v>
      </c>
      <c r="H519" s="42">
        <f>EXP(-'Yield curve'!H508*$H$9/100)</f>
        <v>0.48728797803465007</v>
      </c>
      <c r="I519" s="42">
        <f>EXP(-'Yield curve'!I508*$I$9/100)</f>
        <v>0.44101928838086696</v>
      </c>
      <c r="J519" s="42">
        <f>EXP(-'Yield curve'!J508*$J$9/100)</f>
        <v>0.39943668977046726</v>
      </c>
      <c r="K519" s="42">
        <f>EXP(-'Yield curve'!K508*$K$9/100)</f>
        <v>0.36204020854348745</v>
      </c>
      <c r="L519" s="42">
        <f>EXP(-'Yield curve'!L508*$L$9/100)</f>
        <v>0.32756787286168387</v>
      </c>
      <c r="M519" s="42">
        <f>EXP(-'Yield curve'!M508*$M$9/100)</f>
        <v>0.29646088253202729</v>
      </c>
      <c r="N519" s="42">
        <f>EXP(-'Yield curve'!N508*$N$9/100)</f>
        <v>0.2683830574853926</v>
      </c>
      <c r="O519" s="42">
        <f>EXP(-'Yield curve'!O508*$O$9/100)</f>
        <v>0.24303252423730862</v>
      </c>
      <c r="P519" s="42">
        <f>EXP(-'Yield curve'!P508*$P$9/100)</f>
        <v>0.22013814453292982</v>
      </c>
      <c r="Q519" s="42">
        <f>EXP(-'Yield curve'!Q508*$Q$9/100)</f>
        <v>0.19907373405397516</v>
      </c>
      <c r="R519" s="42">
        <f>EXP(-'Yield curve'!R508*$R$9/100)</f>
        <v>0.18003211992200974</v>
      </c>
      <c r="S519" s="42">
        <f>EXP(-'Yield curve'!S508*$S$9/100)</f>
        <v>0.16281836901357619</v>
      </c>
      <c r="T519" s="42">
        <f>EXP(-'Yield curve'!T508*$T$9/100)</f>
        <v>0.14725639910136751</v>
      </c>
      <c r="U519" s="39">
        <f>EXP(-'Yield curve'!U508*$U$9/100)</f>
        <v>0.1331871496005706</v>
      </c>
      <c r="V519" s="39">
        <f t="shared" si="6"/>
        <v>68.329455066378785</v>
      </c>
      <c r="W519" s="39">
        <f t="shared" si="7"/>
        <v>4.7144578473905074</v>
      </c>
      <c r="X519" s="13"/>
      <c r="Y519" s="39"/>
      <c r="Z519" s="13"/>
      <c r="AA519" s="39">
        <f t="shared" si="15"/>
        <v>-1.0268948064927619E-3</v>
      </c>
    </row>
    <row r="520" spans="1:27">
      <c r="A520" s="237">
        <v>42404</v>
      </c>
      <c r="B520" s="42">
        <f>EXP(-'Yield curve'!B509*$B$9/100)</f>
        <v>0.90483741803595952</v>
      </c>
      <c r="C520" s="42">
        <f>EXP(-'Yield curve'!C509*$C$9/100)</f>
        <v>0.81562547997186485</v>
      </c>
      <c r="D520" s="42">
        <f>EXP(-'Yield curve'!D509*$D$9/100)</f>
        <v>0.73550348549910305</v>
      </c>
      <c r="E520" s="42">
        <f>EXP(-'Yield curve'!E509*$E$9/100)</f>
        <v>0.6636502501363194</v>
      </c>
      <c r="F520" s="42">
        <f>EXP(-'Yield curve'!F509*$F$9/100)</f>
        <v>0.59869679160572919</v>
      </c>
      <c r="G520" s="42">
        <f>EXP(-'Yield curve'!G509*$G$9/100)</f>
        <v>0.54096537718132931</v>
      </c>
      <c r="H520" s="42">
        <f>EXP(-'Yield curve'!H509*$H$9/100)</f>
        <v>0.48899647408176439</v>
      </c>
      <c r="I520" s="42">
        <f>EXP(-'Yield curve'!I509*$I$9/100)</f>
        <v>0.44255080834807514</v>
      </c>
      <c r="J520" s="42">
        <f>EXP(-'Yield curve'!J509*$J$9/100)</f>
        <v>0.40075700817388676</v>
      </c>
      <c r="K520" s="42">
        <f>EXP(-'Yield curve'!K509*$K$9/100)</f>
        <v>0.36312795998045988</v>
      </c>
      <c r="L520" s="42">
        <f>EXP(-'Yield curve'!L509*$L$9/100)</f>
        <v>0.32843379455975286</v>
      </c>
      <c r="M520" s="42">
        <f>EXP(-'Yield curve'!M509*$M$9/100)</f>
        <v>0.29710193012045266</v>
      </c>
      <c r="N520" s="42">
        <f>EXP(-'Yield curve'!N509*$N$9/100)</f>
        <v>0.26880206179345606</v>
      </c>
      <c r="O520" s="42">
        <f>EXP(-'Yield curve'!O509*$O$9/100)</f>
        <v>0.24323675732355521</v>
      </c>
      <c r="P520" s="42">
        <f>EXP(-'Yield curve'!P509*$P$9/100)</f>
        <v>0.22013814453292982</v>
      </c>
      <c r="Q520" s="42">
        <f>EXP(-'Yield curve'!Q509*$Q$9/100)</f>
        <v>0.19901004065056593</v>
      </c>
      <c r="R520" s="42">
        <f>EXP(-'Yield curve'!R509*$R$9/100)</f>
        <v>0.17990973969445589</v>
      </c>
      <c r="S520" s="42">
        <f>EXP(-'Yield curve'!S509*$S$9/100)</f>
        <v>0.16264262009653951</v>
      </c>
      <c r="T520" s="42">
        <f>EXP(-'Yield curve'!T509*$T$9/100)</f>
        <v>0.14703273939916908</v>
      </c>
      <c r="U520" s="39">
        <f>EXP(-'Yield curve'!U509*$U$9/100)</f>
        <v>0.13292104149817452</v>
      </c>
      <c r="V520" s="39">
        <f t="shared" si="6"/>
        <v>68.399694357279969</v>
      </c>
      <c r="W520" s="39">
        <f t="shared" si="7"/>
        <v>4.7152631127400353</v>
      </c>
      <c r="X520" s="13"/>
      <c r="Y520" s="39"/>
      <c r="Z520" s="13"/>
      <c r="AA520" s="39">
        <f t="shared" si="15"/>
        <v>7.4361553992321472E-3</v>
      </c>
    </row>
    <row r="521" spans="1:27">
      <c r="A521" s="237">
        <v>42403</v>
      </c>
      <c r="B521" s="42">
        <f>EXP(-'Yield curve'!B510*$B$9/100)</f>
        <v>0.90528994986850797</v>
      </c>
      <c r="C521" s="42">
        <f>EXP(-'Yield curve'!C510*$C$9/100)</f>
        <v>0.81334492289781113</v>
      </c>
      <c r="D521" s="42">
        <f>EXP(-'Yield curve'!D510*$D$9/100)</f>
        <v>0.73154247104170333</v>
      </c>
      <c r="E521" s="42">
        <f>EXP(-'Yield curve'!E510*$E$9/100)</f>
        <v>0.6591527373094066</v>
      </c>
      <c r="F521" s="42">
        <f>EXP(-'Yield curve'!F510*$F$9/100)</f>
        <v>0.59392632458343608</v>
      </c>
      <c r="G521" s="42">
        <f>EXP(-'Yield curve'!G510*$G$9/100)</f>
        <v>0.53579695766745594</v>
      </c>
      <c r="H521" s="42">
        <f>EXP(-'Yield curve'!H510*$H$9/100)</f>
        <v>0.48355026924998207</v>
      </c>
      <c r="I521" s="42">
        <f>EXP(-'Yield curve'!I510*$I$9/100)</f>
        <v>0.43668929449941024</v>
      </c>
      <c r="J521" s="42">
        <f>EXP(-'Yield curve'!J510*$J$9/100)</f>
        <v>0.39455371037160109</v>
      </c>
      <c r="K521" s="42">
        <f>EXP(-'Yield curve'!K510*$K$9/100)</f>
        <v>0.35665013205257218</v>
      </c>
      <c r="L521" s="42">
        <f>EXP(-'Yield curve'!L510*$L$9/100)</f>
        <v>0.32199476220954915</v>
      </c>
      <c r="M521" s="42">
        <f>EXP(-'Yield curve'!M510*$M$9/100)</f>
        <v>0.29075334003404724</v>
      </c>
      <c r="N521" s="42">
        <f>EXP(-'Yield curve'!N510*$N$9/100)</f>
        <v>0.26258511549584201</v>
      </c>
      <c r="O521" s="42">
        <f>EXP(-'Yield curve'!O510*$O$9/100)</f>
        <v>0.2371837788875242</v>
      </c>
      <c r="P521" s="42">
        <f>EXP(-'Yield curve'!P510*$P$9/100)</f>
        <v>0.21427393766943648</v>
      </c>
      <c r="Q521" s="42">
        <f>EXP(-'Yield curve'!Q510*$Q$9/100)</f>
        <v>0.19342218347138621</v>
      </c>
      <c r="R521" s="42">
        <f>EXP(-'Yield curve'!R510*$R$9/100)</f>
        <v>0.17460657129533699</v>
      </c>
      <c r="S521" s="42">
        <f>EXP(-'Yield curve'!S510*$S$9/100)</f>
        <v>0.15762759842179011</v>
      </c>
      <c r="T521" s="42">
        <f>EXP(-'Yield curve'!T510*$T$9/100)</f>
        <v>0.14230537532554763</v>
      </c>
      <c r="U521" s="39">
        <f>EXP(-'Yield curve'!U510*$U$9/100)</f>
        <v>0.12847769107887502</v>
      </c>
      <c r="V521" s="39">
        <f t="shared" si="6"/>
        <v>67.894817940273526</v>
      </c>
      <c r="W521" s="39">
        <f t="shared" si="7"/>
        <v>4.6776445379381206</v>
      </c>
      <c r="X521" s="13"/>
      <c r="Y521" s="39"/>
      <c r="Z521" s="13"/>
      <c r="AA521" s="39">
        <f t="shared" si="15"/>
        <v>2.7384186012655576E-3</v>
      </c>
    </row>
    <row r="522" spans="1:27">
      <c r="A522" s="237">
        <v>42402</v>
      </c>
      <c r="B522" s="42">
        <f>EXP(-'Yield curve'!B511*$B$9/100)</f>
        <v>0.90438511241277042</v>
      </c>
      <c r="C522" s="42">
        <f>EXP(-'Yield curve'!C511*$C$9/100)</f>
        <v>0.81269450716047664</v>
      </c>
      <c r="D522" s="42">
        <f>EXP(-'Yield curve'!D511*$D$9/100)</f>
        <v>0.73066514657641135</v>
      </c>
      <c r="E522" s="42">
        <f>EXP(-'Yield curve'!E511*$E$9/100)</f>
        <v>0.65757266758197042</v>
      </c>
      <c r="F522" s="42">
        <f>EXP(-'Yield curve'!F511*$F$9/100)</f>
        <v>0.59155536436681511</v>
      </c>
      <c r="G522" s="42">
        <f>EXP(-'Yield curve'!G511*$G$9/100)</f>
        <v>0.53339128817387893</v>
      </c>
      <c r="H522" s="42">
        <f>EXP(-'Yield curve'!H511*$H$9/100)</f>
        <v>0.48118666848170882</v>
      </c>
      <c r="I522" s="42">
        <f>EXP(-'Yield curve'!I511*$I$9/100)</f>
        <v>0.43448233110248363</v>
      </c>
      <c r="J522" s="42">
        <f>EXP(-'Yield curve'!J511*$J$9/100)</f>
        <v>0.39254660890782916</v>
      </c>
      <c r="K522" s="42">
        <f>EXP(-'Yield curve'!K511*$K$9/100)</f>
        <v>0.3548713320980274</v>
      </c>
      <c r="L522" s="42">
        <f>EXP(-'Yield curve'!L511*$L$9/100)</f>
        <v>0.3202991103253936</v>
      </c>
      <c r="M522" s="42">
        <f>EXP(-'Yield curve'!M511*$M$9/100)</f>
        <v>0.28915280314295999</v>
      </c>
      <c r="N522" s="42">
        <f>EXP(-'Yield curve'!N511*$N$9/100)</f>
        <v>0.26108741613889164</v>
      </c>
      <c r="O522" s="42">
        <f>EXP(-'Yield curve'!O511*$O$9/100)</f>
        <v>0.23579323048641057</v>
      </c>
      <c r="P522" s="42">
        <f>EXP(-'Yield curve'!P511*$P$9/100)</f>
        <v>0.21299214327199303</v>
      </c>
      <c r="Q522" s="42">
        <f>EXP(-'Yield curve'!Q511*$Q$9/100)</f>
        <v>0.19212674395024382</v>
      </c>
      <c r="R522" s="42">
        <f>EXP(-'Yield curve'!R511*$R$9/100)</f>
        <v>0.17330538663947195</v>
      </c>
      <c r="S522" s="42">
        <f>EXP(-'Yield curve'!S511*$S$9/100)</f>
        <v>0.15632783037240841</v>
      </c>
      <c r="T522" s="42">
        <f>EXP(-'Yield curve'!T511*$T$9/100)</f>
        <v>0.14101345043465849</v>
      </c>
      <c r="U522" s="39">
        <f>EXP(-'Yield curve'!U511*$U$9/100)</f>
        <v>0.12719931669311715</v>
      </c>
      <c r="V522" s="39">
        <f t="shared" si="6"/>
        <v>67.709401256392468</v>
      </c>
      <c r="W522" s="39">
        <f t="shared" si="7"/>
        <v>4.6680091748993515</v>
      </c>
      <c r="X522" s="13"/>
      <c r="Y522" s="39"/>
      <c r="Z522" s="13"/>
      <c r="AA522" s="39">
        <f t="shared" si="15"/>
        <v>-3.9187460225986737E-3</v>
      </c>
    </row>
    <row r="523" spans="1:27">
      <c r="A523" s="239">
        <v>42401</v>
      </c>
      <c r="B523" s="196">
        <f>EXP(-'Yield curve'!B512*$B$9/100)</f>
        <v>0.90393303288586413</v>
      </c>
      <c r="C523" s="196">
        <f>EXP(-'Yield curve'!C512*$C$9/100)</f>
        <v>0.81399585917592399</v>
      </c>
      <c r="D523" s="196">
        <f>EXP(-'Yield curve'!D512*$D$9/100)</f>
        <v>0.7330803244117684</v>
      </c>
      <c r="E523" s="196">
        <f>EXP(-'Yield curve'!E512*$E$9/100)</f>
        <v>0.66060446965153163</v>
      </c>
      <c r="F523" s="196">
        <f>EXP(-'Yield curve'!F512*$F$9/100)</f>
        <v>0.5951153658775501</v>
      </c>
      <c r="G523" s="196">
        <f>EXP(-'Yield curve'!G512*$G$9/100)</f>
        <v>0.53692331353828626</v>
      </c>
      <c r="H523" s="196">
        <f>EXP(-'Yield curve'!H512*$H$9/100)</f>
        <v>0.4845667917905026</v>
      </c>
      <c r="I523" s="196">
        <f>EXP(-'Yield curve'!I512*$I$9/100)</f>
        <v>0.43773860747811311</v>
      </c>
      <c r="J523" s="196">
        <f>EXP(-'Yield curve'!J512*$J$9/100)</f>
        <v>0.39562044483308639</v>
      </c>
      <c r="K523" s="196">
        <f>EXP(-'Yield curve'!K512*$K$9/100)</f>
        <v>0.3577216889804542</v>
      </c>
      <c r="L523" s="196">
        <f>EXP(-'Yield curve'!L512*$L$9/100)</f>
        <v>0.32305910011650069</v>
      </c>
      <c r="M523" s="196">
        <f>EXP(-'Yield curve'!M512*$M$9/100)</f>
        <v>0.29180193840274754</v>
      </c>
      <c r="N523" s="196">
        <f>EXP(-'Yield curve'!N512*$N$9/100)</f>
        <v>0.26361119700465996</v>
      </c>
      <c r="O523" s="196">
        <f>EXP(-'Yield curve'!O512*$O$9/100)</f>
        <v>0.23818204565160472</v>
      </c>
      <c r="P523" s="196">
        <f>EXP(-'Yield curve'!P512*$P$9/100)</f>
        <v>0.21524034317051757</v>
      </c>
      <c r="Q523" s="196">
        <f>EXP(-'Yield curve'!Q512*$Q$9/100)</f>
        <v>0.19429065878548815</v>
      </c>
      <c r="R523" s="196">
        <f>EXP(-'Yield curve'!R512*$R$9/100)</f>
        <v>0.17538004044805672</v>
      </c>
      <c r="S523" s="196">
        <f>EXP(-'Yield curve'!S512*$S$9/100)</f>
        <v>0.15831002262193877</v>
      </c>
      <c r="T523" s="196">
        <f>EXP(-'Yield curve'!T512*$T$9/100)</f>
        <v>0.14290145673664348</v>
      </c>
      <c r="U523" s="221">
        <f>EXP(-'Yield curve'!U512*$U$9/100)</f>
        <v>0.1289926310365194</v>
      </c>
      <c r="V523" s="221">
        <f t="shared" si="6"/>
        <v>67.975781078125408</v>
      </c>
      <c r="W523" s="221">
        <f t="shared" si="7"/>
        <v>4.6839011941142745</v>
      </c>
      <c r="X523" s="13"/>
      <c r="Y523" s="39"/>
      <c r="Z523" s="13"/>
      <c r="AA523" s="39"/>
    </row>
  </sheetData>
  <mergeCells count="2">
    <mergeCell ref="B18:U18"/>
    <mergeCell ref="A10:U10"/>
  </mergeCells>
  <hyperlinks>
    <hyperlink ref="A19" r:id="rId1" display="https://www.cbr.ru/hd_base/zcyc_params/zcyc/?DateTo=31.01.2018" xr:uid="{00000000-0004-0000-0D00-000000000000}"/>
    <hyperlink ref="A20" r:id="rId2" display="https://www.cbr.ru/hd_base/zcyc_params/zcyc/?DateTo=30.01.2018" xr:uid="{00000000-0004-0000-0D00-000001000000}"/>
    <hyperlink ref="A21" r:id="rId3" display="https://www.cbr.ru/hd_base/zcyc_params/zcyc/?DateTo=29.01.2018" xr:uid="{00000000-0004-0000-0D00-000002000000}"/>
    <hyperlink ref="A22" r:id="rId4" display="https://www.cbr.ru/hd_base/zcyc_params/zcyc/?DateTo=26.01.2018" xr:uid="{00000000-0004-0000-0D00-000003000000}"/>
    <hyperlink ref="A23" r:id="rId5" display="https://www.cbr.ru/hd_base/zcyc_params/zcyc/?DateTo=25.01.2018" xr:uid="{00000000-0004-0000-0D00-000004000000}"/>
    <hyperlink ref="A24" r:id="rId6" display="https://www.cbr.ru/hd_base/zcyc_params/zcyc/?DateTo=24.01.2018" xr:uid="{00000000-0004-0000-0D00-000005000000}"/>
    <hyperlink ref="A25" r:id="rId7" display="https://www.cbr.ru/hd_base/zcyc_params/zcyc/?DateTo=23.01.2018" xr:uid="{00000000-0004-0000-0D00-000006000000}"/>
    <hyperlink ref="A26" r:id="rId8" display="https://www.cbr.ru/hd_base/zcyc_params/zcyc/?DateTo=22.01.2018" xr:uid="{00000000-0004-0000-0D00-000007000000}"/>
    <hyperlink ref="A27" r:id="rId9" display="https://www.cbr.ru/hd_base/zcyc_params/zcyc/?DateTo=19.01.2018" xr:uid="{00000000-0004-0000-0D00-000008000000}"/>
    <hyperlink ref="A28" r:id="rId10" display="https://www.cbr.ru/hd_base/zcyc_params/zcyc/?DateTo=18.01.2018" xr:uid="{00000000-0004-0000-0D00-000009000000}"/>
    <hyperlink ref="A29" r:id="rId11" display="https://www.cbr.ru/hd_base/zcyc_params/zcyc/?DateTo=17.01.2018" xr:uid="{00000000-0004-0000-0D00-00000A000000}"/>
    <hyperlink ref="A30" r:id="rId12" display="https://www.cbr.ru/hd_base/zcyc_params/zcyc/?DateTo=16.01.2018" xr:uid="{00000000-0004-0000-0D00-00000B000000}"/>
    <hyperlink ref="A31" r:id="rId13" display="https://www.cbr.ru/hd_base/zcyc_params/zcyc/?DateTo=15.01.2018" xr:uid="{00000000-0004-0000-0D00-00000C000000}"/>
    <hyperlink ref="A32" r:id="rId14" display="https://www.cbr.ru/hd_base/zcyc_params/zcyc/?DateTo=12.01.2018" xr:uid="{00000000-0004-0000-0D00-00000D000000}"/>
    <hyperlink ref="A33" r:id="rId15" display="https://www.cbr.ru/hd_base/zcyc_params/zcyc/?DateTo=11.01.2018" xr:uid="{00000000-0004-0000-0D00-00000E000000}"/>
    <hyperlink ref="A34" r:id="rId16" display="https://www.cbr.ru/hd_base/zcyc_params/zcyc/?DateTo=10.01.2018" xr:uid="{00000000-0004-0000-0D00-00000F000000}"/>
    <hyperlink ref="A35" r:id="rId17" display="https://www.cbr.ru/hd_base/zcyc_params/zcyc/?DateTo=09.01.2018" xr:uid="{00000000-0004-0000-0D00-000010000000}"/>
    <hyperlink ref="A36" r:id="rId18" display="https://www.cbr.ru/hd_base/zcyc_params/zcyc/?DateTo=05.01.2018" xr:uid="{00000000-0004-0000-0D00-000011000000}"/>
    <hyperlink ref="A37" r:id="rId19" display="https://www.cbr.ru/hd_base/zcyc_params/zcyc/?DateTo=04.01.2018" xr:uid="{00000000-0004-0000-0D00-000012000000}"/>
    <hyperlink ref="A38" r:id="rId20" display="https://www.cbr.ru/hd_base/zcyc_params/zcyc/?DateTo=03.01.2018" xr:uid="{00000000-0004-0000-0D00-000013000000}"/>
    <hyperlink ref="A39" r:id="rId21" display="https://www.cbr.ru/hd_base/zcyc_params/zcyc/?DateTo=29.12.2017" xr:uid="{00000000-0004-0000-0D00-000014000000}"/>
    <hyperlink ref="A40" r:id="rId22" display="https://www.cbr.ru/hd_base/zcyc_params/zcyc/?DateTo=28.12.2017" xr:uid="{00000000-0004-0000-0D00-000015000000}"/>
    <hyperlink ref="A41" r:id="rId23" display="https://www.cbr.ru/hd_base/zcyc_params/zcyc/?DateTo=27.12.2017" xr:uid="{00000000-0004-0000-0D00-000016000000}"/>
    <hyperlink ref="A42" r:id="rId24" display="https://www.cbr.ru/hd_base/zcyc_params/zcyc/?DateTo=26.12.2017" xr:uid="{00000000-0004-0000-0D00-000017000000}"/>
    <hyperlink ref="A43" r:id="rId25" display="https://www.cbr.ru/hd_base/zcyc_params/zcyc/?DateTo=25.12.2017" xr:uid="{00000000-0004-0000-0D00-000018000000}"/>
    <hyperlink ref="A44" r:id="rId26" display="https://www.cbr.ru/hd_base/zcyc_params/zcyc/?DateTo=22.12.2017" xr:uid="{00000000-0004-0000-0D00-000019000000}"/>
    <hyperlink ref="A45" r:id="rId27" display="https://www.cbr.ru/hd_base/zcyc_params/zcyc/?DateTo=21.12.2017" xr:uid="{00000000-0004-0000-0D00-00001A000000}"/>
    <hyperlink ref="A46" r:id="rId28" display="https://www.cbr.ru/hd_base/zcyc_params/zcyc/?DateTo=20.12.2017" xr:uid="{00000000-0004-0000-0D00-00001B000000}"/>
    <hyperlink ref="A47" r:id="rId29" display="https://www.cbr.ru/hd_base/zcyc_params/zcyc/?DateTo=19.12.2017" xr:uid="{00000000-0004-0000-0D00-00001C000000}"/>
    <hyperlink ref="A48" r:id="rId30" display="https://www.cbr.ru/hd_base/zcyc_params/zcyc/?DateTo=18.12.2017" xr:uid="{00000000-0004-0000-0D00-00001D000000}"/>
    <hyperlink ref="A49" r:id="rId31" display="https://www.cbr.ru/hd_base/zcyc_params/zcyc/?DateTo=15.12.2017" xr:uid="{00000000-0004-0000-0D00-00001E000000}"/>
    <hyperlink ref="A50" r:id="rId32" display="https://www.cbr.ru/hd_base/zcyc_params/zcyc/?DateTo=14.12.2017" xr:uid="{00000000-0004-0000-0D00-00001F000000}"/>
    <hyperlink ref="A51" r:id="rId33" display="https://www.cbr.ru/hd_base/zcyc_params/zcyc/?DateTo=13.12.2017" xr:uid="{00000000-0004-0000-0D00-000020000000}"/>
    <hyperlink ref="A52" r:id="rId34" display="https://www.cbr.ru/hd_base/zcyc_params/zcyc/?DateTo=12.12.2017" xr:uid="{00000000-0004-0000-0D00-000021000000}"/>
    <hyperlink ref="A53" r:id="rId35" display="https://www.cbr.ru/hd_base/zcyc_params/zcyc/?DateTo=11.12.2017" xr:uid="{00000000-0004-0000-0D00-000022000000}"/>
    <hyperlink ref="A54" r:id="rId36" display="https://www.cbr.ru/hd_base/zcyc_params/zcyc/?DateTo=08.12.2017" xr:uid="{00000000-0004-0000-0D00-000023000000}"/>
    <hyperlink ref="A55" r:id="rId37" display="https://www.cbr.ru/hd_base/zcyc_params/zcyc/?DateTo=07.12.2017" xr:uid="{00000000-0004-0000-0D00-000024000000}"/>
    <hyperlink ref="A56" r:id="rId38" display="https://www.cbr.ru/hd_base/zcyc_params/zcyc/?DateTo=06.12.2017" xr:uid="{00000000-0004-0000-0D00-000025000000}"/>
    <hyperlink ref="A57" r:id="rId39" display="https://www.cbr.ru/hd_base/zcyc_params/zcyc/?DateTo=05.12.2017" xr:uid="{00000000-0004-0000-0D00-000026000000}"/>
    <hyperlink ref="A58" r:id="rId40" display="https://www.cbr.ru/hd_base/zcyc_params/zcyc/?DateTo=04.12.2017" xr:uid="{00000000-0004-0000-0D00-000027000000}"/>
    <hyperlink ref="A59" r:id="rId41" display="https://www.cbr.ru/hd_base/zcyc_params/zcyc/?DateTo=01.12.2017" xr:uid="{00000000-0004-0000-0D00-000028000000}"/>
    <hyperlink ref="A60" r:id="rId42" display="https://www.cbr.ru/hd_base/zcyc_params/zcyc/?DateTo=30.11.2017" xr:uid="{00000000-0004-0000-0D00-000029000000}"/>
    <hyperlink ref="A61" r:id="rId43" display="https://www.cbr.ru/hd_base/zcyc_params/zcyc/?DateTo=29.11.2017" xr:uid="{00000000-0004-0000-0D00-00002A000000}"/>
    <hyperlink ref="A62" r:id="rId44" display="https://www.cbr.ru/hd_base/zcyc_params/zcyc/?DateTo=28.11.2017" xr:uid="{00000000-0004-0000-0D00-00002B000000}"/>
    <hyperlink ref="A63" r:id="rId45" display="https://www.cbr.ru/hd_base/zcyc_params/zcyc/?DateTo=27.11.2017" xr:uid="{00000000-0004-0000-0D00-00002C000000}"/>
    <hyperlink ref="A64" r:id="rId46" display="https://www.cbr.ru/hd_base/zcyc_params/zcyc/?DateTo=24.11.2017" xr:uid="{00000000-0004-0000-0D00-00002D000000}"/>
    <hyperlink ref="A65" r:id="rId47" display="https://www.cbr.ru/hd_base/zcyc_params/zcyc/?DateTo=23.11.2017" xr:uid="{00000000-0004-0000-0D00-00002E000000}"/>
    <hyperlink ref="A66" r:id="rId48" display="https://www.cbr.ru/hd_base/zcyc_params/zcyc/?DateTo=22.11.2017" xr:uid="{00000000-0004-0000-0D00-00002F000000}"/>
    <hyperlink ref="A67" r:id="rId49" display="https://www.cbr.ru/hd_base/zcyc_params/zcyc/?DateTo=21.11.2017" xr:uid="{00000000-0004-0000-0D00-000030000000}"/>
    <hyperlink ref="A68" r:id="rId50" display="https://www.cbr.ru/hd_base/zcyc_params/zcyc/?DateTo=20.11.2017" xr:uid="{00000000-0004-0000-0D00-000031000000}"/>
    <hyperlink ref="A69" r:id="rId51" display="https://www.cbr.ru/hd_base/zcyc_params/zcyc/?DateTo=17.11.2017" xr:uid="{00000000-0004-0000-0D00-000032000000}"/>
    <hyperlink ref="A70" r:id="rId52" display="https://www.cbr.ru/hd_base/zcyc_params/zcyc/?DateTo=16.11.2017" xr:uid="{00000000-0004-0000-0D00-000033000000}"/>
    <hyperlink ref="A71" r:id="rId53" display="https://www.cbr.ru/hd_base/zcyc_params/zcyc/?DateTo=15.11.2017" xr:uid="{00000000-0004-0000-0D00-000034000000}"/>
    <hyperlink ref="A72" r:id="rId54" display="https://www.cbr.ru/hd_base/zcyc_params/zcyc/?DateTo=14.11.2017" xr:uid="{00000000-0004-0000-0D00-000035000000}"/>
    <hyperlink ref="A73" r:id="rId55" display="https://www.cbr.ru/hd_base/zcyc_params/zcyc/?DateTo=13.11.2017" xr:uid="{00000000-0004-0000-0D00-000036000000}"/>
    <hyperlink ref="A74" r:id="rId56" display="https://www.cbr.ru/hd_base/zcyc_params/zcyc/?DateTo=10.11.2017" xr:uid="{00000000-0004-0000-0D00-000037000000}"/>
    <hyperlink ref="A75" r:id="rId57" display="https://www.cbr.ru/hd_base/zcyc_params/zcyc/?DateTo=09.11.2017" xr:uid="{00000000-0004-0000-0D00-000038000000}"/>
    <hyperlink ref="A76" r:id="rId58" display="https://www.cbr.ru/hd_base/zcyc_params/zcyc/?DateTo=08.11.2017" xr:uid="{00000000-0004-0000-0D00-000039000000}"/>
    <hyperlink ref="A77" r:id="rId59" display="https://www.cbr.ru/hd_base/zcyc_params/zcyc/?DateTo=07.11.2017" xr:uid="{00000000-0004-0000-0D00-00003A000000}"/>
    <hyperlink ref="A78" r:id="rId60" display="https://www.cbr.ru/hd_base/zcyc_params/zcyc/?DateTo=03.11.2017" xr:uid="{00000000-0004-0000-0D00-00003B000000}"/>
    <hyperlink ref="A79" r:id="rId61" display="https://www.cbr.ru/hd_base/zcyc_params/zcyc/?DateTo=02.11.2017" xr:uid="{00000000-0004-0000-0D00-00003C000000}"/>
    <hyperlink ref="A80" r:id="rId62" display="https://www.cbr.ru/hd_base/zcyc_params/zcyc/?DateTo=01.11.2017" xr:uid="{00000000-0004-0000-0D00-00003D000000}"/>
    <hyperlink ref="A81" r:id="rId63" display="https://www.cbr.ru/hd_base/zcyc_params/zcyc/?DateTo=31.10.2017" xr:uid="{00000000-0004-0000-0D00-00003E000000}"/>
    <hyperlink ref="A82" r:id="rId64" display="https://www.cbr.ru/hd_base/zcyc_params/zcyc/?DateTo=30.10.2017" xr:uid="{00000000-0004-0000-0D00-00003F000000}"/>
    <hyperlink ref="A83" r:id="rId65" display="https://www.cbr.ru/hd_base/zcyc_params/zcyc/?DateTo=27.10.2017" xr:uid="{00000000-0004-0000-0D00-000040000000}"/>
    <hyperlink ref="A84" r:id="rId66" display="https://www.cbr.ru/hd_base/zcyc_params/zcyc/?DateTo=26.10.2017" xr:uid="{00000000-0004-0000-0D00-000041000000}"/>
    <hyperlink ref="A85" r:id="rId67" display="https://www.cbr.ru/hd_base/zcyc_params/zcyc/?DateTo=25.10.2017" xr:uid="{00000000-0004-0000-0D00-000042000000}"/>
    <hyperlink ref="A86" r:id="rId68" display="https://www.cbr.ru/hd_base/zcyc_params/zcyc/?DateTo=24.10.2017" xr:uid="{00000000-0004-0000-0D00-000043000000}"/>
    <hyperlink ref="A87" r:id="rId69" display="https://www.cbr.ru/hd_base/zcyc_params/zcyc/?DateTo=23.10.2017" xr:uid="{00000000-0004-0000-0D00-000044000000}"/>
    <hyperlink ref="A88" r:id="rId70" display="https://www.cbr.ru/hd_base/zcyc_params/zcyc/?DateTo=20.10.2017" xr:uid="{00000000-0004-0000-0D00-000045000000}"/>
    <hyperlink ref="A89" r:id="rId71" display="https://www.cbr.ru/hd_base/zcyc_params/zcyc/?DateTo=19.10.2017" xr:uid="{00000000-0004-0000-0D00-000046000000}"/>
    <hyperlink ref="A90" r:id="rId72" display="https://www.cbr.ru/hd_base/zcyc_params/zcyc/?DateTo=18.10.2017" xr:uid="{00000000-0004-0000-0D00-000047000000}"/>
    <hyperlink ref="A91" r:id="rId73" display="https://www.cbr.ru/hd_base/zcyc_params/zcyc/?DateTo=17.10.2017" xr:uid="{00000000-0004-0000-0D00-000048000000}"/>
    <hyperlink ref="A92" r:id="rId74" display="https://www.cbr.ru/hd_base/zcyc_params/zcyc/?DateTo=16.10.2017" xr:uid="{00000000-0004-0000-0D00-000049000000}"/>
    <hyperlink ref="A93" r:id="rId75" display="https://www.cbr.ru/hd_base/zcyc_params/zcyc/?DateTo=13.10.2017" xr:uid="{00000000-0004-0000-0D00-00004A000000}"/>
    <hyperlink ref="A94" r:id="rId76" display="https://www.cbr.ru/hd_base/zcyc_params/zcyc/?DateTo=12.10.2017" xr:uid="{00000000-0004-0000-0D00-00004B000000}"/>
    <hyperlink ref="A95" r:id="rId77" display="https://www.cbr.ru/hd_base/zcyc_params/zcyc/?DateTo=11.10.2017" xr:uid="{00000000-0004-0000-0D00-00004C000000}"/>
    <hyperlink ref="A96" r:id="rId78" display="https://www.cbr.ru/hd_base/zcyc_params/zcyc/?DateTo=10.10.2017" xr:uid="{00000000-0004-0000-0D00-00004D000000}"/>
    <hyperlink ref="A97" r:id="rId79" display="https://www.cbr.ru/hd_base/zcyc_params/zcyc/?DateTo=09.10.2017" xr:uid="{00000000-0004-0000-0D00-00004E000000}"/>
    <hyperlink ref="A98" r:id="rId80" display="https://www.cbr.ru/hd_base/zcyc_params/zcyc/?DateTo=06.10.2017" xr:uid="{00000000-0004-0000-0D00-00004F000000}"/>
    <hyperlink ref="A99" r:id="rId81" display="https://www.cbr.ru/hd_base/zcyc_params/zcyc/?DateTo=05.10.2017" xr:uid="{00000000-0004-0000-0D00-000050000000}"/>
    <hyperlink ref="A100" r:id="rId82" display="https://www.cbr.ru/hd_base/zcyc_params/zcyc/?DateTo=04.10.2017" xr:uid="{00000000-0004-0000-0D00-000051000000}"/>
    <hyperlink ref="A101" r:id="rId83" display="https://www.cbr.ru/hd_base/zcyc_params/zcyc/?DateTo=03.10.2017" xr:uid="{00000000-0004-0000-0D00-000052000000}"/>
    <hyperlink ref="A102" r:id="rId84" display="https://www.cbr.ru/hd_base/zcyc_params/zcyc/?DateTo=02.10.2017" xr:uid="{00000000-0004-0000-0D00-000053000000}"/>
    <hyperlink ref="A103" r:id="rId85" display="https://www.cbr.ru/hd_base/zcyc_params/zcyc/?DateTo=29.09.2017" xr:uid="{00000000-0004-0000-0D00-000054000000}"/>
    <hyperlink ref="A104" r:id="rId86" display="https://www.cbr.ru/hd_base/zcyc_params/zcyc/?DateTo=28.09.2017" xr:uid="{00000000-0004-0000-0D00-000055000000}"/>
    <hyperlink ref="A105" r:id="rId87" display="https://www.cbr.ru/hd_base/zcyc_params/zcyc/?DateTo=27.09.2017" xr:uid="{00000000-0004-0000-0D00-000056000000}"/>
    <hyperlink ref="A106" r:id="rId88" display="https://www.cbr.ru/hd_base/zcyc_params/zcyc/?DateTo=26.09.2017" xr:uid="{00000000-0004-0000-0D00-000057000000}"/>
    <hyperlink ref="A107" r:id="rId89" display="https://www.cbr.ru/hd_base/zcyc_params/zcyc/?DateTo=25.09.2017" xr:uid="{00000000-0004-0000-0D00-000058000000}"/>
    <hyperlink ref="A108" r:id="rId90" display="https://www.cbr.ru/hd_base/zcyc_params/zcyc/?DateTo=22.09.2017" xr:uid="{00000000-0004-0000-0D00-000059000000}"/>
    <hyperlink ref="A109" r:id="rId91" display="https://www.cbr.ru/hd_base/zcyc_params/zcyc/?DateTo=21.09.2017" xr:uid="{00000000-0004-0000-0D00-00005A000000}"/>
    <hyperlink ref="A110" r:id="rId92" display="https://www.cbr.ru/hd_base/zcyc_params/zcyc/?DateTo=20.09.2017" xr:uid="{00000000-0004-0000-0D00-00005B000000}"/>
    <hyperlink ref="A111" r:id="rId93" display="https://www.cbr.ru/hd_base/zcyc_params/zcyc/?DateTo=19.09.2017" xr:uid="{00000000-0004-0000-0D00-00005C000000}"/>
    <hyperlink ref="A112" r:id="rId94" display="https://www.cbr.ru/hd_base/zcyc_params/zcyc/?DateTo=18.09.2017" xr:uid="{00000000-0004-0000-0D00-00005D000000}"/>
    <hyperlink ref="A113" r:id="rId95" display="https://www.cbr.ru/hd_base/zcyc_params/zcyc/?DateTo=15.09.2017" xr:uid="{00000000-0004-0000-0D00-00005E000000}"/>
    <hyperlink ref="A114" r:id="rId96" display="https://www.cbr.ru/hd_base/zcyc_params/zcyc/?DateTo=14.09.2017" xr:uid="{00000000-0004-0000-0D00-00005F000000}"/>
    <hyperlink ref="A115" r:id="rId97" display="https://www.cbr.ru/hd_base/zcyc_params/zcyc/?DateTo=13.09.2017" xr:uid="{00000000-0004-0000-0D00-000060000000}"/>
    <hyperlink ref="A116" r:id="rId98" display="https://www.cbr.ru/hd_base/zcyc_params/zcyc/?DateTo=12.09.2017" xr:uid="{00000000-0004-0000-0D00-000061000000}"/>
    <hyperlink ref="A117" r:id="rId99" display="https://www.cbr.ru/hd_base/zcyc_params/zcyc/?DateTo=11.09.2017" xr:uid="{00000000-0004-0000-0D00-000062000000}"/>
    <hyperlink ref="A118" r:id="rId100" display="https://www.cbr.ru/hd_base/zcyc_params/zcyc/?DateTo=08.09.2017" xr:uid="{00000000-0004-0000-0D00-000063000000}"/>
    <hyperlink ref="A119" r:id="rId101" display="https://www.cbr.ru/hd_base/zcyc_params/zcyc/?DateTo=07.09.2017" xr:uid="{00000000-0004-0000-0D00-000064000000}"/>
    <hyperlink ref="A120" r:id="rId102" display="https://www.cbr.ru/hd_base/zcyc_params/zcyc/?DateTo=06.09.2017" xr:uid="{00000000-0004-0000-0D00-000065000000}"/>
    <hyperlink ref="A121" r:id="rId103" display="https://www.cbr.ru/hd_base/zcyc_params/zcyc/?DateTo=05.09.2017" xr:uid="{00000000-0004-0000-0D00-000066000000}"/>
    <hyperlink ref="A122" r:id="rId104" display="https://www.cbr.ru/hd_base/zcyc_params/zcyc/?DateTo=04.09.2017" xr:uid="{00000000-0004-0000-0D00-000067000000}"/>
    <hyperlink ref="A123" r:id="rId105" display="https://www.cbr.ru/hd_base/zcyc_params/zcyc/?DateTo=01.09.2017" xr:uid="{00000000-0004-0000-0D00-000068000000}"/>
    <hyperlink ref="A124" r:id="rId106" display="https://www.cbr.ru/hd_base/zcyc_params/zcyc/?DateTo=31.08.2017" xr:uid="{00000000-0004-0000-0D00-000069000000}"/>
    <hyperlink ref="A125" r:id="rId107" display="https://www.cbr.ru/hd_base/zcyc_params/zcyc/?DateTo=30.08.2017" xr:uid="{00000000-0004-0000-0D00-00006A000000}"/>
    <hyperlink ref="A126" r:id="rId108" display="https://www.cbr.ru/hd_base/zcyc_params/zcyc/?DateTo=29.08.2017" xr:uid="{00000000-0004-0000-0D00-00006B000000}"/>
    <hyperlink ref="A127" r:id="rId109" display="https://www.cbr.ru/hd_base/zcyc_params/zcyc/?DateTo=28.08.2017" xr:uid="{00000000-0004-0000-0D00-00006C000000}"/>
    <hyperlink ref="A128" r:id="rId110" display="https://www.cbr.ru/hd_base/zcyc_params/zcyc/?DateTo=25.08.2017" xr:uid="{00000000-0004-0000-0D00-00006D000000}"/>
    <hyperlink ref="A129" r:id="rId111" display="https://www.cbr.ru/hd_base/zcyc_params/zcyc/?DateTo=24.08.2017" xr:uid="{00000000-0004-0000-0D00-00006E000000}"/>
    <hyperlink ref="A130" r:id="rId112" display="https://www.cbr.ru/hd_base/zcyc_params/zcyc/?DateTo=23.08.2017" xr:uid="{00000000-0004-0000-0D00-00006F000000}"/>
    <hyperlink ref="A131" r:id="rId113" display="https://www.cbr.ru/hd_base/zcyc_params/zcyc/?DateTo=22.08.2017" xr:uid="{00000000-0004-0000-0D00-000070000000}"/>
    <hyperlink ref="A132" r:id="rId114" display="https://www.cbr.ru/hd_base/zcyc_params/zcyc/?DateTo=21.08.2017" xr:uid="{00000000-0004-0000-0D00-000071000000}"/>
    <hyperlink ref="A133" r:id="rId115" display="https://www.cbr.ru/hd_base/zcyc_params/zcyc/?DateTo=18.08.2017" xr:uid="{00000000-0004-0000-0D00-000072000000}"/>
    <hyperlink ref="A134" r:id="rId116" display="https://www.cbr.ru/hd_base/zcyc_params/zcyc/?DateTo=17.08.2017" xr:uid="{00000000-0004-0000-0D00-000073000000}"/>
    <hyperlink ref="A135" r:id="rId117" display="https://www.cbr.ru/hd_base/zcyc_params/zcyc/?DateTo=16.08.2017" xr:uid="{00000000-0004-0000-0D00-000074000000}"/>
    <hyperlink ref="A136" r:id="rId118" display="https://www.cbr.ru/hd_base/zcyc_params/zcyc/?DateTo=15.08.2017" xr:uid="{00000000-0004-0000-0D00-000075000000}"/>
    <hyperlink ref="A137" r:id="rId119" display="https://www.cbr.ru/hd_base/zcyc_params/zcyc/?DateTo=14.08.2017" xr:uid="{00000000-0004-0000-0D00-000076000000}"/>
    <hyperlink ref="A138" r:id="rId120" display="https://www.cbr.ru/hd_base/zcyc_params/zcyc/?DateTo=11.08.2017" xr:uid="{00000000-0004-0000-0D00-000077000000}"/>
    <hyperlink ref="A139" r:id="rId121" display="https://www.cbr.ru/hd_base/zcyc_params/zcyc/?DateTo=10.08.2017" xr:uid="{00000000-0004-0000-0D00-000078000000}"/>
    <hyperlink ref="A140" r:id="rId122" display="https://www.cbr.ru/hd_base/zcyc_params/zcyc/?DateTo=09.08.2017" xr:uid="{00000000-0004-0000-0D00-000079000000}"/>
    <hyperlink ref="A141" r:id="rId123" display="https://www.cbr.ru/hd_base/zcyc_params/zcyc/?DateTo=08.08.2017" xr:uid="{00000000-0004-0000-0D00-00007A000000}"/>
    <hyperlink ref="A142" r:id="rId124" display="https://www.cbr.ru/hd_base/zcyc_params/zcyc/?DateTo=07.08.2017" xr:uid="{00000000-0004-0000-0D00-00007B000000}"/>
    <hyperlink ref="A143" r:id="rId125" display="https://www.cbr.ru/hd_base/zcyc_params/zcyc/?DateTo=04.08.2017" xr:uid="{00000000-0004-0000-0D00-00007C000000}"/>
    <hyperlink ref="A144" r:id="rId126" display="https://www.cbr.ru/hd_base/zcyc_params/zcyc/?DateTo=03.08.2017" xr:uid="{00000000-0004-0000-0D00-00007D000000}"/>
    <hyperlink ref="A145" r:id="rId127" display="https://www.cbr.ru/hd_base/zcyc_params/zcyc/?DateTo=02.08.2017" xr:uid="{00000000-0004-0000-0D00-00007E000000}"/>
    <hyperlink ref="A146" r:id="rId128" display="https://www.cbr.ru/hd_base/zcyc_params/zcyc/?DateTo=01.08.2017" xr:uid="{00000000-0004-0000-0D00-00007F000000}"/>
    <hyperlink ref="A147" r:id="rId129" display="https://www.cbr.ru/hd_base/zcyc_params/zcyc/?DateTo=31.07.2017" xr:uid="{00000000-0004-0000-0D00-000080000000}"/>
    <hyperlink ref="A148" r:id="rId130" display="https://www.cbr.ru/hd_base/zcyc_params/zcyc/?DateTo=28.07.2017" xr:uid="{00000000-0004-0000-0D00-000081000000}"/>
    <hyperlink ref="A149" r:id="rId131" display="https://www.cbr.ru/hd_base/zcyc_params/zcyc/?DateTo=27.07.2017" xr:uid="{00000000-0004-0000-0D00-000082000000}"/>
    <hyperlink ref="A150" r:id="rId132" display="https://www.cbr.ru/hd_base/zcyc_params/zcyc/?DateTo=26.07.2017" xr:uid="{00000000-0004-0000-0D00-000083000000}"/>
    <hyperlink ref="A151" r:id="rId133" display="https://www.cbr.ru/hd_base/zcyc_params/zcyc/?DateTo=25.07.2017" xr:uid="{00000000-0004-0000-0D00-000084000000}"/>
    <hyperlink ref="A152" r:id="rId134" display="https://www.cbr.ru/hd_base/zcyc_params/zcyc/?DateTo=24.07.2017" xr:uid="{00000000-0004-0000-0D00-000085000000}"/>
    <hyperlink ref="A153" r:id="rId135" display="https://www.cbr.ru/hd_base/zcyc_params/zcyc/?DateTo=21.07.2017" xr:uid="{00000000-0004-0000-0D00-000086000000}"/>
    <hyperlink ref="A154" r:id="rId136" display="https://www.cbr.ru/hd_base/zcyc_params/zcyc/?DateTo=20.07.2017" xr:uid="{00000000-0004-0000-0D00-000087000000}"/>
    <hyperlink ref="A155" r:id="rId137" display="https://www.cbr.ru/hd_base/zcyc_params/zcyc/?DateTo=19.07.2017" xr:uid="{00000000-0004-0000-0D00-000088000000}"/>
    <hyperlink ref="A156" r:id="rId138" display="https://www.cbr.ru/hd_base/zcyc_params/zcyc/?DateTo=18.07.2017" xr:uid="{00000000-0004-0000-0D00-000089000000}"/>
    <hyperlink ref="A157" r:id="rId139" display="https://www.cbr.ru/hd_base/zcyc_params/zcyc/?DateTo=17.07.2017" xr:uid="{00000000-0004-0000-0D00-00008A000000}"/>
    <hyperlink ref="A158" r:id="rId140" display="https://www.cbr.ru/hd_base/zcyc_params/zcyc/?DateTo=14.07.2017" xr:uid="{00000000-0004-0000-0D00-00008B000000}"/>
    <hyperlink ref="A159" r:id="rId141" display="https://www.cbr.ru/hd_base/zcyc_params/zcyc/?DateTo=13.07.2017" xr:uid="{00000000-0004-0000-0D00-00008C000000}"/>
    <hyperlink ref="A160" r:id="rId142" display="https://www.cbr.ru/hd_base/zcyc_params/zcyc/?DateTo=12.07.2017" xr:uid="{00000000-0004-0000-0D00-00008D000000}"/>
    <hyperlink ref="A161" r:id="rId143" display="https://www.cbr.ru/hd_base/zcyc_params/zcyc/?DateTo=11.07.2017" xr:uid="{00000000-0004-0000-0D00-00008E000000}"/>
    <hyperlink ref="A162" r:id="rId144" display="https://www.cbr.ru/hd_base/zcyc_params/zcyc/?DateTo=10.07.2017" xr:uid="{00000000-0004-0000-0D00-00008F000000}"/>
    <hyperlink ref="A163" r:id="rId145" display="https://www.cbr.ru/hd_base/zcyc_params/zcyc/?DateTo=07.07.2017" xr:uid="{00000000-0004-0000-0D00-000090000000}"/>
    <hyperlink ref="A164" r:id="rId146" display="https://www.cbr.ru/hd_base/zcyc_params/zcyc/?DateTo=06.07.2017" xr:uid="{00000000-0004-0000-0D00-000091000000}"/>
    <hyperlink ref="A165" r:id="rId147" display="https://www.cbr.ru/hd_base/zcyc_params/zcyc/?DateTo=05.07.2017" xr:uid="{00000000-0004-0000-0D00-000092000000}"/>
    <hyperlink ref="A166" r:id="rId148" display="https://www.cbr.ru/hd_base/zcyc_params/zcyc/?DateTo=04.07.2017" xr:uid="{00000000-0004-0000-0D00-000093000000}"/>
    <hyperlink ref="A167" r:id="rId149" display="https://www.cbr.ru/hd_base/zcyc_params/zcyc/?DateTo=03.07.2017" xr:uid="{00000000-0004-0000-0D00-000094000000}"/>
    <hyperlink ref="A168" r:id="rId150" display="https://www.cbr.ru/hd_base/zcyc_params/zcyc/?DateTo=30.06.2017" xr:uid="{00000000-0004-0000-0D00-000095000000}"/>
    <hyperlink ref="A169" r:id="rId151" display="https://www.cbr.ru/hd_base/zcyc_params/zcyc/?DateTo=29.06.2017" xr:uid="{00000000-0004-0000-0D00-000096000000}"/>
    <hyperlink ref="A170" r:id="rId152" display="https://www.cbr.ru/hd_base/zcyc_params/zcyc/?DateTo=28.06.2017" xr:uid="{00000000-0004-0000-0D00-000097000000}"/>
    <hyperlink ref="A171" r:id="rId153" display="https://www.cbr.ru/hd_base/zcyc_params/zcyc/?DateTo=27.06.2017" xr:uid="{00000000-0004-0000-0D00-000098000000}"/>
    <hyperlink ref="A172" r:id="rId154" display="https://www.cbr.ru/hd_base/zcyc_params/zcyc/?DateTo=26.06.2017" xr:uid="{00000000-0004-0000-0D00-000099000000}"/>
    <hyperlink ref="A173" r:id="rId155" display="https://www.cbr.ru/hd_base/zcyc_params/zcyc/?DateTo=23.06.2017" xr:uid="{00000000-0004-0000-0D00-00009A000000}"/>
    <hyperlink ref="A174" r:id="rId156" display="https://www.cbr.ru/hd_base/zcyc_params/zcyc/?DateTo=22.06.2017" xr:uid="{00000000-0004-0000-0D00-00009B000000}"/>
    <hyperlink ref="A175" r:id="rId157" display="https://www.cbr.ru/hd_base/zcyc_params/zcyc/?DateTo=21.06.2017" xr:uid="{00000000-0004-0000-0D00-00009C000000}"/>
    <hyperlink ref="A176" r:id="rId158" display="https://www.cbr.ru/hd_base/zcyc_params/zcyc/?DateTo=20.06.2017" xr:uid="{00000000-0004-0000-0D00-00009D000000}"/>
    <hyperlink ref="A177" r:id="rId159" display="https://www.cbr.ru/hd_base/zcyc_params/zcyc/?DateTo=19.06.2017" xr:uid="{00000000-0004-0000-0D00-00009E000000}"/>
    <hyperlink ref="A178" r:id="rId160" display="https://www.cbr.ru/hd_base/zcyc_params/zcyc/?DateTo=16.06.2017" xr:uid="{00000000-0004-0000-0D00-00009F000000}"/>
    <hyperlink ref="A179" r:id="rId161" display="https://www.cbr.ru/hd_base/zcyc_params/zcyc/?DateTo=15.06.2017" xr:uid="{00000000-0004-0000-0D00-0000A0000000}"/>
    <hyperlink ref="A180" r:id="rId162" display="https://www.cbr.ru/hd_base/zcyc_params/zcyc/?DateTo=14.06.2017" xr:uid="{00000000-0004-0000-0D00-0000A1000000}"/>
    <hyperlink ref="A181" r:id="rId163" display="https://www.cbr.ru/hd_base/zcyc_params/zcyc/?DateTo=13.06.2017" xr:uid="{00000000-0004-0000-0D00-0000A2000000}"/>
    <hyperlink ref="A182" r:id="rId164" display="https://www.cbr.ru/hd_base/zcyc_params/zcyc/?DateTo=09.06.2017" xr:uid="{00000000-0004-0000-0D00-0000A3000000}"/>
    <hyperlink ref="A183" r:id="rId165" display="https://www.cbr.ru/hd_base/zcyc_params/zcyc/?DateTo=08.06.2017" xr:uid="{00000000-0004-0000-0D00-0000A4000000}"/>
    <hyperlink ref="A184" r:id="rId166" display="https://www.cbr.ru/hd_base/zcyc_params/zcyc/?DateTo=07.06.2017" xr:uid="{00000000-0004-0000-0D00-0000A5000000}"/>
    <hyperlink ref="A185" r:id="rId167" display="https://www.cbr.ru/hd_base/zcyc_params/zcyc/?DateTo=06.06.2017" xr:uid="{00000000-0004-0000-0D00-0000A6000000}"/>
    <hyperlink ref="A186" r:id="rId168" display="https://www.cbr.ru/hd_base/zcyc_params/zcyc/?DateTo=05.06.2017" xr:uid="{00000000-0004-0000-0D00-0000A7000000}"/>
    <hyperlink ref="A187" r:id="rId169" display="https://www.cbr.ru/hd_base/zcyc_params/zcyc/?DateTo=02.06.2017" xr:uid="{00000000-0004-0000-0D00-0000A8000000}"/>
    <hyperlink ref="A188" r:id="rId170" display="https://www.cbr.ru/hd_base/zcyc_params/zcyc/?DateTo=01.06.2017" xr:uid="{00000000-0004-0000-0D00-0000A9000000}"/>
    <hyperlink ref="A189" r:id="rId171" display="https://www.cbr.ru/hd_base/zcyc_params/zcyc/?DateTo=31.05.2017" xr:uid="{00000000-0004-0000-0D00-0000AA000000}"/>
    <hyperlink ref="A190" r:id="rId172" display="https://www.cbr.ru/hd_base/zcyc_params/zcyc/?DateTo=30.05.2017" xr:uid="{00000000-0004-0000-0D00-0000AB000000}"/>
    <hyperlink ref="A191" r:id="rId173" display="https://www.cbr.ru/hd_base/zcyc_params/zcyc/?DateTo=29.05.2017" xr:uid="{00000000-0004-0000-0D00-0000AC000000}"/>
    <hyperlink ref="A192" r:id="rId174" display="https://www.cbr.ru/hd_base/zcyc_params/zcyc/?DateTo=26.05.2017" xr:uid="{00000000-0004-0000-0D00-0000AD000000}"/>
    <hyperlink ref="A193" r:id="rId175" display="https://www.cbr.ru/hd_base/zcyc_params/zcyc/?DateTo=25.05.2017" xr:uid="{00000000-0004-0000-0D00-0000AE000000}"/>
    <hyperlink ref="A194" r:id="rId176" display="https://www.cbr.ru/hd_base/zcyc_params/zcyc/?DateTo=24.05.2017" xr:uid="{00000000-0004-0000-0D00-0000AF000000}"/>
    <hyperlink ref="A195" r:id="rId177" display="https://www.cbr.ru/hd_base/zcyc_params/zcyc/?DateTo=23.05.2017" xr:uid="{00000000-0004-0000-0D00-0000B0000000}"/>
    <hyperlink ref="A196" r:id="rId178" display="https://www.cbr.ru/hd_base/zcyc_params/zcyc/?DateTo=22.05.2017" xr:uid="{00000000-0004-0000-0D00-0000B1000000}"/>
    <hyperlink ref="A197" r:id="rId179" display="https://www.cbr.ru/hd_base/zcyc_params/zcyc/?DateTo=19.05.2017" xr:uid="{00000000-0004-0000-0D00-0000B2000000}"/>
    <hyperlink ref="A198" r:id="rId180" display="https://www.cbr.ru/hd_base/zcyc_params/zcyc/?DateTo=18.05.2017" xr:uid="{00000000-0004-0000-0D00-0000B3000000}"/>
    <hyperlink ref="A199" r:id="rId181" display="https://www.cbr.ru/hd_base/zcyc_params/zcyc/?DateTo=17.05.2017" xr:uid="{00000000-0004-0000-0D00-0000B4000000}"/>
    <hyperlink ref="A200" r:id="rId182" display="https://www.cbr.ru/hd_base/zcyc_params/zcyc/?DateTo=16.05.2017" xr:uid="{00000000-0004-0000-0D00-0000B5000000}"/>
    <hyperlink ref="A201" r:id="rId183" display="https://www.cbr.ru/hd_base/zcyc_params/zcyc/?DateTo=15.05.2017" xr:uid="{00000000-0004-0000-0D00-0000B6000000}"/>
    <hyperlink ref="A202" r:id="rId184" display="https://www.cbr.ru/hd_base/zcyc_params/zcyc/?DateTo=12.05.2017" xr:uid="{00000000-0004-0000-0D00-0000B7000000}"/>
    <hyperlink ref="A203" r:id="rId185" display="https://www.cbr.ru/hd_base/zcyc_params/zcyc/?DateTo=11.05.2017" xr:uid="{00000000-0004-0000-0D00-0000B8000000}"/>
    <hyperlink ref="A204" r:id="rId186" display="https://www.cbr.ru/hd_base/zcyc_params/zcyc/?DateTo=10.05.2017" xr:uid="{00000000-0004-0000-0D00-0000B9000000}"/>
    <hyperlink ref="A205" r:id="rId187" display="https://www.cbr.ru/hd_base/zcyc_params/zcyc/?DateTo=05.05.2017" xr:uid="{00000000-0004-0000-0D00-0000BA000000}"/>
    <hyperlink ref="A206" r:id="rId188" display="https://www.cbr.ru/hd_base/zcyc_params/zcyc/?DateTo=04.05.2017" xr:uid="{00000000-0004-0000-0D00-0000BB000000}"/>
    <hyperlink ref="A207" r:id="rId189" display="https://www.cbr.ru/hd_base/zcyc_params/zcyc/?DateTo=03.05.2017" xr:uid="{00000000-0004-0000-0D00-0000BC000000}"/>
    <hyperlink ref="A208" r:id="rId190" display="https://www.cbr.ru/hd_base/zcyc_params/zcyc/?DateTo=02.05.2017" xr:uid="{00000000-0004-0000-0D00-0000BD000000}"/>
    <hyperlink ref="A209" r:id="rId191" display="https://www.cbr.ru/hd_base/zcyc_params/zcyc/?DateTo=28.04.2017" xr:uid="{00000000-0004-0000-0D00-0000BE000000}"/>
    <hyperlink ref="A210" r:id="rId192" display="https://www.cbr.ru/hd_base/zcyc_params/zcyc/?DateTo=27.04.2017" xr:uid="{00000000-0004-0000-0D00-0000BF000000}"/>
    <hyperlink ref="A211" r:id="rId193" display="https://www.cbr.ru/hd_base/zcyc_params/zcyc/?DateTo=26.04.2017" xr:uid="{00000000-0004-0000-0D00-0000C0000000}"/>
    <hyperlink ref="A212" r:id="rId194" display="https://www.cbr.ru/hd_base/zcyc_params/zcyc/?DateTo=25.04.2017" xr:uid="{00000000-0004-0000-0D00-0000C1000000}"/>
    <hyperlink ref="A213" r:id="rId195" display="https://www.cbr.ru/hd_base/zcyc_params/zcyc/?DateTo=24.04.2017" xr:uid="{00000000-0004-0000-0D00-0000C2000000}"/>
    <hyperlink ref="A214" r:id="rId196" display="https://www.cbr.ru/hd_base/zcyc_params/zcyc/?DateTo=20.04.2017" xr:uid="{00000000-0004-0000-0D00-0000C3000000}"/>
    <hyperlink ref="A215" r:id="rId197" display="https://www.cbr.ru/hd_base/zcyc_params/zcyc/?DateTo=19.04.2017" xr:uid="{00000000-0004-0000-0D00-0000C4000000}"/>
    <hyperlink ref="A216" r:id="rId198" display="https://www.cbr.ru/hd_base/zcyc_params/zcyc/?DateTo=18.04.2017" xr:uid="{00000000-0004-0000-0D00-0000C5000000}"/>
    <hyperlink ref="A217" r:id="rId199" display="https://www.cbr.ru/hd_base/zcyc_params/zcyc/?DateTo=17.04.2017" xr:uid="{00000000-0004-0000-0D00-0000C6000000}"/>
    <hyperlink ref="A218" r:id="rId200" display="https://www.cbr.ru/hd_base/zcyc_params/zcyc/?DateTo=14.04.2017" xr:uid="{00000000-0004-0000-0D00-0000C7000000}"/>
    <hyperlink ref="A219" r:id="rId201" display="https://www.cbr.ru/hd_base/zcyc_params/zcyc/?DateTo=13.04.2017" xr:uid="{00000000-0004-0000-0D00-0000C8000000}"/>
    <hyperlink ref="A220" r:id="rId202" display="https://www.cbr.ru/hd_base/zcyc_params/zcyc/?DateTo=12.04.2017" xr:uid="{00000000-0004-0000-0D00-0000C9000000}"/>
    <hyperlink ref="A221" r:id="rId203" display="https://www.cbr.ru/hd_base/zcyc_params/zcyc/?DateTo=11.04.2017" xr:uid="{00000000-0004-0000-0D00-0000CA000000}"/>
    <hyperlink ref="A222" r:id="rId204" display="https://www.cbr.ru/hd_base/zcyc_params/zcyc/?DateTo=10.04.2017" xr:uid="{00000000-0004-0000-0D00-0000CB000000}"/>
    <hyperlink ref="A223" r:id="rId205" display="https://www.cbr.ru/hd_base/zcyc_params/zcyc/?DateTo=07.04.2017" xr:uid="{00000000-0004-0000-0D00-0000CC000000}"/>
    <hyperlink ref="A224" r:id="rId206" display="https://www.cbr.ru/hd_base/zcyc_params/zcyc/?DateTo=06.04.2017" xr:uid="{00000000-0004-0000-0D00-0000CD000000}"/>
    <hyperlink ref="A225" r:id="rId207" display="https://www.cbr.ru/hd_base/zcyc_params/zcyc/?DateTo=05.04.2017" xr:uid="{00000000-0004-0000-0D00-0000CE000000}"/>
    <hyperlink ref="A226" r:id="rId208" display="https://www.cbr.ru/hd_base/zcyc_params/zcyc/?DateTo=04.04.2017" xr:uid="{00000000-0004-0000-0D00-0000CF000000}"/>
    <hyperlink ref="A227" r:id="rId209" display="https://www.cbr.ru/hd_base/zcyc_params/zcyc/?DateTo=03.04.2017" xr:uid="{00000000-0004-0000-0D00-0000D0000000}"/>
    <hyperlink ref="A228" r:id="rId210" display="https://www.cbr.ru/hd_base/zcyc_params/zcyc/?DateTo=31.03.2017" xr:uid="{00000000-0004-0000-0D00-0000D1000000}"/>
    <hyperlink ref="A229" r:id="rId211" display="https://www.cbr.ru/hd_base/zcyc_params/zcyc/?DateTo=30.03.2017" xr:uid="{00000000-0004-0000-0D00-0000D2000000}"/>
    <hyperlink ref="A230" r:id="rId212" display="https://www.cbr.ru/hd_base/zcyc_params/zcyc/?DateTo=29.03.2017" xr:uid="{00000000-0004-0000-0D00-0000D3000000}"/>
    <hyperlink ref="A231" r:id="rId213" display="https://www.cbr.ru/hd_base/zcyc_params/zcyc/?DateTo=28.03.2017" xr:uid="{00000000-0004-0000-0D00-0000D4000000}"/>
    <hyperlink ref="A232" r:id="rId214" display="https://www.cbr.ru/hd_base/zcyc_params/zcyc/?DateTo=27.03.2017" xr:uid="{00000000-0004-0000-0D00-0000D5000000}"/>
    <hyperlink ref="A233" r:id="rId215" display="https://www.cbr.ru/hd_base/zcyc_params/zcyc/?DateTo=24.03.2017" xr:uid="{00000000-0004-0000-0D00-0000D6000000}"/>
    <hyperlink ref="A234" r:id="rId216" display="https://www.cbr.ru/hd_base/zcyc_params/zcyc/?DateTo=23.03.2017" xr:uid="{00000000-0004-0000-0D00-0000D7000000}"/>
    <hyperlink ref="A235" r:id="rId217" display="https://www.cbr.ru/hd_base/zcyc_params/zcyc/?DateTo=22.03.2017" xr:uid="{00000000-0004-0000-0D00-0000D8000000}"/>
    <hyperlink ref="A236" r:id="rId218" display="https://www.cbr.ru/hd_base/zcyc_params/zcyc/?DateTo=21.03.2017" xr:uid="{00000000-0004-0000-0D00-0000D9000000}"/>
    <hyperlink ref="A237" r:id="rId219" display="https://www.cbr.ru/hd_base/zcyc_params/zcyc/?DateTo=20.03.2017" xr:uid="{00000000-0004-0000-0D00-0000DA000000}"/>
    <hyperlink ref="A238" r:id="rId220" display="https://www.cbr.ru/hd_base/zcyc_params/zcyc/?DateTo=17.03.2017" xr:uid="{00000000-0004-0000-0D00-0000DB000000}"/>
    <hyperlink ref="A239" r:id="rId221" display="https://www.cbr.ru/hd_base/zcyc_params/zcyc/?DateTo=16.03.2017" xr:uid="{00000000-0004-0000-0D00-0000DC000000}"/>
    <hyperlink ref="A240" r:id="rId222" display="https://www.cbr.ru/hd_base/zcyc_params/zcyc/?DateTo=15.03.2017" xr:uid="{00000000-0004-0000-0D00-0000DD000000}"/>
    <hyperlink ref="A241" r:id="rId223" display="https://www.cbr.ru/hd_base/zcyc_params/zcyc/?DateTo=14.03.2017" xr:uid="{00000000-0004-0000-0D00-0000DE000000}"/>
    <hyperlink ref="A242" r:id="rId224" display="https://www.cbr.ru/hd_base/zcyc_params/zcyc/?DateTo=13.03.2017" xr:uid="{00000000-0004-0000-0D00-0000DF000000}"/>
    <hyperlink ref="A243" r:id="rId225" display="https://www.cbr.ru/hd_base/zcyc_params/zcyc/?DateTo=10.03.2017" xr:uid="{00000000-0004-0000-0D00-0000E0000000}"/>
    <hyperlink ref="A244" r:id="rId226" display="https://www.cbr.ru/hd_base/zcyc_params/zcyc/?DateTo=09.03.2017" xr:uid="{00000000-0004-0000-0D00-0000E1000000}"/>
    <hyperlink ref="A245" r:id="rId227" display="https://www.cbr.ru/hd_base/zcyc_params/zcyc/?DateTo=07.03.2017" xr:uid="{00000000-0004-0000-0D00-0000E2000000}"/>
    <hyperlink ref="A246" r:id="rId228" display="https://www.cbr.ru/hd_base/zcyc_params/zcyc/?DateTo=06.03.2017" xr:uid="{00000000-0004-0000-0D00-0000E3000000}"/>
    <hyperlink ref="A247" r:id="rId229" display="https://www.cbr.ru/hd_base/zcyc_params/zcyc/?DateTo=03.03.2017" xr:uid="{00000000-0004-0000-0D00-0000E4000000}"/>
    <hyperlink ref="A248" r:id="rId230" display="https://www.cbr.ru/hd_base/zcyc_params/zcyc/?DateTo=02.03.2017" xr:uid="{00000000-0004-0000-0D00-0000E5000000}"/>
    <hyperlink ref="A249" r:id="rId231" display="https://www.cbr.ru/hd_base/zcyc_params/zcyc/?DateTo=01.03.2017" xr:uid="{00000000-0004-0000-0D00-0000E6000000}"/>
    <hyperlink ref="A250" r:id="rId232" display="https://www.cbr.ru/hd_base/zcyc_params/zcyc/?DateTo=28.02.2017" xr:uid="{00000000-0004-0000-0D00-0000E7000000}"/>
    <hyperlink ref="A251" r:id="rId233" display="https://www.cbr.ru/hd_base/zcyc_params/zcyc/?DateTo=27.02.2017" xr:uid="{00000000-0004-0000-0D00-0000E8000000}"/>
    <hyperlink ref="A252" r:id="rId234" display="https://www.cbr.ru/hd_base/zcyc_params/zcyc/?DateTo=24.02.2017" xr:uid="{00000000-0004-0000-0D00-0000E9000000}"/>
    <hyperlink ref="A253" r:id="rId235" display="https://www.cbr.ru/hd_base/zcyc_params/zcyc/?DateTo=22.02.2017" xr:uid="{00000000-0004-0000-0D00-0000EA000000}"/>
    <hyperlink ref="A254" r:id="rId236" display="https://www.cbr.ru/hd_base/zcyc_params/zcyc/?DateTo=21.02.2017" xr:uid="{00000000-0004-0000-0D00-0000EB000000}"/>
    <hyperlink ref="A255" r:id="rId237" display="https://www.cbr.ru/hd_base/zcyc_params/zcyc/?DateTo=20.02.2017" xr:uid="{00000000-0004-0000-0D00-0000EC000000}"/>
    <hyperlink ref="A256" r:id="rId238" display="https://www.cbr.ru/hd_base/zcyc_params/zcyc/?DateTo=17.02.2017" xr:uid="{00000000-0004-0000-0D00-0000ED000000}"/>
    <hyperlink ref="A257" r:id="rId239" display="https://www.cbr.ru/hd_base/zcyc_params/zcyc/?DateTo=16.02.2017" xr:uid="{00000000-0004-0000-0D00-0000EE000000}"/>
    <hyperlink ref="A258" r:id="rId240" display="https://www.cbr.ru/hd_base/zcyc_params/zcyc/?DateTo=15.02.2017" xr:uid="{00000000-0004-0000-0D00-0000EF000000}"/>
    <hyperlink ref="A259" r:id="rId241" display="https://www.cbr.ru/hd_base/zcyc_params/zcyc/?DateTo=14.02.2017" xr:uid="{00000000-0004-0000-0D00-0000F0000000}"/>
    <hyperlink ref="A260" r:id="rId242" display="https://www.cbr.ru/hd_base/zcyc_params/zcyc/?DateTo=13.02.2017" xr:uid="{00000000-0004-0000-0D00-0000F1000000}"/>
    <hyperlink ref="A261" r:id="rId243" display="https://www.cbr.ru/hd_base/zcyc_params/zcyc/?DateTo=10.02.2017" xr:uid="{00000000-0004-0000-0D00-0000F2000000}"/>
    <hyperlink ref="A262" r:id="rId244" display="https://www.cbr.ru/hd_base/zcyc_params/zcyc/?DateTo=09.02.2017" xr:uid="{00000000-0004-0000-0D00-0000F3000000}"/>
    <hyperlink ref="A263" r:id="rId245" display="https://www.cbr.ru/hd_base/zcyc_params/zcyc/?DateTo=08.02.2017" xr:uid="{00000000-0004-0000-0D00-0000F4000000}"/>
    <hyperlink ref="A264" r:id="rId246" display="https://www.cbr.ru/hd_base/zcyc_params/zcyc/?DateTo=07.02.2017" xr:uid="{00000000-0004-0000-0D00-0000F5000000}"/>
    <hyperlink ref="A265" r:id="rId247" display="https://www.cbr.ru/hd_base/zcyc_params/zcyc/?DateTo=06.02.2017" xr:uid="{00000000-0004-0000-0D00-0000F6000000}"/>
    <hyperlink ref="A266" r:id="rId248" display="https://www.cbr.ru/hd_base/zcyc_params/zcyc/?DateTo=03.02.2017" xr:uid="{00000000-0004-0000-0D00-0000F7000000}"/>
    <hyperlink ref="A267" r:id="rId249" display="https://www.cbr.ru/hd_base/zcyc_params/zcyc/?DateTo=02.02.2017" xr:uid="{00000000-0004-0000-0D00-0000F8000000}"/>
    <hyperlink ref="A268" r:id="rId250" display="https://www.cbr.ru/hd_base/zcyc_params/zcyc/?DateTo=01.02.2017" xr:uid="{00000000-0004-0000-0D00-0000F9000000}"/>
    <hyperlink ref="A269" r:id="rId251" display="https://www.cbr.ru/hd_base/zcyc_params/zcyc/?DateTo=31.01.2017" xr:uid="{00000000-0004-0000-0D00-0000FA000000}"/>
    <hyperlink ref="A270" r:id="rId252" display="https://www.cbr.ru/hd_base/zcyc_params/zcyc/?DateTo=30.01.2017" xr:uid="{00000000-0004-0000-0D00-0000FB000000}"/>
    <hyperlink ref="A271" r:id="rId253" display="https://www.cbr.ru/hd_base/zcyc_params/zcyc/?DateTo=27.01.2017" xr:uid="{00000000-0004-0000-0D00-0000FC000000}"/>
    <hyperlink ref="A272" r:id="rId254" display="https://www.cbr.ru/hd_base/zcyc_params/zcyc/?DateTo=26.01.2017" xr:uid="{00000000-0004-0000-0D00-0000FD000000}"/>
    <hyperlink ref="A273" r:id="rId255" display="https://www.cbr.ru/hd_base/zcyc_params/zcyc/?DateTo=25.01.2017" xr:uid="{00000000-0004-0000-0D00-0000FE000000}"/>
    <hyperlink ref="A274" r:id="rId256" display="https://www.cbr.ru/hd_base/zcyc_params/zcyc/?DateTo=24.01.2017" xr:uid="{00000000-0004-0000-0D00-0000FF000000}"/>
    <hyperlink ref="A275" r:id="rId257" display="https://www.cbr.ru/hd_base/zcyc_params/zcyc/?DateTo=23.01.2017" xr:uid="{00000000-0004-0000-0D00-000000010000}"/>
    <hyperlink ref="A276" r:id="rId258" display="https://www.cbr.ru/hd_base/zcyc_params/zcyc/?DateTo=20.01.2017" xr:uid="{00000000-0004-0000-0D00-000001010000}"/>
    <hyperlink ref="A277" r:id="rId259" display="https://www.cbr.ru/hd_base/zcyc_params/zcyc/?DateTo=19.01.2017" xr:uid="{00000000-0004-0000-0D00-000002010000}"/>
    <hyperlink ref="A278" r:id="rId260" display="https://www.cbr.ru/hd_base/zcyc_params/zcyc/?DateTo=18.01.2017" xr:uid="{00000000-0004-0000-0D00-000003010000}"/>
    <hyperlink ref="A279" r:id="rId261" display="https://www.cbr.ru/hd_base/zcyc_params/zcyc/?DateTo=17.01.2017" xr:uid="{00000000-0004-0000-0D00-000004010000}"/>
    <hyperlink ref="A280" r:id="rId262" display="https://www.cbr.ru/hd_base/zcyc_params/zcyc/?DateTo=16.01.2017" xr:uid="{00000000-0004-0000-0D00-000005010000}"/>
    <hyperlink ref="A281" r:id="rId263" display="https://www.cbr.ru/hd_base/zcyc_params/zcyc/?DateTo=13.01.2017" xr:uid="{00000000-0004-0000-0D00-000006010000}"/>
    <hyperlink ref="A282" r:id="rId264" display="https://www.cbr.ru/hd_base/zcyc_params/zcyc/?DateTo=12.01.2017" xr:uid="{00000000-0004-0000-0D00-000007010000}"/>
    <hyperlink ref="A283" r:id="rId265" display="https://www.cbr.ru/hd_base/zcyc_params/zcyc/?DateTo=11.01.2017" xr:uid="{00000000-0004-0000-0D00-000008010000}"/>
    <hyperlink ref="A284" r:id="rId266" display="https://www.cbr.ru/hd_base/zcyc_params/zcyc/?DateTo=10.01.2017" xr:uid="{00000000-0004-0000-0D00-000009010000}"/>
    <hyperlink ref="A285" r:id="rId267" display="https://www.cbr.ru/hd_base/zcyc_params/zcyc/?DateTo=09.01.2017" xr:uid="{00000000-0004-0000-0D00-00000A010000}"/>
    <hyperlink ref="A286" r:id="rId268" display="https://www.cbr.ru/hd_base/zcyc_params/zcyc/?DateTo=06.01.2017" xr:uid="{00000000-0004-0000-0D00-00000B010000}"/>
    <hyperlink ref="A287" r:id="rId269" display="https://www.cbr.ru/hd_base/zcyc_params/zcyc/?DateTo=05.01.2017" xr:uid="{00000000-0004-0000-0D00-00000C010000}"/>
    <hyperlink ref="A288" r:id="rId270" display="https://www.cbr.ru/hd_base/zcyc_params/zcyc/?DateTo=04.01.2017" xr:uid="{00000000-0004-0000-0D00-00000D010000}"/>
    <hyperlink ref="A289" r:id="rId271" display="https://www.cbr.ru/hd_base/zcyc_params/zcyc/?DateTo=03.01.2017" xr:uid="{00000000-0004-0000-0D00-00000E010000}"/>
    <hyperlink ref="A290" r:id="rId272" display="https://www.cbr.ru/hd_base/zcyc_params/zcyc/?DateTo=30.12.2016" xr:uid="{00000000-0004-0000-0D00-00000F010000}"/>
    <hyperlink ref="A291" r:id="rId273" display="https://www.cbr.ru/hd_base/zcyc_params/zcyc/?DateTo=29.12.2016" xr:uid="{00000000-0004-0000-0D00-000010010000}"/>
    <hyperlink ref="A292" r:id="rId274" display="https://www.cbr.ru/hd_base/zcyc_params/zcyc/?DateTo=28.12.2016" xr:uid="{00000000-0004-0000-0D00-000011010000}"/>
    <hyperlink ref="A293" r:id="rId275" display="https://www.cbr.ru/hd_base/zcyc_params/zcyc/?DateTo=27.12.2016" xr:uid="{00000000-0004-0000-0D00-000012010000}"/>
    <hyperlink ref="A294" r:id="rId276" display="https://www.cbr.ru/hd_base/zcyc_params/zcyc/?DateTo=26.12.2016" xr:uid="{00000000-0004-0000-0D00-000013010000}"/>
    <hyperlink ref="A295" r:id="rId277" display="https://www.cbr.ru/hd_base/zcyc_params/zcyc/?DateTo=23.12.2016" xr:uid="{00000000-0004-0000-0D00-000014010000}"/>
    <hyperlink ref="A296" r:id="rId278" display="https://www.cbr.ru/hd_base/zcyc_params/zcyc/?DateTo=22.12.2016" xr:uid="{00000000-0004-0000-0D00-000015010000}"/>
    <hyperlink ref="A297" r:id="rId279" display="https://www.cbr.ru/hd_base/zcyc_params/zcyc/?DateTo=21.12.2016" xr:uid="{00000000-0004-0000-0D00-000016010000}"/>
    <hyperlink ref="A298" r:id="rId280" display="https://www.cbr.ru/hd_base/zcyc_params/zcyc/?DateTo=20.12.2016" xr:uid="{00000000-0004-0000-0D00-000017010000}"/>
    <hyperlink ref="A299" r:id="rId281" display="https://www.cbr.ru/hd_base/zcyc_params/zcyc/?DateTo=19.12.2016" xr:uid="{00000000-0004-0000-0D00-000018010000}"/>
    <hyperlink ref="A300" r:id="rId282" display="https://www.cbr.ru/hd_base/zcyc_params/zcyc/?DateTo=16.12.2016" xr:uid="{00000000-0004-0000-0D00-000019010000}"/>
    <hyperlink ref="A301" r:id="rId283" display="https://www.cbr.ru/hd_base/zcyc_params/zcyc/?DateTo=15.12.2016" xr:uid="{00000000-0004-0000-0D00-00001A010000}"/>
    <hyperlink ref="A302" r:id="rId284" display="https://www.cbr.ru/hd_base/zcyc_params/zcyc/?DateTo=14.12.2016" xr:uid="{00000000-0004-0000-0D00-00001B010000}"/>
    <hyperlink ref="A303" r:id="rId285" display="https://www.cbr.ru/hd_base/zcyc_params/zcyc/?DateTo=13.12.2016" xr:uid="{00000000-0004-0000-0D00-00001C010000}"/>
    <hyperlink ref="A304" r:id="rId286" display="https://www.cbr.ru/hd_base/zcyc_params/zcyc/?DateTo=12.12.2016" xr:uid="{00000000-0004-0000-0D00-00001D010000}"/>
    <hyperlink ref="A305" r:id="rId287" display="https://www.cbr.ru/hd_base/zcyc_params/zcyc/?DateTo=09.12.2016" xr:uid="{00000000-0004-0000-0D00-00001E010000}"/>
    <hyperlink ref="A306" r:id="rId288" display="https://www.cbr.ru/hd_base/zcyc_params/zcyc/?DateTo=08.12.2016" xr:uid="{00000000-0004-0000-0D00-00001F010000}"/>
    <hyperlink ref="A307" r:id="rId289" display="https://www.cbr.ru/hd_base/zcyc_params/zcyc/?DateTo=07.12.2016" xr:uid="{00000000-0004-0000-0D00-000020010000}"/>
    <hyperlink ref="A308" r:id="rId290" display="https://www.cbr.ru/hd_base/zcyc_params/zcyc/?DateTo=06.12.2016" xr:uid="{00000000-0004-0000-0D00-000021010000}"/>
    <hyperlink ref="A309" r:id="rId291" display="https://www.cbr.ru/hd_base/zcyc_params/zcyc/?DateTo=05.12.2016" xr:uid="{00000000-0004-0000-0D00-000022010000}"/>
    <hyperlink ref="A310" r:id="rId292" display="https://www.cbr.ru/hd_base/zcyc_params/zcyc/?DateTo=02.12.2016" xr:uid="{00000000-0004-0000-0D00-000023010000}"/>
    <hyperlink ref="A311" r:id="rId293" display="https://www.cbr.ru/hd_base/zcyc_params/zcyc/?DateTo=01.12.2016" xr:uid="{00000000-0004-0000-0D00-000024010000}"/>
    <hyperlink ref="A312" r:id="rId294" display="https://www.cbr.ru/hd_base/zcyc_params/zcyc/?DateTo=30.11.2016" xr:uid="{00000000-0004-0000-0D00-000025010000}"/>
    <hyperlink ref="A313" r:id="rId295" display="https://www.cbr.ru/hd_base/zcyc_params/zcyc/?DateTo=29.11.2016" xr:uid="{00000000-0004-0000-0D00-000026010000}"/>
    <hyperlink ref="A314" r:id="rId296" display="https://www.cbr.ru/hd_base/zcyc_params/zcyc/?DateTo=28.11.2016" xr:uid="{00000000-0004-0000-0D00-000027010000}"/>
    <hyperlink ref="A315" r:id="rId297" display="https://www.cbr.ru/hd_base/zcyc_params/zcyc/?DateTo=25.11.2016" xr:uid="{00000000-0004-0000-0D00-000028010000}"/>
    <hyperlink ref="A316" r:id="rId298" display="https://www.cbr.ru/hd_base/zcyc_params/zcyc/?DateTo=24.11.2016" xr:uid="{00000000-0004-0000-0D00-000029010000}"/>
    <hyperlink ref="A317" r:id="rId299" display="https://www.cbr.ru/hd_base/zcyc_params/zcyc/?DateTo=23.11.2016" xr:uid="{00000000-0004-0000-0D00-00002A010000}"/>
    <hyperlink ref="A318" r:id="rId300" display="https://www.cbr.ru/hd_base/zcyc_params/zcyc/?DateTo=22.11.2016" xr:uid="{00000000-0004-0000-0D00-00002B010000}"/>
    <hyperlink ref="A319" r:id="rId301" display="https://www.cbr.ru/hd_base/zcyc_params/zcyc/?DateTo=21.11.2016" xr:uid="{00000000-0004-0000-0D00-00002C010000}"/>
    <hyperlink ref="A320" r:id="rId302" display="https://www.cbr.ru/hd_base/zcyc_params/zcyc/?DateTo=18.11.2016" xr:uid="{00000000-0004-0000-0D00-00002D010000}"/>
    <hyperlink ref="A321" r:id="rId303" display="https://www.cbr.ru/hd_base/zcyc_params/zcyc/?DateTo=17.11.2016" xr:uid="{00000000-0004-0000-0D00-00002E010000}"/>
    <hyperlink ref="A322" r:id="rId304" display="https://www.cbr.ru/hd_base/zcyc_params/zcyc/?DateTo=16.11.2016" xr:uid="{00000000-0004-0000-0D00-00002F010000}"/>
    <hyperlink ref="A323" r:id="rId305" display="https://www.cbr.ru/hd_base/zcyc_params/zcyc/?DateTo=15.11.2016" xr:uid="{00000000-0004-0000-0D00-000030010000}"/>
    <hyperlink ref="A324" r:id="rId306" display="https://www.cbr.ru/hd_base/zcyc_params/zcyc/?DateTo=14.11.2016" xr:uid="{00000000-0004-0000-0D00-000031010000}"/>
    <hyperlink ref="A325" r:id="rId307" display="https://www.cbr.ru/hd_base/zcyc_params/zcyc/?DateTo=11.11.2016" xr:uid="{00000000-0004-0000-0D00-000032010000}"/>
    <hyperlink ref="A326" r:id="rId308" display="https://www.cbr.ru/hd_base/zcyc_params/zcyc/?DateTo=10.11.2016" xr:uid="{00000000-0004-0000-0D00-000033010000}"/>
    <hyperlink ref="A327" r:id="rId309" display="https://www.cbr.ru/hd_base/zcyc_params/zcyc/?DateTo=09.11.2016" xr:uid="{00000000-0004-0000-0D00-000034010000}"/>
    <hyperlink ref="A328" r:id="rId310" display="https://www.cbr.ru/hd_base/zcyc_params/zcyc/?DateTo=08.11.2016" xr:uid="{00000000-0004-0000-0D00-000035010000}"/>
    <hyperlink ref="A329" r:id="rId311" display="https://www.cbr.ru/hd_base/zcyc_params/zcyc/?DateTo=07.11.2016" xr:uid="{00000000-0004-0000-0D00-000036010000}"/>
    <hyperlink ref="A330" r:id="rId312" display="https://www.cbr.ru/hd_base/zcyc_params/zcyc/?DateTo=03.11.2016" xr:uid="{00000000-0004-0000-0D00-000037010000}"/>
    <hyperlink ref="A331" r:id="rId313" display="https://www.cbr.ru/hd_base/zcyc_params/zcyc/?DateTo=02.11.2016" xr:uid="{00000000-0004-0000-0D00-000038010000}"/>
    <hyperlink ref="A332" r:id="rId314" display="https://www.cbr.ru/hd_base/zcyc_params/zcyc/?DateTo=01.11.2016" xr:uid="{00000000-0004-0000-0D00-000039010000}"/>
    <hyperlink ref="A333" r:id="rId315" display="https://www.cbr.ru/hd_base/zcyc_params/zcyc/?DateTo=31.10.2016" xr:uid="{00000000-0004-0000-0D00-00003A010000}"/>
    <hyperlink ref="A334" r:id="rId316" display="https://www.cbr.ru/hd_base/zcyc_params/zcyc/?DateTo=28.10.2016" xr:uid="{00000000-0004-0000-0D00-00003B010000}"/>
    <hyperlink ref="A335" r:id="rId317" display="https://www.cbr.ru/hd_base/zcyc_params/zcyc/?DateTo=27.10.2016" xr:uid="{00000000-0004-0000-0D00-00003C010000}"/>
    <hyperlink ref="A336" r:id="rId318" display="https://www.cbr.ru/hd_base/zcyc_params/zcyc/?DateTo=26.10.2016" xr:uid="{00000000-0004-0000-0D00-00003D010000}"/>
    <hyperlink ref="A337" r:id="rId319" display="https://www.cbr.ru/hd_base/zcyc_params/zcyc/?DateTo=25.10.2016" xr:uid="{00000000-0004-0000-0D00-00003E010000}"/>
    <hyperlink ref="A338" r:id="rId320" display="https://www.cbr.ru/hd_base/zcyc_params/zcyc/?DateTo=24.10.2016" xr:uid="{00000000-0004-0000-0D00-00003F010000}"/>
    <hyperlink ref="A339" r:id="rId321" display="https://www.cbr.ru/hd_base/zcyc_params/zcyc/?DateTo=21.10.2016" xr:uid="{00000000-0004-0000-0D00-000040010000}"/>
    <hyperlink ref="A340" r:id="rId322" display="https://www.cbr.ru/hd_base/zcyc_params/zcyc/?DateTo=20.10.2016" xr:uid="{00000000-0004-0000-0D00-000041010000}"/>
    <hyperlink ref="A341" r:id="rId323" display="https://www.cbr.ru/hd_base/zcyc_params/zcyc/?DateTo=19.10.2016" xr:uid="{00000000-0004-0000-0D00-000042010000}"/>
    <hyperlink ref="A342" r:id="rId324" display="https://www.cbr.ru/hd_base/zcyc_params/zcyc/?DateTo=18.10.2016" xr:uid="{00000000-0004-0000-0D00-000043010000}"/>
    <hyperlink ref="A343" r:id="rId325" display="https://www.cbr.ru/hd_base/zcyc_params/zcyc/?DateTo=17.10.2016" xr:uid="{00000000-0004-0000-0D00-000044010000}"/>
    <hyperlink ref="A344" r:id="rId326" display="https://www.cbr.ru/hd_base/zcyc_params/zcyc/?DateTo=14.10.2016" xr:uid="{00000000-0004-0000-0D00-000045010000}"/>
    <hyperlink ref="A345" r:id="rId327" display="https://www.cbr.ru/hd_base/zcyc_params/zcyc/?DateTo=13.10.2016" xr:uid="{00000000-0004-0000-0D00-000046010000}"/>
    <hyperlink ref="A346" r:id="rId328" display="https://www.cbr.ru/hd_base/zcyc_params/zcyc/?DateTo=12.10.2016" xr:uid="{00000000-0004-0000-0D00-000047010000}"/>
    <hyperlink ref="A347" r:id="rId329" display="https://www.cbr.ru/hd_base/zcyc_params/zcyc/?DateTo=11.10.2016" xr:uid="{00000000-0004-0000-0D00-000048010000}"/>
    <hyperlink ref="A348" r:id="rId330" display="https://www.cbr.ru/hd_base/zcyc_params/zcyc/?DateTo=10.10.2016" xr:uid="{00000000-0004-0000-0D00-000049010000}"/>
    <hyperlink ref="A349" r:id="rId331" display="https://www.cbr.ru/hd_base/zcyc_params/zcyc/?DateTo=07.10.2016" xr:uid="{00000000-0004-0000-0D00-00004A010000}"/>
    <hyperlink ref="A350" r:id="rId332" display="https://www.cbr.ru/hd_base/zcyc_params/zcyc/?DateTo=06.10.2016" xr:uid="{00000000-0004-0000-0D00-00004B010000}"/>
    <hyperlink ref="A351" r:id="rId333" display="https://www.cbr.ru/hd_base/zcyc_params/zcyc/?DateTo=05.10.2016" xr:uid="{00000000-0004-0000-0D00-00004C010000}"/>
    <hyperlink ref="A352" r:id="rId334" display="https://www.cbr.ru/hd_base/zcyc_params/zcyc/?DateTo=04.10.2016" xr:uid="{00000000-0004-0000-0D00-00004D010000}"/>
    <hyperlink ref="A353" r:id="rId335" display="https://www.cbr.ru/hd_base/zcyc_params/zcyc/?DateTo=03.10.2016" xr:uid="{00000000-0004-0000-0D00-00004E010000}"/>
    <hyperlink ref="A354" r:id="rId336" display="https://www.cbr.ru/hd_base/zcyc_params/zcyc/?DateTo=30.09.2016" xr:uid="{00000000-0004-0000-0D00-00004F010000}"/>
    <hyperlink ref="A355" r:id="rId337" display="https://www.cbr.ru/hd_base/zcyc_params/zcyc/?DateTo=29.09.2016" xr:uid="{00000000-0004-0000-0D00-000050010000}"/>
    <hyperlink ref="A356" r:id="rId338" display="https://www.cbr.ru/hd_base/zcyc_params/zcyc/?DateTo=28.09.2016" xr:uid="{00000000-0004-0000-0D00-000051010000}"/>
    <hyperlink ref="A357" r:id="rId339" display="https://www.cbr.ru/hd_base/zcyc_params/zcyc/?DateTo=27.09.2016" xr:uid="{00000000-0004-0000-0D00-000052010000}"/>
    <hyperlink ref="A358" r:id="rId340" display="https://www.cbr.ru/hd_base/zcyc_params/zcyc/?DateTo=26.09.2016" xr:uid="{00000000-0004-0000-0D00-000053010000}"/>
    <hyperlink ref="A359" r:id="rId341" display="https://www.cbr.ru/hd_base/zcyc_params/zcyc/?DateTo=23.09.2016" xr:uid="{00000000-0004-0000-0D00-000054010000}"/>
    <hyperlink ref="A360" r:id="rId342" display="https://www.cbr.ru/hd_base/zcyc_params/zcyc/?DateTo=22.09.2016" xr:uid="{00000000-0004-0000-0D00-000055010000}"/>
    <hyperlink ref="A361" r:id="rId343" display="https://www.cbr.ru/hd_base/zcyc_params/zcyc/?DateTo=21.09.2016" xr:uid="{00000000-0004-0000-0D00-000056010000}"/>
    <hyperlink ref="A362" r:id="rId344" display="https://www.cbr.ru/hd_base/zcyc_params/zcyc/?DateTo=20.09.2016" xr:uid="{00000000-0004-0000-0D00-000057010000}"/>
    <hyperlink ref="A363" r:id="rId345" display="https://www.cbr.ru/hd_base/zcyc_params/zcyc/?DateTo=19.09.2016" xr:uid="{00000000-0004-0000-0D00-000058010000}"/>
    <hyperlink ref="A364" r:id="rId346" display="https://www.cbr.ru/hd_base/zcyc_params/zcyc/?DateTo=16.09.2016" xr:uid="{00000000-0004-0000-0D00-000059010000}"/>
    <hyperlink ref="A365" r:id="rId347" display="https://www.cbr.ru/hd_base/zcyc_params/zcyc/?DateTo=15.09.2016" xr:uid="{00000000-0004-0000-0D00-00005A010000}"/>
    <hyperlink ref="A366" r:id="rId348" display="https://www.cbr.ru/hd_base/zcyc_params/zcyc/?DateTo=14.09.2016" xr:uid="{00000000-0004-0000-0D00-00005B010000}"/>
    <hyperlink ref="A367" r:id="rId349" display="https://www.cbr.ru/hd_base/zcyc_params/zcyc/?DateTo=13.09.2016" xr:uid="{00000000-0004-0000-0D00-00005C010000}"/>
    <hyperlink ref="A368" r:id="rId350" display="https://www.cbr.ru/hd_base/zcyc_params/zcyc/?DateTo=12.09.2016" xr:uid="{00000000-0004-0000-0D00-00005D010000}"/>
    <hyperlink ref="A369" r:id="rId351" display="https://www.cbr.ru/hd_base/zcyc_params/zcyc/?DateTo=09.09.2016" xr:uid="{00000000-0004-0000-0D00-00005E010000}"/>
    <hyperlink ref="A370" r:id="rId352" display="https://www.cbr.ru/hd_base/zcyc_params/zcyc/?DateTo=08.09.2016" xr:uid="{00000000-0004-0000-0D00-00005F010000}"/>
    <hyperlink ref="A371" r:id="rId353" display="https://www.cbr.ru/hd_base/zcyc_params/zcyc/?DateTo=07.09.2016" xr:uid="{00000000-0004-0000-0D00-000060010000}"/>
    <hyperlink ref="A372" r:id="rId354" display="https://www.cbr.ru/hd_base/zcyc_params/zcyc/?DateTo=06.09.2016" xr:uid="{00000000-0004-0000-0D00-000061010000}"/>
    <hyperlink ref="A373" r:id="rId355" display="https://www.cbr.ru/hd_base/zcyc_params/zcyc/?DateTo=05.09.2016" xr:uid="{00000000-0004-0000-0D00-000062010000}"/>
    <hyperlink ref="A374" r:id="rId356" display="https://www.cbr.ru/hd_base/zcyc_params/zcyc/?DateTo=02.09.2016" xr:uid="{00000000-0004-0000-0D00-000063010000}"/>
    <hyperlink ref="A375" r:id="rId357" display="https://www.cbr.ru/hd_base/zcyc_params/zcyc/?DateTo=01.09.2016" xr:uid="{00000000-0004-0000-0D00-000064010000}"/>
    <hyperlink ref="A376" r:id="rId358" display="https://www.cbr.ru/hd_base/zcyc_params/zcyc/?DateTo=31.08.2016" xr:uid="{00000000-0004-0000-0D00-000065010000}"/>
    <hyperlink ref="A377" r:id="rId359" display="https://www.cbr.ru/hd_base/zcyc_params/zcyc/?DateTo=30.08.2016" xr:uid="{00000000-0004-0000-0D00-000066010000}"/>
    <hyperlink ref="A378" r:id="rId360" display="https://www.cbr.ru/hd_base/zcyc_params/zcyc/?DateTo=29.08.2016" xr:uid="{00000000-0004-0000-0D00-000067010000}"/>
    <hyperlink ref="A379" r:id="rId361" display="https://www.cbr.ru/hd_base/zcyc_params/zcyc/?DateTo=26.08.2016" xr:uid="{00000000-0004-0000-0D00-000068010000}"/>
    <hyperlink ref="A380" r:id="rId362" display="https://www.cbr.ru/hd_base/zcyc_params/zcyc/?DateTo=25.08.2016" xr:uid="{00000000-0004-0000-0D00-000069010000}"/>
    <hyperlink ref="A381" r:id="rId363" display="https://www.cbr.ru/hd_base/zcyc_params/zcyc/?DateTo=24.08.2016" xr:uid="{00000000-0004-0000-0D00-00006A010000}"/>
    <hyperlink ref="A382" r:id="rId364" display="https://www.cbr.ru/hd_base/zcyc_params/zcyc/?DateTo=23.08.2016" xr:uid="{00000000-0004-0000-0D00-00006B010000}"/>
    <hyperlink ref="A383" r:id="rId365" display="https://www.cbr.ru/hd_base/zcyc_params/zcyc/?DateTo=22.08.2016" xr:uid="{00000000-0004-0000-0D00-00006C010000}"/>
    <hyperlink ref="A384" r:id="rId366" display="https://www.cbr.ru/hd_base/zcyc_params/zcyc/?DateTo=19.08.2016" xr:uid="{00000000-0004-0000-0D00-00006D010000}"/>
    <hyperlink ref="A385" r:id="rId367" display="https://www.cbr.ru/hd_base/zcyc_params/zcyc/?DateTo=18.08.2016" xr:uid="{00000000-0004-0000-0D00-00006E010000}"/>
    <hyperlink ref="A386" r:id="rId368" display="https://www.cbr.ru/hd_base/zcyc_params/zcyc/?DateTo=17.08.2016" xr:uid="{00000000-0004-0000-0D00-00006F010000}"/>
    <hyperlink ref="A387" r:id="rId369" display="https://www.cbr.ru/hd_base/zcyc_params/zcyc/?DateTo=16.08.2016" xr:uid="{00000000-0004-0000-0D00-000070010000}"/>
    <hyperlink ref="A388" r:id="rId370" display="https://www.cbr.ru/hd_base/zcyc_params/zcyc/?DateTo=15.08.2016" xr:uid="{00000000-0004-0000-0D00-000071010000}"/>
    <hyperlink ref="A389" r:id="rId371" display="https://www.cbr.ru/hd_base/zcyc_params/zcyc/?DateTo=12.08.2016" xr:uid="{00000000-0004-0000-0D00-000072010000}"/>
    <hyperlink ref="A390" r:id="rId372" display="https://www.cbr.ru/hd_base/zcyc_params/zcyc/?DateTo=11.08.2016" xr:uid="{00000000-0004-0000-0D00-000073010000}"/>
    <hyperlink ref="A391" r:id="rId373" display="https://www.cbr.ru/hd_base/zcyc_params/zcyc/?DateTo=10.08.2016" xr:uid="{00000000-0004-0000-0D00-000074010000}"/>
    <hyperlink ref="A392" r:id="rId374" display="https://www.cbr.ru/hd_base/zcyc_params/zcyc/?DateTo=09.08.2016" xr:uid="{00000000-0004-0000-0D00-000075010000}"/>
    <hyperlink ref="A393" r:id="rId375" display="https://www.cbr.ru/hd_base/zcyc_params/zcyc/?DateTo=08.08.2016" xr:uid="{00000000-0004-0000-0D00-000076010000}"/>
    <hyperlink ref="A394" r:id="rId376" display="https://www.cbr.ru/hd_base/zcyc_params/zcyc/?DateTo=05.08.2016" xr:uid="{00000000-0004-0000-0D00-000077010000}"/>
    <hyperlink ref="A395" r:id="rId377" display="https://www.cbr.ru/hd_base/zcyc_params/zcyc/?DateTo=04.08.2016" xr:uid="{00000000-0004-0000-0D00-000078010000}"/>
    <hyperlink ref="A396" r:id="rId378" display="https://www.cbr.ru/hd_base/zcyc_params/zcyc/?DateTo=03.08.2016" xr:uid="{00000000-0004-0000-0D00-000079010000}"/>
    <hyperlink ref="A397" r:id="rId379" display="https://www.cbr.ru/hd_base/zcyc_params/zcyc/?DateTo=02.08.2016" xr:uid="{00000000-0004-0000-0D00-00007A010000}"/>
    <hyperlink ref="A398" r:id="rId380" display="https://www.cbr.ru/hd_base/zcyc_params/zcyc/?DateTo=01.08.2016" xr:uid="{00000000-0004-0000-0D00-00007B010000}"/>
    <hyperlink ref="A399" r:id="rId381" display="https://www.cbr.ru/hd_base/zcyc_params/zcyc/?DateTo=29.07.2016" xr:uid="{00000000-0004-0000-0D00-00007C010000}"/>
    <hyperlink ref="A400" r:id="rId382" display="https://www.cbr.ru/hd_base/zcyc_params/zcyc/?DateTo=28.07.2016" xr:uid="{00000000-0004-0000-0D00-00007D010000}"/>
    <hyperlink ref="A401" r:id="rId383" display="https://www.cbr.ru/hd_base/zcyc_params/zcyc/?DateTo=27.07.2016" xr:uid="{00000000-0004-0000-0D00-00007E010000}"/>
    <hyperlink ref="A402" r:id="rId384" display="https://www.cbr.ru/hd_base/zcyc_params/zcyc/?DateTo=26.07.2016" xr:uid="{00000000-0004-0000-0D00-00007F010000}"/>
    <hyperlink ref="A403" r:id="rId385" display="https://www.cbr.ru/hd_base/zcyc_params/zcyc/?DateTo=25.07.2016" xr:uid="{00000000-0004-0000-0D00-000080010000}"/>
    <hyperlink ref="A404" r:id="rId386" display="https://www.cbr.ru/hd_base/zcyc_params/zcyc/?DateTo=22.07.2016" xr:uid="{00000000-0004-0000-0D00-000081010000}"/>
    <hyperlink ref="A405" r:id="rId387" display="https://www.cbr.ru/hd_base/zcyc_params/zcyc/?DateTo=21.07.2016" xr:uid="{00000000-0004-0000-0D00-000082010000}"/>
    <hyperlink ref="A406" r:id="rId388" display="https://www.cbr.ru/hd_base/zcyc_params/zcyc/?DateTo=20.07.2016" xr:uid="{00000000-0004-0000-0D00-000083010000}"/>
    <hyperlink ref="A407" r:id="rId389" display="https://www.cbr.ru/hd_base/zcyc_params/zcyc/?DateTo=19.07.2016" xr:uid="{00000000-0004-0000-0D00-000084010000}"/>
    <hyperlink ref="A408" r:id="rId390" display="https://www.cbr.ru/hd_base/zcyc_params/zcyc/?DateTo=18.07.2016" xr:uid="{00000000-0004-0000-0D00-000085010000}"/>
    <hyperlink ref="A409" r:id="rId391" display="https://www.cbr.ru/hd_base/zcyc_params/zcyc/?DateTo=15.07.2016" xr:uid="{00000000-0004-0000-0D00-000086010000}"/>
    <hyperlink ref="A410" r:id="rId392" display="https://www.cbr.ru/hd_base/zcyc_params/zcyc/?DateTo=14.07.2016" xr:uid="{00000000-0004-0000-0D00-000087010000}"/>
    <hyperlink ref="A411" r:id="rId393" display="https://www.cbr.ru/hd_base/zcyc_params/zcyc/?DateTo=13.07.2016" xr:uid="{00000000-0004-0000-0D00-000088010000}"/>
    <hyperlink ref="A412" r:id="rId394" display="https://www.cbr.ru/hd_base/zcyc_params/zcyc/?DateTo=12.07.2016" xr:uid="{00000000-0004-0000-0D00-000089010000}"/>
    <hyperlink ref="A413" r:id="rId395" display="https://www.cbr.ru/hd_base/zcyc_params/zcyc/?DateTo=11.07.2016" xr:uid="{00000000-0004-0000-0D00-00008A010000}"/>
    <hyperlink ref="A414" r:id="rId396" display="https://www.cbr.ru/hd_base/zcyc_params/zcyc/?DateTo=08.07.2016" xr:uid="{00000000-0004-0000-0D00-00008B010000}"/>
    <hyperlink ref="A415" r:id="rId397" display="https://www.cbr.ru/hd_base/zcyc_params/zcyc/?DateTo=07.07.2016" xr:uid="{00000000-0004-0000-0D00-00008C010000}"/>
    <hyperlink ref="A416" r:id="rId398" display="https://www.cbr.ru/hd_base/zcyc_params/zcyc/?DateTo=06.07.2016" xr:uid="{00000000-0004-0000-0D00-00008D010000}"/>
    <hyperlink ref="A417" r:id="rId399" display="https://www.cbr.ru/hd_base/zcyc_params/zcyc/?DateTo=05.07.2016" xr:uid="{00000000-0004-0000-0D00-00008E010000}"/>
    <hyperlink ref="A418" r:id="rId400" display="https://www.cbr.ru/hd_base/zcyc_params/zcyc/?DateTo=04.07.2016" xr:uid="{00000000-0004-0000-0D00-00008F010000}"/>
    <hyperlink ref="A419" r:id="rId401" display="https://www.cbr.ru/hd_base/zcyc_params/zcyc/?DateTo=01.07.2016" xr:uid="{00000000-0004-0000-0D00-000090010000}"/>
    <hyperlink ref="A420" r:id="rId402" display="https://www.cbr.ru/hd_base/zcyc_params/zcyc/?DateTo=30.06.2016" xr:uid="{00000000-0004-0000-0D00-000091010000}"/>
    <hyperlink ref="A421" r:id="rId403" display="https://www.cbr.ru/hd_base/zcyc_params/zcyc/?DateTo=29.06.2016" xr:uid="{00000000-0004-0000-0D00-000092010000}"/>
    <hyperlink ref="A422" r:id="rId404" display="https://www.cbr.ru/hd_base/zcyc_params/zcyc/?DateTo=28.06.2016" xr:uid="{00000000-0004-0000-0D00-000093010000}"/>
    <hyperlink ref="A423" r:id="rId405" display="https://www.cbr.ru/hd_base/zcyc_params/zcyc/?DateTo=27.06.2016" xr:uid="{00000000-0004-0000-0D00-000094010000}"/>
    <hyperlink ref="A424" r:id="rId406" display="https://www.cbr.ru/hd_base/zcyc_params/zcyc/?DateTo=24.06.2016" xr:uid="{00000000-0004-0000-0D00-000095010000}"/>
    <hyperlink ref="A425" r:id="rId407" display="https://www.cbr.ru/hd_base/zcyc_params/zcyc/?DateTo=23.06.2016" xr:uid="{00000000-0004-0000-0D00-000096010000}"/>
    <hyperlink ref="A426" r:id="rId408" display="https://www.cbr.ru/hd_base/zcyc_params/zcyc/?DateTo=22.06.2016" xr:uid="{00000000-0004-0000-0D00-000097010000}"/>
    <hyperlink ref="A427" r:id="rId409" display="https://www.cbr.ru/hd_base/zcyc_params/zcyc/?DateTo=21.06.2016" xr:uid="{00000000-0004-0000-0D00-000098010000}"/>
    <hyperlink ref="A428" r:id="rId410" display="https://www.cbr.ru/hd_base/zcyc_params/zcyc/?DateTo=20.06.2016" xr:uid="{00000000-0004-0000-0D00-000099010000}"/>
    <hyperlink ref="A429" r:id="rId411" display="https://www.cbr.ru/hd_base/zcyc_params/zcyc/?DateTo=17.06.2016" xr:uid="{00000000-0004-0000-0D00-00009A010000}"/>
    <hyperlink ref="A430" r:id="rId412" display="https://www.cbr.ru/hd_base/zcyc_params/zcyc/?DateTo=16.06.2016" xr:uid="{00000000-0004-0000-0D00-00009B010000}"/>
    <hyperlink ref="A431" r:id="rId413" display="https://www.cbr.ru/hd_base/zcyc_params/zcyc/?DateTo=15.06.2016" xr:uid="{00000000-0004-0000-0D00-00009C010000}"/>
    <hyperlink ref="A432" r:id="rId414" display="https://www.cbr.ru/hd_base/zcyc_params/zcyc/?DateTo=14.06.2016" xr:uid="{00000000-0004-0000-0D00-00009D010000}"/>
    <hyperlink ref="A433" r:id="rId415" display="https://www.cbr.ru/hd_base/zcyc_params/zcyc/?DateTo=10.06.2016" xr:uid="{00000000-0004-0000-0D00-00009E010000}"/>
    <hyperlink ref="A434" r:id="rId416" display="https://www.cbr.ru/hd_base/zcyc_params/zcyc/?DateTo=09.06.2016" xr:uid="{00000000-0004-0000-0D00-00009F010000}"/>
    <hyperlink ref="A435" r:id="rId417" display="https://www.cbr.ru/hd_base/zcyc_params/zcyc/?DateTo=08.06.2016" xr:uid="{00000000-0004-0000-0D00-0000A0010000}"/>
    <hyperlink ref="A436" r:id="rId418" display="https://www.cbr.ru/hd_base/zcyc_params/zcyc/?DateTo=07.06.2016" xr:uid="{00000000-0004-0000-0D00-0000A1010000}"/>
    <hyperlink ref="A437" r:id="rId419" display="https://www.cbr.ru/hd_base/zcyc_params/zcyc/?DateTo=06.06.2016" xr:uid="{00000000-0004-0000-0D00-0000A2010000}"/>
    <hyperlink ref="A438" r:id="rId420" display="https://www.cbr.ru/hd_base/zcyc_params/zcyc/?DateTo=03.06.2016" xr:uid="{00000000-0004-0000-0D00-0000A3010000}"/>
    <hyperlink ref="A439" r:id="rId421" display="https://www.cbr.ru/hd_base/zcyc_params/zcyc/?DateTo=02.06.2016" xr:uid="{00000000-0004-0000-0D00-0000A4010000}"/>
    <hyperlink ref="A440" r:id="rId422" display="https://www.cbr.ru/hd_base/zcyc_params/zcyc/?DateTo=01.06.2016" xr:uid="{00000000-0004-0000-0D00-0000A5010000}"/>
    <hyperlink ref="A441" r:id="rId423" display="https://www.cbr.ru/hd_base/zcyc_params/zcyc/?DateTo=31.05.2016" xr:uid="{00000000-0004-0000-0D00-0000A6010000}"/>
    <hyperlink ref="A442" r:id="rId424" display="https://www.cbr.ru/hd_base/zcyc_params/zcyc/?DateTo=30.05.2016" xr:uid="{00000000-0004-0000-0D00-0000A7010000}"/>
    <hyperlink ref="A443" r:id="rId425" display="https://www.cbr.ru/hd_base/zcyc_params/zcyc/?DateTo=27.05.2016" xr:uid="{00000000-0004-0000-0D00-0000A8010000}"/>
    <hyperlink ref="A444" r:id="rId426" display="https://www.cbr.ru/hd_base/zcyc_params/zcyc/?DateTo=26.05.2016" xr:uid="{00000000-0004-0000-0D00-0000A9010000}"/>
    <hyperlink ref="A445" r:id="rId427" display="https://www.cbr.ru/hd_base/zcyc_params/zcyc/?DateTo=25.05.2016" xr:uid="{00000000-0004-0000-0D00-0000AA010000}"/>
    <hyperlink ref="A446" r:id="rId428" display="https://www.cbr.ru/hd_base/zcyc_params/zcyc/?DateTo=24.05.2016" xr:uid="{00000000-0004-0000-0D00-0000AB010000}"/>
    <hyperlink ref="A447" r:id="rId429" display="https://www.cbr.ru/hd_base/zcyc_params/zcyc/?DateTo=23.05.2016" xr:uid="{00000000-0004-0000-0D00-0000AC010000}"/>
    <hyperlink ref="A448" r:id="rId430" display="https://www.cbr.ru/hd_base/zcyc_params/zcyc/?DateTo=20.05.2016" xr:uid="{00000000-0004-0000-0D00-0000AD010000}"/>
    <hyperlink ref="A449" r:id="rId431" display="https://www.cbr.ru/hd_base/zcyc_params/zcyc/?DateTo=19.05.2016" xr:uid="{00000000-0004-0000-0D00-0000AE010000}"/>
    <hyperlink ref="A450" r:id="rId432" display="https://www.cbr.ru/hd_base/zcyc_params/zcyc/?DateTo=18.05.2016" xr:uid="{00000000-0004-0000-0D00-0000AF010000}"/>
    <hyperlink ref="A451" r:id="rId433" display="https://www.cbr.ru/hd_base/zcyc_params/zcyc/?DateTo=17.05.2016" xr:uid="{00000000-0004-0000-0D00-0000B0010000}"/>
    <hyperlink ref="A452" r:id="rId434" display="https://www.cbr.ru/hd_base/zcyc_params/zcyc/?DateTo=16.05.2016" xr:uid="{00000000-0004-0000-0D00-0000B1010000}"/>
    <hyperlink ref="A453" r:id="rId435" display="https://www.cbr.ru/hd_base/zcyc_params/zcyc/?DateTo=13.05.2016" xr:uid="{00000000-0004-0000-0D00-0000B2010000}"/>
    <hyperlink ref="A454" r:id="rId436" display="https://www.cbr.ru/hd_base/zcyc_params/zcyc/?DateTo=12.05.2016" xr:uid="{00000000-0004-0000-0D00-0000B3010000}"/>
    <hyperlink ref="A455" r:id="rId437" display="https://www.cbr.ru/hd_base/zcyc_params/zcyc/?DateTo=11.05.2016" xr:uid="{00000000-0004-0000-0D00-0000B4010000}"/>
    <hyperlink ref="A456" r:id="rId438" display="https://www.cbr.ru/hd_base/zcyc_params/zcyc/?DateTo=10.05.2016" xr:uid="{00000000-0004-0000-0D00-0000B5010000}"/>
    <hyperlink ref="A457" r:id="rId439" display="https://www.cbr.ru/hd_base/zcyc_params/zcyc/?DateTo=06.05.2016" xr:uid="{00000000-0004-0000-0D00-0000B6010000}"/>
    <hyperlink ref="A458" r:id="rId440" display="https://www.cbr.ru/hd_base/zcyc_params/zcyc/?DateTo=05.05.2016" xr:uid="{00000000-0004-0000-0D00-0000B7010000}"/>
    <hyperlink ref="A459" r:id="rId441" display="https://www.cbr.ru/hd_base/zcyc_params/zcyc/?DateTo=04.05.2016" xr:uid="{00000000-0004-0000-0D00-0000B8010000}"/>
    <hyperlink ref="A460" r:id="rId442" display="https://www.cbr.ru/hd_base/zcyc_params/zcyc/?DateTo=29.04.2016" xr:uid="{00000000-0004-0000-0D00-0000B9010000}"/>
    <hyperlink ref="A461" r:id="rId443" display="https://www.cbr.ru/hd_base/zcyc_params/zcyc/?DateTo=28.04.2016" xr:uid="{00000000-0004-0000-0D00-0000BA010000}"/>
    <hyperlink ref="A462" r:id="rId444" display="https://www.cbr.ru/hd_base/zcyc_params/zcyc/?DateTo=27.04.2016" xr:uid="{00000000-0004-0000-0D00-0000BB010000}"/>
    <hyperlink ref="A463" r:id="rId445" display="https://www.cbr.ru/hd_base/zcyc_params/zcyc/?DateTo=26.04.2016" xr:uid="{00000000-0004-0000-0D00-0000BC010000}"/>
    <hyperlink ref="A464" r:id="rId446" display="https://www.cbr.ru/hd_base/zcyc_params/zcyc/?DateTo=25.04.2016" xr:uid="{00000000-0004-0000-0D00-0000BD010000}"/>
    <hyperlink ref="A465" r:id="rId447" display="https://www.cbr.ru/hd_base/zcyc_params/zcyc/?DateTo=22.04.2016" xr:uid="{00000000-0004-0000-0D00-0000BE010000}"/>
    <hyperlink ref="A466" r:id="rId448" display="https://www.cbr.ru/hd_base/zcyc_params/zcyc/?DateTo=21.04.2016" xr:uid="{00000000-0004-0000-0D00-0000BF010000}"/>
    <hyperlink ref="A467" r:id="rId449" display="https://www.cbr.ru/hd_base/zcyc_params/zcyc/?DateTo=20.04.2016" xr:uid="{00000000-0004-0000-0D00-0000C0010000}"/>
    <hyperlink ref="A468" r:id="rId450" display="https://www.cbr.ru/hd_base/zcyc_params/zcyc/?DateTo=19.04.2016" xr:uid="{00000000-0004-0000-0D00-0000C1010000}"/>
    <hyperlink ref="A469" r:id="rId451" display="https://www.cbr.ru/hd_base/zcyc_params/zcyc/?DateTo=18.04.2016" xr:uid="{00000000-0004-0000-0D00-0000C2010000}"/>
    <hyperlink ref="A470" r:id="rId452" display="https://www.cbr.ru/hd_base/zcyc_params/zcyc/?DateTo=15.04.2016" xr:uid="{00000000-0004-0000-0D00-0000C3010000}"/>
    <hyperlink ref="A471" r:id="rId453" display="https://www.cbr.ru/hd_base/zcyc_params/zcyc/?DateTo=14.04.2016" xr:uid="{00000000-0004-0000-0D00-0000C4010000}"/>
    <hyperlink ref="A472" r:id="rId454" display="https://www.cbr.ru/hd_base/zcyc_params/zcyc/?DateTo=13.04.2016" xr:uid="{00000000-0004-0000-0D00-0000C5010000}"/>
    <hyperlink ref="A473" r:id="rId455" display="https://www.cbr.ru/hd_base/zcyc_params/zcyc/?DateTo=12.04.2016" xr:uid="{00000000-0004-0000-0D00-0000C6010000}"/>
    <hyperlink ref="A474" r:id="rId456" display="https://www.cbr.ru/hd_base/zcyc_params/zcyc/?DateTo=11.04.2016" xr:uid="{00000000-0004-0000-0D00-0000C7010000}"/>
    <hyperlink ref="A475" r:id="rId457" display="https://www.cbr.ru/hd_base/zcyc_params/zcyc/?DateTo=08.04.2016" xr:uid="{00000000-0004-0000-0D00-0000C8010000}"/>
    <hyperlink ref="A476" r:id="rId458" display="https://www.cbr.ru/hd_base/zcyc_params/zcyc/?DateTo=07.04.2016" xr:uid="{00000000-0004-0000-0D00-0000C9010000}"/>
    <hyperlink ref="A477" r:id="rId459" display="https://www.cbr.ru/hd_base/zcyc_params/zcyc/?DateTo=06.04.2016" xr:uid="{00000000-0004-0000-0D00-0000CA010000}"/>
    <hyperlink ref="A478" r:id="rId460" display="https://www.cbr.ru/hd_base/zcyc_params/zcyc/?DateTo=05.04.2016" xr:uid="{00000000-0004-0000-0D00-0000CB010000}"/>
    <hyperlink ref="A479" r:id="rId461" display="https://www.cbr.ru/hd_base/zcyc_params/zcyc/?DateTo=04.04.2016" xr:uid="{00000000-0004-0000-0D00-0000CC010000}"/>
    <hyperlink ref="A480" r:id="rId462" display="https://www.cbr.ru/hd_base/zcyc_params/zcyc/?DateTo=01.04.2016" xr:uid="{00000000-0004-0000-0D00-0000CD010000}"/>
    <hyperlink ref="A481" r:id="rId463" display="https://www.cbr.ru/hd_base/zcyc_params/zcyc/?DateTo=31.03.2016" xr:uid="{00000000-0004-0000-0D00-0000CE010000}"/>
    <hyperlink ref="A482" r:id="rId464" display="https://www.cbr.ru/hd_base/zcyc_params/zcyc/?DateTo=30.03.2016" xr:uid="{00000000-0004-0000-0D00-0000CF010000}"/>
    <hyperlink ref="A483" r:id="rId465" display="https://www.cbr.ru/hd_base/zcyc_params/zcyc/?DateTo=29.03.2016" xr:uid="{00000000-0004-0000-0D00-0000D0010000}"/>
    <hyperlink ref="A484" r:id="rId466" display="https://www.cbr.ru/hd_base/zcyc_params/zcyc/?DateTo=28.03.2016" xr:uid="{00000000-0004-0000-0D00-0000D1010000}"/>
    <hyperlink ref="A485" r:id="rId467" display="https://www.cbr.ru/hd_base/zcyc_params/zcyc/?DateTo=25.03.2016" xr:uid="{00000000-0004-0000-0D00-0000D2010000}"/>
    <hyperlink ref="A486" r:id="rId468" display="https://www.cbr.ru/hd_base/zcyc_params/zcyc/?DateTo=24.03.2016" xr:uid="{00000000-0004-0000-0D00-0000D3010000}"/>
    <hyperlink ref="A487" r:id="rId469" display="https://www.cbr.ru/hd_base/zcyc_params/zcyc/?DateTo=23.03.2016" xr:uid="{00000000-0004-0000-0D00-0000D4010000}"/>
    <hyperlink ref="A488" r:id="rId470" display="https://www.cbr.ru/hd_base/zcyc_params/zcyc/?DateTo=22.03.2016" xr:uid="{00000000-0004-0000-0D00-0000D5010000}"/>
    <hyperlink ref="A489" r:id="rId471" display="https://www.cbr.ru/hd_base/zcyc_params/zcyc/?DateTo=21.03.2016" xr:uid="{00000000-0004-0000-0D00-0000D6010000}"/>
    <hyperlink ref="A490" r:id="rId472" display="https://www.cbr.ru/hd_base/zcyc_params/zcyc/?DateTo=18.03.2016" xr:uid="{00000000-0004-0000-0D00-0000D7010000}"/>
    <hyperlink ref="A491" r:id="rId473" display="https://www.cbr.ru/hd_base/zcyc_params/zcyc/?DateTo=17.03.2016" xr:uid="{00000000-0004-0000-0D00-0000D8010000}"/>
    <hyperlink ref="A492" r:id="rId474" display="https://www.cbr.ru/hd_base/zcyc_params/zcyc/?DateTo=16.03.2016" xr:uid="{00000000-0004-0000-0D00-0000D9010000}"/>
    <hyperlink ref="A493" r:id="rId475" display="https://www.cbr.ru/hd_base/zcyc_params/zcyc/?DateTo=15.03.2016" xr:uid="{00000000-0004-0000-0D00-0000DA010000}"/>
    <hyperlink ref="A494" r:id="rId476" display="https://www.cbr.ru/hd_base/zcyc_params/zcyc/?DateTo=14.03.2016" xr:uid="{00000000-0004-0000-0D00-0000DB010000}"/>
    <hyperlink ref="A495" r:id="rId477" display="https://www.cbr.ru/hd_base/zcyc_params/zcyc/?DateTo=11.03.2016" xr:uid="{00000000-0004-0000-0D00-0000DC010000}"/>
    <hyperlink ref="A496" r:id="rId478" display="https://www.cbr.ru/hd_base/zcyc_params/zcyc/?DateTo=10.03.2016" xr:uid="{00000000-0004-0000-0D00-0000DD010000}"/>
    <hyperlink ref="A497" r:id="rId479" display="https://www.cbr.ru/hd_base/zcyc_params/zcyc/?DateTo=09.03.2016" xr:uid="{00000000-0004-0000-0D00-0000DE010000}"/>
    <hyperlink ref="A498" r:id="rId480" display="https://www.cbr.ru/hd_base/zcyc_params/zcyc/?DateTo=07.03.2016" xr:uid="{00000000-0004-0000-0D00-0000DF010000}"/>
    <hyperlink ref="A499" r:id="rId481" display="https://www.cbr.ru/hd_base/zcyc_params/zcyc/?DateTo=04.03.2016" xr:uid="{00000000-0004-0000-0D00-0000E0010000}"/>
    <hyperlink ref="A500" r:id="rId482" display="https://www.cbr.ru/hd_base/zcyc_params/zcyc/?DateTo=03.03.2016" xr:uid="{00000000-0004-0000-0D00-0000E1010000}"/>
    <hyperlink ref="A501" r:id="rId483" display="https://www.cbr.ru/hd_base/zcyc_params/zcyc/?DateTo=02.03.2016" xr:uid="{00000000-0004-0000-0D00-0000E2010000}"/>
    <hyperlink ref="A502" r:id="rId484" display="https://www.cbr.ru/hd_base/zcyc_params/zcyc/?DateTo=01.03.2016" xr:uid="{00000000-0004-0000-0D00-0000E3010000}"/>
    <hyperlink ref="A503" r:id="rId485" display="https://www.cbr.ru/hd_base/zcyc_params/zcyc/?DateTo=29.02.2016" xr:uid="{00000000-0004-0000-0D00-0000E4010000}"/>
    <hyperlink ref="A504" r:id="rId486" display="https://www.cbr.ru/hd_base/zcyc_params/zcyc/?DateTo=26.02.2016" xr:uid="{00000000-0004-0000-0D00-0000E5010000}"/>
    <hyperlink ref="A505" r:id="rId487" display="https://www.cbr.ru/hd_base/zcyc_params/zcyc/?DateTo=25.02.2016" xr:uid="{00000000-0004-0000-0D00-0000E6010000}"/>
    <hyperlink ref="A506" r:id="rId488" display="https://www.cbr.ru/hd_base/zcyc_params/zcyc/?DateTo=24.02.2016" xr:uid="{00000000-0004-0000-0D00-0000E7010000}"/>
    <hyperlink ref="A507" r:id="rId489" display="https://www.cbr.ru/hd_base/zcyc_params/zcyc/?DateTo=22.02.2016" xr:uid="{00000000-0004-0000-0D00-0000E8010000}"/>
    <hyperlink ref="A508" r:id="rId490" display="https://www.cbr.ru/hd_base/zcyc_params/zcyc/?DateTo=20.02.2016" xr:uid="{00000000-0004-0000-0D00-0000E9010000}"/>
    <hyperlink ref="A509" r:id="rId491" display="https://www.cbr.ru/hd_base/zcyc_params/zcyc/?DateTo=19.02.2016" xr:uid="{00000000-0004-0000-0D00-0000EA010000}"/>
    <hyperlink ref="A510" r:id="rId492" display="https://www.cbr.ru/hd_base/zcyc_params/zcyc/?DateTo=18.02.2016" xr:uid="{00000000-0004-0000-0D00-0000EB010000}"/>
    <hyperlink ref="A511" r:id="rId493" display="https://www.cbr.ru/hd_base/zcyc_params/zcyc/?DateTo=17.02.2016" xr:uid="{00000000-0004-0000-0D00-0000EC010000}"/>
    <hyperlink ref="A512" r:id="rId494" display="https://www.cbr.ru/hd_base/zcyc_params/zcyc/?DateTo=16.02.2016" xr:uid="{00000000-0004-0000-0D00-0000ED010000}"/>
    <hyperlink ref="A513" r:id="rId495" display="https://www.cbr.ru/hd_base/zcyc_params/zcyc/?DateTo=15.02.2016" xr:uid="{00000000-0004-0000-0D00-0000EE010000}"/>
    <hyperlink ref="A514" r:id="rId496" display="https://www.cbr.ru/hd_base/zcyc_params/zcyc/?DateTo=12.02.2016" xr:uid="{00000000-0004-0000-0D00-0000EF010000}"/>
    <hyperlink ref="A515" r:id="rId497" display="https://www.cbr.ru/hd_base/zcyc_params/zcyc/?DateTo=11.02.2016" xr:uid="{00000000-0004-0000-0D00-0000F0010000}"/>
    <hyperlink ref="A516" r:id="rId498" display="https://www.cbr.ru/hd_base/zcyc_params/zcyc/?DateTo=10.02.2016" xr:uid="{00000000-0004-0000-0D00-0000F1010000}"/>
    <hyperlink ref="A517" r:id="rId499" display="https://www.cbr.ru/hd_base/zcyc_params/zcyc/?DateTo=09.02.2016" xr:uid="{00000000-0004-0000-0D00-0000F2010000}"/>
    <hyperlink ref="A518" r:id="rId500" display="https://www.cbr.ru/hd_base/zcyc_params/zcyc/?DateTo=08.02.2016" xr:uid="{00000000-0004-0000-0D00-0000F3010000}"/>
    <hyperlink ref="A519" r:id="rId501" display="https://www.cbr.ru/hd_base/zcyc_params/zcyc/?DateTo=05.02.2016" xr:uid="{00000000-0004-0000-0D00-0000F4010000}"/>
    <hyperlink ref="A520" r:id="rId502" display="https://www.cbr.ru/hd_base/zcyc_params/zcyc/?DateTo=04.02.2016" xr:uid="{00000000-0004-0000-0D00-0000F5010000}"/>
    <hyperlink ref="A521" r:id="rId503" display="https://www.cbr.ru/hd_base/zcyc_params/zcyc/?DateTo=03.02.2016" xr:uid="{00000000-0004-0000-0D00-0000F6010000}"/>
    <hyperlink ref="A522" r:id="rId504" display="https://www.cbr.ru/hd_base/zcyc_params/zcyc/?DateTo=02.02.2016" xr:uid="{00000000-0004-0000-0D00-0000F7010000}"/>
    <hyperlink ref="A523" r:id="rId505" display="https://www.cbr.ru/hd_base/zcyc_params/zcyc/?DateTo=01.02.2016" xr:uid="{00000000-0004-0000-0D00-0000F801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G2:M15"/>
  <sheetViews>
    <sheetView workbookViewId="0">
      <selection activeCell="G9" sqref="G9"/>
    </sheetView>
  </sheetViews>
  <sheetFormatPr defaultColWidth="14.42578125" defaultRowHeight="15" customHeight="1"/>
  <sheetData>
    <row r="2" spans="7:13" ht="15" customHeight="1">
      <c r="G2" s="345" t="s">
        <v>233</v>
      </c>
      <c r="H2" s="345"/>
      <c r="I2" s="345"/>
      <c r="J2" s="345"/>
      <c r="K2" s="345"/>
      <c r="L2" s="256"/>
      <c r="M2" s="256"/>
    </row>
    <row r="3" spans="7:13" ht="15" customHeight="1">
      <c r="G3" s="345"/>
      <c r="H3" s="345"/>
      <c r="I3" s="345"/>
      <c r="J3" s="345"/>
      <c r="K3" s="345"/>
      <c r="L3" s="256"/>
      <c r="M3" s="256"/>
    </row>
    <row r="4" spans="7:13" ht="15" customHeight="1">
      <c r="G4" s="345"/>
      <c r="H4" s="345"/>
      <c r="I4" s="345"/>
      <c r="J4" s="345"/>
      <c r="K4" s="345"/>
      <c r="L4" s="256"/>
      <c r="M4" s="256"/>
    </row>
    <row r="5" spans="7:13" ht="15" customHeight="1">
      <c r="G5" s="256"/>
      <c r="H5" s="256"/>
      <c r="I5" s="256"/>
      <c r="J5" s="256"/>
      <c r="K5" s="256"/>
      <c r="L5" s="256"/>
      <c r="M5" s="256"/>
    </row>
    <row r="6" spans="7:13" ht="15" customHeight="1">
      <c r="G6" s="256"/>
      <c r="H6" s="256"/>
      <c r="I6" s="256"/>
      <c r="J6" s="256"/>
      <c r="K6" s="256"/>
      <c r="L6" s="256"/>
      <c r="M6" s="256"/>
    </row>
    <row r="7" spans="7:13" ht="15" customHeight="1">
      <c r="G7" s="256"/>
      <c r="H7" s="256"/>
      <c r="I7" s="256"/>
      <c r="J7" s="256"/>
      <c r="K7" s="256"/>
      <c r="L7" s="256"/>
      <c r="M7" s="256"/>
    </row>
    <row r="8" spans="7:13" ht="15" customHeight="1">
      <c r="G8" s="256"/>
      <c r="H8" s="256"/>
      <c r="I8" s="256"/>
      <c r="J8" s="256"/>
      <c r="K8" s="256"/>
      <c r="L8" s="256"/>
      <c r="M8" s="256"/>
    </row>
    <row r="9" spans="7:13" ht="15" customHeight="1">
      <c r="G9" s="256"/>
      <c r="H9" s="256"/>
      <c r="I9" s="256"/>
      <c r="J9" s="256"/>
      <c r="K9" s="256"/>
      <c r="L9" s="256"/>
      <c r="M9" s="256"/>
    </row>
    <row r="10" spans="7:13" ht="15" customHeight="1">
      <c r="G10" s="256"/>
      <c r="H10" s="256"/>
      <c r="I10" s="256"/>
      <c r="J10" s="256"/>
      <c r="K10" s="256"/>
      <c r="L10" s="256"/>
      <c r="M10" s="256"/>
    </row>
    <row r="11" spans="7:13" ht="15" customHeight="1">
      <c r="G11" s="256"/>
      <c r="H11" s="256"/>
      <c r="I11" s="256"/>
      <c r="J11" s="256"/>
      <c r="K11" s="256"/>
      <c r="L11" s="256"/>
      <c r="M11" s="256"/>
    </row>
    <row r="12" spans="7:13" ht="15" customHeight="1">
      <c r="G12" s="256"/>
      <c r="H12" s="256"/>
      <c r="I12" s="256"/>
      <c r="J12" s="256"/>
      <c r="K12" s="256"/>
      <c r="L12" s="256"/>
      <c r="M12" s="256"/>
    </row>
    <row r="13" spans="7:13" ht="15" customHeight="1">
      <c r="G13" s="256"/>
      <c r="H13" s="256"/>
      <c r="I13" s="256"/>
      <c r="J13" s="256"/>
      <c r="K13" s="256"/>
      <c r="L13" s="256"/>
      <c r="M13" s="256"/>
    </row>
    <row r="14" spans="7:13" ht="15" customHeight="1">
      <c r="G14" s="256"/>
      <c r="H14" s="256"/>
      <c r="I14" s="256"/>
      <c r="J14" s="256"/>
      <c r="K14" s="256"/>
      <c r="L14" s="256"/>
      <c r="M14" s="256"/>
    </row>
    <row r="15" spans="7:13" ht="15" customHeight="1">
      <c r="G15" s="256"/>
      <c r="H15" s="256"/>
      <c r="I15" s="256"/>
      <c r="J15" s="256"/>
      <c r="K15" s="256"/>
      <c r="L15" s="256"/>
      <c r="M15" s="256"/>
    </row>
  </sheetData>
  <mergeCells count="1">
    <mergeCell ref="G2:K4"/>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2:M33"/>
  <sheetViews>
    <sheetView topLeftCell="A7" workbookViewId="0">
      <selection activeCell="K16" sqref="K16:M16"/>
    </sheetView>
  </sheetViews>
  <sheetFormatPr defaultColWidth="14.42578125" defaultRowHeight="15" customHeight="1"/>
  <sheetData>
    <row r="2" spans="2:13" ht="12.75">
      <c r="C2" s="308" t="s">
        <v>89</v>
      </c>
      <c r="D2" s="268"/>
      <c r="E2" s="268"/>
      <c r="F2" s="268"/>
      <c r="G2" s="268"/>
      <c r="H2" s="269"/>
    </row>
    <row r="3" spans="2:13" ht="12.75">
      <c r="C3" s="309" t="s">
        <v>90</v>
      </c>
      <c r="D3" s="289"/>
      <c r="E3" s="289"/>
      <c r="F3" s="289"/>
      <c r="G3" s="289"/>
      <c r="H3" s="283"/>
    </row>
    <row r="4" spans="2:13" ht="12.75">
      <c r="C4" s="284"/>
      <c r="D4" s="277"/>
      <c r="E4" s="277"/>
      <c r="F4" s="277"/>
      <c r="G4" s="277"/>
      <c r="H4" s="285"/>
    </row>
    <row r="5" spans="2:13" ht="12.75">
      <c r="C5" s="284"/>
      <c r="D5" s="277"/>
      <c r="E5" s="277"/>
      <c r="F5" s="277"/>
      <c r="G5" s="277"/>
      <c r="H5" s="285"/>
    </row>
    <row r="6" spans="2:13" ht="12.75">
      <c r="C6" s="284"/>
      <c r="D6" s="277"/>
      <c r="E6" s="277"/>
      <c r="F6" s="277"/>
      <c r="G6" s="277"/>
      <c r="H6" s="285"/>
    </row>
    <row r="7" spans="2:13" ht="12.75">
      <c r="C7" s="286"/>
      <c r="D7" s="274"/>
      <c r="E7" s="274"/>
      <c r="F7" s="274"/>
      <c r="G7" s="274"/>
      <c r="H7" s="287"/>
    </row>
    <row r="10" spans="2:13">
      <c r="B10" s="60" t="s">
        <v>91</v>
      </c>
      <c r="C10" s="61"/>
      <c r="D10" s="61"/>
      <c r="E10" s="62"/>
      <c r="F10" s="62"/>
      <c r="G10" s="62"/>
      <c r="H10" s="62"/>
      <c r="I10" s="63">
        <v>252</v>
      </c>
    </row>
    <row r="11" spans="2:13">
      <c r="B11" s="64" t="s">
        <v>92</v>
      </c>
      <c r="C11" s="65"/>
      <c r="D11" s="65"/>
      <c r="E11" s="66"/>
      <c r="F11" s="66"/>
      <c r="G11" s="66"/>
      <c r="H11" s="66"/>
      <c r="I11" s="67">
        <v>252</v>
      </c>
    </row>
    <row r="12" spans="2:13">
      <c r="B12" s="310" t="s">
        <v>93</v>
      </c>
      <c r="C12" s="269"/>
      <c r="D12" s="25">
        <v>0.01</v>
      </c>
      <c r="E12" s="69"/>
      <c r="F12" s="69"/>
      <c r="G12" s="69"/>
      <c r="H12" s="69"/>
      <c r="I12" s="69"/>
    </row>
    <row r="13" spans="2:13">
      <c r="B13" s="311" t="s">
        <v>94</v>
      </c>
      <c r="C13" s="269"/>
      <c r="D13" s="70">
        <v>0.05</v>
      </c>
      <c r="E13" s="69"/>
      <c r="F13" s="71" t="s">
        <v>107</v>
      </c>
      <c r="G13" s="69"/>
      <c r="H13" s="69"/>
      <c r="I13" s="69"/>
    </row>
    <row r="14" spans="2:13">
      <c r="B14" s="312" t="s">
        <v>95</v>
      </c>
      <c r="C14" s="269"/>
      <c r="D14" s="95">
        <f>'Stocks VaR and ES'!A278</f>
        <v>42767</v>
      </c>
      <c r="E14" s="69"/>
      <c r="F14" s="69"/>
      <c r="G14" s="69"/>
      <c r="H14" s="69"/>
      <c r="I14" s="73"/>
      <c r="J14" s="73"/>
      <c r="K14" s="73"/>
      <c r="L14" s="73"/>
      <c r="M14" s="73"/>
    </row>
    <row r="15" spans="2:13" ht="12.75">
      <c r="H15" s="2"/>
      <c r="I15" s="2"/>
    </row>
    <row r="16" spans="2:13">
      <c r="B16" s="315" t="s">
        <v>96</v>
      </c>
      <c r="C16" s="316"/>
      <c r="D16" s="316"/>
      <c r="E16" s="317" t="s">
        <v>208</v>
      </c>
      <c r="F16" s="317"/>
      <c r="G16" s="317"/>
      <c r="H16" s="319" t="s">
        <v>212</v>
      </c>
      <c r="I16" s="317"/>
      <c r="J16" s="317"/>
      <c r="K16" s="324" t="s">
        <v>97</v>
      </c>
      <c r="L16" s="325"/>
      <c r="M16" s="326"/>
    </row>
    <row r="17" spans="1:13" ht="15" customHeight="1">
      <c r="B17" s="318" t="s">
        <v>98</v>
      </c>
      <c r="C17" s="318"/>
      <c r="D17" s="318"/>
      <c r="E17" s="244" t="s">
        <v>209</v>
      </c>
      <c r="F17" s="244" t="s">
        <v>210</v>
      </c>
      <c r="G17" s="244" t="s">
        <v>211</v>
      </c>
      <c r="H17" s="244" t="s">
        <v>209</v>
      </c>
      <c r="I17" s="244" t="s">
        <v>210</v>
      </c>
      <c r="J17" s="244" t="s">
        <v>211</v>
      </c>
      <c r="K17" s="314" t="s">
        <v>221</v>
      </c>
      <c r="L17" s="314"/>
      <c r="M17" s="314"/>
    </row>
    <row r="18" spans="1:13" ht="36.75" customHeight="1">
      <c r="B18" s="318"/>
      <c r="C18" s="318"/>
      <c r="D18" s="318"/>
      <c r="E18" s="245">
        <f>SUM('Bond Portfolio'!Y19:Y271)</f>
        <v>0</v>
      </c>
      <c r="F18" s="245">
        <f>_xlfn.BINOM.INV($I$11,$D$12,$D$13)</f>
        <v>0</v>
      </c>
      <c r="G18" s="245">
        <f>_xlfn.BINOM.INV($I$11,$D$12,1-$D$13)</f>
        <v>5</v>
      </c>
      <c r="H18" s="246">
        <f>_xlfn.BINOM.DIST(E18,$I$11,D12,TRUE())</f>
        <v>7.9445451690554045E-2</v>
      </c>
      <c r="I18" s="246">
        <f>_xlfn.BINOM.DIST(F18,$I$11,D12,TRUE())</f>
        <v>7.9445451690554045E-2</v>
      </c>
      <c r="J18" s="246">
        <f>_xlfn.BINOM.DIST(G18,$I$11,D12,TRUE())</f>
        <v>0.95747748797560983</v>
      </c>
      <c r="K18" s="314"/>
      <c r="L18" s="314"/>
      <c r="M18" s="314"/>
    </row>
    <row r="19" spans="1:13" ht="12.75">
      <c r="H19" s="2"/>
      <c r="I19" s="76"/>
      <c r="J19" s="76"/>
      <c r="K19" s="76"/>
    </row>
    <row r="20" spans="1:13" ht="12.75">
      <c r="B20" s="96"/>
      <c r="C20" s="79"/>
      <c r="D20" s="79"/>
      <c r="E20" s="79"/>
      <c r="F20" s="79"/>
      <c r="G20" s="79"/>
      <c r="H20" s="79"/>
      <c r="I20" s="79"/>
      <c r="J20" s="79"/>
    </row>
    <row r="21" spans="1:13" ht="12.75">
      <c r="A21" s="248"/>
      <c r="B21" s="328" t="s">
        <v>108</v>
      </c>
      <c r="C21" s="328"/>
      <c r="D21" s="328"/>
      <c r="E21" s="328"/>
      <c r="F21" s="328"/>
      <c r="G21" s="79"/>
      <c r="H21" s="79"/>
      <c r="I21" s="79"/>
      <c r="J21" s="79"/>
    </row>
    <row r="22" spans="1:13" ht="12.75" customHeight="1">
      <c r="A22" s="248"/>
      <c r="B22" s="330" t="s">
        <v>227</v>
      </c>
      <c r="C22" s="330"/>
      <c r="D22" s="330"/>
      <c r="E22" s="330"/>
      <c r="F22" s="330"/>
      <c r="G22" s="79"/>
      <c r="H22" s="79"/>
      <c r="I22" s="79"/>
      <c r="J22" s="79"/>
    </row>
    <row r="23" spans="1:13" ht="69.75" customHeight="1">
      <c r="A23" s="248"/>
      <c r="B23" s="330"/>
      <c r="C23" s="330"/>
      <c r="D23" s="330"/>
      <c r="E23" s="330"/>
      <c r="F23" s="330"/>
      <c r="G23" s="79"/>
      <c r="H23" s="79"/>
      <c r="I23" s="79"/>
      <c r="J23" s="79"/>
    </row>
    <row r="24" spans="1:13" ht="24" customHeight="1">
      <c r="A24" s="248"/>
      <c r="B24" s="330"/>
      <c r="C24" s="330"/>
      <c r="D24" s="330"/>
      <c r="E24" s="330"/>
      <c r="F24" s="330"/>
      <c r="G24" s="249"/>
      <c r="H24" s="79"/>
      <c r="I24" s="79"/>
      <c r="J24" s="79"/>
    </row>
    <row r="25" spans="1:13" ht="12.75">
      <c r="A25" s="248"/>
      <c r="B25" s="251"/>
      <c r="C25" s="251"/>
      <c r="D25" s="251"/>
      <c r="E25" s="251"/>
      <c r="F25" s="251"/>
      <c r="G25" s="249"/>
      <c r="H25" s="79"/>
      <c r="I25" s="79"/>
      <c r="J25" s="79"/>
    </row>
    <row r="26" spans="1:13" ht="12.75">
      <c r="A26" s="248"/>
      <c r="B26" s="251"/>
      <c r="C26" s="251"/>
      <c r="D26" s="251"/>
      <c r="E26" s="251"/>
      <c r="F26" s="251"/>
      <c r="G26" s="249"/>
      <c r="H26" s="79"/>
      <c r="I26" s="79"/>
      <c r="J26" s="79"/>
    </row>
    <row r="27" spans="1:13" ht="12.75">
      <c r="B27" s="251"/>
      <c r="C27" s="251"/>
      <c r="D27" s="251"/>
      <c r="E27" s="251"/>
      <c r="F27" s="251"/>
      <c r="G27" s="79"/>
      <c r="H27" s="79"/>
      <c r="I27" s="79"/>
      <c r="J27" s="79"/>
    </row>
    <row r="28" spans="1:13" ht="16.5" customHeight="1">
      <c r="B28" s="251"/>
      <c r="C28" s="251"/>
      <c r="D28" s="251"/>
      <c r="E28" s="251"/>
      <c r="F28" s="251"/>
      <c r="G28" s="79"/>
      <c r="H28" s="79"/>
      <c r="I28" s="79"/>
      <c r="J28" s="79"/>
    </row>
    <row r="30" spans="1:13" ht="15" customHeight="1">
      <c r="B30" s="128"/>
      <c r="C30" s="80"/>
      <c r="D30" s="80"/>
      <c r="E30" s="80"/>
      <c r="F30" s="80"/>
      <c r="G30" s="80"/>
      <c r="H30" s="80"/>
      <c r="I30" s="80"/>
      <c r="J30" s="80"/>
    </row>
    <row r="32" spans="1:13" ht="12.75">
      <c r="B32" s="228"/>
      <c r="C32" s="27"/>
      <c r="D32" s="27"/>
      <c r="E32" s="27"/>
      <c r="F32" s="27"/>
      <c r="G32" s="27"/>
      <c r="H32" s="27"/>
      <c r="I32" s="27"/>
    </row>
    <row r="33" spans="2:9" ht="12.75">
      <c r="B33" s="27"/>
      <c r="C33" s="27"/>
      <c r="D33" s="27"/>
      <c r="E33" s="27"/>
      <c r="F33" s="27"/>
      <c r="G33" s="27"/>
      <c r="H33" s="27"/>
      <c r="I33" s="27"/>
    </row>
  </sheetData>
  <mergeCells count="13">
    <mergeCell ref="B21:F21"/>
    <mergeCell ref="B22:F24"/>
    <mergeCell ref="B16:D16"/>
    <mergeCell ref="E16:G16"/>
    <mergeCell ref="H16:J16"/>
    <mergeCell ref="K16:M16"/>
    <mergeCell ref="B17:D18"/>
    <mergeCell ref="K17:M18"/>
    <mergeCell ref="C2:H2"/>
    <mergeCell ref="C3:H7"/>
    <mergeCell ref="B12:C12"/>
    <mergeCell ref="B13:C13"/>
    <mergeCell ref="B14:C14"/>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E2B80-3231-43B8-8EA0-0F5B35E1F6BD}">
  <sheetPr>
    <tabColor theme="9" tint="0.39997558519241921"/>
    <outlinePr summaryBelow="0" summaryRight="0"/>
  </sheetPr>
  <dimension ref="A1:M509"/>
  <sheetViews>
    <sheetView tabSelected="1" workbookViewId="0">
      <selection activeCell="L2" sqref="L2"/>
    </sheetView>
  </sheetViews>
  <sheetFormatPr defaultColWidth="14.42578125" defaultRowHeight="15" customHeight="1"/>
  <cols>
    <col min="1" max="1" width="33.140625" style="229" customWidth="1"/>
    <col min="2" max="2" width="16.28515625" style="229" customWidth="1"/>
    <col min="3" max="3" width="16.42578125" style="229" customWidth="1"/>
    <col min="4" max="16384" width="14.42578125" style="229"/>
  </cols>
  <sheetData>
    <row r="1" spans="1:13" ht="15" customHeight="1">
      <c r="A1" s="361" t="s">
        <v>247</v>
      </c>
      <c r="B1" s="351" t="s">
        <v>183</v>
      </c>
      <c r="C1" s="351"/>
      <c r="D1" s="23" t="s">
        <v>51</v>
      </c>
      <c r="E1" s="25">
        <v>0.01</v>
      </c>
    </row>
    <row r="2" spans="1:13" ht="28.5" customHeight="1">
      <c r="A2" s="361"/>
      <c r="B2" s="242" t="s">
        <v>225</v>
      </c>
      <c r="C2" s="352">
        <v>0.3</v>
      </c>
      <c r="D2" s="354"/>
      <c r="E2" s="354"/>
    </row>
    <row r="3" spans="1:13" ht="15" customHeight="1">
      <c r="B3" s="242" t="s">
        <v>224</v>
      </c>
      <c r="C3" s="352">
        <v>0.7</v>
      </c>
      <c r="D3" s="354"/>
      <c r="E3" s="354"/>
    </row>
    <row r="4" spans="1:13" ht="12.75">
      <c r="A4" s="152" t="s">
        <v>199</v>
      </c>
      <c r="B4" s="350" t="s">
        <v>235</v>
      </c>
      <c r="C4" s="356" t="s">
        <v>236</v>
      </c>
      <c r="D4" s="357" t="s">
        <v>237</v>
      </c>
      <c r="E4" s="357" t="s">
        <v>238</v>
      </c>
      <c r="F4" s="357" t="s">
        <v>239</v>
      </c>
      <c r="G4" s="357" t="s">
        <v>240</v>
      </c>
      <c r="H4" s="219" t="s">
        <v>203</v>
      </c>
      <c r="I4" s="220" t="s">
        <v>62</v>
      </c>
      <c r="J4" s="219" t="s">
        <v>204</v>
      </c>
      <c r="K4" s="220" t="s">
        <v>205</v>
      </c>
      <c r="L4" s="220" t="s">
        <v>206</v>
      </c>
      <c r="M4" s="220" t="s">
        <v>207</v>
      </c>
    </row>
    <row r="5" spans="1:13" ht="15" customHeight="1">
      <c r="A5" s="247">
        <v>43131</v>
      </c>
      <c r="B5" s="347">
        <f>'VaR ES domestic stock'!R23</f>
        <v>3.3002025664359506E-3</v>
      </c>
      <c r="C5" s="347">
        <f>'Bond Portfolio'!AA19</f>
        <v>3.1920713275059853E-3</v>
      </c>
      <c r="D5" s="349">
        <f>'VaR ES domestic stock'!H23</f>
        <v>-3.4299389992715847E-2</v>
      </c>
      <c r="E5" s="349">
        <f>'Bond Portfolio'!X19</f>
        <v>-0.63535070565698704</v>
      </c>
      <c r="F5" s="349">
        <f>'VaR ES domestic stock'!K23</f>
        <v>-4.4857880201702331E-2</v>
      </c>
      <c r="G5" s="349">
        <f>'Bond Portfolio'!AB19</f>
        <v>-1.6933457356237456</v>
      </c>
      <c r="H5" s="347">
        <f>-SQRT(($C$2^2)*(D5^2)+($C$3^2)*(E5^2))</f>
        <v>-0.44486451278054973</v>
      </c>
      <c r="I5" s="39">
        <f t="shared" ref="I5:I257" si="0">IF(K5&lt;H5,1,0)</f>
        <v>0</v>
      </c>
      <c r="J5" s="347">
        <f>SQRT(10)*H5</f>
        <v>-1.406785110567623</v>
      </c>
      <c r="K5" s="358">
        <f>$C$2*B5+$C$3*C5</f>
        <v>3.2245106991849746E-3</v>
      </c>
      <c r="L5" s="353">
        <f>$C$2*F5+$C$3*G5</f>
        <v>-1.1987993789971325</v>
      </c>
      <c r="M5" s="353">
        <f>L5*SQRT(10)</f>
        <v>-3.7909364952263584</v>
      </c>
    </row>
    <row r="6" spans="1:13" ht="12.75">
      <c r="A6" s="247">
        <v>43130</v>
      </c>
      <c r="B6" s="347">
        <f>'VaR ES domestic stock'!R24</f>
        <v>-1.8439824012620853E-2</v>
      </c>
      <c r="C6" s="347">
        <f>'Bond Portfolio'!AA20</f>
        <v>3.2124164773528197E-3</v>
      </c>
      <c r="D6" s="349">
        <f>'VaR ES domestic stock'!H24</f>
        <v>-3.4275563135664558E-2</v>
      </c>
      <c r="E6" s="349">
        <f>'Bond Portfolio'!X20</f>
        <v>-0.63468680500838159</v>
      </c>
      <c r="F6" s="349">
        <f>'VaR ES domestic stock'!K24</f>
        <v>-4.4866114551646949E-2</v>
      </c>
      <c r="G6" s="349">
        <f>'Bond Portfolio'!AB20</f>
        <v>-1.6915762981741855</v>
      </c>
      <c r="H6" s="347">
        <f t="shared" ref="H6:H69" si="1">-SQRT(($C$2^2)*(D6^2)+($C$3^2)*(E6^2))</f>
        <v>-0.44439974133869636</v>
      </c>
      <c r="I6" s="39">
        <f t="shared" si="0"/>
        <v>0</v>
      </c>
      <c r="J6" s="347">
        <f t="shared" ref="J6:J257" si="2">H6*SQRT(10)</f>
        <v>-1.4053153742199658</v>
      </c>
      <c r="K6" s="358">
        <f t="shared" ref="K6:K69" si="3">$C$2*B6+$C$3*C6</f>
        <v>-3.2832556696392821E-3</v>
      </c>
      <c r="L6" s="353">
        <f t="shared" ref="L6:L69" si="4">$C$2*F6+$C$3*G6</f>
        <v>-1.1975632430874239</v>
      </c>
      <c r="M6" s="353">
        <f t="shared" ref="M6:M257" si="5">L6*SQRT(10)</f>
        <v>-3.7870274902541552</v>
      </c>
    </row>
    <row r="7" spans="1:13">
      <c r="A7" s="247">
        <v>43129</v>
      </c>
      <c r="B7" s="347">
        <f>'VaR ES domestic stock'!R25</f>
        <v>1.3671628358744759E-2</v>
      </c>
      <c r="C7" s="347">
        <f>'Bond Portfolio'!AA21</f>
        <v>-1.2530466199622836E-4</v>
      </c>
      <c r="D7" s="349">
        <f>'VaR ES domestic stock'!H25</f>
        <v>-3.4192206776042039E-2</v>
      </c>
      <c r="E7" s="349">
        <f>'Bond Portfolio'!X21</f>
        <v>-0.67044751365123623</v>
      </c>
      <c r="F7" s="349">
        <f>'VaR ES domestic stock'!K25</f>
        <v>-4.4806345183224655E-2</v>
      </c>
      <c r="G7" s="349">
        <f>'Bond Portfolio'!AB21</f>
        <v>-1.786886247378765</v>
      </c>
      <c r="H7" s="347">
        <f t="shared" si="1"/>
        <v>-0.46942534574235595</v>
      </c>
      <c r="I7" s="39">
        <f t="shared" si="0"/>
        <v>0</v>
      </c>
      <c r="J7" s="347">
        <f t="shared" si="2"/>
        <v>-1.4844532839578699</v>
      </c>
      <c r="K7" s="358">
        <f t="shared" si="3"/>
        <v>4.013775244226068E-3</v>
      </c>
      <c r="L7" s="353">
        <f t="shared" si="4"/>
        <v>-1.2642622767201028</v>
      </c>
      <c r="M7" s="353">
        <f t="shared" si="5"/>
        <v>-3.9979483542655951</v>
      </c>
    </row>
    <row r="8" spans="1:13">
      <c r="A8" s="247">
        <v>43126</v>
      </c>
      <c r="B8" s="347">
        <f>'VaR ES domestic stock'!R26</f>
        <v>3.3932838600045923E-2</v>
      </c>
      <c r="C8" s="347">
        <f>'Bond Portfolio'!AA22</f>
        <v>-4.729082798796691E-4</v>
      </c>
      <c r="D8" s="349">
        <f>'VaR ES domestic stock'!H26</f>
        <v>-3.3723839281645872E-2</v>
      </c>
      <c r="E8" s="349">
        <f>'Bond Portfolio'!X22</f>
        <v>-0.67664652315015639</v>
      </c>
      <c r="F8" s="349">
        <f>'VaR ES domestic stock'!K26</f>
        <v>-4.4278155062423642E-2</v>
      </c>
      <c r="G8" s="349">
        <f>'Bond Portfolio'!AB22</f>
        <v>-1.8034079356473458</v>
      </c>
      <c r="H8" s="347">
        <f t="shared" si="1"/>
        <v>-0.47376060434877454</v>
      </c>
      <c r="I8" s="39">
        <f t="shared" si="0"/>
        <v>0</v>
      </c>
      <c r="J8" s="347">
        <f t="shared" si="2"/>
        <v>-1.4981625754000001</v>
      </c>
      <c r="K8" s="358">
        <f t="shared" si="3"/>
        <v>9.8488157840980091E-3</v>
      </c>
      <c r="L8" s="353">
        <f t="shared" si="4"/>
        <v>-1.275669001471869</v>
      </c>
      <c r="M8" s="353">
        <f t="shared" si="5"/>
        <v>-4.0340195851237954</v>
      </c>
    </row>
    <row r="9" spans="1:13">
      <c r="A9" s="247">
        <v>43125</v>
      </c>
      <c r="B9" s="347">
        <f>'VaR ES domestic stock'!R27</f>
        <v>-1.0550557318472677E-2</v>
      </c>
      <c r="C9" s="347">
        <f>'Bond Portfolio'!AA23</f>
        <v>-1.2231038295046348E-3</v>
      </c>
      <c r="D9" s="349">
        <f>'VaR ES domestic stock'!H27</f>
        <v>-3.369706737785836E-2</v>
      </c>
      <c r="E9" s="349">
        <f>'Bond Portfolio'!X23</f>
        <v>-0.67603312767924595</v>
      </c>
      <c r="F9" s="349">
        <f>'VaR ES domestic stock'!K27</f>
        <v>-4.4175855435810769E-2</v>
      </c>
      <c r="G9" s="349">
        <f>'Bond Portfolio'!AB23</f>
        <v>-1.8017731053155797</v>
      </c>
      <c r="H9" s="347">
        <f t="shared" si="1"/>
        <v>-0.4733311539231092</v>
      </c>
      <c r="I9" s="39">
        <f t="shared" si="0"/>
        <v>0</v>
      </c>
      <c r="J9" s="347">
        <f t="shared" si="2"/>
        <v>-1.4968045339127689</v>
      </c>
      <c r="K9" s="358">
        <f t="shared" si="3"/>
        <v>-4.0213398761950476E-3</v>
      </c>
      <c r="L9" s="353">
        <f t="shared" si="4"/>
        <v>-1.2744939303516489</v>
      </c>
      <c r="M9" s="353">
        <f t="shared" si="5"/>
        <v>-4.0303036839712139</v>
      </c>
    </row>
    <row r="10" spans="1:13">
      <c r="A10" s="247">
        <v>43124</v>
      </c>
      <c r="B10" s="347">
        <f>'VaR ES domestic stock'!R28</f>
        <v>-3.3703538428770498E-3</v>
      </c>
      <c r="C10" s="347">
        <f>'Bond Portfolio'!AA24</f>
        <v>1.2487921640376154E-3</v>
      </c>
      <c r="D10" s="349">
        <f>'VaR ES domestic stock'!H28</f>
        <v>-3.375291039464233E-2</v>
      </c>
      <c r="E10" s="349">
        <f>'Bond Portfolio'!X24</f>
        <v>-0.68049882394022543</v>
      </c>
      <c r="F10" s="349">
        <f>'VaR ES domestic stock'!K28</f>
        <v>-4.4282419431258151E-2</v>
      </c>
      <c r="G10" s="349">
        <f>'Bond Portfolio'!AB24</f>
        <v>-1.8136751424940871</v>
      </c>
      <c r="H10" s="347">
        <f t="shared" si="1"/>
        <v>-0.47645678870657771</v>
      </c>
      <c r="I10" s="39">
        <f t="shared" si="0"/>
        <v>0</v>
      </c>
      <c r="J10" s="347">
        <f t="shared" si="2"/>
        <v>-1.5066886589623765</v>
      </c>
      <c r="K10" s="358">
        <f t="shared" si="3"/>
        <v>-1.3695163803678417E-4</v>
      </c>
      <c r="L10" s="353">
        <f t="shared" si="4"/>
        <v>-1.2828573255752382</v>
      </c>
      <c r="M10" s="353">
        <f t="shared" si="5"/>
        <v>-4.0567510618499298</v>
      </c>
    </row>
    <row r="11" spans="1:13">
      <c r="A11" s="247">
        <v>43123</v>
      </c>
      <c r="B11" s="347">
        <f>'VaR ES domestic stock'!R29</f>
        <v>2.0897989209927737E-2</v>
      </c>
      <c r="C11" s="347">
        <f>'Bond Portfolio'!AA25</f>
        <v>1.3303055702698074E-3</v>
      </c>
      <c r="D11" s="349">
        <f>'VaR ES domestic stock'!H29</f>
        <v>-3.364136331819844E-2</v>
      </c>
      <c r="E11" s="349">
        <f>'Bond Portfolio'!X25</f>
        <v>-0.70697386331606293</v>
      </c>
      <c r="F11" s="349">
        <f>'VaR ES domestic stock'!K29</f>
        <v>-4.417148403905638E-2</v>
      </c>
      <c r="G11" s="349">
        <f>'Bond Portfolio'!AB25</f>
        <v>-1.8842367939227844</v>
      </c>
      <c r="H11" s="347">
        <f t="shared" si="1"/>
        <v>-0.49498460379210868</v>
      </c>
      <c r="I11" s="39">
        <f t="shared" si="0"/>
        <v>0</v>
      </c>
      <c r="J11" s="347">
        <f t="shared" si="2"/>
        <v>-1.5652787546990818</v>
      </c>
      <c r="K11" s="358">
        <f t="shared" si="3"/>
        <v>7.2006106621671862E-3</v>
      </c>
      <c r="L11" s="353">
        <f t="shared" si="4"/>
        <v>-1.332217200957666</v>
      </c>
      <c r="M11" s="353">
        <f t="shared" si="5"/>
        <v>-4.2128406930804765</v>
      </c>
    </row>
    <row r="12" spans="1:13">
      <c r="A12" s="247">
        <v>43122</v>
      </c>
      <c r="B12" s="347">
        <f>'VaR ES domestic stock'!R30</f>
        <v>1.3190744906022655E-2</v>
      </c>
      <c r="C12" s="347">
        <f>'Bond Portfolio'!AA26</f>
        <v>-1.3570235639869255E-3</v>
      </c>
      <c r="D12" s="349">
        <f>'VaR ES domestic stock'!H30</f>
        <v>-3.3647455971425856E-2</v>
      </c>
      <c r="E12" s="349">
        <f>'Bond Portfolio'!X26</f>
        <v>-0.70422901358403234</v>
      </c>
      <c r="F12" s="349">
        <f>'VaR ES domestic stock'!K30</f>
        <v>-4.4096819065372467E-2</v>
      </c>
      <c r="G12" s="349">
        <f>'Bond Portfolio'!AB26</f>
        <v>-1.8769211813842641</v>
      </c>
      <c r="H12" s="347">
        <f t="shared" si="1"/>
        <v>-0.49306364737976333</v>
      </c>
      <c r="I12" s="39">
        <f t="shared" si="0"/>
        <v>0</v>
      </c>
      <c r="J12" s="347">
        <f t="shared" si="2"/>
        <v>-1.5592041571501649</v>
      </c>
      <c r="K12" s="358">
        <f t="shared" si="3"/>
        <v>3.0073069770159481E-3</v>
      </c>
      <c r="L12" s="353">
        <f t="shared" si="4"/>
        <v>-1.3270738726885967</v>
      </c>
      <c r="M12" s="353">
        <f t="shared" si="5"/>
        <v>-4.1965760609962857</v>
      </c>
    </row>
    <row r="13" spans="1:13">
      <c r="A13" s="247">
        <v>43119</v>
      </c>
      <c r="B13" s="347">
        <f>'VaR ES domestic stock'!R31</f>
        <v>2.793685502245946E-3</v>
      </c>
      <c r="C13" s="347">
        <f>'Bond Portfolio'!AA27</f>
        <v>9.6878746480077993E-4</v>
      </c>
      <c r="D13" s="349">
        <f>'VaR ES domestic stock'!H31</f>
        <v>-3.3685042691273717E-2</v>
      </c>
      <c r="E13" s="349">
        <f>'Bond Portfolio'!X27</f>
        <v>-0.70564175076764435</v>
      </c>
      <c r="F13" s="349">
        <f>'VaR ES domestic stock'!K31</f>
        <v>-4.4137631959501142E-2</v>
      </c>
      <c r="G13" s="349">
        <f>'Bond Portfolio'!AB27</f>
        <v>-1.8806864286156382</v>
      </c>
      <c r="H13" s="347">
        <f t="shared" si="1"/>
        <v>-0.49405258707757921</v>
      </c>
      <c r="I13" s="39">
        <f t="shared" si="0"/>
        <v>0</v>
      </c>
      <c r="J13" s="347">
        <f t="shared" si="2"/>
        <v>-1.5623314590638218</v>
      </c>
      <c r="K13" s="358">
        <f t="shared" si="3"/>
        <v>1.5162568760343296E-3</v>
      </c>
      <c r="L13" s="353">
        <f t="shared" si="4"/>
        <v>-1.3297217896187972</v>
      </c>
      <c r="M13" s="353">
        <f t="shared" si="5"/>
        <v>-4.20494950955064</v>
      </c>
    </row>
    <row r="14" spans="1:13">
      <c r="A14" s="247">
        <v>43118</v>
      </c>
      <c r="B14" s="347">
        <f>'VaR ES domestic stock'!R32</f>
        <v>2.1776519509877343E-4</v>
      </c>
      <c r="C14" s="347">
        <f>'Bond Portfolio'!AA28</f>
        <v>3.7959202623150112E-4</v>
      </c>
      <c r="D14" s="349">
        <f>'VaR ES domestic stock'!H32</f>
        <v>-3.3683557876914419E-2</v>
      </c>
      <c r="E14" s="349">
        <f>'Bond Portfolio'!X28</f>
        <v>-0.70414034778831591</v>
      </c>
      <c r="F14" s="349">
        <f>'VaR ES domestic stock'!K32</f>
        <v>-4.4162473414592875E-2</v>
      </c>
      <c r="G14" s="349">
        <f>'Bond Portfolio'!AB28</f>
        <v>-1.8766848680446624</v>
      </c>
      <c r="H14" s="347">
        <f t="shared" si="1"/>
        <v>-0.49300181620791517</v>
      </c>
      <c r="I14" s="39">
        <f t="shared" si="0"/>
        <v>0</v>
      </c>
      <c r="J14" s="347">
        <f t="shared" si="2"/>
        <v>-1.5590086298167274</v>
      </c>
      <c r="K14" s="358">
        <f t="shared" si="3"/>
        <v>3.3104397689168278E-4</v>
      </c>
      <c r="L14" s="353">
        <f t="shared" si="4"/>
        <v>-1.3269281496556415</v>
      </c>
      <c r="M14" s="353">
        <f t="shared" si="5"/>
        <v>-4.1961152443045995</v>
      </c>
    </row>
    <row r="15" spans="1:13">
      <c r="A15" s="247">
        <v>43117</v>
      </c>
      <c r="B15" s="347">
        <f>'VaR ES domestic stock'!R33</f>
        <v>1.8873446387652072E-2</v>
      </c>
      <c r="C15" s="347">
        <f>'Bond Portfolio'!AA29</f>
        <v>-2.9439696331212684E-4</v>
      </c>
      <c r="D15" s="349">
        <f>'VaR ES domestic stock'!H33</f>
        <v>-3.3531623666661257E-2</v>
      </c>
      <c r="E15" s="349">
        <f>'Bond Portfolio'!X29</f>
        <v>-0.70549505190029316</v>
      </c>
      <c r="F15" s="349">
        <f>'VaR ES domestic stock'!K33</f>
        <v>-4.3967770497029338E-2</v>
      </c>
      <c r="G15" s="349">
        <f>'Bond Portfolio'!AB29</f>
        <v>-1.8802954447082652</v>
      </c>
      <c r="H15" s="347">
        <f t="shared" si="1"/>
        <v>-0.49394897988158221</v>
      </c>
      <c r="I15" s="39">
        <f t="shared" si="0"/>
        <v>0</v>
      </c>
      <c r="J15" s="347">
        <f t="shared" si="2"/>
        <v>-1.5620038243424879</v>
      </c>
      <c r="K15" s="358">
        <f t="shared" si="3"/>
        <v>5.4559560419771324E-3</v>
      </c>
      <c r="L15" s="353">
        <f t="shared" si="4"/>
        <v>-1.3293971424448943</v>
      </c>
      <c r="M15" s="353">
        <f t="shared" si="5"/>
        <v>-4.20392288504517</v>
      </c>
    </row>
    <row r="16" spans="1:13">
      <c r="A16" s="247">
        <v>43116</v>
      </c>
      <c r="B16" s="347">
        <f>'VaR ES domestic stock'!R34</f>
        <v>-1.3208528830330527E-3</v>
      </c>
      <c r="C16" s="347">
        <f>'Bond Portfolio'!AA30</f>
        <v>-1.4131189459765103E-3</v>
      </c>
      <c r="D16" s="349">
        <f>'VaR ES domestic stock'!H34</f>
        <v>-3.3624226011564326E-2</v>
      </c>
      <c r="E16" s="349">
        <f>'Bond Portfolio'!X30</f>
        <v>-0.70535039485395878</v>
      </c>
      <c r="F16" s="349">
        <f>'VaR ES domestic stock'!K34</f>
        <v>-4.4155746023820795E-2</v>
      </c>
      <c r="G16" s="349">
        <f>'Bond Portfolio'!AB30</f>
        <v>-1.8799099026913015</v>
      </c>
      <c r="H16" s="347">
        <f t="shared" si="1"/>
        <v>-0.49384830761768367</v>
      </c>
      <c r="I16" s="39">
        <f t="shared" si="0"/>
        <v>0</v>
      </c>
      <c r="J16" s="347">
        <f t="shared" si="2"/>
        <v>-1.5616854706913628</v>
      </c>
      <c r="K16" s="358">
        <f t="shared" si="3"/>
        <v>-1.3854391270934729E-3</v>
      </c>
      <c r="L16" s="353">
        <f t="shared" si="4"/>
        <v>-1.3291836556910572</v>
      </c>
      <c r="M16" s="353">
        <f t="shared" si="5"/>
        <v>-4.2032477806527693</v>
      </c>
    </row>
    <row r="17" spans="1:13">
      <c r="A17" s="247">
        <v>43112</v>
      </c>
      <c r="B17" s="347">
        <f>'VaR ES domestic stock'!R35</f>
        <v>4.091955858518936E-3</v>
      </c>
      <c r="C17" s="347">
        <f>'Bond Portfolio'!AA31</f>
        <v>2.3556729834455226E-3</v>
      </c>
      <c r="D17" s="349">
        <f>'VaR ES domestic stock'!H35</f>
        <v>-3.3580823497961071E-2</v>
      </c>
      <c r="E17" s="349">
        <f>'Bond Portfolio'!X31</f>
        <v>-0.70626790906002224</v>
      </c>
      <c r="F17" s="349">
        <f>'VaR ES domestic stock'!K35</f>
        <v>-4.4155470193609797E-2</v>
      </c>
      <c r="G17" s="349">
        <f>'Bond Portfolio'!AB31</f>
        <v>-1.8823552746006713</v>
      </c>
      <c r="H17" s="347">
        <f t="shared" si="1"/>
        <v>-0.49449016829856163</v>
      </c>
      <c r="I17" s="39">
        <f t="shared" si="0"/>
        <v>0</v>
      </c>
      <c r="J17" s="347">
        <f t="shared" si="2"/>
        <v>-1.5637152123834437</v>
      </c>
      <c r="K17" s="358">
        <f t="shared" si="3"/>
        <v>2.8765578459675465E-3</v>
      </c>
      <c r="L17" s="353">
        <f t="shared" si="4"/>
        <v>-1.3308953332785527</v>
      </c>
      <c r="M17" s="353">
        <f t="shared" si="5"/>
        <v>-4.2086605804491173</v>
      </c>
    </row>
    <row r="18" spans="1:13">
      <c r="A18" s="247">
        <v>43111</v>
      </c>
      <c r="B18" s="347">
        <f>'VaR ES domestic stock'!R36</f>
        <v>7.1080017934675123E-3</v>
      </c>
      <c r="C18" s="347">
        <f>'Bond Portfolio'!AA32</f>
        <v>1.9533673733567181E-3</v>
      </c>
      <c r="D18" s="349">
        <f>'VaR ES domestic stock'!H36</f>
        <v>-3.3570447303700818E-2</v>
      </c>
      <c r="E18" s="349">
        <f>'Bond Portfolio'!X32</f>
        <v>-0.70420582716621727</v>
      </c>
      <c r="F18" s="349">
        <f>'VaR ES domestic stock'!K36</f>
        <v>-4.4147087191345656E-2</v>
      </c>
      <c r="G18" s="349">
        <f>'Bond Portfolio'!AB32</f>
        <v>-1.8768593846137847</v>
      </c>
      <c r="H18" s="347">
        <f t="shared" si="1"/>
        <v>-0.49304694784693159</v>
      </c>
      <c r="I18" s="39">
        <f t="shared" si="0"/>
        <v>0</v>
      </c>
      <c r="J18" s="347">
        <f t="shared" si="2"/>
        <v>-1.5591513485905559</v>
      </c>
      <c r="K18" s="358">
        <f t="shared" si="3"/>
        <v>3.4997576993899557E-3</v>
      </c>
      <c r="L18" s="353">
        <f t="shared" si="4"/>
        <v>-1.3270456953870529</v>
      </c>
      <c r="M18" s="353">
        <f t="shared" si="5"/>
        <v>-4.1964869565450895</v>
      </c>
    </row>
    <row r="19" spans="1:13">
      <c r="A19" s="247">
        <v>43110</v>
      </c>
      <c r="B19" s="347">
        <f>'VaR ES domestic stock'!R37</f>
        <v>-3.5482397266187737E-3</v>
      </c>
      <c r="C19" s="347">
        <f>'Bond Portfolio'!AA33</f>
        <v>-1.6652649970183564E-4</v>
      </c>
      <c r="D19" s="349">
        <f>'VaR ES domestic stock'!H37</f>
        <v>-3.3636137752876105E-2</v>
      </c>
      <c r="E19" s="349">
        <f>'Bond Portfolio'!X33</f>
        <v>-0.70221029510228639</v>
      </c>
      <c r="F19" s="349">
        <f>'VaR ES domestic stock'!K37</f>
        <v>-4.4195848815840183E-2</v>
      </c>
      <c r="G19" s="349">
        <f>'Bond Portfolio'!AB33</f>
        <v>-1.8715408641798399</v>
      </c>
      <c r="H19" s="347">
        <f t="shared" si="1"/>
        <v>-0.4916507717547155</v>
      </c>
      <c r="I19" s="39">
        <f t="shared" si="0"/>
        <v>0</v>
      </c>
      <c r="J19" s="347">
        <f t="shared" si="2"/>
        <v>-1.5547362521244796</v>
      </c>
      <c r="K19" s="358">
        <f t="shared" si="3"/>
        <v>-1.1810404677769172E-3</v>
      </c>
      <c r="L19" s="353">
        <f t="shared" si="4"/>
        <v>-1.3233373595706399</v>
      </c>
      <c r="M19" s="353">
        <f t="shared" si="5"/>
        <v>-4.1847601690364451</v>
      </c>
    </row>
    <row r="20" spans="1:13">
      <c r="A20" s="247">
        <v>43109</v>
      </c>
      <c r="B20" s="347">
        <f>'VaR ES domestic stock'!R38</f>
        <v>-1.0986944915192788E-2</v>
      </c>
      <c r="C20" s="347">
        <f>'Bond Portfolio'!AA34</f>
        <v>-1.4324292402340122E-3</v>
      </c>
      <c r="D20" s="349">
        <f>'VaR ES domestic stock'!H38</f>
        <v>-3.3597560060302831E-2</v>
      </c>
      <c r="E20" s="349">
        <f>'Bond Portfolio'!X34</f>
        <v>-0.706664685410474</v>
      </c>
      <c r="F20" s="349">
        <f>'VaR ES domestic stock'!K38</f>
        <v>-4.4157924870006367E-2</v>
      </c>
      <c r="G20" s="349">
        <f>'Bond Portfolio'!AB34</f>
        <v>-1.8834127685721922</v>
      </c>
      <c r="H20" s="347">
        <f t="shared" si="1"/>
        <v>-0.49476795639052834</v>
      </c>
      <c r="I20" s="39">
        <f t="shared" si="0"/>
        <v>0</v>
      </c>
      <c r="J20" s="347">
        <f t="shared" si="2"/>
        <v>-1.5645936554609308</v>
      </c>
      <c r="K20" s="358">
        <f t="shared" si="3"/>
        <v>-4.2987839427216443E-3</v>
      </c>
      <c r="L20" s="353">
        <f t="shared" si="4"/>
        <v>-1.3316363154615365</v>
      </c>
      <c r="M20" s="353">
        <f t="shared" si="5"/>
        <v>-4.2110037718529494</v>
      </c>
    </row>
    <row r="21" spans="1:13">
      <c r="A21" s="247">
        <v>43108</v>
      </c>
      <c r="B21" s="347">
        <f>'VaR ES domestic stock'!R39</f>
        <v>1.4671170221367127E-2</v>
      </c>
      <c r="C21" s="347">
        <f>'Bond Portfolio'!AA35</f>
        <v>3.365653967604354E-3</v>
      </c>
      <c r="D21" s="349">
        <f>'VaR ES domestic stock'!H39</f>
        <v>-3.372347986510027E-2</v>
      </c>
      <c r="E21" s="349">
        <f>'Bond Portfolio'!X35</f>
        <v>-0.70875526351415219</v>
      </c>
      <c r="F21" s="349">
        <f>'VaR ES domestic stock'!K39</f>
        <v>-4.4356577539053907E-2</v>
      </c>
      <c r="G21" s="349">
        <f>'Bond Portfolio'!AB35</f>
        <v>-1.8889846070628589</v>
      </c>
      <c r="H21" s="347">
        <f t="shared" si="1"/>
        <v>-0.49623182699459795</v>
      </c>
      <c r="I21" s="39">
        <f t="shared" si="0"/>
        <v>0</v>
      </c>
      <c r="J21" s="347">
        <f t="shared" si="2"/>
        <v>-1.5692228207695573</v>
      </c>
      <c r="K21" s="358">
        <f t="shared" si="3"/>
        <v>6.7573088437331858E-3</v>
      </c>
      <c r="L21" s="353">
        <f t="shared" si="4"/>
        <v>-1.3355961982057172</v>
      </c>
      <c r="M21" s="353">
        <f t="shared" si="5"/>
        <v>-4.2235260205917582</v>
      </c>
    </row>
    <row r="22" spans="1:13">
      <c r="A22" s="247">
        <v>43105</v>
      </c>
      <c r="B22" s="347">
        <f>'VaR ES domestic stock'!R40</f>
        <v>1.029546050102028E-2</v>
      </c>
      <c r="C22" s="347">
        <f>'Bond Portfolio'!AA36</f>
        <v>-5.836103445434615E-4</v>
      </c>
      <c r="D22" s="349">
        <f>'VaR ES domestic stock'!H40</f>
        <v>-3.3736156618757278E-2</v>
      </c>
      <c r="E22" s="349">
        <f>'Bond Portfolio'!X36</f>
        <v>-0.69394883539663044</v>
      </c>
      <c r="F22" s="349">
        <f>'VaR ES domestic stock'!K40</f>
        <v>-4.4310688956156329E-2</v>
      </c>
      <c r="G22" s="349">
        <f>'Bond Portfolio'!AB36</f>
        <v>-1.8495223042915119</v>
      </c>
      <c r="H22" s="347">
        <f t="shared" si="1"/>
        <v>-0.48586960674278951</v>
      </c>
      <c r="I22" s="39">
        <f t="shared" si="0"/>
        <v>0</v>
      </c>
      <c r="J22" s="347">
        <f t="shared" si="2"/>
        <v>-1.536454603157519</v>
      </c>
      <c r="K22" s="358">
        <f t="shared" si="3"/>
        <v>2.6801109091256609E-3</v>
      </c>
      <c r="L22" s="353">
        <f t="shared" si="4"/>
        <v>-1.3079588196909051</v>
      </c>
      <c r="M22" s="353">
        <f t="shared" si="5"/>
        <v>-4.1361289559287506</v>
      </c>
    </row>
    <row r="23" spans="1:13">
      <c r="A23" s="247">
        <v>43104</v>
      </c>
      <c r="B23" s="347">
        <f>'VaR ES domestic stock'!R41</f>
        <v>-7.4828643043821884E-3</v>
      </c>
      <c r="C23" s="347">
        <f>'Bond Portfolio'!AA37</f>
        <v>2.3272955523780947E-3</v>
      </c>
      <c r="D23" s="349">
        <f>'VaR ES domestic stock'!H41</f>
        <v>-3.3736349485923009E-2</v>
      </c>
      <c r="E23" s="349">
        <f>'Bond Portfolio'!X37</f>
        <v>-0.69306304464561896</v>
      </c>
      <c r="F23" s="349">
        <f>'VaR ES domestic stock'!K41</f>
        <v>-4.4296321283974038E-2</v>
      </c>
      <c r="G23" s="349">
        <f>'Bond Portfolio'!AB37</f>
        <v>-1.8471614821856652</v>
      </c>
      <c r="H23" s="347">
        <f t="shared" si="1"/>
        <v>-0.48524968913239946</v>
      </c>
      <c r="I23" s="39">
        <f t="shared" si="0"/>
        <v>0</v>
      </c>
      <c r="J23" s="347">
        <f t="shared" si="2"/>
        <v>-1.5344942515470377</v>
      </c>
      <c r="K23" s="358">
        <f t="shared" si="3"/>
        <v>-6.1575240464999039E-4</v>
      </c>
      <c r="L23" s="353">
        <f t="shared" si="4"/>
        <v>-1.3063019339151578</v>
      </c>
      <c r="M23" s="353">
        <f t="shared" si="5"/>
        <v>-4.1308894230546542</v>
      </c>
    </row>
    <row r="24" spans="1:13">
      <c r="A24" s="247">
        <v>43103</v>
      </c>
      <c r="B24" s="347">
        <f>'VaR ES domestic stock'!R42</f>
        <v>-8.5309448540024542E-3</v>
      </c>
      <c r="C24" s="347">
        <f>'Bond Portfolio'!AA38</f>
        <v>1.7302011632036596E-3</v>
      </c>
      <c r="D24" s="349">
        <f>'VaR ES domestic stock'!H42</f>
        <v>-3.4004602134802366E-2</v>
      </c>
      <c r="E24" s="349">
        <f>'Bond Portfolio'!X38</f>
        <v>-0.69617037077991906</v>
      </c>
      <c r="F24" s="349">
        <f>'VaR ES domestic stock'!K42</f>
        <v>-4.4691202665518528E-2</v>
      </c>
      <c r="G24" s="349">
        <f>'Bond Portfolio'!AB38</f>
        <v>-1.855443171986054</v>
      </c>
      <c r="H24" s="347">
        <f t="shared" si="1"/>
        <v>-0.48742602401941737</v>
      </c>
      <c r="I24" s="39">
        <f t="shared" si="0"/>
        <v>0</v>
      </c>
      <c r="J24" s="347">
        <f t="shared" si="2"/>
        <v>-1.5413764267412995</v>
      </c>
      <c r="K24" s="358">
        <f t="shared" si="3"/>
        <v>-1.3481426419581746E-3</v>
      </c>
      <c r="L24" s="353">
        <f t="shared" si="4"/>
        <v>-1.3122175811898933</v>
      </c>
      <c r="M24" s="353">
        <f t="shared" si="5"/>
        <v>-4.1495963422769861</v>
      </c>
    </row>
    <row r="25" spans="1:13">
      <c r="A25" s="247">
        <v>43102</v>
      </c>
      <c r="B25" s="347">
        <f>'VaR ES domestic stock'!R43</f>
        <v>2.5118412515527311E-2</v>
      </c>
      <c r="C25" s="347">
        <f>'Bond Portfolio'!AA39</f>
        <v>1.4039598253592356E-3</v>
      </c>
      <c r="D25" s="349">
        <f>'VaR ES domestic stock'!H43</f>
        <v>-3.3893649295559117E-2</v>
      </c>
      <c r="E25" s="349">
        <f>'Bond Portfolio'!X39</f>
        <v>-0.69468530715922072</v>
      </c>
      <c r="F25" s="349">
        <f>'VaR ES domestic stock'!K43</f>
        <v>-4.4451798877324526E-2</v>
      </c>
      <c r="G25" s="349">
        <f>'Bond Portfolio'!AB39</f>
        <v>-1.8514851593060506</v>
      </c>
      <c r="H25" s="347">
        <f t="shared" si="1"/>
        <v>-0.48638601067799297</v>
      </c>
      <c r="I25" s="39">
        <f t="shared" si="0"/>
        <v>0</v>
      </c>
      <c r="J25" s="347">
        <f t="shared" si="2"/>
        <v>-1.5380876157854362</v>
      </c>
      <c r="K25" s="358">
        <f t="shared" si="3"/>
        <v>8.518295632409658E-3</v>
      </c>
      <c r="L25" s="353">
        <f t="shared" si="4"/>
        <v>-1.3093751511774328</v>
      </c>
      <c r="M25" s="353">
        <f t="shared" si="5"/>
        <v>-4.1406077893479907</v>
      </c>
    </row>
    <row r="26" spans="1:13">
      <c r="A26" s="247">
        <v>43098</v>
      </c>
      <c r="B26" s="347">
        <f>'VaR ES domestic stock'!R44</f>
        <v>-8.2476385676003138E-3</v>
      </c>
      <c r="C26" s="347">
        <f>'Bond Portfolio'!AA40</f>
        <v>-9.7419877747351169E-4</v>
      </c>
      <c r="D26" s="349">
        <f>'VaR ES domestic stock'!H44</f>
        <v>-3.39264514897826E-2</v>
      </c>
      <c r="E26" s="349">
        <f>'Bond Portfolio'!X40</f>
        <v>-0.67754157198631526</v>
      </c>
      <c r="F26" s="349">
        <f>'VaR ES domestic stock'!K44</f>
        <v>-4.4473088108225686E-2</v>
      </c>
      <c r="G26" s="349">
        <f>'Bond Portfolio'!AB40</f>
        <v>-1.8057934325333804</v>
      </c>
      <c r="H26" s="347">
        <f t="shared" si="1"/>
        <v>-0.47438829605831201</v>
      </c>
      <c r="I26" s="39">
        <f t="shared" si="0"/>
        <v>0</v>
      </c>
      <c r="J26" s="347">
        <f t="shared" si="2"/>
        <v>-1.5001475108705433</v>
      </c>
      <c r="K26" s="358">
        <f t="shared" si="3"/>
        <v>-3.1562307145115522E-3</v>
      </c>
      <c r="L26" s="353">
        <f t="shared" si="4"/>
        <v>-1.2773973292058338</v>
      </c>
      <c r="M26" s="353">
        <f t="shared" si="5"/>
        <v>-4.0394850373063615</v>
      </c>
    </row>
    <row r="27" spans="1:13">
      <c r="A27" s="247">
        <v>43097</v>
      </c>
      <c r="B27" s="347">
        <f>'VaR ES domestic stock'!R45</f>
        <v>9.1524220936340505E-3</v>
      </c>
      <c r="C27" s="347">
        <f>'Bond Portfolio'!AA41</f>
        <v>-4.5333061527896845E-4</v>
      </c>
      <c r="D27" s="349">
        <f>'VaR ES domestic stock'!H45</f>
        <v>-3.3936364193388045E-2</v>
      </c>
      <c r="E27" s="349">
        <f>'Bond Portfolio'!X41</f>
        <v>-0.68164607804646704</v>
      </c>
      <c r="F27" s="349">
        <f>'VaR ES domestic stock'!K45</f>
        <v>-4.4473959019399462E-2</v>
      </c>
      <c r="G27" s="349">
        <f>'Bond Portfolio'!AB41</f>
        <v>-1.8167328204523925</v>
      </c>
      <c r="H27" s="347">
        <f t="shared" si="1"/>
        <v>-0.47726085636077858</v>
      </c>
      <c r="I27" s="39">
        <f t="shared" si="0"/>
        <v>0</v>
      </c>
      <c r="J27" s="347">
        <f t="shared" si="2"/>
        <v>-1.50923134414252</v>
      </c>
      <c r="K27" s="358">
        <f t="shared" si="3"/>
        <v>2.4283951973949375E-3</v>
      </c>
      <c r="L27" s="353">
        <f t="shared" si="4"/>
        <v>-1.2850551620224944</v>
      </c>
      <c r="M27" s="353">
        <f t="shared" si="5"/>
        <v>-4.0637012309477916</v>
      </c>
    </row>
    <row r="28" spans="1:13">
      <c r="A28" s="247">
        <v>43096</v>
      </c>
      <c r="B28" s="347">
        <f>'VaR ES domestic stock'!R46</f>
        <v>-9.730105412300195E-3</v>
      </c>
      <c r="C28" s="347">
        <f>'Bond Portfolio'!AA42</f>
        <v>-2.7342585477929671E-4</v>
      </c>
      <c r="D28" s="349">
        <f>'VaR ES domestic stock'!H46</f>
        <v>-3.3928009080674199E-2</v>
      </c>
      <c r="E28" s="349">
        <f>'Bond Portfolio'!X42</f>
        <v>-0.68337706964594325</v>
      </c>
      <c r="F28" s="349">
        <f>'VaR ES domestic stock'!K46</f>
        <v>-4.44493188694828E-2</v>
      </c>
      <c r="G28" s="349">
        <f>'Bond Portfolio'!AB42</f>
        <v>-1.8213462838786156</v>
      </c>
      <c r="H28" s="347">
        <f t="shared" si="1"/>
        <v>-0.47847222212765439</v>
      </c>
      <c r="I28" s="39">
        <f t="shared" si="0"/>
        <v>0</v>
      </c>
      <c r="J28" s="347">
        <f t="shared" si="2"/>
        <v>-1.513062019045404</v>
      </c>
      <c r="K28" s="358">
        <f t="shared" si="3"/>
        <v>-3.1104297220355659E-3</v>
      </c>
      <c r="L28" s="353">
        <f t="shared" si="4"/>
        <v>-1.2882771943758757</v>
      </c>
      <c r="M28" s="353">
        <f t="shared" si="5"/>
        <v>-4.0738901918792294</v>
      </c>
    </row>
    <row r="29" spans="1:13">
      <c r="A29" s="247">
        <v>43095</v>
      </c>
      <c r="B29" s="347">
        <f>'VaR ES domestic stock'!R47</f>
        <v>-1.9546572925600181E-2</v>
      </c>
      <c r="C29" s="347">
        <f>'Bond Portfolio'!AA43</f>
        <v>4.6907609776436487E-6</v>
      </c>
      <c r="D29" s="349">
        <f>'VaR ES domestic stock'!H47</f>
        <v>-3.3750362423363704E-2</v>
      </c>
      <c r="E29" s="349">
        <f>'Bond Portfolio'!X43</f>
        <v>-0.68428406331539249</v>
      </c>
      <c r="F29" s="349">
        <f>'VaR ES domestic stock'!K47</f>
        <v>-4.4280639790625027E-2</v>
      </c>
      <c r="G29" s="349">
        <f>'Bond Portfolio'!AB43</f>
        <v>-1.8237636163041953</v>
      </c>
      <c r="H29" s="347">
        <f t="shared" si="1"/>
        <v>-0.47910584497308267</v>
      </c>
      <c r="I29" s="39">
        <f t="shared" si="0"/>
        <v>0</v>
      </c>
      <c r="J29" s="347">
        <f t="shared" si="2"/>
        <v>-1.5150657104144742</v>
      </c>
      <c r="K29" s="358">
        <f t="shared" si="3"/>
        <v>-5.8606883449957041E-3</v>
      </c>
      <c r="L29" s="353">
        <f t="shared" si="4"/>
        <v>-1.2899187233501241</v>
      </c>
      <c r="M29" s="353">
        <f t="shared" si="5"/>
        <v>-4.0790811622830141</v>
      </c>
    </row>
    <row r="30" spans="1:13">
      <c r="A30" s="247">
        <v>43091</v>
      </c>
      <c r="B30" s="347">
        <f>'VaR ES domestic stock'!R48</f>
        <v>-6.3300212883590215E-3</v>
      </c>
      <c r="C30" s="347">
        <f>'Bond Portfolio'!AA44</f>
        <v>-1.1516956837609449E-3</v>
      </c>
      <c r="D30" s="349">
        <f>'VaR ES domestic stock'!H48</f>
        <v>-3.3733397894126528E-2</v>
      </c>
      <c r="E30" s="349">
        <f>'Bond Portfolio'!X44</f>
        <v>-0.68112112300345939</v>
      </c>
      <c r="F30" s="349">
        <f>'VaR ES domestic stock'!K48</f>
        <v>-4.4269978034665772E-2</v>
      </c>
      <c r="G30" s="349">
        <f>'Bond Portfolio'!AB44</f>
        <v>-1.8153337028067262</v>
      </c>
      <c r="H30" s="347">
        <f t="shared" si="1"/>
        <v>-0.4768921754975074</v>
      </c>
      <c r="I30" s="39">
        <f t="shared" si="0"/>
        <v>0</v>
      </c>
      <c r="J30" s="347">
        <f t="shared" si="2"/>
        <v>-1.5080654728848659</v>
      </c>
      <c r="K30" s="358">
        <f t="shared" si="3"/>
        <v>-2.7051933651403679E-3</v>
      </c>
      <c r="L30" s="353">
        <f t="shared" si="4"/>
        <v>-1.2840145853751079</v>
      </c>
      <c r="M30" s="353">
        <f t="shared" si="5"/>
        <v>-4.0604106386620682</v>
      </c>
    </row>
    <row r="31" spans="1:13">
      <c r="A31" s="247">
        <v>43090</v>
      </c>
      <c r="B31" s="347">
        <f>'VaR ES domestic stock'!R49</f>
        <v>-3.9308372259557744E-3</v>
      </c>
      <c r="C31" s="347">
        <f>'Bond Portfolio'!AA45</f>
        <v>5.0221457361421251E-4</v>
      </c>
      <c r="D31" s="349">
        <f>'VaR ES domestic stock'!H49</f>
        <v>-3.3805981805230104E-2</v>
      </c>
      <c r="E31" s="349">
        <f>'Bond Portfolio'!X45</f>
        <v>-0.68393915996603361</v>
      </c>
      <c r="F31" s="349">
        <f>'VaR ES domestic stock'!K49</f>
        <v>-4.4375783675881783E-2</v>
      </c>
      <c r="G31" s="349">
        <f>'Bond Portfolio'!AB45</f>
        <v>-1.8228443749928391</v>
      </c>
      <c r="H31" s="347">
        <f t="shared" si="1"/>
        <v>-0.47886481967116229</v>
      </c>
      <c r="I31" s="39">
        <f t="shared" si="0"/>
        <v>0</v>
      </c>
      <c r="J31" s="347">
        <f t="shared" si="2"/>
        <v>-1.514303521486676</v>
      </c>
      <c r="K31" s="358">
        <f t="shared" si="3"/>
        <v>-8.2770096625678358E-4</v>
      </c>
      <c r="L31" s="353">
        <f t="shared" si="4"/>
        <v>-1.2893037975977517</v>
      </c>
      <c r="M31" s="353">
        <f t="shared" si="5"/>
        <v>-4.0771365963136246</v>
      </c>
    </row>
    <row r="32" spans="1:13">
      <c r="A32" s="247">
        <v>43089</v>
      </c>
      <c r="B32" s="347">
        <f>'VaR ES domestic stock'!R50</f>
        <v>2.466960834189025E-3</v>
      </c>
      <c r="C32" s="347">
        <f>'Bond Portfolio'!AA46</f>
        <v>1.666221362996323E-3</v>
      </c>
      <c r="D32" s="349">
        <f>'VaR ES domestic stock'!H50</f>
        <v>-3.3841251466660893E-2</v>
      </c>
      <c r="E32" s="349">
        <f>'Bond Portfolio'!X46</f>
        <v>-0.68393748344255534</v>
      </c>
      <c r="F32" s="349">
        <f>'VaR ES domestic stock'!K50</f>
        <v>-4.4389037620443265E-2</v>
      </c>
      <c r="G32" s="349">
        <f>'Bond Portfolio'!AB46</f>
        <v>-1.8228399066986241</v>
      </c>
      <c r="H32" s="347">
        <f t="shared" si="1"/>
        <v>-0.47886387057635194</v>
      </c>
      <c r="I32" s="39">
        <f t="shared" si="0"/>
        <v>0</v>
      </c>
      <c r="J32" s="347">
        <f t="shared" si="2"/>
        <v>-1.5143005201853599</v>
      </c>
      <c r="K32" s="358">
        <f t="shared" si="3"/>
        <v>1.9064432043541333E-3</v>
      </c>
      <c r="L32" s="353">
        <f t="shared" si="4"/>
        <v>-1.2893046459751698</v>
      </c>
      <c r="M32" s="353">
        <f t="shared" si="5"/>
        <v>-4.0771392791185805</v>
      </c>
    </row>
    <row r="33" spans="1:13">
      <c r="A33" s="247">
        <v>43088</v>
      </c>
      <c r="B33" s="347">
        <f>'VaR ES domestic stock'!R51</f>
        <v>-8.2383780368092911E-3</v>
      </c>
      <c r="C33" s="347">
        <f>'Bond Portfolio'!AA47</f>
        <v>-3.5146017214893188E-4</v>
      </c>
      <c r="D33" s="349">
        <f>'VaR ES domestic stock'!H51</f>
        <v>-3.3854240030535922E-2</v>
      </c>
      <c r="E33" s="349">
        <f>'Bond Portfolio'!X47</f>
        <v>-0.68290246278215427</v>
      </c>
      <c r="F33" s="349">
        <f>'VaR ES domestic stock'!K51</f>
        <v>-4.4415633732996521E-2</v>
      </c>
      <c r="G33" s="349">
        <f>'Bond Portfolio'!AB47</f>
        <v>-1.8200813549161714</v>
      </c>
      <c r="H33" s="347">
        <f t="shared" si="1"/>
        <v>-0.47813960195883221</v>
      </c>
      <c r="I33" s="39">
        <f t="shared" si="0"/>
        <v>0</v>
      </c>
      <c r="J33" s="347">
        <f t="shared" si="2"/>
        <v>-1.5120101817162162</v>
      </c>
      <c r="K33" s="358">
        <f t="shared" si="3"/>
        <v>-2.7175355315470395E-3</v>
      </c>
      <c r="L33" s="353">
        <f t="shared" si="4"/>
        <v>-1.2873816385612189</v>
      </c>
      <c r="M33" s="353">
        <f t="shared" si="5"/>
        <v>-4.071058195733106</v>
      </c>
    </row>
    <row r="34" spans="1:13">
      <c r="A34" s="247">
        <v>43087</v>
      </c>
      <c r="B34" s="347">
        <f>'VaR ES domestic stock'!R52</f>
        <v>3.0264156871447016E-3</v>
      </c>
      <c r="C34" s="347">
        <f>'Bond Portfolio'!AA48</f>
        <v>9.3972198901060011E-5</v>
      </c>
      <c r="D34" s="349">
        <f>'VaR ES domestic stock'!H52</f>
        <v>-3.3850293758050293E-2</v>
      </c>
      <c r="E34" s="349">
        <f>'Bond Portfolio'!X48</f>
        <v>-0.68384641336175167</v>
      </c>
      <c r="F34" s="349">
        <f>'VaR ES domestic stock'!K52</f>
        <v>-4.4404735259251801E-2</v>
      </c>
      <c r="G34" s="349">
        <f>'Bond Portfolio'!AB48</f>
        <v>-1.8225971854242182</v>
      </c>
      <c r="H34" s="347">
        <f t="shared" si="1"/>
        <v>-0.47880019337722085</v>
      </c>
      <c r="I34" s="39">
        <f t="shared" si="0"/>
        <v>0</v>
      </c>
      <c r="J34" s="347">
        <f t="shared" si="2"/>
        <v>-1.5140991552010856</v>
      </c>
      <c r="K34" s="358">
        <f t="shared" si="3"/>
        <v>9.7370524537415237E-4</v>
      </c>
      <c r="L34" s="353">
        <f t="shared" si="4"/>
        <v>-1.2891394503747282</v>
      </c>
      <c r="M34" s="353">
        <f t="shared" si="5"/>
        <v>-4.0766168847617461</v>
      </c>
    </row>
    <row r="35" spans="1:13">
      <c r="A35" s="247">
        <v>43084</v>
      </c>
      <c r="B35" s="347">
        <f>'VaR ES domestic stock'!R53</f>
        <v>2.0173382655057859E-2</v>
      </c>
      <c r="C35" s="347">
        <f>'Bond Portfolio'!AA49</f>
        <v>2.1922708021744342E-3</v>
      </c>
      <c r="D35" s="349">
        <f>'VaR ES domestic stock'!H53</f>
        <v>-3.3806694885948757E-2</v>
      </c>
      <c r="E35" s="349">
        <f>'Bond Portfolio'!X49</f>
        <v>-0.68528063039479992</v>
      </c>
      <c r="F35" s="349">
        <f>'VaR ES domestic stock'!K53</f>
        <v>-4.4354413813416961E-2</v>
      </c>
      <c r="G35" s="349">
        <f>'Bond Portfolio'!AB49</f>
        <v>-1.8264196810557605</v>
      </c>
      <c r="H35" s="347">
        <f t="shared" si="1"/>
        <v>-0.479803643284338</v>
      </c>
      <c r="I35" s="39">
        <f t="shared" si="0"/>
        <v>0</v>
      </c>
      <c r="J35" s="347">
        <f t="shared" si="2"/>
        <v>-1.5172723424254602</v>
      </c>
      <c r="K35" s="358">
        <f t="shared" si="3"/>
        <v>7.5866043580394612E-3</v>
      </c>
      <c r="L35" s="353">
        <f t="shared" si="4"/>
        <v>-1.2918001008830573</v>
      </c>
      <c r="M35" s="353">
        <f t="shared" si="5"/>
        <v>-4.0850306004257515</v>
      </c>
    </row>
    <row r="36" spans="1:13">
      <c r="A36" s="247">
        <v>43083</v>
      </c>
      <c r="B36" s="347">
        <f>'VaR ES domestic stock'!R54</f>
        <v>-5.5714267421447701E-3</v>
      </c>
      <c r="C36" s="347">
        <f>'Bond Portfolio'!AA50</f>
        <v>2.3142688212618445E-4</v>
      </c>
      <c r="D36" s="349">
        <f>'VaR ES domestic stock'!H54</f>
        <v>-3.3813965378492607E-2</v>
      </c>
      <c r="E36" s="349">
        <f>'Bond Portfolio'!X50</f>
        <v>-0.70069647591598327</v>
      </c>
      <c r="F36" s="349">
        <f>'VaR ES domestic stock'!K54</f>
        <v>-4.4328425308390457E-2</v>
      </c>
      <c r="G36" s="349">
        <f>'Bond Portfolio'!AB50</f>
        <v>-1.8675062117574726</v>
      </c>
      <c r="H36" s="347">
        <f t="shared" si="1"/>
        <v>-0.49059242223035188</v>
      </c>
      <c r="I36" s="39">
        <f t="shared" si="0"/>
        <v>0</v>
      </c>
      <c r="J36" s="347">
        <f t="shared" si="2"/>
        <v>-1.5513894570669349</v>
      </c>
      <c r="K36" s="358">
        <f t="shared" si="3"/>
        <v>-1.5094292051551017E-3</v>
      </c>
      <c r="L36" s="353">
        <f t="shared" si="4"/>
        <v>-1.3205528758227478</v>
      </c>
      <c r="M36" s="353">
        <f t="shared" si="5"/>
        <v>-4.175954858285384</v>
      </c>
    </row>
    <row r="37" spans="1:13">
      <c r="A37" s="247">
        <v>43082</v>
      </c>
      <c r="B37" s="347">
        <f>'VaR ES domestic stock'!R55</f>
        <v>1.7825339354280657E-3</v>
      </c>
      <c r="C37" s="347">
        <f>'Bond Portfolio'!AA51</f>
        <v>-3.38050285735636E-4</v>
      </c>
      <c r="D37" s="349">
        <f>'VaR ES domestic stock'!H55</f>
        <v>-3.3881824262886301E-2</v>
      </c>
      <c r="E37" s="349">
        <f>'Bond Portfolio'!X51</f>
        <v>-0.70103455972530138</v>
      </c>
      <c r="F37" s="349">
        <f>'VaR ES domestic stock'!K55</f>
        <v>-4.4433117692587357E-2</v>
      </c>
      <c r="G37" s="349">
        <f>'Bond Portfolio'!AB51</f>
        <v>-1.8684072775337359</v>
      </c>
      <c r="H37" s="347">
        <f t="shared" si="1"/>
        <v>-0.49082945148668022</v>
      </c>
      <c r="I37" s="39">
        <f t="shared" si="0"/>
        <v>0</v>
      </c>
      <c r="J37" s="347">
        <f t="shared" si="2"/>
        <v>-1.5521390093890284</v>
      </c>
      <c r="K37" s="358">
        <f t="shared" si="3"/>
        <v>2.9812498061347452E-4</v>
      </c>
      <c r="L37" s="353">
        <f t="shared" si="4"/>
        <v>-1.3212150295813914</v>
      </c>
      <c r="M37" s="353">
        <f t="shared" si="5"/>
        <v>-4.1780487723239386</v>
      </c>
    </row>
    <row r="38" spans="1:13">
      <c r="A38" s="247">
        <v>43081</v>
      </c>
      <c r="B38" s="347">
        <f>'VaR ES domestic stock'!R56</f>
        <v>1.0932454529065229E-3</v>
      </c>
      <c r="C38" s="347">
        <f>'Bond Portfolio'!AA52</f>
        <v>3.8725070193423861E-4</v>
      </c>
      <c r="D38" s="349">
        <f>'VaR ES domestic stock'!H56</f>
        <v>-3.4583511546274301E-2</v>
      </c>
      <c r="E38" s="349">
        <f>'Bond Portfolio'!X52</f>
        <v>-0.70519153170898741</v>
      </c>
      <c r="F38" s="349">
        <f>'VaR ES domestic stock'!K56</f>
        <v>-4.5481786907367053E-2</v>
      </c>
      <c r="G38" s="349">
        <f>'Bond Portfolio'!AB52</f>
        <v>-1.8794864983782351</v>
      </c>
      <c r="H38" s="347">
        <f t="shared" si="1"/>
        <v>-0.49374309004529027</v>
      </c>
      <c r="I38" s="39">
        <f t="shared" si="0"/>
        <v>0</v>
      </c>
      <c r="J38" s="347">
        <f t="shared" si="2"/>
        <v>-1.5613527435127261</v>
      </c>
      <c r="K38" s="358">
        <f t="shared" si="3"/>
        <v>5.9904912722592396E-4</v>
      </c>
      <c r="L38" s="353">
        <f t="shared" si="4"/>
        <v>-1.3292850849369746</v>
      </c>
      <c r="M38" s="353">
        <f t="shared" si="5"/>
        <v>-4.2035685280912221</v>
      </c>
    </row>
    <row r="39" spans="1:13">
      <c r="A39" s="247">
        <v>43080</v>
      </c>
      <c r="B39" s="347">
        <f>'VaR ES domestic stock'!R57</f>
        <v>1.2703328868897513E-2</v>
      </c>
      <c r="C39" s="347">
        <f>'Bond Portfolio'!AA53</f>
        <v>-2.5026268697603271E-5</v>
      </c>
      <c r="D39" s="349">
        <f>'VaR ES domestic stock'!H57</f>
        <v>-3.4765092488351461E-2</v>
      </c>
      <c r="E39" s="349">
        <f>'Bond Portfolio'!X53</f>
        <v>-0.70673308860268547</v>
      </c>
      <c r="F39" s="349">
        <f>'VaR ES domestic stock'!K57</f>
        <v>-4.54283857980591E-2</v>
      </c>
      <c r="G39" s="349">
        <f>'Bond Portfolio'!AB53</f>
        <v>-1.8835950777327912</v>
      </c>
      <c r="H39" s="347">
        <f t="shared" si="1"/>
        <v>-0.49482308730161512</v>
      </c>
      <c r="I39" s="39">
        <f t="shared" si="0"/>
        <v>0</v>
      </c>
      <c r="J39" s="347">
        <f t="shared" si="2"/>
        <v>-1.5647679947094453</v>
      </c>
      <c r="K39" s="358">
        <f t="shared" si="3"/>
        <v>3.7934802725809315E-3</v>
      </c>
      <c r="L39" s="353">
        <f t="shared" si="4"/>
        <v>-1.3321450701523716</v>
      </c>
      <c r="M39" s="353">
        <f t="shared" si="5"/>
        <v>-4.2126125954462834</v>
      </c>
    </row>
    <row r="40" spans="1:13">
      <c r="A40" s="247">
        <v>43077</v>
      </c>
      <c r="B40" s="347">
        <f>'VaR ES domestic stock'!R58</f>
        <v>1.1935949132524649E-2</v>
      </c>
      <c r="C40" s="347">
        <f>'Bond Portfolio'!AA54</f>
        <v>4.0283841921029406E-4</v>
      </c>
      <c r="D40" s="349">
        <f>'VaR ES domestic stock'!H58</f>
        <v>-3.4762885621970427E-2</v>
      </c>
      <c r="E40" s="349">
        <f>'Bond Portfolio'!X54</f>
        <v>-0.70750166990494767</v>
      </c>
      <c r="F40" s="349">
        <f>'VaR ES domestic stock'!K58</f>
        <v>-4.5409686645211278E-2</v>
      </c>
      <c r="G40" s="349">
        <f>'Bond Portfolio'!AB54</f>
        <v>-1.8856435115490724</v>
      </c>
      <c r="H40" s="347">
        <f t="shared" si="1"/>
        <v>-0.49536096088556553</v>
      </c>
      <c r="I40" s="39">
        <f t="shared" si="0"/>
        <v>0</v>
      </c>
      <c r="J40" s="347">
        <f t="shared" si="2"/>
        <v>-1.5664689003279664</v>
      </c>
      <c r="K40" s="358">
        <f t="shared" si="3"/>
        <v>3.8627716332046E-3</v>
      </c>
      <c r="L40" s="353">
        <f t="shared" si="4"/>
        <v>-1.3335733640779139</v>
      </c>
      <c r="M40" s="353">
        <f t="shared" si="5"/>
        <v>-4.2171292574191801</v>
      </c>
    </row>
    <row r="41" spans="1:13">
      <c r="A41" s="247">
        <v>43076</v>
      </c>
      <c r="B41" s="347">
        <f>'VaR ES domestic stock'!R59</f>
        <v>-4.2942951361522061E-4</v>
      </c>
      <c r="C41" s="347">
        <f>'Bond Portfolio'!AA55</f>
        <v>-1.056188293171445E-4</v>
      </c>
      <c r="D41" s="349">
        <f>'VaR ES domestic stock'!H59</f>
        <v>-3.491396392072843E-2</v>
      </c>
      <c r="E41" s="349">
        <f>'Bond Portfolio'!X55</f>
        <v>-0.70800533962741696</v>
      </c>
      <c r="F41" s="349">
        <f>'VaR ES domestic stock'!K59</f>
        <v>-4.556947091813876E-2</v>
      </c>
      <c r="G41" s="349">
        <f>'Bond Portfolio'!AB55</f>
        <v>-1.8869858992557551</v>
      </c>
      <c r="H41" s="347">
        <f t="shared" si="1"/>
        <v>-0.49571440719426024</v>
      </c>
      <c r="I41" s="39">
        <f t="shared" si="0"/>
        <v>0</v>
      </c>
      <c r="J41" s="347">
        <f t="shared" si="2"/>
        <v>-1.5675865956940207</v>
      </c>
      <c r="K41" s="358">
        <f t="shared" si="3"/>
        <v>-2.0276203460656731E-4</v>
      </c>
      <c r="L41" s="353">
        <f t="shared" si="4"/>
        <v>-1.3345609707544701</v>
      </c>
      <c r="M41" s="353">
        <f t="shared" si="5"/>
        <v>-4.220252343949487</v>
      </c>
    </row>
    <row r="42" spans="1:13">
      <c r="A42" s="247">
        <v>43075</v>
      </c>
      <c r="B42" s="347">
        <f>'VaR ES domestic stock'!R60</f>
        <v>1.6237839048427991E-2</v>
      </c>
      <c r="C42" s="347">
        <f>'Bond Portfolio'!AA56</f>
        <v>-1.1038192510337552E-4</v>
      </c>
      <c r="D42" s="349">
        <f>'VaR ES domestic stock'!H60</f>
        <v>-3.480552101886919E-2</v>
      </c>
      <c r="E42" s="349">
        <f>'Bond Portfolio'!X56</f>
        <v>-0.70900851075034177</v>
      </c>
      <c r="F42" s="349">
        <f>'VaR ES domestic stock'!K60</f>
        <v>-4.5475515607567962E-2</v>
      </c>
      <c r="G42" s="349">
        <f>'Bond Portfolio'!AB56</f>
        <v>-1.8896595651980146</v>
      </c>
      <c r="H42" s="347">
        <f t="shared" si="1"/>
        <v>-0.49641578506474798</v>
      </c>
      <c r="I42" s="39">
        <f t="shared" si="0"/>
        <v>0</v>
      </c>
      <c r="J42" s="347">
        <f t="shared" si="2"/>
        <v>-1.5698045472652005</v>
      </c>
      <c r="K42" s="358">
        <f t="shared" si="3"/>
        <v>4.7940843669560338E-3</v>
      </c>
      <c r="L42" s="353">
        <f t="shared" si="4"/>
        <v>-1.3364043503208805</v>
      </c>
      <c r="M42" s="353">
        <f t="shared" si="5"/>
        <v>-4.2260816219715576</v>
      </c>
    </row>
    <row r="43" spans="1:13">
      <c r="A43" s="247">
        <v>43074</v>
      </c>
      <c r="B43" s="347">
        <f>'VaR ES domestic stock'!R61</f>
        <v>-8.205999824168763E-3</v>
      </c>
      <c r="C43" s="347">
        <f>'Bond Portfolio'!AA57</f>
        <v>1.1891767760430216E-3</v>
      </c>
      <c r="D43" s="349">
        <f>'VaR ES domestic stock'!H61</f>
        <v>-3.4761382383712749E-2</v>
      </c>
      <c r="E43" s="349">
        <f>'Bond Portfolio'!X57</f>
        <v>-0.71088465498199305</v>
      </c>
      <c r="F43" s="349">
        <f>'VaR ES domestic stock'!K61</f>
        <v>-4.5461397189137047E-2</v>
      </c>
      <c r="G43" s="349">
        <f>'Bond Portfolio'!AB57</f>
        <v>-1.8946598914836312</v>
      </c>
      <c r="H43" s="347">
        <f t="shared" si="1"/>
        <v>-0.49772851862337092</v>
      </c>
      <c r="I43" s="39">
        <f t="shared" si="0"/>
        <v>0</v>
      </c>
      <c r="J43" s="347">
        <f t="shared" si="2"/>
        <v>-1.5739557752713871</v>
      </c>
      <c r="K43" s="358">
        <f t="shared" si="3"/>
        <v>-1.6293762040205137E-3</v>
      </c>
      <c r="L43" s="353">
        <f t="shared" si="4"/>
        <v>-1.339900343195283</v>
      </c>
      <c r="M43" s="353">
        <f t="shared" si="5"/>
        <v>-4.2371369221383883</v>
      </c>
    </row>
    <row r="44" spans="1:13">
      <c r="A44" s="247">
        <v>43073</v>
      </c>
      <c r="B44" s="347">
        <f>'VaR ES domestic stock'!R62</f>
        <v>-1.0008196499094235E-2</v>
      </c>
      <c r="C44" s="347">
        <f>'Bond Portfolio'!AA58</f>
        <v>-1.0014994239031516E-3</v>
      </c>
      <c r="D44" s="349">
        <f>'VaR ES domestic stock'!H62</f>
        <v>-3.4785996398947937E-2</v>
      </c>
      <c r="E44" s="349">
        <f>'Bond Portfolio'!X58</f>
        <v>-0.70956966798425614</v>
      </c>
      <c r="F44" s="349">
        <f>'VaR ES domestic stock'!K62</f>
        <v>-4.5510108719679802E-2</v>
      </c>
      <c r="G44" s="349">
        <f>'Bond Portfolio'!AB58</f>
        <v>-1.8911551694376931</v>
      </c>
      <c r="H44" s="347">
        <f t="shared" si="1"/>
        <v>-0.49680838521859005</v>
      </c>
      <c r="I44" s="39">
        <f t="shared" si="0"/>
        <v>0</v>
      </c>
      <c r="J44" s="347">
        <f t="shared" si="2"/>
        <v>-1.5710460579610739</v>
      </c>
      <c r="K44" s="358">
        <f t="shared" si="3"/>
        <v>-3.7035085464604766E-3</v>
      </c>
      <c r="L44" s="353">
        <f t="shared" si="4"/>
        <v>-1.337461651222289</v>
      </c>
      <c r="M44" s="353">
        <f t="shared" si="5"/>
        <v>-4.2294251009921577</v>
      </c>
    </row>
    <row r="45" spans="1:13">
      <c r="A45" s="247">
        <v>43070</v>
      </c>
      <c r="B45" s="347">
        <f>'VaR ES domestic stock'!R63</f>
        <v>-1.0864032635257595E-3</v>
      </c>
      <c r="C45" s="347">
        <f>'Bond Portfolio'!AA59</f>
        <v>9.380260154387976E-4</v>
      </c>
      <c r="D45" s="349">
        <f>'VaR ES domestic stock'!H63</f>
        <v>-3.5276081205107467E-2</v>
      </c>
      <c r="E45" s="349">
        <f>'Bond Portfolio'!X59</f>
        <v>-0.71113775900411924</v>
      </c>
      <c r="F45" s="349">
        <f>'VaR ES domestic stock'!K63</f>
        <v>-4.6051715872329278E-2</v>
      </c>
      <c r="G45" s="349">
        <f>'Bond Portfolio'!AB59</f>
        <v>-1.8953344679226287</v>
      </c>
      <c r="H45" s="347">
        <f t="shared" si="1"/>
        <v>-0.49790891053419944</v>
      </c>
      <c r="I45" s="39">
        <f t="shared" si="0"/>
        <v>0</v>
      </c>
      <c r="J45" s="347">
        <f t="shared" si="2"/>
        <v>-1.5745262245810752</v>
      </c>
      <c r="K45" s="358">
        <f t="shared" si="3"/>
        <v>3.3069723174943043E-4</v>
      </c>
      <c r="L45" s="353">
        <f t="shared" si="4"/>
        <v>-1.3405496423075387</v>
      </c>
      <c r="M45" s="353">
        <f t="shared" si="5"/>
        <v>-4.2391901862158416</v>
      </c>
    </row>
    <row r="46" spans="1:13">
      <c r="A46" s="247">
        <v>43069</v>
      </c>
      <c r="B46" s="347">
        <f>'VaR ES domestic stock'!R64</f>
        <v>1.140717597116141E-2</v>
      </c>
      <c r="C46" s="347">
        <f>'Bond Portfolio'!AA60</f>
        <v>4.9121890689618475E-4</v>
      </c>
      <c r="D46" s="349">
        <f>'VaR ES domestic stock'!H64</f>
        <v>-3.5484416592120267E-2</v>
      </c>
      <c r="E46" s="349">
        <f>'Bond Portfolio'!X60</f>
        <v>-0.71363628896181297</v>
      </c>
      <c r="F46" s="349">
        <f>'VaR ES domestic stock'!K64</f>
        <v>-4.6183825305490485E-2</v>
      </c>
      <c r="G46" s="349">
        <f>'Bond Portfolio'!AB60</f>
        <v>-1.9019935854958341</v>
      </c>
      <c r="H46" s="347">
        <f t="shared" si="1"/>
        <v>-0.4996588154693577</v>
      </c>
      <c r="I46" s="39">
        <f t="shared" si="0"/>
        <v>0</v>
      </c>
      <c r="J46" s="347">
        <f t="shared" si="2"/>
        <v>-1.5800599098649446</v>
      </c>
      <c r="K46" s="358">
        <f t="shared" si="3"/>
        <v>3.7660060261757522E-3</v>
      </c>
      <c r="L46" s="353">
        <f t="shared" si="4"/>
        <v>-1.3452506574387308</v>
      </c>
      <c r="M46" s="353">
        <f t="shared" si="5"/>
        <v>-4.2540561013453244</v>
      </c>
    </row>
    <row r="47" spans="1:13">
      <c r="A47" s="247">
        <v>43068</v>
      </c>
      <c r="B47" s="347">
        <f>'VaR ES domestic stock'!R65</f>
        <v>-2.792226497438928E-2</v>
      </c>
      <c r="C47" s="347">
        <f>'Bond Portfolio'!AA61</f>
        <v>-5.2932350429768515E-4</v>
      </c>
      <c r="D47" s="349">
        <f>'VaR ES domestic stock'!H65</f>
        <v>-3.5225233309354349E-2</v>
      </c>
      <c r="E47" s="349">
        <f>'Bond Portfolio'!X61</f>
        <v>-0.71329574782896876</v>
      </c>
      <c r="F47" s="349">
        <f>'VaR ES domestic stock'!K65</f>
        <v>-4.5821711002536042E-2</v>
      </c>
      <c r="G47" s="349">
        <f>'Bond Portfolio'!AB61</f>
        <v>-1.9010859704259651</v>
      </c>
      <c r="H47" s="347">
        <f t="shared" si="1"/>
        <v>-0.49941883948474336</v>
      </c>
      <c r="I47" s="39">
        <f t="shared" si="0"/>
        <v>0</v>
      </c>
      <c r="J47" s="347">
        <f t="shared" si="2"/>
        <v>-1.5793010391698217</v>
      </c>
      <c r="K47" s="358">
        <f t="shared" si="3"/>
        <v>-8.7472059453251646E-3</v>
      </c>
      <c r="L47" s="353">
        <f t="shared" si="4"/>
        <v>-1.3445066925989362</v>
      </c>
      <c r="M47" s="353">
        <f t="shared" si="5"/>
        <v>-4.2517034779524909</v>
      </c>
    </row>
    <row r="48" spans="1:13">
      <c r="A48" s="247">
        <v>43067</v>
      </c>
      <c r="B48" s="347">
        <f>'VaR ES domestic stock'!R66</f>
        <v>9.4186092900342185E-3</v>
      </c>
      <c r="C48" s="347">
        <f>'Bond Portfolio'!AA62</f>
        <v>6.217701774091644E-4</v>
      </c>
      <c r="D48" s="349">
        <f>'VaR ES domestic stock'!H66</f>
        <v>-3.5294885056238373E-2</v>
      </c>
      <c r="E48" s="349">
        <f>'Bond Portfolio'!X62</f>
        <v>-0.71468809212433482</v>
      </c>
      <c r="F48" s="349">
        <f>'VaR ES domestic stock'!K66</f>
        <v>-4.5804414736956789E-2</v>
      </c>
      <c r="G48" s="349">
        <f>'Bond Portfolio'!AB62</f>
        <v>-1.9047968662415919</v>
      </c>
      <c r="H48" s="347">
        <f t="shared" si="1"/>
        <v>-0.5003937044207486</v>
      </c>
      <c r="I48" s="39">
        <f t="shared" si="0"/>
        <v>0</v>
      </c>
      <c r="J48" s="347">
        <f t="shared" si="2"/>
        <v>-1.5823838327786326</v>
      </c>
      <c r="K48" s="358">
        <f t="shared" si="3"/>
        <v>3.2608219111966807E-3</v>
      </c>
      <c r="L48" s="353">
        <f t="shared" si="4"/>
        <v>-1.3470991307902014</v>
      </c>
      <c r="M48" s="353">
        <f t="shared" si="5"/>
        <v>-4.2599014873300955</v>
      </c>
    </row>
    <row r="49" spans="1:13">
      <c r="A49" s="247">
        <v>43066</v>
      </c>
      <c r="B49" s="347">
        <f>'VaR ES domestic stock'!R67</f>
        <v>-4.6884748569399285E-3</v>
      </c>
      <c r="C49" s="347">
        <f>'Bond Portfolio'!AA63</f>
        <v>8.2435317046347656E-4</v>
      </c>
      <c r="D49" s="349">
        <f>'VaR ES domestic stock'!H67</f>
        <v>-3.5299394665427974E-2</v>
      </c>
      <c r="E49" s="349">
        <f>'Bond Portfolio'!X63</f>
        <v>-0.71467574136999068</v>
      </c>
      <c r="F49" s="349">
        <f>'VaR ES domestic stock'!K67</f>
        <v>-4.5815867982804168E-2</v>
      </c>
      <c r="G49" s="349">
        <f>'Bond Portfolio'!AB63</f>
        <v>-1.9047639488354819</v>
      </c>
      <c r="H49" s="347">
        <f t="shared" si="1"/>
        <v>-0.50038508945819171</v>
      </c>
      <c r="I49" s="39">
        <f t="shared" si="0"/>
        <v>0</v>
      </c>
      <c r="J49" s="347">
        <f t="shared" si="2"/>
        <v>-1.5823565898749958</v>
      </c>
      <c r="K49" s="358">
        <f t="shared" si="3"/>
        <v>-8.2949523775754507E-4</v>
      </c>
      <c r="L49" s="353">
        <f t="shared" si="4"/>
        <v>-1.3470795245796785</v>
      </c>
      <c r="M49" s="353">
        <f t="shared" si="5"/>
        <v>-4.2598394870485592</v>
      </c>
    </row>
    <row r="50" spans="1:13">
      <c r="A50" s="247">
        <v>43063</v>
      </c>
      <c r="B50" s="347">
        <f>'VaR ES domestic stock'!R68</f>
        <v>2.6055268354400864E-3</v>
      </c>
      <c r="C50" s="347">
        <f>'Bond Portfolio'!AA64</f>
        <v>-1.055937396154949E-4</v>
      </c>
      <c r="D50" s="349">
        <f>'VaR ES domestic stock'!H68</f>
        <v>-3.5297300633490923E-2</v>
      </c>
      <c r="E50" s="349">
        <f>'Bond Portfolio'!X64</f>
        <v>-0.71935832220629226</v>
      </c>
      <c r="F50" s="349">
        <f>'VaR ES domestic stock'!K68</f>
        <v>-4.5817643996437188E-2</v>
      </c>
      <c r="G50" s="349">
        <f>'Bond Portfolio'!AB64</f>
        <v>-1.9172440298683118</v>
      </c>
      <c r="H50" s="347">
        <f t="shared" si="1"/>
        <v>-0.5036621534871687</v>
      </c>
      <c r="I50" s="39">
        <f t="shared" si="0"/>
        <v>0</v>
      </c>
      <c r="J50" s="347">
        <f t="shared" si="2"/>
        <v>-1.592719576244771</v>
      </c>
      <c r="K50" s="358">
        <f t="shared" si="3"/>
        <v>7.0774243290117945E-4</v>
      </c>
      <c r="L50" s="353">
        <f t="shared" si="4"/>
        <v>-1.3558161141067495</v>
      </c>
      <c r="M50" s="353">
        <f t="shared" si="5"/>
        <v>-4.2874670089360762</v>
      </c>
    </row>
    <row r="51" spans="1:13">
      <c r="A51" s="247">
        <v>43061</v>
      </c>
      <c r="B51" s="347">
        <f>'VaR ES domestic stock'!R69</f>
        <v>-1.1008348180880834E-2</v>
      </c>
      <c r="C51" s="347">
        <f>'Bond Portfolio'!AA65</f>
        <v>4.636421737658214E-4</v>
      </c>
      <c r="D51" s="349">
        <f>'VaR ES domestic stock'!H69</f>
        <v>-3.5431850527208361E-2</v>
      </c>
      <c r="E51" s="349">
        <f>'Bond Portfolio'!X65</f>
        <v>-0.71935616514236689</v>
      </c>
      <c r="F51" s="349">
        <f>'VaR ES domestic stock'!K69</f>
        <v>-4.5996108882141722E-2</v>
      </c>
      <c r="G51" s="349">
        <f>'Bond Portfolio'!AB65</f>
        <v>-1.9172382808308637</v>
      </c>
      <c r="H51" s="347">
        <f t="shared" si="1"/>
        <v>-0.50366149414437389</v>
      </c>
      <c r="I51" s="39">
        <f t="shared" si="0"/>
        <v>0</v>
      </c>
      <c r="J51" s="347">
        <f t="shared" si="2"/>
        <v>-1.5927174912197806</v>
      </c>
      <c r="K51" s="358">
        <f t="shared" si="3"/>
        <v>-2.9779549326281753E-3</v>
      </c>
      <c r="L51" s="353">
        <f t="shared" si="4"/>
        <v>-1.355865629246247</v>
      </c>
      <c r="M51" s="353">
        <f t="shared" si="5"/>
        <v>-4.2876235895555492</v>
      </c>
    </row>
    <row r="52" spans="1:13">
      <c r="A52" s="247">
        <v>43060</v>
      </c>
      <c r="B52" s="347">
        <f>'VaR ES domestic stock'!R70</f>
        <v>7.1840844970130881E-3</v>
      </c>
      <c r="C52" s="347">
        <f>'Bond Portfolio'!AA66</f>
        <v>1.5549205480345218E-3</v>
      </c>
      <c r="D52" s="349">
        <f>'VaR ES domestic stock'!H70</f>
        <v>-3.54192213280978E-2</v>
      </c>
      <c r="E52" s="349">
        <f>'Bond Portfolio'!X66</f>
        <v>-0.72380540493606982</v>
      </c>
      <c r="F52" s="349">
        <f>'VaR ES domestic stock'!K70</f>
        <v>-4.5942470836336416E-2</v>
      </c>
      <c r="G52" s="349">
        <f>'Bond Portfolio'!AB66</f>
        <v>-1.9290964579987693</v>
      </c>
      <c r="H52" s="347">
        <f t="shared" si="1"/>
        <v>-0.50677519313472841</v>
      </c>
      <c r="I52" s="39">
        <f t="shared" si="0"/>
        <v>0</v>
      </c>
      <c r="J52" s="347">
        <f t="shared" si="2"/>
        <v>-1.6025638719774675</v>
      </c>
      <c r="K52" s="358">
        <f t="shared" si="3"/>
        <v>3.243669732728092E-3</v>
      </c>
      <c r="L52" s="353">
        <f t="shared" si="4"/>
        <v>-1.3641502618500392</v>
      </c>
      <c r="M52" s="353">
        <f t="shared" si="5"/>
        <v>-4.3138218981612244</v>
      </c>
    </row>
    <row r="53" spans="1:13">
      <c r="A53" s="247">
        <v>43059</v>
      </c>
      <c r="B53" s="347">
        <f>'VaR ES domestic stock'!R71</f>
        <v>-2.7293392229532417E-3</v>
      </c>
      <c r="C53" s="347">
        <f>'Bond Portfolio'!AA67</f>
        <v>1.8902648213758866E-4</v>
      </c>
      <c r="D53" s="349">
        <f>'VaR ES domestic stock'!H71</f>
        <v>-3.5648047767160157E-2</v>
      </c>
      <c r="E53" s="349">
        <f>'Bond Portfolio'!X67</f>
        <v>-0.7233801532132984</v>
      </c>
      <c r="F53" s="349">
        <f>'VaR ES domestic stock'!K71</f>
        <v>-4.6194327772867042E-2</v>
      </c>
      <c r="G53" s="349">
        <f>'Bond Portfolio'!AB67</f>
        <v>-1.9279630710600122</v>
      </c>
      <c r="H53" s="347">
        <f t="shared" si="1"/>
        <v>-0.50647902727426286</v>
      </c>
      <c r="I53" s="39">
        <f t="shared" si="0"/>
        <v>0</v>
      </c>
      <c r="J53" s="347">
        <f t="shared" si="2"/>
        <v>-1.6016273132932128</v>
      </c>
      <c r="K53" s="358">
        <f t="shared" si="3"/>
        <v>-6.8648322938966036E-4</v>
      </c>
      <c r="L53" s="353">
        <f t="shared" si="4"/>
        <v>-1.3634324480738684</v>
      </c>
      <c r="M53" s="353">
        <f t="shared" si="5"/>
        <v>-4.311551971692678</v>
      </c>
    </row>
    <row r="54" spans="1:13">
      <c r="A54" s="247">
        <v>43056</v>
      </c>
      <c r="B54" s="347">
        <f>'VaR ES domestic stock'!R72</f>
        <v>-1.0098058468188453E-2</v>
      </c>
      <c r="C54" s="347">
        <f>'Bond Portfolio'!AA68</f>
        <v>-5.7660046867236137E-4</v>
      </c>
      <c r="D54" s="349">
        <f>'VaR ES domestic stock'!H72</f>
        <v>-3.5768861057371551E-2</v>
      </c>
      <c r="E54" s="349">
        <f>'Bond Portfolio'!X68</f>
        <v>-0.72434437743893498</v>
      </c>
      <c r="F54" s="349">
        <f>'VaR ES domestic stock'!K72</f>
        <v>-4.6266191434432419E-2</v>
      </c>
      <c r="G54" s="349">
        <f>'Bond Portfolio'!AB68</f>
        <v>-1.9305329351777807</v>
      </c>
      <c r="H54" s="347">
        <f t="shared" si="1"/>
        <v>-0.50715459952596886</v>
      </c>
      <c r="I54" s="39">
        <f t="shared" si="0"/>
        <v>0</v>
      </c>
      <c r="J54" s="347">
        <f t="shared" si="2"/>
        <v>-1.6037636603326124</v>
      </c>
      <c r="K54" s="358">
        <f t="shared" si="3"/>
        <v>-3.4330378685271889E-3</v>
      </c>
      <c r="L54" s="353">
        <f t="shared" si="4"/>
        <v>-1.3652529120547763</v>
      </c>
      <c r="M54" s="353">
        <f t="shared" si="5"/>
        <v>-4.3173087842706446</v>
      </c>
    </row>
    <row r="55" spans="1:13">
      <c r="A55" s="247">
        <v>43055</v>
      </c>
      <c r="B55" s="347">
        <f>'VaR ES domestic stock'!R73</f>
        <v>9.9204772121634947E-4</v>
      </c>
      <c r="C55" s="347">
        <f>'Bond Portfolio'!AA69</f>
        <v>8.5397085659244532E-4</v>
      </c>
      <c r="D55" s="349">
        <f>'VaR ES domestic stock'!H73</f>
        <v>-3.5788576449776781E-2</v>
      </c>
      <c r="E55" s="349">
        <f>'Bond Portfolio'!X69</f>
        <v>-0.72705402389927964</v>
      </c>
      <c r="F55" s="349">
        <f>'VaR ES domestic stock'!K73</f>
        <v>-4.626230275810319E-2</v>
      </c>
      <c r="G55" s="349">
        <f>'Bond Portfolio'!AB69</f>
        <v>-1.9377547234560011</v>
      </c>
      <c r="H55" s="347">
        <f t="shared" si="1"/>
        <v>-0.50905105372228909</v>
      </c>
      <c r="I55" s="39">
        <f t="shared" si="0"/>
        <v>0</v>
      </c>
      <c r="J55" s="347">
        <f t="shared" si="2"/>
        <v>-1.6097607750711684</v>
      </c>
      <c r="K55" s="358">
        <f t="shared" si="3"/>
        <v>8.9539391597961656E-4</v>
      </c>
      <c r="L55" s="353">
        <f t="shared" si="4"/>
        <v>-1.3703069972466315</v>
      </c>
      <c r="M55" s="353">
        <f t="shared" si="5"/>
        <v>-4.3332912049654357</v>
      </c>
    </row>
    <row r="56" spans="1:13">
      <c r="A56" s="247">
        <v>43054</v>
      </c>
      <c r="B56" s="347">
        <f>'VaR ES domestic stock'!R74</f>
        <v>-1.3682667438412111E-2</v>
      </c>
      <c r="C56" s="347">
        <f>'Bond Portfolio'!AA70</f>
        <v>1.5684431666067589E-3</v>
      </c>
      <c r="D56" s="349">
        <f>'VaR ES domestic stock'!H74</f>
        <v>-3.5722999123285248E-2</v>
      </c>
      <c r="E56" s="349">
        <f>'Bond Portfolio'!X70</f>
        <v>-0.72839978505678982</v>
      </c>
      <c r="F56" s="349">
        <f>'VaR ES domestic stock'!K74</f>
        <v>-4.6190736023203671E-2</v>
      </c>
      <c r="G56" s="349">
        <f>'Bond Portfolio'!AB70</f>
        <v>-1.9413414652301861</v>
      </c>
      <c r="H56" s="347">
        <f t="shared" si="1"/>
        <v>-0.5099924635782902</v>
      </c>
      <c r="I56" s="39">
        <f t="shared" si="0"/>
        <v>0</v>
      </c>
      <c r="J56" s="347">
        <f t="shared" si="2"/>
        <v>-1.612737774427863</v>
      </c>
      <c r="K56" s="358">
        <f t="shared" si="3"/>
        <v>-3.0068900148989023E-3</v>
      </c>
      <c r="L56" s="353">
        <f t="shared" si="4"/>
        <v>-1.3727962464680914</v>
      </c>
      <c r="M56" s="353">
        <f t="shared" si="5"/>
        <v>-4.3411629021690503</v>
      </c>
    </row>
    <row r="57" spans="1:13">
      <c r="A57" s="247">
        <v>43053</v>
      </c>
      <c r="B57" s="347">
        <f>'VaR ES domestic stock'!R75</f>
        <v>1.8718281868144837E-3</v>
      </c>
      <c r="C57" s="347">
        <f>'Bond Portfolio'!AA71</f>
        <v>1.4387973191440917E-3</v>
      </c>
      <c r="D57" s="349">
        <f>'VaR ES domestic stock'!H75</f>
        <v>-3.6201819889057872E-2</v>
      </c>
      <c r="E57" s="349">
        <f>'Bond Portfolio'!X71</f>
        <v>-0.73173461793789119</v>
      </c>
      <c r="F57" s="349">
        <f>'VaR ES domestic stock'!K75</f>
        <v>-4.6844845742193233E-2</v>
      </c>
      <c r="G57" s="349">
        <f>'Bond Portfolio'!AB71</f>
        <v>-1.9502295092473743</v>
      </c>
      <c r="H57" s="347">
        <f t="shared" si="1"/>
        <v>-0.51232935841328064</v>
      </c>
      <c r="I57" s="39">
        <f t="shared" si="0"/>
        <v>0</v>
      </c>
      <c r="J57" s="347">
        <f t="shared" si="2"/>
        <v>-1.6201276847587163</v>
      </c>
      <c r="K57" s="358">
        <f t="shared" si="3"/>
        <v>1.5687065794452093E-3</v>
      </c>
      <c r="L57" s="353">
        <f t="shared" si="4"/>
        <v>-1.37921411019582</v>
      </c>
      <c r="M57" s="353">
        <f t="shared" si="5"/>
        <v>-4.3614579692612514</v>
      </c>
    </row>
    <row r="58" spans="1:13">
      <c r="A58" s="247">
        <v>43052</v>
      </c>
      <c r="B58" s="347">
        <f>'VaR ES domestic stock'!R76</f>
        <v>1.7744781160958522E-2</v>
      </c>
      <c r="C58" s="347">
        <f>'Bond Portfolio'!AA72</f>
        <v>-1.2089930420754458E-3</v>
      </c>
      <c r="D58" s="349">
        <f>'VaR ES domestic stock'!H76</f>
        <v>-3.6309179783321918E-2</v>
      </c>
      <c r="E58" s="349">
        <f>'Bond Portfolio'!X72</f>
        <v>-0.73192123992377534</v>
      </c>
      <c r="F58" s="349">
        <f>'VaR ES domestic stock'!K76</f>
        <v>-4.679503264799402E-2</v>
      </c>
      <c r="G58" s="349">
        <f>'Bond Portfolio'!AB72</f>
        <v>-1.9507268968179821</v>
      </c>
      <c r="H58" s="347">
        <f t="shared" si="1"/>
        <v>-0.51246064804973179</v>
      </c>
      <c r="I58" s="39">
        <f t="shared" si="0"/>
        <v>0</v>
      </c>
      <c r="J58" s="347">
        <f t="shared" si="2"/>
        <v>-1.6205428590430773</v>
      </c>
      <c r="K58" s="358">
        <f t="shared" si="3"/>
        <v>4.4771392188347444E-3</v>
      </c>
      <c r="L58" s="353">
        <f t="shared" si="4"/>
        <v>-1.3795473375669856</v>
      </c>
      <c r="M58" s="353">
        <f t="shared" si="5"/>
        <v>-4.362511726732845</v>
      </c>
    </row>
    <row r="59" spans="1:13">
      <c r="A59" s="247">
        <v>43049</v>
      </c>
      <c r="B59" s="347">
        <f>'VaR ES domestic stock'!R77</f>
        <v>-3.2642868046063537E-3</v>
      </c>
      <c r="C59" s="347">
        <f>'Bond Portfolio'!AA73</f>
        <v>-1.9045427417441196E-3</v>
      </c>
      <c r="D59" s="349">
        <f>'VaR ES domestic stock'!H77</f>
        <v>-3.6642238455635766E-2</v>
      </c>
      <c r="E59" s="349">
        <f>'Bond Portfolio'!X73</f>
        <v>-0.73169184443323265</v>
      </c>
      <c r="F59" s="349">
        <f>'VaR ES domestic stock'!K77</f>
        <v>-4.7272922447997884E-2</v>
      </c>
      <c r="G59" s="349">
        <f>'Bond Portfolio'!AB73</f>
        <v>-1.9501155086945043</v>
      </c>
      <c r="H59" s="347">
        <f t="shared" si="1"/>
        <v>-0.51230224172890892</v>
      </c>
      <c r="I59" s="39">
        <f t="shared" si="0"/>
        <v>0</v>
      </c>
      <c r="J59" s="347">
        <f t="shared" si="2"/>
        <v>-1.6200419342735097</v>
      </c>
      <c r="K59" s="358">
        <f t="shared" si="3"/>
        <v>-2.3124659606027897E-3</v>
      </c>
      <c r="L59" s="353">
        <f t="shared" si="4"/>
        <v>-1.3792627328205522</v>
      </c>
      <c r="M59" s="353">
        <f t="shared" si="5"/>
        <v>-4.3616117275012209</v>
      </c>
    </row>
    <row r="60" spans="1:13">
      <c r="A60" s="247">
        <v>43048</v>
      </c>
      <c r="B60" s="347">
        <f>'VaR ES domestic stock'!R78</f>
        <v>-7.8666463734833776E-3</v>
      </c>
      <c r="C60" s="347">
        <f>'Bond Portfolio'!AA74</f>
        <v>-5.7628097290729485E-4</v>
      </c>
      <c r="D60" s="349">
        <f>'VaR ES domestic stock'!H78</f>
        <v>-3.6406476046913189E-2</v>
      </c>
      <c r="E60" s="349">
        <f>'Bond Portfolio'!X74</f>
        <v>-0.7689791817600945</v>
      </c>
      <c r="F60" s="349">
        <f>'VaR ES domestic stock'!K78</f>
        <v>-4.7286584627211095E-2</v>
      </c>
      <c r="G60" s="349">
        <f>'Bond Portfolio'!AB74</f>
        <v>-2.0494942503768878</v>
      </c>
      <c r="H60" s="347">
        <f t="shared" si="1"/>
        <v>-0.53839622027391865</v>
      </c>
      <c r="I60" s="39">
        <f t="shared" si="0"/>
        <v>0</v>
      </c>
      <c r="J60" s="347">
        <f t="shared" si="2"/>
        <v>-1.7025583396913069</v>
      </c>
      <c r="K60" s="358">
        <f t="shared" si="3"/>
        <v>-2.7633905930801194E-3</v>
      </c>
      <c r="L60" s="353">
        <f t="shared" si="4"/>
        <v>-1.4488319506519847</v>
      </c>
      <c r="M60" s="353">
        <f t="shared" si="5"/>
        <v>-4.5816089108849472</v>
      </c>
    </row>
    <row r="61" spans="1:13">
      <c r="A61" s="247">
        <v>43047</v>
      </c>
      <c r="B61" s="347">
        <f>'VaR ES domestic stock'!R79</f>
        <v>1.469274095164974E-3</v>
      </c>
      <c r="C61" s="347">
        <f>'Bond Portfolio'!AA75</f>
        <v>3.4279262471215155E-4</v>
      </c>
      <c r="D61" s="349">
        <f>'VaR ES domestic stock'!H79</f>
        <v>-3.6377233168444399E-2</v>
      </c>
      <c r="E61" s="349">
        <f>'Bond Portfolio'!X75</f>
        <v>-0.78394335118586989</v>
      </c>
      <c r="F61" s="349">
        <f>'VaR ES domestic stock'!K79</f>
        <v>-4.7287897550001456E-2</v>
      </c>
      <c r="G61" s="349">
        <f>'Bond Portfolio'!AB75</f>
        <v>-2.0893769675261282</v>
      </c>
      <c r="H61" s="347">
        <f t="shared" si="1"/>
        <v>-0.548868849939537</v>
      </c>
      <c r="I61" s="39">
        <f t="shared" si="0"/>
        <v>0</v>
      </c>
      <c r="J61" s="347">
        <f t="shared" si="2"/>
        <v>-1.7356757025261085</v>
      </c>
      <c r="K61" s="358">
        <f t="shared" si="3"/>
        <v>6.8073706584799822E-4</v>
      </c>
      <c r="L61" s="353">
        <f t="shared" si="4"/>
        <v>-1.47675024653329</v>
      </c>
      <c r="M61" s="353">
        <f t="shared" si="5"/>
        <v>-4.6698943142603699</v>
      </c>
    </row>
    <row r="62" spans="1:13">
      <c r="A62" s="247">
        <v>43046</v>
      </c>
      <c r="B62" s="347">
        <f>'VaR ES domestic stock'!R80</f>
        <v>6.8594382262144437E-3</v>
      </c>
      <c r="C62" s="347">
        <f>'Bond Portfolio'!AA76</f>
        <v>-1.533491715775992E-3</v>
      </c>
      <c r="D62" s="349">
        <f>'VaR ES domestic stock'!H80</f>
        <v>-3.6486260860272207E-2</v>
      </c>
      <c r="E62" s="349">
        <f>'Bond Portfolio'!X76</f>
        <v>-0.78432673625545279</v>
      </c>
      <c r="F62" s="349">
        <f>'VaR ES domestic stock'!K80</f>
        <v>-4.7412878586860781E-2</v>
      </c>
      <c r="G62" s="349">
        <f>'Bond Portfolio'!AB76</f>
        <v>-2.0903987708654488</v>
      </c>
      <c r="H62" s="347">
        <f t="shared" si="1"/>
        <v>-0.54913781745692469</v>
      </c>
      <c r="I62" s="39">
        <f t="shared" si="0"/>
        <v>0</v>
      </c>
      <c r="J62" s="347">
        <f t="shared" si="2"/>
        <v>-1.7365262524976546</v>
      </c>
      <c r="K62" s="358">
        <f t="shared" si="3"/>
        <v>9.8438726682113895E-4</v>
      </c>
      <c r="L62" s="353">
        <f t="shared" si="4"/>
        <v>-1.4775030031818723</v>
      </c>
      <c r="M62" s="353">
        <f t="shared" si="5"/>
        <v>-4.6722747397937248</v>
      </c>
    </row>
    <row r="63" spans="1:13">
      <c r="A63" s="247">
        <v>43045</v>
      </c>
      <c r="B63" s="347">
        <f>'VaR ES domestic stock'!R81</f>
        <v>4.8075113822584562E-3</v>
      </c>
      <c r="C63" s="347">
        <f>'Bond Portfolio'!AA77</f>
        <v>8.6509318478444897E-4</v>
      </c>
      <c r="D63" s="349">
        <f>'VaR ES domestic stock'!H81</f>
        <v>-3.6434021177838172E-2</v>
      </c>
      <c r="E63" s="349">
        <f>'Bond Portfolio'!X77</f>
        <v>-0.78427197931492321</v>
      </c>
      <c r="F63" s="349">
        <f>'VaR ES domestic stock'!K81</f>
        <v>-4.7410549225327059E-2</v>
      </c>
      <c r="G63" s="349">
        <f>'Bond Portfolio'!AB77</f>
        <v>-2.0902528318888867</v>
      </c>
      <c r="H63" s="347">
        <f t="shared" si="1"/>
        <v>-0.54909918303054772</v>
      </c>
      <c r="I63" s="39">
        <f t="shared" si="0"/>
        <v>0</v>
      </c>
      <c r="J63" s="347">
        <f t="shared" si="2"/>
        <v>-1.7364040797142093</v>
      </c>
      <c r="K63" s="358">
        <f t="shared" si="3"/>
        <v>2.0478186440266509E-3</v>
      </c>
      <c r="L63" s="353">
        <f t="shared" si="4"/>
        <v>-1.4774001470898186</v>
      </c>
      <c r="M63" s="353">
        <f t="shared" si="5"/>
        <v>-4.6719494802716115</v>
      </c>
    </row>
    <row r="64" spans="1:13">
      <c r="A64" s="247">
        <v>43042</v>
      </c>
      <c r="B64" s="347">
        <f>'VaR ES domestic stock'!R82</f>
        <v>1.6122886953363967E-2</v>
      </c>
      <c r="C64" s="347">
        <f>'Bond Portfolio'!AA78</f>
        <v>-1.6259380168178739E-3</v>
      </c>
      <c r="D64" s="349">
        <f>'VaR ES domestic stock'!H82</f>
        <v>-3.6295265283609553E-2</v>
      </c>
      <c r="E64" s="349">
        <f>'Bond Portfolio'!X78</f>
        <v>-0.78231610287373687</v>
      </c>
      <c r="F64" s="349">
        <f>'VaR ES domestic stock'!K82</f>
        <v>-4.7237787366665458E-2</v>
      </c>
      <c r="G64" s="349">
        <f>'Bond Portfolio'!AB78</f>
        <v>-2.0850400021845976</v>
      </c>
      <c r="H64" s="347">
        <f t="shared" si="1"/>
        <v>-0.54772951237358092</v>
      </c>
      <c r="I64" s="39">
        <f t="shared" si="0"/>
        <v>0</v>
      </c>
      <c r="J64" s="347">
        <f t="shared" si="2"/>
        <v>-1.732072800793895</v>
      </c>
      <c r="K64" s="358">
        <f t="shared" si="3"/>
        <v>3.6987094742366783E-3</v>
      </c>
      <c r="L64" s="353">
        <f t="shared" si="4"/>
        <v>-1.4736993377392178</v>
      </c>
      <c r="M64" s="353">
        <f t="shared" si="5"/>
        <v>-4.660246493537664</v>
      </c>
    </row>
    <row r="65" spans="1:13">
      <c r="A65" s="247">
        <v>43041</v>
      </c>
      <c r="B65" s="347">
        <f>'VaR ES domestic stock'!R83</f>
        <v>-6.3927654231291653E-3</v>
      </c>
      <c r="C65" s="347">
        <f>'Bond Portfolio'!AA79</f>
        <v>-1.2492186699075702E-5</v>
      </c>
      <c r="D65" s="349">
        <f>'VaR ES domestic stock'!H83</f>
        <v>-3.6255451676283211E-2</v>
      </c>
      <c r="E65" s="349">
        <f>'Bond Portfolio'!X79</f>
        <v>-0.78514993135230959</v>
      </c>
      <c r="F65" s="349">
        <f>'VaR ES domestic stock'!K83</f>
        <v>-4.7253220741064306E-2</v>
      </c>
      <c r="G65" s="349">
        <f>'Bond Portfolio'!AB79</f>
        <v>-2.0925927621437106</v>
      </c>
      <c r="H65" s="347">
        <f t="shared" si="1"/>
        <v>-0.54971256525943213</v>
      </c>
      <c r="I65" s="39">
        <f t="shared" si="0"/>
        <v>0</v>
      </c>
      <c r="J65" s="347">
        <f t="shared" si="2"/>
        <v>-1.7383437646337547</v>
      </c>
      <c r="K65" s="358">
        <f t="shared" si="3"/>
        <v>-1.9265741576281023E-3</v>
      </c>
      <c r="L65" s="353">
        <f t="shared" si="4"/>
        <v>-1.4789908997229166</v>
      </c>
      <c r="M65" s="353">
        <f t="shared" si="5"/>
        <v>-4.676979881786111</v>
      </c>
    </row>
    <row r="66" spans="1:13">
      <c r="A66" s="247">
        <v>43040</v>
      </c>
      <c r="B66" s="347">
        <f>'VaR ES domestic stock'!R84</f>
        <v>-3.7913423725161929E-3</v>
      </c>
      <c r="C66" s="347">
        <f>'Bond Portfolio'!AA80</f>
        <v>2.3542513526075837E-4</v>
      </c>
      <c r="D66" s="349">
        <f>'VaR ES domestic stock'!H84</f>
        <v>-3.6359332034248272E-2</v>
      </c>
      <c r="E66" s="349">
        <f>'Bond Portfolio'!X80</f>
        <v>-0.78792951249827936</v>
      </c>
      <c r="F66" s="349">
        <f>'VaR ES domestic stock'!K84</f>
        <v>-4.7383211788477181E-2</v>
      </c>
      <c r="G66" s="349">
        <f>'Bond Portfolio'!AB80</f>
        <v>-2.100000941340554</v>
      </c>
      <c r="H66" s="347">
        <f t="shared" si="1"/>
        <v>-0.55165850782759451</v>
      </c>
      <c r="I66" s="39">
        <f t="shared" si="0"/>
        <v>0</v>
      </c>
      <c r="J66" s="347">
        <f t="shared" si="2"/>
        <v>-1.7444973753450252</v>
      </c>
      <c r="K66" s="358">
        <f t="shared" si="3"/>
        <v>-9.7260511707232696E-4</v>
      </c>
      <c r="L66" s="353">
        <f t="shared" si="4"/>
        <v>-1.484215622474931</v>
      </c>
      <c r="M66" s="353">
        <f t="shared" si="5"/>
        <v>-4.6935019058253795</v>
      </c>
    </row>
    <row r="67" spans="1:13">
      <c r="A67" s="247">
        <v>43039</v>
      </c>
      <c r="B67" s="347">
        <f>'VaR ES domestic stock'!R85</f>
        <v>1.9607532755945293E-2</v>
      </c>
      <c r="C67" s="347">
        <f>'Bond Portfolio'!AA81</f>
        <v>-4.5388954262870485E-4</v>
      </c>
      <c r="D67" s="349">
        <f>'VaR ES domestic stock'!H85</f>
        <v>-3.616803901289347E-2</v>
      </c>
      <c r="E67" s="349">
        <f>'Bond Portfolio'!X81</f>
        <v>-0.78747745219166232</v>
      </c>
      <c r="F67" s="349">
        <f>'VaR ES domestic stock'!K85</f>
        <v>-4.7166322413983684E-2</v>
      </c>
      <c r="G67" s="349">
        <f>'Bond Portfolio'!AB81</f>
        <v>-2.0987961037829046</v>
      </c>
      <c r="H67" s="347">
        <f t="shared" si="1"/>
        <v>-0.55134099513112256</v>
      </c>
      <c r="I67" s="39">
        <f t="shared" si="0"/>
        <v>0</v>
      </c>
      <c r="J67" s="347">
        <f t="shared" si="2"/>
        <v>-1.7434933120381522</v>
      </c>
      <c r="K67" s="358">
        <f t="shared" si="3"/>
        <v>5.5645371469434943E-3</v>
      </c>
      <c r="L67" s="353">
        <f t="shared" si="4"/>
        <v>-1.4833071693722282</v>
      </c>
      <c r="M67" s="353">
        <f t="shared" si="5"/>
        <v>-4.690629124873392</v>
      </c>
    </row>
    <row r="68" spans="1:13">
      <c r="A68" s="247">
        <v>43038</v>
      </c>
      <c r="B68" s="347">
        <f>'VaR ES domestic stock'!R86</f>
        <v>-5.0134276927260579E-3</v>
      </c>
      <c r="C68" s="347">
        <f>'Bond Portfolio'!AA82</f>
        <v>1.7614871992341907E-3</v>
      </c>
      <c r="D68" s="349">
        <f>'VaR ES domestic stock'!H86</f>
        <v>-3.6084213547123559E-2</v>
      </c>
      <c r="E68" s="349">
        <f>'Bond Portfolio'!X82</f>
        <v>-0.78925121012530397</v>
      </c>
      <c r="F68" s="349">
        <f>'VaR ES domestic stock'!K86</f>
        <v>-4.7122329920068776E-2</v>
      </c>
      <c r="G68" s="349">
        <f>'Bond Portfolio'!AB82</f>
        <v>-2.1035235486510975</v>
      </c>
      <c r="H68" s="347">
        <f t="shared" si="1"/>
        <v>-0.5525818925348025</v>
      </c>
      <c r="I68" s="39">
        <f t="shared" si="0"/>
        <v>0</v>
      </c>
      <c r="J68" s="347">
        <f t="shared" si="2"/>
        <v>-1.7474173741763701</v>
      </c>
      <c r="K68" s="358">
        <f t="shared" si="3"/>
        <v>-2.7098726835388391E-4</v>
      </c>
      <c r="L68" s="353">
        <f t="shared" si="4"/>
        <v>-1.4866031830317887</v>
      </c>
      <c r="M68" s="353">
        <f t="shared" si="5"/>
        <v>-4.7010520352366303</v>
      </c>
    </row>
    <row r="69" spans="1:13">
      <c r="A69" s="247">
        <v>43035</v>
      </c>
      <c r="B69" s="347">
        <f>'VaR ES domestic stock'!R87</f>
        <v>4.6358301212575871E-2</v>
      </c>
      <c r="C69" s="347">
        <f>'Bond Portfolio'!AA83</f>
        <v>-1.9303726634609664E-3</v>
      </c>
      <c r="D69" s="349">
        <f>'VaR ES domestic stock'!H87</f>
        <v>-3.5182135547265923E-2</v>
      </c>
      <c r="E69" s="349">
        <f>'Bond Portfolio'!X83</f>
        <v>-0.78646047608257252</v>
      </c>
      <c r="F69" s="349">
        <f>'VaR ES domestic stock'!K87</f>
        <v>-4.60261700229493E-2</v>
      </c>
      <c r="G69" s="349">
        <f>'Bond Portfolio'!AB83</f>
        <v>-2.0960856445952065</v>
      </c>
      <c r="H69" s="347">
        <f t="shared" si="1"/>
        <v>-0.55062350100151269</v>
      </c>
      <c r="I69" s="39">
        <f t="shared" si="0"/>
        <v>0</v>
      </c>
      <c r="J69" s="347">
        <f t="shared" si="2"/>
        <v>-1.741224396380785</v>
      </c>
      <c r="K69" s="358">
        <f t="shared" si="3"/>
        <v>1.2556229499350086E-2</v>
      </c>
      <c r="L69" s="353">
        <f t="shared" si="4"/>
        <v>-1.4810678022235293</v>
      </c>
      <c r="M69" s="353">
        <f t="shared" si="5"/>
        <v>-4.6835476241661462</v>
      </c>
    </row>
    <row r="70" spans="1:13">
      <c r="A70" s="247">
        <v>43034</v>
      </c>
      <c r="B70" s="347">
        <f>'VaR ES domestic stock'!R88</f>
        <v>7.3682028092817648E-3</v>
      </c>
      <c r="C70" s="347">
        <f>'Bond Portfolio'!AA84</f>
        <v>-4.3352112818628719E-4</v>
      </c>
      <c r="D70" s="349">
        <f>'VaR ES domestic stock'!H88</f>
        <v>-3.5113545820266191E-2</v>
      </c>
      <c r="E70" s="349">
        <f>'Bond Portfolio'!X84</f>
        <v>-0.78963110647197399</v>
      </c>
      <c r="F70" s="349">
        <f>'VaR ES domestic stock'!K88</f>
        <v>-4.6044799632157511E-2</v>
      </c>
      <c r="G70" s="349">
        <f>'Bond Portfolio'!AB84</f>
        <v>-2.1045360537964997</v>
      </c>
      <c r="H70" s="347">
        <f t="shared" ref="H70:H133" si="6">-SQRT(($C$2^2)*(D70^2)+($C$3^2)*(E70^2))</f>
        <v>-0.55284214366309115</v>
      </c>
      <c r="I70" s="39">
        <f t="shared" si="0"/>
        <v>0</v>
      </c>
      <c r="J70" s="347">
        <f t="shared" si="2"/>
        <v>-1.7482403605053909</v>
      </c>
      <c r="K70" s="358">
        <f t="shared" ref="K70:K133" si="7">$C$2*B70+$C$3*C70</f>
        <v>1.9069960530541281E-3</v>
      </c>
      <c r="L70" s="353">
        <f t="shared" ref="L70:L133" si="8">$C$2*F70+$C$3*G70</f>
        <v>-1.486988677547197</v>
      </c>
      <c r="M70" s="353">
        <f t="shared" si="5"/>
        <v>-4.7022710759308231</v>
      </c>
    </row>
    <row r="71" spans="1:13">
      <c r="A71" s="247">
        <v>43033</v>
      </c>
      <c r="B71" s="347">
        <f>'VaR ES domestic stock'!R89</f>
        <v>-1.0321974832205981E-2</v>
      </c>
      <c r="C71" s="347">
        <f>'Bond Portfolio'!AA85</f>
        <v>-9.2254172606165419E-5</v>
      </c>
      <c r="D71" s="349">
        <f>'VaR ES domestic stock'!H89</f>
        <v>-3.5060929605177926E-2</v>
      </c>
      <c r="E71" s="349">
        <f>'Bond Portfolio'!X85</f>
        <v>-0.79096378847783266</v>
      </c>
      <c r="F71" s="349">
        <f>'VaR ES domestic stock'!K89</f>
        <v>-4.5999931289965219E-2</v>
      </c>
      <c r="G71" s="349">
        <f>'Bond Portfolio'!AB85</f>
        <v>-2.1080879368297132</v>
      </c>
      <c r="H71" s="347">
        <f t="shared" si="6"/>
        <v>-0.55377455194817393</v>
      </c>
      <c r="I71" s="39">
        <f t="shared" si="0"/>
        <v>0</v>
      </c>
      <c r="J71" s="347">
        <f t="shared" si="2"/>
        <v>-1.7511888943954641</v>
      </c>
      <c r="K71" s="358">
        <f t="shared" si="7"/>
        <v>-3.1611703704861097E-3</v>
      </c>
      <c r="L71" s="353">
        <f t="shared" si="8"/>
        <v>-1.4894615351677887</v>
      </c>
      <c r="M71" s="353">
        <f t="shared" si="5"/>
        <v>-4.7100909383411977</v>
      </c>
    </row>
    <row r="72" spans="1:13">
      <c r="A72" s="247">
        <v>43032</v>
      </c>
      <c r="B72" s="347">
        <f>'VaR ES domestic stock'!R90</f>
        <v>7.3893091921076078E-3</v>
      </c>
      <c r="C72" s="347">
        <f>'Bond Portfolio'!AA86</f>
        <v>-1.0845138485195971E-3</v>
      </c>
      <c r="D72" s="349">
        <f>'VaR ES domestic stock'!H90</f>
        <v>-3.5081057756643143E-2</v>
      </c>
      <c r="E72" s="349">
        <f>'Bond Portfolio'!X86</f>
        <v>-0.79069022145840162</v>
      </c>
      <c r="F72" s="349">
        <f>'VaR ES domestic stock'!K90</f>
        <v>-4.5994827371355906E-2</v>
      </c>
      <c r="G72" s="349">
        <f>'Bond Portfolio'!AB86</f>
        <v>-2.1073588221193083</v>
      </c>
      <c r="H72" s="347">
        <f t="shared" si="6"/>
        <v>-0.55358320435781638</v>
      </c>
      <c r="I72" s="39">
        <f t="shared" si="0"/>
        <v>0</v>
      </c>
      <c r="J72" s="347">
        <f t="shared" si="2"/>
        <v>-1.7505838001851495</v>
      </c>
      <c r="K72" s="358">
        <f t="shared" si="7"/>
        <v>1.4576330636685646E-3</v>
      </c>
      <c r="L72" s="353">
        <f t="shared" si="8"/>
        <v>-1.4889496236949225</v>
      </c>
      <c r="M72" s="353">
        <f t="shared" si="5"/>
        <v>-4.7084721321265688</v>
      </c>
    </row>
    <row r="73" spans="1:13">
      <c r="A73" s="247">
        <v>43031</v>
      </c>
      <c r="B73" s="347">
        <f>'VaR ES domestic stock'!R91</f>
        <v>-5.4483133415503373E-3</v>
      </c>
      <c r="C73" s="347">
        <f>'Bond Portfolio'!AA87</f>
        <v>6.2064001676342961E-4</v>
      </c>
      <c r="D73" s="349">
        <f>'VaR ES domestic stock'!H91</f>
        <v>-3.5131497739789644E-2</v>
      </c>
      <c r="E73" s="349">
        <f>'Bond Portfolio'!X87</f>
        <v>-0.79118603923492259</v>
      </c>
      <c r="F73" s="349">
        <f>'VaR ES domestic stock'!K91</f>
        <v>-4.6077388439947242E-2</v>
      </c>
      <c r="G73" s="349">
        <f>'Bond Portfolio'!AB87</f>
        <v>-2.1086802827079922</v>
      </c>
      <c r="H73" s="347">
        <f t="shared" si="6"/>
        <v>-0.55393050181889192</v>
      </c>
      <c r="I73" s="39">
        <f t="shared" si="0"/>
        <v>0</v>
      </c>
      <c r="J73" s="347">
        <f t="shared" si="2"/>
        <v>-1.7516820511877418</v>
      </c>
      <c r="K73" s="358">
        <f t="shared" si="7"/>
        <v>-1.2000459907307004E-3</v>
      </c>
      <c r="L73" s="353">
        <f t="shared" si="8"/>
        <v>-1.4898994144275788</v>
      </c>
      <c r="M73" s="353">
        <f t="shared" si="5"/>
        <v>-4.7114756341422828</v>
      </c>
    </row>
    <row r="74" spans="1:13">
      <c r="A74" s="247">
        <v>43028</v>
      </c>
      <c r="B74" s="347">
        <f>'VaR ES domestic stock'!R92</f>
        <v>-5.8284229934271216E-4</v>
      </c>
      <c r="C74" s="347">
        <f>'Bond Portfolio'!AA88</f>
        <v>-1.427339729438315E-3</v>
      </c>
      <c r="D74" s="349">
        <f>'VaR ES domestic stock'!H92</f>
        <v>-3.5129958789188197E-2</v>
      </c>
      <c r="E74" s="349">
        <f>'Bond Portfolio'!X88</f>
        <v>-0.79009445714419635</v>
      </c>
      <c r="F74" s="349">
        <f>'VaR ES domestic stock'!K92</f>
        <v>-4.6086977338753415E-2</v>
      </c>
      <c r="G74" s="349">
        <f>'Bond Portfolio'!AB88</f>
        <v>-2.1057709825971136</v>
      </c>
      <c r="H74" s="347">
        <f t="shared" si="6"/>
        <v>-0.55316652407145805</v>
      </c>
      <c r="I74" s="39">
        <f t="shared" si="0"/>
        <v>0</v>
      </c>
      <c r="J74" s="347">
        <f t="shared" si="2"/>
        <v>-1.7492661414241659</v>
      </c>
      <c r="K74" s="358">
        <f t="shared" si="7"/>
        <v>-1.1739905004096341E-3</v>
      </c>
      <c r="L74" s="353">
        <f t="shared" si="8"/>
        <v>-1.4878657810196054</v>
      </c>
      <c r="M74" s="353">
        <f t="shared" si="5"/>
        <v>-4.7050447206472761</v>
      </c>
    </row>
    <row r="75" spans="1:13">
      <c r="A75" s="247">
        <v>43027</v>
      </c>
      <c r="B75" s="347">
        <f>'VaR ES domestic stock'!R93</f>
        <v>-6.6096621360967707E-3</v>
      </c>
      <c r="C75" s="347">
        <f>'Bond Portfolio'!AA89</f>
        <v>7.673976665909521E-4</v>
      </c>
      <c r="D75" s="349">
        <f>'VaR ES domestic stock'!H93</f>
        <v>-3.5168417473767158E-2</v>
      </c>
      <c r="E75" s="349">
        <f>'Bond Portfolio'!X89</f>
        <v>-0.79142408707427014</v>
      </c>
      <c r="F75" s="349">
        <f>'VaR ES domestic stock'!K93</f>
        <v>-4.6138770182621691E-2</v>
      </c>
      <c r="G75" s="349">
        <f>'Bond Portfolio'!AB89</f>
        <v>-2.1093147311945439</v>
      </c>
      <c r="H75" s="347">
        <f t="shared" si="6"/>
        <v>-0.55409731593605682</v>
      </c>
      <c r="I75" s="39">
        <f t="shared" si="0"/>
        <v>0</v>
      </c>
      <c r="J75" s="347">
        <f t="shared" si="2"/>
        <v>-1.7522095637438531</v>
      </c>
      <c r="K75" s="358">
        <f t="shared" si="7"/>
        <v>-1.4457202742153648E-3</v>
      </c>
      <c r="L75" s="353">
        <f t="shared" si="8"/>
        <v>-1.4903619428909671</v>
      </c>
      <c r="M75" s="353">
        <f t="shared" si="5"/>
        <v>-4.7129382775692479</v>
      </c>
    </row>
    <row r="76" spans="1:13">
      <c r="A76" s="247">
        <v>43026</v>
      </c>
      <c r="B76" s="347">
        <f>'VaR ES domestic stock'!R94</f>
        <v>-7.8765618191460835E-4</v>
      </c>
      <c r="C76" s="347">
        <f>'Bond Portfolio'!AA90</f>
        <v>1.3369317706444228E-3</v>
      </c>
      <c r="D76" s="349">
        <f>'VaR ES domestic stock'!H94</f>
        <v>-3.6018628117233165E-2</v>
      </c>
      <c r="E76" s="349">
        <f>'Bond Portfolio'!X90</f>
        <v>-0.79153464855699163</v>
      </c>
      <c r="F76" s="349">
        <f>'VaR ES domestic stock'!K94</f>
        <v>-4.7129948962375351E-2</v>
      </c>
      <c r="G76" s="349">
        <f>'Bond Portfolio'!AB90</f>
        <v>-2.1096094012305158</v>
      </c>
      <c r="H76" s="347">
        <f t="shared" si="6"/>
        <v>-0.55417960958148582</v>
      </c>
      <c r="I76" s="39">
        <f t="shared" si="0"/>
        <v>0</v>
      </c>
      <c r="J76" s="347">
        <f t="shared" si="2"/>
        <v>-1.752469799100367</v>
      </c>
      <c r="K76" s="358">
        <f t="shared" si="7"/>
        <v>6.9955538487671343E-4</v>
      </c>
      <c r="L76" s="353">
        <f t="shared" si="8"/>
        <v>-1.4908655655500735</v>
      </c>
      <c r="M76" s="353">
        <f t="shared" si="5"/>
        <v>-4.7145308722532944</v>
      </c>
    </row>
    <row r="77" spans="1:13">
      <c r="A77" s="247">
        <v>43025</v>
      </c>
      <c r="B77" s="347">
        <f>'VaR ES domestic stock'!R95</f>
        <v>3.9960556094663421E-3</v>
      </c>
      <c r="C77" s="347">
        <f>'Bond Portfolio'!AA91</f>
        <v>3.0603420977159956E-5</v>
      </c>
      <c r="D77" s="349">
        <f>'VaR ES domestic stock'!H95</f>
        <v>-3.580994524257327E-2</v>
      </c>
      <c r="E77" s="349">
        <f>'Bond Portfolio'!X91</f>
        <v>-0.79083842537810101</v>
      </c>
      <c r="F77" s="349">
        <f>'VaR ES domestic stock'!K95</f>
        <v>-4.7133927674264914E-2</v>
      </c>
      <c r="G77" s="349">
        <f>'Bond Portfolio'!AB91</f>
        <v>-2.1077538173136019</v>
      </c>
      <c r="H77" s="347">
        <f t="shared" si="6"/>
        <v>-0.55369112786169583</v>
      </c>
      <c r="I77" s="39">
        <f t="shared" si="0"/>
        <v>0</v>
      </c>
      <c r="J77" s="347">
        <f t="shared" si="2"/>
        <v>-1.7509250842704744</v>
      </c>
      <c r="K77" s="358">
        <f t="shared" si="7"/>
        <v>1.2202390775239145E-3</v>
      </c>
      <c r="L77" s="353">
        <f t="shared" si="8"/>
        <v>-1.4895678504218006</v>
      </c>
      <c r="M77" s="353">
        <f t="shared" si="5"/>
        <v>-4.7104271366938946</v>
      </c>
    </row>
    <row r="78" spans="1:13">
      <c r="A78" s="247">
        <v>43024</v>
      </c>
      <c r="B78" s="347">
        <f>'VaR ES domestic stock'!R96</f>
        <v>6.9382702373330671E-4</v>
      </c>
      <c r="C78" s="347">
        <f>'Bond Portfolio'!AA92</f>
        <v>-1.4481270773246679E-3</v>
      </c>
      <c r="D78" s="349">
        <f>'VaR ES domestic stock'!H96</f>
        <v>-3.5800052492090027E-2</v>
      </c>
      <c r="E78" s="349">
        <f>'Bond Portfolio'!X92</f>
        <v>-0.80861729715986508</v>
      </c>
      <c r="F78" s="349">
        <f>'VaR ES domestic stock'!K96</f>
        <v>-4.7138537324932825E-2</v>
      </c>
      <c r="G78" s="349">
        <f>'Bond Portfolio'!AB92</f>
        <v>-2.1551383192080644</v>
      </c>
      <c r="H78" s="347">
        <f t="shared" si="6"/>
        <v>-0.56613399053462665</v>
      </c>
      <c r="I78" s="39">
        <f t="shared" si="0"/>
        <v>0</v>
      </c>
      <c r="J78" s="347">
        <f t="shared" si="2"/>
        <v>-1.7902728709296267</v>
      </c>
      <c r="K78" s="358">
        <f t="shared" si="7"/>
        <v>-8.055408470072754E-4</v>
      </c>
      <c r="L78" s="353">
        <f t="shared" si="8"/>
        <v>-1.5227383846431248</v>
      </c>
      <c r="M78" s="353">
        <f t="shared" si="5"/>
        <v>-4.8153215760378387</v>
      </c>
    </row>
    <row r="79" spans="1:13">
      <c r="A79" s="247">
        <v>43021</v>
      </c>
      <c r="B79" s="347">
        <f>'VaR ES domestic stock'!R97</f>
        <v>3.5285412752587893E-3</v>
      </c>
      <c r="C79" s="347">
        <f>'Bond Portfolio'!AA93</f>
        <v>3.7556305093322528E-4</v>
      </c>
      <c r="D79" s="349">
        <f>'VaR ES domestic stock'!H97</f>
        <v>-3.5848923322095133E-2</v>
      </c>
      <c r="E79" s="349">
        <f>'Bond Portfolio'!X93</f>
        <v>-0.8093824564188723</v>
      </c>
      <c r="F79" s="349">
        <f>'VaR ES domestic stock'!K97</f>
        <v>-4.7204398899271346E-2</v>
      </c>
      <c r="G79" s="349">
        <f>'Bond Portfolio'!AB93</f>
        <v>-2.1571776325459995</v>
      </c>
      <c r="H79" s="347">
        <f t="shared" si="6"/>
        <v>-0.5666697837797946</v>
      </c>
      <c r="I79" s="39">
        <f t="shared" si="0"/>
        <v>0</v>
      </c>
      <c r="J79" s="347">
        <f t="shared" si="2"/>
        <v>-1.7919671979392904</v>
      </c>
      <c r="K79" s="358">
        <f t="shared" si="7"/>
        <v>1.3214565182308943E-3</v>
      </c>
      <c r="L79" s="353">
        <f t="shared" si="8"/>
        <v>-1.5241856624519809</v>
      </c>
      <c r="M79" s="353">
        <f t="shared" si="5"/>
        <v>-4.8198982703208415</v>
      </c>
    </row>
    <row r="80" spans="1:13">
      <c r="A80" s="247">
        <v>43020</v>
      </c>
      <c r="B80" s="347">
        <f>'VaR ES domestic stock'!R98</f>
        <v>-8.8477837710214673E-4</v>
      </c>
      <c r="C80" s="347">
        <f>'Bond Portfolio'!AA94</f>
        <v>1.5418048410884566E-3</v>
      </c>
      <c r="D80" s="349">
        <f>'VaR ES domestic stock'!H98</f>
        <v>-3.5888453674036307E-2</v>
      </c>
      <c r="E80" s="349">
        <f>'Bond Portfolio'!X94</f>
        <v>-0.81146317941383439</v>
      </c>
      <c r="F80" s="349">
        <f>'VaR ES domestic stock'!K98</f>
        <v>-4.723404331548757E-2</v>
      </c>
      <c r="G80" s="349">
        <f>'Bond Portfolio'!AB94</f>
        <v>-2.162723205060773</v>
      </c>
      <c r="H80" s="347">
        <f t="shared" si="6"/>
        <v>-0.56812625283153428</v>
      </c>
      <c r="I80" s="39">
        <f t="shared" si="0"/>
        <v>0</v>
      </c>
      <c r="J80" s="347">
        <f t="shared" si="2"/>
        <v>-1.7965729574843334</v>
      </c>
      <c r="K80" s="358">
        <f t="shared" si="7"/>
        <v>8.1382987563127557E-4</v>
      </c>
      <c r="L80" s="353">
        <f t="shared" si="8"/>
        <v>-1.5280764565371872</v>
      </c>
      <c r="M80" s="353">
        <f t="shared" si="5"/>
        <v>-4.8322020415368048</v>
      </c>
    </row>
    <row r="81" spans="1:13">
      <c r="A81" s="247">
        <v>43019</v>
      </c>
      <c r="B81" s="347">
        <f>'VaR ES domestic stock'!R99</f>
        <v>-2.9260237842565705E-3</v>
      </c>
      <c r="C81" s="347">
        <f>'Bond Portfolio'!AA95</f>
        <v>1.39475079668272E-3</v>
      </c>
      <c r="D81" s="349">
        <f>'VaR ES domestic stock'!H99</f>
        <v>-3.5931006330880727E-2</v>
      </c>
      <c r="E81" s="349">
        <f>'Bond Portfolio'!X95</f>
        <v>-0.81423855710328918</v>
      </c>
      <c r="F81" s="349">
        <f>'VaR ES domestic stock'!K99</f>
        <v>-4.7284340033951482E-2</v>
      </c>
      <c r="G81" s="349">
        <f>'Bond Portfolio'!AB95</f>
        <v>-2.1701201811455384</v>
      </c>
      <c r="H81" s="347">
        <f t="shared" si="6"/>
        <v>-0.57006891075335975</v>
      </c>
      <c r="I81" s="39">
        <f t="shared" si="0"/>
        <v>0</v>
      </c>
      <c r="J81" s="347">
        <f t="shared" si="2"/>
        <v>-1.8027161812318713</v>
      </c>
      <c r="K81" s="358">
        <f t="shared" si="7"/>
        <v>9.8518422400932721E-5</v>
      </c>
      <c r="L81" s="353">
        <f t="shared" si="8"/>
        <v>-1.5332694288120623</v>
      </c>
      <c r="M81" s="353">
        <f t="shared" si="5"/>
        <v>-4.8486236617515157</v>
      </c>
    </row>
    <row r="82" spans="1:13">
      <c r="A82" s="247">
        <v>43018</v>
      </c>
      <c r="B82" s="347">
        <f>'VaR ES domestic stock'!R100</f>
        <v>-2.0381744394036613E-3</v>
      </c>
      <c r="C82" s="347">
        <f>'Bond Portfolio'!AA96</f>
        <v>1.9322695271588586E-3</v>
      </c>
      <c r="D82" s="349">
        <f>'VaR ES domestic stock'!H100</f>
        <v>-3.5888881271732218E-2</v>
      </c>
      <c r="E82" s="349">
        <f>'Bond Portfolio'!X96</f>
        <v>-0.81519272238913032</v>
      </c>
      <c r="F82" s="349">
        <f>'VaR ES domestic stock'!K100</f>
        <v>-4.7267455905851824E-2</v>
      </c>
      <c r="G82" s="349">
        <f>'Bond Portfolio'!AB96</f>
        <v>-2.1726632360339226</v>
      </c>
      <c r="H82" s="347">
        <f t="shared" si="6"/>
        <v>-0.57073646863823502</v>
      </c>
      <c r="I82" s="39">
        <f t="shared" si="0"/>
        <v>0</v>
      </c>
      <c r="J82" s="347">
        <f t="shared" si="2"/>
        <v>-1.8048271846180814</v>
      </c>
      <c r="K82" s="358">
        <f t="shared" si="7"/>
        <v>7.4113633719010254E-4</v>
      </c>
      <c r="L82" s="353">
        <f t="shared" si="8"/>
        <v>-1.5350445019955015</v>
      </c>
      <c r="M82" s="353">
        <f t="shared" si="5"/>
        <v>-4.8542369360246695</v>
      </c>
    </row>
    <row r="83" spans="1:13">
      <c r="A83" s="247">
        <v>43017</v>
      </c>
      <c r="B83" s="347">
        <f>'VaR ES domestic stock'!R101</f>
        <v>3.9618224514557042E-4</v>
      </c>
      <c r="C83" s="347">
        <f>'Bond Portfolio'!AA97</f>
        <v>-1.1488154528642713E-3</v>
      </c>
      <c r="D83" s="349">
        <f>'VaR ES domestic stock'!H101</f>
        <v>-3.5871433675599147E-2</v>
      </c>
      <c r="E83" s="349">
        <f>'Bond Portfolio'!X97</f>
        <v>-0.81499929338258914</v>
      </c>
      <c r="F83" s="349">
        <f>'VaR ES domestic stock'!K101</f>
        <v>-4.7241500727391771E-2</v>
      </c>
      <c r="G83" s="349">
        <f>'Bond Portfolio'!AB97</f>
        <v>-2.1721477062950618</v>
      </c>
      <c r="H83" s="347">
        <f t="shared" si="6"/>
        <v>-0.57060099369241679</v>
      </c>
      <c r="I83" s="39">
        <f t="shared" si="0"/>
        <v>0</v>
      </c>
      <c r="J83" s="347">
        <f t="shared" si="2"/>
        <v>-1.8043987752234081</v>
      </c>
      <c r="K83" s="358">
        <f t="shared" si="7"/>
        <v>-6.8531614346131883E-4</v>
      </c>
      <c r="L83" s="353">
        <f t="shared" si="8"/>
        <v>-1.5346758446247606</v>
      </c>
      <c r="M83" s="353">
        <f t="shared" si="5"/>
        <v>-4.8530711390569197</v>
      </c>
    </row>
    <row r="84" spans="1:13">
      <c r="A84" s="247">
        <v>43014</v>
      </c>
      <c r="B84" s="347">
        <f>'VaR ES domestic stock'!R102</f>
        <v>1.3006953550050016E-2</v>
      </c>
      <c r="C84" s="347">
        <f>'Bond Portfolio'!AA98</f>
        <v>-4.4642264981087365E-4</v>
      </c>
      <c r="D84" s="349">
        <f>'VaR ES domestic stock'!H102</f>
        <v>-3.5820013389045981E-2</v>
      </c>
      <c r="E84" s="349">
        <f>'Bond Portfolio'!X98</f>
        <v>-0.81647867786116024</v>
      </c>
      <c r="F84" s="349">
        <f>'VaR ES domestic stock'!K102</f>
        <v>-4.7149043295596674E-2</v>
      </c>
      <c r="G84" s="349">
        <f>'Bond Portfolio'!AB98</f>
        <v>-2.1760905828447084</v>
      </c>
      <c r="H84" s="347">
        <f t="shared" si="6"/>
        <v>-0.57163608877437244</v>
      </c>
      <c r="I84" s="39">
        <f t="shared" si="0"/>
        <v>0</v>
      </c>
      <c r="J84" s="347">
        <f t="shared" si="2"/>
        <v>-1.8076720332772265</v>
      </c>
      <c r="K84" s="358">
        <f t="shared" si="7"/>
        <v>3.5895902101473931E-3</v>
      </c>
      <c r="L84" s="353">
        <f t="shared" si="8"/>
        <v>-1.5374081209799746</v>
      </c>
      <c r="M84" s="353">
        <f t="shared" si="5"/>
        <v>-4.8617113555364186</v>
      </c>
    </row>
    <row r="85" spans="1:13">
      <c r="A85" s="247">
        <v>43013</v>
      </c>
      <c r="B85" s="347">
        <f>'VaR ES domestic stock'!R103</f>
        <v>1.4854853050695451E-2</v>
      </c>
      <c r="C85" s="347">
        <f>'Bond Portfolio'!AA99</f>
        <v>1.4761000197678342E-3</v>
      </c>
      <c r="D85" s="349">
        <f>'VaR ES domestic stock'!H103</f>
        <v>-3.5726279009187692E-2</v>
      </c>
      <c r="E85" s="349">
        <f>'Bond Portfolio'!X99</f>
        <v>-0.81825535301651331</v>
      </c>
      <c r="F85" s="349">
        <f>'VaR ES domestic stock'!K103</f>
        <v>-4.7068190038100657E-2</v>
      </c>
      <c r="G85" s="349">
        <f>'Bond Portfolio'!AB99</f>
        <v>-2.1808258027336906</v>
      </c>
      <c r="H85" s="347">
        <f t="shared" si="6"/>
        <v>-0.57287901530231788</v>
      </c>
      <c r="I85" s="39">
        <f t="shared" si="0"/>
        <v>0</v>
      </c>
      <c r="J85" s="347">
        <f t="shared" si="2"/>
        <v>-1.8116025120697792</v>
      </c>
      <c r="K85" s="358">
        <f t="shared" si="7"/>
        <v>5.4897259290461187E-3</v>
      </c>
      <c r="L85" s="353">
        <f t="shared" si="8"/>
        <v>-1.5406985189250135</v>
      </c>
      <c r="M85" s="353">
        <f t="shared" si="5"/>
        <v>-4.8721165074510795</v>
      </c>
    </row>
    <row r="86" spans="1:13">
      <c r="A86" s="247">
        <v>43012</v>
      </c>
      <c r="B86" s="347">
        <f>'VaR ES domestic stock'!R104</f>
        <v>4.33428927543933E-3</v>
      </c>
      <c r="C86" s="347">
        <f>'Bond Portfolio'!AA100</f>
        <v>1.423781559767745E-3</v>
      </c>
      <c r="D86" s="349">
        <f>'VaR ES domestic stock'!H104</f>
        <v>-3.574161198045895E-2</v>
      </c>
      <c r="E86" s="349">
        <f>'Bond Portfolio'!X100</f>
        <v>-0.82079177141628246</v>
      </c>
      <c r="F86" s="349">
        <f>'VaR ES domestic stock'!K104</f>
        <v>-4.7044245489622757E-2</v>
      </c>
      <c r="G86" s="349">
        <f>'Bond Portfolio'!AB100</f>
        <v>-2.1875859011215018</v>
      </c>
      <c r="H86" s="347">
        <f t="shared" si="6"/>
        <v>-0.57465428419748088</v>
      </c>
      <c r="I86" s="39">
        <f t="shared" si="0"/>
        <v>0</v>
      </c>
      <c r="J86" s="347">
        <f t="shared" si="2"/>
        <v>-1.8172164052377449</v>
      </c>
      <c r="K86" s="358">
        <f t="shared" si="7"/>
        <v>2.2969338744692203E-3</v>
      </c>
      <c r="L86" s="353">
        <f t="shared" si="8"/>
        <v>-1.5454234044319379</v>
      </c>
      <c r="M86" s="353">
        <f t="shared" si="5"/>
        <v>-4.8870579073364802</v>
      </c>
    </row>
    <row r="87" spans="1:13">
      <c r="A87" s="247">
        <v>43011</v>
      </c>
      <c r="B87" s="347">
        <f>'VaR ES domestic stock'!R105</f>
        <v>9.8430065157323991E-3</v>
      </c>
      <c r="C87" s="347">
        <f>'Bond Portfolio'!AA101</f>
        <v>5.0954123702928733E-4</v>
      </c>
      <c r="D87" s="349">
        <f>'VaR ES domestic stock'!H105</f>
        <v>-3.5798552094270637E-2</v>
      </c>
      <c r="E87" s="349">
        <f>'Bond Portfolio'!X101</f>
        <v>-0.82053726314685282</v>
      </c>
      <c r="F87" s="349">
        <f>'VaR ES domestic stock'!K105</f>
        <v>-4.7120734371412967E-2</v>
      </c>
      <c r="G87" s="349">
        <f>'Bond Portfolio'!AB101</f>
        <v>-2.1869075820626223</v>
      </c>
      <c r="H87" s="347">
        <f t="shared" si="6"/>
        <v>-0.57447647852111627</v>
      </c>
      <c r="I87" s="39">
        <f t="shared" si="0"/>
        <v>0</v>
      </c>
      <c r="J87" s="347">
        <f t="shared" si="2"/>
        <v>-1.8166541343195259</v>
      </c>
      <c r="K87" s="358">
        <f t="shared" si="7"/>
        <v>3.3095808206402206E-3</v>
      </c>
      <c r="L87" s="353">
        <f t="shared" si="8"/>
        <v>-1.5449715277552594</v>
      </c>
      <c r="M87" s="353">
        <f t="shared" si="5"/>
        <v>-4.8856289478166683</v>
      </c>
    </row>
    <row r="88" spans="1:13">
      <c r="A88" s="247">
        <v>43010</v>
      </c>
      <c r="B88" s="347">
        <f>'VaR ES domestic stock'!R106</f>
        <v>2.4300848744784453E-3</v>
      </c>
      <c r="C88" s="347">
        <f>'Bond Portfolio'!AA102</f>
        <v>-1.784376790411768E-3</v>
      </c>
      <c r="D88" s="349">
        <f>'VaR ES domestic stock'!H106</f>
        <v>-3.5799574544004543E-2</v>
      </c>
      <c r="E88" s="349">
        <f>'Bond Portfolio'!X102</f>
        <v>-0.81866529602896299</v>
      </c>
      <c r="F88" s="349">
        <f>'VaR ES domestic stock'!K106</f>
        <v>-4.7188392170095385E-2</v>
      </c>
      <c r="G88" s="349">
        <f>'Bond Portfolio'!AB102</f>
        <v>-2.1819183886800029</v>
      </c>
      <c r="H88" s="347">
        <f t="shared" si="6"/>
        <v>-0.57316633680830442</v>
      </c>
      <c r="I88" s="39">
        <f t="shared" si="0"/>
        <v>0</v>
      </c>
      <c r="J88" s="347">
        <f t="shared" si="2"/>
        <v>-1.8125111024494462</v>
      </c>
      <c r="K88" s="358">
        <f t="shared" si="7"/>
        <v>-5.2003829094470389E-4</v>
      </c>
      <c r="L88" s="353">
        <f t="shared" si="8"/>
        <v>-1.5414993897270304</v>
      </c>
      <c r="M88" s="353">
        <f t="shared" si="5"/>
        <v>-4.8746490832969789</v>
      </c>
    </row>
    <row r="89" spans="1:13">
      <c r="A89" s="247">
        <v>43007</v>
      </c>
      <c r="B89" s="347">
        <f>'VaR ES domestic stock'!R107</f>
        <v>-1.6233158737638976E-3</v>
      </c>
      <c r="C89" s="347">
        <f>'Bond Portfolio'!AA103</f>
        <v>1.4015961530362553E-3</v>
      </c>
      <c r="D89" s="349">
        <f>'VaR ES domestic stock'!H107</f>
        <v>-3.6017376800085661E-2</v>
      </c>
      <c r="E89" s="349">
        <f>'Bond Portfolio'!X103</f>
        <v>-0.82121199539509671</v>
      </c>
      <c r="F89" s="349">
        <f>'VaR ES domestic stock'!K107</f>
        <v>-4.7468543574304106E-2</v>
      </c>
      <c r="G89" s="349">
        <f>'Bond Portfolio'!AB103</f>
        <v>-2.1887058880455679</v>
      </c>
      <c r="H89" s="347">
        <f t="shared" si="6"/>
        <v>-0.57494993860807619</v>
      </c>
      <c r="I89" s="39">
        <f t="shared" si="0"/>
        <v>0</v>
      </c>
      <c r="J89" s="347">
        <f t="shared" si="2"/>
        <v>-1.8181513465755006</v>
      </c>
      <c r="K89" s="358">
        <f t="shared" si="7"/>
        <v>4.9412254499620935E-4</v>
      </c>
      <c r="L89" s="353">
        <f t="shared" si="8"/>
        <v>-1.5463346847041888</v>
      </c>
      <c r="M89" s="353">
        <f t="shared" si="5"/>
        <v>-4.889939628583571</v>
      </c>
    </row>
    <row r="90" spans="1:13">
      <c r="A90" s="247">
        <v>43006</v>
      </c>
      <c r="B90" s="347">
        <f>'VaR ES domestic stock'!R108</f>
        <v>-9.3059136436604009E-4</v>
      </c>
      <c r="C90" s="347">
        <f>'Bond Portfolio'!AA104</f>
        <v>2.8254435039463122E-3</v>
      </c>
      <c r="D90" s="349">
        <f>'VaR ES domestic stock'!H108</f>
        <v>-3.6091029731283378E-2</v>
      </c>
      <c r="E90" s="349">
        <f>'Bond Portfolio'!X104</f>
        <v>-0.82238528190235538</v>
      </c>
      <c r="F90" s="349">
        <f>'VaR ES domestic stock'!K108</f>
        <v>-4.7474470916730238E-2</v>
      </c>
      <c r="G90" s="349">
        <f>'Bond Portfolio'!AB104</f>
        <v>-2.1918329479292535</v>
      </c>
      <c r="H90" s="347">
        <f t="shared" si="6"/>
        <v>-0.57577150940659416</v>
      </c>
      <c r="I90" s="39">
        <f t="shared" si="0"/>
        <v>0</v>
      </c>
      <c r="J90" s="347">
        <f t="shared" si="2"/>
        <v>-1.8207493815579008</v>
      </c>
      <c r="K90" s="358">
        <f t="shared" si="7"/>
        <v>1.6986330434526063E-3</v>
      </c>
      <c r="L90" s="353">
        <f t="shared" si="8"/>
        <v>-1.5485254048254964</v>
      </c>
      <c r="M90" s="353">
        <f t="shared" si="5"/>
        <v>-4.8968672938828632</v>
      </c>
    </row>
    <row r="91" spans="1:13">
      <c r="A91" s="247">
        <v>43005</v>
      </c>
      <c r="B91" s="347">
        <f>'VaR ES domestic stock'!R109</f>
        <v>1.2496006273619154E-2</v>
      </c>
      <c r="C91" s="347">
        <f>'Bond Portfolio'!AA105</f>
        <v>-1.979462702736301E-3</v>
      </c>
      <c r="D91" s="349">
        <f>'VaR ES domestic stock'!H109</f>
        <v>-3.601004199081119E-2</v>
      </c>
      <c r="E91" s="349">
        <f>'Bond Portfolio'!X105</f>
        <v>-0.81840239696567296</v>
      </c>
      <c r="F91" s="349">
        <f>'VaR ES domestic stock'!K109</f>
        <v>-4.7361958818219481E-2</v>
      </c>
      <c r="G91" s="349">
        <f>'Bond Portfolio'!AB105</f>
        <v>-2.1812177063580065</v>
      </c>
      <c r="H91" s="347">
        <f t="shared" si="6"/>
        <v>-0.57298352675025832</v>
      </c>
      <c r="I91" s="39">
        <f t="shared" si="0"/>
        <v>0</v>
      </c>
      <c r="J91" s="347">
        <f t="shared" si="2"/>
        <v>-1.8119330062868331</v>
      </c>
      <c r="K91" s="358">
        <f t="shared" si="7"/>
        <v>2.3631779901703356E-3</v>
      </c>
      <c r="L91" s="353">
        <f t="shared" si="8"/>
        <v>-1.5410609820960703</v>
      </c>
      <c r="M91" s="353">
        <f t="shared" si="5"/>
        <v>-4.8732627166395464</v>
      </c>
    </row>
    <row r="92" spans="1:13">
      <c r="A92" s="247">
        <v>43004</v>
      </c>
      <c r="B92" s="347">
        <f>'VaR ES domestic stock'!R110</f>
        <v>9.4512279273412346E-3</v>
      </c>
      <c r="C92" s="347">
        <f>'Bond Portfolio'!AA106</f>
        <v>-1.7128258247874895E-3</v>
      </c>
      <c r="D92" s="349">
        <f>'VaR ES domestic stock'!H110</f>
        <v>-3.593900364301645E-2</v>
      </c>
      <c r="E92" s="349">
        <f>'Bond Portfolio'!X106</f>
        <v>-0.81827498247131847</v>
      </c>
      <c r="F92" s="349">
        <f>'VaR ES domestic stock'!K110</f>
        <v>-4.7323872831402325E-2</v>
      </c>
      <c r="G92" s="349">
        <f>'Bond Portfolio'!AB106</f>
        <v>-2.1808781194357749</v>
      </c>
      <c r="H92" s="347">
        <f t="shared" si="6"/>
        <v>-0.57289395098769424</v>
      </c>
      <c r="I92" s="39">
        <f t="shared" si="0"/>
        <v>0</v>
      </c>
      <c r="J92" s="347">
        <f t="shared" si="2"/>
        <v>-1.8116497428539839</v>
      </c>
      <c r="K92" s="358">
        <f t="shared" si="7"/>
        <v>1.636390300851128E-3</v>
      </c>
      <c r="L92" s="353">
        <f t="shared" si="8"/>
        <v>-1.540811845454463</v>
      </c>
      <c r="M92" s="353">
        <f t="shared" si="5"/>
        <v>-4.8724748774034623</v>
      </c>
    </row>
    <row r="93" spans="1:13">
      <c r="A93" s="247">
        <v>43003</v>
      </c>
      <c r="B93" s="347">
        <f>'VaR ES domestic stock'!R111</f>
        <v>-2.0383318598260883E-2</v>
      </c>
      <c r="C93" s="347">
        <f>'Bond Portfolio'!AA107</f>
        <v>-1.2969578585849684E-3</v>
      </c>
      <c r="D93" s="349">
        <f>'VaR ES domestic stock'!H111</f>
        <v>-3.5766971883393679E-2</v>
      </c>
      <c r="E93" s="349">
        <f>'Bond Portfolio'!X107</f>
        <v>-0.81877066397049669</v>
      </c>
      <c r="F93" s="349">
        <f>'VaR ES domestic stock'!K111</f>
        <v>-4.7137985844766389E-2</v>
      </c>
      <c r="G93" s="349">
        <f>'Bond Portfolio'!AB107</f>
        <v>-2.182199216816147</v>
      </c>
      <c r="H93" s="347">
        <f t="shared" si="6"/>
        <v>-0.5732398982560013</v>
      </c>
      <c r="I93" s="39">
        <f t="shared" si="0"/>
        <v>0</v>
      </c>
      <c r="J93" s="347">
        <f t="shared" si="2"/>
        <v>-1.8127437241721478</v>
      </c>
      <c r="K93" s="358">
        <f t="shared" si="7"/>
        <v>-7.0228660804877423E-3</v>
      </c>
      <c r="L93" s="353">
        <f t="shared" si="8"/>
        <v>-1.5416808475247328</v>
      </c>
      <c r="M93" s="353">
        <f t="shared" si="5"/>
        <v>-4.8752229032369163</v>
      </c>
    </row>
    <row r="94" spans="1:13">
      <c r="A94" s="247">
        <v>43000</v>
      </c>
      <c r="B94" s="347">
        <f>'VaR ES domestic stock'!R112</f>
        <v>-1.9676765306692379E-2</v>
      </c>
      <c r="C94" s="347">
        <f>'Bond Portfolio'!AA108</f>
        <v>7.7870692464476754E-4</v>
      </c>
      <c r="D94" s="349">
        <f>'VaR ES domestic stock'!H112</f>
        <v>-3.5633916806298169E-2</v>
      </c>
      <c r="E94" s="349">
        <f>'Bond Portfolio'!X108</f>
        <v>-0.82458416980178473</v>
      </c>
      <c r="F94" s="349">
        <f>'VaR ES domestic stock'!K112</f>
        <v>-4.6967242948458984E-2</v>
      </c>
      <c r="G94" s="349">
        <f>'Bond Portfolio'!AB108</f>
        <v>-2.1976934552277592</v>
      </c>
      <c r="H94" s="347">
        <f t="shared" si="6"/>
        <v>-0.57730790385668418</v>
      </c>
      <c r="I94" s="39">
        <f t="shared" si="0"/>
        <v>0</v>
      </c>
      <c r="J94" s="347">
        <f t="shared" si="2"/>
        <v>-1.8256078874046271</v>
      </c>
      <c r="K94" s="358">
        <f t="shared" si="7"/>
        <v>-5.3579347447563763E-3</v>
      </c>
      <c r="L94" s="353">
        <f t="shared" si="8"/>
        <v>-1.552475591543969</v>
      </c>
      <c r="M94" s="353">
        <f t="shared" si="5"/>
        <v>-4.9093588810961828</v>
      </c>
    </row>
    <row r="95" spans="1:13">
      <c r="A95" s="247">
        <v>42999</v>
      </c>
      <c r="B95" s="347">
        <f>'VaR ES domestic stock'!R113</f>
        <v>-3.2180278587804713E-3</v>
      </c>
      <c r="C95" s="347">
        <f>'Bond Portfolio'!AA109</f>
        <v>-1.4385181300824446E-3</v>
      </c>
      <c r="D95" s="349">
        <f>'VaR ES domestic stock'!H113</f>
        <v>-3.564885144667454E-2</v>
      </c>
      <c r="E95" s="349">
        <f>'Bond Portfolio'!X109</f>
        <v>-0.82398674613976608</v>
      </c>
      <c r="F95" s="349">
        <f>'VaR ES domestic stock'!K113</f>
        <v>-4.7049114262965118E-2</v>
      </c>
      <c r="G95" s="349">
        <f>'Bond Portfolio'!AB109</f>
        <v>-2.1961011931881758</v>
      </c>
      <c r="H95" s="347">
        <f t="shared" si="6"/>
        <v>-0.57688986209129356</v>
      </c>
      <c r="I95" s="39">
        <f t="shared" si="0"/>
        <v>0</v>
      </c>
      <c r="J95" s="347">
        <f t="shared" si="2"/>
        <v>-1.824285923268915</v>
      </c>
      <c r="K95" s="358">
        <f t="shared" si="7"/>
        <v>-1.9723710486918523E-3</v>
      </c>
      <c r="L95" s="353">
        <f t="shared" si="8"/>
        <v>-1.5513855695106125</v>
      </c>
      <c r="M95" s="353">
        <f t="shared" si="5"/>
        <v>-4.9059119287710082</v>
      </c>
    </row>
    <row r="96" spans="1:13">
      <c r="A96" s="247">
        <v>42998</v>
      </c>
      <c r="B96" s="347">
        <f>'VaR ES domestic stock'!R114</f>
        <v>-9.2565766936553405E-3</v>
      </c>
      <c r="C96" s="347">
        <f>'Bond Portfolio'!AA110</f>
        <v>9.6215362347185085E-4</v>
      </c>
      <c r="D96" s="349">
        <f>'VaR ES domestic stock'!H114</f>
        <v>-3.5650335857599594E-2</v>
      </c>
      <c r="E96" s="349">
        <f>'Bond Portfolio'!X110</f>
        <v>-0.82640106458837426</v>
      </c>
      <c r="F96" s="349">
        <f>'VaR ES domestic stock'!K114</f>
        <v>-4.7007330988919849E-2</v>
      </c>
      <c r="G96" s="349">
        <f>'Bond Portfolio'!AB110</f>
        <v>-2.2025358690498495</v>
      </c>
      <c r="H96" s="347">
        <f t="shared" si="6"/>
        <v>-0.57857960365111338</v>
      </c>
      <c r="I96" s="39">
        <f t="shared" si="0"/>
        <v>0</v>
      </c>
      <c r="J96" s="347">
        <f t="shared" si="2"/>
        <v>-1.8296293552549912</v>
      </c>
      <c r="K96" s="358">
        <f t="shared" si="7"/>
        <v>-2.1034654716663068E-3</v>
      </c>
      <c r="L96" s="353">
        <f t="shared" si="8"/>
        <v>-1.5558773076315704</v>
      </c>
      <c r="M96" s="353">
        <f t="shared" si="5"/>
        <v>-4.9201160518862403</v>
      </c>
    </row>
    <row r="97" spans="1:13">
      <c r="A97" s="247">
        <v>42997</v>
      </c>
      <c r="B97" s="347">
        <f>'VaR ES domestic stock'!R115</f>
        <v>4.1599179915841732E-3</v>
      </c>
      <c r="C97" s="347">
        <f>'Bond Portfolio'!AA111</f>
        <v>4.625240415521148E-4</v>
      </c>
      <c r="D97" s="349">
        <f>'VaR ES domestic stock'!H115</f>
        <v>-3.5692177357162035E-2</v>
      </c>
      <c r="E97" s="349">
        <f>'Bond Portfolio'!X111</f>
        <v>-0.82867044982658578</v>
      </c>
      <c r="F97" s="349">
        <f>'VaR ES domestic stock'!K115</f>
        <v>-4.7066228815262214E-2</v>
      </c>
      <c r="G97" s="349">
        <f>'Bond Portfolio'!AB111</f>
        <v>-2.2085842668581739</v>
      </c>
      <c r="H97" s="347">
        <f t="shared" si="6"/>
        <v>-0.58016813416538526</v>
      </c>
      <c r="I97" s="39">
        <f t="shared" si="0"/>
        <v>0</v>
      </c>
      <c r="J97" s="347">
        <f t="shared" si="2"/>
        <v>-1.8346527298127691</v>
      </c>
      <c r="K97" s="358">
        <f t="shared" si="7"/>
        <v>1.5717422265617322E-3</v>
      </c>
      <c r="L97" s="353">
        <f t="shared" si="8"/>
        <v>-1.5601288554453003</v>
      </c>
      <c r="M97" s="353">
        <f t="shared" si="5"/>
        <v>-4.9335606265587364</v>
      </c>
    </row>
    <row r="98" spans="1:13">
      <c r="A98" s="247">
        <v>42996</v>
      </c>
      <c r="B98" s="347">
        <f>'VaR ES domestic stock'!R116</f>
        <v>6.7360922736330554E-3</v>
      </c>
      <c r="C98" s="347">
        <f>'Bond Portfolio'!AA112</f>
        <v>-1.7679174900117056E-3</v>
      </c>
      <c r="D98" s="349">
        <f>'VaR ES domestic stock'!H116</f>
        <v>-3.5769110629379347E-2</v>
      </c>
      <c r="E98" s="349">
        <f>'Bond Portfolio'!X112</f>
        <v>-0.82927441358226184</v>
      </c>
      <c r="F98" s="349">
        <f>'VaR ES domestic stock'!K116</f>
        <v>-4.713714728206933E-2</v>
      </c>
      <c r="G98" s="349">
        <f>'Bond Portfolio'!AB112</f>
        <v>-2.2101939596483753</v>
      </c>
      <c r="H98" s="347">
        <f t="shared" si="6"/>
        <v>-0.58059126295152741</v>
      </c>
      <c r="I98" s="39">
        <f t="shared" si="0"/>
        <v>0</v>
      </c>
      <c r="J98" s="347">
        <f t="shared" si="2"/>
        <v>-1.8359907805205604</v>
      </c>
      <c r="K98" s="358">
        <f t="shared" si="7"/>
        <v>7.8328543908172269E-4</v>
      </c>
      <c r="L98" s="353">
        <f t="shared" si="8"/>
        <v>-1.5612769159384834</v>
      </c>
      <c r="M98" s="353">
        <f t="shared" si="5"/>
        <v>-4.9371911126088515</v>
      </c>
    </row>
    <row r="99" spans="1:13">
      <c r="A99" s="247">
        <v>42993</v>
      </c>
      <c r="B99" s="347">
        <f>'VaR ES domestic stock'!R117</f>
        <v>5.3142902460257208E-3</v>
      </c>
      <c r="C99" s="347">
        <f>'Bond Portfolio'!AA113</f>
        <v>8.1833789626850617E-4</v>
      </c>
      <c r="D99" s="349">
        <f>'VaR ES domestic stock'!H117</f>
        <v>-3.5888807178728693E-2</v>
      </c>
      <c r="E99" s="349">
        <f>'Bond Portfolio'!X113</f>
        <v>-0.84360346996571056</v>
      </c>
      <c r="F99" s="349">
        <f>'VaR ES domestic stock'!K117</f>
        <v>-4.7305030742421199E-2</v>
      </c>
      <c r="G99" s="349">
        <f>'Bond Portfolio'!AB113</f>
        <v>-2.2483839644856793</v>
      </c>
      <c r="H99" s="347">
        <f t="shared" si="6"/>
        <v>-0.5906205716930083</v>
      </c>
      <c r="I99" s="39">
        <f t="shared" si="0"/>
        <v>0</v>
      </c>
      <c r="J99" s="347">
        <f t="shared" si="2"/>
        <v>-1.8677062395006769</v>
      </c>
      <c r="K99" s="358">
        <f t="shared" si="7"/>
        <v>2.1671236011956705E-3</v>
      </c>
      <c r="L99" s="353">
        <f t="shared" si="8"/>
        <v>-1.5880602843627016</v>
      </c>
      <c r="M99" s="353">
        <f t="shared" si="5"/>
        <v>-5.021887560240816</v>
      </c>
    </row>
    <row r="100" spans="1:13">
      <c r="A100" s="247">
        <v>42992</v>
      </c>
      <c r="B100" s="347">
        <f>'VaR ES domestic stock'!R118</f>
        <v>1.5462776549570512E-3</v>
      </c>
      <c r="C100" s="347">
        <f>'Bond Portfolio'!AA114</f>
        <v>-1.8753643927538199E-4</v>
      </c>
      <c r="D100" s="349">
        <f>'VaR ES domestic stock'!H118</f>
        <v>-3.5903972532622529E-2</v>
      </c>
      <c r="E100" s="349">
        <f>'Bond Portfolio'!X114</f>
        <v>-0.8431231533303265</v>
      </c>
      <c r="F100" s="349">
        <f>'VaR ES domestic stock'!K118</f>
        <v>-4.7353012812450759E-2</v>
      </c>
      <c r="G100" s="349">
        <f>'Bond Portfolio'!AB114</f>
        <v>-2.2471038177587852</v>
      </c>
      <c r="H100" s="347">
        <f t="shared" si="6"/>
        <v>-0.59028448895083285</v>
      </c>
      <c r="I100" s="39">
        <f t="shared" si="0"/>
        <v>0</v>
      </c>
      <c r="J100" s="347">
        <f t="shared" si="2"/>
        <v>-1.8666434525531275</v>
      </c>
      <c r="K100" s="358">
        <f t="shared" si="7"/>
        <v>3.32607788994348E-4</v>
      </c>
      <c r="L100" s="353">
        <f t="shared" si="8"/>
        <v>-1.5871785762748847</v>
      </c>
      <c r="M100" s="353">
        <f t="shared" si="5"/>
        <v>-5.0190993544519218</v>
      </c>
    </row>
    <row r="101" spans="1:13">
      <c r="A101" s="247">
        <v>42991</v>
      </c>
      <c r="B101" s="347">
        <f>'VaR ES domestic stock'!R119</f>
        <v>6.985900756333519E-3</v>
      </c>
      <c r="C101" s="347">
        <f>'Bond Portfolio'!AA115</f>
        <v>3.3851134893936319E-4</v>
      </c>
      <c r="D101" s="349">
        <f>'VaR ES domestic stock'!H119</f>
        <v>-3.589422941673677E-2</v>
      </c>
      <c r="E101" s="349">
        <f>'Bond Portfolio'!X115</f>
        <v>-0.84326875418985947</v>
      </c>
      <c r="F101" s="349">
        <f>'VaR ES domestic stock'!K119</f>
        <v>-4.7331781365999054E-2</v>
      </c>
      <c r="G101" s="349">
        <f>'Bond Portfolio'!AB115</f>
        <v>-2.2474918752401072</v>
      </c>
      <c r="H101" s="347">
        <f t="shared" si="6"/>
        <v>-0.59038633926609241</v>
      </c>
      <c r="I101" s="39">
        <f t="shared" si="0"/>
        <v>0</v>
      </c>
      <c r="J101" s="347">
        <f t="shared" si="2"/>
        <v>-1.8669655315297538</v>
      </c>
      <c r="K101" s="358">
        <f t="shared" si="7"/>
        <v>2.3327281711576098E-3</v>
      </c>
      <c r="L101" s="353">
        <f t="shared" si="8"/>
        <v>-1.5874438470778747</v>
      </c>
      <c r="M101" s="353">
        <f t="shared" si="5"/>
        <v>-5.0199382143861122</v>
      </c>
    </row>
    <row r="102" spans="1:13">
      <c r="A102" s="247">
        <v>42990</v>
      </c>
      <c r="B102" s="347">
        <f>'VaR ES domestic stock'!R120</f>
        <v>9.3367876747886928E-3</v>
      </c>
      <c r="C102" s="347">
        <f>'Bond Portfolio'!AA116</f>
        <v>-1.0642056782873555E-3</v>
      </c>
      <c r="D102" s="349">
        <f>'VaR ES domestic stock'!H120</f>
        <v>-3.6204042614737815E-2</v>
      </c>
      <c r="E102" s="349">
        <f>'Bond Portfolio'!X116</f>
        <v>-0.84303863059252804</v>
      </c>
      <c r="F102" s="349">
        <f>'VaR ES domestic stock'!K120</f>
        <v>-4.7744989332422327E-2</v>
      </c>
      <c r="G102" s="349">
        <f>'Bond Portfolio'!AB116</f>
        <v>-2.2468785465560623</v>
      </c>
      <c r="H102" s="347">
        <f t="shared" si="6"/>
        <v>-0.59022698256865358</v>
      </c>
      <c r="I102" s="39">
        <f t="shared" si="0"/>
        <v>0</v>
      </c>
      <c r="J102" s="347">
        <f t="shared" si="2"/>
        <v>-1.8664616014054447</v>
      </c>
      <c r="K102" s="358">
        <f t="shared" si="7"/>
        <v>2.0560923276354589E-3</v>
      </c>
      <c r="L102" s="353">
        <f t="shared" si="8"/>
        <v>-1.5871384793889702</v>
      </c>
      <c r="M102" s="353">
        <f t="shared" si="5"/>
        <v>-5.0189725569653527</v>
      </c>
    </row>
    <row r="103" spans="1:13">
      <c r="A103" s="247">
        <v>42989</v>
      </c>
      <c r="B103" s="347">
        <f>'VaR ES domestic stock'!R121</f>
        <v>2.8010149285965236E-2</v>
      </c>
      <c r="C103" s="347">
        <f>'Bond Portfolio'!AA117</f>
        <v>-4.4294530280863942E-4</v>
      </c>
      <c r="D103" s="349">
        <f>'VaR ES domestic stock'!H121</f>
        <v>-3.6098142655451242E-2</v>
      </c>
      <c r="E103" s="349">
        <f>'Bond Portfolio'!X117</f>
        <v>-0.84403377522021761</v>
      </c>
      <c r="F103" s="349">
        <f>'VaR ES domestic stock'!K121</f>
        <v>-4.7550287078737111E-2</v>
      </c>
      <c r="G103" s="349">
        <f>'Bond Portfolio'!AB117</f>
        <v>-2.2495308201690811</v>
      </c>
      <c r="H103" s="347">
        <f t="shared" si="6"/>
        <v>-0.59092288291316575</v>
      </c>
      <c r="I103" s="39">
        <f t="shared" si="0"/>
        <v>0</v>
      </c>
      <c r="J103" s="347">
        <f t="shared" si="2"/>
        <v>-1.868662231518599</v>
      </c>
      <c r="K103" s="358">
        <f t="shared" si="7"/>
        <v>8.0929830738235235E-3</v>
      </c>
      <c r="L103" s="353">
        <f t="shared" si="8"/>
        <v>-1.5889366602419779</v>
      </c>
      <c r="M103" s="353">
        <f t="shared" si="5"/>
        <v>-5.0246589041057614</v>
      </c>
    </row>
    <row r="104" spans="1:13">
      <c r="A104" s="247">
        <v>42986</v>
      </c>
      <c r="B104" s="347">
        <f>'VaR ES domestic stock'!R122</f>
        <v>-1.183170807106957E-2</v>
      </c>
      <c r="C104" s="347">
        <f>'Bond Portfolio'!AA118</f>
        <v>8.5835752445428959E-4</v>
      </c>
      <c r="D104" s="349">
        <f>'VaR ES domestic stock'!H122</f>
        <v>-3.6094026851488083E-2</v>
      </c>
      <c r="E104" s="349">
        <f>'Bond Portfolio'!X118</f>
        <v>-0.85320779110742717</v>
      </c>
      <c r="F104" s="349">
        <f>'VaR ES domestic stock'!K122</f>
        <v>-4.7663363332671127E-2</v>
      </c>
      <c r="G104" s="349">
        <f>'Bond Portfolio'!AB118</f>
        <v>-2.2739815377693504</v>
      </c>
      <c r="H104" s="347">
        <f t="shared" si="6"/>
        <v>-0.59734360475762638</v>
      </c>
      <c r="I104" s="39">
        <f t="shared" si="0"/>
        <v>0</v>
      </c>
      <c r="J104" s="347">
        <f t="shared" si="2"/>
        <v>-1.888966336769492</v>
      </c>
      <c r="K104" s="358">
        <f t="shared" si="7"/>
        <v>-2.9486621542028683E-3</v>
      </c>
      <c r="L104" s="353">
        <f t="shared" si="8"/>
        <v>-1.6060860854383465</v>
      </c>
      <c r="M104" s="353">
        <f t="shared" si="5"/>
        <v>-5.0788901482889663</v>
      </c>
    </row>
    <row r="105" spans="1:13">
      <c r="A105" s="247">
        <v>42985</v>
      </c>
      <c r="B105" s="347">
        <f>'VaR ES domestic stock'!R123</f>
        <v>-2.8562483281199262E-3</v>
      </c>
      <c r="C105" s="347">
        <f>'Bond Portfolio'!AA119</f>
        <v>-1.1270892537085242E-3</v>
      </c>
      <c r="D105" s="349">
        <f>'VaR ES domestic stock'!H123</f>
        <v>-3.6174779108786567E-2</v>
      </c>
      <c r="E105" s="349">
        <f>'Bond Portfolio'!X119</f>
        <v>-0.85034777314291377</v>
      </c>
      <c r="F105" s="349">
        <f>'VaR ES domestic stock'!K123</f>
        <v>-4.7676318575373834E-2</v>
      </c>
      <c r="G105" s="349">
        <f>'Bond Portfolio'!AB119</f>
        <v>-2.2663589772198849</v>
      </c>
      <c r="H105" s="347">
        <f t="shared" si="6"/>
        <v>-0.59534236335875357</v>
      </c>
      <c r="I105" s="39">
        <f t="shared" si="0"/>
        <v>0</v>
      </c>
      <c r="J105" s="347">
        <f t="shared" si="2"/>
        <v>-1.8826378558012324</v>
      </c>
      <c r="K105" s="358">
        <f t="shared" si="7"/>
        <v>-1.6458369760319448E-3</v>
      </c>
      <c r="L105" s="353">
        <f t="shared" si="8"/>
        <v>-1.6007541796265314</v>
      </c>
      <c r="M105" s="353">
        <f t="shared" si="5"/>
        <v>-5.0620291816541414</v>
      </c>
    </row>
    <row r="106" spans="1:13">
      <c r="A106" s="247">
        <v>42984</v>
      </c>
      <c r="B106" s="347">
        <f>'VaR ES domestic stock'!R124</f>
        <v>7.6366809556291902E-4</v>
      </c>
      <c r="C106" s="347">
        <f>'Bond Portfolio'!AA120</f>
        <v>3.2708226148900899E-3</v>
      </c>
      <c r="D106" s="349">
        <f>'VaR ES domestic stock'!H124</f>
        <v>-3.6229659544740757E-2</v>
      </c>
      <c r="E106" s="349">
        <f>'Bond Portfolio'!X120</f>
        <v>-0.85192524877505993</v>
      </c>
      <c r="F106" s="349">
        <f>'VaR ES domestic stock'!K124</f>
        <v>-4.7728979301377455E-2</v>
      </c>
      <c r="G106" s="349">
        <f>'Bond Portfolio'!AB120</f>
        <v>-2.2705632877069299</v>
      </c>
      <c r="H106" s="347">
        <f t="shared" si="6"/>
        <v>-0.59644671295597307</v>
      </c>
      <c r="I106" s="39">
        <f t="shared" si="0"/>
        <v>0</v>
      </c>
      <c r="J106" s="347">
        <f t="shared" si="2"/>
        <v>-1.8861301158615356</v>
      </c>
      <c r="K106" s="358">
        <f t="shared" si="7"/>
        <v>2.5186762590919385E-3</v>
      </c>
      <c r="L106" s="353">
        <f t="shared" si="8"/>
        <v>-1.603712995185264</v>
      </c>
      <c r="M106" s="353">
        <f t="shared" si="5"/>
        <v>-5.0713857779960803</v>
      </c>
    </row>
    <row r="107" spans="1:13">
      <c r="A107" s="247">
        <v>42983</v>
      </c>
      <c r="B107" s="347">
        <f>'VaR ES domestic stock'!R125</f>
        <v>-8.7128022668023566E-3</v>
      </c>
      <c r="C107" s="347">
        <f>'Bond Portfolio'!AA121</f>
        <v>2.7059614519386876E-3</v>
      </c>
      <c r="D107" s="349">
        <f>'VaR ES domestic stock'!H125</f>
        <v>-3.6280730063732752E-2</v>
      </c>
      <c r="E107" s="349">
        <f>'Bond Portfolio'!X121</f>
        <v>-0.8493909226870513</v>
      </c>
      <c r="F107" s="349">
        <f>'VaR ES domestic stock'!K125</f>
        <v>-4.7814406572094653E-2</v>
      </c>
      <c r="G107" s="349">
        <f>'Bond Portfolio'!AB121</f>
        <v>-2.263808765778176</v>
      </c>
      <c r="H107" s="347">
        <f t="shared" si="6"/>
        <v>-0.59467326037060442</v>
      </c>
      <c r="I107" s="39">
        <f t="shared" si="0"/>
        <v>0</v>
      </c>
      <c r="J107" s="347">
        <f t="shared" si="2"/>
        <v>-1.8805219663694566</v>
      </c>
      <c r="K107" s="358">
        <f t="shared" si="7"/>
        <v>-7.1966766368362586E-4</v>
      </c>
      <c r="L107" s="353">
        <f t="shared" si="8"/>
        <v>-1.5990104580163516</v>
      </c>
      <c r="M107" s="353">
        <f t="shared" si="5"/>
        <v>-5.0565150497607174</v>
      </c>
    </row>
    <row r="108" spans="1:13">
      <c r="A108" s="247">
        <v>42979</v>
      </c>
      <c r="B108" s="347">
        <f>'VaR ES domestic stock'!R126</f>
        <v>-1.1923519935262659E-2</v>
      </c>
      <c r="C108" s="347">
        <f>'Bond Portfolio'!AA122</f>
        <v>8.9940522011500157E-4</v>
      </c>
      <c r="D108" s="349">
        <f>'VaR ES domestic stock'!H126</f>
        <v>-3.6245487599106854E-2</v>
      </c>
      <c r="E108" s="349">
        <f>'Bond Portfolio'!X122</f>
        <v>-0.84842865623937269</v>
      </c>
      <c r="F108" s="349">
        <f>'VaR ES domestic stock'!K126</f>
        <v>-4.7717087105248579E-2</v>
      </c>
      <c r="G108" s="349">
        <f>'Bond Portfolio'!AB122</f>
        <v>-2.2612441195580613</v>
      </c>
      <c r="H108" s="347">
        <f t="shared" si="6"/>
        <v>-0.5939995931818548</v>
      </c>
      <c r="I108" s="39">
        <f t="shared" si="0"/>
        <v>0</v>
      </c>
      <c r="J108" s="347">
        <f t="shared" si="2"/>
        <v>-1.8783916436680852</v>
      </c>
      <c r="K108" s="358">
        <f t="shared" si="7"/>
        <v>-2.9474723264982967E-3</v>
      </c>
      <c r="L108" s="353">
        <f t="shared" si="8"/>
        <v>-1.5971860098222175</v>
      </c>
      <c r="M108" s="353">
        <f t="shared" si="5"/>
        <v>-5.0507456379942726</v>
      </c>
    </row>
    <row r="109" spans="1:13">
      <c r="A109" s="247">
        <v>42978</v>
      </c>
      <c r="B109" s="347">
        <f>'VaR ES domestic stock'!R127</f>
        <v>1.1790143549535782E-3</v>
      </c>
      <c r="C109" s="347">
        <f>'Bond Portfolio'!AA123</f>
        <v>1.7897148080905367E-3</v>
      </c>
      <c r="D109" s="349">
        <f>'VaR ES domestic stock'!H127</f>
        <v>-3.6205005585936825E-2</v>
      </c>
      <c r="E109" s="349">
        <f>'Bond Portfolio'!X123</f>
        <v>-0.84702152278546028</v>
      </c>
      <c r="F109" s="349">
        <f>'VaR ES domestic stock'!K127</f>
        <v>-4.7721821748075793E-2</v>
      </c>
      <c r="G109" s="349">
        <f>'Bond Portfolio'!AB123</f>
        <v>-2.2574938074667696</v>
      </c>
      <c r="H109" s="347">
        <f t="shared" si="6"/>
        <v>-0.59301454252736074</v>
      </c>
      <c r="I109" s="39">
        <f t="shared" si="0"/>
        <v>0</v>
      </c>
      <c r="J109" s="347">
        <f t="shared" si="2"/>
        <v>-1.8752766399892444</v>
      </c>
      <c r="K109" s="358">
        <f t="shared" si="7"/>
        <v>1.6065046721494489E-3</v>
      </c>
      <c r="L109" s="353">
        <f t="shared" si="8"/>
        <v>-1.5945622117511615</v>
      </c>
      <c r="M109" s="353">
        <f t="shared" si="5"/>
        <v>-5.0424484599693793</v>
      </c>
    </row>
    <row r="110" spans="1:13">
      <c r="A110" s="247">
        <v>42977</v>
      </c>
      <c r="B110" s="347">
        <f>'VaR ES domestic stock'!R128</f>
        <v>1.2358409620300926E-2</v>
      </c>
      <c r="C110" s="347">
        <f>'Bond Portfolio'!AA124</f>
        <v>1.9733676622935015E-3</v>
      </c>
      <c r="D110" s="349">
        <f>'VaR ES domestic stock'!H128</f>
        <v>-3.6160253433947298E-2</v>
      </c>
      <c r="E110" s="349">
        <f>'Bond Portfolio'!X124</f>
        <v>-0.84500680325133848</v>
      </c>
      <c r="F110" s="349">
        <f>'VaR ES domestic stock'!K128</f>
        <v>-4.7661952949648916E-2</v>
      </c>
      <c r="G110" s="349">
        <f>'Bond Portfolio'!AB124</f>
        <v>-2.2521241483144196</v>
      </c>
      <c r="H110" s="347">
        <f t="shared" si="6"/>
        <v>-0.59160422965752135</v>
      </c>
      <c r="I110" s="39">
        <f t="shared" si="0"/>
        <v>0</v>
      </c>
      <c r="J110" s="347">
        <f t="shared" si="2"/>
        <v>-1.8708168391071032</v>
      </c>
      <c r="K110" s="358">
        <f t="shared" si="7"/>
        <v>5.0888802496957281E-3</v>
      </c>
      <c r="L110" s="353">
        <f t="shared" si="8"/>
        <v>-1.5907854897049885</v>
      </c>
      <c r="M110" s="353">
        <f t="shared" si="5"/>
        <v>-5.0305054162141003</v>
      </c>
    </row>
    <row r="111" spans="1:13">
      <c r="A111" s="247">
        <v>42976</v>
      </c>
      <c r="B111" s="347">
        <f>'VaR ES domestic stock'!R129</f>
        <v>9.67304251836687E-3</v>
      </c>
      <c r="C111" s="347">
        <f>'Bond Portfolio'!AA125</f>
        <v>1.7826097376716366E-3</v>
      </c>
      <c r="D111" s="349">
        <f>'VaR ES domestic stock'!H129</f>
        <v>-3.613167689481768E-2</v>
      </c>
      <c r="E111" s="349">
        <f>'Bond Portfolio'!X125</f>
        <v>-0.84425710441608159</v>
      </c>
      <c r="F111" s="349">
        <f>'VaR ES domestic stock'!K129</f>
        <v>-4.7609096908975801E-2</v>
      </c>
      <c r="G111" s="349">
        <f>'Bond Portfolio'!AB125</f>
        <v>-2.2501260403177161</v>
      </c>
      <c r="H111" s="347">
        <f t="shared" si="6"/>
        <v>-0.59107937150751055</v>
      </c>
      <c r="I111" s="39">
        <f t="shared" si="0"/>
        <v>0</v>
      </c>
      <c r="J111" s="347">
        <f t="shared" si="2"/>
        <v>-1.8691570919045668</v>
      </c>
      <c r="K111" s="358">
        <f t="shared" si="7"/>
        <v>4.1497395718802059E-3</v>
      </c>
      <c r="L111" s="353">
        <f t="shared" si="8"/>
        <v>-1.589370957295094</v>
      </c>
      <c r="M111" s="353">
        <f t="shared" si="5"/>
        <v>-5.0260322719747075</v>
      </c>
    </row>
    <row r="112" spans="1:13">
      <c r="A112" s="247">
        <v>42975</v>
      </c>
      <c r="B112" s="347">
        <f>'VaR ES domestic stock'!R130</f>
        <v>-6.7746946585815152E-3</v>
      </c>
      <c r="C112" s="347">
        <f>'Bond Portfolio'!AA126</f>
        <v>-1.0949501847383747E-3</v>
      </c>
      <c r="D112" s="349">
        <f>'VaR ES domestic stock'!H130</f>
        <v>-3.6096141390204527E-2</v>
      </c>
      <c r="E112" s="349">
        <f>'Bond Portfolio'!X126</f>
        <v>-0.84262626673845009</v>
      </c>
      <c r="F112" s="349">
        <f>'VaR ES domestic stock'!K130</f>
        <v>-4.7578439298896852E-2</v>
      </c>
      <c r="G112" s="349">
        <f>'Bond Portfolio'!AB126</f>
        <v>-2.2457795085482171</v>
      </c>
      <c r="H112" s="347">
        <f t="shared" si="6"/>
        <v>-0.58993778169643163</v>
      </c>
      <c r="I112" s="39">
        <f t="shared" si="0"/>
        <v>0</v>
      </c>
      <c r="J112" s="347">
        <f t="shared" si="2"/>
        <v>-1.865547067947916</v>
      </c>
      <c r="K112" s="358">
        <f t="shared" si="7"/>
        <v>-2.7988735268913169E-3</v>
      </c>
      <c r="L112" s="353">
        <f t="shared" si="8"/>
        <v>-1.5863191877734208</v>
      </c>
      <c r="M112" s="353">
        <f t="shared" si="5"/>
        <v>-5.0163817293923376</v>
      </c>
    </row>
    <row r="113" spans="1:13">
      <c r="A113" s="247">
        <v>42972</v>
      </c>
      <c r="B113" s="347">
        <f>'VaR ES domestic stock'!R131</f>
        <v>-7.113770937514397E-3</v>
      </c>
      <c r="C113" s="347">
        <f>'Bond Portfolio'!AA127</f>
        <v>4.7146149116250591E-4</v>
      </c>
      <c r="D113" s="349">
        <f>'VaR ES domestic stock'!H131</f>
        <v>-3.6065604048147473E-2</v>
      </c>
      <c r="E113" s="349">
        <f>'Bond Portfolio'!X127</f>
        <v>-0.84207627879433922</v>
      </c>
      <c r="F113" s="349">
        <f>'VaR ES domestic stock'!K131</f>
        <v>-4.7557151789672708E-2</v>
      </c>
      <c r="G113" s="349">
        <f>'Bond Portfolio'!AB127</f>
        <v>-2.2443136728585542</v>
      </c>
      <c r="H113" s="347">
        <f t="shared" si="6"/>
        <v>-0.5895526868419495</v>
      </c>
      <c r="I113" s="39">
        <f t="shared" si="0"/>
        <v>0</v>
      </c>
      <c r="J113" s="347">
        <f t="shared" si="2"/>
        <v>-1.8643292910925415</v>
      </c>
      <c r="K113" s="358">
        <f t="shared" si="7"/>
        <v>-1.8041082374405648E-3</v>
      </c>
      <c r="L113" s="353">
        <f t="shared" si="8"/>
        <v>-1.5852867165378897</v>
      </c>
      <c r="M113" s="353">
        <f t="shared" si="5"/>
        <v>-5.0131167686694509</v>
      </c>
    </row>
    <row r="114" spans="1:13">
      <c r="A114" s="247">
        <v>42971</v>
      </c>
      <c r="B114" s="347">
        <f>'VaR ES domestic stock'!R132</f>
        <v>-1.0714918038176925E-3</v>
      </c>
      <c r="C114" s="347">
        <f>'Bond Portfolio'!AA128</f>
        <v>-1.6711075974429335E-4</v>
      </c>
      <c r="D114" s="349">
        <f>'VaR ES domestic stock'!H132</f>
        <v>-3.6078991953226364E-2</v>
      </c>
      <c r="E114" s="349">
        <f>'Bond Portfolio'!X128</f>
        <v>-0.84152012821665967</v>
      </c>
      <c r="F114" s="349">
        <f>'VaR ES domestic stock'!K132</f>
        <v>-4.7578182012789544E-2</v>
      </c>
      <c r="G114" s="349">
        <f>'Bond Portfolio'!AB128</f>
        <v>-2.2428314124302688</v>
      </c>
      <c r="H114" s="347">
        <f t="shared" si="6"/>
        <v>-0.58916352081946344</v>
      </c>
      <c r="I114" s="39">
        <f t="shared" si="0"/>
        <v>0</v>
      </c>
      <c r="J114" s="347">
        <f t="shared" si="2"/>
        <v>-1.8630986400735372</v>
      </c>
      <c r="K114" s="358">
        <f t="shared" si="7"/>
        <v>-4.384250729663131E-4</v>
      </c>
      <c r="L114" s="353">
        <f t="shared" si="8"/>
        <v>-1.5842554433050249</v>
      </c>
      <c r="M114" s="353">
        <f t="shared" si="5"/>
        <v>-5.0098555963636331</v>
      </c>
    </row>
    <row r="115" spans="1:13">
      <c r="A115" s="247">
        <v>42970</v>
      </c>
      <c r="B115" s="347">
        <f>'VaR ES domestic stock'!R133</f>
        <v>6.9368998637724163E-3</v>
      </c>
      <c r="C115" s="347">
        <f>'Bond Portfolio'!AA129</f>
        <v>-8.0412758872749901E-4</v>
      </c>
      <c r="D115" s="349">
        <f>'VaR ES domestic stock'!H133</f>
        <v>-3.6097070491918987E-2</v>
      </c>
      <c r="E115" s="349">
        <f>'Bond Portfolio'!X129</f>
        <v>-0.8429489698610001</v>
      </c>
      <c r="F115" s="349">
        <f>'VaR ES domestic stock'!K133</f>
        <v>-4.7605318335765548E-2</v>
      </c>
      <c r="G115" s="349">
        <f>'Bond Portfolio'!AB129</f>
        <v>-2.2466395814993874</v>
      </c>
      <c r="H115" s="347">
        <f t="shared" si="6"/>
        <v>-0.5901636409520602</v>
      </c>
      <c r="I115" s="39">
        <f t="shared" si="0"/>
        <v>0</v>
      </c>
      <c r="J115" s="347">
        <f t="shared" si="2"/>
        <v>-1.8662612976263326</v>
      </c>
      <c r="K115" s="358">
        <f t="shared" si="7"/>
        <v>1.5181806470224754E-3</v>
      </c>
      <c r="L115" s="353">
        <f t="shared" si="8"/>
        <v>-1.5869293025503006</v>
      </c>
      <c r="M115" s="353">
        <f t="shared" si="5"/>
        <v>-5.0183110817214027</v>
      </c>
    </row>
    <row r="116" spans="1:13">
      <c r="A116" s="247">
        <v>42969</v>
      </c>
      <c r="B116" s="347">
        <f>'VaR ES domestic stock'!R134</f>
        <v>9.2335458738125771E-3</v>
      </c>
      <c r="C116" s="347">
        <f>'Bond Portfolio'!AA130</f>
        <v>2.9999860819862612E-4</v>
      </c>
      <c r="D116" s="349">
        <f>'VaR ES domestic stock'!H134</f>
        <v>-3.6078566763643877E-2</v>
      </c>
      <c r="E116" s="349">
        <f>'Bond Portfolio'!X130</f>
        <v>-0.84477511265621286</v>
      </c>
      <c r="F116" s="349">
        <f>'VaR ES domestic stock'!K134</f>
        <v>-4.7573924803451823E-2</v>
      </c>
      <c r="G116" s="349">
        <f>'Bond Portfolio'!AB130</f>
        <v>-2.2515066432455706</v>
      </c>
      <c r="H116" s="347">
        <f t="shared" si="6"/>
        <v>-0.59144162454142513</v>
      </c>
      <c r="I116" s="39">
        <f t="shared" si="0"/>
        <v>0</v>
      </c>
      <c r="J116" s="347">
        <f t="shared" si="2"/>
        <v>-1.8703026365810431</v>
      </c>
      <c r="K116" s="358">
        <f t="shared" si="7"/>
        <v>2.9800627878828114E-3</v>
      </c>
      <c r="L116" s="353">
        <f t="shared" si="8"/>
        <v>-1.5903268277129348</v>
      </c>
      <c r="M116" s="353">
        <f t="shared" si="5"/>
        <v>-5.0290549996430611</v>
      </c>
    </row>
    <row r="117" spans="1:13">
      <c r="A117" s="247">
        <v>42968</v>
      </c>
      <c r="B117" s="347">
        <f>'VaR ES domestic stock'!R135</f>
        <v>-1.1580056016308427E-2</v>
      </c>
      <c r="C117" s="347">
        <f>'Bond Portfolio'!AA131</f>
        <v>-4.6751458797844592E-4</v>
      </c>
      <c r="D117" s="349">
        <f>'VaR ES domestic stock'!H135</f>
        <v>-3.6096423497142004E-2</v>
      </c>
      <c r="E117" s="349">
        <f>'Bond Portfolio'!X131</f>
        <v>-0.84450177277174932</v>
      </c>
      <c r="F117" s="349">
        <f>'VaR ES domestic stock'!K135</f>
        <v>-4.7603507040867424E-2</v>
      </c>
      <c r="G117" s="349">
        <f>'Bond Portfolio'!AB131</f>
        <v>-2.2507781338985104</v>
      </c>
      <c r="H117" s="347">
        <f t="shared" si="6"/>
        <v>-0.59125041676619816</v>
      </c>
      <c r="I117" s="39">
        <f t="shared" si="0"/>
        <v>0</v>
      </c>
      <c r="J117" s="347">
        <f t="shared" si="2"/>
        <v>-1.8696979845049924</v>
      </c>
      <c r="K117" s="358">
        <f t="shared" si="7"/>
        <v>-3.8012770164774401E-3</v>
      </c>
      <c r="L117" s="353">
        <f t="shared" si="8"/>
        <v>-1.5898257458412175</v>
      </c>
      <c r="M117" s="353">
        <f t="shared" si="5"/>
        <v>-5.0274704396342145</v>
      </c>
    </row>
    <row r="118" spans="1:13">
      <c r="A118" s="247">
        <v>42965</v>
      </c>
      <c r="B118" s="347">
        <f>'VaR ES domestic stock'!R136</f>
        <v>-2.0101510929343867E-3</v>
      </c>
      <c r="C118" s="347">
        <f>'Bond Portfolio'!AA132</f>
        <v>-4.1764156664325647E-4</v>
      </c>
      <c r="D118" s="349">
        <f>'VaR ES domestic stock'!H136</f>
        <v>-3.6110577031734557E-2</v>
      </c>
      <c r="E118" s="349">
        <f>'Bond Portfolio'!X132</f>
        <v>-0.84551003305815442</v>
      </c>
      <c r="F118" s="349">
        <f>'VaR ES domestic stock'!K136</f>
        <v>-4.7611729284673408E-2</v>
      </c>
      <c r="G118" s="349">
        <f>'Bond Portfolio'!AB132</f>
        <v>-2.2534653635516473</v>
      </c>
      <c r="H118" s="347">
        <f t="shared" si="6"/>
        <v>-0.59195615841090921</v>
      </c>
      <c r="I118" s="39">
        <f t="shared" si="0"/>
        <v>0</v>
      </c>
      <c r="J118" s="347">
        <f t="shared" si="2"/>
        <v>-1.8719297355419127</v>
      </c>
      <c r="K118" s="358">
        <f t="shared" si="7"/>
        <v>-8.9539442453059545E-4</v>
      </c>
      <c r="L118" s="353">
        <f t="shared" si="8"/>
        <v>-1.591709273271555</v>
      </c>
      <c r="M118" s="353">
        <f t="shared" si="5"/>
        <v>-5.0334266763494844</v>
      </c>
    </row>
    <row r="119" spans="1:13">
      <c r="A119" s="247">
        <v>42964</v>
      </c>
      <c r="B119" s="347">
        <f>'VaR ES domestic stock'!R137</f>
        <v>-2.5329616700804403E-2</v>
      </c>
      <c r="C119" s="347">
        <f>'Bond Portfolio'!AA133</f>
        <v>-2.4519710681514262E-4</v>
      </c>
      <c r="D119" s="349">
        <f>'VaR ES domestic stock'!H137</f>
        <v>-3.5878502713370217E-2</v>
      </c>
      <c r="E119" s="349">
        <f>'Bond Portfolio'!X133</f>
        <v>-0.84693247123316273</v>
      </c>
      <c r="F119" s="349">
        <f>'VaR ES domestic stock'!K137</f>
        <v>-4.7321533256657881E-2</v>
      </c>
      <c r="G119" s="349">
        <f>'Bond Portfolio'!AB133</f>
        <v>-2.2572564660032421</v>
      </c>
      <c r="H119" s="347">
        <f t="shared" si="6"/>
        <v>-0.59295043075487397</v>
      </c>
      <c r="I119" s="39">
        <f t="shared" si="0"/>
        <v>0</v>
      </c>
      <c r="J119" s="347">
        <f t="shared" si="2"/>
        <v>-1.8750739007633557</v>
      </c>
      <c r="K119" s="358">
        <f t="shared" si="7"/>
        <v>-7.7705229850119203E-3</v>
      </c>
      <c r="L119" s="353">
        <f t="shared" si="8"/>
        <v>-1.5942759861792666</v>
      </c>
      <c r="M119" s="353">
        <f t="shared" si="5"/>
        <v>-5.0415433352376064</v>
      </c>
    </row>
    <row r="120" spans="1:13">
      <c r="A120" s="247">
        <v>42963</v>
      </c>
      <c r="B120" s="347">
        <f>'VaR ES domestic stock'!R138</f>
        <v>-5.6466669676623399E-3</v>
      </c>
      <c r="C120" s="347">
        <f>'Bond Portfolio'!AA134</f>
        <v>3.4405337731691077E-4</v>
      </c>
      <c r="D120" s="349">
        <f>'VaR ES domestic stock'!H138</f>
        <v>-3.5856135869351186E-2</v>
      </c>
      <c r="E120" s="349">
        <f>'Bond Portfolio'!X134</f>
        <v>-0.84742141144026761</v>
      </c>
      <c r="F120" s="349">
        <f>'VaR ES domestic stock'!K138</f>
        <v>-4.727724858968213E-2</v>
      </c>
      <c r="G120" s="349">
        <f>'Bond Portfolio'!AB134</f>
        <v>-2.2585595963961169</v>
      </c>
      <c r="H120" s="347">
        <f t="shared" si="6"/>
        <v>-0.59329251084198498</v>
      </c>
      <c r="I120" s="39">
        <f t="shared" si="0"/>
        <v>0</v>
      </c>
      <c r="J120" s="347">
        <f t="shared" si="2"/>
        <v>-1.8761556529808152</v>
      </c>
      <c r="K120" s="358">
        <f t="shared" si="7"/>
        <v>-1.4531627261768643E-3</v>
      </c>
      <c r="L120" s="353">
        <f t="shared" si="8"/>
        <v>-1.5951748920541864</v>
      </c>
      <c r="M120" s="353">
        <f t="shared" si="5"/>
        <v>-5.0443859252044598</v>
      </c>
    </row>
    <row r="121" spans="1:13">
      <c r="A121" s="247">
        <v>42962</v>
      </c>
      <c r="B121" s="347">
        <f>'VaR ES domestic stock'!R139</f>
        <v>-3.7673967520395206E-4</v>
      </c>
      <c r="C121" s="347">
        <f>'Bond Portfolio'!AA135</f>
        <v>7.2531012310372844E-4</v>
      </c>
      <c r="D121" s="349">
        <f>'VaR ES domestic stock'!H139</f>
        <v>-3.5848689372879203E-2</v>
      </c>
      <c r="E121" s="349">
        <f>'Bond Portfolio'!X135</f>
        <v>-0.84899762531770917</v>
      </c>
      <c r="F121" s="349">
        <f>'VaR ES domestic stock'!K139</f>
        <v>-4.7289050941342212E-2</v>
      </c>
      <c r="G121" s="349">
        <f>'Bond Portfolio'!AB135</f>
        <v>-2.2627605440365808</v>
      </c>
      <c r="H121" s="347">
        <f t="shared" si="6"/>
        <v>-0.59439563910520177</v>
      </c>
      <c r="I121" s="39">
        <f t="shared" si="0"/>
        <v>0</v>
      </c>
      <c r="J121" s="347">
        <f t="shared" si="2"/>
        <v>-1.8796440508438861</v>
      </c>
      <c r="K121" s="358">
        <f t="shared" si="7"/>
        <v>3.9469518361142432E-4</v>
      </c>
      <c r="L121" s="353">
        <f t="shared" si="8"/>
        <v>-1.5981190961080092</v>
      </c>
      <c r="M121" s="353">
        <f t="shared" si="5"/>
        <v>-5.053696315910841</v>
      </c>
    </row>
    <row r="122" spans="1:13">
      <c r="A122" s="247">
        <v>42961</v>
      </c>
      <c r="B122" s="347">
        <f>'VaR ES domestic stock'!R140</f>
        <v>6.3543702325324245E-3</v>
      </c>
      <c r="C122" s="347">
        <f>'Bond Portfolio'!AA136</f>
        <v>-6.5470732955974498E-4</v>
      </c>
      <c r="D122" s="349">
        <f>'VaR ES domestic stock'!H140</f>
        <v>-3.5861172650635348E-2</v>
      </c>
      <c r="E122" s="349">
        <f>'Bond Portfolio'!X136</f>
        <v>-0.8489700623776717</v>
      </c>
      <c r="F122" s="349">
        <f>'VaR ES domestic stock'!K140</f>
        <v>-4.7293219326837263E-2</v>
      </c>
      <c r="G122" s="349">
        <f>'Bond Portfolio'!AB136</f>
        <v>-2.2626870828968384</v>
      </c>
      <c r="H122" s="347">
        <f t="shared" si="6"/>
        <v>-0.59437641597895474</v>
      </c>
      <c r="I122" s="39">
        <f t="shared" si="0"/>
        <v>0</v>
      </c>
      <c r="J122" s="347">
        <f t="shared" si="2"/>
        <v>-1.8795832619811965</v>
      </c>
      <c r="K122" s="358">
        <f t="shared" si="7"/>
        <v>1.4480159390679059E-3</v>
      </c>
      <c r="L122" s="353">
        <f t="shared" si="8"/>
        <v>-1.5980689238258381</v>
      </c>
      <c r="M122" s="353">
        <f t="shared" si="5"/>
        <v>-5.0535376572237718</v>
      </c>
    </row>
    <row r="123" spans="1:13">
      <c r="A123" s="247">
        <v>42958</v>
      </c>
      <c r="B123" s="347">
        <f>'VaR ES domestic stock'!R141</f>
        <v>1.096783639365655E-2</v>
      </c>
      <c r="C123" s="347">
        <f>'Bond Portfolio'!AA137</f>
        <v>1.3914877268808024E-3</v>
      </c>
      <c r="D123" s="349">
        <f>'VaR ES domestic stock'!H141</f>
        <v>-3.5850316726545123E-2</v>
      </c>
      <c r="E123" s="349">
        <f>'Bond Portfolio'!X137</f>
        <v>-0.84939033433179789</v>
      </c>
      <c r="F123" s="349">
        <f>'VaR ES domestic stock'!K141</f>
        <v>-4.7236921496381888E-2</v>
      </c>
      <c r="G123" s="349">
        <f>'Bond Portfolio'!AB137</f>
        <v>-2.263807197685388</v>
      </c>
      <c r="H123" s="347">
        <f t="shared" si="6"/>
        <v>-0.59467049926528581</v>
      </c>
      <c r="I123" s="39">
        <f t="shared" si="0"/>
        <v>0</v>
      </c>
      <c r="J123" s="347">
        <f t="shared" si="2"/>
        <v>-1.88051323498779</v>
      </c>
      <c r="K123" s="358">
        <f t="shared" si="7"/>
        <v>4.2643923269135263E-3</v>
      </c>
      <c r="L123" s="353">
        <f t="shared" si="8"/>
        <v>-1.598836114828686</v>
      </c>
      <c r="M123" s="353">
        <f t="shared" si="5"/>
        <v>-5.0559637281931602</v>
      </c>
    </row>
    <row r="124" spans="1:13">
      <c r="A124" s="247">
        <v>42957</v>
      </c>
      <c r="B124" s="347">
        <f>'VaR ES domestic stock'!R142</f>
        <v>-2.6158253869439423E-2</v>
      </c>
      <c r="C124" s="347">
        <f>'Bond Portfolio'!AA138</f>
        <v>3.7341735784779395E-4</v>
      </c>
      <c r="D124" s="349">
        <f>'VaR ES domestic stock'!H142</f>
        <v>-3.5588359380136304E-2</v>
      </c>
      <c r="E124" s="349">
        <f>'Bond Portfolio'!X138</f>
        <v>-0.85209772208209</v>
      </c>
      <c r="F124" s="349">
        <f>'VaR ES domestic stock'!K142</f>
        <v>-4.6925318138272692E-2</v>
      </c>
      <c r="G124" s="349">
        <f>'Bond Portfolio'!AB138</f>
        <v>-2.2710229660174566</v>
      </c>
      <c r="H124" s="347">
        <f t="shared" si="6"/>
        <v>-0.59656395007414897</v>
      </c>
      <c r="I124" s="39">
        <f t="shared" si="0"/>
        <v>0</v>
      </c>
      <c r="J124" s="347">
        <f t="shared" si="2"/>
        <v>-1.8865008521812858</v>
      </c>
      <c r="K124" s="358">
        <f t="shared" si="7"/>
        <v>-7.5860840103383707E-3</v>
      </c>
      <c r="L124" s="353">
        <f t="shared" si="8"/>
        <v>-1.6037936716537013</v>
      </c>
      <c r="M124" s="353">
        <f t="shared" si="5"/>
        <v>-5.0716408993899211</v>
      </c>
    </row>
    <row r="125" spans="1:13">
      <c r="A125" s="247">
        <v>42956</v>
      </c>
      <c r="B125" s="347">
        <f>'VaR ES domestic stock'!R143</f>
        <v>-7.706851932824724E-4</v>
      </c>
      <c r="C125" s="347">
        <f>'Bond Portfolio'!AA139</f>
        <v>1.426680684964543E-3</v>
      </c>
      <c r="D125" s="349">
        <f>'VaR ES domestic stock'!H143</f>
        <v>-3.560491611670575E-2</v>
      </c>
      <c r="E125" s="349">
        <f>'Bond Portfolio'!X139</f>
        <v>-0.85195950553180799</v>
      </c>
      <c r="F125" s="349">
        <f>'VaR ES domestic stock'!K143</f>
        <v>-4.6927490160294849E-2</v>
      </c>
      <c r="G125" s="349">
        <f>'Bond Portfolio'!AB139</f>
        <v>-2.2706545893021577</v>
      </c>
      <c r="H125" s="347">
        <f t="shared" si="6"/>
        <v>-0.59646730291524974</v>
      </c>
      <c r="I125" s="39">
        <f t="shared" si="0"/>
        <v>0</v>
      </c>
      <c r="J125" s="347">
        <f t="shared" si="2"/>
        <v>-1.8861952270297799</v>
      </c>
      <c r="K125" s="358">
        <f t="shared" si="7"/>
        <v>7.6747092149043834E-4</v>
      </c>
      <c r="L125" s="353">
        <f t="shared" si="8"/>
        <v>-1.6035364595595987</v>
      </c>
      <c r="M125" s="353">
        <f t="shared" si="5"/>
        <v>-5.0708275233308147</v>
      </c>
    </row>
    <row r="126" spans="1:13">
      <c r="A126" s="247">
        <v>42955</v>
      </c>
      <c r="B126" s="347">
        <f>'VaR ES domestic stock'!R144</f>
        <v>2.5253532474483146E-3</v>
      </c>
      <c r="C126" s="347">
        <f>'Bond Portfolio'!AA140</f>
        <v>-1.3420055966890665E-3</v>
      </c>
      <c r="D126" s="349">
        <f>'VaR ES domestic stock'!H144</f>
        <v>-3.5624831957372774E-2</v>
      </c>
      <c r="E126" s="349">
        <f>'Bond Portfolio'!X140</f>
        <v>-0.85013858767941308</v>
      </c>
      <c r="F126" s="349">
        <f>'VaR ES domestic stock'!K144</f>
        <v>-4.6944395845282663E-2</v>
      </c>
      <c r="G126" s="349">
        <f>'Bond Portfolio'!AB140</f>
        <v>-2.2658014531478732</v>
      </c>
      <c r="H126" s="347">
        <f t="shared" si="6"/>
        <v>-0.5951929725113001</v>
      </c>
      <c r="I126" s="39">
        <f t="shared" si="0"/>
        <v>0</v>
      </c>
      <c r="J126" s="347">
        <f t="shared" si="2"/>
        <v>-1.8821654404616968</v>
      </c>
      <c r="K126" s="358">
        <f t="shared" si="7"/>
        <v>-1.817979434478521E-4</v>
      </c>
      <c r="L126" s="353">
        <f t="shared" si="8"/>
        <v>-1.6001443359570959</v>
      </c>
      <c r="M126" s="353">
        <f t="shared" si="5"/>
        <v>-5.060100686642091</v>
      </c>
    </row>
    <row r="127" spans="1:13">
      <c r="A127" s="247">
        <v>42954</v>
      </c>
      <c r="B127" s="347">
        <f>'VaR ES domestic stock'!R145</f>
        <v>1.1356990557159329E-3</v>
      </c>
      <c r="C127" s="347">
        <f>'Bond Portfolio'!AA141</f>
        <v>-7.3498920328984862E-4</v>
      </c>
      <c r="D127" s="349">
        <f>'VaR ES domestic stock'!H145</f>
        <v>-3.5673970427588887E-2</v>
      </c>
      <c r="E127" s="349">
        <f>'Bond Portfolio'!X141</f>
        <v>-0.85185260589093059</v>
      </c>
      <c r="F127" s="349">
        <f>'VaR ES domestic stock'!K145</f>
        <v>-4.7006993442324604E-2</v>
      </c>
      <c r="G127" s="349">
        <f>'Bond Portfolio'!AB141</f>
        <v>-2.2703696788591414</v>
      </c>
      <c r="H127" s="347">
        <f t="shared" si="6"/>
        <v>-0.59639285655924734</v>
      </c>
      <c r="I127" s="39">
        <f t="shared" si="0"/>
        <v>0</v>
      </c>
      <c r="J127" s="347">
        <f t="shared" si="2"/>
        <v>-1.8859598069813126</v>
      </c>
      <c r="K127" s="358">
        <f t="shared" si="7"/>
        <v>-1.7378272558811415E-4</v>
      </c>
      <c r="L127" s="353">
        <f t="shared" si="8"/>
        <v>-1.6033608732340963</v>
      </c>
      <c r="M127" s="353">
        <f t="shared" si="5"/>
        <v>-5.0702722706162477</v>
      </c>
    </row>
    <row r="128" spans="1:13">
      <c r="A128" s="247">
        <v>42951</v>
      </c>
      <c r="B128" s="347">
        <f>'VaR ES domestic stock'!R146</f>
        <v>4.6223450121865017E-3</v>
      </c>
      <c r="C128" s="347">
        <f>'Bond Portfolio'!AA142</f>
        <v>-1.0274638770195743E-3</v>
      </c>
      <c r="D128" s="349">
        <f>'VaR ES domestic stock'!H146</f>
        <v>-3.5710420752448721E-2</v>
      </c>
      <c r="E128" s="349">
        <f>'Bond Portfolio'!X142</f>
        <v>-0.85177910443244698</v>
      </c>
      <c r="F128" s="349">
        <f>'VaR ES domestic stock'!K146</f>
        <v>-4.7120909182713597E-2</v>
      </c>
      <c r="G128" s="349">
        <f>'Bond Portfolio'!AB142</f>
        <v>-2.2701737817267746</v>
      </c>
      <c r="H128" s="347">
        <f t="shared" si="6"/>
        <v>-0.59634161016981013</v>
      </c>
      <c r="I128" s="39">
        <f t="shared" si="0"/>
        <v>0</v>
      </c>
      <c r="J128" s="347">
        <f t="shared" si="2"/>
        <v>-1.8857977516688311</v>
      </c>
      <c r="K128" s="358">
        <f t="shared" si="7"/>
        <v>6.6747878974224848E-4</v>
      </c>
      <c r="L128" s="353">
        <f t="shared" si="8"/>
        <v>-1.6032579199635562</v>
      </c>
      <c r="M128" s="353">
        <f t="shared" si="5"/>
        <v>-5.0699467037887773</v>
      </c>
    </row>
    <row r="129" spans="1:13">
      <c r="A129" s="247">
        <v>42950</v>
      </c>
      <c r="B129" s="347">
        <f>'VaR ES domestic stock'!R147</f>
        <v>6.5639854914126394E-3</v>
      </c>
      <c r="C129" s="347">
        <f>'Bond Portfolio'!AA143</f>
        <v>3.0389482800996515E-3</v>
      </c>
      <c r="D129" s="349">
        <f>'VaR ES domestic stock'!H147</f>
        <v>-3.57248000033328E-2</v>
      </c>
      <c r="E129" s="349">
        <f>'Bond Portfolio'!X143</f>
        <v>-0.85466629504217151</v>
      </c>
      <c r="F129" s="349">
        <f>'VaR ES domestic stock'!K147</f>
        <v>-4.7135103745193419E-2</v>
      </c>
      <c r="G129" s="349">
        <f>'Bond Portfolio'!AB143</f>
        <v>-2.2778687631966617</v>
      </c>
      <c r="H129" s="347">
        <f t="shared" si="6"/>
        <v>-0.59836239579532402</v>
      </c>
      <c r="I129" s="39">
        <f t="shared" si="0"/>
        <v>0</v>
      </c>
      <c r="J129" s="347">
        <f t="shared" si="2"/>
        <v>-1.892188036908383</v>
      </c>
      <c r="K129" s="358">
        <f t="shared" si="7"/>
        <v>4.0964594434935477E-3</v>
      </c>
      <c r="L129" s="353">
        <f t="shared" si="8"/>
        <v>-1.6086486653612211</v>
      </c>
      <c r="M129" s="353">
        <f t="shared" si="5"/>
        <v>-5.0869937375314684</v>
      </c>
    </row>
    <row r="130" spans="1:13">
      <c r="A130" s="247">
        <v>42949</v>
      </c>
      <c r="B130" s="347">
        <f>'VaR ES domestic stock'!R148</f>
        <v>2.2282895029547365E-2</v>
      </c>
      <c r="C130" s="347">
        <f>'Bond Portfolio'!AA144</f>
        <v>2.900936320300973E-3</v>
      </c>
      <c r="D130" s="349">
        <f>'VaR ES domestic stock'!H148</f>
        <v>-3.5527765319790107E-2</v>
      </c>
      <c r="E130" s="349">
        <f>'Bond Portfolio'!X144</f>
        <v>-0.85279924054230927</v>
      </c>
      <c r="F130" s="349">
        <f>'VaR ES domestic stock'!K148</f>
        <v>-4.6849261111033165E-2</v>
      </c>
      <c r="G130" s="349">
        <f>'Bond Portfolio'!AB144</f>
        <v>-2.2728926629934678</v>
      </c>
      <c r="H130" s="347">
        <f t="shared" si="6"/>
        <v>-0.59705460962783796</v>
      </c>
      <c r="I130" s="39">
        <f t="shared" si="0"/>
        <v>0</v>
      </c>
      <c r="J130" s="347">
        <f t="shared" si="2"/>
        <v>-1.8880524539266648</v>
      </c>
      <c r="K130" s="358">
        <f t="shared" si="7"/>
        <v>8.715523933074891E-3</v>
      </c>
      <c r="L130" s="353">
        <f t="shared" si="8"/>
        <v>-1.6050796424287375</v>
      </c>
      <c r="M130" s="353">
        <f t="shared" si="5"/>
        <v>-5.0757074960434467</v>
      </c>
    </row>
    <row r="131" spans="1:13">
      <c r="A131" s="247">
        <v>42948</v>
      </c>
      <c r="B131" s="347">
        <f>'VaR ES domestic stock'!R149</f>
        <v>4.1688148896135814E-3</v>
      </c>
      <c r="C131" s="347">
        <f>'Bond Portfolio'!AA145</f>
        <v>-5.178528870876109E-4</v>
      </c>
      <c r="D131" s="349">
        <f>'VaR ES domestic stock'!H149</f>
        <v>-3.548995511876761E-2</v>
      </c>
      <c r="E131" s="349">
        <f>'Bond Portfolio'!X145</f>
        <v>-0.84956622552362726</v>
      </c>
      <c r="F131" s="349">
        <f>'VaR ES domestic stock'!K149</f>
        <v>-4.6903726628667694E-2</v>
      </c>
      <c r="G131" s="349">
        <f>'Bond Portfolio'!AB145</f>
        <v>-2.2642759853910852</v>
      </c>
      <c r="H131" s="347">
        <f t="shared" si="6"/>
        <v>-0.59479165796269917</v>
      </c>
      <c r="I131" s="39">
        <f t="shared" si="0"/>
        <v>0</v>
      </c>
      <c r="J131" s="347">
        <f t="shared" si="2"/>
        <v>-1.8808963724299554</v>
      </c>
      <c r="K131" s="358">
        <f t="shared" si="7"/>
        <v>8.881474459227468E-4</v>
      </c>
      <c r="L131" s="353">
        <f t="shared" si="8"/>
        <v>-1.5990643077623599</v>
      </c>
      <c r="M131" s="353">
        <f t="shared" si="5"/>
        <v>-5.0566853376095251</v>
      </c>
    </row>
    <row r="132" spans="1:13">
      <c r="A132" s="247">
        <v>42947</v>
      </c>
      <c r="B132" s="347">
        <f>'VaR ES domestic stock'!R150</f>
        <v>-1.3436710814318741E-3</v>
      </c>
      <c r="C132" s="347">
        <f>'Bond Portfolio'!AA146</f>
        <v>-9.0530421577206255E-4</v>
      </c>
      <c r="D132" s="349">
        <f>'VaR ES domestic stock'!H150</f>
        <v>-3.547231244845387E-2</v>
      </c>
      <c r="E132" s="349">
        <f>'Bond Portfolio'!X146</f>
        <v>-0.85109586709344986</v>
      </c>
      <c r="F132" s="349">
        <f>'VaR ES domestic stock'!K150</f>
        <v>-4.6858432731762385E-2</v>
      </c>
      <c r="G132" s="349">
        <f>'Bond Portfolio'!AB146</f>
        <v>-2.2683528078550084</v>
      </c>
      <c r="H132" s="347">
        <f t="shared" si="6"/>
        <v>-0.59586214126044268</v>
      </c>
      <c r="I132" s="39">
        <f t="shared" si="0"/>
        <v>0</v>
      </c>
      <c r="J132" s="347">
        <f t="shared" si="2"/>
        <v>-1.8842815378479931</v>
      </c>
      <c r="K132" s="358">
        <f t="shared" si="7"/>
        <v>-1.0368142754700058E-3</v>
      </c>
      <c r="L132" s="353">
        <f t="shared" si="8"/>
        <v>-1.6019044953180344</v>
      </c>
      <c r="M132" s="353">
        <f t="shared" si="5"/>
        <v>-5.0656667992675226</v>
      </c>
    </row>
    <row r="133" spans="1:13">
      <c r="A133" s="247">
        <v>42944</v>
      </c>
      <c r="B133" s="347">
        <f>'VaR ES domestic stock'!R151</f>
        <v>3.0108662822452732E-3</v>
      </c>
      <c r="C133" s="347">
        <f>'Bond Portfolio'!AA147</f>
        <v>-2.9558871565038558E-4</v>
      </c>
      <c r="D133" s="349">
        <f>'VaR ES domestic stock'!H151</f>
        <v>-3.5551368916554797E-2</v>
      </c>
      <c r="E133" s="349">
        <f>'Bond Portfolio'!X147</f>
        <v>-0.85289673720727988</v>
      </c>
      <c r="F133" s="349">
        <f>'VaR ES domestic stock'!K151</f>
        <v>-4.6912206014804843E-2</v>
      </c>
      <c r="G133" s="349">
        <f>'Bond Portfolio'!AB147</f>
        <v>-2.2731525124913841</v>
      </c>
      <c r="H133" s="347">
        <f t="shared" si="6"/>
        <v>-0.59712297285474569</v>
      </c>
      <c r="I133" s="39">
        <f t="shared" si="0"/>
        <v>0</v>
      </c>
      <c r="J133" s="347">
        <f t="shared" si="2"/>
        <v>-1.888268637431892</v>
      </c>
      <c r="K133" s="358">
        <f t="shared" si="7"/>
        <v>6.9634778371831197E-4</v>
      </c>
      <c r="L133" s="353">
        <f t="shared" si="8"/>
        <v>-1.6052804205484101</v>
      </c>
      <c r="M133" s="353">
        <f t="shared" si="5"/>
        <v>-5.0763424122059391</v>
      </c>
    </row>
    <row r="134" spans="1:13">
      <c r="A134" s="247">
        <v>42943</v>
      </c>
      <c r="B134" s="347">
        <f>'VaR ES domestic stock'!R152</f>
        <v>-2.3516890439818749E-2</v>
      </c>
      <c r="C134" s="347">
        <f>'Bond Portfolio'!AA148</f>
        <v>-4.2908543029729351E-4</v>
      </c>
      <c r="D134" s="349">
        <f>'VaR ES domestic stock'!H152</f>
        <v>-3.5447161781491023E-2</v>
      </c>
      <c r="E134" s="349">
        <f>'Bond Portfolio'!X148</f>
        <v>-0.85360742363802056</v>
      </c>
      <c r="F134" s="349">
        <f>'VaR ES domestic stock'!K152</f>
        <v>-4.6768392960253868E-2</v>
      </c>
      <c r="G134" s="349">
        <f>'Bond Portfolio'!AB148</f>
        <v>-2.275046644072801</v>
      </c>
      <c r="H134" s="347">
        <f t="shared" ref="H134:H197" si="9">-SQRT(($C$2^2)*(D134^2)+($C$3^2)*(E134^2))</f>
        <v>-0.59761981695984845</v>
      </c>
      <c r="I134" s="39">
        <f t="shared" si="0"/>
        <v>0</v>
      </c>
      <c r="J134" s="347">
        <f t="shared" si="2"/>
        <v>-1.8898397964460447</v>
      </c>
      <c r="K134" s="358">
        <f t="shared" ref="K134:K197" si="10">$C$2*B134+$C$3*C134</f>
        <v>-7.3554269331537296E-3</v>
      </c>
      <c r="L134" s="353">
        <f t="shared" ref="L134:L197" si="11">$C$2*F134+$C$3*G134</f>
        <v>-1.6065631687390367</v>
      </c>
      <c r="M134" s="353">
        <f t="shared" si="5"/>
        <v>-5.0803988181527782</v>
      </c>
    </row>
    <row r="135" spans="1:13">
      <c r="A135" s="247">
        <v>42942</v>
      </c>
      <c r="B135" s="347">
        <f>'VaR ES domestic stock'!R153</f>
        <v>4.6302778099380779E-3</v>
      </c>
      <c r="C135" s="347">
        <f>'Bond Portfolio'!AA149</f>
        <v>3.5569920256761645E-3</v>
      </c>
      <c r="D135" s="349">
        <f>'VaR ES domestic stock'!H153</f>
        <v>-3.5470372271135545E-2</v>
      </c>
      <c r="E135" s="349">
        <f>'Bond Portfolio'!X149</f>
        <v>-0.85338373358051889</v>
      </c>
      <c r="F135" s="349">
        <f>'VaR ES domestic stock'!K153</f>
        <v>-4.6799243959725484E-2</v>
      </c>
      <c r="G135" s="349">
        <f>'Bond Portfolio'!AB149</f>
        <v>-2.2744504621505972</v>
      </c>
      <c r="H135" s="347">
        <f t="shared" si="9"/>
        <v>-0.59746338269414423</v>
      </c>
      <c r="I135" s="39">
        <f t="shared" si="0"/>
        <v>0</v>
      </c>
      <c r="J135" s="347">
        <f t="shared" si="2"/>
        <v>-1.8893451078623236</v>
      </c>
      <c r="K135" s="358">
        <f t="shared" si="10"/>
        <v>3.8789777609547385E-3</v>
      </c>
      <c r="L135" s="353">
        <f t="shared" si="11"/>
        <v>-1.6061550966933356</v>
      </c>
      <c r="M135" s="353">
        <f t="shared" si="5"/>
        <v>-5.0791083810389184</v>
      </c>
    </row>
    <row r="136" spans="1:13">
      <c r="A136" s="247">
        <v>42941</v>
      </c>
      <c r="B136" s="347">
        <f>'VaR ES domestic stock'!R154</f>
        <v>1.8264756478297173E-3</v>
      </c>
      <c r="C136" s="347">
        <f>'Bond Portfolio'!AA150</f>
        <v>1.0098142770316176E-3</v>
      </c>
      <c r="D136" s="349">
        <f>'VaR ES domestic stock'!H154</f>
        <v>-3.5835026310224116E-2</v>
      </c>
      <c r="E136" s="349">
        <f>'Bond Portfolio'!X150</f>
        <v>-0.85057015511092127</v>
      </c>
      <c r="F136" s="349">
        <f>'VaR ES domestic stock'!K154</f>
        <v>-4.7283056907339679E-2</v>
      </c>
      <c r="G136" s="349">
        <f>'Bond Portfolio'!AB150</f>
        <v>-2.266951672803367</v>
      </c>
      <c r="H136" s="347">
        <f t="shared" si="9"/>
        <v>-0.59549615608752093</v>
      </c>
      <c r="I136" s="39">
        <f t="shared" si="0"/>
        <v>0</v>
      </c>
      <c r="J136" s="347">
        <f t="shared" si="2"/>
        <v>-1.8831241911117098</v>
      </c>
      <c r="K136" s="358">
        <f t="shared" si="10"/>
        <v>1.2548126882710475E-3</v>
      </c>
      <c r="L136" s="353">
        <f t="shared" si="11"/>
        <v>-1.6010510880345588</v>
      </c>
      <c r="M136" s="353">
        <f t="shared" si="5"/>
        <v>-5.0629680884799626</v>
      </c>
    </row>
    <row r="137" spans="1:13">
      <c r="A137" s="247">
        <v>42940</v>
      </c>
      <c r="B137" s="347">
        <f>'VaR ES domestic stock'!R155</f>
        <v>2.3358256044090454E-2</v>
      </c>
      <c r="C137" s="347">
        <f>'Bond Portfolio'!AA151</f>
        <v>7.3800840462756589E-4</v>
      </c>
      <c r="D137" s="349">
        <f>'VaR ES domestic stock'!H155</f>
        <v>-3.5689882672477642E-2</v>
      </c>
      <c r="E137" s="349">
        <f>'Bond Portfolio'!X151</f>
        <v>-0.85111429442169317</v>
      </c>
      <c r="F137" s="349">
        <f>'VaR ES domestic stock'!K155</f>
        <v>-4.6937924956363689E-2</v>
      </c>
      <c r="G137" s="349">
        <f>'Bond Portfolio'!AB151</f>
        <v>-2.2684019206322854</v>
      </c>
      <c r="H137" s="347">
        <f t="shared" si="9"/>
        <v>-0.59587620757842363</v>
      </c>
      <c r="I137" s="39">
        <f t="shared" si="0"/>
        <v>0</v>
      </c>
      <c r="J137" s="347">
        <f t="shared" si="2"/>
        <v>-1.8843260194511051</v>
      </c>
      <c r="K137" s="358">
        <f t="shared" si="10"/>
        <v>7.5240826964664319E-3</v>
      </c>
      <c r="L137" s="353">
        <f t="shared" si="11"/>
        <v>-1.6019627219295087</v>
      </c>
      <c r="M137" s="353">
        <f t="shared" si="5"/>
        <v>-5.0658509279802155</v>
      </c>
    </row>
    <row r="138" spans="1:13">
      <c r="A138" s="247">
        <v>42937</v>
      </c>
      <c r="B138" s="347">
        <f>'VaR ES domestic stock'!R156</f>
        <v>1.8987549022279069E-3</v>
      </c>
      <c r="C138" s="347">
        <f>'Bond Portfolio'!AA152</f>
        <v>-3.5637743468458494E-3</v>
      </c>
      <c r="D138" s="349">
        <f>'VaR ES domestic stock'!H156</f>
        <v>-3.57130320962094E-2</v>
      </c>
      <c r="E138" s="349">
        <f>'Bond Portfolio'!X152</f>
        <v>-0.84575728578123022</v>
      </c>
      <c r="F138" s="349">
        <f>'VaR ES domestic stock'!K156</f>
        <v>-4.7085279215070455E-2</v>
      </c>
      <c r="G138" s="349">
        <f>'Bond Portfolio'!AB152</f>
        <v>-2.2541243450252084</v>
      </c>
      <c r="H138" s="347">
        <f t="shared" si="9"/>
        <v>-0.59212703638748998</v>
      </c>
      <c r="I138" s="39">
        <f t="shared" si="0"/>
        <v>0</v>
      </c>
      <c r="J138" s="347">
        <f t="shared" si="2"/>
        <v>-1.8724700991498688</v>
      </c>
      <c r="K138" s="358">
        <f t="shared" si="10"/>
        <v>-1.9250155721237225E-3</v>
      </c>
      <c r="L138" s="353">
        <f t="shared" si="11"/>
        <v>-1.5920126252821669</v>
      </c>
      <c r="M138" s="353">
        <f t="shared" si="5"/>
        <v>-5.0343859596358103</v>
      </c>
    </row>
    <row r="139" spans="1:13">
      <c r="A139" s="247">
        <v>42936</v>
      </c>
      <c r="B139" s="347">
        <f>'VaR ES domestic stock'!R157</f>
        <v>2.644284129526464E-3</v>
      </c>
      <c r="C139" s="347">
        <f>'Bond Portfolio'!AA153</f>
        <v>-7.0808085663787157E-4</v>
      </c>
      <c r="D139" s="349">
        <f>'VaR ES domestic stock'!H157</f>
        <v>-3.5926173009297853E-2</v>
      </c>
      <c r="E139" s="349">
        <f>'Bond Portfolio'!X153</f>
        <v>-0.8480169084656507</v>
      </c>
      <c r="F139" s="349">
        <f>'VaR ES domestic stock'!K157</f>
        <v>-4.7503214287361956E-2</v>
      </c>
      <c r="G139" s="349">
        <f>'Bond Portfolio'!AB153</f>
        <v>-2.2601467235363417</v>
      </c>
      <c r="H139" s="347">
        <f t="shared" si="9"/>
        <v>-0.59370967134031249</v>
      </c>
      <c r="I139" s="39">
        <f t="shared" si="0"/>
        <v>0</v>
      </c>
      <c r="J139" s="347">
        <f t="shared" si="2"/>
        <v>-1.877474830305381</v>
      </c>
      <c r="K139" s="358">
        <f t="shared" si="10"/>
        <v>2.976286392114291E-4</v>
      </c>
      <c r="L139" s="353">
        <f t="shared" si="11"/>
        <v>-1.5963536707616477</v>
      </c>
      <c r="M139" s="353">
        <f t="shared" si="5"/>
        <v>-5.0481135507773471</v>
      </c>
    </row>
    <row r="140" spans="1:13">
      <c r="A140" s="247">
        <v>42935</v>
      </c>
      <c r="B140" s="347">
        <f>'VaR ES domestic stock'!R158</f>
        <v>4.79303322568847E-4</v>
      </c>
      <c r="C140" s="347">
        <f>'Bond Portfolio'!AA154</f>
        <v>3.3716436988751042E-4</v>
      </c>
      <c r="D140" s="349">
        <f>'VaR ES domestic stock'!H158</f>
        <v>-3.6213523093403865E-2</v>
      </c>
      <c r="E140" s="349">
        <f>'Bond Portfolio'!X154</f>
        <v>-0.84947953019342992</v>
      </c>
      <c r="F140" s="349">
        <f>'VaR ES domestic stock'!K158</f>
        <v>-4.7812184729381625E-2</v>
      </c>
      <c r="G140" s="349">
        <f>'Bond Portfolio'!AB154</f>
        <v>-2.2640449237642057</v>
      </c>
      <c r="H140" s="347">
        <f t="shared" si="9"/>
        <v>-0.59473490659249517</v>
      </c>
      <c r="I140" s="39">
        <f t="shared" si="0"/>
        <v>0</v>
      </c>
      <c r="J140" s="347">
        <f t="shared" si="2"/>
        <v>-1.8807169088397755</v>
      </c>
      <c r="K140" s="358">
        <f t="shared" si="10"/>
        <v>3.7980605569191137E-4</v>
      </c>
      <c r="L140" s="353">
        <f t="shared" si="11"/>
        <v>-1.5991751020537586</v>
      </c>
      <c r="M140" s="353">
        <f t="shared" si="5"/>
        <v>-5.0570356999220891</v>
      </c>
    </row>
    <row r="141" spans="1:13">
      <c r="A141" s="247">
        <v>42934</v>
      </c>
      <c r="B141" s="347">
        <f>'VaR ES domestic stock'!R159</f>
        <v>3.2629963275906677E-2</v>
      </c>
      <c r="C141" s="347">
        <f>'Bond Portfolio'!AA155</f>
        <v>-3.0824226586412262E-4</v>
      </c>
      <c r="D141" s="349">
        <f>'VaR ES domestic stock'!H159</f>
        <v>-3.569527643801125E-2</v>
      </c>
      <c r="E141" s="349">
        <f>'Bond Portfolio'!X155</f>
        <v>-0.84908980653159483</v>
      </c>
      <c r="F141" s="349">
        <f>'VaR ES domestic stock'!K159</f>
        <v>-4.7355685244933915E-2</v>
      </c>
      <c r="G141" s="349">
        <f>'Bond Portfolio'!AB155</f>
        <v>-2.2630062267186775</v>
      </c>
      <c r="H141" s="347">
        <f t="shared" si="9"/>
        <v>-0.59445932453850081</v>
      </c>
      <c r="I141" s="39">
        <f t="shared" si="0"/>
        <v>0</v>
      </c>
      <c r="J141" s="347">
        <f t="shared" si="2"/>
        <v>-1.8798454418668857</v>
      </c>
      <c r="K141" s="358">
        <f t="shared" si="10"/>
        <v>9.5732193966671167E-3</v>
      </c>
      <c r="L141" s="353">
        <f t="shared" si="11"/>
        <v>-1.5983110642765543</v>
      </c>
      <c r="M141" s="353">
        <f t="shared" si="5"/>
        <v>-5.0543033725616944</v>
      </c>
    </row>
    <row r="142" spans="1:13">
      <c r="A142" s="247">
        <v>42933</v>
      </c>
      <c r="B142" s="347">
        <f>'VaR ES domestic stock'!R160</f>
        <v>-7.6668757831573906E-3</v>
      </c>
      <c r="C142" s="347">
        <f>'Bond Portfolio'!AA156</f>
        <v>-8.6149597181406357E-4</v>
      </c>
      <c r="D142" s="349">
        <f>'VaR ES domestic stock'!H160</f>
        <v>-3.576206488253153E-2</v>
      </c>
      <c r="E142" s="349">
        <f>'Bond Portfolio'!X156</f>
        <v>-0.85031754701216222</v>
      </c>
      <c r="F142" s="349">
        <f>'VaR ES domestic stock'!K160</f>
        <v>-4.7323360632459704E-2</v>
      </c>
      <c r="G142" s="349">
        <f>'Bond Portfolio'!AB156</f>
        <v>-2.26627841810638</v>
      </c>
      <c r="H142" s="347">
        <f t="shared" si="9"/>
        <v>-0.59531896437661225</v>
      </c>
      <c r="I142" s="39">
        <f t="shared" si="0"/>
        <v>0</v>
      </c>
      <c r="J142" s="347">
        <f t="shared" si="2"/>
        <v>-1.8825638617227363</v>
      </c>
      <c r="K142" s="358">
        <f t="shared" si="10"/>
        <v>-2.9031099152170615E-3</v>
      </c>
      <c r="L142" s="353">
        <f t="shared" si="11"/>
        <v>-1.600591900864204</v>
      </c>
      <c r="M142" s="353">
        <f t="shared" si="5"/>
        <v>-5.0615160111493136</v>
      </c>
    </row>
    <row r="143" spans="1:13">
      <c r="A143" s="247">
        <v>42930</v>
      </c>
      <c r="B143" s="347">
        <f>'VaR ES domestic stock'!R161</f>
        <v>4.8108516767274342E-3</v>
      </c>
      <c r="C143" s="347">
        <f>'Bond Portfolio'!AA157</f>
        <v>-4.6982390500538429E-4</v>
      </c>
      <c r="D143" s="349">
        <f>'VaR ES domestic stock'!H161</f>
        <v>-3.5732761822102652E-2</v>
      </c>
      <c r="E143" s="349">
        <f>'Bond Portfolio'!X157</f>
        <v>-0.85534109240960365</v>
      </c>
      <c r="F143" s="349">
        <f>'VaR ES domestic stock'!K161</f>
        <v>-4.7288362565964595E-2</v>
      </c>
      <c r="G143" s="349">
        <f>'Bond Portfolio'!AB157</f>
        <v>-2.2796672427361937</v>
      </c>
      <c r="H143" s="347">
        <f t="shared" si="9"/>
        <v>-0.59883472098956625</v>
      </c>
      <c r="I143" s="39">
        <f t="shared" si="0"/>
        <v>0</v>
      </c>
      <c r="J143" s="347">
        <f t="shared" si="2"/>
        <v>-1.8936816603184699</v>
      </c>
      <c r="K143" s="358">
        <f t="shared" si="10"/>
        <v>1.1143787695144613E-3</v>
      </c>
      <c r="L143" s="353">
        <f t="shared" si="11"/>
        <v>-1.6099535786851249</v>
      </c>
      <c r="M143" s="353">
        <f t="shared" si="5"/>
        <v>-5.0911202357841061</v>
      </c>
    </row>
    <row r="144" spans="1:13">
      <c r="A144" s="247">
        <v>42929</v>
      </c>
      <c r="B144" s="347">
        <f>'VaR ES domestic stock'!R162</f>
        <v>-5.2323214126049448E-3</v>
      </c>
      <c r="C144" s="347">
        <f>'Bond Portfolio'!AA158</f>
        <v>1.777422726961353E-3</v>
      </c>
      <c r="D144" s="349">
        <f>'VaR ES domestic stock'!H162</f>
        <v>-3.5833274759111161E-2</v>
      </c>
      <c r="E144" s="349">
        <f>'Bond Portfolio'!X158</f>
        <v>-0.85653674816680003</v>
      </c>
      <c r="F144" s="349">
        <f>'VaR ES domestic stock'!K162</f>
        <v>-4.738282561655624E-2</v>
      </c>
      <c r="G144" s="349">
        <f>'Bond Portfolio'!AB158</f>
        <v>-2.2828539214629116</v>
      </c>
      <c r="H144" s="347">
        <f t="shared" si="9"/>
        <v>-0.59967208588750665</v>
      </c>
      <c r="I144" s="39">
        <f t="shared" si="0"/>
        <v>0</v>
      </c>
      <c r="J144" s="347">
        <f t="shared" si="2"/>
        <v>-1.8963296406286361</v>
      </c>
      <c r="K144" s="358">
        <f t="shared" si="10"/>
        <v>-3.2550051490853643E-4</v>
      </c>
      <c r="L144" s="353">
        <f t="shared" si="11"/>
        <v>-1.6122125927090047</v>
      </c>
      <c r="M144" s="353">
        <f t="shared" si="5"/>
        <v>-5.0982638653658281</v>
      </c>
    </row>
    <row r="145" spans="1:13">
      <c r="A145" s="247">
        <v>42928</v>
      </c>
      <c r="B145" s="347">
        <f>'VaR ES domestic stock'!R163</f>
        <v>5.0997085008738447E-3</v>
      </c>
      <c r="C145" s="347">
        <f>'Bond Portfolio'!AA159</f>
        <v>2.2768169231177637E-3</v>
      </c>
      <c r="D145" s="349">
        <f>'VaR ES domestic stock'!H163</f>
        <v>-3.5852148915575012E-2</v>
      </c>
      <c r="E145" s="349">
        <f>'Bond Portfolio'!X159</f>
        <v>-0.85789009632056734</v>
      </c>
      <c r="F145" s="349">
        <f>'VaR ES domestic stock'!K163</f>
        <v>-4.7368757077985428E-2</v>
      </c>
      <c r="G145" s="349">
        <f>'Bond Portfolio'!AB159</f>
        <v>-2.2864608842074112</v>
      </c>
      <c r="H145" s="347">
        <f t="shared" si="9"/>
        <v>-0.60061937897571605</v>
      </c>
      <c r="I145" s="39">
        <f t="shared" si="0"/>
        <v>0</v>
      </c>
      <c r="J145" s="347">
        <f t="shared" si="2"/>
        <v>-1.8993252443991124</v>
      </c>
      <c r="K145" s="358">
        <f t="shared" si="10"/>
        <v>3.1236843964445879E-3</v>
      </c>
      <c r="L145" s="353">
        <f t="shared" si="11"/>
        <v>-1.6147332460685835</v>
      </c>
      <c r="M145" s="353">
        <f t="shared" si="5"/>
        <v>-5.1062348711738528</v>
      </c>
    </row>
    <row r="146" spans="1:13">
      <c r="A146" s="247">
        <v>42927</v>
      </c>
      <c r="B146" s="347">
        <f>'VaR ES domestic stock'!R164</f>
        <v>1.8521300046580702E-2</v>
      </c>
      <c r="C146" s="347">
        <f>'Bond Portfolio'!AA160</f>
        <v>2.3625555512651886E-3</v>
      </c>
      <c r="D146" s="349">
        <f>'VaR ES domestic stock'!H164</f>
        <v>-3.5731030560935448E-2</v>
      </c>
      <c r="E146" s="349">
        <f>'Bond Portfolio'!X160</f>
        <v>-0.85612277805536707</v>
      </c>
      <c r="F146" s="349">
        <f>'VaR ES domestic stock'!K164</f>
        <v>-4.7181419155794102E-2</v>
      </c>
      <c r="G146" s="349">
        <f>'Bond Portfolio'!AB160</f>
        <v>-2.2817506024351224</v>
      </c>
      <c r="H146" s="347">
        <f t="shared" si="9"/>
        <v>-0.5993818040536536</v>
      </c>
      <c r="I146" s="39">
        <f t="shared" si="0"/>
        <v>0</v>
      </c>
      <c r="J146" s="347">
        <f t="shared" si="2"/>
        <v>-1.8954116888702899</v>
      </c>
      <c r="K146" s="358">
        <f t="shared" si="10"/>
        <v>7.2101788998598423E-3</v>
      </c>
      <c r="L146" s="353">
        <f t="shared" si="11"/>
        <v>-1.6113798474513239</v>
      </c>
      <c r="M146" s="353">
        <f t="shared" si="5"/>
        <v>-5.0956304936408525</v>
      </c>
    </row>
    <row r="147" spans="1:13">
      <c r="A147" s="247">
        <v>42926</v>
      </c>
      <c r="B147" s="347">
        <f>'VaR ES domestic stock'!R165</f>
        <v>5.3090244968147845E-3</v>
      </c>
      <c r="C147" s="347">
        <f>'Bond Portfolio'!AA161</f>
        <v>-2.1863398827119962E-3</v>
      </c>
      <c r="D147" s="349">
        <f>'VaR ES domestic stock'!H165</f>
        <v>-3.5777264253456377E-2</v>
      </c>
      <c r="E147" s="349">
        <f>'Bond Portfolio'!X161</f>
        <v>-0.8549237507840407</v>
      </c>
      <c r="F147" s="349">
        <f>'VaR ES domestic stock'!K165</f>
        <v>-4.7292200529274249E-2</v>
      </c>
      <c r="G147" s="349">
        <f>'Bond Portfolio'!AB161</f>
        <v>-2.2785549379010011</v>
      </c>
      <c r="H147" s="347">
        <f t="shared" si="9"/>
        <v>-0.59854286794527189</v>
      </c>
      <c r="I147" s="39">
        <f t="shared" si="0"/>
        <v>0</v>
      </c>
      <c r="J147" s="347">
        <f t="shared" si="2"/>
        <v>-1.8927587399564458</v>
      </c>
      <c r="K147" s="358">
        <f t="shared" si="10"/>
        <v>6.2269431146038138E-5</v>
      </c>
      <c r="L147" s="353">
        <f t="shared" si="11"/>
        <v>-1.6091761166894829</v>
      </c>
      <c r="M147" s="353">
        <f t="shared" si="5"/>
        <v>-5.0886616850836575</v>
      </c>
    </row>
    <row r="148" spans="1:13">
      <c r="A148" s="247">
        <v>42923</v>
      </c>
      <c r="B148" s="347">
        <f>'VaR ES domestic stock'!R166</f>
        <v>2.0354803187008309E-2</v>
      </c>
      <c r="C148" s="347">
        <f>'Bond Portfolio'!AA162</f>
        <v>2.8719444721090337E-3</v>
      </c>
      <c r="D148" s="349">
        <f>'VaR ES domestic stock'!H166</f>
        <v>-3.5605121905338939E-2</v>
      </c>
      <c r="E148" s="349">
        <f>'Bond Portfolio'!X162</f>
        <v>-0.85575608578757678</v>
      </c>
      <c r="F148" s="349">
        <f>'VaR ES domestic stock'!K166</f>
        <v>-4.7077087459997766E-2</v>
      </c>
      <c r="G148" s="349">
        <f>'Bond Portfolio'!AB162</f>
        <v>-2.2807732889885171</v>
      </c>
      <c r="H148" s="347">
        <f t="shared" si="9"/>
        <v>-0.59912448591352274</v>
      </c>
      <c r="I148" s="39">
        <f t="shared" si="0"/>
        <v>0</v>
      </c>
      <c r="J148" s="347">
        <f t="shared" si="2"/>
        <v>-1.8945979774641979</v>
      </c>
      <c r="K148" s="358">
        <f t="shared" si="10"/>
        <v>8.1168020865788164E-3</v>
      </c>
      <c r="L148" s="353">
        <f t="shared" si="11"/>
        <v>-1.6106644285299612</v>
      </c>
      <c r="M148" s="353">
        <f t="shared" si="5"/>
        <v>-5.0933681403681659</v>
      </c>
    </row>
    <row r="149" spans="1:13">
      <c r="A149" s="247">
        <v>42922</v>
      </c>
      <c r="B149" s="347">
        <f>'VaR ES domestic stock'!R167</f>
        <v>-1.8087999108427691E-2</v>
      </c>
      <c r="C149" s="347">
        <f>'Bond Portfolio'!AA163</f>
        <v>-2.6119706302190071E-3</v>
      </c>
      <c r="D149" s="349">
        <f>'VaR ES domestic stock'!H167</f>
        <v>-3.5524881681659751E-2</v>
      </c>
      <c r="E149" s="349">
        <f>'Bond Portfolio'!X163</f>
        <v>-0.85624074385483939</v>
      </c>
      <c r="F149" s="349">
        <f>'VaR ES domestic stock'!K167</f>
        <v>-4.7023420382379583E-2</v>
      </c>
      <c r="G149" s="349">
        <f>'Bond Portfolio'!AB163</f>
        <v>-2.2820650065613903</v>
      </c>
      <c r="H149" s="347">
        <f t="shared" si="9"/>
        <v>-0.59946326422378715</v>
      </c>
      <c r="I149" s="39">
        <f t="shared" si="0"/>
        <v>0</v>
      </c>
      <c r="J149" s="347">
        <f t="shared" si="2"/>
        <v>-1.8956692885464967</v>
      </c>
      <c r="K149" s="358">
        <f t="shared" si="10"/>
        <v>-7.2547791736816119E-3</v>
      </c>
      <c r="L149" s="353">
        <f t="shared" si="11"/>
        <v>-1.611552530707687</v>
      </c>
      <c r="M149" s="353">
        <f t="shared" si="5"/>
        <v>-5.0961765660447353</v>
      </c>
    </row>
    <row r="150" spans="1:13">
      <c r="A150" s="247">
        <v>42921</v>
      </c>
      <c r="B150" s="347">
        <f>'VaR ES domestic stock'!R168</f>
        <v>7.2250153348868192E-3</v>
      </c>
      <c r="C150" s="347">
        <f>'Bond Portfolio'!AA164</f>
        <v>-1.8091860802359472E-3</v>
      </c>
      <c r="D150" s="349">
        <f>'VaR ES domestic stock'!H168</f>
        <v>-3.5544474725382365E-2</v>
      </c>
      <c r="E150" s="349">
        <f>'Bond Portfolio'!X164</f>
        <v>-0.8592361393605803</v>
      </c>
      <c r="F150" s="349">
        <f>'VaR ES domestic stock'!K168</f>
        <v>-4.6913356956605777E-2</v>
      </c>
      <c r="G150" s="349">
        <f>'Bond Portfolio'!AB164</f>
        <v>-2.2900483772588509</v>
      </c>
      <c r="H150" s="347">
        <f t="shared" si="9"/>
        <v>-0.60155981500705291</v>
      </c>
      <c r="I150" s="39">
        <f t="shared" si="0"/>
        <v>0</v>
      </c>
      <c r="J150" s="347">
        <f t="shared" si="2"/>
        <v>-1.9022991642518265</v>
      </c>
      <c r="K150" s="358">
        <f t="shared" si="10"/>
        <v>9.010743443008827E-4</v>
      </c>
      <c r="L150" s="353">
        <f t="shared" si="11"/>
        <v>-1.6171078711681774</v>
      </c>
      <c r="M150" s="353">
        <f t="shared" si="5"/>
        <v>-5.1137440950775739</v>
      </c>
    </row>
    <row r="151" spans="1:13">
      <c r="A151" s="247">
        <v>42919</v>
      </c>
      <c r="B151" s="347">
        <f>'VaR ES domestic stock'!R169</f>
        <v>-1.2568534051083713E-2</v>
      </c>
      <c r="C151" s="347">
        <f>'Bond Portfolio'!AA165</f>
        <v>-3.7961121338334625E-3</v>
      </c>
      <c r="D151" s="349">
        <f>'VaR ES domestic stock'!H169</f>
        <v>-3.5740215321129955E-2</v>
      </c>
      <c r="E151" s="349">
        <f>'Bond Portfolio'!X165</f>
        <v>-0.85779742753029953</v>
      </c>
      <c r="F151" s="349">
        <f>'VaR ES domestic stock'!K169</f>
        <v>-4.7178597119747714E-2</v>
      </c>
      <c r="G151" s="349">
        <f>'Bond Portfolio'!AB165</f>
        <v>-2.2862139020298069</v>
      </c>
      <c r="H151" s="347">
        <f t="shared" si="9"/>
        <v>-0.60055392076085201</v>
      </c>
      <c r="I151" s="39">
        <f t="shared" si="0"/>
        <v>0</v>
      </c>
      <c r="J151" s="347">
        <f t="shared" si="2"/>
        <v>-1.8991182473485735</v>
      </c>
      <c r="K151" s="358">
        <f t="shared" si="10"/>
        <v>-6.4278387090085376E-3</v>
      </c>
      <c r="L151" s="353">
        <f t="shared" si="11"/>
        <v>-1.6145033105567892</v>
      </c>
      <c r="M151" s="353">
        <f t="shared" si="5"/>
        <v>-5.1055077512416256</v>
      </c>
    </row>
    <row r="152" spans="1:13">
      <c r="A152" s="247">
        <v>42916</v>
      </c>
      <c r="B152" s="347">
        <f>'VaR ES domestic stock'!R170</f>
        <v>1.3219532548914834E-3</v>
      </c>
      <c r="C152" s="347">
        <f>'Bond Portfolio'!AA166</f>
        <v>2.3462141036878492E-5</v>
      </c>
      <c r="D152" s="349">
        <f>'VaR ES domestic stock'!H170</f>
        <v>-3.5870984832635587E-2</v>
      </c>
      <c r="E152" s="349">
        <f>'Bond Portfolio'!X166</f>
        <v>-0.8683922359440942</v>
      </c>
      <c r="F152" s="349">
        <f>'VaR ES domestic stock'!K170</f>
        <v>-4.723157300518771E-2</v>
      </c>
      <c r="G152" s="349">
        <f>'Bond Portfolio'!AB166</f>
        <v>-2.3144513360760919</v>
      </c>
      <c r="H152" s="347">
        <f t="shared" si="9"/>
        <v>-0.60796981212003409</v>
      </c>
      <c r="I152" s="39">
        <f t="shared" si="0"/>
        <v>0</v>
      </c>
      <c r="J152" s="347">
        <f t="shared" si="2"/>
        <v>-1.9225693549239506</v>
      </c>
      <c r="K152" s="358">
        <f t="shared" si="10"/>
        <v>4.1300947519325995E-4</v>
      </c>
      <c r="L152" s="353">
        <f t="shared" si="11"/>
        <v>-1.6342854071548205</v>
      </c>
      <c r="M152" s="353">
        <f t="shared" si="5"/>
        <v>-5.1680642333848734</v>
      </c>
    </row>
    <row r="153" spans="1:13">
      <c r="A153" s="247">
        <v>42915</v>
      </c>
      <c r="B153" s="347">
        <f>'VaR ES domestic stock'!R171</f>
        <v>-1.8011221469550254E-2</v>
      </c>
      <c r="C153" s="347">
        <f>'Bond Portfolio'!AA167</f>
        <v>-3.1187784109099059E-4</v>
      </c>
      <c r="D153" s="349">
        <f>'VaR ES domestic stock'!H171</f>
        <v>-3.595076851968064E-2</v>
      </c>
      <c r="E153" s="349">
        <f>'Bond Portfolio'!X167</f>
        <v>-0.8685479033774206</v>
      </c>
      <c r="F153" s="349">
        <f>'VaR ES domestic stock'!K171</f>
        <v>-4.736096059989206E-2</v>
      </c>
      <c r="G153" s="349">
        <f>'Bond Portfolio'!AB167</f>
        <v>-2.3148662231330381</v>
      </c>
      <c r="H153" s="347">
        <f t="shared" si="9"/>
        <v>-0.60807918631062141</v>
      </c>
      <c r="I153" s="39">
        <f t="shared" si="0"/>
        <v>0</v>
      </c>
      <c r="J153" s="347">
        <f t="shared" si="2"/>
        <v>-1.9229152264834439</v>
      </c>
      <c r="K153" s="358">
        <f t="shared" si="10"/>
        <v>-5.6216809296287694E-3</v>
      </c>
      <c r="L153" s="353">
        <f t="shared" si="11"/>
        <v>-1.6346146443730942</v>
      </c>
      <c r="M153" s="353">
        <f t="shared" si="5"/>
        <v>-5.1691053728851166</v>
      </c>
    </row>
    <row r="154" spans="1:13">
      <c r="A154" s="247">
        <v>42914</v>
      </c>
      <c r="B154" s="347">
        <f>'VaR ES domestic stock'!R172</f>
        <v>8.1674784067998548E-3</v>
      </c>
      <c r="C154" s="347">
        <f>'Bond Portfolio'!AA168</f>
        <v>9.3644241893819924E-4</v>
      </c>
      <c r="D154" s="349">
        <f>'VaR ES domestic stock'!H172</f>
        <v>-3.6052910957499594E-2</v>
      </c>
      <c r="E154" s="349">
        <f>'Bond Portfolio'!X168</f>
        <v>-0.86528631968917458</v>
      </c>
      <c r="F154" s="349">
        <f>'VaR ES domestic stock'!K172</f>
        <v>-4.7476891469414556E-2</v>
      </c>
      <c r="G154" s="349">
        <f>'Bond Portfolio'!AB168</f>
        <v>-2.3061734039062771</v>
      </c>
      <c r="H154" s="347">
        <f t="shared" si="9"/>
        <v>-0.60579698454611974</v>
      </c>
      <c r="I154" s="39">
        <f t="shared" si="0"/>
        <v>0</v>
      </c>
      <c r="J154" s="347">
        <f t="shared" si="2"/>
        <v>-1.9156982708275636</v>
      </c>
      <c r="K154" s="358">
        <f t="shared" si="10"/>
        <v>3.1057532152966956E-3</v>
      </c>
      <c r="L154" s="353">
        <f t="shared" si="11"/>
        <v>-1.6285644501752181</v>
      </c>
      <c r="M154" s="353">
        <f t="shared" si="5"/>
        <v>-5.1499729789334925</v>
      </c>
    </row>
    <row r="155" spans="1:13">
      <c r="A155" s="247">
        <v>42913</v>
      </c>
      <c r="B155" s="347">
        <f>'VaR ES domestic stock'!R173</f>
        <v>-1.6102803405213997E-2</v>
      </c>
      <c r="C155" s="347">
        <f>'Bond Portfolio'!AA169</f>
        <v>-6.3339177489463161E-4</v>
      </c>
      <c r="D155" s="349">
        <f>'VaR ES domestic stock'!H173</f>
        <v>-3.6158678771378093E-2</v>
      </c>
      <c r="E155" s="349">
        <f>'Bond Portfolio'!X169</f>
        <v>-0.86332811946434274</v>
      </c>
      <c r="F155" s="349">
        <f>'VaR ES domestic stock'!K173</f>
        <v>-4.7578646390814036E-2</v>
      </c>
      <c r="G155" s="349">
        <f>'Bond Portfolio'!AB169</f>
        <v>-2.3009543808207709</v>
      </c>
      <c r="H155" s="347">
        <f t="shared" si="9"/>
        <v>-0.60442703200211445</v>
      </c>
      <c r="I155" s="39">
        <f t="shared" si="0"/>
        <v>0</v>
      </c>
      <c r="J155" s="347">
        <f t="shared" si="2"/>
        <v>-1.9113661005021647</v>
      </c>
      <c r="K155" s="358">
        <f t="shared" si="10"/>
        <v>-5.2742152639904411E-3</v>
      </c>
      <c r="L155" s="353">
        <f t="shared" si="11"/>
        <v>-1.6249416604917837</v>
      </c>
      <c r="M155" s="353">
        <f t="shared" si="5"/>
        <v>-5.1385167120500794</v>
      </c>
    </row>
    <row r="156" spans="1:13">
      <c r="A156" s="247">
        <v>42912</v>
      </c>
      <c r="B156" s="347">
        <f>'VaR ES domestic stock'!R174</f>
        <v>-7.2935400849172272E-3</v>
      </c>
      <c r="C156" s="347">
        <f>'Bond Portfolio'!AA170</f>
        <v>-1.461875511662547E-3</v>
      </c>
      <c r="D156" s="349">
        <f>'VaR ES domestic stock'!H174</f>
        <v>-3.6995540591035776E-2</v>
      </c>
      <c r="E156" s="349">
        <f>'Bond Portfolio'!X170</f>
        <v>-0.86117291146335562</v>
      </c>
      <c r="F156" s="349">
        <f>'VaR ES domestic stock'!K174</f>
        <v>-4.8370609465426977E-2</v>
      </c>
      <c r="G156" s="349">
        <f>'Bond Portfolio'!AB170</f>
        <v>-2.295210289808737</v>
      </c>
      <c r="H156" s="347">
        <f t="shared" si="9"/>
        <v>-0.60292319924421511</v>
      </c>
      <c r="I156" s="39">
        <f t="shared" si="0"/>
        <v>0</v>
      </c>
      <c r="J156" s="347">
        <f t="shared" si="2"/>
        <v>-1.9066105637672301</v>
      </c>
      <c r="K156" s="358">
        <f t="shared" si="10"/>
        <v>-3.211374883638951E-3</v>
      </c>
      <c r="L156" s="353">
        <f t="shared" si="11"/>
        <v>-1.6211583857057439</v>
      </c>
      <c r="M156" s="353">
        <f t="shared" si="5"/>
        <v>-5.1265529467119073</v>
      </c>
    </row>
    <row r="157" spans="1:13">
      <c r="A157" s="247">
        <v>42909</v>
      </c>
      <c r="B157" s="347">
        <f>'VaR ES domestic stock'!R175</f>
        <v>-2.3636561295905974E-3</v>
      </c>
      <c r="C157" s="347">
        <f>'Bond Portfolio'!AA171</f>
        <v>-2.4399964779830974E-4</v>
      </c>
      <c r="D157" s="349">
        <f>'VaR ES domestic stock'!H175</f>
        <v>-3.7017997385884391E-2</v>
      </c>
      <c r="E157" s="349">
        <f>'Bond Portfolio'!X171</f>
        <v>-0.86625950714591604</v>
      </c>
      <c r="F157" s="349">
        <f>'VaR ES domestic stock'!K175</f>
        <v>-4.8349026499576529E-2</v>
      </c>
      <c r="G157" s="349">
        <f>'Bond Portfolio'!AB171</f>
        <v>-2.3087671569550468</v>
      </c>
      <c r="H157" s="347">
        <f t="shared" si="9"/>
        <v>-0.60648333976695301</v>
      </c>
      <c r="I157" s="39">
        <f t="shared" si="0"/>
        <v>0</v>
      </c>
      <c r="J157" s="347">
        <f t="shared" si="2"/>
        <v>-1.9178687166093444</v>
      </c>
      <c r="K157" s="358">
        <f t="shared" si="10"/>
        <v>-8.7989659233599603E-4</v>
      </c>
      <c r="L157" s="353">
        <f t="shared" si="11"/>
        <v>-1.6306417178184056</v>
      </c>
      <c r="M157" s="353">
        <f t="shared" si="5"/>
        <v>-5.1565418759957344</v>
      </c>
    </row>
    <row r="158" spans="1:13">
      <c r="A158" s="247">
        <v>42908</v>
      </c>
      <c r="B158" s="347">
        <f>'VaR ES domestic stock'!R176</f>
        <v>-4.4855418252297777E-3</v>
      </c>
      <c r="C158" s="347">
        <f>'Bond Portfolio'!AA172</f>
        <v>1.6381109902252611E-4</v>
      </c>
      <c r="D158" s="349">
        <f>'VaR ES domestic stock'!H176</f>
        <v>-3.7186032872579787E-2</v>
      </c>
      <c r="E158" s="349">
        <f>'Bond Portfolio'!X172</f>
        <v>-0.86546424881608996</v>
      </c>
      <c r="F158" s="349">
        <f>'VaR ES domestic stock'!K176</f>
        <v>-4.8620062103350029E-2</v>
      </c>
      <c r="G158" s="349">
        <f>'Bond Portfolio'!AB172</f>
        <v>-2.3066476231455457</v>
      </c>
      <c r="H158" s="347">
        <f t="shared" si="9"/>
        <v>-0.60592767837695238</v>
      </c>
      <c r="I158" s="39">
        <f t="shared" si="0"/>
        <v>0</v>
      </c>
      <c r="J158" s="347">
        <f t="shared" si="2"/>
        <v>-1.9161115610091275</v>
      </c>
      <c r="K158" s="358">
        <f t="shared" si="10"/>
        <v>-1.2309947782531648E-3</v>
      </c>
      <c r="L158" s="353">
        <f t="shared" si="11"/>
        <v>-1.629239354832887</v>
      </c>
      <c r="M158" s="353">
        <f t="shared" si="5"/>
        <v>-5.1521072148551816</v>
      </c>
    </row>
    <row r="159" spans="1:13">
      <c r="A159" s="247">
        <v>42907</v>
      </c>
      <c r="B159" s="347">
        <f>'VaR ES domestic stock'!R177</f>
        <v>8.7756103193138875E-3</v>
      </c>
      <c r="C159" s="347">
        <f>'Bond Portfolio'!AA173</f>
        <v>5.1542341769641453E-3</v>
      </c>
      <c r="D159" s="349">
        <f>'VaR ES domestic stock'!H177</f>
        <v>-3.6961490248839948E-2</v>
      </c>
      <c r="E159" s="349">
        <f>'Bond Portfolio'!X173</f>
        <v>-0.86934741262024051</v>
      </c>
      <c r="F159" s="349">
        <f>'VaR ES domestic stock'!K177</f>
        <v>-4.8580941492978189E-2</v>
      </c>
      <c r="G159" s="349">
        <f>'Bond Portfolio'!AB173</f>
        <v>-2.3169970865362997</v>
      </c>
      <c r="H159" s="347">
        <f t="shared" si="9"/>
        <v>-0.60864420340210712</v>
      </c>
      <c r="I159" s="39">
        <f t="shared" si="0"/>
        <v>0</v>
      </c>
      <c r="J159" s="347">
        <f t="shared" si="2"/>
        <v>-1.9247019674094625</v>
      </c>
      <c r="K159" s="358">
        <f t="shared" si="10"/>
        <v>6.2406470196690678E-3</v>
      </c>
      <c r="L159" s="353">
        <f t="shared" si="11"/>
        <v>-1.636472243023303</v>
      </c>
      <c r="M159" s="353">
        <f t="shared" si="5"/>
        <v>-5.1749796155982306</v>
      </c>
    </row>
    <row r="160" spans="1:13">
      <c r="A160" s="247">
        <v>42906</v>
      </c>
      <c r="B160" s="347">
        <f>'VaR ES domestic stock'!R178</f>
        <v>2.9008841069966488E-3</v>
      </c>
      <c r="C160" s="347">
        <f>'Bond Portfolio'!AA174</f>
        <v>7.4168565201393477E-4</v>
      </c>
      <c r="D160" s="349">
        <f>'VaR ES domestic stock'!H178</f>
        <v>-3.6885943455573299E-2</v>
      </c>
      <c r="E160" s="349">
        <f>'Bond Portfolio'!X174</f>
        <v>-0.86291395596340381</v>
      </c>
      <c r="F160" s="349">
        <f>'VaR ES domestic stock'!K178</f>
        <v>-4.8474035001511477E-2</v>
      </c>
      <c r="G160" s="349">
        <f>'Bond Portfolio'!AB174</f>
        <v>-2.2998505463685204</v>
      </c>
      <c r="H160" s="347">
        <f t="shared" si="9"/>
        <v>-0.60414112117820296</v>
      </c>
      <c r="I160" s="39">
        <f t="shared" si="0"/>
        <v>0</v>
      </c>
      <c r="J160" s="347">
        <f t="shared" si="2"/>
        <v>-1.910461971090909</v>
      </c>
      <c r="K160" s="358">
        <f t="shared" si="10"/>
        <v>1.389445188508749E-3</v>
      </c>
      <c r="L160" s="353">
        <f t="shared" si="11"/>
        <v>-1.6244375929584176</v>
      </c>
      <c r="M160" s="353">
        <f t="shared" si="5"/>
        <v>-5.136922710550099</v>
      </c>
    </row>
    <row r="161" spans="1:13">
      <c r="A161" s="247">
        <v>42905</v>
      </c>
      <c r="B161" s="347">
        <f>'VaR ES domestic stock'!R179</f>
        <v>2.7288019140858388E-2</v>
      </c>
      <c r="C161" s="347">
        <f>'Bond Portfolio'!AA175</f>
        <v>2.763520501978256E-3</v>
      </c>
      <c r="D161" s="349">
        <f>'VaR ES domestic stock'!H179</f>
        <v>-3.650075082537569E-2</v>
      </c>
      <c r="E161" s="349">
        <f>'Bond Portfolio'!X175</f>
        <v>-0.86067232232615942</v>
      </c>
      <c r="F161" s="349">
        <f>'VaR ES domestic stock'!K179</f>
        <v>-4.7932275406453617E-2</v>
      </c>
      <c r="G161" s="349">
        <f>'Bond Portfolio'!AB175</f>
        <v>-2.2938761125217311</v>
      </c>
      <c r="H161" s="347">
        <f t="shared" si="9"/>
        <v>-0.60257013050593755</v>
      </c>
      <c r="I161" s="39">
        <f t="shared" si="0"/>
        <v>0</v>
      </c>
      <c r="J161" s="347">
        <f t="shared" si="2"/>
        <v>-1.9054940623836714</v>
      </c>
      <c r="K161" s="358">
        <f t="shared" si="10"/>
        <v>1.0120870093642296E-2</v>
      </c>
      <c r="L161" s="353">
        <f t="shared" si="11"/>
        <v>-1.6200929613871478</v>
      </c>
      <c r="M161" s="353">
        <f t="shared" si="5"/>
        <v>-5.1231837791906107</v>
      </c>
    </row>
    <row r="162" spans="1:13">
      <c r="A162" s="247">
        <v>42902</v>
      </c>
      <c r="B162" s="347">
        <f>'VaR ES domestic stock'!R180</f>
        <v>4.0847027713154741E-3</v>
      </c>
      <c r="C162" s="347">
        <f>'Bond Portfolio'!AA176</f>
        <v>-1.2364371696960141E-4</v>
      </c>
      <c r="D162" s="349">
        <f>'VaR ES domestic stock'!H180</f>
        <v>-3.6489346166397617E-2</v>
      </c>
      <c r="E162" s="349">
        <f>'Bond Portfolio'!X176</f>
        <v>-0.85774089118861452</v>
      </c>
      <c r="F162" s="349">
        <f>'VaR ES domestic stock'!K180</f>
        <v>-4.813536489056397E-2</v>
      </c>
      <c r="G162" s="349">
        <f>'Bond Portfolio'!AB176</f>
        <v>-2.2860632205679816</v>
      </c>
      <c r="H162" s="347">
        <f t="shared" si="9"/>
        <v>-0.60051840634478271</v>
      </c>
      <c r="I162" s="39">
        <f t="shared" si="0"/>
        <v>0</v>
      </c>
      <c r="J162" s="347">
        <f t="shared" si="2"/>
        <v>-1.8990059409040236</v>
      </c>
      <c r="K162" s="358">
        <f t="shared" si="10"/>
        <v>1.1388602295159212E-3</v>
      </c>
      <c r="L162" s="353">
        <f t="shared" si="11"/>
        <v>-1.6146848638647562</v>
      </c>
      <c r="M162" s="353">
        <f t="shared" si="5"/>
        <v>-5.1060818732115392</v>
      </c>
    </row>
    <row r="163" spans="1:13">
      <c r="A163" s="247">
        <v>42901</v>
      </c>
      <c r="B163" s="347">
        <f>'VaR ES domestic stock'!R181</f>
        <v>-4.9086263320728511E-3</v>
      </c>
      <c r="C163" s="347">
        <f>'Bond Portfolio'!AA177</f>
        <v>-2.251570258252511E-3</v>
      </c>
      <c r="D163" s="349">
        <f>'VaR ES domestic stock'!H181</f>
        <v>-3.661278399596201E-2</v>
      </c>
      <c r="E163" s="349">
        <f>'Bond Portfolio'!X177</f>
        <v>-0.86018259217027027</v>
      </c>
      <c r="F163" s="349">
        <f>'VaR ES domestic stock'!K181</f>
        <v>-4.8247664775126542E-2</v>
      </c>
      <c r="G163" s="349">
        <f>'Bond Portfolio'!AB177</f>
        <v>-2.2925708767461228</v>
      </c>
      <c r="H163" s="347">
        <f t="shared" si="9"/>
        <v>-0.60222798810195566</v>
      </c>
      <c r="I163" s="39">
        <f t="shared" si="0"/>
        <v>0</v>
      </c>
      <c r="J163" s="347">
        <f t="shared" si="2"/>
        <v>-1.904412113102963</v>
      </c>
      <c r="K163" s="358">
        <f t="shared" si="10"/>
        <v>-3.0486870803986127E-3</v>
      </c>
      <c r="L163" s="353">
        <f t="shared" si="11"/>
        <v>-1.6192739131548239</v>
      </c>
      <c r="M163" s="353">
        <f t="shared" si="5"/>
        <v>-5.1205937212629324</v>
      </c>
    </row>
    <row r="164" spans="1:13">
      <c r="A164" s="247">
        <v>42900</v>
      </c>
      <c r="B164" s="347">
        <f>'VaR ES domestic stock'!R182</f>
        <v>5.6051734120065259E-3</v>
      </c>
      <c r="C164" s="347">
        <f>'Bond Portfolio'!AA178</f>
        <v>-4.0412864425457551E-3</v>
      </c>
      <c r="D164" s="349">
        <f>'VaR ES domestic stock'!H182</f>
        <v>-3.6607342601089866E-2</v>
      </c>
      <c r="E164" s="349">
        <f>'Bond Portfolio'!X178</f>
        <v>-0.86084692570595134</v>
      </c>
      <c r="F164" s="349">
        <f>'VaR ES domestic stock'!K182</f>
        <v>-4.8170533704596757E-2</v>
      </c>
      <c r="G164" s="349">
        <f>'Bond Portfolio'!AB178</f>
        <v>-2.294341467932473</v>
      </c>
      <c r="H164" s="347">
        <f t="shared" si="9"/>
        <v>-0.602692914535776</v>
      </c>
      <c r="I164" s="39">
        <f t="shared" si="0"/>
        <v>0</v>
      </c>
      <c r="J164" s="347">
        <f t="shared" si="2"/>
        <v>-1.9058823395782549</v>
      </c>
      <c r="K164" s="358">
        <f t="shared" si="10"/>
        <v>-1.1473484861800707E-3</v>
      </c>
      <c r="L164" s="353">
        <f t="shared" si="11"/>
        <v>-1.62049018766411</v>
      </c>
      <c r="M164" s="353">
        <f t="shared" si="5"/>
        <v>-5.1244399189722802</v>
      </c>
    </row>
    <row r="165" spans="1:13">
      <c r="A165" s="247">
        <v>42899</v>
      </c>
      <c r="B165" s="347">
        <f>'VaR ES domestic stock'!R183</f>
        <v>1.8730154199464982E-2</v>
      </c>
      <c r="C165" s="347">
        <f>'Bond Portfolio'!AA179</f>
        <v>-5.4306144469868922E-3</v>
      </c>
      <c r="D165" s="349">
        <f>'VaR ES domestic stock'!H183</f>
        <v>-3.6544756361806638E-2</v>
      </c>
      <c r="E165" s="349">
        <f>'Bond Portfolio'!X179</f>
        <v>-0.86070879475717887</v>
      </c>
      <c r="F165" s="349">
        <f>'VaR ES domestic stock'!K183</f>
        <v>-4.8104630712068053E-2</v>
      </c>
      <c r="G165" s="349">
        <f>'Bond Portfolio'!AB179</f>
        <v>-2.2939733193635345</v>
      </c>
      <c r="H165" s="347">
        <f t="shared" si="9"/>
        <v>-0.6025958970338523</v>
      </c>
      <c r="I165" s="39">
        <f t="shared" si="0"/>
        <v>0</v>
      </c>
      <c r="J165" s="347">
        <f t="shared" si="2"/>
        <v>-1.9055755432992763</v>
      </c>
      <c r="K165" s="358">
        <f t="shared" si="10"/>
        <v>1.81761614694867E-3</v>
      </c>
      <c r="L165" s="353">
        <f t="shared" si="11"/>
        <v>-1.6202127127680943</v>
      </c>
      <c r="M165" s="353">
        <f t="shared" si="5"/>
        <v>-5.1235624663073525</v>
      </c>
    </row>
    <row r="166" spans="1:13">
      <c r="A166" s="247">
        <v>42898</v>
      </c>
      <c r="B166" s="347">
        <f>'VaR ES domestic stock'!R184</f>
        <v>-1.4802175138575692E-2</v>
      </c>
      <c r="C166" s="347">
        <f>'Bond Portfolio'!AA180</f>
        <v>-1.0977636987905548E-3</v>
      </c>
      <c r="D166" s="349">
        <f>'VaR ES domestic stock'!H184</f>
        <v>-3.6715608300444562E-2</v>
      </c>
      <c r="E166" s="349">
        <f>'Bond Portfolio'!X180</f>
        <v>-0.86938072852915482</v>
      </c>
      <c r="F166" s="349">
        <f>'VaR ES domestic stock'!K184</f>
        <v>-4.8355320266171391E-2</v>
      </c>
      <c r="G166" s="349">
        <f>'Bond Portfolio'!AB180</f>
        <v>-2.3170858805705019</v>
      </c>
      <c r="H166" s="347">
        <f t="shared" si="9"/>
        <v>-0.60866618132431305</v>
      </c>
      <c r="I166" s="39">
        <f t="shared" si="0"/>
        <v>0</v>
      </c>
      <c r="J166" s="347">
        <f t="shared" si="2"/>
        <v>-1.9247714677018712</v>
      </c>
      <c r="K166" s="358">
        <f t="shared" si="10"/>
        <v>-5.209087130726096E-3</v>
      </c>
      <c r="L166" s="353">
        <f t="shared" si="11"/>
        <v>-1.6364667124792027</v>
      </c>
      <c r="M166" s="353">
        <f t="shared" si="5"/>
        <v>-5.1749621264821739</v>
      </c>
    </row>
    <row r="167" spans="1:13">
      <c r="A167" s="247">
        <v>42895</v>
      </c>
      <c r="B167" s="347">
        <f>'VaR ES domestic stock'!R185</f>
        <v>-3.2383285480221805E-2</v>
      </c>
      <c r="C167" s="347">
        <f>'Bond Portfolio'!AA181</f>
        <v>6.036726166167572E-4</v>
      </c>
      <c r="D167" s="349">
        <f>'VaR ES domestic stock'!H185</f>
        <v>-3.6314884513931119E-2</v>
      </c>
      <c r="E167" s="349">
        <f>'Bond Portfolio'!X181</f>
        <v>-0.87694596862204111</v>
      </c>
      <c r="F167" s="349">
        <f>'VaR ES domestic stock'!K185</f>
        <v>-4.7963752364435397E-2</v>
      </c>
      <c r="G167" s="349">
        <f>'Bond Portfolio'!AB181</f>
        <v>-2.3372488660463926</v>
      </c>
      <c r="H167" s="347">
        <f t="shared" si="9"/>
        <v>-0.61395884471009443</v>
      </c>
      <c r="I167" s="39">
        <f t="shared" si="0"/>
        <v>0</v>
      </c>
      <c r="J167" s="347">
        <f t="shared" si="2"/>
        <v>-1.9415083388895189</v>
      </c>
      <c r="K167" s="358">
        <f t="shared" si="10"/>
        <v>-9.292414812434811E-3</v>
      </c>
      <c r="L167" s="353">
        <f t="shared" si="11"/>
        <v>-1.6504633319418054</v>
      </c>
      <c r="M167" s="353">
        <f t="shared" si="5"/>
        <v>-5.2192233235266396</v>
      </c>
    </row>
    <row r="168" spans="1:13">
      <c r="A168" s="247">
        <v>42894</v>
      </c>
      <c r="B168" s="347">
        <f>'VaR ES domestic stock'!R186</f>
        <v>8.3115580547801892E-3</v>
      </c>
      <c r="C168" s="347">
        <f>'Bond Portfolio'!AA182</f>
        <v>1.1053939024405768E-3</v>
      </c>
      <c r="D168" s="349">
        <f>'VaR ES domestic stock'!H186</f>
        <v>-3.6389155190064956E-2</v>
      </c>
      <c r="E168" s="349">
        <f>'Bond Portfolio'!X182</f>
        <v>-0.87815845561262884</v>
      </c>
      <c r="F168" s="349">
        <f>'VaR ES domestic stock'!K186</f>
        <v>-4.7925976564536642E-2</v>
      </c>
      <c r="G168" s="349">
        <f>'Bond Portfolio'!AB182</f>
        <v>-2.3404804036156914</v>
      </c>
      <c r="H168" s="347">
        <f t="shared" si="9"/>
        <v>-0.61480784738463556</v>
      </c>
      <c r="I168" s="39">
        <f t="shared" si="0"/>
        <v>0</v>
      </c>
      <c r="J168" s="347">
        <f t="shared" si="2"/>
        <v>-1.9441931210806436</v>
      </c>
      <c r="K168" s="358">
        <f t="shared" si="10"/>
        <v>3.2672431481424605E-3</v>
      </c>
      <c r="L168" s="353">
        <f t="shared" si="11"/>
        <v>-1.6527140755003449</v>
      </c>
      <c r="M168" s="353">
        <f t="shared" si="5"/>
        <v>-5.2263407996005773</v>
      </c>
    </row>
    <row r="169" spans="1:13">
      <c r="A169" s="247">
        <v>42893</v>
      </c>
      <c r="B169" s="347">
        <f>'VaR ES domestic stock'!R187</f>
        <v>8.1618393589559801E-3</v>
      </c>
      <c r="C169" s="347">
        <f>'Bond Portfolio'!AA183</f>
        <v>5.4403346152520626E-4</v>
      </c>
      <c r="D169" s="349">
        <f>'VaR ES domestic stock'!H187</f>
        <v>-3.6459993047332266E-2</v>
      </c>
      <c r="E169" s="349">
        <f>'Bond Portfolio'!X183</f>
        <v>-0.87796648392269394</v>
      </c>
      <c r="F169" s="349">
        <f>'VaR ES domestic stock'!K187</f>
        <v>-4.8044837656731787E-2</v>
      </c>
      <c r="G169" s="349">
        <f>'Bond Portfolio'!AB183</f>
        <v>-2.3399687579377733</v>
      </c>
      <c r="H169" s="347">
        <f t="shared" si="9"/>
        <v>-0.61467386618860265</v>
      </c>
      <c r="I169" s="39">
        <f t="shared" si="0"/>
        <v>0</v>
      </c>
      <c r="J169" s="347">
        <f t="shared" si="2"/>
        <v>-1.9437694353375461</v>
      </c>
      <c r="K169" s="358">
        <f t="shared" si="10"/>
        <v>2.8293752307544384E-3</v>
      </c>
      <c r="L169" s="353">
        <f t="shared" si="11"/>
        <v>-1.6523915818534607</v>
      </c>
      <c r="M169" s="353">
        <f t="shared" si="5"/>
        <v>-5.2253209851454887</v>
      </c>
    </row>
    <row r="170" spans="1:13">
      <c r="A170" s="247">
        <v>42892</v>
      </c>
      <c r="B170" s="347">
        <f>'VaR ES domestic stock'!R188</f>
        <v>4.1554361050118345E-3</v>
      </c>
      <c r="C170" s="347">
        <f>'Bond Portfolio'!AA184</f>
        <v>8.601474145200072E-4</v>
      </c>
      <c r="D170" s="349">
        <f>'VaR ES domestic stock'!H188</f>
        <v>-3.6469172491595141E-2</v>
      </c>
      <c r="E170" s="349">
        <f>'Bond Portfolio'!X184</f>
        <v>-0.87722759066745082</v>
      </c>
      <c r="F170" s="349">
        <f>'VaR ES domestic stock'!K188</f>
        <v>-4.8077633413480078E-2</v>
      </c>
      <c r="G170" s="349">
        <f>'Bond Portfolio'!AB184</f>
        <v>-2.3379994491265816</v>
      </c>
      <c r="H170" s="347">
        <f t="shared" si="9"/>
        <v>-0.6141567719276797</v>
      </c>
      <c r="I170" s="39">
        <f t="shared" si="0"/>
        <v>0</v>
      </c>
      <c r="J170" s="347">
        <f t="shared" si="2"/>
        <v>-1.9421342397080281</v>
      </c>
      <c r="K170" s="358">
        <f t="shared" si="10"/>
        <v>1.8487340216675552E-3</v>
      </c>
      <c r="L170" s="353">
        <f t="shared" si="11"/>
        <v>-1.651022904412651</v>
      </c>
      <c r="M170" s="353">
        <f t="shared" si="5"/>
        <v>-5.2209928470504403</v>
      </c>
    </row>
    <row r="171" spans="1:13">
      <c r="A171" s="247">
        <v>42891</v>
      </c>
      <c r="B171" s="347">
        <f>'VaR ES domestic stock'!R189</f>
        <v>3.6171221262592877E-3</v>
      </c>
      <c r="C171" s="347">
        <f>'Bond Portfolio'!AA185</f>
        <v>4.8511622316693703E-4</v>
      </c>
      <c r="D171" s="349">
        <f>'VaR ES domestic stock'!H189</f>
        <v>-3.6721609382325313E-2</v>
      </c>
      <c r="E171" s="349">
        <f>'Bond Portfolio'!X185</f>
        <v>-0.87722631606608381</v>
      </c>
      <c r="F171" s="349">
        <f>'VaR ES domestic stock'!K189</f>
        <v>-4.8419389085135919E-2</v>
      </c>
      <c r="G171" s="349">
        <f>'Bond Portfolio'!AB185</f>
        <v>-2.3379960520408929</v>
      </c>
      <c r="H171" s="347">
        <f t="shared" si="9"/>
        <v>-0.61415723361127494</v>
      </c>
      <c r="I171" s="39">
        <f t="shared" si="0"/>
        <v>0</v>
      </c>
      <c r="J171" s="347">
        <f t="shared" si="2"/>
        <v>-1.9421356996797474</v>
      </c>
      <c r="K171" s="358">
        <f t="shared" si="10"/>
        <v>1.4247179940946421E-3</v>
      </c>
      <c r="L171" s="353">
        <f t="shared" si="11"/>
        <v>-1.6511230531541659</v>
      </c>
      <c r="M171" s="353">
        <f t="shared" si="5"/>
        <v>-5.2213095451784266</v>
      </c>
    </row>
    <row r="172" spans="1:13">
      <c r="A172" s="247">
        <v>42888</v>
      </c>
      <c r="B172" s="347">
        <f>'VaR ES domestic stock'!R190</f>
        <v>1.3902364766179832E-2</v>
      </c>
      <c r="C172" s="347">
        <f>'Bond Portfolio'!AA186</f>
        <v>-2.4183251069549438E-3</v>
      </c>
      <c r="D172" s="349">
        <f>'VaR ES domestic stock'!H190</f>
        <v>-3.683853411860169E-2</v>
      </c>
      <c r="E172" s="349">
        <f>'Bond Portfolio'!X186</f>
        <v>-0.87581829994702332</v>
      </c>
      <c r="F172" s="349">
        <f>'VaR ES domestic stock'!K190</f>
        <v>-4.8459268846036893E-2</v>
      </c>
      <c r="G172" s="349">
        <f>'Bond Portfolio'!AB186</f>
        <v>-2.3342433874578967</v>
      </c>
      <c r="H172" s="347">
        <f t="shared" si="9"/>
        <v>-0.61317241237637776</v>
      </c>
      <c r="I172" s="39">
        <f t="shared" si="0"/>
        <v>0</v>
      </c>
      <c r="J172" s="347">
        <f t="shared" si="2"/>
        <v>-1.9390214214893726</v>
      </c>
      <c r="K172" s="358">
        <f t="shared" si="10"/>
        <v>2.4778818549854886E-3</v>
      </c>
      <c r="L172" s="353">
        <f t="shared" si="11"/>
        <v>-1.6485081518743387</v>
      </c>
      <c r="M172" s="353">
        <f t="shared" si="5"/>
        <v>-5.2130405012776837</v>
      </c>
    </row>
    <row r="173" spans="1:13">
      <c r="A173" s="247">
        <v>42887</v>
      </c>
      <c r="B173" s="347">
        <f>'VaR ES domestic stock'!R191</f>
        <v>-3.8418774103471608E-3</v>
      </c>
      <c r="C173" s="347">
        <f>'Bond Portfolio'!AA187</f>
        <v>-5.1405106712765214E-4</v>
      </c>
      <c r="D173" s="349">
        <f>'VaR ES domestic stock'!H191</f>
        <v>-3.6871500757856952E-2</v>
      </c>
      <c r="E173" s="349">
        <f>'Bond Portfolio'!X187</f>
        <v>-0.87956791122908395</v>
      </c>
      <c r="F173" s="349">
        <f>'VaR ES domestic stock'!K191</f>
        <v>-4.8463772711110895E-2</v>
      </c>
      <c r="G173" s="349">
        <f>'Bond Portfolio'!AB187</f>
        <v>-2.3442369047676137</v>
      </c>
      <c r="H173" s="347">
        <f t="shared" si="9"/>
        <v>-0.61579689330853249</v>
      </c>
      <c r="I173" s="39">
        <f t="shared" si="0"/>
        <v>0</v>
      </c>
      <c r="J173" s="347">
        <f t="shared" si="2"/>
        <v>-1.9473207589106634</v>
      </c>
      <c r="K173" s="358">
        <f t="shared" si="10"/>
        <v>-1.5123989700935045E-3</v>
      </c>
      <c r="L173" s="353">
        <f t="shared" si="11"/>
        <v>-1.6555049651506628</v>
      </c>
      <c r="M173" s="353">
        <f t="shared" si="5"/>
        <v>-5.2351663675937727</v>
      </c>
    </row>
    <row r="174" spans="1:13">
      <c r="A174" s="247">
        <v>42886</v>
      </c>
      <c r="B174" s="347">
        <f>'VaR ES domestic stock'!R192</f>
        <v>3.2547633466510901E-3</v>
      </c>
      <c r="C174" s="347">
        <f>'Bond Portfolio'!AA188</f>
        <v>4.3241632874384539E-3</v>
      </c>
      <c r="D174" s="349">
        <f>'VaR ES domestic stock'!H192</f>
        <v>-3.6992888016028895E-2</v>
      </c>
      <c r="E174" s="349">
        <f>'Bond Portfolio'!X188</f>
        <v>-0.8794413974502906</v>
      </c>
      <c r="F174" s="349">
        <f>'VaR ES domestic stock'!K192</f>
        <v>-4.866509552694849E-2</v>
      </c>
      <c r="G174" s="349">
        <f>'Bond Portfolio'!AB188</f>
        <v>-2.3438997184453041</v>
      </c>
      <c r="H174" s="347">
        <f t="shared" si="9"/>
        <v>-0.61570900326201639</v>
      </c>
      <c r="I174" s="39">
        <f t="shared" si="0"/>
        <v>0</v>
      </c>
      <c r="J174" s="347">
        <f t="shared" si="2"/>
        <v>-1.9470428261800143</v>
      </c>
      <c r="K174" s="358">
        <f t="shared" si="10"/>
        <v>4.003343305202244E-3</v>
      </c>
      <c r="L174" s="353">
        <f t="shared" si="11"/>
        <v>-1.6553293315697972</v>
      </c>
      <c r="M174" s="353">
        <f t="shared" si="5"/>
        <v>-5.2346109654446265</v>
      </c>
    </row>
    <row r="175" spans="1:13">
      <c r="A175" s="247">
        <v>42885</v>
      </c>
      <c r="B175" s="347">
        <f>'VaR ES domestic stock'!R193</f>
        <v>8.4717759647554795E-3</v>
      </c>
      <c r="C175" s="347">
        <f>'Bond Portfolio'!AA189</f>
        <v>-2.8479705807304967E-4</v>
      </c>
      <c r="D175" s="349">
        <f>'VaR ES domestic stock'!H193</f>
        <v>-3.70093026981448E-2</v>
      </c>
      <c r="E175" s="349">
        <f>'Bond Portfolio'!X189</f>
        <v>-0.88621996639720679</v>
      </c>
      <c r="F175" s="349">
        <f>'VaR ES domestic stock'!K193</f>
        <v>-4.8635770641904302E-2</v>
      </c>
      <c r="G175" s="349">
        <f>'Bond Portfolio'!AB189</f>
        <v>-2.3619660567962195</v>
      </c>
      <c r="H175" s="347">
        <f t="shared" si="9"/>
        <v>-0.62045332467147007</v>
      </c>
      <c r="I175" s="39">
        <f t="shared" si="0"/>
        <v>0</v>
      </c>
      <c r="J175" s="347">
        <f t="shared" si="2"/>
        <v>-1.9620456877857884</v>
      </c>
      <c r="K175" s="358">
        <f t="shared" si="10"/>
        <v>2.3421748487755089E-3</v>
      </c>
      <c r="L175" s="353">
        <f t="shared" si="11"/>
        <v>-1.6679669709499247</v>
      </c>
      <c r="M175" s="353">
        <f t="shared" si="5"/>
        <v>-5.2745746901336679</v>
      </c>
    </row>
    <row r="176" spans="1:13">
      <c r="A176" s="247">
        <v>42881</v>
      </c>
      <c r="B176" s="347">
        <f>'VaR ES domestic stock'!R194</f>
        <v>1.3656756994576476E-3</v>
      </c>
      <c r="C176" s="347">
        <f>'Bond Portfolio'!AA190</f>
        <v>-1.8561811424976371E-3</v>
      </c>
      <c r="D176" s="349">
        <f>'VaR ES domestic stock'!H194</f>
        <v>-3.7045927565541641E-2</v>
      </c>
      <c r="E176" s="349">
        <f>'Bond Portfolio'!X190</f>
        <v>-0.88980950413749482</v>
      </c>
      <c r="F176" s="349">
        <f>'VaR ES domestic stock'!K194</f>
        <v>-4.8678445730642957E-2</v>
      </c>
      <c r="G176" s="349">
        <f>'Bond Portfolio'!AB190</f>
        <v>-2.3715329438261032</v>
      </c>
      <c r="H176" s="347">
        <f t="shared" si="9"/>
        <v>-0.62296579629832027</v>
      </c>
      <c r="I176" s="39">
        <f t="shared" si="0"/>
        <v>0</v>
      </c>
      <c r="J176" s="347">
        <f t="shared" si="2"/>
        <v>-1.9699908206831835</v>
      </c>
      <c r="K176" s="358">
        <f t="shared" si="10"/>
        <v>-8.8962408991105158E-4</v>
      </c>
      <c r="L176" s="353">
        <f t="shared" si="11"/>
        <v>-1.6746765943974651</v>
      </c>
      <c r="M176" s="353">
        <f t="shared" si="5"/>
        <v>-5.2957923824699664</v>
      </c>
    </row>
    <row r="177" spans="1:13">
      <c r="A177" s="247">
        <v>42880</v>
      </c>
      <c r="B177" s="347">
        <f>'VaR ES domestic stock'!R195</f>
        <v>2.3772826655153168E-2</v>
      </c>
      <c r="C177" s="347">
        <f>'Bond Portfolio'!AA191</f>
        <v>1.3261143671314812E-3</v>
      </c>
      <c r="D177" s="349">
        <f>'VaR ES domestic stock'!H195</f>
        <v>-3.7088677279000178E-2</v>
      </c>
      <c r="E177" s="349">
        <f>'Bond Portfolio'!X191</f>
        <v>-0.89113745135907574</v>
      </c>
      <c r="F177" s="349">
        <f>'VaR ES domestic stock'!K195</f>
        <v>-4.8747283004287628E-2</v>
      </c>
      <c r="G177" s="349">
        <f>'Bond Portfolio'!AB191</f>
        <v>-2.3750722076449295</v>
      </c>
      <c r="H177" s="347">
        <f t="shared" si="9"/>
        <v>-0.62389544022507049</v>
      </c>
      <c r="I177" s="39">
        <f t="shared" si="0"/>
        <v>0</v>
      </c>
      <c r="J177" s="347">
        <f t="shared" si="2"/>
        <v>-1.9729306129046569</v>
      </c>
      <c r="K177" s="358">
        <f t="shared" si="10"/>
        <v>8.0601280535379863E-3</v>
      </c>
      <c r="L177" s="353">
        <f t="shared" si="11"/>
        <v>-1.6771747302527369</v>
      </c>
      <c r="M177" s="353">
        <f t="shared" si="5"/>
        <v>-5.3036921816771576</v>
      </c>
    </row>
    <row r="178" spans="1:13">
      <c r="A178" s="247">
        <v>42879</v>
      </c>
      <c r="B178" s="347">
        <f>'VaR ES domestic stock'!R196</f>
        <v>3.2609412583436636E-3</v>
      </c>
      <c r="C178" s="347">
        <f>'Bond Portfolio'!AA192</f>
        <v>-2.1949105501486432E-3</v>
      </c>
      <c r="D178" s="349">
        <f>'VaR ES domestic stock'!H196</f>
        <v>-3.7226487844743396E-2</v>
      </c>
      <c r="E178" s="349">
        <f>'Bond Portfolio'!X192</f>
        <v>-0.89107991227359051</v>
      </c>
      <c r="F178" s="349">
        <f>'VaR ES domestic stock'!K196</f>
        <v>-4.8891999900620806E-2</v>
      </c>
      <c r="G178" s="349">
        <f>'Bond Portfolio'!AB192</f>
        <v>-2.3749188536560686</v>
      </c>
      <c r="H178" s="347">
        <f t="shared" si="9"/>
        <v>-0.62385590800595347</v>
      </c>
      <c r="I178" s="39">
        <f t="shared" si="0"/>
        <v>0</v>
      </c>
      <c r="J178" s="347">
        <f t="shared" si="2"/>
        <v>-1.9728056010512864</v>
      </c>
      <c r="K178" s="358">
        <f t="shared" si="10"/>
        <v>-5.5815500760095097E-4</v>
      </c>
      <c r="L178" s="353">
        <f t="shared" si="11"/>
        <v>-1.6771107975294341</v>
      </c>
      <c r="M178" s="353">
        <f t="shared" si="5"/>
        <v>-5.3034900086545038</v>
      </c>
    </row>
    <row r="179" spans="1:13">
      <c r="A179" s="247">
        <v>42878</v>
      </c>
      <c r="B179" s="347">
        <f>'VaR ES domestic stock'!R197</f>
        <v>-3.662136420896456E-3</v>
      </c>
      <c r="C179" s="347">
        <f>'Bond Portfolio'!AA193</f>
        <v>-7.8901764096228622E-4</v>
      </c>
      <c r="D179" s="349">
        <f>'VaR ES domestic stock'!H197</f>
        <v>-3.733193924333443E-2</v>
      </c>
      <c r="E179" s="349">
        <f>'Bond Portfolio'!X193</f>
        <v>-0.8931818207611687</v>
      </c>
      <c r="F179" s="349">
        <f>'VaR ES domestic stock'!K197</f>
        <v>-4.9140655047702625E-2</v>
      </c>
      <c r="G179" s="349">
        <f>'Bond Portfolio'!AB193</f>
        <v>-2.3805208900470274</v>
      </c>
      <c r="H179" s="347">
        <f t="shared" si="9"/>
        <v>-0.6253275745172493</v>
      </c>
      <c r="I179" s="39">
        <f t="shared" si="0"/>
        <v>0</v>
      </c>
      <c r="J179" s="347">
        <f t="shared" si="2"/>
        <v>-1.9774594191831751</v>
      </c>
      <c r="K179" s="358">
        <f t="shared" si="10"/>
        <v>-1.650953274942537E-3</v>
      </c>
      <c r="L179" s="353">
        <f t="shared" si="11"/>
        <v>-1.6811068195472298</v>
      </c>
      <c r="M179" s="353">
        <f t="shared" si="5"/>
        <v>-5.3161265398109201</v>
      </c>
    </row>
    <row r="180" spans="1:13">
      <c r="A180" s="247">
        <v>42877</v>
      </c>
      <c r="B180" s="347">
        <f>'VaR ES domestic stock'!R198</f>
        <v>2.4098184346710741E-3</v>
      </c>
      <c r="C180" s="347">
        <f>'Bond Portfolio'!AA194</f>
        <v>-1.8410671400725942E-3</v>
      </c>
      <c r="D180" s="349">
        <f>'VaR ES domestic stock'!H198</f>
        <v>-3.7465530819012868E-2</v>
      </c>
      <c r="E180" s="349">
        <f>'Bond Portfolio'!X194</f>
        <v>-0.89189373452769805</v>
      </c>
      <c r="F180" s="349">
        <f>'VaR ES domestic stock'!K198</f>
        <v>-4.9237507963094181E-2</v>
      </c>
      <c r="G180" s="349">
        <f>'Bond Portfolio'!AB194</f>
        <v>-2.3770878643005497</v>
      </c>
      <c r="H180" s="347">
        <f t="shared" si="9"/>
        <v>-0.62442677909258804</v>
      </c>
      <c r="I180" s="39">
        <f t="shared" si="0"/>
        <v>0</v>
      </c>
      <c r="J180" s="347">
        <f t="shared" si="2"/>
        <v>-1.9746108539353868</v>
      </c>
      <c r="K180" s="358">
        <f t="shared" si="10"/>
        <v>-5.6580146764949378E-4</v>
      </c>
      <c r="L180" s="353">
        <f t="shared" si="11"/>
        <v>-1.6787327573993129</v>
      </c>
      <c r="M180" s="353">
        <f t="shared" si="5"/>
        <v>-5.3086190961167112</v>
      </c>
    </row>
    <row r="181" spans="1:13">
      <c r="A181" s="247">
        <v>42874</v>
      </c>
      <c r="B181" s="347">
        <f>'VaR ES domestic stock'!R199</f>
        <v>-5.4577790930169243E-3</v>
      </c>
      <c r="C181" s="347">
        <f>'Bond Portfolio'!AA195</f>
        <v>-4.2709838552634771E-4</v>
      </c>
      <c r="D181" s="349">
        <f>'VaR ES domestic stock'!H199</f>
        <v>-3.7416348110290792E-2</v>
      </c>
      <c r="E181" s="349">
        <f>'Bond Portfolio'!X195</f>
        <v>-0.8907968433065625</v>
      </c>
      <c r="F181" s="349">
        <f>'VaR ES domestic stock'!K199</f>
        <v>-4.9223262856673722E-2</v>
      </c>
      <c r="G181" s="349">
        <f>'Bond Portfolio'!AB195</f>
        <v>-2.3741644142198068</v>
      </c>
      <c r="H181" s="347">
        <f t="shared" si="9"/>
        <v>-0.62365881404943746</v>
      </c>
      <c r="I181" s="39">
        <f t="shared" si="0"/>
        <v>0</v>
      </c>
      <c r="J181" s="347">
        <f t="shared" si="2"/>
        <v>-1.9721823352356416</v>
      </c>
      <c r="K181" s="358">
        <f t="shared" si="10"/>
        <v>-1.9363025977735208E-3</v>
      </c>
      <c r="L181" s="353">
        <f t="shared" si="11"/>
        <v>-1.6766820688108668</v>
      </c>
      <c r="M181" s="353">
        <f t="shared" si="5"/>
        <v>-5.3021342494055057</v>
      </c>
    </row>
    <row r="182" spans="1:13">
      <c r="A182" s="247">
        <v>42873</v>
      </c>
      <c r="B182" s="347">
        <f>'VaR ES domestic stock'!R200</f>
        <v>8.9961649253060831E-4</v>
      </c>
      <c r="C182" s="347">
        <f>'Bond Portfolio'!AA196</f>
        <v>1.0308883061589391E-3</v>
      </c>
      <c r="D182" s="349">
        <f>'VaR ES domestic stock'!H200</f>
        <v>-3.7415500028507423E-2</v>
      </c>
      <c r="E182" s="349">
        <f>'Bond Portfolio'!X196</f>
        <v>-0.89160525603706187</v>
      </c>
      <c r="F182" s="349">
        <f>'VaR ES domestic stock'!K200</f>
        <v>-4.9228365582707712E-2</v>
      </c>
      <c r="G182" s="349">
        <f>'Bond Portfolio'!AB196</f>
        <v>-2.3763190073250424</v>
      </c>
      <c r="H182" s="347">
        <f t="shared" si="9"/>
        <v>-0.62422460680298608</v>
      </c>
      <c r="I182" s="39">
        <f t="shared" si="0"/>
        <v>0</v>
      </c>
      <c r="J182" s="347">
        <f t="shared" si="2"/>
        <v>-1.9739715290204736</v>
      </c>
      <c r="K182" s="358">
        <f t="shared" si="10"/>
        <v>9.9150676207043981E-4</v>
      </c>
      <c r="L182" s="353">
        <f t="shared" si="11"/>
        <v>-1.6781918148023418</v>
      </c>
      <c r="M182" s="353">
        <f t="shared" si="5"/>
        <v>-5.3069084854268755</v>
      </c>
    </row>
    <row r="183" spans="1:13">
      <c r="A183" s="247">
        <v>42872</v>
      </c>
      <c r="B183" s="347">
        <f>'VaR ES domestic stock'!R201</f>
        <v>-1.6182619928129485E-2</v>
      </c>
      <c r="C183" s="347">
        <f>'Bond Portfolio'!AA197</f>
        <v>2.9818666245748915E-3</v>
      </c>
      <c r="D183" s="349">
        <f>'VaR ES domestic stock'!H201</f>
        <v>-3.744827872761667E-2</v>
      </c>
      <c r="E183" s="349">
        <f>'Bond Portfolio'!X197</f>
        <v>-0.89082704895437237</v>
      </c>
      <c r="F183" s="349">
        <f>'VaR ES domestic stock'!K201</f>
        <v>-4.926786033413446E-2</v>
      </c>
      <c r="G183" s="349">
        <f>'Bond Portfolio'!AB197</f>
        <v>-2.3742449187418844</v>
      </c>
      <c r="H183" s="347">
        <f t="shared" si="9"/>
        <v>-0.62368012705637799</v>
      </c>
      <c r="I183" s="39">
        <f t="shared" si="0"/>
        <v>0</v>
      </c>
      <c r="J183" s="347">
        <f t="shared" si="2"/>
        <v>-1.9722497328813606</v>
      </c>
      <c r="K183" s="358">
        <f t="shared" si="10"/>
        <v>-2.7674793412364213E-3</v>
      </c>
      <c r="L183" s="353">
        <f t="shared" si="11"/>
        <v>-1.6767518012195592</v>
      </c>
      <c r="M183" s="353">
        <f t="shared" si="5"/>
        <v>-5.302354762643704</v>
      </c>
    </row>
    <row r="184" spans="1:13">
      <c r="A184" s="247">
        <v>42871</v>
      </c>
      <c r="B184" s="347">
        <f>'VaR ES domestic stock'!R202</f>
        <v>1.3807550079488529E-2</v>
      </c>
      <c r="C184" s="347">
        <f>'Bond Portfolio'!AA198</f>
        <v>8.9228625083559443E-4</v>
      </c>
      <c r="D184" s="349">
        <f>'VaR ES domestic stock'!H202</f>
        <v>-3.7854949972044437E-2</v>
      </c>
      <c r="E184" s="349">
        <f>'Bond Portfolio'!X198</f>
        <v>-0.89184988138076571</v>
      </c>
      <c r="F184" s="349">
        <f>'VaR ES domestic stock'!K202</f>
        <v>-4.9486491979423286E-2</v>
      </c>
      <c r="G184" s="349">
        <f>'Bond Portfolio'!AB198</f>
        <v>-2.3769709862697388</v>
      </c>
      <c r="H184" s="347">
        <f t="shared" si="9"/>
        <v>-0.62439820075142649</v>
      </c>
      <c r="I184" s="39">
        <f t="shared" si="0"/>
        <v>0</v>
      </c>
      <c r="J184" s="347">
        <f t="shared" si="2"/>
        <v>-1.974520481285567</v>
      </c>
      <c r="K184" s="358">
        <f t="shared" si="10"/>
        <v>4.7668653994314743E-3</v>
      </c>
      <c r="L184" s="353">
        <f t="shared" si="11"/>
        <v>-1.6787256379826441</v>
      </c>
      <c r="M184" s="353">
        <f t="shared" si="5"/>
        <v>-5.3085965825444257</v>
      </c>
    </row>
    <row r="185" spans="1:13">
      <c r="A185" s="247">
        <v>42870</v>
      </c>
      <c r="B185" s="347">
        <f>'VaR ES domestic stock'!R203</f>
        <v>-7.7237281853183249E-3</v>
      </c>
      <c r="C185" s="347">
        <f>'Bond Portfolio'!AA199</f>
        <v>-2.3587373148011848E-3</v>
      </c>
      <c r="D185" s="349">
        <f>'VaR ES domestic stock'!H203</f>
        <v>-3.7858816305204039E-2</v>
      </c>
      <c r="E185" s="349">
        <f>'Bond Portfolio'!X199</f>
        <v>-0.88882728394863797</v>
      </c>
      <c r="F185" s="349">
        <f>'VaR ES domestic stock'!K203</f>
        <v>-4.9464497877515543E-2</v>
      </c>
      <c r="G185" s="349">
        <f>'Bond Portfolio'!AB199</f>
        <v>-2.3689151166112512</v>
      </c>
      <c r="H185" s="347">
        <f t="shared" si="9"/>
        <v>-0.6222827548922788</v>
      </c>
      <c r="I185" s="39">
        <f t="shared" si="0"/>
        <v>0</v>
      </c>
      <c r="J185" s="347">
        <f t="shared" si="2"/>
        <v>-1.9678308541038887</v>
      </c>
      <c r="K185" s="358">
        <f t="shared" si="10"/>
        <v>-3.9682345759563271E-3</v>
      </c>
      <c r="L185" s="353">
        <f t="shared" si="11"/>
        <v>-1.6730799309911304</v>
      </c>
      <c r="M185" s="353">
        <f t="shared" si="5"/>
        <v>-5.2907432894493054</v>
      </c>
    </row>
    <row r="186" spans="1:13">
      <c r="A186" s="247">
        <v>42867</v>
      </c>
      <c r="B186" s="347">
        <f>'VaR ES domestic stock'!R204</f>
        <v>-8.2241306961201577E-3</v>
      </c>
      <c r="C186" s="347">
        <f>'Bond Portfolio'!AA200</f>
        <v>-1.2630950559555654E-3</v>
      </c>
      <c r="D186" s="349">
        <f>'VaR ES domestic stock'!H204</f>
        <v>-3.7849878538958916E-2</v>
      </c>
      <c r="E186" s="349">
        <f>'Bond Portfolio'!X200</f>
        <v>-0.89007355303334812</v>
      </c>
      <c r="F186" s="349">
        <f>'VaR ES domestic stock'!K204</f>
        <v>-4.9430109374393391E-2</v>
      </c>
      <c r="G186" s="349">
        <f>'Bond Portfolio'!AB200</f>
        <v>-2.3722366906981982</v>
      </c>
      <c r="H186" s="347">
        <f t="shared" si="9"/>
        <v>-0.62315494927353121</v>
      </c>
      <c r="I186" s="39">
        <f t="shared" si="0"/>
        <v>0</v>
      </c>
      <c r="J186" s="347">
        <f t="shared" si="2"/>
        <v>-1.9705889749110475</v>
      </c>
      <c r="K186" s="358">
        <f t="shared" si="10"/>
        <v>-3.3514057480049432E-3</v>
      </c>
      <c r="L186" s="353">
        <f t="shared" si="11"/>
        <v>-1.6753947163010565</v>
      </c>
      <c r="M186" s="353">
        <f t="shared" si="5"/>
        <v>-5.2980632833229713</v>
      </c>
    </row>
    <row r="187" spans="1:13">
      <c r="A187" s="247">
        <v>42866</v>
      </c>
      <c r="B187" s="347">
        <f>'VaR ES domestic stock'!R205</f>
        <v>-4.6857868247386809E-3</v>
      </c>
      <c r="C187" s="347">
        <f>'Bond Portfolio'!AA201</f>
        <v>1.2181389555085964E-3</v>
      </c>
      <c r="D187" s="349">
        <f>'VaR ES domestic stock'!H205</f>
        <v>-3.784279304207102E-2</v>
      </c>
      <c r="E187" s="349">
        <f>'Bond Portfolio'!X201</f>
        <v>-0.88981798952019242</v>
      </c>
      <c r="F187" s="349">
        <f>'VaR ES domestic stock'!K205</f>
        <v>-4.9440469247657839E-2</v>
      </c>
      <c r="G187" s="349">
        <f>'Bond Portfolio'!AB201</f>
        <v>-2.3715555591887338</v>
      </c>
      <c r="H187" s="347">
        <f t="shared" si="9"/>
        <v>-0.62297604578411458</v>
      </c>
      <c r="I187" s="39">
        <f t="shared" si="0"/>
        <v>0</v>
      </c>
      <c r="J187" s="347">
        <f t="shared" si="2"/>
        <v>-1.970023232403139</v>
      </c>
      <c r="K187" s="358">
        <f t="shared" si="10"/>
        <v>-5.5303877856558684E-4</v>
      </c>
      <c r="L187" s="353">
        <f t="shared" si="11"/>
        <v>-1.674921032206411</v>
      </c>
      <c r="M187" s="353">
        <f t="shared" si="5"/>
        <v>-5.2965653626924967</v>
      </c>
    </row>
    <row r="188" spans="1:13">
      <c r="A188" s="247">
        <v>42865</v>
      </c>
      <c r="B188" s="347">
        <f>'VaR ES domestic stock'!R206</f>
        <v>-8.8747591140297746E-3</v>
      </c>
      <c r="C188" s="347">
        <f>'Bond Portfolio'!AA202</f>
        <v>1.4797290437140731E-3</v>
      </c>
      <c r="D188" s="349">
        <f>'VaR ES domestic stock'!H206</f>
        <v>-3.77925055567341E-2</v>
      </c>
      <c r="E188" s="349">
        <f>'Bond Portfolio'!X202</f>
        <v>-0.89000751271192524</v>
      </c>
      <c r="F188" s="349">
        <f>'VaR ES domestic stock'!K206</f>
        <v>-4.9390071973616126E-2</v>
      </c>
      <c r="G188" s="349">
        <f>'Bond Portfolio'!AB202</f>
        <v>-2.3720606790944259</v>
      </c>
      <c r="H188" s="347">
        <f t="shared" si="9"/>
        <v>-0.62310841530817107</v>
      </c>
      <c r="I188" s="39">
        <f t="shared" si="0"/>
        <v>0</v>
      </c>
      <c r="J188" s="347">
        <f t="shared" si="2"/>
        <v>-1.9704418215919501</v>
      </c>
      <c r="K188" s="358">
        <f t="shared" si="10"/>
        <v>-1.626617403609081E-3</v>
      </c>
      <c r="L188" s="353">
        <f t="shared" si="11"/>
        <v>-1.6752594969581829</v>
      </c>
      <c r="M188" s="353">
        <f t="shared" si="5"/>
        <v>-5.2976356822157786</v>
      </c>
    </row>
    <row r="189" spans="1:13">
      <c r="A189" s="247">
        <v>42864</v>
      </c>
      <c r="B189" s="347">
        <f>'VaR ES domestic stock'!R207</f>
        <v>1.4252040485750244E-3</v>
      </c>
      <c r="C189" s="347">
        <f>'Bond Portfolio'!AA203</f>
        <v>4.2068249188820239E-4</v>
      </c>
      <c r="D189" s="349">
        <f>'VaR ES domestic stock'!H207</f>
        <v>-3.785571460606732E-2</v>
      </c>
      <c r="E189" s="349">
        <f>'Bond Portfolio'!X203</f>
        <v>-0.88694345942988528</v>
      </c>
      <c r="F189" s="349">
        <f>'VaR ES domestic stock'!K207</f>
        <v>-4.953060275452778E-2</v>
      </c>
      <c r="G189" s="349">
        <f>'Bond Portfolio'!AB203</f>
        <v>-2.3638943207152354</v>
      </c>
      <c r="H189" s="347">
        <f t="shared" si="9"/>
        <v>-0.6209642808342698</v>
      </c>
      <c r="I189" s="39">
        <f t="shared" si="0"/>
        <v>0</v>
      </c>
      <c r="J189" s="347">
        <f t="shared" si="2"/>
        <v>-1.9636614730447353</v>
      </c>
      <c r="K189" s="358">
        <f t="shared" si="10"/>
        <v>7.2203895889424888E-4</v>
      </c>
      <c r="L189" s="353">
        <f t="shared" si="11"/>
        <v>-1.669585205327023</v>
      </c>
      <c r="M189" s="353">
        <f t="shared" si="5"/>
        <v>-5.2796919965532823</v>
      </c>
    </row>
    <row r="190" spans="1:13">
      <c r="A190" s="247">
        <v>42863</v>
      </c>
      <c r="B190" s="347">
        <f>'VaR ES domestic stock'!R208</f>
        <v>1.2361923359514915E-2</v>
      </c>
      <c r="C190" s="347">
        <f>'Bond Portfolio'!AA204</f>
        <v>5.2408796846583616E-3</v>
      </c>
      <c r="D190" s="349">
        <f>'VaR ES domestic stock'!H208</f>
        <v>-3.7869585729253419E-2</v>
      </c>
      <c r="E190" s="349">
        <f>'Bond Portfolio'!X204</f>
        <v>-0.88606095884843228</v>
      </c>
      <c r="F190" s="349">
        <f>'VaR ES domestic stock'!K208</f>
        <v>-4.9458211805136057E-2</v>
      </c>
      <c r="G190" s="349">
        <f>'Bond Portfolio'!AB204</f>
        <v>-2.3615422676160835</v>
      </c>
      <c r="H190" s="347">
        <f t="shared" si="9"/>
        <v>-0.62034671004757092</v>
      </c>
      <c r="I190" s="39">
        <f t="shared" si="0"/>
        <v>0</v>
      </c>
      <c r="J190" s="347">
        <f t="shared" si="2"/>
        <v>-1.9617085427423848</v>
      </c>
      <c r="K190" s="358">
        <f t="shared" si="10"/>
        <v>7.3771927871153272E-3</v>
      </c>
      <c r="L190" s="353">
        <f t="shared" si="11"/>
        <v>-1.6679170508727994</v>
      </c>
      <c r="M190" s="353">
        <f t="shared" si="5"/>
        <v>-5.2744168289889801</v>
      </c>
    </row>
    <row r="191" spans="1:13">
      <c r="A191" s="247">
        <v>42860</v>
      </c>
      <c r="B191" s="347">
        <f>'VaR ES domestic stock'!R209</f>
        <v>2.3296522259189208E-2</v>
      </c>
      <c r="C191" s="347">
        <f>'Bond Portfolio'!AA205</f>
        <v>-1.9493884232943959E-3</v>
      </c>
      <c r="D191" s="349">
        <f>'VaR ES domestic stock'!H209</f>
        <v>-3.7614200962492329E-2</v>
      </c>
      <c r="E191" s="349">
        <f>'Bond Portfolio'!X205</f>
        <v>-0.87918107141921131</v>
      </c>
      <c r="F191" s="349">
        <f>'VaR ES domestic stock'!K209</f>
        <v>-4.9154085173789837E-2</v>
      </c>
      <c r="G191" s="349">
        <f>'Bond Portfolio'!AB205</f>
        <v>-2.3432058938053455</v>
      </c>
      <c r="H191" s="347">
        <f t="shared" si="9"/>
        <v>-0.61553019352243155</v>
      </c>
      <c r="I191" s="39">
        <f t="shared" si="0"/>
        <v>0</v>
      </c>
      <c r="J191" s="347">
        <f t="shared" si="2"/>
        <v>-1.9464773801351047</v>
      </c>
      <c r="K191" s="358">
        <f t="shared" si="10"/>
        <v>5.624384781450685E-3</v>
      </c>
      <c r="L191" s="353">
        <f t="shared" si="11"/>
        <v>-1.6549903512158786</v>
      </c>
      <c r="M191" s="353">
        <f t="shared" si="5"/>
        <v>-5.233539015444193</v>
      </c>
    </row>
    <row r="192" spans="1:13">
      <c r="A192" s="247">
        <v>42859</v>
      </c>
      <c r="B192" s="347">
        <f>'VaR ES domestic stock'!R210</f>
        <v>-6.7350134816222861E-3</v>
      </c>
      <c r="C192" s="347">
        <f>'Bond Portfolio'!AA206</f>
        <v>-4.3523270570660078E-3</v>
      </c>
      <c r="D192" s="349">
        <f>'VaR ES domestic stock'!H210</f>
        <v>-3.7636897015232505E-2</v>
      </c>
      <c r="E192" s="349">
        <f>'Bond Portfolio'!X206</f>
        <v>-0.87527074393255011</v>
      </c>
      <c r="F192" s="349">
        <f>'VaR ES domestic stock'!K210</f>
        <v>-4.9335202598616804E-2</v>
      </c>
      <c r="G192" s="349">
        <f>'Bond Portfolio'!AB206</f>
        <v>-2.3327840333816869</v>
      </c>
      <c r="H192" s="347">
        <f t="shared" si="9"/>
        <v>-0.61279355176258299</v>
      </c>
      <c r="I192" s="39">
        <f t="shared" si="0"/>
        <v>0</v>
      </c>
      <c r="J192" s="347">
        <f t="shared" si="2"/>
        <v>-1.9378233590340517</v>
      </c>
      <c r="K192" s="358">
        <f t="shared" si="10"/>
        <v>-5.0671329844328913E-3</v>
      </c>
      <c r="L192" s="353">
        <f t="shared" si="11"/>
        <v>-1.6477493841467659</v>
      </c>
      <c r="M192" s="353">
        <f t="shared" si="5"/>
        <v>-5.2106410670435235</v>
      </c>
    </row>
    <row r="193" spans="1:13">
      <c r="A193" s="247">
        <v>42858</v>
      </c>
      <c r="B193" s="347">
        <f>'VaR ES domestic stock'!R211</f>
        <v>-4.0642365836155428E-3</v>
      </c>
      <c r="C193" s="347">
        <f>'Bond Portfolio'!AA207</f>
        <v>-1.3204813490379497E-3</v>
      </c>
      <c r="D193" s="349">
        <f>'VaR ES domestic stock'!H211</f>
        <v>-3.8185281235651458E-2</v>
      </c>
      <c r="E193" s="349">
        <f>'Bond Portfolio'!X207</f>
        <v>-0.87915627156298504</v>
      </c>
      <c r="F193" s="349">
        <f>'VaR ES domestic stock'!K211</f>
        <v>-5.0034828579366947E-2</v>
      </c>
      <c r="G193" s="349">
        <f>'Bond Portfolio'!AB207</f>
        <v>-2.3431397968758687</v>
      </c>
      <c r="H193" s="347">
        <f t="shared" si="9"/>
        <v>-0.61551600127799544</v>
      </c>
      <c r="I193" s="39">
        <f t="shared" si="0"/>
        <v>0</v>
      </c>
      <c r="J193" s="347">
        <f t="shared" si="2"/>
        <v>-1.9464325003175766</v>
      </c>
      <c r="K193" s="358">
        <f t="shared" si="10"/>
        <v>-2.1436079194112273E-3</v>
      </c>
      <c r="L193" s="353">
        <f t="shared" si="11"/>
        <v>-1.6552083063869181</v>
      </c>
      <c r="M193" s="353">
        <f t="shared" si="5"/>
        <v>-5.2342282502124897</v>
      </c>
    </row>
    <row r="194" spans="1:13">
      <c r="A194" s="247">
        <v>42857</v>
      </c>
      <c r="B194" s="347">
        <f>'VaR ES domestic stock'!R212</f>
        <v>2.3349737995969956E-3</v>
      </c>
      <c r="C194" s="347">
        <f>'Bond Portfolio'!AA208</f>
        <v>1.4717238948402933E-3</v>
      </c>
      <c r="D194" s="349">
        <f>'VaR ES domestic stock'!H212</f>
        <v>-3.8246692883405167E-2</v>
      </c>
      <c r="E194" s="349">
        <f>'Bond Portfolio'!X208</f>
        <v>-0.88749935240081246</v>
      </c>
      <c r="F194" s="349">
        <f>'VaR ES domestic stock'!K212</f>
        <v>-5.0075922592770272E-2</v>
      </c>
      <c r="G194" s="349">
        <f>'Bond Portfolio'!AB208</f>
        <v>-2.3653758945663408</v>
      </c>
      <c r="H194" s="347">
        <f t="shared" si="9"/>
        <v>-0.62135549575689653</v>
      </c>
      <c r="I194" s="39">
        <f t="shared" si="0"/>
        <v>0</v>
      </c>
      <c r="J194" s="347">
        <f t="shared" si="2"/>
        <v>-1.9648986032548823</v>
      </c>
      <c r="K194" s="358">
        <f t="shared" si="10"/>
        <v>1.7306988662673041E-3</v>
      </c>
      <c r="L194" s="353">
        <f t="shared" si="11"/>
        <v>-1.6707859029742695</v>
      </c>
      <c r="M194" s="353">
        <f t="shared" si="5"/>
        <v>-5.2834889358997863</v>
      </c>
    </row>
    <row r="195" spans="1:13">
      <c r="A195" s="247">
        <v>42856</v>
      </c>
      <c r="B195" s="347">
        <f>'VaR ES domestic stock'!R213</f>
        <v>2.3068252037373636E-2</v>
      </c>
      <c r="C195" s="347">
        <f>'Bond Portfolio'!AA209</f>
        <v>4.7739233537300585E-3</v>
      </c>
      <c r="D195" s="349">
        <f>'VaR ES domestic stock'!H213</f>
        <v>-3.8218972678128078E-2</v>
      </c>
      <c r="E195" s="349">
        <f>'Bond Portfolio'!X209</f>
        <v>-0.88740565412358641</v>
      </c>
      <c r="F195" s="349">
        <f>'VaR ES domestic stock'!K213</f>
        <v>-5.0077293634777649E-2</v>
      </c>
      <c r="G195" s="349">
        <f>'Bond Portfolio'!AB209</f>
        <v>-2.3651261685854563</v>
      </c>
      <c r="H195" s="347">
        <f t="shared" si="9"/>
        <v>-0.62128976462201713</v>
      </c>
      <c r="I195" s="39">
        <f t="shared" si="0"/>
        <v>0</v>
      </c>
      <c r="J195" s="347">
        <f t="shared" si="2"/>
        <v>-1.9646907431554756</v>
      </c>
      <c r="K195" s="358">
        <f t="shared" si="10"/>
        <v>1.0262221958823132E-2</v>
      </c>
      <c r="L195" s="353">
        <f t="shared" si="11"/>
        <v>-1.6706115061002527</v>
      </c>
      <c r="M195" s="353">
        <f t="shared" si="5"/>
        <v>-5.2829374445610791</v>
      </c>
    </row>
    <row r="196" spans="1:13">
      <c r="A196" s="247">
        <v>42853</v>
      </c>
      <c r="B196" s="347">
        <f>'VaR ES domestic stock'!R214</f>
        <v>7.4858179107641261E-3</v>
      </c>
      <c r="C196" s="347">
        <f>'Bond Portfolio'!AA210</f>
        <v>-5.5144291753128627E-5</v>
      </c>
      <c r="D196" s="349">
        <f>'VaR ES domestic stock'!H214</f>
        <v>-3.8590512076152113E-2</v>
      </c>
      <c r="E196" s="349">
        <f>'Bond Portfolio'!X210</f>
        <v>-0.88436873261628413</v>
      </c>
      <c r="F196" s="349">
        <f>'VaR ES domestic stock'!K214</f>
        <v>-5.051608090136863E-2</v>
      </c>
      <c r="G196" s="349">
        <f>'Bond Portfolio'!AB210</f>
        <v>-2.3570321221981199</v>
      </c>
      <c r="H196" s="347">
        <f t="shared" si="9"/>
        <v>-0.61916635692548727</v>
      </c>
      <c r="I196" s="39">
        <f t="shared" si="0"/>
        <v>0</v>
      </c>
      <c r="J196" s="347">
        <f t="shared" si="2"/>
        <v>-1.9579759384333095</v>
      </c>
      <c r="K196" s="358">
        <f t="shared" si="10"/>
        <v>2.207144369002048E-3</v>
      </c>
      <c r="L196" s="353">
        <f t="shared" si="11"/>
        <v>-1.6650773098090943</v>
      </c>
      <c r="M196" s="353">
        <f t="shared" si="5"/>
        <v>-5.2654367792625623</v>
      </c>
    </row>
    <row r="197" spans="1:13">
      <c r="A197" s="247">
        <v>42852</v>
      </c>
      <c r="B197" s="347">
        <f>'VaR ES domestic stock'!R215</f>
        <v>8.4558498792609137E-3</v>
      </c>
      <c r="C197" s="347">
        <f>'Bond Portfolio'!AA211</f>
        <v>-4.5256205024579721E-4</v>
      </c>
      <c r="D197" s="349">
        <f>'VaR ES domestic stock'!H215</f>
        <v>-3.8796464895688998E-2</v>
      </c>
      <c r="E197" s="349">
        <f>'Bond Portfolio'!X211</f>
        <v>-0.88263082623148337</v>
      </c>
      <c r="F197" s="349">
        <f>'VaR ES domestic stock'!K215</f>
        <v>-5.0658705135963794E-2</v>
      </c>
      <c r="G197" s="349">
        <f>'Bond Portfolio'!AB211</f>
        <v>-2.3524002293877193</v>
      </c>
      <c r="H197" s="347">
        <f t="shared" si="9"/>
        <v>-0.6179511961836881</v>
      </c>
      <c r="I197" s="39">
        <f t="shared" si="0"/>
        <v>0</v>
      </c>
      <c r="J197" s="347">
        <f t="shared" si="2"/>
        <v>-1.9541332627660044</v>
      </c>
      <c r="K197" s="358">
        <f t="shared" si="10"/>
        <v>2.2199615286062164E-3</v>
      </c>
      <c r="L197" s="353">
        <f t="shared" si="11"/>
        <v>-1.6618777721121927</v>
      </c>
      <c r="M197" s="353">
        <f t="shared" si="5"/>
        <v>-5.255318952680784</v>
      </c>
    </row>
    <row r="198" spans="1:13">
      <c r="A198" s="247">
        <v>42851</v>
      </c>
      <c r="B198" s="347">
        <f>'VaR ES domestic stock'!R216</f>
        <v>-1.2811795522574854E-2</v>
      </c>
      <c r="C198" s="347">
        <f>'Bond Portfolio'!AA212</f>
        <v>-2.0121538224099345E-3</v>
      </c>
      <c r="D198" s="349">
        <f>'VaR ES domestic stock'!H216</f>
        <v>-3.8712048776379182E-2</v>
      </c>
      <c r="E198" s="349">
        <f>'Bond Portfolio'!X212</f>
        <v>-0.87965570471322707</v>
      </c>
      <c r="F198" s="349">
        <f>'VaR ES domestic stock'!K216</f>
        <v>-5.0573785211120187E-2</v>
      </c>
      <c r="G198" s="349">
        <f>'Bond Portfolio'!AB212</f>
        <v>-2.3444708932100058</v>
      </c>
      <c r="H198" s="347">
        <f t="shared" ref="H198:H257" si="12">-SQRT(($C$2^2)*(D198^2)+($C$3^2)*(E198^2))</f>
        <v>-0.61586850371955104</v>
      </c>
      <c r="I198" s="39">
        <f t="shared" si="0"/>
        <v>0</v>
      </c>
      <c r="J198" s="347">
        <f t="shared" si="2"/>
        <v>-1.9475472109136629</v>
      </c>
      <c r="K198" s="358">
        <f t="shared" ref="K198:K257" si="13">$C$2*B198+$C$3*C198</f>
        <v>-5.2520463324594105E-3</v>
      </c>
      <c r="L198" s="353">
        <f t="shared" ref="L198:L257" si="14">$C$2*F198+$C$3*G198</f>
        <v>-1.6563017608103401</v>
      </c>
      <c r="M198" s="353">
        <f t="shared" si="5"/>
        <v>-5.237686056708089</v>
      </c>
    </row>
    <row r="199" spans="1:13">
      <c r="A199" s="247">
        <v>42850</v>
      </c>
      <c r="B199" s="347">
        <f>'VaR ES domestic stock'!R217</f>
        <v>1.8889552762067476E-2</v>
      </c>
      <c r="C199" s="347">
        <f>'Bond Portfolio'!AA213</f>
        <v>3.6380668685360718E-3</v>
      </c>
      <c r="D199" s="349">
        <f>'VaR ES domestic stock'!H217</f>
        <v>-3.8598231856978728E-2</v>
      </c>
      <c r="E199" s="349">
        <f>'Bond Portfolio'!X213</f>
        <v>-0.88018564458911808</v>
      </c>
      <c r="F199" s="349">
        <f>'VaR ES domestic stock'!K217</f>
        <v>-5.0480434332693336E-2</v>
      </c>
      <c r="G199" s="349">
        <f>'Bond Portfolio'!AB213</f>
        <v>-2.3458832965031586</v>
      </c>
      <c r="H199" s="347">
        <f t="shared" si="12"/>
        <v>-0.6162387531600042</v>
      </c>
      <c r="I199" s="39">
        <f t="shared" si="0"/>
        <v>0</v>
      </c>
      <c r="J199" s="347">
        <f t="shared" si="2"/>
        <v>-1.9487180424478976</v>
      </c>
      <c r="K199" s="358">
        <f t="shared" si="13"/>
        <v>8.2135126365954925E-3</v>
      </c>
      <c r="L199" s="353">
        <f t="shared" si="14"/>
        <v>-1.6572624378520191</v>
      </c>
      <c r="M199" s="353">
        <f t="shared" si="5"/>
        <v>-5.2407239842556272</v>
      </c>
    </row>
    <row r="200" spans="1:13">
      <c r="A200" s="247">
        <v>42849</v>
      </c>
      <c r="B200" s="347">
        <f>'VaR ES domestic stock'!R218</f>
        <v>1.1076915121128206E-2</v>
      </c>
      <c r="C200" s="347">
        <f>'Bond Portfolio'!AA214</f>
        <v>5.4458296499850789E-3</v>
      </c>
      <c r="D200" s="349">
        <f>'VaR ES domestic stock'!H218</f>
        <v>-3.8636437983315147E-2</v>
      </c>
      <c r="E200" s="349">
        <f>'Bond Portfolio'!X214</f>
        <v>-0.87903593146672476</v>
      </c>
      <c r="F200" s="349">
        <f>'VaR ES domestic stock'!K218</f>
        <v>-5.052932979109323E-2</v>
      </c>
      <c r="G200" s="349">
        <f>'Bond Portfolio'!AB214</f>
        <v>-2.3428190647400378</v>
      </c>
      <c r="H200" s="347">
        <f t="shared" si="12"/>
        <v>-0.61543431201655785</v>
      </c>
      <c r="I200" s="39">
        <f t="shared" si="0"/>
        <v>0</v>
      </c>
      <c r="J200" s="347">
        <f t="shared" si="2"/>
        <v>-1.9461741761910569</v>
      </c>
      <c r="K200" s="358">
        <f t="shared" si="13"/>
        <v>7.1351552913280162E-3</v>
      </c>
      <c r="L200" s="353">
        <f t="shared" si="14"/>
        <v>-1.6551321442553544</v>
      </c>
      <c r="M200" s="353">
        <f t="shared" si="5"/>
        <v>-5.233987404405295</v>
      </c>
    </row>
    <row r="201" spans="1:13">
      <c r="A201" s="247">
        <v>42846</v>
      </c>
      <c r="B201" s="347">
        <f>'VaR ES domestic stock'!R219</f>
        <v>1.1177788802100254E-2</v>
      </c>
      <c r="C201" s="347">
        <f>'Bond Portfolio'!AA215</f>
        <v>1.0803543013606642E-3</v>
      </c>
      <c r="D201" s="349">
        <f>'VaR ES domestic stock'!H219</f>
        <v>-3.8603858466440634E-2</v>
      </c>
      <c r="E201" s="349">
        <f>'Bond Portfolio'!X215</f>
        <v>-0.87731514917813269</v>
      </c>
      <c r="F201" s="349">
        <f>'VaR ES domestic stock'!K219</f>
        <v>-5.0475835993327597E-2</v>
      </c>
      <c r="G201" s="349">
        <f>'Bond Portfolio'!AB215</f>
        <v>-2.3382328113143633</v>
      </c>
      <c r="H201" s="347">
        <f t="shared" si="12"/>
        <v>-0.61422979412343293</v>
      </c>
      <c r="I201" s="39">
        <f t="shared" si="0"/>
        <v>0</v>
      </c>
      <c r="J201" s="347">
        <f t="shared" si="2"/>
        <v>-1.9423651561663549</v>
      </c>
      <c r="K201" s="358">
        <f t="shared" si="13"/>
        <v>4.1095846515825409E-3</v>
      </c>
      <c r="L201" s="353">
        <f t="shared" si="14"/>
        <v>-1.6519057187180524</v>
      </c>
      <c r="M201" s="353">
        <f t="shared" si="5"/>
        <v>-5.2237845510064878</v>
      </c>
    </row>
    <row r="202" spans="1:13">
      <c r="A202" s="247">
        <v>42845</v>
      </c>
      <c r="B202" s="347">
        <f>'VaR ES domestic stock'!R220</f>
        <v>4.9731494918032531E-3</v>
      </c>
      <c r="C202" s="347">
        <f>'Bond Portfolio'!AA216</f>
        <v>-6.1079216106574297E-4</v>
      </c>
      <c r="D202" s="349">
        <f>'VaR ES domestic stock'!H220</f>
        <v>-3.9090452844245616E-2</v>
      </c>
      <c r="E202" s="349">
        <f>'Bond Portfolio'!X216</f>
        <v>-0.87998168172032432</v>
      </c>
      <c r="F202" s="349">
        <f>'VaR ES domestic stock'!K220</f>
        <v>-5.1178880903589401E-2</v>
      </c>
      <c r="G202" s="349">
        <f>'Bond Portfolio'!AB216</f>
        <v>-2.3453396917648273</v>
      </c>
      <c r="H202" s="347">
        <f t="shared" si="12"/>
        <v>-0.61609879743053619</v>
      </c>
      <c r="I202" s="39">
        <f t="shared" si="0"/>
        <v>0</v>
      </c>
      <c r="J202" s="347">
        <f t="shared" si="2"/>
        <v>-1.9482754635711885</v>
      </c>
      <c r="K202" s="358">
        <f t="shared" si="13"/>
        <v>1.0643903347949558E-3</v>
      </c>
      <c r="L202" s="353">
        <f t="shared" si="14"/>
        <v>-1.6570914485064558</v>
      </c>
      <c r="M202" s="353">
        <f t="shared" si="5"/>
        <v>-5.2401832684680256</v>
      </c>
    </row>
    <row r="203" spans="1:13">
      <c r="A203" s="247">
        <v>42844</v>
      </c>
      <c r="B203" s="347">
        <f>'VaR ES domestic stock'!R221</f>
        <v>-4.6049030388052746E-3</v>
      </c>
      <c r="C203" s="347">
        <f>'Bond Portfolio'!AA217</f>
        <v>8.4656655127668401E-4</v>
      </c>
      <c r="D203" s="349">
        <f>'VaR ES domestic stock'!H221</f>
        <v>-3.9451291999779328E-2</v>
      </c>
      <c r="E203" s="349">
        <f>'Bond Portfolio'!X217</f>
        <v>-0.88066918444025455</v>
      </c>
      <c r="F203" s="349">
        <f>'VaR ES domestic stock'!K221</f>
        <v>-5.1523116835093079E-2</v>
      </c>
      <c r="G203" s="349">
        <f>'Bond Portfolio'!AB217</f>
        <v>-2.3471720337905118</v>
      </c>
      <c r="H203" s="347">
        <f t="shared" si="12"/>
        <v>-0.61658203062264594</v>
      </c>
      <c r="I203" s="39">
        <f t="shared" si="0"/>
        <v>0</v>
      </c>
      <c r="J203" s="347">
        <f t="shared" si="2"/>
        <v>-1.9498035810992489</v>
      </c>
      <c r="K203" s="358">
        <f t="shared" si="13"/>
        <v>-7.8887432574790365E-4</v>
      </c>
      <c r="L203" s="353">
        <f t="shared" si="14"/>
        <v>-1.6584773587038861</v>
      </c>
      <c r="M203" s="353">
        <f t="shared" si="5"/>
        <v>-5.2445659013243588</v>
      </c>
    </row>
    <row r="204" spans="1:13">
      <c r="A204" s="247">
        <v>42843</v>
      </c>
      <c r="B204" s="347">
        <f>'VaR ES domestic stock'!R222</f>
        <v>-9.8757135379824897E-3</v>
      </c>
      <c r="C204" s="347">
        <f>'Bond Portfolio'!AA218</f>
        <v>5.1289659989950387E-4</v>
      </c>
      <c r="D204" s="349">
        <f>'VaR ES domestic stock'!H222</f>
        <v>-3.9158964132754041E-2</v>
      </c>
      <c r="E204" s="349">
        <f>'Bond Portfolio'!X218</f>
        <v>-0.88037915532259847</v>
      </c>
      <c r="F204" s="349">
        <f>'VaR ES domestic stock'!K222</f>
        <v>-5.1485054335802138E-2</v>
      </c>
      <c r="G204" s="349">
        <f>'Bond Portfolio'!AB218</f>
        <v>-2.3463990440618203</v>
      </c>
      <c r="H204" s="347">
        <f t="shared" si="12"/>
        <v>-0.61637736995648706</v>
      </c>
      <c r="I204" s="39">
        <f t="shared" si="0"/>
        <v>0</v>
      </c>
      <c r="J204" s="347">
        <f t="shared" si="2"/>
        <v>-1.9491563872467395</v>
      </c>
      <c r="K204" s="358">
        <f t="shared" si="13"/>
        <v>-2.6036864414650941E-3</v>
      </c>
      <c r="L204" s="353">
        <f t="shared" si="14"/>
        <v>-1.6579248471440147</v>
      </c>
      <c r="M204" s="353">
        <f t="shared" si="5"/>
        <v>-5.242818706361593</v>
      </c>
    </row>
    <row r="205" spans="1:13">
      <c r="A205" s="247">
        <v>42842</v>
      </c>
      <c r="B205" s="347">
        <f>'VaR ES domestic stock'!R223</f>
        <v>1.5624334871768837E-3</v>
      </c>
      <c r="C205" s="347">
        <f>'Bond Portfolio'!AA219</f>
        <v>3.3906766526299315E-3</v>
      </c>
      <c r="D205" s="349">
        <f>'VaR ES domestic stock'!H223</f>
        <v>-3.9168232542362368E-2</v>
      </c>
      <c r="E205" s="349">
        <f>'Bond Portfolio'!X219</f>
        <v>-0.87911761649417153</v>
      </c>
      <c r="F205" s="349">
        <f>'VaR ES domestic stock'!K223</f>
        <v>-5.1519405251950923E-2</v>
      </c>
      <c r="G205" s="349">
        <f>'Bond Portfolio'!AB219</f>
        <v>-2.3430367728367782</v>
      </c>
      <c r="H205" s="347">
        <f t="shared" si="12"/>
        <v>-0.61549450648932436</v>
      </c>
      <c r="I205" s="39">
        <f t="shared" si="0"/>
        <v>0</v>
      </c>
      <c r="J205" s="347">
        <f t="shared" si="2"/>
        <v>-1.9463645278275521</v>
      </c>
      <c r="K205" s="358">
        <f t="shared" si="13"/>
        <v>2.8422037029940169E-3</v>
      </c>
      <c r="L205" s="353">
        <f t="shared" si="14"/>
        <v>-1.6555815625613299</v>
      </c>
      <c r="M205" s="353">
        <f t="shared" si="5"/>
        <v>-5.2354085898743516</v>
      </c>
    </row>
    <row r="206" spans="1:13">
      <c r="A206" s="247">
        <v>42838</v>
      </c>
      <c r="B206" s="347">
        <f>'VaR ES domestic stock'!R224</f>
        <v>-2.9283495097533808E-3</v>
      </c>
      <c r="C206" s="347">
        <f>'Bond Portfolio'!AA220</f>
        <v>-8.3564340877195775E-4</v>
      </c>
      <c r="D206" s="349">
        <f>'VaR ES domestic stock'!H224</f>
        <v>-3.922661276549777E-2</v>
      </c>
      <c r="E206" s="349">
        <f>'Bond Portfolio'!X220</f>
        <v>-0.87555228229387905</v>
      </c>
      <c r="F206" s="349">
        <f>'VaR ES domestic stock'!K224</f>
        <v>-5.1567171736405709E-2</v>
      </c>
      <c r="G206" s="349">
        <f>'Bond Portfolio'!AB220</f>
        <v>-2.3335343934258734</v>
      </c>
      <c r="H206" s="347">
        <f t="shared" si="12"/>
        <v>-0.6129995652267014</v>
      </c>
      <c r="I206" s="39">
        <f t="shared" si="0"/>
        <v>0</v>
      </c>
      <c r="J206" s="347">
        <f t="shared" si="2"/>
        <v>-1.9384748308093274</v>
      </c>
      <c r="K206" s="358">
        <f t="shared" si="13"/>
        <v>-1.4634552390663845E-3</v>
      </c>
      <c r="L206" s="353">
        <f t="shared" si="14"/>
        <v>-1.6489442269190331</v>
      </c>
      <c r="M206" s="353">
        <f t="shared" si="5"/>
        <v>-5.2144194916496778</v>
      </c>
    </row>
    <row r="207" spans="1:13">
      <c r="A207" s="247">
        <v>42837</v>
      </c>
      <c r="B207" s="347">
        <f>'VaR ES domestic stock'!R225</f>
        <v>-1.4865095757507853E-2</v>
      </c>
      <c r="C207" s="347">
        <f>'Bond Portfolio'!AA221</f>
        <v>-1.6866727963745776E-3</v>
      </c>
      <c r="D207" s="349">
        <f>'VaR ES domestic stock'!H225</f>
        <v>-3.9210249990599959E-2</v>
      </c>
      <c r="E207" s="349">
        <f>'Bond Portfolio'!X221</f>
        <v>-0.87528462700751308</v>
      </c>
      <c r="F207" s="349">
        <f>'VaR ES domestic stock'!K225</f>
        <v>-5.1538209505488472E-2</v>
      </c>
      <c r="G207" s="349">
        <f>'Bond Portfolio'!AB221</f>
        <v>-2.3328210347505003</v>
      </c>
      <c r="H207" s="347">
        <f t="shared" si="12"/>
        <v>-0.61281214681864216</v>
      </c>
      <c r="I207" s="39">
        <f t="shared" si="0"/>
        <v>0</v>
      </c>
      <c r="J207" s="347">
        <f t="shared" si="2"/>
        <v>-1.9378821617644171</v>
      </c>
      <c r="K207" s="358">
        <f t="shared" si="13"/>
        <v>-5.6401996847145596E-3</v>
      </c>
      <c r="L207" s="353">
        <f t="shared" si="14"/>
        <v>-1.6484361871769966</v>
      </c>
      <c r="M207" s="353">
        <f t="shared" si="5"/>
        <v>-5.2128129289229577</v>
      </c>
    </row>
    <row r="208" spans="1:13">
      <c r="A208" s="247">
        <v>42836</v>
      </c>
      <c r="B208" s="347">
        <f>'VaR ES domestic stock'!R226</f>
        <v>1.4204719098064979E-3</v>
      </c>
      <c r="C208" s="347">
        <f>'Bond Portfolio'!AA222</f>
        <v>-2.455060921451313E-3</v>
      </c>
      <c r="D208" s="349">
        <f>'VaR ES domestic stock'!H226</f>
        <v>-3.91438472046967E-2</v>
      </c>
      <c r="E208" s="349">
        <f>'Bond Portfolio'!X222</f>
        <v>-0.8753456991605586</v>
      </c>
      <c r="F208" s="349">
        <f>'VaR ES domestic stock'!K226</f>
        <v>-5.1547857892291299E-2</v>
      </c>
      <c r="G208" s="349">
        <f>'Bond Portfolio'!AB222</f>
        <v>-2.3329838051212644</v>
      </c>
      <c r="H208" s="347">
        <f t="shared" si="12"/>
        <v>-0.61285450741486203</v>
      </c>
      <c r="I208" s="39">
        <f t="shared" si="0"/>
        <v>0</v>
      </c>
      <c r="J208" s="347">
        <f t="shared" si="2"/>
        <v>-1.9380161177315147</v>
      </c>
      <c r="K208" s="358">
        <f t="shared" si="13"/>
        <v>-1.2924010720739695E-3</v>
      </c>
      <c r="L208" s="353">
        <f t="shared" si="14"/>
        <v>-1.6485530209525723</v>
      </c>
      <c r="M208" s="353">
        <f t="shared" si="5"/>
        <v>-5.213182389761414</v>
      </c>
    </row>
    <row r="209" spans="1:13">
      <c r="A209" s="247">
        <v>42835</v>
      </c>
      <c r="B209" s="347">
        <f>'VaR ES domestic stock'!R227</f>
        <v>1.607441785397672E-2</v>
      </c>
      <c r="C209" s="347">
        <f>'Bond Portfolio'!AA223</f>
        <v>-3.5222719023172422E-3</v>
      </c>
      <c r="D209" s="349">
        <f>'VaR ES domestic stock'!H227</f>
        <v>-3.9062631800008206E-2</v>
      </c>
      <c r="E209" s="349">
        <f>'Bond Portfolio'!X223</f>
        <v>-0.87539836843904484</v>
      </c>
      <c r="F209" s="349">
        <f>'VaR ES domestic stock'!K227</f>
        <v>-5.1467843445090734E-2</v>
      </c>
      <c r="G209" s="349">
        <f>'Bond Portfolio'!AB223</f>
        <v>-2.3331241800312612</v>
      </c>
      <c r="H209" s="347">
        <f t="shared" si="12"/>
        <v>-0.61289090279306335</v>
      </c>
      <c r="I209" s="39">
        <f t="shared" si="0"/>
        <v>0</v>
      </c>
      <c r="J209" s="347">
        <f t="shared" si="2"/>
        <v>-1.9381312100229342</v>
      </c>
      <c r="K209" s="358">
        <f t="shared" si="13"/>
        <v>2.3567350245709464E-3</v>
      </c>
      <c r="L209" s="353">
        <f t="shared" si="14"/>
        <v>-1.64862727905541</v>
      </c>
      <c r="M209" s="353">
        <f t="shared" si="5"/>
        <v>-5.2134172145011037</v>
      </c>
    </row>
    <row r="210" spans="1:13">
      <c r="A210" s="247">
        <v>42832</v>
      </c>
      <c r="B210" s="347">
        <f>'VaR ES domestic stock'!R228</f>
        <v>7.3843297542818048E-3</v>
      </c>
      <c r="C210" s="347">
        <f>'Bond Portfolio'!AA224</f>
        <v>1.8947107550308928E-3</v>
      </c>
      <c r="D210" s="349">
        <f>'VaR ES domestic stock'!H228</f>
        <v>-3.9090560737499287E-2</v>
      </c>
      <c r="E210" s="349">
        <f>'Bond Portfolio'!X224</f>
        <v>-0.87822898257506987</v>
      </c>
      <c r="F210" s="349">
        <f>'VaR ES domestic stock'!K228</f>
        <v>-5.1524187799874513E-2</v>
      </c>
      <c r="G210" s="349">
        <f>'Bond Portfolio'!AB224</f>
        <v>-2.3406683730789068</v>
      </c>
      <c r="H210" s="347">
        <f t="shared" si="12"/>
        <v>-0.61487213136843522</v>
      </c>
      <c r="I210" s="39">
        <f t="shared" si="0"/>
        <v>0</v>
      </c>
      <c r="J210" s="347">
        <f t="shared" si="2"/>
        <v>-1.9443964048865199</v>
      </c>
      <c r="K210" s="358">
        <f t="shared" si="13"/>
        <v>3.541596454806166E-3</v>
      </c>
      <c r="L210" s="353">
        <f t="shared" si="14"/>
        <v>-1.6539251174951972</v>
      </c>
      <c r="M210" s="353">
        <f t="shared" si="5"/>
        <v>-5.2301704506464244</v>
      </c>
    </row>
    <row r="211" spans="1:13">
      <c r="A211" s="247">
        <v>42831</v>
      </c>
      <c r="B211" s="347">
        <f>'VaR ES domestic stock'!R229</f>
        <v>-5.2698128407296495E-3</v>
      </c>
      <c r="C211" s="347">
        <f>'Bond Portfolio'!AA225</f>
        <v>1.6283232521472346E-3</v>
      </c>
      <c r="D211" s="349">
        <f>'VaR ES domestic stock'!H229</f>
        <v>-3.932665115293428E-2</v>
      </c>
      <c r="E211" s="349">
        <f>'Bond Portfolio'!X225</f>
        <v>-0.88440619486015382</v>
      </c>
      <c r="F211" s="349">
        <f>'VaR ES domestic stock'!K229</f>
        <v>-5.1804255119592302E-2</v>
      </c>
      <c r="G211" s="349">
        <f>'Bond Portfolio'!AB225</f>
        <v>-2.3571319671032076</v>
      </c>
      <c r="H211" s="347">
        <f t="shared" si="12"/>
        <v>-0.61919674439762629</v>
      </c>
      <c r="I211" s="39">
        <f t="shared" si="0"/>
        <v>0</v>
      </c>
      <c r="J211" s="347">
        <f t="shared" si="2"/>
        <v>-1.9580720320576037</v>
      </c>
      <c r="K211" s="358">
        <f t="shared" si="13"/>
        <v>-4.4111757571583068E-4</v>
      </c>
      <c r="L211" s="353">
        <f t="shared" si="14"/>
        <v>-1.6655336535081231</v>
      </c>
      <c r="M211" s="353">
        <f t="shared" si="5"/>
        <v>-5.2668798647473603</v>
      </c>
    </row>
    <row r="212" spans="1:13">
      <c r="A212" s="247">
        <v>42830</v>
      </c>
      <c r="B212" s="347">
        <f>'VaR ES domestic stock'!R230</f>
        <v>-7.92937026951397E-3</v>
      </c>
      <c r="C212" s="347">
        <f>'Bond Portfolio'!AA226</f>
        <v>6.2199580790744946E-4</v>
      </c>
      <c r="D212" s="349">
        <f>'VaR ES domestic stock'!H230</f>
        <v>-3.9576607762808039E-2</v>
      </c>
      <c r="E212" s="349">
        <f>'Bond Portfolio'!X226</f>
        <v>-0.88458826526040446</v>
      </c>
      <c r="F212" s="349">
        <f>'VaR ES domestic stock'!K230</f>
        <v>-5.2091297020775099E-2</v>
      </c>
      <c r="G212" s="349">
        <f>'Bond Portfolio'!AB226</f>
        <v>-2.3576172237230595</v>
      </c>
      <c r="H212" s="347">
        <f t="shared" si="12"/>
        <v>-0.61932560356990141</v>
      </c>
      <c r="I212" s="39">
        <f t="shared" si="0"/>
        <v>0</v>
      </c>
      <c r="J212" s="347">
        <f t="shared" si="2"/>
        <v>-1.9584795205393972</v>
      </c>
      <c r="K212" s="358">
        <f t="shared" si="13"/>
        <v>-1.9434140153189762E-3</v>
      </c>
      <c r="L212" s="353">
        <f t="shared" si="14"/>
        <v>-1.6659594457123741</v>
      </c>
      <c r="M212" s="353">
        <f t="shared" si="5"/>
        <v>-5.2682263379227372</v>
      </c>
    </row>
    <row r="213" spans="1:13">
      <c r="A213" s="247">
        <v>42829</v>
      </c>
      <c r="B213" s="347">
        <f>'VaR ES domestic stock'!R231</f>
        <v>5.4756121207706794E-3</v>
      </c>
      <c r="C213" s="347">
        <f>'Bond Portfolio'!AA227</f>
        <v>-8.4962707772817669E-4</v>
      </c>
      <c r="D213" s="349">
        <f>'VaR ES domestic stock'!H231</f>
        <v>-3.9746887123668466E-2</v>
      </c>
      <c r="E213" s="349">
        <f>'Bond Portfolio'!X227</f>
        <v>-0.8848737418015139</v>
      </c>
      <c r="F213" s="349">
        <f>'VaR ES domestic stock'!K231</f>
        <v>-5.2203588965695394E-2</v>
      </c>
      <c r="G213" s="349">
        <f>'Bond Portfolio'!AB227</f>
        <v>-2.3583780798599996</v>
      </c>
      <c r="H213" s="347">
        <f t="shared" si="12"/>
        <v>-0.6195263815438774</v>
      </c>
      <c r="I213" s="39">
        <f t="shared" si="0"/>
        <v>0</v>
      </c>
      <c r="J213" s="347">
        <f t="shared" si="2"/>
        <v>-1.9591144362411554</v>
      </c>
      <c r="K213" s="358">
        <f t="shared" si="13"/>
        <v>1.0479446818214802E-3</v>
      </c>
      <c r="L213" s="353">
        <f t="shared" si="14"/>
        <v>-1.6665257325917082</v>
      </c>
      <c r="M213" s="353">
        <f t="shared" si="5"/>
        <v>-5.2700170942705018</v>
      </c>
    </row>
    <row r="214" spans="1:13">
      <c r="A214" s="247">
        <v>42828</v>
      </c>
      <c r="B214" s="347">
        <f>'VaR ES domestic stock'!R232</f>
        <v>1.2904157203985257E-2</v>
      </c>
      <c r="C214" s="347">
        <f>'Bond Portfolio'!AA228</f>
        <v>-2.4205112584043675E-3</v>
      </c>
      <c r="D214" s="349">
        <f>'VaR ES domestic stock'!H232</f>
        <v>-3.9770599003240752E-2</v>
      </c>
      <c r="E214" s="349">
        <f>'Bond Portfolio'!X228</f>
        <v>-0.8874854508655714</v>
      </c>
      <c r="F214" s="349">
        <f>'VaR ES domestic stock'!K232</f>
        <v>-5.2204865506818174E-2</v>
      </c>
      <c r="G214" s="349">
        <f>'Bond Portfolio'!AB228</f>
        <v>-2.3653388439969318</v>
      </c>
      <c r="H214" s="347">
        <f t="shared" si="12"/>
        <v>-0.62135437677955518</v>
      </c>
      <c r="I214" s="39">
        <f t="shared" si="0"/>
        <v>0</v>
      </c>
      <c r="J214" s="347">
        <f t="shared" si="2"/>
        <v>-1.9648950647378334</v>
      </c>
      <c r="K214" s="358">
        <f t="shared" si="13"/>
        <v>2.1768892803125197E-3</v>
      </c>
      <c r="L214" s="353">
        <f t="shared" si="14"/>
        <v>-1.6713986504498977</v>
      </c>
      <c r="M214" s="353">
        <f t="shared" si="5"/>
        <v>-5.2854266135532892</v>
      </c>
    </row>
    <row r="215" spans="1:13">
      <c r="A215" s="247">
        <v>42825</v>
      </c>
      <c r="B215" s="347">
        <f>'VaR ES domestic stock'!R233</f>
        <v>-9.4592884624384206E-3</v>
      </c>
      <c r="C215" s="347">
        <f>'Bond Portfolio'!AA229</f>
        <v>2.3000465797569092E-3</v>
      </c>
      <c r="D215" s="349">
        <f>'VaR ES domestic stock'!H233</f>
        <v>-3.9776660826266533E-2</v>
      </c>
      <c r="E215" s="349">
        <f>'Bond Portfolio'!X229</f>
        <v>-0.89054044028500889</v>
      </c>
      <c r="F215" s="349">
        <f>'VaR ES domestic stock'!K233</f>
        <v>-5.2169853715235498E-2</v>
      </c>
      <c r="G215" s="349">
        <f>'Bond Portfolio'!AB229</f>
        <v>-2.3734810452406228</v>
      </c>
      <c r="H215" s="347">
        <f t="shared" si="12"/>
        <v>-0.62349251124681715</v>
      </c>
      <c r="I215" s="39">
        <f t="shared" si="0"/>
        <v>0</v>
      </c>
      <c r="J215" s="347">
        <f t="shared" si="2"/>
        <v>-1.971656439598092</v>
      </c>
      <c r="K215" s="358">
        <f t="shared" si="13"/>
        <v>-1.2277539329016898E-3</v>
      </c>
      <c r="L215" s="353">
        <f t="shared" si="14"/>
        <v>-1.6770876877830063</v>
      </c>
      <c r="M215" s="353">
        <f t="shared" si="5"/>
        <v>-5.3034169292196429</v>
      </c>
    </row>
    <row r="216" spans="1:13">
      <c r="A216" s="247">
        <v>42824</v>
      </c>
      <c r="B216" s="347">
        <f>'VaR ES domestic stock'!R234</f>
        <v>1.7096267829994627E-3</v>
      </c>
      <c r="C216" s="347">
        <f>'Bond Portfolio'!AA230</f>
        <v>2.0947912099678057E-4</v>
      </c>
      <c r="D216" s="349">
        <f>'VaR ES domestic stock'!H234</f>
        <v>-3.9925074707916189E-2</v>
      </c>
      <c r="E216" s="349">
        <f>'Bond Portfolio'!X230</f>
        <v>-0.90542060332089613</v>
      </c>
      <c r="F216" s="349">
        <f>'VaR ES domestic stock'!K234</f>
        <v>-5.2459227518008453E-2</v>
      </c>
      <c r="G216" s="349">
        <f>'Bond Portfolio'!AB230</f>
        <v>-2.4131398673649334</v>
      </c>
      <c r="H216" s="347">
        <f t="shared" si="12"/>
        <v>-0.63390758854343032</v>
      </c>
      <c r="I216" s="39">
        <f t="shared" si="0"/>
        <v>0</v>
      </c>
      <c r="J216" s="347">
        <f t="shared" si="2"/>
        <v>-2.0045918058620988</v>
      </c>
      <c r="K216" s="358">
        <f t="shared" si="13"/>
        <v>6.5952341959758516E-4</v>
      </c>
      <c r="L216" s="353">
        <f t="shared" si="14"/>
        <v>-1.7049356754108558</v>
      </c>
      <c r="M216" s="353">
        <f t="shared" si="5"/>
        <v>-5.3914799983758366</v>
      </c>
    </row>
    <row r="217" spans="1:13">
      <c r="A217" s="247">
        <v>42823</v>
      </c>
      <c r="B217" s="347">
        <f>'VaR ES domestic stock'!R235</f>
        <v>3.7501124029228452E-3</v>
      </c>
      <c r="C217" s="347">
        <f>'Bond Portfolio'!AA231</f>
        <v>-8.6880624986929167E-4</v>
      </c>
      <c r="D217" s="349">
        <f>'VaR ES domestic stock'!H235</f>
        <v>-4.0075208387295676E-2</v>
      </c>
      <c r="E217" s="349">
        <f>'Bond Portfolio'!X231</f>
        <v>-0.90509537989295552</v>
      </c>
      <c r="F217" s="349">
        <f>'VaR ES domestic stock'!K235</f>
        <v>-5.2570830271605362E-2</v>
      </c>
      <c r="G217" s="349">
        <f>'Bond Portfolio'!AB231</f>
        <v>-2.4122730772599965</v>
      </c>
      <c r="H217" s="347">
        <f t="shared" si="12"/>
        <v>-0.63368082572712159</v>
      </c>
      <c r="I217" s="39">
        <f t="shared" si="0"/>
        <v>0</v>
      </c>
      <c r="J217" s="347">
        <f t="shared" si="2"/>
        <v>-2.0038747188739285</v>
      </c>
      <c r="K217" s="358">
        <f t="shared" si="13"/>
        <v>5.1686934596834944E-4</v>
      </c>
      <c r="L217" s="353">
        <f t="shared" si="14"/>
        <v>-1.7043624031634792</v>
      </c>
      <c r="M217" s="353">
        <f t="shared" si="5"/>
        <v>-5.3896671523547637</v>
      </c>
    </row>
    <row r="218" spans="1:13">
      <c r="A218" s="247">
        <v>42822</v>
      </c>
      <c r="B218" s="347">
        <f>'VaR ES domestic stock'!R236</f>
        <v>7.3455736963982787E-3</v>
      </c>
      <c r="C218" s="347">
        <f>'Bond Portfolio'!AA232</f>
        <v>2.0227909795520471E-3</v>
      </c>
      <c r="D218" s="349">
        <f>'VaR ES domestic stock'!H236</f>
        <v>-4.0153363065150424E-2</v>
      </c>
      <c r="E218" s="349">
        <f>'Bond Portfolio'!X232</f>
        <v>-0.90755782661906592</v>
      </c>
      <c r="F218" s="349">
        <f>'VaR ES domestic stock'!K236</f>
        <v>-5.2639144639862891E-2</v>
      </c>
      <c r="G218" s="349">
        <f>'Bond Portfolio'!AB232</f>
        <v>-2.4188360252912697</v>
      </c>
      <c r="H218" s="347">
        <f t="shared" si="12"/>
        <v>-0.63540467308092385</v>
      </c>
      <c r="I218" s="39">
        <f t="shared" si="0"/>
        <v>0</v>
      </c>
      <c r="J218" s="347">
        <f t="shared" si="2"/>
        <v>-2.0093260028503979</v>
      </c>
      <c r="K218" s="358">
        <f t="shared" si="13"/>
        <v>3.6196257946059162E-3</v>
      </c>
      <c r="L218" s="353">
        <f t="shared" si="14"/>
        <v>-1.7089769610958474</v>
      </c>
      <c r="M218" s="353">
        <f t="shared" si="5"/>
        <v>-5.4042596658158439</v>
      </c>
    </row>
    <row r="219" spans="1:13">
      <c r="A219" s="247">
        <v>42821</v>
      </c>
      <c r="B219" s="347">
        <f>'VaR ES domestic stock'!R237</f>
        <v>4.6964671087862397E-3</v>
      </c>
      <c r="C219" s="347">
        <f>'Bond Portfolio'!AA233</f>
        <v>1.5529780916787583E-3</v>
      </c>
      <c r="D219" s="349">
        <f>'VaR ES domestic stock'!H237</f>
        <v>-4.0245468783661323E-2</v>
      </c>
      <c r="E219" s="349">
        <f>'Bond Portfolio'!X233</f>
        <v>-0.90551365752663748</v>
      </c>
      <c r="F219" s="349">
        <f>'VaR ES domestic stock'!K237</f>
        <v>-5.2776137229179579E-2</v>
      </c>
      <c r="G219" s="349">
        <f>'Bond Portfolio'!AB233</f>
        <v>-2.413387876757338</v>
      </c>
      <c r="H219" s="347">
        <f t="shared" si="12"/>
        <v>-0.63397453808662296</v>
      </c>
      <c r="I219" s="39">
        <f t="shared" si="0"/>
        <v>0</v>
      </c>
      <c r="J219" s="347">
        <f t="shared" si="2"/>
        <v>-2.0048035189068951</v>
      </c>
      <c r="K219" s="358">
        <f t="shared" si="13"/>
        <v>2.4960247968110029E-3</v>
      </c>
      <c r="L219" s="353">
        <f t="shared" si="14"/>
        <v>-1.7052043548988904</v>
      </c>
      <c r="M219" s="353">
        <f t="shared" si="5"/>
        <v>-5.3923296375185945</v>
      </c>
    </row>
    <row r="220" spans="1:13">
      <c r="A220" s="247">
        <v>42818</v>
      </c>
      <c r="B220" s="347">
        <f>'VaR ES domestic stock'!R238</f>
        <v>-2.0959719216888622E-4</v>
      </c>
      <c r="C220" s="347">
        <f>'Bond Portfolio'!AA234</f>
        <v>1.9305942435465795E-4</v>
      </c>
      <c r="D220" s="349">
        <f>'VaR ES domestic stock'!H238</f>
        <v>-4.0594930461472341E-2</v>
      </c>
      <c r="E220" s="349">
        <f>'Bond Portfolio'!X234</f>
        <v>-0.90339468482482976</v>
      </c>
      <c r="F220" s="349">
        <f>'VaR ES domestic stock'!K238</f>
        <v>-5.318902583390521E-2</v>
      </c>
      <c r="G220" s="349">
        <f>'Bond Portfolio'!AB234</f>
        <v>-2.4077403605799557</v>
      </c>
      <c r="H220" s="347">
        <f t="shared" si="12"/>
        <v>-0.63249353678381937</v>
      </c>
      <c r="I220" s="39">
        <f t="shared" si="0"/>
        <v>0</v>
      </c>
      <c r="J220" s="347">
        <f t="shared" si="2"/>
        <v>-2.0001201815723593</v>
      </c>
      <c r="K220" s="358">
        <f t="shared" si="13"/>
        <v>7.2262439397594678E-5</v>
      </c>
      <c r="L220" s="353">
        <f t="shared" si="14"/>
        <v>-1.7013749601561405</v>
      </c>
      <c r="M220" s="353">
        <f t="shared" si="5"/>
        <v>-5.3802200280716299</v>
      </c>
    </row>
    <row r="221" spans="1:13">
      <c r="A221" s="247">
        <v>42817</v>
      </c>
      <c r="B221" s="347">
        <f>'VaR ES domestic stock'!R239</f>
        <v>8.559928073679491E-3</v>
      </c>
      <c r="C221" s="347">
        <f>'Bond Portfolio'!AA235</f>
        <v>-1.9075170293340049E-3</v>
      </c>
      <c r="D221" s="349">
        <f>'VaR ES domestic stock'!H239</f>
        <v>-4.0648726826869805E-2</v>
      </c>
      <c r="E221" s="349">
        <f>'Bond Portfolio'!X235</f>
        <v>-0.90390489711159405</v>
      </c>
      <c r="F221" s="349">
        <f>'VaR ES domestic stock'!K239</f>
        <v>-5.3122642281416721E-2</v>
      </c>
      <c r="G221" s="349">
        <f>'Bond Portfolio'!AB235</f>
        <v>-2.4091001856220351</v>
      </c>
      <c r="H221" s="347">
        <f t="shared" si="12"/>
        <v>-0.63285092999084358</v>
      </c>
      <c r="I221" s="39">
        <f t="shared" si="0"/>
        <v>0</v>
      </c>
      <c r="J221" s="347">
        <f t="shared" si="2"/>
        <v>-2.0012503581268279</v>
      </c>
      <c r="K221" s="358">
        <f t="shared" si="13"/>
        <v>1.232716501570044E-3</v>
      </c>
      <c r="L221" s="353">
        <f t="shared" si="14"/>
        <v>-1.7023069226198495</v>
      </c>
      <c r="M221" s="353">
        <f t="shared" si="5"/>
        <v>-5.3831671521507323</v>
      </c>
    </row>
    <row r="222" spans="1:13">
      <c r="A222" s="247">
        <v>42816</v>
      </c>
      <c r="B222" s="347">
        <f>'VaR ES domestic stock'!R240</f>
        <v>7.4763857069591435E-3</v>
      </c>
      <c r="C222" s="347">
        <f>'Bond Portfolio'!AA236</f>
        <v>-9.5499063185711108E-4</v>
      </c>
      <c r="D222" s="349">
        <f>'VaR ES domestic stock'!H240</f>
        <v>-4.0638270482284598E-2</v>
      </c>
      <c r="E222" s="349">
        <f>'Bond Portfolio'!X236</f>
        <v>-0.91690085935429133</v>
      </c>
      <c r="F222" s="349">
        <f>'VaR ES domestic stock'!K240</f>
        <v>-5.3171326766224838E-2</v>
      </c>
      <c r="G222" s="349">
        <f>'Bond Portfolio'!AB236</f>
        <v>-2.4437372089983489</v>
      </c>
      <c r="H222" s="347">
        <f t="shared" si="12"/>
        <v>-0.64194637883235528</v>
      </c>
      <c r="I222" s="39">
        <f t="shared" si="0"/>
        <v>0</v>
      </c>
      <c r="J222" s="347">
        <f t="shared" si="2"/>
        <v>-2.0300126928075448</v>
      </c>
      <c r="K222" s="358">
        <f t="shared" si="13"/>
        <v>1.5744222697877651E-3</v>
      </c>
      <c r="L222" s="353">
        <f t="shared" si="14"/>
        <v>-1.7265674443287118</v>
      </c>
      <c r="M222" s="353">
        <f t="shared" si="5"/>
        <v>-5.4598856579746977</v>
      </c>
    </row>
    <row r="223" spans="1:13">
      <c r="A223" s="247">
        <v>42815</v>
      </c>
      <c r="B223" s="347">
        <f>'VaR ES domestic stock'!R241</f>
        <v>-2.5877851166830768E-2</v>
      </c>
      <c r="C223" s="347">
        <f>'Bond Portfolio'!AA237</f>
        <v>1.142923347080993E-3</v>
      </c>
      <c r="D223" s="349">
        <f>'VaR ES domestic stock'!H241</f>
        <v>-4.044539599464312E-2</v>
      </c>
      <c r="E223" s="349">
        <f>'Bond Portfolio'!X237</f>
        <v>-0.91678190249984159</v>
      </c>
      <c r="F223" s="349">
        <f>'VaR ES domestic stock'!K241</f>
        <v>-5.2890491169704568E-2</v>
      </c>
      <c r="G223" s="349">
        <f>'Bond Portfolio'!AB237</f>
        <v>-2.4434201634982617</v>
      </c>
      <c r="H223" s="347">
        <f t="shared" si="12"/>
        <v>-0.64186202762996258</v>
      </c>
      <c r="I223" s="39">
        <f t="shared" si="0"/>
        <v>0</v>
      </c>
      <c r="J223" s="347">
        <f t="shared" si="2"/>
        <v>-2.0297459508846099</v>
      </c>
      <c r="K223" s="358">
        <f t="shared" si="13"/>
        <v>-6.9633090070925358E-3</v>
      </c>
      <c r="L223" s="353">
        <f t="shared" si="14"/>
        <v>-1.7262612617996944</v>
      </c>
      <c r="M223" s="353">
        <f t="shared" si="5"/>
        <v>-5.4589174238032525</v>
      </c>
    </row>
    <row r="224" spans="1:13">
      <c r="A224" s="247">
        <v>42814</v>
      </c>
      <c r="B224" s="347">
        <f>'VaR ES domestic stock'!R242</f>
        <v>-2.7406391662365627E-5</v>
      </c>
      <c r="C224" s="347">
        <f>'Bond Portfolio'!AA238</f>
        <v>9.5631729518474984E-4</v>
      </c>
      <c r="D224" s="349">
        <f>'VaR ES domestic stock'!H242</f>
        <v>-4.0451254457416208E-2</v>
      </c>
      <c r="E224" s="349">
        <f>'Bond Portfolio'!X238</f>
        <v>-0.91668814428943657</v>
      </c>
      <c r="F224" s="349">
        <f>'VaR ES domestic stock'!K242</f>
        <v>-5.2900631376092938E-2</v>
      </c>
      <c r="G224" s="349">
        <f>'Bond Portfolio'!AB238</f>
        <v>-2.4431702777826163</v>
      </c>
      <c r="H224" s="347">
        <f t="shared" si="12"/>
        <v>-0.64179644184152607</v>
      </c>
      <c r="I224" s="39">
        <f t="shared" si="0"/>
        <v>0</v>
      </c>
      <c r="J224" s="347">
        <f t="shared" si="2"/>
        <v>-2.0295385504110124</v>
      </c>
      <c r="K224" s="358">
        <f t="shared" si="13"/>
        <v>6.6120018913061517E-4</v>
      </c>
      <c r="L224" s="353">
        <f t="shared" si="14"/>
        <v>-1.7260893838606592</v>
      </c>
      <c r="M224" s="353">
        <f t="shared" si="5"/>
        <v>-5.4583738980363652</v>
      </c>
    </row>
    <row r="225" spans="1:13">
      <c r="A225" s="247">
        <v>42811</v>
      </c>
      <c r="B225" s="347">
        <f>'VaR ES domestic stock'!R243</f>
        <v>-1.541976421774869E-2</v>
      </c>
      <c r="C225" s="347">
        <f>'Bond Portfolio'!AA239</f>
        <v>3.9921470609070031E-3</v>
      </c>
      <c r="D225" s="349">
        <f>'VaR ES domestic stock'!H243</f>
        <v>-4.0924017071841026E-2</v>
      </c>
      <c r="E225" s="349">
        <f>'Bond Portfolio'!X239</f>
        <v>-0.91381046869969396</v>
      </c>
      <c r="F225" s="349">
        <f>'VaR ES domestic stock'!K243</f>
        <v>-5.3564536917546805E-2</v>
      </c>
      <c r="G225" s="349">
        <f>'Bond Portfolio'!AB239</f>
        <v>-2.4355006558792924</v>
      </c>
      <c r="H225" s="347">
        <f t="shared" si="12"/>
        <v>-0.63978513611299392</v>
      </c>
      <c r="I225" s="39">
        <f t="shared" si="0"/>
        <v>0</v>
      </c>
      <c r="J225" s="347">
        <f t="shared" si="2"/>
        <v>-2.0231782432379068</v>
      </c>
      <c r="K225" s="358">
        <f t="shared" si="13"/>
        <v>-1.831426322689705E-3</v>
      </c>
      <c r="L225" s="353">
        <f t="shared" si="14"/>
        <v>-1.7209198201907687</v>
      </c>
      <c r="M225" s="353">
        <f t="shared" si="5"/>
        <v>-5.4420263023302526</v>
      </c>
    </row>
    <row r="226" spans="1:13">
      <c r="A226" s="247">
        <v>42810</v>
      </c>
      <c r="B226" s="347">
        <f>'VaR ES domestic stock'!R244</f>
        <v>-4.7111331376736799E-4</v>
      </c>
      <c r="C226" s="347">
        <f>'Bond Portfolio'!AA240</f>
        <v>1.7285788875516239E-3</v>
      </c>
      <c r="D226" s="349">
        <f>'VaR ES domestic stock'!H244</f>
        <v>-4.1043975441672702E-2</v>
      </c>
      <c r="E226" s="349">
        <f>'Bond Portfolio'!X240</f>
        <v>-0.91798182463199807</v>
      </c>
      <c r="F226" s="349">
        <f>'VaR ES domestic stock'!K244</f>
        <v>-5.3592054818902016E-2</v>
      </c>
      <c r="G226" s="349">
        <f>'Bond Portfolio'!AB240</f>
        <v>-2.4466182130281928</v>
      </c>
      <c r="H226" s="347">
        <f t="shared" si="12"/>
        <v>-0.6427052384932026</v>
      </c>
      <c r="I226" s="39">
        <f t="shared" si="0"/>
        <v>0</v>
      </c>
      <c r="J226" s="347">
        <f t="shared" si="2"/>
        <v>-2.0324124177602449</v>
      </c>
      <c r="K226" s="358">
        <f t="shared" si="13"/>
        <v>1.0686712271559262E-3</v>
      </c>
      <c r="L226" s="353">
        <f t="shared" si="14"/>
        <v>-1.7287103655654055</v>
      </c>
      <c r="M226" s="353">
        <f t="shared" si="5"/>
        <v>-5.4666621699289948</v>
      </c>
    </row>
    <row r="227" spans="1:13">
      <c r="A227" s="247">
        <v>42809</v>
      </c>
      <c r="B227" s="347">
        <f>'VaR ES domestic stock'!R245</f>
        <v>7.4854130811035317E-3</v>
      </c>
      <c r="C227" s="347">
        <f>'Bond Portfolio'!AA241</f>
        <v>-5.5664419914169816E-4</v>
      </c>
      <c r="D227" s="349">
        <f>'VaR ES domestic stock'!H245</f>
        <v>-4.1119494074881684E-2</v>
      </c>
      <c r="E227" s="349">
        <f>'Bond Portfolio'!X241</f>
        <v>-0.91830033971630953</v>
      </c>
      <c r="F227" s="349">
        <f>'VaR ES domestic stock'!K245</f>
        <v>-5.3712257443579832E-2</v>
      </c>
      <c r="G227" s="349">
        <f>'Bond Portfolio'!AB241</f>
        <v>-2.4474671239602945</v>
      </c>
      <c r="H227" s="347">
        <f t="shared" si="12"/>
        <v>-0.64292859243751277</v>
      </c>
      <c r="I227" s="39">
        <f t="shared" si="0"/>
        <v>0</v>
      </c>
      <c r="J227" s="347">
        <f t="shared" si="2"/>
        <v>-2.0331187249486478</v>
      </c>
      <c r="K227" s="358">
        <f t="shared" si="13"/>
        <v>1.8559729849318709E-3</v>
      </c>
      <c r="L227" s="353">
        <f t="shared" si="14"/>
        <v>-1.72934066400528</v>
      </c>
      <c r="M227" s="353">
        <f t="shared" si="5"/>
        <v>-5.4686553486046483</v>
      </c>
    </row>
    <row r="228" spans="1:13">
      <c r="A228" s="247">
        <v>42808</v>
      </c>
      <c r="B228" s="347">
        <f>'VaR ES domestic stock'!R246</f>
        <v>8.3418978844247201E-3</v>
      </c>
      <c r="C228" s="347">
        <f>'Bond Portfolio'!AA242</f>
        <v>1.5285863468452732E-3</v>
      </c>
      <c r="D228" s="349">
        <f>'VaR ES domestic stock'!H246</f>
        <v>-4.1198048817819181E-2</v>
      </c>
      <c r="E228" s="349">
        <f>'Bond Portfolio'!X242</f>
        <v>-0.92132258148738311</v>
      </c>
      <c r="F228" s="349">
        <f>'VaR ES domestic stock'!K246</f>
        <v>-5.3786617982825996E-2</v>
      </c>
      <c r="G228" s="349">
        <f>'Bond Portfolio'!AB242</f>
        <v>-2.4555220457058828</v>
      </c>
      <c r="H228" s="347">
        <f t="shared" si="12"/>
        <v>-0.64504422462190736</v>
      </c>
      <c r="I228" s="39">
        <f t="shared" si="0"/>
        <v>0</v>
      </c>
      <c r="J228" s="347">
        <f t="shared" si="2"/>
        <v>-2.0398089413424918</v>
      </c>
      <c r="K228" s="358">
        <f t="shared" si="13"/>
        <v>3.572579808119107E-3</v>
      </c>
      <c r="L228" s="353">
        <f t="shared" si="14"/>
        <v>-1.7350014173889656</v>
      </c>
      <c r="M228" s="353">
        <f t="shared" si="5"/>
        <v>-5.4865562225696003</v>
      </c>
    </row>
    <row r="229" spans="1:13">
      <c r="A229" s="247">
        <v>42807</v>
      </c>
      <c r="B229" s="347">
        <f>'VaR ES domestic stock'!R247</f>
        <v>1.9394807710492942E-5</v>
      </c>
      <c r="C229" s="347">
        <f>'Bond Portfolio'!AA243</f>
        <v>2.4320576247358616E-3</v>
      </c>
      <c r="D229" s="349">
        <f>'VaR ES domestic stock'!H247</f>
        <v>-4.1278452077722495E-2</v>
      </c>
      <c r="E229" s="349">
        <f>'Bond Portfolio'!X243</f>
        <v>-0.92580398221620797</v>
      </c>
      <c r="F229" s="349">
        <f>'VaR ES domestic stock'!K247</f>
        <v>-5.3868358330505635E-2</v>
      </c>
      <c r="G229" s="349">
        <f>'Bond Portfolio'!AB243</f>
        <v>-2.467465938655415</v>
      </c>
      <c r="H229" s="347">
        <f t="shared" si="12"/>
        <v>-0.64818109241426847</v>
      </c>
      <c r="I229" s="39">
        <f t="shared" si="0"/>
        <v>0</v>
      </c>
      <c r="J229" s="347">
        <f t="shared" si="2"/>
        <v>-2.049728588285177</v>
      </c>
      <c r="K229" s="358">
        <f t="shared" si="13"/>
        <v>1.7082587796282509E-3</v>
      </c>
      <c r="L229" s="353">
        <f t="shared" si="14"/>
        <v>-1.7433866645579421</v>
      </c>
      <c r="M229" s="353">
        <f t="shared" si="5"/>
        <v>-5.5130727023670447</v>
      </c>
    </row>
    <row r="230" spans="1:13">
      <c r="A230" s="247">
        <v>42804</v>
      </c>
      <c r="B230" s="347">
        <f>'VaR ES domestic stock'!R248</f>
        <v>1.807752346654792E-2</v>
      </c>
      <c r="C230" s="347">
        <f>'Bond Portfolio'!AA244</f>
        <v>-1.0609650429604933E-3</v>
      </c>
      <c r="D230" s="349">
        <f>'VaR ES domestic stock'!H248</f>
        <v>-4.1215643797172886E-2</v>
      </c>
      <c r="E230" s="349">
        <f>'Bond Portfolio'!X244</f>
        <v>-0.92047158081106617</v>
      </c>
      <c r="F230" s="349">
        <f>'VaR ES domestic stock'!K248</f>
        <v>-5.3811392095488089E-2</v>
      </c>
      <c r="G230" s="349">
        <f>'Bond Portfolio'!AB244</f>
        <v>-2.4532539466018393</v>
      </c>
      <c r="H230" s="347">
        <f t="shared" si="12"/>
        <v>-0.64444873486261778</v>
      </c>
      <c r="I230" s="39">
        <f t="shared" si="0"/>
        <v>0</v>
      </c>
      <c r="J230" s="347">
        <f t="shared" si="2"/>
        <v>-2.0379258373798312</v>
      </c>
      <c r="K230" s="358">
        <f t="shared" si="13"/>
        <v>4.6805815098920301E-3</v>
      </c>
      <c r="L230" s="353">
        <f t="shared" si="14"/>
        <v>-1.7334211802499337</v>
      </c>
      <c r="M230" s="353">
        <f t="shared" si="5"/>
        <v>-5.4815590739670714</v>
      </c>
    </row>
    <row r="231" spans="1:13">
      <c r="A231" s="247">
        <v>42803</v>
      </c>
      <c r="B231" s="347">
        <f>'VaR ES domestic stock'!R249</f>
        <v>-2.2806064675608972E-3</v>
      </c>
      <c r="C231" s="347">
        <f>'Bond Portfolio'!AA245</f>
        <v>2.2267592076818943E-3</v>
      </c>
      <c r="D231" s="349">
        <f>'VaR ES domestic stock'!H249</f>
        <v>-4.1318144211874915E-2</v>
      </c>
      <c r="E231" s="349">
        <f>'Bond Portfolio'!X245</f>
        <v>-0.92496913720876528</v>
      </c>
      <c r="F231" s="349">
        <f>'VaR ES domestic stock'!K249</f>
        <v>-5.394361393432158E-2</v>
      </c>
      <c r="G231" s="349">
        <f>'Bond Portfolio'!AB245</f>
        <v>-2.4652408978697942</v>
      </c>
      <c r="H231" s="347">
        <f t="shared" si="12"/>
        <v>-0.64759703547821823</v>
      </c>
      <c r="I231" s="39">
        <f t="shared" si="0"/>
        <v>0</v>
      </c>
      <c r="J231" s="347">
        <f t="shared" si="2"/>
        <v>-2.0478816380840392</v>
      </c>
      <c r="K231" s="358">
        <f t="shared" si="13"/>
        <v>8.7454950510905687E-4</v>
      </c>
      <c r="L231" s="353">
        <f t="shared" si="14"/>
        <v>-1.7418517126891524</v>
      </c>
      <c r="M231" s="353">
        <f t="shared" si="5"/>
        <v>-5.5082187583629372</v>
      </c>
    </row>
    <row r="232" spans="1:13">
      <c r="A232" s="247">
        <v>42802</v>
      </c>
      <c r="B232" s="347">
        <f>'VaR ES domestic stock'!R250</f>
        <v>-1.200389408405389E-2</v>
      </c>
      <c r="C232" s="347">
        <f>'Bond Portfolio'!AA246</f>
        <v>1.8394280460307666E-3</v>
      </c>
      <c r="D232" s="349">
        <f>'VaR ES domestic stock'!H250</f>
        <v>-4.1419166993112745E-2</v>
      </c>
      <c r="E232" s="349">
        <f>'Bond Portfolio'!X246</f>
        <v>-0.92329691288092053</v>
      </c>
      <c r="F232" s="349">
        <f>'VaR ES domestic stock'!K250</f>
        <v>-5.4092412904940129E-2</v>
      </c>
      <c r="G232" s="349">
        <f>'Bond Portfolio'!AB246</f>
        <v>-2.4607840618116139</v>
      </c>
      <c r="H232" s="347">
        <f t="shared" si="12"/>
        <v>-0.64642727513608289</v>
      </c>
      <c r="I232" s="39">
        <f t="shared" si="0"/>
        <v>0</v>
      </c>
      <c r="J232" s="347">
        <f t="shared" si="2"/>
        <v>-2.0441825310863533</v>
      </c>
      <c r="K232" s="358">
        <f t="shared" si="13"/>
        <v>-2.3135685929946302E-3</v>
      </c>
      <c r="L232" s="353">
        <f t="shared" si="14"/>
        <v>-1.7387765671396118</v>
      </c>
      <c r="M232" s="353">
        <f t="shared" si="5"/>
        <v>-5.4984942942898591</v>
      </c>
    </row>
    <row r="233" spans="1:13">
      <c r="A233" s="247">
        <v>42801</v>
      </c>
      <c r="B233" s="347">
        <f>'VaR ES domestic stock'!R251</f>
        <v>1.1213834066618133E-3</v>
      </c>
      <c r="C233" s="347">
        <f>'Bond Portfolio'!AA247</f>
        <v>1.0100402617443383E-3</v>
      </c>
      <c r="D233" s="349">
        <f>'VaR ES domestic stock'!H251</f>
        <v>-4.1668801723528756E-2</v>
      </c>
      <c r="E233" s="349">
        <f>'Bond Portfolio'!X247</f>
        <v>-0.92022907871177007</v>
      </c>
      <c r="F233" s="349">
        <f>'VaR ES domestic stock'!K251</f>
        <v>-5.4366820727376627E-2</v>
      </c>
      <c r="G233" s="349">
        <f>'Bond Portfolio'!AB247</f>
        <v>-2.4526076265583314</v>
      </c>
      <c r="H233" s="347">
        <f t="shared" si="12"/>
        <v>-0.6442816380230203</v>
      </c>
      <c r="I233" s="39">
        <f t="shared" si="0"/>
        <v>0</v>
      </c>
      <c r="J233" s="347">
        <f t="shared" si="2"/>
        <v>-2.0373974307768874</v>
      </c>
      <c r="K233" s="358">
        <f t="shared" si="13"/>
        <v>1.0434432052195807E-3</v>
      </c>
      <c r="L233" s="353">
        <f t="shared" si="14"/>
        <v>-1.7331353848090449</v>
      </c>
      <c r="M233" s="353">
        <f t="shared" si="5"/>
        <v>-5.4806553094289709</v>
      </c>
    </row>
    <row r="234" spans="1:13">
      <c r="A234" s="247">
        <v>42800</v>
      </c>
      <c r="B234" s="347">
        <f>'VaR ES domestic stock'!R252</f>
        <v>6.3363102544397032E-3</v>
      </c>
      <c r="C234" s="347">
        <f>'Bond Portfolio'!AA248</f>
        <v>-7.3721077522981293E-4</v>
      </c>
      <c r="D234" s="349">
        <f>'VaR ES domestic stock'!H252</f>
        <v>-4.1753105651859614E-2</v>
      </c>
      <c r="E234" s="349">
        <f>'Bond Portfolio'!X248</f>
        <v>-0.92220197420664995</v>
      </c>
      <c r="F234" s="349">
        <f>'VaR ES domestic stock'!K252</f>
        <v>-5.440566124441315E-2</v>
      </c>
      <c r="G234" s="349">
        <f>'Bond Portfolio'!AB248</f>
        <v>-2.4578658156865414</v>
      </c>
      <c r="H234" s="347">
        <f t="shared" si="12"/>
        <v>-0.64566289561028412</v>
      </c>
      <c r="I234" s="39">
        <f t="shared" si="0"/>
        <v>0</v>
      </c>
      <c r="J234" s="347">
        <f t="shared" si="2"/>
        <v>-2.04176535078803</v>
      </c>
      <c r="K234" s="358">
        <f t="shared" si="13"/>
        <v>1.3848455336710418E-3</v>
      </c>
      <c r="L234" s="353">
        <f t="shared" si="14"/>
        <v>-1.7368277693539027</v>
      </c>
      <c r="M234" s="353">
        <f t="shared" si="5"/>
        <v>-5.4923316545879253</v>
      </c>
    </row>
    <row r="235" spans="1:13">
      <c r="A235" s="247">
        <v>42797</v>
      </c>
      <c r="B235" s="347">
        <f>'VaR ES domestic stock'!R253</f>
        <v>5.3830836165480464E-3</v>
      </c>
      <c r="C235" s="347">
        <f>'Bond Portfolio'!AA249</f>
        <v>1.2974434161698856E-3</v>
      </c>
      <c r="D235" s="349">
        <f>'VaR ES domestic stock'!H253</f>
        <v>-4.1720876346960284E-2</v>
      </c>
      <c r="E235" s="349">
        <f>'Bond Portfolio'!X249</f>
        <v>-0.92271594630536968</v>
      </c>
      <c r="F235" s="349">
        <f>'VaR ES domestic stock'!K253</f>
        <v>-5.4397817627560824E-2</v>
      </c>
      <c r="G235" s="349">
        <f>'Bond Portfolio'!AB249</f>
        <v>-2.4592356614329103</v>
      </c>
      <c r="H235" s="347">
        <f t="shared" si="12"/>
        <v>-0.64602242100760632</v>
      </c>
      <c r="I235" s="39">
        <f t="shared" si="0"/>
        <v>0</v>
      </c>
      <c r="J235" s="347">
        <f t="shared" si="2"/>
        <v>-2.042902269920245</v>
      </c>
      <c r="K235" s="358">
        <f t="shared" si="13"/>
        <v>2.5231354762833337E-3</v>
      </c>
      <c r="L235" s="353">
        <f t="shared" si="14"/>
        <v>-1.7377843082913054</v>
      </c>
      <c r="M235" s="353">
        <f t="shared" si="5"/>
        <v>-5.4953564963007553</v>
      </c>
    </row>
    <row r="236" spans="1:13">
      <c r="A236" s="247">
        <v>42796</v>
      </c>
      <c r="B236" s="347">
        <f>'VaR ES domestic stock'!R254</f>
        <v>-3.2637605247565872E-3</v>
      </c>
      <c r="C236" s="347">
        <f>'Bond Portfolio'!AA250</f>
        <v>-3.4722183545213836E-3</v>
      </c>
      <c r="D236" s="349">
        <f>'VaR ES domestic stock'!H254</f>
        <v>-4.2114170151479981E-2</v>
      </c>
      <c r="E236" s="349">
        <f>'Bond Portfolio'!X250</f>
        <v>-0.91728341528463109</v>
      </c>
      <c r="F236" s="349">
        <f>'VaR ES domestic stock'!K254</f>
        <v>-5.4943630861247095E-2</v>
      </c>
      <c r="G236" s="349">
        <f>'Bond Portfolio'!AB250</f>
        <v>-2.4447568025039681</v>
      </c>
      <c r="H236" s="347">
        <f t="shared" si="12"/>
        <v>-0.64222267761115015</v>
      </c>
      <c r="I236" s="39">
        <f t="shared" si="0"/>
        <v>0</v>
      </c>
      <c r="J236" s="347">
        <f t="shared" si="2"/>
        <v>-2.0308864262632595</v>
      </c>
      <c r="K236" s="358">
        <f t="shared" si="13"/>
        <v>-3.4096810055919444E-3</v>
      </c>
      <c r="L236" s="353">
        <f t="shared" si="14"/>
        <v>-1.7278128510111517</v>
      </c>
      <c r="M236" s="353">
        <f t="shared" si="5"/>
        <v>-5.4638239797044017</v>
      </c>
    </row>
    <row r="237" spans="1:13">
      <c r="A237" s="247">
        <v>42795</v>
      </c>
      <c r="B237" s="347">
        <f>'VaR ES domestic stock'!R255</f>
        <v>2.4491872819811769E-4</v>
      </c>
      <c r="C237" s="347">
        <f>'Bond Portfolio'!AA251</f>
        <v>2.3604525259051101E-3</v>
      </c>
      <c r="D237" s="349">
        <f>'VaR ES domestic stock'!H255</f>
        <v>-4.2633171047322664E-2</v>
      </c>
      <c r="E237" s="349">
        <f>'Bond Portfolio'!X251</f>
        <v>-0.92938223922150409</v>
      </c>
      <c r="F237" s="349">
        <f>'VaR ES domestic stock'!K255</f>
        <v>-5.5436116510697159E-2</v>
      </c>
      <c r="G237" s="349">
        <f>'Bond Portfolio'!AB251</f>
        <v>-2.4770027601099822</v>
      </c>
      <c r="H237" s="347">
        <f t="shared" si="12"/>
        <v>-0.65069327849533243</v>
      </c>
      <c r="I237" s="39">
        <f t="shared" si="0"/>
        <v>0</v>
      </c>
      <c r="J237" s="347">
        <f t="shared" si="2"/>
        <v>-2.0576728182075117</v>
      </c>
      <c r="K237" s="358">
        <f t="shared" si="13"/>
        <v>1.7257923865930122E-3</v>
      </c>
      <c r="L237" s="353">
        <f t="shared" si="14"/>
        <v>-1.7505327670301967</v>
      </c>
      <c r="M237" s="353">
        <f t="shared" si="5"/>
        <v>-5.5356706625723291</v>
      </c>
    </row>
    <row r="238" spans="1:13">
      <c r="A238" s="247">
        <v>42794</v>
      </c>
      <c r="B238" s="347">
        <f>'VaR ES domestic stock'!R256</f>
        <v>5.8632104398833379E-3</v>
      </c>
      <c r="C238" s="347">
        <f>'Bond Portfolio'!AA252</f>
        <v>-1.1954547373461688E-3</v>
      </c>
      <c r="D238" s="349">
        <f>'VaR ES domestic stock'!H256</f>
        <v>-4.2788928820650725E-2</v>
      </c>
      <c r="E238" s="349">
        <f>'Bond Portfolio'!X252</f>
        <v>-0.92733962058616626</v>
      </c>
      <c r="F238" s="349">
        <f>'VaR ES domestic stock'!K256</f>
        <v>-5.5578985952918866E-2</v>
      </c>
      <c r="G238" s="349">
        <f>'Bond Portfolio'!AB252</f>
        <v>-2.4715587438763365</v>
      </c>
      <c r="H238" s="347">
        <f t="shared" si="12"/>
        <v>-0.64926464446635634</v>
      </c>
      <c r="I238" s="39">
        <f t="shared" si="0"/>
        <v>0</v>
      </c>
      <c r="J238" s="347">
        <f t="shared" si="2"/>
        <v>-2.053155080733124</v>
      </c>
      <c r="K238" s="358">
        <f t="shared" si="13"/>
        <v>9.2214481582268324E-4</v>
      </c>
      <c r="L238" s="353">
        <f t="shared" si="14"/>
        <v>-1.7467648164993113</v>
      </c>
      <c r="M238" s="353">
        <f t="shared" si="5"/>
        <v>-5.5237553567838908</v>
      </c>
    </row>
    <row r="239" spans="1:13">
      <c r="A239" s="247">
        <v>42793</v>
      </c>
      <c r="B239" s="347">
        <f>'VaR ES domestic stock'!R257</f>
        <v>-8.9146939182438226E-3</v>
      </c>
      <c r="C239" s="347">
        <f>'Bond Portfolio'!AA253</f>
        <v>-9.344945972403762E-4</v>
      </c>
      <c r="D239" s="349">
        <f>'VaR ES domestic stock'!H257</f>
        <v>-4.2855116926540725E-2</v>
      </c>
      <c r="E239" s="349">
        <f>'Bond Portfolio'!X253</f>
        <v>-0.9290743662893125</v>
      </c>
      <c r="F239" s="349">
        <f>'VaR ES domestic stock'!K257</f>
        <v>-5.5619335225451275E-2</v>
      </c>
      <c r="G239" s="349">
        <f>'Bond Portfolio'!AB253</f>
        <v>-2.4761822127930455</v>
      </c>
      <c r="H239" s="347">
        <f t="shared" si="12"/>
        <v>-0.65047912169507471</v>
      </c>
      <c r="I239" s="39">
        <f t="shared" si="0"/>
        <v>0</v>
      </c>
      <c r="J239" s="347">
        <f t="shared" si="2"/>
        <v>-2.0569955949422836</v>
      </c>
      <c r="K239" s="358">
        <f t="shared" si="13"/>
        <v>-3.3285543935414096E-3</v>
      </c>
      <c r="L239" s="353">
        <f t="shared" si="14"/>
        <v>-1.7500133495227672</v>
      </c>
      <c r="M239" s="353">
        <f t="shared" si="5"/>
        <v>-5.5340281201922847</v>
      </c>
    </row>
    <row r="240" spans="1:13">
      <c r="A240" s="247">
        <v>42790</v>
      </c>
      <c r="B240" s="347">
        <f>'VaR ES domestic stock'!R258</f>
        <v>-1.9888837491439217E-3</v>
      </c>
      <c r="C240" s="347">
        <f>'Bond Portfolio'!AA254</f>
        <v>-7.7552374909806154E-4</v>
      </c>
      <c r="D240" s="349">
        <f>'VaR ES domestic stock'!H258</f>
        <v>-4.3470793998075269E-2</v>
      </c>
      <c r="E240" s="349">
        <f>'Bond Portfolio'!X254</f>
        <v>-0.93176984057696011</v>
      </c>
      <c r="F240" s="349">
        <f>'VaR ES domestic stock'!K258</f>
        <v>-5.636378719759462E-2</v>
      </c>
      <c r="G240" s="349">
        <f>'Bond Portfolio'!AB254</f>
        <v>-2.4833662291950604</v>
      </c>
      <c r="H240" s="347">
        <f t="shared" si="12"/>
        <v>-0.6523692523717628</v>
      </c>
      <c r="I240" s="39">
        <f t="shared" si="0"/>
        <v>0</v>
      </c>
      <c r="J240" s="347">
        <f t="shared" si="2"/>
        <v>-2.0629727129559732</v>
      </c>
      <c r="K240" s="358">
        <f t="shared" si="13"/>
        <v>-1.1395317491118195E-3</v>
      </c>
      <c r="L240" s="353">
        <f t="shared" si="14"/>
        <v>-1.7552654965958205</v>
      </c>
      <c r="M240" s="353">
        <f t="shared" si="5"/>
        <v>-5.5506368675493203</v>
      </c>
    </row>
    <row r="241" spans="1:13">
      <c r="A241" s="247">
        <v>42789</v>
      </c>
      <c r="B241" s="347">
        <f>'VaR ES domestic stock'!R259</f>
        <v>-1.2215410451649755E-2</v>
      </c>
      <c r="C241" s="347">
        <f>'Bond Portfolio'!AA255</f>
        <v>1.6280693551706804E-3</v>
      </c>
      <c r="D241" s="349">
        <f>'VaR ES domestic stock'!H259</f>
        <v>-4.3627139648501574E-2</v>
      </c>
      <c r="E241" s="349">
        <f>'Bond Portfolio'!X255</f>
        <v>-0.94582684317976284</v>
      </c>
      <c r="F241" s="349">
        <f>'VaR ES domestic stock'!K259</f>
        <v>-5.6424075204915297E-2</v>
      </c>
      <c r="G241" s="349">
        <f>'Bond Portfolio'!AB255</f>
        <v>-2.5208311524274882</v>
      </c>
      <c r="H241" s="347">
        <f t="shared" si="12"/>
        <v>-0.66220814244854742</v>
      </c>
      <c r="I241" s="39">
        <f t="shared" si="0"/>
        <v>0</v>
      </c>
      <c r="J241" s="347">
        <f t="shared" si="2"/>
        <v>-2.0940860152466416</v>
      </c>
      <c r="K241" s="358">
        <f t="shared" si="13"/>
        <v>-2.5249745868754503E-3</v>
      </c>
      <c r="L241" s="353">
        <f t="shared" si="14"/>
        <v>-1.7815090292607161</v>
      </c>
      <c r="M241" s="353">
        <f t="shared" si="5"/>
        <v>-5.6336262046194188</v>
      </c>
    </row>
    <row r="242" spans="1:13">
      <c r="A242" s="247">
        <v>42788</v>
      </c>
      <c r="B242" s="347">
        <f>'VaR ES domestic stock'!R260</f>
        <v>9.5182560609989655E-3</v>
      </c>
      <c r="C242" s="347">
        <f>'Bond Portfolio'!AA256</f>
        <v>-1.1062318519065029E-3</v>
      </c>
      <c r="D242" s="349">
        <f>'VaR ES domestic stock'!H260</f>
        <v>-4.3646074854208607E-2</v>
      </c>
      <c r="E242" s="349">
        <f>'Bond Portfolio'!X256</f>
        <v>-0.94413076572526722</v>
      </c>
      <c r="F242" s="349">
        <f>'VaR ES domestic stock'!K260</f>
        <v>-5.6430158806165392E-2</v>
      </c>
      <c r="G242" s="349">
        <f>'Bond Portfolio'!AB256</f>
        <v>-2.5163107426769589</v>
      </c>
      <c r="H242" s="347">
        <f t="shared" si="12"/>
        <v>-0.66102123305769533</v>
      </c>
      <c r="I242" s="39">
        <f t="shared" si="0"/>
        <v>0</v>
      </c>
      <c r="J242" s="347">
        <f t="shared" si="2"/>
        <v>-2.0903326781953058</v>
      </c>
      <c r="K242" s="358">
        <f t="shared" si="13"/>
        <v>2.081114521965138E-3</v>
      </c>
      <c r="L242" s="353">
        <f t="shared" si="14"/>
        <v>-1.7783465675157206</v>
      </c>
      <c r="M242" s="353">
        <f t="shared" si="5"/>
        <v>-5.6236256224920824</v>
      </c>
    </row>
    <row r="243" spans="1:13">
      <c r="A243" s="247">
        <v>42787</v>
      </c>
      <c r="B243" s="347">
        <f>'VaR ES domestic stock'!R261</f>
        <v>5.072142483590514E-3</v>
      </c>
      <c r="C243" s="347">
        <f>'Bond Portfolio'!AA257</f>
        <v>-3.4602407524909617E-3</v>
      </c>
      <c r="D243" s="349">
        <f>'VaR ES domestic stock'!H261</f>
        <v>-4.4472491743338075E-2</v>
      </c>
      <c r="E243" s="349">
        <f>'Bond Portfolio'!X257</f>
        <v>-0.93708344288510459</v>
      </c>
      <c r="F243" s="349">
        <f>'VaR ES domestic stock'!K261</f>
        <v>-5.7562005237604949E-2</v>
      </c>
      <c r="G243" s="349">
        <f>'Bond Portfolio'!AB257</f>
        <v>-2.4975281176279895</v>
      </c>
      <c r="H243" s="347">
        <f t="shared" si="12"/>
        <v>-0.65609407702125611</v>
      </c>
      <c r="I243" s="39">
        <f t="shared" si="0"/>
        <v>0</v>
      </c>
      <c r="J243" s="347">
        <f t="shared" si="2"/>
        <v>-2.0747516427331103</v>
      </c>
      <c r="K243" s="358">
        <f t="shared" si="13"/>
        <v>-9.0052578166651895E-4</v>
      </c>
      <c r="L243" s="353">
        <f t="shared" si="14"/>
        <v>-1.7655382839108742</v>
      </c>
      <c r="M243" s="353">
        <f t="shared" si="5"/>
        <v>-5.583122273383375</v>
      </c>
    </row>
    <row r="244" spans="1:13">
      <c r="A244" s="247">
        <v>42783</v>
      </c>
      <c r="B244" s="347">
        <f>'VaR ES domestic stock'!R262</f>
        <v>-6.4422343040027009E-5</v>
      </c>
      <c r="C244" s="347">
        <f>'Bond Portfolio'!AA258</f>
        <v>-2.3929404052570602E-3</v>
      </c>
      <c r="D244" s="349">
        <f>'VaR ES domestic stock'!H262</f>
        <v>-4.4943828204037223E-2</v>
      </c>
      <c r="E244" s="349">
        <f>'Bond Portfolio'!X258</f>
        <v>-0.93567314965657811</v>
      </c>
      <c r="F244" s="349">
        <f>'VaR ES domestic stock'!K262</f>
        <v>-5.794258660004363E-2</v>
      </c>
      <c r="G244" s="349">
        <f>'Bond Portfolio'!AB258</f>
        <v>-2.4937693840604633</v>
      </c>
      <c r="H244" s="347">
        <f t="shared" si="12"/>
        <v>-0.65510997119313874</v>
      </c>
      <c r="I244" s="39">
        <f t="shared" si="0"/>
        <v>0</v>
      </c>
      <c r="J244" s="347">
        <f t="shared" si="2"/>
        <v>-2.0716396268576132</v>
      </c>
      <c r="K244" s="358">
        <f t="shared" si="13"/>
        <v>-1.6943849865919502E-3</v>
      </c>
      <c r="L244" s="353">
        <f t="shared" si="14"/>
        <v>-1.7630213448223373</v>
      </c>
      <c r="M244" s="353">
        <f t="shared" si="5"/>
        <v>-5.5751630131316903</v>
      </c>
    </row>
    <row r="245" spans="1:13">
      <c r="A245" s="247">
        <v>42782</v>
      </c>
      <c r="B245" s="347">
        <f>'VaR ES domestic stock'!R263</f>
        <v>-1.5107862495500892E-2</v>
      </c>
      <c r="C245" s="347">
        <f>'Bond Portfolio'!AA259</f>
        <v>-1.6040503706479248E-3</v>
      </c>
      <c r="D245" s="349">
        <f>'VaR ES domestic stock'!H263</f>
        <v>-4.5089533955436634E-2</v>
      </c>
      <c r="E245" s="349">
        <f>'Bond Portfolio'!X259</f>
        <v>-0.93608636004649448</v>
      </c>
      <c r="F245" s="349">
        <f>'VaR ES domestic stock'!K263</f>
        <v>-5.8021555698769434E-2</v>
      </c>
      <c r="G245" s="349">
        <f>'Bond Portfolio'!AB259</f>
        <v>-2.4948706782676631</v>
      </c>
      <c r="H245" s="347">
        <f t="shared" si="12"/>
        <v>-0.65540005793744427</v>
      </c>
      <c r="I245" s="39">
        <f t="shared" si="0"/>
        <v>0</v>
      </c>
      <c r="J245" s="347">
        <f t="shared" si="2"/>
        <v>-2.0725569616886417</v>
      </c>
      <c r="K245" s="358">
        <f t="shared" si="13"/>
        <v>-5.6551940081038142E-3</v>
      </c>
      <c r="L245" s="353">
        <f t="shared" si="14"/>
        <v>-1.7638159414969947</v>
      </c>
      <c r="M245" s="353">
        <f t="shared" si="5"/>
        <v>-5.5776757484448041</v>
      </c>
    </row>
    <row r="246" spans="1:13">
      <c r="A246" s="247">
        <v>42781</v>
      </c>
      <c r="B246" s="347">
        <f>'VaR ES domestic stock'!R264</f>
        <v>-8.2865502689004403E-3</v>
      </c>
      <c r="C246" s="347">
        <f>'Bond Portfolio'!AA260</f>
        <v>1.8631596369464987E-3</v>
      </c>
      <c r="D246" s="349">
        <f>'VaR ES domestic stock'!H264</f>
        <v>-4.5469132556255454E-2</v>
      </c>
      <c r="E246" s="349">
        <f>'Bond Portfolio'!X260</f>
        <v>-0.93826580943554605</v>
      </c>
      <c r="F246" s="349">
        <f>'VaR ES domestic stock'!K264</f>
        <v>-5.8507155924823973E-2</v>
      </c>
      <c r="G246" s="349">
        <f>'Bond Portfolio'!AB260</f>
        <v>-2.5006793777718874</v>
      </c>
      <c r="H246" s="347">
        <f t="shared" si="12"/>
        <v>-0.65692770307523218</v>
      </c>
      <c r="I246" s="39">
        <f t="shared" si="0"/>
        <v>0</v>
      </c>
      <c r="J246" s="347">
        <f t="shared" si="2"/>
        <v>-2.0773877997805332</v>
      </c>
      <c r="K246" s="358">
        <f t="shared" si="13"/>
        <v>-1.1817533348075831E-3</v>
      </c>
      <c r="L246" s="353">
        <f t="shared" si="14"/>
        <v>-1.7680277112177682</v>
      </c>
      <c r="M246" s="353">
        <f t="shared" si="5"/>
        <v>-5.5909945337425793</v>
      </c>
    </row>
    <row r="247" spans="1:13">
      <c r="A247" s="247">
        <v>42780</v>
      </c>
      <c r="B247" s="347">
        <f>'VaR ES domestic stock'!R265</f>
        <v>-3.12285261760632E-3</v>
      </c>
      <c r="C247" s="347">
        <f>'Bond Portfolio'!AA261</f>
        <v>5.2995707707492734E-4</v>
      </c>
      <c r="D247" s="349">
        <f>'VaR ES domestic stock'!H265</f>
        <v>-4.5438471018507141E-2</v>
      </c>
      <c r="E247" s="349">
        <f>'Bond Portfolio'!X261</f>
        <v>-0.93703752786939287</v>
      </c>
      <c r="F247" s="349">
        <f>'VaR ES domestic stock'!K265</f>
        <v>-5.8758753852640101E-2</v>
      </c>
      <c r="G247" s="349">
        <f>'Bond Portfolio'!AB261</f>
        <v>-2.4974057442751874</v>
      </c>
      <c r="H247" s="347">
        <f t="shared" si="12"/>
        <v>-0.65606790041107843</v>
      </c>
      <c r="I247" s="39">
        <f t="shared" si="0"/>
        <v>0</v>
      </c>
      <c r="J247" s="347">
        <f t="shared" si="2"/>
        <v>-2.0746688650235265</v>
      </c>
      <c r="K247" s="358">
        <f t="shared" si="13"/>
        <v>-5.6588583132944682E-4</v>
      </c>
      <c r="L247" s="353">
        <f t="shared" si="14"/>
        <v>-1.7658116471484231</v>
      </c>
      <c r="M247" s="353">
        <f t="shared" si="5"/>
        <v>-5.583986723842588</v>
      </c>
    </row>
    <row r="248" spans="1:13">
      <c r="A248" s="247">
        <v>42779</v>
      </c>
      <c r="B248" s="347">
        <f>'VaR ES domestic stock'!R266</f>
        <v>4.9817531442226887E-3</v>
      </c>
      <c r="C248" s="347">
        <f>'Bond Portfolio'!AA262</f>
        <v>1.7813133701951589E-3</v>
      </c>
      <c r="D248" s="349">
        <f>'VaR ES domestic stock'!H266</f>
        <v>-4.5365282004627361E-2</v>
      </c>
      <c r="E248" s="349">
        <f>'Bond Portfolio'!X262</f>
        <v>-0.93530071573680607</v>
      </c>
      <c r="F248" s="349">
        <f>'VaR ES domestic stock'!K266</f>
        <v>-5.8743857065395977E-2</v>
      </c>
      <c r="G248" s="349">
        <f>'Bond Portfolio'!AB262</f>
        <v>-2.4927767678813479</v>
      </c>
      <c r="H248" s="347">
        <f t="shared" si="12"/>
        <v>-0.65485193817636012</v>
      </c>
      <c r="I248" s="39">
        <f t="shared" si="0"/>
        <v>0</v>
      </c>
      <c r="J248" s="347">
        <f t="shared" si="2"/>
        <v>-2.0708236548130685</v>
      </c>
      <c r="K248" s="358">
        <f t="shared" si="13"/>
        <v>2.7414453024034178E-3</v>
      </c>
      <c r="L248" s="353">
        <f t="shared" si="14"/>
        <v>-1.7625668946365622</v>
      </c>
      <c r="M248" s="353">
        <f t="shared" si="5"/>
        <v>-5.573725915461555</v>
      </c>
    </row>
    <row r="249" spans="1:13">
      <c r="A249" s="247">
        <v>42776</v>
      </c>
      <c r="B249" s="347">
        <f>'VaR ES domestic stock'!R267</f>
        <v>4.8455293263658381E-4</v>
      </c>
      <c r="C249" s="347">
        <f>'Bond Portfolio'!AA263</f>
        <v>9.8767721834880362E-4</v>
      </c>
      <c r="D249" s="349">
        <f>'VaR ES domestic stock'!H267</f>
        <v>-4.5529844081597833E-2</v>
      </c>
      <c r="E249" s="349">
        <f>'Bond Portfolio'!X263</f>
        <v>-0.93565578709198727</v>
      </c>
      <c r="F249" s="349">
        <f>'VaR ES domestic stock'!K267</f>
        <v>-5.8947251691159358E-2</v>
      </c>
      <c r="G249" s="349">
        <f>'Bond Portfolio'!AB263</f>
        <v>-2.4937231091064143</v>
      </c>
      <c r="H249" s="347">
        <f t="shared" si="12"/>
        <v>-0.65510146194567775</v>
      </c>
      <c r="I249" s="39">
        <f t="shared" si="0"/>
        <v>0</v>
      </c>
      <c r="J249" s="347">
        <f t="shared" si="2"/>
        <v>-2.0716127182544626</v>
      </c>
      <c r="K249" s="358">
        <f t="shared" si="13"/>
        <v>8.367399326351376E-4</v>
      </c>
      <c r="L249" s="353">
        <f t="shared" si="14"/>
        <v>-1.7632903518818377</v>
      </c>
      <c r="M249" s="353">
        <f t="shared" si="5"/>
        <v>-5.576013688146376</v>
      </c>
    </row>
    <row r="250" spans="1:13">
      <c r="A250" s="247">
        <v>42775</v>
      </c>
      <c r="B250" s="347">
        <f>'VaR ES domestic stock'!R268</f>
        <v>1.1813206235108554E-2</v>
      </c>
      <c r="C250" s="347">
        <f>'Bond Portfolio'!AA264</f>
        <v>-3.4529953762117982E-3</v>
      </c>
      <c r="D250" s="349">
        <f>'VaR ES domestic stock'!H268</f>
        <v>-4.5492490827815771E-2</v>
      </c>
      <c r="E250" s="349">
        <f>'Bond Portfolio'!X264</f>
        <v>-0.93336249787765246</v>
      </c>
      <c r="F250" s="349">
        <f>'VaR ES domestic stock'!K268</f>
        <v>-5.8843510413773809E-2</v>
      </c>
      <c r="G250" s="349">
        <f>'Bond Portfolio'!AB264</f>
        <v>-2.4876110020810036</v>
      </c>
      <c r="H250" s="347">
        <f t="shared" si="12"/>
        <v>-0.65349627520186837</v>
      </c>
      <c r="I250" s="39">
        <f t="shared" si="0"/>
        <v>0</v>
      </c>
      <c r="J250" s="347">
        <f t="shared" si="2"/>
        <v>-2.0665366720741156</v>
      </c>
      <c r="K250" s="358">
        <f t="shared" si="13"/>
        <v>1.1268651071843078E-3</v>
      </c>
      <c r="L250" s="353">
        <f t="shared" si="14"/>
        <v>-1.7589807545808345</v>
      </c>
      <c r="M250" s="353">
        <f t="shared" si="5"/>
        <v>-5.5623855448770918</v>
      </c>
    </row>
    <row r="251" spans="1:13">
      <c r="A251" s="247">
        <v>42774</v>
      </c>
      <c r="B251" s="347">
        <f>'VaR ES domestic stock'!R269</f>
        <v>-2.432669584316116E-3</v>
      </c>
      <c r="C251" s="347">
        <f>'Bond Portfolio'!AA265</f>
        <v>1.5364029717177541E-3</v>
      </c>
      <c r="D251" s="349">
        <f>'VaR ES domestic stock'!H269</f>
        <v>-4.5798115490080817E-2</v>
      </c>
      <c r="E251" s="349">
        <f>'Bond Portfolio'!X265</f>
        <v>-0.93411416365313926</v>
      </c>
      <c r="F251" s="349">
        <f>'VaR ES domestic stock'!K269</f>
        <v>-5.9279006376408108E-2</v>
      </c>
      <c r="G251" s="349">
        <f>'Bond Portfolio'!AB265</f>
        <v>-2.4896143523947782</v>
      </c>
      <c r="H251" s="347">
        <f t="shared" si="12"/>
        <v>-0.65402424628277178</v>
      </c>
      <c r="I251" s="39">
        <f t="shared" si="0"/>
        <v>0</v>
      </c>
      <c r="J251" s="347">
        <f t="shared" si="2"/>
        <v>-2.0682062632284715</v>
      </c>
      <c r="K251" s="358">
        <f t="shared" si="13"/>
        <v>3.4568120490759298E-4</v>
      </c>
      <c r="L251" s="353">
        <f t="shared" si="14"/>
        <v>-1.760513748589267</v>
      </c>
      <c r="M251" s="353">
        <f t="shared" si="5"/>
        <v>-5.5672332975831305</v>
      </c>
    </row>
    <row r="252" spans="1:13">
      <c r="A252" s="247">
        <v>42773</v>
      </c>
      <c r="B252" s="347">
        <f>'VaR ES domestic stock'!R270</f>
        <v>-8.1158972858352786E-4</v>
      </c>
      <c r="C252" s="347">
        <f>'Bond Portfolio'!AA266</f>
        <v>-1.8431387957545953E-3</v>
      </c>
      <c r="D252" s="349">
        <f>'VaR ES domestic stock'!H270</f>
        <v>-4.5972841523108841E-2</v>
      </c>
      <c r="E252" s="349">
        <f>'Bond Portfolio'!X266</f>
        <v>-0.93324355288565242</v>
      </c>
      <c r="F252" s="349">
        <f>'VaR ES domestic stock'!K270</f>
        <v>-5.9374242358719437E-2</v>
      </c>
      <c r="G252" s="349">
        <f>'Bond Portfolio'!AB266</f>
        <v>-2.4872939881968859</v>
      </c>
      <c r="H252" s="347">
        <f t="shared" si="12"/>
        <v>-0.65341605765812427</v>
      </c>
      <c r="I252" s="39">
        <f t="shared" si="0"/>
        <v>0</v>
      </c>
      <c r="J252" s="347">
        <f t="shared" si="2"/>
        <v>-2.0662830019275802</v>
      </c>
      <c r="K252" s="358">
        <f t="shared" si="13"/>
        <v>-1.533674075603275E-3</v>
      </c>
      <c r="L252" s="353">
        <f t="shared" si="14"/>
        <v>-1.7589180644454359</v>
      </c>
      <c r="M252" s="353">
        <f t="shared" si="5"/>
        <v>-5.5621873012624077</v>
      </c>
    </row>
    <row r="253" spans="1:13">
      <c r="A253" s="247">
        <v>42772</v>
      </c>
      <c r="B253" s="347">
        <f>'VaR ES domestic stock'!R271</f>
        <v>-2.9846582380397058E-3</v>
      </c>
      <c r="C253" s="347">
        <f>'Bond Portfolio'!AA267</f>
        <v>4.1158920308057567E-3</v>
      </c>
      <c r="D253" s="349">
        <f>'VaR ES domestic stock'!H271</f>
        <v>-4.6393193682176481E-2</v>
      </c>
      <c r="E253" s="349">
        <f>'Bond Portfolio'!X267</f>
        <v>-0.93662263159179748</v>
      </c>
      <c r="F253" s="349">
        <f>'VaR ES domestic stock'!K271</f>
        <v>-5.9958774081912407E-2</v>
      </c>
      <c r="G253" s="349">
        <f>'Bond Portfolio'!AB267</f>
        <v>-2.4962999568161717</v>
      </c>
      <c r="H253" s="347">
        <f t="shared" si="12"/>
        <v>-0.65578355196106852</v>
      </c>
      <c r="I253" s="39">
        <f t="shared" si="0"/>
        <v>0</v>
      </c>
      <c r="J253" s="347">
        <f t="shared" si="2"/>
        <v>-2.0737696762723568</v>
      </c>
      <c r="K253" s="358">
        <f t="shared" si="13"/>
        <v>1.9857269501521177E-3</v>
      </c>
      <c r="L253" s="353">
        <f t="shared" si="14"/>
        <v>-1.7653976019958939</v>
      </c>
      <c r="M253" s="353">
        <f t="shared" si="5"/>
        <v>-5.5826773981064433</v>
      </c>
    </row>
    <row r="254" spans="1:13">
      <c r="A254" s="247">
        <v>42769</v>
      </c>
      <c r="B254" s="347">
        <f>'VaR ES domestic stock'!R272</f>
        <v>7.4396856140524388E-3</v>
      </c>
      <c r="C254" s="347">
        <f>'Bond Portfolio'!AA268</f>
        <v>3.535014328535091E-4</v>
      </c>
      <c r="D254" s="349">
        <f>'VaR ES domestic stock'!H272</f>
        <v>-4.651377601137608E-2</v>
      </c>
      <c r="E254" s="349">
        <f>'Bond Portfolio'!X268</f>
        <v>-0.93008216380671738</v>
      </c>
      <c r="F254" s="349">
        <f>'VaR ES domestic stock'!K272</f>
        <v>-6.0565727123786176E-2</v>
      </c>
      <c r="G254" s="349">
        <f>'Bond Portfolio'!AB268</f>
        <v>-2.4788682090676621</v>
      </c>
      <c r="H254" s="347">
        <f t="shared" si="12"/>
        <v>-0.65120703714231631</v>
      </c>
      <c r="I254" s="346">
        <f t="shared" si="0"/>
        <v>0</v>
      </c>
      <c r="J254" s="347">
        <f t="shared" si="2"/>
        <v>-2.0592974656995873</v>
      </c>
      <c r="K254" s="358">
        <f t="shared" si="13"/>
        <v>2.4793566872131881E-3</v>
      </c>
      <c r="L254" s="353">
        <f t="shared" si="14"/>
        <v>-1.7533774644844993</v>
      </c>
      <c r="M254" s="353">
        <f t="shared" si="5"/>
        <v>-5.5446663857820084</v>
      </c>
    </row>
    <row r="255" spans="1:13">
      <c r="A255" s="247">
        <v>42768</v>
      </c>
      <c r="B255" s="347">
        <f>'VaR ES domestic stock'!R273</f>
        <v>-1.2311108933418251E-3</v>
      </c>
      <c r="C255" s="347">
        <f>'Bond Portfolio'!AA269</f>
        <v>1.8072880998536434E-3</v>
      </c>
      <c r="D255" s="349">
        <f>'VaR ES domestic stock'!H273</f>
        <v>-4.6707638945255973E-2</v>
      </c>
      <c r="E255" s="349">
        <f>'Bond Portfolio'!X269</f>
        <v>-0.92839345324017786</v>
      </c>
      <c r="F255" s="349">
        <f>'VaR ES domestic stock'!K273</f>
        <v>-6.06737898900329E-2</v>
      </c>
      <c r="G255" s="349">
        <f>'Bond Portfolio'!AB269</f>
        <v>-2.4743674336516732</v>
      </c>
      <c r="H255" s="347">
        <f t="shared" si="12"/>
        <v>-0.65002646275951292</v>
      </c>
      <c r="I255" s="346">
        <f t="shared" si="0"/>
        <v>0</v>
      </c>
      <c r="J255" s="347">
        <f t="shared" si="2"/>
        <v>-2.055564161702681</v>
      </c>
      <c r="K255" s="358">
        <f t="shared" si="13"/>
        <v>8.9576840189500265E-4</v>
      </c>
      <c r="L255" s="353">
        <f t="shared" si="14"/>
        <v>-1.750259340523181</v>
      </c>
      <c r="M255" s="353">
        <f t="shared" si="5"/>
        <v>-5.534806012037496</v>
      </c>
    </row>
    <row r="256" spans="1:13">
      <c r="A256" s="247">
        <v>42767</v>
      </c>
      <c r="B256" s="347">
        <f>'VaR ES domestic stock'!R274</f>
        <v>5.5654471485385715E-3</v>
      </c>
      <c r="C256" s="347">
        <f>'Bond Portfolio'!AA270</f>
        <v>-3.3005166481993031E-3</v>
      </c>
      <c r="D256" s="349">
        <f>'VaR ES domestic stock'!H274</f>
        <v>-4.7201682150658987E-2</v>
      </c>
      <c r="E256" s="349">
        <f>'Bond Portfolio'!X270</f>
        <v>-0.92247056832154983</v>
      </c>
      <c r="F256" s="349">
        <f>'VaR ES domestic stock'!K274</f>
        <v>-6.1371298997403678E-2</v>
      </c>
      <c r="G256" s="349">
        <f>'Bond Portfolio'!AB270</f>
        <v>-2.458581676541074</v>
      </c>
      <c r="H256" s="347">
        <f t="shared" si="12"/>
        <v>-0.64588464535654766</v>
      </c>
      <c r="I256" s="346">
        <f t="shared" si="0"/>
        <v>0</v>
      </c>
      <c r="J256" s="347">
        <f t="shared" si="2"/>
        <v>-2.0424665850567871</v>
      </c>
      <c r="K256" s="358">
        <f t="shared" si="13"/>
        <v>-6.407275091779407E-4</v>
      </c>
      <c r="L256" s="353">
        <f t="shared" si="14"/>
        <v>-1.7394185632779728</v>
      </c>
      <c r="M256" s="353">
        <f t="shared" si="5"/>
        <v>-5.5005244643361122</v>
      </c>
    </row>
    <row r="257" spans="1:13">
      <c r="A257" s="247">
        <v>42766</v>
      </c>
      <c r="B257" s="347">
        <f>'VaR ES domestic stock'!R275</f>
        <v>-5.3960946793187416E-3</v>
      </c>
      <c r="C257" s="347">
        <f>'Bond Portfolio'!AA271</f>
        <v>6.0995416152236359E-3</v>
      </c>
      <c r="D257" s="349">
        <f>'VaR ES domestic stock'!H275</f>
        <v>-3.2550251281652717E-2</v>
      </c>
      <c r="E257" s="349">
        <f>'Bond Portfolio'!X271</f>
        <v>-0.92722488540441361</v>
      </c>
      <c r="F257" s="349">
        <f>'VaR ES domestic stock'!K275</f>
        <v>-3.7291668008792037E-2</v>
      </c>
      <c r="G257" s="349">
        <f>'Bond Portfolio'!AB271</f>
        <v>-2.4712529500383553</v>
      </c>
      <c r="H257" s="347">
        <f t="shared" si="12"/>
        <v>-0.64913087345522746</v>
      </c>
      <c r="I257" s="346">
        <f t="shared" si="0"/>
        <v>0</v>
      </c>
      <c r="J257" s="347">
        <f t="shared" si="2"/>
        <v>-2.0527320596530534</v>
      </c>
      <c r="K257" s="358">
        <f t="shared" si="13"/>
        <v>2.6508507268609223E-3</v>
      </c>
      <c r="L257" s="353">
        <f t="shared" si="14"/>
        <v>-1.7410645654294863</v>
      </c>
      <c r="M257" s="353">
        <f t="shared" si="5"/>
        <v>-5.5057295801684321</v>
      </c>
    </row>
    <row r="258" spans="1:13">
      <c r="A258" s="247">
        <v>42765</v>
      </c>
      <c r="B258" s="347">
        <f>'VaR ES domestic stock'!R276</f>
        <v>4.2786167497194999E-3</v>
      </c>
      <c r="C258" s="347">
        <f>'Bond Portfolio'!AA272</f>
        <v>-1.0656594591191837E-3</v>
      </c>
      <c r="D258" s="355"/>
      <c r="E258" s="355"/>
      <c r="F258" s="349"/>
      <c r="G258" s="349"/>
      <c r="H258" s="230"/>
      <c r="I258" s="39"/>
      <c r="J258" s="230"/>
    </row>
    <row r="259" spans="1:13">
      <c r="A259" s="247">
        <v>42762</v>
      </c>
      <c r="B259" s="347">
        <f>'VaR ES domestic stock'!R277</f>
        <v>1.3024090872206129E-2</v>
      </c>
      <c r="C259" s="347">
        <f>'Bond Portfolio'!AA273</f>
        <v>-4.6207420889212703E-3</v>
      </c>
      <c r="D259" s="355"/>
      <c r="E259" s="355"/>
      <c r="F259" s="349"/>
      <c r="G259" s="349"/>
      <c r="H259" s="230"/>
      <c r="I259" s="39"/>
      <c r="J259" s="230"/>
    </row>
    <row r="260" spans="1:13">
      <c r="A260" s="247">
        <v>42761</v>
      </c>
      <c r="B260" s="347">
        <f>'VaR ES domestic stock'!R278</f>
        <v>-5.5068953492062762E-3</v>
      </c>
      <c r="C260" s="347">
        <f>'Bond Portfolio'!AA274</f>
        <v>-2.1803628435173028E-3</v>
      </c>
      <c r="D260" s="349"/>
      <c r="E260" s="349"/>
      <c r="F260" s="349"/>
      <c r="G260" s="349"/>
      <c r="H260" s="230"/>
      <c r="I260" s="39"/>
      <c r="J260" s="230"/>
    </row>
    <row r="261" spans="1:13">
      <c r="A261" s="247">
        <v>42760</v>
      </c>
      <c r="B261" s="347">
        <f>'VaR ES domestic stock'!R279</f>
        <v>-1.2662666170204285E-3</v>
      </c>
      <c r="C261" s="347">
        <f>'Bond Portfolio'!AA275</f>
        <v>-1.3541815070289287E-3</v>
      </c>
      <c r="D261" s="349"/>
      <c r="E261" s="349"/>
      <c r="F261" s="349"/>
      <c r="G261" s="349"/>
      <c r="H261" s="230"/>
      <c r="I261" s="39"/>
      <c r="J261" s="230"/>
    </row>
    <row r="262" spans="1:13">
      <c r="A262" s="247">
        <v>42759</v>
      </c>
      <c r="B262" s="347">
        <f>'VaR ES domestic stock'!R280</f>
        <v>1.5504931632292631E-2</v>
      </c>
      <c r="C262" s="347">
        <f>'Bond Portfolio'!AA276</f>
        <v>-2.998085451229926E-3</v>
      </c>
      <c r="D262" s="349"/>
      <c r="E262" s="349"/>
      <c r="F262" s="349"/>
      <c r="G262" s="349"/>
      <c r="H262" s="230"/>
      <c r="I262" s="39"/>
      <c r="J262" s="230"/>
    </row>
    <row r="263" spans="1:13">
      <c r="A263" s="247">
        <v>42758</v>
      </c>
      <c r="B263" s="347">
        <f>'VaR ES domestic stock'!R281</f>
        <v>9.4049913622329846E-3</v>
      </c>
      <c r="C263" s="347">
        <f>'Bond Portfolio'!AA277</f>
        <v>5.2543340479038747E-4</v>
      </c>
      <c r="D263" s="349"/>
      <c r="E263" s="349"/>
      <c r="F263" s="349"/>
      <c r="G263" s="349"/>
      <c r="H263" s="230"/>
      <c r="I263" s="39"/>
      <c r="J263" s="230"/>
    </row>
    <row r="264" spans="1:13">
      <c r="A264" s="247">
        <v>42755</v>
      </c>
      <c r="B264" s="347">
        <f>'VaR ES domestic stock'!R282</f>
        <v>4.4820988490738237E-3</v>
      </c>
      <c r="C264" s="347">
        <f>'Bond Portfolio'!AA278</f>
        <v>-7.2811925769034058E-4</v>
      </c>
      <c r="D264" s="349"/>
      <c r="E264" s="349"/>
      <c r="F264" s="349"/>
      <c r="G264" s="349"/>
      <c r="H264" s="230"/>
      <c r="I264" s="39"/>
      <c r="J264" s="230"/>
    </row>
    <row r="265" spans="1:13">
      <c r="A265" s="247">
        <v>42754</v>
      </c>
      <c r="B265" s="347">
        <f>'VaR ES domestic stock'!R283</f>
        <v>3.5445202390928187E-3</v>
      </c>
      <c r="C265" s="347">
        <f>'Bond Portfolio'!AA279</f>
        <v>1.9604310975871453E-3</v>
      </c>
      <c r="D265" s="349"/>
      <c r="E265" s="349"/>
      <c r="F265" s="349"/>
      <c r="G265" s="349"/>
      <c r="H265" s="230"/>
      <c r="I265" s="39"/>
      <c r="J265" s="230"/>
    </row>
    <row r="266" spans="1:13">
      <c r="A266" s="247">
        <v>42753</v>
      </c>
      <c r="B266" s="347">
        <f>'VaR ES domestic stock'!R284</f>
        <v>5.7207705063943683E-3</v>
      </c>
      <c r="C266" s="347">
        <f>'Bond Portfolio'!AA280</f>
        <v>-2.1190758709090929E-3</v>
      </c>
      <c r="D266" s="349"/>
      <c r="E266" s="349"/>
      <c r="F266" s="349"/>
      <c r="G266" s="349"/>
      <c r="H266" s="230"/>
      <c r="I266" s="39"/>
      <c r="J266" s="230"/>
    </row>
    <row r="267" spans="1:13">
      <c r="A267" s="247">
        <v>42752</v>
      </c>
      <c r="B267" s="347">
        <f>'VaR ES domestic stock'!R285</f>
        <v>2.1190904128944873E-4</v>
      </c>
      <c r="C267" s="347">
        <f>'Bond Portfolio'!AA281</f>
        <v>-3.092405551198274E-4</v>
      </c>
      <c r="D267" s="349"/>
      <c r="E267" s="349"/>
      <c r="F267" s="349"/>
      <c r="G267" s="349"/>
      <c r="H267" s="230"/>
      <c r="I267" s="39"/>
      <c r="J267" s="230"/>
    </row>
    <row r="268" spans="1:13">
      <c r="A268" s="247">
        <v>42748</v>
      </c>
      <c r="B268" s="347">
        <f>'VaR ES domestic stock'!R286</f>
        <v>-1.1926507989736814E-4</v>
      </c>
      <c r="C268" s="347">
        <f>'Bond Portfolio'!AA282</f>
        <v>5.5110318553572846E-3</v>
      </c>
      <c r="D268" s="349"/>
      <c r="E268" s="349"/>
      <c r="F268" s="349"/>
      <c r="G268" s="349"/>
      <c r="H268" s="230"/>
      <c r="I268" s="39"/>
      <c r="J268" s="230"/>
    </row>
    <row r="269" spans="1:13">
      <c r="A269" s="247">
        <v>42747</v>
      </c>
      <c r="B269" s="347">
        <f>'VaR ES domestic stock'!R287</f>
        <v>-2.6231682925268009E-3</v>
      </c>
      <c r="C269" s="347">
        <f>'Bond Portfolio'!AA283</f>
        <v>-2.4865653825313361E-3</v>
      </c>
      <c r="D269" s="349"/>
      <c r="E269" s="349"/>
      <c r="F269" s="349"/>
      <c r="G269" s="349"/>
      <c r="H269" s="230"/>
      <c r="I269" s="39"/>
      <c r="J269" s="230"/>
    </row>
    <row r="270" spans="1:13">
      <c r="A270" s="247">
        <v>42746</v>
      </c>
      <c r="B270" s="347">
        <f>'VaR ES domestic stock'!R288</f>
        <v>8.2519619753412612E-3</v>
      </c>
      <c r="C270" s="347">
        <f>'Bond Portfolio'!AA284</f>
        <v>4.1720573759953528E-3</v>
      </c>
      <c r="D270" s="349"/>
      <c r="E270" s="349"/>
      <c r="F270" s="349"/>
      <c r="G270" s="349"/>
      <c r="H270" s="230"/>
      <c r="I270" s="39"/>
      <c r="J270" s="230"/>
    </row>
    <row r="271" spans="1:13">
      <c r="A271" s="247">
        <v>42745</v>
      </c>
      <c r="B271" s="347">
        <f>'VaR ES domestic stock'!R289</f>
        <v>3.9588106342138612E-3</v>
      </c>
      <c r="C271" s="347">
        <f>'Bond Portfolio'!AA285</f>
        <v>4.4813481839296454E-3</v>
      </c>
      <c r="D271" s="349"/>
      <c r="E271" s="349"/>
      <c r="F271" s="349"/>
      <c r="G271" s="349"/>
      <c r="H271" s="230"/>
      <c r="I271" s="39"/>
      <c r="J271" s="230"/>
    </row>
    <row r="272" spans="1:13">
      <c r="A272" s="247">
        <v>42744</v>
      </c>
      <c r="B272" s="347">
        <f>'VaR ES domestic stock'!R290</f>
        <v>-1.3775163935925373E-3</v>
      </c>
      <c r="C272" s="347">
        <f>'Bond Portfolio'!AA286</f>
        <v>6.5096904354833285E-4</v>
      </c>
      <c r="D272" s="349"/>
      <c r="E272" s="349"/>
      <c r="F272" s="349"/>
      <c r="G272" s="349"/>
      <c r="H272" s="230"/>
      <c r="I272" s="39"/>
      <c r="J272" s="230"/>
    </row>
    <row r="273" spans="1:10">
      <c r="A273" s="247">
        <v>42741</v>
      </c>
      <c r="B273" s="347">
        <f>'VaR ES domestic stock'!R291</f>
        <v>-1.1014386141325905E-2</v>
      </c>
      <c r="C273" s="347">
        <f>'Bond Portfolio'!AA287</f>
        <v>2.0926666704890184E-3</v>
      </c>
      <c r="D273" s="349"/>
      <c r="E273" s="349"/>
      <c r="F273" s="349"/>
      <c r="G273" s="349"/>
      <c r="H273" s="230"/>
      <c r="I273" s="39"/>
      <c r="J273" s="230"/>
    </row>
    <row r="274" spans="1:10">
      <c r="A274" s="247">
        <v>42740</v>
      </c>
      <c r="B274" s="347">
        <f>'VaR ES domestic stock'!R292</f>
        <v>3.821580261220437E-3</v>
      </c>
      <c r="C274" s="347">
        <f>'Bond Portfolio'!AA288</f>
        <v>2.2695635687663973E-4</v>
      </c>
      <c r="D274" s="349"/>
      <c r="E274" s="349"/>
      <c r="F274" s="349"/>
      <c r="G274" s="349"/>
      <c r="H274" s="230"/>
      <c r="I274" s="39"/>
      <c r="J274" s="230"/>
    </row>
    <row r="275" spans="1:10">
      <c r="A275" s="247">
        <v>42739</v>
      </c>
      <c r="B275" s="347">
        <f>'VaR ES domestic stock'!R293</f>
        <v>4.094406090378722E-3</v>
      </c>
      <c r="C275" s="347">
        <f>'Bond Portfolio'!AA289</f>
        <v>1.1269297006823997E-3</v>
      </c>
      <c r="D275" s="349"/>
      <c r="E275" s="349"/>
      <c r="F275" s="349"/>
      <c r="G275" s="349"/>
      <c r="H275" s="230"/>
      <c r="I275" s="39"/>
      <c r="J275" s="230"/>
    </row>
    <row r="276" spans="1:10">
      <c r="A276" s="247">
        <v>42738</v>
      </c>
      <c r="B276" s="347">
        <f>'VaR ES domestic stock'!R294</f>
        <v>2.5196114318100093E-2</v>
      </c>
      <c r="C276" s="347">
        <f>'Bond Portfolio'!AA290</f>
        <v>-2.9480434239340658E-3</v>
      </c>
      <c r="D276" s="349"/>
      <c r="E276" s="349"/>
      <c r="F276" s="349"/>
      <c r="G276" s="349"/>
      <c r="H276" s="230"/>
      <c r="I276" s="39"/>
      <c r="J276" s="230"/>
    </row>
    <row r="277" spans="1:10">
      <c r="A277" s="247">
        <v>42734</v>
      </c>
      <c r="B277" s="347">
        <f>'VaR ES domestic stock'!R295</f>
        <v>-1.1904823217646255E-2</v>
      </c>
      <c r="C277" s="347">
        <f>'Bond Portfolio'!AA291</f>
        <v>3.6366195264772028E-3</v>
      </c>
      <c r="D277" s="349"/>
      <c r="E277" s="349"/>
      <c r="F277" s="349"/>
      <c r="G277" s="349"/>
      <c r="H277" s="230"/>
      <c r="I277" s="39"/>
      <c r="J277" s="230"/>
    </row>
    <row r="278" spans="1:10">
      <c r="A278" s="247">
        <v>42733</v>
      </c>
      <c r="B278" s="347">
        <f>'VaR ES domestic stock'!R296</f>
        <v>-9.5991189736295505E-3</v>
      </c>
      <c r="C278" s="347">
        <f>'Bond Portfolio'!AA292</f>
        <v>3.4357103684663493E-3</v>
      </c>
      <c r="D278" s="349"/>
      <c r="E278" s="349"/>
      <c r="F278" s="349"/>
      <c r="G278" s="349"/>
      <c r="H278" s="230"/>
      <c r="I278" s="39"/>
      <c r="J278" s="230"/>
    </row>
    <row r="279" spans="1:10">
      <c r="A279" s="247">
        <v>42732</v>
      </c>
      <c r="B279" s="347">
        <f>'VaR ES domestic stock'!R297</f>
        <v>-9.2048082355935968E-3</v>
      </c>
      <c r="C279" s="347">
        <f>'Bond Portfolio'!AA293</f>
        <v>-6.9928202727709277E-4</v>
      </c>
      <c r="D279" s="349"/>
      <c r="E279" s="349"/>
      <c r="F279" s="349"/>
      <c r="G279" s="349"/>
      <c r="H279" s="230"/>
      <c r="I279" s="39"/>
      <c r="J279" s="230"/>
    </row>
    <row r="280" spans="1:10">
      <c r="A280" s="247">
        <v>42731</v>
      </c>
      <c r="B280" s="347">
        <f>'VaR ES domestic stock'!R298</f>
        <v>8.8643997507596786E-3</v>
      </c>
      <c r="C280" s="347">
        <f>'Bond Portfolio'!AA294</f>
        <v>-3.0846387741334524E-4</v>
      </c>
      <c r="D280" s="349"/>
      <c r="E280" s="349"/>
      <c r="F280" s="349"/>
      <c r="G280" s="349"/>
      <c r="H280" s="230"/>
      <c r="I280" s="39"/>
      <c r="J280" s="230"/>
    </row>
    <row r="281" spans="1:10">
      <c r="A281" s="247">
        <v>42727</v>
      </c>
      <c r="B281" s="347">
        <f>'VaR ES domestic stock'!R299</f>
        <v>7.3693553986147412E-3</v>
      </c>
      <c r="C281" s="347">
        <f>'Bond Portfolio'!AA295</f>
        <v>2.1241429979124149E-4</v>
      </c>
      <c r="D281" s="349"/>
      <c r="E281" s="349"/>
      <c r="F281" s="349"/>
      <c r="G281" s="349"/>
      <c r="H281" s="230"/>
      <c r="I281" s="39"/>
      <c r="J281" s="230"/>
    </row>
    <row r="282" spans="1:10">
      <c r="A282" s="247">
        <v>42726</v>
      </c>
      <c r="B282" s="347">
        <f>'VaR ES domestic stock'!R300</f>
        <v>-5.1639918337134999E-3</v>
      </c>
      <c r="C282" s="347">
        <f>'Bond Portfolio'!AA296</f>
        <v>1.2088660723446054E-3</v>
      </c>
      <c r="D282" s="349"/>
      <c r="E282" s="349"/>
      <c r="F282" s="349"/>
      <c r="G282" s="349"/>
      <c r="H282" s="230"/>
      <c r="I282" s="39"/>
      <c r="J282" s="230"/>
    </row>
    <row r="283" spans="1:10">
      <c r="A283" s="247">
        <v>42725</v>
      </c>
      <c r="B283" s="347">
        <f>'VaR ES domestic stock'!R301</f>
        <v>-9.2687659119636175E-3</v>
      </c>
      <c r="C283" s="347">
        <f>'Bond Portfolio'!AA297</f>
        <v>5.3959974925543719E-4</v>
      </c>
      <c r="D283" s="349"/>
      <c r="E283" s="349"/>
      <c r="F283" s="349"/>
      <c r="G283" s="349"/>
      <c r="H283" s="230"/>
      <c r="I283" s="39"/>
      <c r="J283" s="230"/>
    </row>
    <row r="284" spans="1:10">
      <c r="A284" s="247">
        <v>42724</v>
      </c>
      <c r="B284" s="347">
        <f>'VaR ES domestic stock'!R302</f>
        <v>4.46418340045891E-3</v>
      </c>
      <c r="C284" s="347">
        <f>'Bond Portfolio'!AA298</f>
        <v>-1.1365113950062566E-3</v>
      </c>
      <c r="D284" s="349"/>
      <c r="E284" s="349"/>
      <c r="F284" s="349"/>
      <c r="G284" s="349"/>
      <c r="H284" s="230"/>
      <c r="I284" s="39"/>
      <c r="J284" s="230"/>
    </row>
    <row r="285" spans="1:10">
      <c r="A285" s="247">
        <v>42723</v>
      </c>
      <c r="B285" s="347">
        <f>'VaR ES domestic stock'!R303</f>
        <v>1.1025858653868827E-2</v>
      </c>
      <c r="C285" s="347">
        <f>'Bond Portfolio'!AA299</f>
        <v>4.0012613304041267E-4</v>
      </c>
      <c r="D285" s="349"/>
      <c r="E285" s="349"/>
      <c r="F285" s="349"/>
      <c r="G285" s="349"/>
      <c r="H285" s="230"/>
      <c r="I285" s="39"/>
      <c r="J285" s="230"/>
    </row>
    <row r="286" spans="1:10">
      <c r="A286" s="247">
        <v>42720</v>
      </c>
      <c r="B286" s="347">
        <f>'VaR ES domestic stock'!R304</f>
        <v>2.3156718009790466E-3</v>
      </c>
      <c r="C286" s="347">
        <f>'Bond Portfolio'!AA300</f>
        <v>1.6030082039872884E-3</v>
      </c>
      <c r="D286" s="349"/>
      <c r="E286" s="349"/>
      <c r="F286" s="349"/>
      <c r="G286" s="349"/>
      <c r="H286" s="230"/>
      <c r="I286" s="39"/>
      <c r="J286" s="230"/>
    </row>
    <row r="287" spans="1:10">
      <c r="A287" s="247">
        <v>42719</v>
      </c>
      <c r="B287" s="347">
        <f>'VaR ES domestic stock'!R305</f>
        <v>1.2805379159451659E-2</v>
      </c>
      <c r="C287" s="347">
        <f>'Bond Portfolio'!AA301</f>
        <v>-5.390355850631634E-3</v>
      </c>
      <c r="D287" s="349"/>
      <c r="E287" s="349"/>
      <c r="F287" s="349"/>
      <c r="G287" s="349"/>
      <c r="H287" s="230"/>
      <c r="I287" s="39"/>
      <c r="J287" s="230"/>
    </row>
    <row r="288" spans="1:10">
      <c r="A288" s="247">
        <v>42718</v>
      </c>
      <c r="B288" s="347">
        <f>'VaR ES domestic stock'!R306</f>
        <v>5.5500684260483262E-4</v>
      </c>
      <c r="C288" s="347">
        <f>'Bond Portfolio'!AA302</f>
        <v>1.5974074299496266E-3</v>
      </c>
      <c r="D288" s="349"/>
      <c r="E288" s="349"/>
      <c r="F288" s="349"/>
      <c r="G288" s="349"/>
      <c r="H288" s="230"/>
      <c r="I288" s="39"/>
      <c r="J288" s="230"/>
    </row>
    <row r="289" spans="1:10">
      <c r="A289" s="247">
        <v>42717</v>
      </c>
      <c r="B289" s="347">
        <f>'VaR ES domestic stock'!R307</f>
        <v>1.3461921711089132E-2</v>
      </c>
      <c r="C289" s="347">
        <f>'Bond Portfolio'!AA303</f>
        <v>-1.0121328785218653E-3</v>
      </c>
      <c r="D289" s="349"/>
      <c r="E289" s="349"/>
      <c r="F289" s="349"/>
      <c r="G289" s="349"/>
      <c r="H289" s="230"/>
      <c r="I289" s="39"/>
      <c r="J289" s="230"/>
    </row>
    <row r="290" spans="1:10">
      <c r="A290" s="247">
        <v>42716</v>
      </c>
      <c r="B290" s="347">
        <f>'VaR ES domestic stock'!R308</f>
        <v>-2.7233140409355695E-2</v>
      </c>
      <c r="C290" s="347">
        <f>'Bond Portfolio'!AA304</f>
        <v>3.6803076854909911E-3</v>
      </c>
      <c r="D290" s="349"/>
      <c r="E290" s="349"/>
      <c r="F290" s="349"/>
      <c r="G290" s="349"/>
      <c r="H290" s="230"/>
      <c r="I290" s="39"/>
      <c r="J290" s="230"/>
    </row>
    <row r="291" spans="1:10">
      <c r="A291" s="247">
        <v>42713</v>
      </c>
      <c r="B291" s="347">
        <f>'VaR ES domestic stock'!R309</f>
        <v>2.0829350023203702E-4</v>
      </c>
      <c r="C291" s="347">
        <f>'Bond Portfolio'!AA305</f>
        <v>3.1657589679869869E-3</v>
      </c>
      <c r="D291" s="349"/>
      <c r="E291" s="349"/>
      <c r="F291" s="349"/>
      <c r="G291" s="349"/>
      <c r="H291" s="230"/>
      <c r="I291" s="39"/>
      <c r="J291" s="230"/>
    </row>
    <row r="292" spans="1:10">
      <c r="A292" s="247">
        <v>42712</v>
      </c>
      <c r="B292" s="347">
        <f>'VaR ES domestic stock'!R310</f>
        <v>-7.7422629983179289E-3</v>
      </c>
      <c r="C292" s="347">
        <f>'Bond Portfolio'!AA306</f>
        <v>3.1861552430973994E-3</v>
      </c>
      <c r="D292" s="349"/>
      <c r="E292" s="349"/>
      <c r="F292" s="349"/>
      <c r="G292" s="349"/>
      <c r="H292" s="230"/>
      <c r="I292" s="39"/>
      <c r="J292" s="230"/>
    </row>
    <row r="293" spans="1:10">
      <c r="A293" s="247">
        <v>42711</v>
      </c>
      <c r="B293" s="347">
        <f>'VaR ES domestic stock'!R311</f>
        <v>1.8519246020400407E-2</v>
      </c>
      <c r="C293" s="347">
        <f>'Bond Portfolio'!AA307</f>
        <v>2.8437213746657086E-3</v>
      </c>
      <c r="D293" s="349"/>
      <c r="E293" s="349"/>
      <c r="F293" s="349"/>
      <c r="G293" s="349"/>
      <c r="H293" s="230"/>
      <c r="I293" s="39"/>
      <c r="J293" s="230"/>
    </row>
    <row r="294" spans="1:10">
      <c r="A294" s="247">
        <v>42710</v>
      </c>
      <c r="B294" s="347">
        <f>'VaR ES domestic stock'!R312</f>
        <v>1.2072931879168115E-2</v>
      </c>
      <c r="C294" s="347">
        <f>'Bond Portfolio'!AA308</f>
        <v>2.7244238127148712E-3</v>
      </c>
      <c r="D294" s="349"/>
      <c r="E294" s="349"/>
      <c r="F294" s="349"/>
      <c r="G294" s="349"/>
      <c r="H294" s="230"/>
      <c r="I294" s="39"/>
      <c r="J294" s="230"/>
    </row>
    <row r="295" spans="1:10">
      <c r="A295" s="247">
        <v>42709</v>
      </c>
      <c r="B295" s="347">
        <f>'VaR ES domestic stock'!R313</f>
        <v>1.6200021111318838E-4</v>
      </c>
      <c r="C295" s="347">
        <f>'Bond Portfolio'!AA309</f>
        <v>1.9156364430121808E-3</v>
      </c>
      <c r="D295" s="349"/>
      <c r="E295" s="349"/>
      <c r="F295" s="349"/>
      <c r="G295" s="349"/>
      <c r="H295" s="230"/>
      <c r="I295" s="39"/>
      <c r="J295" s="230"/>
    </row>
    <row r="296" spans="1:10">
      <c r="A296" s="247">
        <v>42706</v>
      </c>
      <c r="B296" s="347">
        <f>'VaR ES domestic stock'!R314</f>
        <v>1.3640599993603031E-2</v>
      </c>
      <c r="C296" s="347">
        <f>'Bond Portfolio'!AA310</f>
        <v>-6.9228452665548446E-4</v>
      </c>
      <c r="D296" s="349"/>
      <c r="E296" s="349"/>
      <c r="F296" s="349"/>
      <c r="G296" s="349"/>
      <c r="H296" s="230"/>
      <c r="I296" s="39"/>
      <c r="J296" s="230"/>
    </row>
    <row r="297" spans="1:10">
      <c r="A297" s="247">
        <v>42705</v>
      </c>
      <c r="B297" s="347">
        <f>'VaR ES domestic stock'!R315</f>
        <v>-3.0022698268107242E-2</v>
      </c>
      <c r="C297" s="347">
        <f>'Bond Portfolio'!AA311</f>
        <v>3.5793544735482907E-3</v>
      </c>
      <c r="D297" s="349"/>
      <c r="E297" s="349"/>
      <c r="F297" s="349"/>
      <c r="G297" s="349"/>
      <c r="H297" s="230"/>
      <c r="I297" s="39"/>
      <c r="J297" s="230"/>
    </row>
    <row r="298" spans="1:10">
      <c r="A298" s="247">
        <v>42704</v>
      </c>
      <c r="B298" s="347">
        <f>'VaR ES domestic stock'!R316</f>
        <v>-1.7359397089191965E-2</v>
      </c>
      <c r="C298" s="347">
        <f>'Bond Portfolio'!AA312</f>
        <v>2.067251248186297E-3</v>
      </c>
      <c r="D298" s="349"/>
      <c r="E298" s="349"/>
      <c r="F298" s="349"/>
      <c r="G298" s="349"/>
      <c r="H298" s="230"/>
      <c r="I298" s="39"/>
      <c r="J298" s="230"/>
    </row>
    <row r="299" spans="1:10">
      <c r="A299" s="247">
        <v>42703</v>
      </c>
      <c r="B299" s="347">
        <f>'VaR ES domestic stock'!R317</f>
        <v>-2.0130530804085118E-3</v>
      </c>
      <c r="C299" s="347">
        <f>'Bond Portfolio'!AA313</f>
        <v>-2.2407039250915695E-3</v>
      </c>
      <c r="D299" s="349"/>
      <c r="E299" s="349"/>
      <c r="F299" s="349"/>
      <c r="G299" s="349"/>
      <c r="H299" s="230"/>
      <c r="I299" s="39"/>
      <c r="J299" s="230"/>
    </row>
    <row r="300" spans="1:10">
      <c r="A300" s="247">
        <v>42702</v>
      </c>
      <c r="B300" s="347">
        <f>'VaR ES domestic stock'!R318</f>
        <v>3.9246671257818118E-3</v>
      </c>
      <c r="C300" s="347">
        <f>'Bond Portfolio'!AA314</f>
        <v>9.1256785444371324E-4</v>
      </c>
      <c r="D300" s="349"/>
      <c r="E300" s="349"/>
      <c r="F300" s="349"/>
      <c r="G300" s="349"/>
      <c r="H300" s="230"/>
      <c r="I300" s="39"/>
      <c r="J300" s="230"/>
    </row>
    <row r="301" spans="1:10">
      <c r="A301" s="247">
        <v>42699</v>
      </c>
      <c r="B301" s="347">
        <f>'VaR ES domestic stock'!R319</f>
        <v>7.7847485269719307E-3</v>
      </c>
      <c r="C301" s="347">
        <f>'Bond Portfolio'!AA315</f>
        <v>-3.072656661553097E-3</v>
      </c>
      <c r="D301" s="349"/>
      <c r="E301" s="349"/>
      <c r="F301" s="349"/>
      <c r="G301" s="349"/>
      <c r="H301" s="230"/>
      <c r="I301" s="39"/>
      <c r="J301" s="230"/>
    </row>
    <row r="302" spans="1:10">
      <c r="A302" s="247">
        <v>42697</v>
      </c>
      <c r="B302" s="347">
        <f>'VaR ES domestic stock'!R320</f>
        <v>-1.5677628937882605E-3</v>
      </c>
      <c r="C302" s="347">
        <f>'Bond Portfolio'!AA316</f>
        <v>1.6898030418799337E-4</v>
      </c>
      <c r="D302" s="349"/>
      <c r="E302" s="349"/>
      <c r="F302" s="349"/>
      <c r="G302" s="349"/>
      <c r="H302" s="230"/>
      <c r="I302" s="39"/>
      <c r="J302" s="230"/>
    </row>
    <row r="303" spans="1:10">
      <c r="A303" s="247">
        <v>42696</v>
      </c>
      <c r="B303" s="347">
        <f>'VaR ES domestic stock'!R321</f>
        <v>2.041946810710589E-2</v>
      </c>
      <c r="C303" s="347">
        <f>'Bond Portfolio'!AA317</f>
        <v>-3.7735689924840443E-3</v>
      </c>
      <c r="D303" s="349"/>
      <c r="E303" s="349"/>
      <c r="F303" s="349"/>
      <c r="G303" s="349"/>
      <c r="H303" s="230"/>
      <c r="I303" s="39"/>
      <c r="J303" s="230"/>
    </row>
    <row r="304" spans="1:10">
      <c r="A304" s="247">
        <v>42695</v>
      </c>
      <c r="B304" s="347">
        <f>'VaR ES domestic stock'!R322</f>
        <v>3.0316451169768886E-3</v>
      </c>
      <c r="C304" s="347">
        <f>'Bond Portfolio'!AA318</f>
        <v>-4.134403136528686E-4</v>
      </c>
      <c r="D304" s="349"/>
      <c r="E304" s="349"/>
      <c r="F304" s="349"/>
      <c r="G304" s="349"/>
      <c r="H304" s="230"/>
      <c r="I304" s="39"/>
      <c r="J304" s="230"/>
    </row>
    <row r="305" spans="1:10">
      <c r="A305" s="247">
        <v>42692</v>
      </c>
      <c r="B305" s="347">
        <f>'VaR ES domestic stock'!R323</f>
        <v>-1.6819202555011216E-2</v>
      </c>
      <c r="C305" s="347">
        <f>'Bond Portfolio'!AA319</f>
        <v>1.8924711412271478E-3</v>
      </c>
      <c r="D305" s="349"/>
      <c r="E305" s="349"/>
      <c r="F305" s="349"/>
      <c r="G305" s="349"/>
      <c r="H305" s="230"/>
      <c r="I305" s="39"/>
      <c r="J305" s="230"/>
    </row>
    <row r="306" spans="1:10">
      <c r="A306" s="247">
        <v>42691</v>
      </c>
      <c r="B306" s="347">
        <f>'VaR ES domestic stock'!R324</f>
        <v>1.4291493177698424E-2</v>
      </c>
      <c r="C306" s="347">
        <f>'Bond Portfolio'!AA320</f>
        <v>6.9323382654751242E-5</v>
      </c>
      <c r="D306" s="349"/>
      <c r="E306" s="349"/>
      <c r="F306" s="349"/>
      <c r="G306" s="349"/>
      <c r="H306" s="230"/>
      <c r="I306" s="39"/>
      <c r="J306" s="230"/>
    </row>
    <row r="307" spans="1:10">
      <c r="A307" s="247">
        <v>42690</v>
      </c>
      <c r="B307" s="347">
        <f>'VaR ES domestic stock'!R325</f>
        <v>5.2257015827134722E-3</v>
      </c>
      <c r="C307" s="347">
        <f>'Bond Portfolio'!AA321</f>
        <v>3.7517482936226809E-3</v>
      </c>
      <c r="D307" s="349"/>
      <c r="E307" s="349"/>
      <c r="F307" s="349"/>
      <c r="G307" s="349"/>
      <c r="H307" s="230"/>
      <c r="I307" s="39"/>
      <c r="J307" s="230"/>
    </row>
    <row r="308" spans="1:10">
      <c r="A308" s="247">
        <v>42689</v>
      </c>
      <c r="B308" s="347">
        <f>'VaR ES domestic stock'!R326</f>
        <v>8.7058319335001858E-3</v>
      </c>
      <c r="C308" s="347">
        <f>'Bond Portfolio'!AA322</f>
        <v>-3.1828259424430128E-3</v>
      </c>
      <c r="D308" s="349"/>
      <c r="E308" s="349"/>
      <c r="F308" s="349"/>
      <c r="G308" s="349"/>
      <c r="H308" s="230"/>
      <c r="I308" s="39"/>
      <c r="J308" s="230"/>
    </row>
    <row r="309" spans="1:10">
      <c r="A309" s="247">
        <v>42688</v>
      </c>
      <c r="B309" s="347">
        <f>'VaR ES domestic stock'!R327</f>
        <v>-3.3405876544667451E-2</v>
      </c>
      <c r="C309" s="347">
        <f>'Bond Portfolio'!AA323</f>
        <v>5.2423537745140969E-3</v>
      </c>
      <c r="D309" s="349"/>
      <c r="E309" s="349"/>
      <c r="F309" s="349"/>
      <c r="G309" s="349"/>
      <c r="H309" s="230"/>
      <c r="I309" s="39"/>
      <c r="J309" s="230"/>
    </row>
    <row r="310" spans="1:10">
      <c r="A310" s="247">
        <v>42685</v>
      </c>
      <c r="B310" s="347">
        <f>'VaR ES domestic stock'!R328</f>
        <v>1.3046422048220308E-2</v>
      </c>
      <c r="C310" s="347">
        <f>'Bond Portfolio'!AA324</f>
        <v>1.1677183845970607E-3</v>
      </c>
      <c r="D310" s="349"/>
      <c r="E310" s="349"/>
      <c r="F310" s="349"/>
      <c r="G310" s="349"/>
      <c r="H310" s="230"/>
      <c r="I310" s="39"/>
      <c r="J310" s="230"/>
    </row>
    <row r="311" spans="1:10">
      <c r="A311" s="247">
        <v>42684</v>
      </c>
      <c r="B311" s="347">
        <f>'VaR ES domestic stock'!R329</f>
        <v>-4.4213048176181989E-3</v>
      </c>
      <c r="C311" s="347">
        <f>'Bond Portfolio'!AA325</f>
        <v>-9.5777255694593499E-3</v>
      </c>
      <c r="D311" s="349"/>
      <c r="E311" s="349"/>
      <c r="F311" s="349"/>
      <c r="G311" s="349"/>
      <c r="H311" s="230"/>
      <c r="I311" s="39"/>
      <c r="J311" s="230"/>
    </row>
    <row r="312" spans="1:10">
      <c r="A312" s="247">
        <v>42683</v>
      </c>
      <c r="B312" s="347">
        <f>'VaR ES domestic stock'!R330</f>
        <v>-3.1319012673069356E-3</v>
      </c>
      <c r="C312" s="347">
        <f>'Bond Portfolio'!AA326</f>
        <v>-6.9283596415619098E-3</v>
      </c>
      <c r="D312" s="349"/>
      <c r="E312" s="349"/>
      <c r="F312" s="349"/>
      <c r="G312" s="349"/>
      <c r="H312" s="230"/>
      <c r="I312" s="39"/>
      <c r="J312" s="230"/>
    </row>
    <row r="313" spans="1:10">
      <c r="A313" s="247">
        <v>42682</v>
      </c>
      <c r="B313" s="347">
        <f>'VaR ES domestic stock'!R331</f>
        <v>2.0770718302192356E-3</v>
      </c>
      <c r="C313" s="347">
        <f>'Bond Portfolio'!AA327</f>
        <v>-1.652874996176612E-3</v>
      </c>
      <c r="D313" s="349"/>
      <c r="E313" s="349"/>
      <c r="F313" s="349"/>
      <c r="G313" s="349"/>
      <c r="H313" s="230"/>
      <c r="I313" s="39"/>
      <c r="J313" s="230"/>
    </row>
    <row r="314" spans="1:10">
      <c r="A314" s="247">
        <v>42681</v>
      </c>
      <c r="B314" s="347">
        <f>'VaR ES domestic stock'!R332</f>
        <v>2.0995683312397206E-2</v>
      </c>
      <c r="C314" s="347">
        <f>'Bond Portfolio'!AA328</f>
        <v>8.1868750237434895E-4</v>
      </c>
      <c r="D314" s="349"/>
      <c r="E314" s="349"/>
      <c r="F314" s="349"/>
      <c r="G314" s="349"/>
      <c r="H314" s="230"/>
      <c r="I314" s="39"/>
      <c r="J314" s="230"/>
    </row>
    <row r="315" spans="1:10">
      <c r="A315" s="247">
        <v>42678</v>
      </c>
      <c r="B315" s="347">
        <f>'VaR ES domestic stock'!R333</f>
        <v>1.0093451177911608E-3</v>
      </c>
      <c r="C315" s="347">
        <f>'Bond Portfolio'!AA329</f>
        <v>5.4502267233027535E-3</v>
      </c>
      <c r="D315" s="349"/>
      <c r="E315" s="349"/>
      <c r="F315" s="349"/>
      <c r="G315" s="349"/>
      <c r="H315" s="230"/>
      <c r="I315" s="39"/>
      <c r="J315" s="230"/>
    </row>
    <row r="316" spans="1:10">
      <c r="A316" s="247">
        <v>42677</v>
      </c>
      <c r="B316" s="347">
        <f>'VaR ES domestic stock'!R334</f>
        <v>-5.0563872516735889E-3</v>
      </c>
      <c r="C316" s="347">
        <f>'Bond Portfolio'!AA330</f>
        <v>2.2309393416648504E-3</v>
      </c>
      <c r="D316" s="349"/>
      <c r="E316" s="349"/>
      <c r="F316" s="349"/>
      <c r="G316" s="349"/>
      <c r="H316" s="230"/>
      <c r="I316" s="39"/>
      <c r="J316" s="230"/>
    </row>
    <row r="317" spans="1:10">
      <c r="A317" s="247">
        <v>42676</v>
      </c>
      <c r="B317" s="347">
        <f>'VaR ES domestic stock'!R335</f>
        <v>1.1519182895241677E-3</v>
      </c>
      <c r="C317" s="347">
        <f>'Bond Portfolio'!AA331</f>
        <v>-2.9243854771034972E-3</v>
      </c>
      <c r="D317" s="349"/>
      <c r="E317" s="349"/>
      <c r="F317" s="349"/>
      <c r="G317" s="349"/>
      <c r="H317" s="230"/>
      <c r="I317" s="39"/>
      <c r="J317" s="230"/>
    </row>
    <row r="318" spans="1:10">
      <c r="A318" s="247">
        <v>42675</v>
      </c>
      <c r="B318" s="347">
        <f>'VaR ES domestic stock'!R336</f>
        <v>-1.7078612489867816E-2</v>
      </c>
      <c r="C318" s="347">
        <f>'Bond Portfolio'!AA332</f>
        <v>1.2625420263390197E-3</v>
      </c>
      <c r="D318" s="349"/>
      <c r="E318" s="349"/>
      <c r="F318" s="349"/>
      <c r="G318" s="349"/>
      <c r="H318" s="230"/>
      <c r="I318" s="39"/>
      <c r="J318" s="230"/>
    </row>
    <row r="319" spans="1:10">
      <c r="A319" s="247">
        <v>42674</v>
      </c>
      <c r="B319" s="347">
        <f>'VaR ES domestic stock'!R337</f>
        <v>6.2714285518348221E-4</v>
      </c>
      <c r="C319" s="347">
        <f>'Bond Portfolio'!AA333</f>
        <v>-2.3552182864010618E-3</v>
      </c>
      <c r="D319" s="349"/>
      <c r="E319" s="349"/>
      <c r="F319" s="349"/>
      <c r="G319" s="349"/>
      <c r="H319" s="230"/>
      <c r="I319" s="39"/>
      <c r="J319" s="230"/>
    </row>
    <row r="320" spans="1:10">
      <c r="A320" s="247">
        <v>42671</v>
      </c>
      <c r="B320" s="347">
        <f>'VaR ES domestic stock'!R338</f>
        <v>-5.3495293297969974E-3</v>
      </c>
      <c r="C320" s="347">
        <f>'Bond Portfolio'!AA334</f>
        <v>-1.9053173955411173E-3</v>
      </c>
      <c r="D320" s="349"/>
      <c r="E320" s="349"/>
      <c r="F320" s="349"/>
      <c r="G320" s="349"/>
      <c r="H320" s="230"/>
      <c r="I320" s="39"/>
      <c r="J320" s="230"/>
    </row>
    <row r="321" spans="1:10">
      <c r="A321" s="247">
        <v>42670</v>
      </c>
      <c r="B321" s="347">
        <f>'VaR ES domestic stock'!R339</f>
        <v>1.8759609621072479E-3</v>
      </c>
      <c r="C321" s="347">
        <f>'Bond Portfolio'!AA335</f>
        <v>-2.9059433698316317E-3</v>
      </c>
      <c r="D321" s="349"/>
      <c r="E321" s="349"/>
      <c r="F321" s="349"/>
      <c r="G321" s="349"/>
      <c r="H321" s="230"/>
      <c r="I321" s="39"/>
      <c r="J321" s="230"/>
    </row>
    <row r="322" spans="1:10">
      <c r="A322" s="247">
        <v>42669</v>
      </c>
      <c r="B322" s="347">
        <f>'VaR ES domestic stock'!R340</f>
        <v>1.1531188636009881E-3</v>
      </c>
      <c r="C322" s="347">
        <f>'Bond Portfolio'!AA336</f>
        <v>-2.0148249638552995E-3</v>
      </c>
      <c r="D322" s="349"/>
      <c r="E322" s="349"/>
      <c r="F322" s="349"/>
      <c r="G322" s="349"/>
      <c r="H322" s="230"/>
      <c r="I322" s="39"/>
      <c r="J322" s="230"/>
    </row>
    <row r="323" spans="1:10">
      <c r="A323" s="247">
        <v>42668</v>
      </c>
      <c r="B323" s="347">
        <f>'VaR ES domestic stock'!R341</f>
        <v>-3.6651344749550679E-3</v>
      </c>
      <c r="C323" s="347">
        <f>'Bond Portfolio'!AA337</f>
        <v>-1.3109187991527937E-3</v>
      </c>
      <c r="D323" s="349"/>
      <c r="E323" s="349"/>
      <c r="F323" s="349"/>
      <c r="G323" s="349"/>
      <c r="H323" s="230"/>
      <c r="I323" s="39"/>
      <c r="J323" s="230"/>
    </row>
    <row r="324" spans="1:10">
      <c r="A324" s="247">
        <v>42667</v>
      </c>
      <c r="B324" s="347">
        <f>'VaR ES domestic stock'!R342</f>
        <v>5.9649501898731971E-3</v>
      </c>
      <c r="C324" s="347">
        <f>'Bond Portfolio'!AA338</f>
        <v>-4.6711229057827541E-4</v>
      </c>
      <c r="D324" s="349"/>
      <c r="E324" s="349"/>
      <c r="F324" s="349"/>
      <c r="G324" s="349"/>
      <c r="H324" s="230"/>
      <c r="I324" s="39"/>
      <c r="J324" s="230"/>
    </row>
    <row r="325" spans="1:10">
      <c r="A325" s="247">
        <v>42664</v>
      </c>
      <c r="B325" s="347">
        <f>'VaR ES domestic stock'!R343</f>
        <v>1.406350731288626E-2</v>
      </c>
      <c r="C325" s="347">
        <f>'Bond Portfolio'!AA339</f>
        <v>2.7679506928066644E-3</v>
      </c>
      <c r="D325" s="349"/>
      <c r="E325" s="349"/>
      <c r="F325" s="349"/>
      <c r="G325" s="349"/>
      <c r="H325" s="230"/>
      <c r="I325" s="39"/>
      <c r="J325" s="230"/>
    </row>
    <row r="326" spans="1:10">
      <c r="A326" s="247">
        <v>42663</v>
      </c>
      <c r="B326" s="347">
        <f>'VaR ES domestic stock'!R344</f>
        <v>-4.3999772437166799E-3</v>
      </c>
      <c r="C326" s="347">
        <f>'Bond Portfolio'!AA340</f>
        <v>1.4273012350773939E-4</v>
      </c>
      <c r="D326" s="349"/>
      <c r="E326" s="349"/>
      <c r="F326" s="349"/>
      <c r="G326" s="349"/>
      <c r="H326" s="230"/>
      <c r="I326" s="39"/>
      <c r="J326" s="230"/>
    </row>
    <row r="327" spans="1:10">
      <c r="A327" s="247">
        <v>42662</v>
      </c>
      <c r="B327" s="347">
        <f>'VaR ES domestic stock'!R345</f>
        <v>-9.9569111925877953E-3</v>
      </c>
      <c r="C327" s="347">
        <f>'Bond Portfolio'!AA341</f>
        <v>5.448530208604474E-3</v>
      </c>
      <c r="D327" s="349"/>
      <c r="E327" s="349"/>
      <c r="F327" s="349"/>
      <c r="G327" s="349"/>
      <c r="H327" s="230"/>
      <c r="I327" s="39"/>
      <c r="J327" s="230"/>
    </row>
    <row r="328" spans="1:10">
      <c r="A328" s="247">
        <v>42661</v>
      </c>
      <c r="B328" s="347">
        <f>'VaR ES domestic stock'!R346</f>
        <v>4.5332081850752971E-2</v>
      </c>
      <c r="C328" s="347">
        <f>'Bond Portfolio'!AA342</f>
        <v>2.7018600555384076E-4</v>
      </c>
      <c r="D328" s="349"/>
      <c r="E328" s="349"/>
      <c r="F328" s="349"/>
      <c r="G328" s="349"/>
      <c r="H328" s="230"/>
      <c r="I328" s="39"/>
      <c r="J328" s="230"/>
    </row>
    <row r="329" spans="1:10">
      <c r="A329" s="247">
        <v>42660</v>
      </c>
      <c r="B329" s="347">
        <f>'VaR ES domestic stock'!R347</f>
        <v>-6.9341143701300515E-3</v>
      </c>
      <c r="C329" s="347">
        <f>'Bond Portfolio'!AA343</f>
        <v>-8.7043984631143267E-3</v>
      </c>
      <c r="D329" s="349"/>
      <c r="E329" s="349"/>
      <c r="F329" s="349"/>
      <c r="G329" s="349"/>
      <c r="H329" s="230"/>
      <c r="I329" s="39"/>
      <c r="J329" s="230"/>
    </row>
    <row r="330" spans="1:10">
      <c r="A330" s="247">
        <v>42657</v>
      </c>
      <c r="B330" s="347">
        <f>'VaR ES domestic stock'!R348</f>
        <v>-7.1238271012274957E-4</v>
      </c>
      <c r="C330" s="347">
        <f>'Bond Portfolio'!AA344</f>
        <v>9.1287041833876259E-4</v>
      </c>
      <c r="D330" s="349"/>
      <c r="E330" s="349"/>
      <c r="F330" s="349"/>
      <c r="G330" s="349"/>
      <c r="H330" s="230"/>
      <c r="I330" s="39"/>
      <c r="J330" s="230"/>
    </row>
    <row r="331" spans="1:10">
      <c r="A331" s="247">
        <v>42656</v>
      </c>
      <c r="B331" s="347">
        <f>'VaR ES domestic stock'!R349</f>
        <v>6.7399190931250359E-3</v>
      </c>
      <c r="C331" s="347">
        <f>'Bond Portfolio'!AA345</f>
        <v>-2.9749885400698339E-4</v>
      </c>
      <c r="D331" s="349"/>
      <c r="E331" s="349"/>
      <c r="F331" s="349"/>
      <c r="G331" s="349"/>
      <c r="H331" s="230"/>
      <c r="I331" s="39"/>
      <c r="J331" s="230"/>
    </row>
    <row r="332" spans="1:10">
      <c r="A332" s="247">
        <v>42655</v>
      </c>
      <c r="B332" s="347">
        <f>'VaR ES domestic stock'!R350</f>
        <v>5.0879779539907419E-3</v>
      </c>
      <c r="C332" s="347">
        <f>'Bond Portfolio'!AA346</f>
        <v>-2.4297197923376368E-3</v>
      </c>
      <c r="D332" s="349"/>
      <c r="E332" s="349"/>
      <c r="F332" s="349"/>
      <c r="G332" s="349"/>
      <c r="H332" s="230"/>
      <c r="I332" s="39"/>
      <c r="J332" s="230"/>
    </row>
    <row r="333" spans="1:10">
      <c r="A333" s="247">
        <v>42654</v>
      </c>
      <c r="B333" s="347">
        <f>'VaR ES domestic stock'!R351</f>
        <v>-1.0330252634858983E-2</v>
      </c>
      <c r="C333" s="347">
        <f>'Bond Portfolio'!AA347</f>
        <v>-2.2860706150679144E-3</v>
      </c>
      <c r="D333" s="349"/>
      <c r="E333" s="349"/>
      <c r="F333" s="349"/>
      <c r="G333" s="349"/>
      <c r="H333" s="230"/>
      <c r="I333" s="39"/>
      <c r="J333" s="230"/>
    </row>
    <row r="334" spans="1:10">
      <c r="A334" s="247">
        <v>42653</v>
      </c>
      <c r="B334" s="347">
        <f>'VaR ES domestic stock'!R352</f>
        <v>6.0339497755708578E-3</v>
      </c>
      <c r="C334" s="347">
        <f>'Bond Portfolio'!AA348</f>
        <v>-2.0756038196009241E-3</v>
      </c>
      <c r="D334" s="349"/>
      <c r="E334" s="349"/>
      <c r="F334" s="349"/>
      <c r="G334" s="349"/>
      <c r="H334" s="230"/>
      <c r="I334" s="39"/>
      <c r="J334" s="230"/>
    </row>
    <row r="335" spans="1:10">
      <c r="A335" s="247">
        <v>42650</v>
      </c>
      <c r="B335" s="347">
        <f>'VaR ES domestic stock'!R353</f>
        <v>-5.3961870923950883E-3</v>
      </c>
      <c r="C335" s="347">
        <f>'Bond Portfolio'!AA349</f>
        <v>-9.0831084361342462E-4</v>
      </c>
      <c r="D335" s="349"/>
      <c r="E335" s="349"/>
      <c r="F335" s="349"/>
      <c r="G335" s="349"/>
      <c r="H335" s="230"/>
      <c r="I335" s="39"/>
      <c r="J335" s="230"/>
    </row>
    <row r="336" spans="1:10">
      <c r="A336" s="247">
        <v>42649</v>
      </c>
      <c r="B336" s="347">
        <f>'VaR ES domestic stock'!R354</f>
        <v>-9.1501160330203623E-3</v>
      </c>
      <c r="C336" s="347">
        <f>'Bond Portfolio'!AA350</f>
        <v>-2.0595822098765648E-3</v>
      </c>
      <c r="D336" s="349"/>
      <c r="E336" s="349"/>
      <c r="F336" s="349"/>
      <c r="G336" s="349"/>
      <c r="H336" s="230"/>
      <c r="I336" s="39"/>
      <c r="J336" s="230"/>
    </row>
    <row r="337" spans="1:10">
      <c r="A337" s="247">
        <v>42648</v>
      </c>
      <c r="B337" s="347">
        <f>'VaR ES domestic stock'!R355</f>
        <v>7.7967369080389707E-3</v>
      </c>
      <c r="C337" s="347">
        <f>'Bond Portfolio'!AA351</f>
        <v>-3.7946752848494469E-3</v>
      </c>
      <c r="D337" s="349"/>
      <c r="E337" s="349"/>
      <c r="F337" s="349"/>
      <c r="G337" s="349"/>
      <c r="H337" s="230"/>
      <c r="I337" s="39"/>
      <c r="J337" s="230"/>
    </row>
    <row r="338" spans="1:10">
      <c r="A338" s="247">
        <v>42647</v>
      </c>
      <c r="B338" s="347">
        <f>'VaR ES domestic stock'!R356</f>
        <v>-1.6945900273672044E-3</v>
      </c>
      <c r="C338" s="347">
        <f>'Bond Portfolio'!AA352</f>
        <v>-9.430562866967751E-4</v>
      </c>
      <c r="D338" s="349"/>
      <c r="E338" s="349"/>
      <c r="F338" s="349"/>
      <c r="G338" s="349"/>
      <c r="H338" s="230"/>
      <c r="I338" s="39"/>
      <c r="J338" s="230"/>
    </row>
    <row r="339" spans="1:10">
      <c r="A339" s="247">
        <v>42646</v>
      </c>
      <c r="B339" s="347">
        <f>'VaR ES domestic stock'!R357</f>
        <v>3.0646690974480461E-3</v>
      </c>
      <c r="C339" s="347">
        <f>'Bond Portfolio'!AA353</f>
        <v>3.7515586328553674E-3</v>
      </c>
      <c r="D339" s="349"/>
      <c r="E339" s="349"/>
      <c r="F339" s="349"/>
      <c r="G339" s="349"/>
      <c r="H339" s="230"/>
      <c r="I339" s="39"/>
      <c r="J339" s="230"/>
    </row>
    <row r="340" spans="1:10">
      <c r="A340" s="247">
        <v>42643</v>
      </c>
      <c r="B340" s="347">
        <f>'VaR ES domestic stock'!R358</f>
        <v>1.2497153060707778E-2</v>
      </c>
      <c r="C340" s="347">
        <f>'Bond Portfolio'!AA354</f>
        <v>-3.434609409642686E-4</v>
      </c>
      <c r="D340" s="349"/>
      <c r="E340" s="349"/>
      <c r="F340" s="349"/>
      <c r="G340" s="349"/>
      <c r="H340" s="230"/>
      <c r="I340" s="39"/>
      <c r="J340" s="230"/>
    </row>
    <row r="341" spans="1:10">
      <c r="A341" s="247">
        <v>42642</v>
      </c>
      <c r="B341" s="347">
        <f>'VaR ES domestic stock'!R359</f>
        <v>-2.2803975584659766E-2</v>
      </c>
      <c r="C341" s="347">
        <f>'Bond Portfolio'!AA355</f>
        <v>3.2619033256053864E-3</v>
      </c>
      <c r="D341" s="349"/>
      <c r="E341" s="349"/>
      <c r="F341" s="349"/>
      <c r="G341" s="349"/>
      <c r="H341" s="230"/>
      <c r="I341" s="39"/>
      <c r="J341" s="230"/>
    </row>
    <row r="342" spans="1:10">
      <c r="A342" s="247">
        <v>42641</v>
      </c>
      <c r="B342" s="347">
        <f>'VaR ES domestic stock'!R360</f>
        <v>4.033991882099075E-3</v>
      </c>
      <c r="C342" s="347">
        <f>'Bond Portfolio'!AA356</f>
        <v>1.8483753090363653E-3</v>
      </c>
      <c r="D342" s="349"/>
      <c r="E342" s="349"/>
      <c r="F342" s="349"/>
      <c r="G342" s="349"/>
      <c r="H342" s="230"/>
      <c r="I342" s="39"/>
      <c r="J342" s="230"/>
    </row>
    <row r="343" spans="1:10">
      <c r="A343" s="247">
        <v>42640</v>
      </c>
      <c r="B343" s="347">
        <f>'VaR ES domestic stock'!R361</f>
        <v>7.2507804395462571E-3</v>
      </c>
      <c r="C343" s="347">
        <f>'Bond Portfolio'!AA357</f>
        <v>-1.4092276844798191E-3</v>
      </c>
      <c r="D343" s="349"/>
      <c r="E343" s="349"/>
      <c r="F343" s="349"/>
      <c r="G343" s="349"/>
      <c r="H343" s="230"/>
      <c r="I343" s="39"/>
      <c r="J343" s="230"/>
    </row>
    <row r="344" spans="1:10">
      <c r="A344" s="247">
        <v>42639</v>
      </c>
      <c r="B344" s="347">
        <f>'VaR ES domestic stock'!R362</f>
        <v>-2.4280552416179324E-3</v>
      </c>
      <c r="C344" s="347">
        <f>'Bond Portfolio'!AA358</f>
        <v>-5.6054252493287215E-4</v>
      </c>
      <c r="D344" s="349"/>
      <c r="E344" s="349"/>
      <c r="F344" s="349"/>
      <c r="G344" s="349"/>
      <c r="H344" s="230"/>
      <c r="I344" s="39"/>
      <c r="J344" s="230"/>
    </row>
    <row r="345" spans="1:10">
      <c r="A345" s="247">
        <v>42636</v>
      </c>
      <c r="B345" s="347">
        <f>'VaR ES domestic stock'!R363</f>
        <v>-5.4657920086873977E-3</v>
      </c>
      <c r="C345" s="347">
        <f>'Bond Portfolio'!AA359</f>
        <v>-9.3505747570399311E-4</v>
      </c>
      <c r="D345" s="349"/>
      <c r="E345" s="349"/>
      <c r="F345" s="349"/>
      <c r="G345" s="349"/>
      <c r="H345" s="230"/>
      <c r="I345" s="39"/>
      <c r="J345" s="230"/>
    </row>
    <row r="346" spans="1:10">
      <c r="A346" s="247">
        <v>42635</v>
      </c>
      <c r="B346" s="347">
        <f>'VaR ES domestic stock'!R364</f>
        <v>-3.190372817065734E-3</v>
      </c>
      <c r="C346" s="347">
        <f>'Bond Portfolio'!AA360</f>
        <v>2.6157570470386471E-3</v>
      </c>
      <c r="D346" s="349"/>
      <c r="E346" s="349"/>
      <c r="F346" s="349"/>
      <c r="G346" s="349"/>
      <c r="H346" s="230"/>
      <c r="I346" s="39"/>
      <c r="J346" s="230"/>
    </row>
    <row r="347" spans="1:10">
      <c r="A347" s="247">
        <v>42634</v>
      </c>
      <c r="B347" s="347">
        <f>'VaR ES domestic stock'!R365</f>
        <v>-9.4435255231194882E-3</v>
      </c>
      <c r="C347" s="347">
        <f>'Bond Portfolio'!AA361</f>
        <v>4.4670006084384095E-3</v>
      </c>
      <c r="D347" s="349"/>
      <c r="E347" s="349"/>
      <c r="F347" s="349"/>
      <c r="G347" s="349"/>
      <c r="H347" s="230"/>
      <c r="I347" s="39"/>
      <c r="J347" s="230"/>
    </row>
    <row r="348" spans="1:10">
      <c r="A348" s="247">
        <v>42633</v>
      </c>
      <c r="B348" s="347">
        <f>'VaR ES domestic stock'!R366</f>
        <v>-1.011191704436434E-5</v>
      </c>
      <c r="C348" s="347">
        <f>'Bond Portfolio'!AA362</f>
        <v>-1.4021101093483201E-3</v>
      </c>
      <c r="D348" s="349"/>
      <c r="E348" s="349"/>
      <c r="F348" s="349"/>
      <c r="G348" s="349"/>
      <c r="H348" s="230"/>
      <c r="I348" s="39"/>
      <c r="J348" s="230"/>
    </row>
    <row r="349" spans="1:10">
      <c r="A349" s="247">
        <v>42632</v>
      </c>
      <c r="B349" s="347">
        <f>'VaR ES domestic stock'!R367</f>
        <v>-1.3241843476531123E-2</v>
      </c>
      <c r="C349" s="347">
        <f>'Bond Portfolio'!AA363</f>
        <v>-7.1371291288568894E-4</v>
      </c>
      <c r="D349" s="349"/>
      <c r="E349" s="349"/>
      <c r="F349" s="349"/>
      <c r="G349" s="349"/>
      <c r="H349" s="230"/>
      <c r="I349" s="39"/>
      <c r="J349" s="230"/>
    </row>
    <row r="350" spans="1:10">
      <c r="A350" s="247">
        <v>42629</v>
      </c>
      <c r="B350" s="347">
        <f>'VaR ES domestic stock'!R368</f>
        <v>1.4820156581586351E-2</v>
      </c>
      <c r="C350" s="347">
        <f>'Bond Portfolio'!AA364</f>
        <v>-6.1498842639079454E-3</v>
      </c>
      <c r="D350" s="349"/>
      <c r="E350" s="349"/>
      <c r="F350" s="349"/>
      <c r="G350" s="349"/>
      <c r="H350" s="230"/>
      <c r="I350" s="39"/>
      <c r="J350" s="230"/>
    </row>
    <row r="351" spans="1:10">
      <c r="A351" s="247">
        <v>42628</v>
      </c>
      <c r="B351" s="347">
        <f>'VaR ES domestic stock'!R369</f>
        <v>1.9662791637706435E-2</v>
      </c>
      <c r="C351" s="347">
        <f>'Bond Portfolio'!AA365</f>
        <v>4.2647015443320058E-5</v>
      </c>
      <c r="D351" s="349"/>
      <c r="E351" s="349"/>
      <c r="F351" s="349"/>
      <c r="G351" s="349"/>
      <c r="H351" s="230"/>
      <c r="I351" s="39"/>
      <c r="J351" s="230"/>
    </row>
    <row r="352" spans="1:10">
      <c r="A352" s="247">
        <v>42627</v>
      </c>
      <c r="B352" s="347">
        <f>'VaR ES domestic stock'!R370</f>
        <v>9.9738249611943455E-3</v>
      </c>
      <c r="C352" s="347">
        <f>'Bond Portfolio'!AA366</f>
        <v>2.1329683357551588E-5</v>
      </c>
      <c r="D352" s="349"/>
      <c r="E352" s="349"/>
      <c r="F352" s="349"/>
      <c r="G352" s="349"/>
      <c r="H352" s="230"/>
      <c r="I352" s="39"/>
      <c r="J352" s="230"/>
    </row>
    <row r="353" spans="1:10">
      <c r="A353" s="247">
        <v>42626</v>
      </c>
      <c r="B353" s="347">
        <f>'VaR ES domestic stock'!R371</f>
        <v>-7.9836149621263629E-3</v>
      </c>
      <c r="C353" s="347">
        <f>'Bond Portfolio'!AA367</f>
        <v>-1.3597378259844195E-4</v>
      </c>
      <c r="D353" s="349"/>
      <c r="E353" s="349"/>
      <c r="F353" s="349"/>
      <c r="G353" s="349"/>
      <c r="H353" s="230"/>
      <c r="I353" s="39"/>
      <c r="J353" s="230"/>
    </row>
    <row r="354" spans="1:10">
      <c r="A354" s="247">
        <v>42625</v>
      </c>
      <c r="B354" s="347">
        <f>'VaR ES domestic stock'!R372</f>
        <v>2.9532990776735258E-2</v>
      </c>
      <c r="C354" s="347">
        <f>'Bond Portfolio'!AA368</f>
        <v>8.3437264029750935E-4</v>
      </c>
      <c r="D354" s="349"/>
      <c r="E354" s="349"/>
      <c r="F354" s="349"/>
      <c r="G354" s="349"/>
      <c r="H354" s="230"/>
      <c r="I354" s="39"/>
      <c r="J354" s="230"/>
    </row>
    <row r="355" spans="1:10">
      <c r="A355" s="247">
        <v>42622</v>
      </c>
      <c r="B355" s="347">
        <f>'VaR ES domestic stock'!R373</f>
        <v>-1.6049348474482274E-2</v>
      </c>
      <c r="C355" s="347">
        <f>'Bond Portfolio'!AA369</f>
        <v>-6.7691870614368099E-3</v>
      </c>
      <c r="D355" s="349"/>
      <c r="E355" s="349"/>
      <c r="F355" s="349"/>
      <c r="G355" s="349"/>
      <c r="H355" s="230"/>
      <c r="I355" s="39"/>
      <c r="J355" s="230"/>
    </row>
    <row r="356" spans="1:10">
      <c r="A356" s="247">
        <v>42621</v>
      </c>
      <c r="B356" s="347">
        <f>'VaR ES domestic stock'!R374</f>
        <v>-1.7147442340540331E-2</v>
      </c>
      <c r="C356" s="347">
        <f>'Bond Portfolio'!AA370</f>
        <v>3.0236449477045735E-3</v>
      </c>
      <c r="D356" s="349"/>
      <c r="E356" s="349"/>
      <c r="F356" s="349"/>
      <c r="G356" s="349"/>
      <c r="H356" s="230"/>
      <c r="I356" s="39"/>
      <c r="J356" s="230"/>
    </row>
    <row r="357" spans="1:10">
      <c r="A357" s="247">
        <v>42620</v>
      </c>
      <c r="B357" s="347">
        <f>'VaR ES domestic stock'!R375</f>
        <v>-7.6308552973584302E-3</v>
      </c>
      <c r="C357" s="347">
        <f>'Bond Portfolio'!AA371</f>
        <v>1.8098497930194579E-3</v>
      </c>
      <c r="D357" s="349"/>
      <c r="E357" s="349"/>
      <c r="F357" s="349"/>
      <c r="G357" s="349"/>
      <c r="H357" s="230"/>
      <c r="I357" s="39"/>
      <c r="J357" s="230"/>
    </row>
    <row r="358" spans="1:10">
      <c r="A358" s="247">
        <v>42619</v>
      </c>
      <c r="B358" s="347">
        <f>'VaR ES domestic stock'!R376</f>
        <v>1.2326076962639211E-2</v>
      </c>
      <c r="C358" s="347">
        <f>'Bond Portfolio'!AA372</f>
        <v>2.6377824836543162E-3</v>
      </c>
      <c r="D358" s="349"/>
      <c r="E358" s="349"/>
      <c r="F358" s="349"/>
      <c r="G358" s="349"/>
      <c r="H358" s="230"/>
      <c r="I358" s="39"/>
      <c r="J358" s="230"/>
    </row>
    <row r="359" spans="1:10">
      <c r="A359" s="247">
        <v>42615</v>
      </c>
      <c r="B359" s="347">
        <f>'VaR ES domestic stock'!R377</f>
        <v>-1.0345210413491658E-2</v>
      </c>
      <c r="C359" s="347">
        <f>'Bond Portfolio'!AA373</f>
        <v>1.3876420739744599E-3</v>
      </c>
      <c r="D359" s="349"/>
      <c r="E359" s="349"/>
      <c r="F359" s="349"/>
      <c r="G359" s="349"/>
      <c r="H359" s="230"/>
      <c r="I359" s="39"/>
      <c r="J359" s="230"/>
    </row>
    <row r="360" spans="1:10">
      <c r="A360" s="247">
        <v>42614</v>
      </c>
      <c r="B360" s="347">
        <f>'VaR ES domestic stock'!R378</f>
        <v>-8.9881215482256801E-3</v>
      </c>
      <c r="C360" s="347">
        <f>'Bond Portfolio'!AA374</f>
        <v>1.5581889178699626E-3</v>
      </c>
      <c r="D360" s="349"/>
      <c r="E360" s="349"/>
      <c r="F360" s="349"/>
      <c r="G360" s="349"/>
      <c r="H360" s="230"/>
      <c r="I360" s="39"/>
      <c r="J360" s="230"/>
    </row>
    <row r="361" spans="1:10">
      <c r="A361" s="247">
        <v>42613</v>
      </c>
      <c r="B361" s="347">
        <f>'VaR ES domestic stock'!R379</f>
        <v>3.6413090356755217E-3</v>
      </c>
      <c r="C361" s="347">
        <f>'Bond Portfolio'!AA375</f>
        <v>6.7726841485260536E-5</v>
      </c>
      <c r="D361" s="349"/>
      <c r="E361" s="349"/>
      <c r="F361" s="349"/>
      <c r="G361" s="349"/>
      <c r="H361" s="230"/>
      <c r="I361" s="39"/>
      <c r="J361" s="230"/>
    </row>
    <row r="362" spans="1:10">
      <c r="A362" s="247">
        <v>42612</v>
      </c>
      <c r="B362" s="347">
        <f>'VaR ES domestic stock'!R380</f>
        <v>-1.12951576271223E-3</v>
      </c>
      <c r="C362" s="347">
        <f>'Bond Portfolio'!AA376</f>
        <v>2.8263809061326306E-3</v>
      </c>
      <c r="D362" s="349"/>
      <c r="E362" s="349"/>
      <c r="F362" s="349"/>
      <c r="G362" s="349"/>
      <c r="H362" s="230"/>
      <c r="I362" s="39"/>
      <c r="J362" s="230"/>
    </row>
    <row r="363" spans="1:10">
      <c r="A363" s="247">
        <v>42611</v>
      </c>
      <c r="B363" s="347">
        <f>'VaR ES domestic stock'!R381</f>
        <v>-3.2852844967173893E-3</v>
      </c>
      <c r="C363" s="347">
        <f>'Bond Portfolio'!AA377</f>
        <v>8.3229872018630857E-4</v>
      </c>
      <c r="D363" s="349"/>
      <c r="E363" s="349"/>
      <c r="F363" s="349"/>
      <c r="G363" s="349"/>
      <c r="H363" s="230"/>
      <c r="I363" s="39"/>
      <c r="J363" s="230"/>
    </row>
    <row r="364" spans="1:10">
      <c r="A364" s="247">
        <v>42608</v>
      </c>
      <c r="B364" s="347">
        <f>'VaR ES domestic stock'!R382</f>
        <v>5.1692009833351985E-3</v>
      </c>
      <c r="C364" s="347">
        <f>'Bond Portfolio'!AA378</f>
        <v>-1.4184966446029179E-4</v>
      </c>
      <c r="D364" s="349"/>
      <c r="E364" s="349"/>
      <c r="F364" s="349"/>
      <c r="G364" s="349"/>
      <c r="H364" s="230"/>
      <c r="I364" s="39"/>
      <c r="J364" s="230"/>
    </row>
    <row r="365" spans="1:10">
      <c r="A365" s="247">
        <v>42607</v>
      </c>
      <c r="B365" s="347">
        <f>'VaR ES domestic stock'!R383</f>
        <v>-6.0986545790391315E-4</v>
      </c>
      <c r="C365" s="347">
        <f>'Bond Portfolio'!AA379</f>
        <v>1.3899855764447633E-3</v>
      </c>
      <c r="D365" s="349"/>
      <c r="E365" s="349"/>
      <c r="F365" s="349"/>
      <c r="G365" s="349"/>
      <c r="H365" s="230"/>
      <c r="I365" s="39"/>
      <c r="J365" s="230"/>
    </row>
    <row r="366" spans="1:10">
      <c r="A366" s="247">
        <v>42606</v>
      </c>
      <c r="B366" s="347">
        <f>'VaR ES domestic stock'!R384</f>
        <v>-6.9017518489449259E-3</v>
      </c>
      <c r="C366" s="347">
        <f>'Bond Portfolio'!AA380</f>
        <v>2.2324688363049017E-3</v>
      </c>
      <c r="D366" s="349"/>
      <c r="E366" s="349"/>
      <c r="F366" s="349"/>
      <c r="G366" s="349"/>
      <c r="H366" s="230"/>
      <c r="I366" s="39"/>
      <c r="J366" s="230"/>
    </row>
    <row r="367" spans="1:10">
      <c r="A367" s="247">
        <v>42605</v>
      </c>
      <c r="B367" s="347">
        <f>'VaR ES domestic stock'!R385</f>
        <v>8.8379866338522475E-3</v>
      </c>
      <c r="C367" s="347">
        <f>'Bond Portfolio'!AA381</f>
        <v>-1.6809909001199719E-3</v>
      </c>
      <c r="D367" s="349"/>
      <c r="E367" s="349"/>
      <c r="F367" s="349"/>
      <c r="G367" s="349"/>
      <c r="H367" s="230"/>
      <c r="I367" s="39"/>
      <c r="J367" s="230"/>
    </row>
    <row r="368" spans="1:10">
      <c r="A368" s="247">
        <v>42604</v>
      </c>
      <c r="B368" s="347">
        <f>'VaR ES domestic stock'!R386</f>
        <v>-1.022529998813604E-3</v>
      </c>
      <c r="C368" s="347">
        <f>'Bond Portfolio'!AA382</f>
        <v>2.1474344180356653E-3</v>
      </c>
      <c r="D368" s="349"/>
      <c r="E368" s="349"/>
      <c r="F368" s="349"/>
      <c r="G368" s="349"/>
      <c r="H368" s="230"/>
      <c r="I368" s="39"/>
      <c r="J368" s="230"/>
    </row>
    <row r="369" spans="1:10">
      <c r="A369" s="247">
        <v>42601</v>
      </c>
      <c r="B369" s="347">
        <f>'VaR ES domestic stock'!R387</f>
        <v>1.0698116122958456E-2</v>
      </c>
      <c r="C369" s="347">
        <f>'Bond Portfolio'!AA383</f>
        <v>-1.0206051621363121E-3</v>
      </c>
      <c r="D369" s="349"/>
      <c r="E369" s="349"/>
      <c r="F369" s="349"/>
      <c r="G369" s="349"/>
      <c r="H369" s="230"/>
      <c r="I369" s="39"/>
      <c r="J369" s="230"/>
    </row>
    <row r="370" spans="1:10">
      <c r="A370" s="247">
        <v>42600</v>
      </c>
      <c r="B370" s="347">
        <f>'VaR ES domestic stock'!R388</f>
        <v>2.4348455688711912E-3</v>
      </c>
      <c r="C370" s="347">
        <f>'Bond Portfolio'!AA384</f>
        <v>6.4547108169055178E-5</v>
      </c>
      <c r="D370" s="349"/>
      <c r="E370" s="349"/>
      <c r="F370" s="349"/>
      <c r="G370" s="349"/>
      <c r="H370" s="230"/>
      <c r="I370" s="39"/>
      <c r="J370" s="230"/>
    </row>
    <row r="371" spans="1:10">
      <c r="A371" s="247">
        <v>42599</v>
      </c>
      <c r="B371" s="347">
        <f>'VaR ES domestic stock'!R389</f>
        <v>-3.5299054116100237E-3</v>
      </c>
      <c r="C371" s="347">
        <f>'Bond Portfolio'!AA385</f>
        <v>1.5274112946506158E-3</v>
      </c>
      <c r="D371" s="349"/>
      <c r="E371" s="349"/>
      <c r="F371" s="349"/>
      <c r="G371" s="349"/>
      <c r="H371" s="230"/>
      <c r="I371" s="39"/>
      <c r="J371" s="230"/>
    </row>
    <row r="372" spans="1:10">
      <c r="A372" s="247">
        <v>42598</v>
      </c>
      <c r="B372" s="347">
        <f>'VaR ES domestic stock'!R390</f>
        <v>1.0315257753357619E-3</v>
      </c>
      <c r="C372" s="347">
        <f>'Bond Portfolio'!AA386</f>
        <v>-1.3728524881475579E-3</v>
      </c>
      <c r="D372" s="349"/>
      <c r="E372" s="349"/>
      <c r="F372" s="349"/>
      <c r="G372" s="349"/>
      <c r="H372" s="230"/>
      <c r="I372" s="39"/>
      <c r="J372" s="230"/>
    </row>
    <row r="373" spans="1:10">
      <c r="A373" s="247">
        <v>42597</v>
      </c>
      <c r="B373" s="347">
        <f>'VaR ES domestic stock'!R391</f>
        <v>-2.5735565722658118E-3</v>
      </c>
      <c r="C373" s="347">
        <f>'Bond Portfolio'!AA387</f>
        <v>2.0348152574833911E-4</v>
      </c>
      <c r="D373" s="349"/>
      <c r="E373" s="349"/>
      <c r="F373" s="349"/>
      <c r="G373" s="349"/>
      <c r="H373" s="230"/>
      <c r="I373" s="39"/>
      <c r="J373" s="230"/>
    </row>
    <row r="374" spans="1:10">
      <c r="A374" s="247">
        <v>42594</v>
      </c>
      <c r="B374" s="347">
        <f>'VaR ES domestic stock'!R392</f>
        <v>-5.4591810015995456E-3</v>
      </c>
      <c r="C374" s="347">
        <f>'Bond Portfolio'!AA388</f>
        <v>1.9456236097954438E-3</v>
      </c>
      <c r="D374" s="349"/>
      <c r="E374" s="349"/>
      <c r="F374" s="349"/>
      <c r="G374" s="349"/>
      <c r="H374" s="230"/>
      <c r="I374" s="39"/>
      <c r="J374" s="230"/>
    </row>
    <row r="375" spans="1:10">
      <c r="A375" s="247">
        <v>42593</v>
      </c>
      <c r="B375" s="347">
        <f>'VaR ES domestic stock'!R393</f>
        <v>3.0495330761284964E-3</v>
      </c>
      <c r="C375" s="347">
        <f>'Bond Portfolio'!AA389</f>
        <v>-4.1465916210038367E-3</v>
      </c>
      <c r="D375" s="349"/>
      <c r="E375" s="349"/>
      <c r="F375" s="349"/>
      <c r="G375" s="349"/>
      <c r="H375" s="230"/>
      <c r="I375" s="39"/>
      <c r="J375" s="230"/>
    </row>
    <row r="376" spans="1:10">
      <c r="A376" s="247">
        <v>42592</v>
      </c>
      <c r="B376" s="347">
        <f>'VaR ES domestic stock'!R394</f>
        <v>-5.2614770265184017E-3</v>
      </c>
      <c r="C376" s="347">
        <f>'Bond Portfolio'!AA390</f>
        <v>-5.7654693078501573E-5</v>
      </c>
      <c r="D376" s="349"/>
      <c r="E376" s="349"/>
      <c r="F376" s="349"/>
      <c r="G376" s="349"/>
      <c r="H376" s="230"/>
      <c r="I376" s="39"/>
      <c r="J376" s="230"/>
    </row>
    <row r="377" spans="1:10">
      <c r="A377" s="247">
        <v>42591</v>
      </c>
      <c r="B377" s="347">
        <f>'VaR ES domestic stock'!R395</f>
        <v>-1.7566699015316937E-3</v>
      </c>
      <c r="C377" s="347">
        <f>'Bond Portfolio'!AA391</f>
        <v>7.463224795989376E-5</v>
      </c>
      <c r="D377" s="349"/>
      <c r="E377" s="349"/>
      <c r="F377" s="349"/>
      <c r="G377" s="349"/>
      <c r="H377" s="230"/>
      <c r="I377" s="39"/>
      <c r="J377" s="230"/>
    </row>
    <row r="378" spans="1:10">
      <c r="A378" s="247">
        <v>42590</v>
      </c>
      <c r="B378" s="347">
        <f>'VaR ES domestic stock'!R396</f>
        <v>-6.7462370806618882E-3</v>
      </c>
      <c r="C378" s="347">
        <f>'Bond Portfolio'!AA392</f>
        <v>2.0841718834716527E-3</v>
      </c>
      <c r="D378" s="349"/>
      <c r="E378" s="349"/>
      <c r="F378" s="349"/>
      <c r="G378" s="349"/>
      <c r="H378" s="230"/>
      <c r="I378" s="39"/>
      <c r="J378" s="230"/>
    </row>
    <row r="379" spans="1:10">
      <c r="A379" s="247">
        <v>42587</v>
      </c>
      <c r="B379" s="347">
        <f>'VaR ES domestic stock'!R397</f>
        <v>6.7330063917379274E-3</v>
      </c>
      <c r="C379" s="347">
        <f>'Bond Portfolio'!AA393</f>
        <v>3.2826836055033226E-3</v>
      </c>
      <c r="D379" s="349"/>
      <c r="E379" s="349"/>
      <c r="F379" s="349"/>
      <c r="G379" s="349"/>
      <c r="H379" s="230"/>
      <c r="I379" s="39"/>
      <c r="J379" s="230"/>
    </row>
    <row r="380" spans="1:10">
      <c r="A380" s="247">
        <v>42586</v>
      </c>
      <c r="B380" s="347">
        <f>'VaR ES domestic stock'!R398</f>
        <v>-3.3519156560437358E-3</v>
      </c>
      <c r="C380" s="347">
        <f>'Bond Portfolio'!AA394</f>
        <v>3.4228556883808547E-3</v>
      </c>
      <c r="D380" s="349"/>
      <c r="E380" s="349"/>
      <c r="F380" s="349"/>
      <c r="G380" s="349"/>
      <c r="H380" s="230"/>
      <c r="I380" s="39"/>
      <c r="J380" s="230"/>
    </row>
    <row r="381" spans="1:10">
      <c r="A381" s="247">
        <v>42585</v>
      </c>
      <c r="B381" s="347">
        <f>'VaR ES domestic stock'!R399</f>
        <v>-5.0008009504021837E-3</v>
      </c>
      <c r="C381" s="347">
        <f>'Bond Portfolio'!AA395</f>
        <v>1.7859033527984902E-3</v>
      </c>
      <c r="D381" s="349"/>
      <c r="E381" s="349"/>
      <c r="F381" s="349"/>
      <c r="G381" s="349"/>
      <c r="H381" s="230"/>
      <c r="I381" s="39"/>
      <c r="J381" s="230"/>
    </row>
    <row r="382" spans="1:10">
      <c r="A382" s="247">
        <v>42584</v>
      </c>
      <c r="B382" s="347">
        <f>'VaR ES domestic stock'!R400</f>
        <v>-7.6149184457053884E-3</v>
      </c>
      <c r="C382" s="347">
        <f>'Bond Portfolio'!AA396</f>
        <v>-1.2406046424168204E-3</v>
      </c>
      <c r="D382" s="349"/>
      <c r="E382" s="349"/>
      <c r="F382" s="349"/>
      <c r="G382" s="349"/>
      <c r="H382" s="230"/>
      <c r="I382" s="39"/>
      <c r="J382" s="230"/>
    </row>
    <row r="383" spans="1:10">
      <c r="A383" s="247">
        <v>42583</v>
      </c>
      <c r="B383" s="347">
        <f>'VaR ES domestic stock'!R401</f>
        <v>9.9133569834324309E-3</v>
      </c>
      <c r="C383" s="347">
        <f>'Bond Portfolio'!AA397</f>
        <v>-1.3841484925157799E-3</v>
      </c>
      <c r="D383" s="349"/>
      <c r="E383" s="349"/>
      <c r="F383" s="349"/>
      <c r="G383" s="349"/>
      <c r="H383" s="230"/>
      <c r="I383" s="39"/>
      <c r="J383" s="230"/>
    </row>
    <row r="384" spans="1:10">
      <c r="A384" s="247">
        <v>42580</v>
      </c>
      <c r="B384" s="347">
        <f>'VaR ES domestic stock'!R402</f>
        <v>-1.8079320327883514E-3</v>
      </c>
      <c r="C384" s="347">
        <f>'Bond Portfolio'!AA398</f>
        <v>1.2627819830066667E-3</v>
      </c>
      <c r="D384" s="349"/>
      <c r="E384" s="349"/>
      <c r="F384" s="349"/>
      <c r="G384" s="349"/>
      <c r="H384" s="230"/>
      <c r="I384" s="39"/>
      <c r="J384" s="230"/>
    </row>
    <row r="385" spans="1:10">
      <c r="A385" s="247">
        <v>42579</v>
      </c>
      <c r="B385" s="347">
        <f>'VaR ES domestic stock'!R403</f>
        <v>8.5453159639324212E-3</v>
      </c>
      <c r="C385" s="347">
        <f>'Bond Portfolio'!AA399</f>
        <v>4.1761729731719655E-3</v>
      </c>
      <c r="D385" s="349"/>
      <c r="E385" s="349"/>
      <c r="F385" s="349"/>
      <c r="G385" s="349"/>
      <c r="H385" s="230"/>
      <c r="I385" s="39"/>
      <c r="J385" s="230"/>
    </row>
    <row r="386" spans="1:10">
      <c r="A386" s="247">
        <v>42578</v>
      </c>
      <c r="B386" s="347">
        <f>'VaR ES domestic stock'!R404</f>
        <v>1.587671150105956E-2</v>
      </c>
      <c r="C386" s="347">
        <f>'Bond Portfolio'!AA400</f>
        <v>2.4389869821381804E-3</v>
      </c>
      <c r="D386" s="349"/>
      <c r="E386" s="349"/>
      <c r="F386" s="349"/>
      <c r="G386" s="349"/>
      <c r="H386" s="230"/>
      <c r="I386" s="39"/>
      <c r="J386" s="230"/>
    </row>
    <row r="387" spans="1:10">
      <c r="A387" s="247">
        <v>42577</v>
      </c>
      <c r="B387" s="347">
        <f>'VaR ES domestic stock'!R405</f>
        <v>9.2649103961850009E-3</v>
      </c>
      <c r="C387" s="347">
        <f>'Bond Portfolio'!AA401</f>
        <v>2.7439513266189763E-3</v>
      </c>
      <c r="D387" s="349"/>
      <c r="E387" s="349"/>
      <c r="F387" s="349"/>
      <c r="G387" s="349"/>
      <c r="H387" s="230"/>
      <c r="I387" s="39"/>
      <c r="J387" s="230"/>
    </row>
    <row r="388" spans="1:10">
      <c r="A388" s="247">
        <v>42576</v>
      </c>
      <c r="B388" s="347">
        <f>'VaR ES domestic stock'!R406</f>
        <v>2.4663878199237124E-2</v>
      </c>
      <c r="C388" s="347">
        <f>'Bond Portfolio'!AA402</f>
        <v>-2.2408580737476314E-3</v>
      </c>
      <c r="D388" s="349"/>
      <c r="E388" s="349"/>
      <c r="F388" s="349"/>
      <c r="G388" s="349"/>
      <c r="H388" s="230"/>
      <c r="I388" s="39"/>
      <c r="J388" s="230"/>
    </row>
    <row r="389" spans="1:10">
      <c r="A389" s="247">
        <v>42573</v>
      </c>
      <c r="B389" s="347">
        <f>'VaR ES domestic stock'!R407</f>
        <v>1.1191345475366488E-2</v>
      </c>
      <c r="C389" s="347">
        <f>'Bond Portfolio'!AA403</f>
        <v>4.2896824578253501E-4</v>
      </c>
      <c r="D389" s="349"/>
      <c r="E389" s="349"/>
      <c r="F389" s="349"/>
      <c r="G389" s="349"/>
      <c r="H389" s="230"/>
      <c r="I389" s="39"/>
      <c r="J389" s="230"/>
    </row>
    <row r="390" spans="1:10">
      <c r="A390" s="247">
        <v>42572</v>
      </c>
      <c r="B390" s="347">
        <f>'VaR ES domestic stock'!R408</f>
        <v>-9.7709677332959988E-3</v>
      </c>
      <c r="C390" s="347">
        <f>'Bond Portfolio'!AA404</f>
        <v>-2.3606104573020703E-3</v>
      </c>
      <c r="D390" s="349"/>
      <c r="E390" s="349"/>
      <c r="F390" s="349"/>
      <c r="G390" s="349"/>
      <c r="H390" s="230"/>
      <c r="I390" s="39"/>
      <c r="J390" s="230"/>
    </row>
    <row r="391" spans="1:10">
      <c r="A391" s="247">
        <v>42571</v>
      </c>
      <c r="B391" s="347">
        <f>'VaR ES domestic stock'!R409</f>
        <v>2.8311814833039375E-2</v>
      </c>
      <c r="C391" s="347">
        <f>'Bond Portfolio'!AA405</f>
        <v>-1.6745408901785996E-3</v>
      </c>
      <c r="D391" s="349"/>
      <c r="E391" s="349"/>
      <c r="F391" s="349"/>
      <c r="G391" s="349"/>
      <c r="H391" s="230"/>
      <c r="I391" s="39"/>
      <c r="J391" s="230"/>
    </row>
    <row r="392" spans="1:10">
      <c r="A392" s="247">
        <v>42570</v>
      </c>
      <c r="B392" s="347">
        <f>'VaR ES domestic stock'!R410</f>
        <v>-2.4559360563293112E-2</v>
      </c>
      <c r="C392" s="347">
        <f>'Bond Portfolio'!AA406</f>
        <v>-7.7154627311915025E-4</v>
      </c>
      <c r="D392" s="349"/>
      <c r="E392" s="349"/>
      <c r="F392" s="349"/>
      <c r="G392" s="349"/>
      <c r="H392" s="230"/>
      <c r="I392" s="39"/>
      <c r="J392" s="230"/>
    </row>
    <row r="393" spans="1:10">
      <c r="A393" s="247">
        <v>42569</v>
      </c>
      <c r="B393" s="347">
        <f>'VaR ES domestic stock'!R411</f>
        <v>9.9823343164807902E-3</v>
      </c>
      <c r="C393" s="347">
        <f>'Bond Portfolio'!AA407</f>
        <v>-1.0708875466725054E-4</v>
      </c>
      <c r="D393" s="349"/>
      <c r="E393" s="349"/>
      <c r="F393" s="349"/>
      <c r="G393" s="349"/>
      <c r="H393" s="230"/>
      <c r="I393" s="39"/>
      <c r="J393" s="230"/>
    </row>
    <row r="394" spans="1:10">
      <c r="A394" s="247">
        <v>42566</v>
      </c>
      <c r="B394" s="347">
        <f>'VaR ES domestic stock'!R412</f>
        <v>-3.5737623296571599E-3</v>
      </c>
      <c r="C394" s="347">
        <f>'Bond Portfolio'!AA408</f>
        <v>-2.7738816912066255E-3</v>
      </c>
      <c r="D394" s="349"/>
      <c r="E394" s="349"/>
      <c r="F394" s="349"/>
      <c r="G394" s="349"/>
      <c r="H394" s="230"/>
      <c r="I394" s="39"/>
      <c r="J394" s="230"/>
    </row>
    <row r="395" spans="1:10">
      <c r="A395" s="247">
        <v>42565</v>
      </c>
      <c r="B395" s="347">
        <f>'VaR ES domestic stock'!R413</f>
        <v>8.1518924143904707E-3</v>
      </c>
      <c r="C395" s="347">
        <f>'Bond Portfolio'!AA409</f>
        <v>-1.568981938145364E-3</v>
      </c>
      <c r="D395" s="349"/>
      <c r="E395" s="349"/>
      <c r="F395" s="349"/>
      <c r="G395" s="349"/>
      <c r="H395" s="230"/>
      <c r="I395" s="39"/>
      <c r="J395" s="230"/>
    </row>
    <row r="396" spans="1:10">
      <c r="A396" s="247">
        <v>42564</v>
      </c>
      <c r="B396" s="347">
        <f>'VaR ES domestic stock'!R414</f>
        <v>-1.0469025896923046E-2</v>
      </c>
      <c r="C396" s="347">
        <f>'Bond Portfolio'!AA410</f>
        <v>4.9464807884946893E-4</v>
      </c>
      <c r="D396" s="349"/>
      <c r="E396" s="349"/>
      <c r="F396" s="349"/>
      <c r="G396" s="349"/>
      <c r="H396" s="230"/>
      <c r="I396" s="39"/>
      <c r="J396" s="230"/>
    </row>
    <row r="397" spans="1:10">
      <c r="A397" s="247">
        <v>42563</v>
      </c>
      <c r="B397" s="347">
        <f>'VaR ES domestic stock'!R415</f>
        <v>9.2357710361869808E-3</v>
      </c>
      <c r="C397" s="347">
        <f>'Bond Portfolio'!AA411</f>
        <v>-3.1006989362312165E-3</v>
      </c>
      <c r="D397" s="349"/>
      <c r="E397" s="349"/>
      <c r="F397" s="349"/>
      <c r="G397" s="349"/>
      <c r="H397" s="230"/>
      <c r="I397" s="39"/>
      <c r="J397" s="230"/>
    </row>
    <row r="398" spans="1:10">
      <c r="A398" s="247">
        <v>42562</v>
      </c>
      <c r="B398" s="347">
        <f>'VaR ES domestic stock'!R416</f>
        <v>1.8022703381203702E-3</v>
      </c>
      <c r="C398" s="347">
        <f>'Bond Portfolio'!AA412</f>
        <v>1.2100112424520137E-3</v>
      </c>
      <c r="D398" s="349"/>
      <c r="E398" s="349"/>
      <c r="F398" s="349"/>
      <c r="G398" s="349"/>
      <c r="H398" s="230"/>
      <c r="I398" s="39"/>
      <c r="J398" s="230"/>
    </row>
    <row r="399" spans="1:10">
      <c r="A399" s="247">
        <v>42559</v>
      </c>
      <c r="B399" s="347">
        <f>'VaR ES domestic stock'!R417</f>
        <v>1.6059004505338904E-2</v>
      </c>
      <c r="C399" s="347">
        <f>'Bond Portfolio'!AA413</f>
        <v>2.2102670697772275E-3</v>
      </c>
      <c r="D399" s="349"/>
      <c r="E399" s="349"/>
      <c r="F399" s="349"/>
      <c r="G399" s="349"/>
      <c r="H399" s="230"/>
      <c r="I399" s="39"/>
      <c r="J399" s="230"/>
    </row>
    <row r="400" spans="1:10">
      <c r="A400" s="247">
        <v>42558</v>
      </c>
      <c r="B400" s="347">
        <f>'VaR ES domestic stock'!R418</f>
        <v>5.2271838823247044E-3</v>
      </c>
      <c r="C400" s="347">
        <f>'Bond Portfolio'!AA414</f>
        <v>-1.9299859394302787E-3</v>
      </c>
      <c r="D400" s="349"/>
      <c r="E400" s="349"/>
      <c r="F400" s="349"/>
      <c r="G400" s="349"/>
      <c r="H400" s="230"/>
      <c r="I400" s="39"/>
      <c r="J400" s="230"/>
    </row>
    <row r="401" spans="1:10">
      <c r="A401" s="247">
        <v>42557</v>
      </c>
      <c r="B401" s="347">
        <f>'VaR ES domestic stock'!R419</f>
        <v>-1.0922022793290643E-2</v>
      </c>
      <c r="C401" s="347">
        <f>'Bond Portfolio'!AA415</f>
        <v>6.3135360103339089E-4</v>
      </c>
      <c r="D401" s="349"/>
      <c r="E401" s="349"/>
      <c r="F401" s="349"/>
      <c r="G401" s="349"/>
      <c r="H401" s="230"/>
      <c r="I401" s="39"/>
      <c r="J401" s="230"/>
    </row>
    <row r="402" spans="1:10">
      <c r="A402" s="247">
        <v>42556</v>
      </c>
      <c r="B402" s="347">
        <f>'VaR ES domestic stock'!R420</f>
        <v>1.9548475580658089E-3</v>
      </c>
      <c r="C402" s="347">
        <f>'Bond Portfolio'!AA416</f>
        <v>-6.2429785049111786E-4</v>
      </c>
      <c r="D402" s="349"/>
      <c r="E402" s="349"/>
      <c r="F402" s="349"/>
      <c r="G402" s="349"/>
      <c r="H402" s="230"/>
      <c r="I402" s="39"/>
      <c r="J402" s="230"/>
    </row>
    <row r="403" spans="1:10">
      <c r="A403" s="247">
        <v>42552</v>
      </c>
      <c r="B403" s="347">
        <f>'VaR ES domestic stock'!R421</f>
        <v>2.4217420360044348E-2</v>
      </c>
      <c r="C403" s="347">
        <f>'Bond Portfolio'!AA417</f>
        <v>-5.6751608350903426E-3</v>
      </c>
      <c r="D403" s="349"/>
      <c r="E403" s="349"/>
      <c r="F403" s="349"/>
      <c r="G403" s="349"/>
      <c r="H403" s="230"/>
      <c r="I403" s="39"/>
      <c r="J403" s="230"/>
    </row>
    <row r="404" spans="1:10">
      <c r="A404" s="247">
        <v>42551</v>
      </c>
      <c r="B404" s="347">
        <f>'VaR ES domestic stock'!R422</f>
        <v>9.814359314796085E-3</v>
      </c>
      <c r="C404" s="347">
        <f>'Bond Portfolio'!AA418</f>
        <v>-9.670791203930662E-4</v>
      </c>
      <c r="D404" s="349"/>
      <c r="E404" s="349"/>
      <c r="F404" s="349"/>
      <c r="G404" s="349"/>
      <c r="H404" s="230"/>
      <c r="I404" s="39"/>
      <c r="J404" s="230"/>
    </row>
    <row r="405" spans="1:10">
      <c r="A405" s="247">
        <v>42550</v>
      </c>
      <c r="B405" s="347">
        <f>'VaR ES domestic stock'!R423</f>
        <v>2.4634632988863016E-2</v>
      </c>
      <c r="C405" s="347">
        <f>'Bond Portfolio'!AA419</f>
        <v>1.2205240139946394E-3</v>
      </c>
      <c r="D405" s="349"/>
      <c r="E405" s="349"/>
      <c r="F405" s="349"/>
      <c r="G405" s="349"/>
      <c r="H405" s="230"/>
      <c r="I405" s="39"/>
      <c r="J405" s="230"/>
    </row>
    <row r="406" spans="1:10">
      <c r="A406" s="247">
        <v>42549</v>
      </c>
      <c r="B406" s="347">
        <f>'VaR ES domestic stock'!R424</f>
        <v>2.0055157781874833E-2</v>
      </c>
      <c r="C406" s="347">
        <f>'Bond Portfolio'!AA420</f>
        <v>5.2006761134832935E-3</v>
      </c>
      <c r="D406" s="349"/>
      <c r="E406" s="349"/>
      <c r="F406" s="349"/>
      <c r="G406" s="349"/>
      <c r="H406" s="230"/>
      <c r="I406" s="39"/>
      <c r="J406" s="230"/>
    </row>
    <row r="407" spans="1:10">
      <c r="A407" s="247">
        <v>42548</v>
      </c>
      <c r="B407" s="347">
        <f>'VaR ES domestic stock'!R425</f>
        <v>-2.3112629112826032E-2</v>
      </c>
      <c r="C407" s="347">
        <f>'Bond Portfolio'!AA421</f>
        <v>2.835149203757048E-4</v>
      </c>
      <c r="D407" s="349"/>
      <c r="E407" s="349"/>
      <c r="F407" s="349"/>
      <c r="G407" s="349"/>
      <c r="H407" s="230"/>
      <c r="I407" s="39"/>
      <c r="J407" s="230"/>
    </row>
    <row r="408" spans="1:10">
      <c r="A408" s="247">
        <v>42545</v>
      </c>
      <c r="B408" s="347">
        <f>'VaR ES domestic stock'!R426</f>
        <v>-4.0606779234186388E-2</v>
      </c>
      <c r="C408" s="347">
        <f>'Bond Portfolio'!AA422</f>
        <v>4.3084961796986398E-3</v>
      </c>
      <c r="D408" s="349"/>
      <c r="E408" s="349"/>
      <c r="F408" s="349"/>
      <c r="G408" s="349"/>
      <c r="H408" s="230"/>
      <c r="I408" s="39"/>
      <c r="J408" s="230"/>
    </row>
    <row r="409" spans="1:10">
      <c r="A409" s="247">
        <v>42544</v>
      </c>
      <c r="B409" s="347">
        <f>'VaR ES domestic stock'!R427</f>
        <v>9.4170310711013012E-3</v>
      </c>
      <c r="C409" s="347">
        <f>'Bond Portfolio'!AA423</f>
        <v>4.0475612762755908E-3</v>
      </c>
      <c r="D409" s="349"/>
      <c r="E409" s="349"/>
      <c r="F409" s="349"/>
      <c r="G409" s="349"/>
      <c r="H409" s="230"/>
      <c r="I409" s="39"/>
      <c r="J409" s="230"/>
    </row>
    <row r="410" spans="1:10">
      <c r="A410" s="247">
        <v>42543</v>
      </c>
      <c r="B410" s="347">
        <f>'VaR ES domestic stock'!R428</f>
        <v>-6.3803849940191407E-3</v>
      </c>
      <c r="C410" s="347">
        <f>'Bond Portfolio'!AA424</f>
        <v>-3.8167990511479566E-3</v>
      </c>
      <c r="D410" s="349"/>
      <c r="E410" s="349"/>
      <c r="F410" s="349"/>
      <c r="G410" s="349"/>
      <c r="H410" s="230"/>
      <c r="I410" s="39"/>
      <c r="J410" s="230"/>
    </row>
    <row r="411" spans="1:10">
      <c r="A411" s="247">
        <v>42542</v>
      </c>
      <c r="B411" s="347">
        <f>'VaR ES domestic stock'!R429</f>
        <v>8.4605378110658115E-4</v>
      </c>
      <c r="C411" s="347">
        <f>'Bond Portfolio'!AA425</f>
        <v>1.0577616659392941E-3</v>
      </c>
      <c r="D411" s="349"/>
      <c r="E411" s="349"/>
      <c r="F411" s="349"/>
      <c r="G411" s="349"/>
      <c r="H411" s="230"/>
      <c r="I411" s="39"/>
      <c r="J411" s="230"/>
    </row>
    <row r="412" spans="1:10">
      <c r="A412" s="247">
        <v>42541</v>
      </c>
      <c r="B412" s="347">
        <f>'VaR ES domestic stock'!R430</f>
        <v>4.2768440651112629E-3</v>
      </c>
      <c r="C412" s="347">
        <f>'Bond Portfolio'!AA426</f>
        <v>1.2243948537140614E-3</v>
      </c>
      <c r="D412" s="349"/>
      <c r="E412" s="349"/>
      <c r="F412" s="349"/>
      <c r="G412" s="349"/>
      <c r="H412" s="230"/>
      <c r="I412" s="39"/>
      <c r="J412" s="230"/>
    </row>
    <row r="413" spans="1:10">
      <c r="A413" s="247">
        <v>42538</v>
      </c>
      <c r="B413" s="347">
        <f>'VaR ES domestic stock'!R431</f>
        <v>-7.8835133834900036E-3</v>
      </c>
      <c r="C413" s="347">
        <f>'Bond Portfolio'!AA427</f>
        <v>-2.7878035025341585E-4</v>
      </c>
      <c r="D413" s="349"/>
      <c r="E413" s="349"/>
      <c r="F413" s="349"/>
      <c r="G413" s="349"/>
      <c r="H413" s="230"/>
      <c r="I413" s="39"/>
      <c r="J413" s="230"/>
    </row>
    <row r="414" spans="1:10">
      <c r="A414" s="247">
        <v>42537</v>
      </c>
      <c r="B414" s="347">
        <f>'VaR ES domestic stock'!R432</f>
        <v>-1.0330314633693782E-2</v>
      </c>
      <c r="C414" s="347">
        <f>'Bond Portfolio'!AA428</f>
        <v>4.8127409509455266E-3</v>
      </c>
      <c r="D414" s="349"/>
      <c r="E414" s="349"/>
      <c r="F414" s="349"/>
      <c r="G414" s="349"/>
      <c r="H414" s="230"/>
      <c r="I414" s="39"/>
      <c r="J414" s="230"/>
    </row>
    <row r="415" spans="1:10">
      <c r="A415" s="247">
        <v>42536</v>
      </c>
      <c r="B415" s="347">
        <f>'VaR ES domestic stock'!R433</f>
        <v>-1.1344286642577361E-2</v>
      </c>
      <c r="C415" s="347">
        <f>'Bond Portfolio'!AA429</f>
        <v>2.8936297025721203E-3</v>
      </c>
      <c r="D415" s="349"/>
      <c r="E415" s="349"/>
      <c r="F415" s="349"/>
      <c r="G415" s="349"/>
      <c r="H415" s="230"/>
      <c r="I415" s="39"/>
      <c r="J415" s="230"/>
    </row>
    <row r="416" spans="1:10">
      <c r="A416" s="247">
        <v>42535</v>
      </c>
      <c r="B416" s="347">
        <f>'VaR ES domestic stock'!R434</f>
        <v>-1.1940234310633842E-3</v>
      </c>
      <c r="C416" s="347">
        <f>'Bond Portfolio'!AA430</f>
        <v>-2.9228727176477953E-3</v>
      </c>
      <c r="D416" s="349"/>
      <c r="E416" s="349"/>
      <c r="F416" s="349"/>
      <c r="G416" s="349"/>
      <c r="H416" s="230"/>
      <c r="I416" s="39"/>
      <c r="J416" s="230"/>
    </row>
    <row r="417" spans="1:10">
      <c r="A417" s="247">
        <v>42534</v>
      </c>
      <c r="B417" s="347">
        <f>'VaR ES domestic stock'!R435</f>
        <v>-1.3544490516200438E-2</v>
      </c>
      <c r="C417" s="347">
        <f>'Bond Portfolio'!AA431</f>
        <v>-5.7239648547324773E-4</v>
      </c>
      <c r="D417" s="349"/>
      <c r="E417" s="349"/>
      <c r="F417" s="349"/>
      <c r="G417" s="349"/>
      <c r="H417" s="230"/>
      <c r="I417" s="39"/>
      <c r="J417" s="230"/>
    </row>
    <row r="418" spans="1:10">
      <c r="A418" s="247">
        <v>42531</v>
      </c>
      <c r="B418" s="347">
        <f>'VaR ES domestic stock'!R436</f>
        <v>2.688891658935755E-3</v>
      </c>
      <c r="C418" s="347">
        <f>'Bond Portfolio'!AA432</f>
        <v>-4.6201640389383902E-3</v>
      </c>
      <c r="D418" s="349"/>
      <c r="E418" s="349"/>
      <c r="F418" s="349"/>
      <c r="G418" s="349"/>
      <c r="H418" s="230"/>
      <c r="I418" s="39"/>
      <c r="J418" s="230"/>
    </row>
    <row r="419" spans="1:10">
      <c r="A419" s="247">
        <v>42530</v>
      </c>
      <c r="B419" s="347">
        <f>'VaR ES domestic stock'!R437</f>
        <v>3.8570959574526055E-3</v>
      </c>
      <c r="C419" s="347">
        <f>'Bond Portfolio'!AA433</f>
        <v>3.9557616223588887E-3</v>
      </c>
      <c r="D419" s="349"/>
      <c r="E419" s="349"/>
      <c r="F419" s="349"/>
      <c r="G419" s="349"/>
      <c r="H419" s="230"/>
      <c r="I419" s="39"/>
      <c r="J419" s="230"/>
    </row>
    <row r="420" spans="1:10">
      <c r="A420" s="247">
        <v>42529</v>
      </c>
      <c r="B420" s="347">
        <f>'VaR ES domestic stock'!R438</f>
        <v>-2.4069526537260138E-3</v>
      </c>
      <c r="C420" s="347">
        <f>'Bond Portfolio'!AA434</f>
        <v>-1.6008743225629507E-3</v>
      </c>
      <c r="D420" s="349"/>
      <c r="E420" s="349"/>
      <c r="F420" s="349"/>
      <c r="G420" s="349"/>
      <c r="H420" s="230"/>
      <c r="I420" s="39"/>
      <c r="J420" s="230"/>
    </row>
    <row r="421" spans="1:10">
      <c r="A421" s="247">
        <v>42528</v>
      </c>
      <c r="B421" s="347">
        <f>'VaR ES domestic stock'!R439</f>
        <v>-3.6380385788426614E-3</v>
      </c>
      <c r="C421" s="347">
        <f>'Bond Portfolio'!AA435</f>
        <v>1.3034534300306877E-3</v>
      </c>
      <c r="D421" s="349"/>
      <c r="E421" s="349"/>
      <c r="F421" s="349"/>
      <c r="G421" s="349"/>
      <c r="H421" s="230"/>
      <c r="I421" s="39"/>
      <c r="J421" s="230"/>
    </row>
    <row r="422" spans="1:10">
      <c r="A422" s="247">
        <v>42527</v>
      </c>
      <c r="B422" s="347">
        <f>'VaR ES domestic stock'!R440</f>
        <v>-9.4709292784098695E-4</v>
      </c>
      <c r="C422" s="347">
        <f>'Bond Portfolio'!AA436</f>
        <v>3.1534911984814062E-3</v>
      </c>
      <c r="D422" s="349"/>
      <c r="E422" s="349"/>
      <c r="F422" s="349"/>
      <c r="G422" s="349"/>
      <c r="H422" s="230"/>
      <c r="I422" s="39"/>
      <c r="J422" s="230"/>
    </row>
    <row r="423" spans="1:10">
      <c r="A423" s="247">
        <v>42524</v>
      </c>
      <c r="B423" s="347">
        <f>'VaR ES domestic stock'!R441</f>
        <v>-2.0614167656481455E-2</v>
      </c>
      <c r="C423" s="347">
        <f>'Bond Portfolio'!AA437</f>
        <v>6.9990371643400273E-3</v>
      </c>
      <c r="D423" s="349"/>
      <c r="E423" s="349"/>
      <c r="F423" s="349"/>
      <c r="G423" s="349"/>
      <c r="H423" s="230"/>
      <c r="I423" s="39"/>
      <c r="J423" s="230"/>
    </row>
    <row r="424" spans="1:10">
      <c r="A424" s="247">
        <v>42523</v>
      </c>
      <c r="B424" s="347">
        <f>'VaR ES domestic stock'!R442</f>
        <v>-1.2879275379880406E-2</v>
      </c>
      <c r="C424" s="347">
        <f>'Bond Portfolio'!AA438</f>
        <v>4.7313895355292068E-3</v>
      </c>
      <c r="D424" s="349"/>
      <c r="E424" s="349"/>
      <c r="F424" s="349"/>
      <c r="G424" s="349"/>
      <c r="H424" s="230"/>
      <c r="I424" s="39"/>
      <c r="J424" s="230"/>
    </row>
    <row r="425" spans="1:10">
      <c r="A425" s="247">
        <v>42522</v>
      </c>
      <c r="B425" s="347">
        <f>'VaR ES domestic stock'!R443</f>
        <v>-4.8775335839366116E-3</v>
      </c>
      <c r="C425" s="347">
        <f>'Bond Portfolio'!AA439</f>
        <v>-4.2949961777138945E-4</v>
      </c>
      <c r="D425" s="349"/>
      <c r="E425" s="349"/>
      <c r="F425" s="349"/>
      <c r="G425" s="349"/>
      <c r="H425" s="230"/>
      <c r="I425" s="39"/>
      <c r="J425" s="230"/>
    </row>
    <row r="426" spans="1:10">
      <c r="A426" s="247">
        <v>42521</v>
      </c>
      <c r="B426" s="347">
        <f>'VaR ES domestic stock'!R444</f>
        <v>1.3253567646968056E-2</v>
      </c>
      <c r="C426" s="347">
        <f>'Bond Portfolio'!AA440</f>
        <v>-5.8055772297344044E-3</v>
      </c>
      <c r="D426" s="349"/>
      <c r="E426" s="349"/>
      <c r="F426" s="349"/>
      <c r="G426" s="349"/>
      <c r="H426" s="230"/>
      <c r="I426" s="39"/>
      <c r="J426" s="230"/>
    </row>
    <row r="427" spans="1:10">
      <c r="A427" s="247">
        <v>42517</v>
      </c>
      <c r="B427" s="347">
        <f>'VaR ES domestic stock'!R445</f>
        <v>2.3953642724851678E-3</v>
      </c>
      <c r="C427" s="347">
        <f>'Bond Portfolio'!AA441</f>
        <v>6.829127109089228E-4</v>
      </c>
      <c r="D427" s="349"/>
      <c r="E427" s="349"/>
      <c r="F427" s="349"/>
      <c r="G427" s="349"/>
      <c r="H427" s="230"/>
      <c r="I427" s="39"/>
      <c r="J427" s="230"/>
    </row>
    <row r="428" spans="1:10">
      <c r="A428" s="247">
        <v>42516</v>
      </c>
      <c r="B428" s="347">
        <f>'VaR ES domestic stock'!R446</f>
        <v>1.0385014117318027E-2</v>
      </c>
      <c r="C428" s="347">
        <f>'Bond Portfolio'!AA442</f>
        <v>-1.1417180875966659E-3</v>
      </c>
      <c r="D428" s="349"/>
      <c r="E428" s="349"/>
      <c r="F428" s="349"/>
      <c r="G428" s="349"/>
      <c r="H428" s="230"/>
      <c r="I428" s="39"/>
      <c r="J428" s="230"/>
    </row>
    <row r="429" spans="1:10">
      <c r="A429" s="247">
        <v>42515</v>
      </c>
      <c r="B429" s="347">
        <f>'VaR ES domestic stock'!R447</f>
        <v>2.5170336489273869E-2</v>
      </c>
      <c r="C429" s="347">
        <f>'Bond Portfolio'!AA443</f>
        <v>-1.2995583754352724E-3</v>
      </c>
      <c r="D429" s="349"/>
      <c r="E429" s="349"/>
      <c r="F429" s="349"/>
      <c r="G429" s="349"/>
      <c r="H429" s="230"/>
      <c r="I429" s="39"/>
      <c r="J429" s="230"/>
    </row>
    <row r="430" spans="1:10">
      <c r="A430" s="247">
        <v>42514</v>
      </c>
      <c r="B430" s="347">
        <f>'VaR ES domestic stock'!R448</f>
        <v>1.6604704592016087E-2</v>
      </c>
      <c r="C430" s="347">
        <f>'Bond Portfolio'!AA444</f>
        <v>-8.3670142033487327E-4</v>
      </c>
      <c r="D430" s="349"/>
      <c r="E430" s="349"/>
      <c r="F430" s="349"/>
      <c r="G430" s="349"/>
      <c r="H430" s="230"/>
      <c r="I430" s="39"/>
      <c r="J430" s="230"/>
    </row>
    <row r="431" spans="1:10">
      <c r="A431" s="247">
        <v>42513</v>
      </c>
      <c r="B431" s="347">
        <f>'VaR ES domestic stock'!R449</f>
        <v>-1.3410674239954123E-2</v>
      </c>
      <c r="C431" s="347">
        <f>'Bond Portfolio'!AA445</f>
        <v>2.0093157730773914E-3</v>
      </c>
      <c r="D431" s="349"/>
      <c r="E431" s="349"/>
      <c r="F431" s="349"/>
      <c r="G431" s="349"/>
      <c r="H431" s="230"/>
      <c r="I431" s="39"/>
      <c r="J431" s="230"/>
    </row>
    <row r="432" spans="1:10">
      <c r="A432" s="247">
        <v>42510</v>
      </c>
      <c r="B432" s="347">
        <f>'VaR ES domestic stock'!R450</f>
        <v>1.4425511944860371E-2</v>
      </c>
      <c r="C432" s="347">
        <f>'Bond Portfolio'!AA446</f>
        <v>9.0010381593907951E-4</v>
      </c>
      <c r="D432" s="349"/>
      <c r="E432" s="349"/>
      <c r="F432" s="349"/>
      <c r="G432" s="349"/>
      <c r="H432" s="230"/>
      <c r="I432" s="39"/>
      <c r="J432" s="230"/>
    </row>
    <row r="433" spans="1:10">
      <c r="A433" s="247">
        <v>42509</v>
      </c>
      <c r="B433" s="347">
        <f>'VaR ES domestic stock'!R451</f>
        <v>2.4194256754976884E-3</v>
      </c>
      <c r="C433" s="347">
        <f>'Bond Portfolio'!AA447</f>
        <v>-1.4072071776048967E-3</v>
      </c>
      <c r="D433" s="349"/>
      <c r="E433" s="349"/>
      <c r="F433" s="349"/>
      <c r="G433" s="349"/>
      <c r="H433" s="230"/>
      <c r="I433" s="39"/>
      <c r="J433" s="230"/>
    </row>
    <row r="434" spans="1:10">
      <c r="A434" s="247">
        <v>42508</v>
      </c>
      <c r="B434" s="347">
        <f>'VaR ES domestic stock'!R452</f>
        <v>1.434132382344009E-2</v>
      </c>
      <c r="C434" s="347">
        <f>'Bond Portfolio'!AA448</f>
        <v>2.4903792745309961E-3</v>
      </c>
      <c r="D434" s="349"/>
      <c r="E434" s="349"/>
      <c r="F434" s="349"/>
      <c r="G434" s="349"/>
      <c r="H434" s="230"/>
      <c r="I434" s="39"/>
      <c r="J434" s="230"/>
    </row>
    <row r="435" spans="1:10">
      <c r="A435" s="247">
        <v>42507</v>
      </c>
      <c r="B435" s="347">
        <f>'VaR ES domestic stock'!R453</f>
        <v>8.2947397541782049E-3</v>
      </c>
      <c r="C435" s="347">
        <f>'Bond Portfolio'!AA449</f>
        <v>-3.962794574874029E-3</v>
      </c>
      <c r="D435" s="349"/>
      <c r="E435" s="349"/>
      <c r="F435" s="349"/>
      <c r="G435" s="349"/>
      <c r="H435" s="230"/>
      <c r="I435" s="39"/>
      <c r="J435" s="230"/>
    </row>
    <row r="436" spans="1:10">
      <c r="A436" s="247">
        <v>42506</v>
      </c>
      <c r="B436" s="347">
        <f>'VaR ES domestic stock'!R454</f>
        <v>2.5910592003415989E-2</v>
      </c>
      <c r="C436" s="347">
        <f>'Bond Portfolio'!AA450</f>
        <v>-1.8618743961448248E-3</v>
      </c>
      <c r="D436" s="349"/>
      <c r="E436" s="349"/>
      <c r="F436" s="349"/>
      <c r="G436" s="349"/>
      <c r="H436" s="230"/>
      <c r="I436" s="39"/>
      <c r="J436" s="230"/>
    </row>
    <row r="437" spans="1:10">
      <c r="A437" s="247">
        <v>42503</v>
      </c>
      <c r="B437" s="347">
        <f>'VaR ES domestic stock'!R455</f>
        <v>-2.3658291460743495E-3</v>
      </c>
      <c r="C437" s="347">
        <f>'Bond Portfolio'!AA451</f>
        <v>-8.1461280245365142E-4</v>
      </c>
      <c r="D437" s="349"/>
      <c r="E437" s="349"/>
      <c r="F437" s="349"/>
      <c r="G437" s="349"/>
      <c r="H437" s="230"/>
      <c r="I437" s="39"/>
      <c r="J437" s="230"/>
    </row>
    <row r="438" spans="1:10">
      <c r="A438" s="247">
        <v>42502</v>
      </c>
      <c r="B438" s="347">
        <f>'VaR ES domestic stock'!R456</f>
        <v>-1.595700998074432E-2</v>
      </c>
      <c r="C438" s="347">
        <f>'Bond Portfolio'!AA452</f>
        <v>4.0149113707310669E-4</v>
      </c>
      <c r="D438" s="349"/>
      <c r="E438" s="349"/>
      <c r="F438" s="349"/>
      <c r="G438" s="349"/>
      <c r="H438" s="230"/>
      <c r="I438" s="39"/>
      <c r="J438" s="230"/>
    </row>
    <row r="439" spans="1:10">
      <c r="A439" s="247">
        <v>42501</v>
      </c>
      <c r="B439" s="347">
        <f>'VaR ES domestic stock'!R457</f>
        <v>-4.6913661350088901E-3</v>
      </c>
      <c r="C439" s="347">
        <f>'Bond Portfolio'!AA453</f>
        <v>7.0000321889618355E-4</v>
      </c>
      <c r="D439" s="349"/>
      <c r="E439" s="349"/>
      <c r="F439" s="349"/>
      <c r="G439" s="349"/>
      <c r="H439" s="230"/>
      <c r="I439" s="39"/>
      <c r="J439" s="230"/>
    </row>
    <row r="440" spans="1:10">
      <c r="A440" s="247">
        <v>42500</v>
      </c>
      <c r="B440" s="347">
        <f>'VaR ES domestic stock'!R458</f>
        <v>3.1120571495506536E-4</v>
      </c>
      <c r="C440" s="347">
        <f>'Bond Portfolio'!AA454</f>
        <v>1.0628339798299802E-3</v>
      </c>
      <c r="D440" s="349"/>
      <c r="E440" s="349"/>
      <c r="F440" s="349"/>
      <c r="G440" s="349"/>
      <c r="H440" s="230"/>
      <c r="I440" s="39"/>
      <c r="J440" s="230"/>
    </row>
    <row r="441" spans="1:10">
      <c r="A441" s="247">
        <v>42499</v>
      </c>
      <c r="B441" s="347">
        <f>'VaR ES domestic stock'!R459</f>
        <v>-1.7987182015925508E-2</v>
      </c>
      <c r="C441" s="347">
        <f>'Bond Portfolio'!AA455</f>
        <v>5.3920757432897037E-3</v>
      </c>
      <c r="D441" s="349"/>
      <c r="E441" s="349"/>
      <c r="F441" s="349"/>
      <c r="G441" s="349"/>
      <c r="H441" s="230"/>
      <c r="I441" s="39"/>
      <c r="J441" s="230"/>
    </row>
    <row r="442" spans="1:10">
      <c r="A442" s="247">
        <v>42496</v>
      </c>
      <c r="B442" s="347">
        <f>'VaR ES domestic stock'!R460</f>
        <v>1.1657370835474488E-2</v>
      </c>
      <c r="C442" s="347">
        <f>'Bond Portfolio'!AA456</f>
        <v>-9.2295272016895691E-4</v>
      </c>
      <c r="D442" s="349"/>
      <c r="E442" s="349"/>
      <c r="F442" s="349"/>
      <c r="G442" s="349"/>
      <c r="H442" s="230"/>
      <c r="I442" s="39"/>
      <c r="J442" s="230"/>
    </row>
    <row r="443" spans="1:10">
      <c r="A443" s="247">
        <v>42495</v>
      </c>
      <c r="B443" s="347">
        <f>'VaR ES domestic stock'!R461</f>
        <v>-7.8761462700856835E-3</v>
      </c>
      <c r="C443" s="347">
        <f>'Bond Portfolio'!AA457</f>
        <v>1.2478500563635198E-3</v>
      </c>
      <c r="D443" s="349"/>
      <c r="E443" s="349"/>
      <c r="F443" s="349"/>
      <c r="G443" s="349"/>
      <c r="H443" s="230"/>
      <c r="I443" s="39"/>
      <c r="J443" s="230"/>
    </row>
    <row r="444" spans="1:10">
      <c r="A444" s="247">
        <v>42494</v>
      </c>
      <c r="B444" s="347">
        <f>'VaR ES domestic stock'!R462</f>
        <v>-2.003415387034773E-2</v>
      </c>
      <c r="C444" s="347">
        <f>'Bond Portfolio'!AA458</f>
        <v>1.4260651239750288E-3</v>
      </c>
      <c r="D444" s="349"/>
      <c r="E444" s="349"/>
      <c r="F444" s="349"/>
      <c r="G444" s="349"/>
      <c r="H444" s="230"/>
      <c r="I444" s="39"/>
      <c r="J444" s="230"/>
    </row>
    <row r="445" spans="1:10">
      <c r="A445" s="247">
        <v>42493</v>
      </c>
      <c r="B445" s="347">
        <f>'VaR ES domestic stock'!R463</f>
        <v>1.5163021907624885E-2</v>
      </c>
      <c r="C445" s="347">
        <f>'Bond Portfolio'!AA459</f>
        <v>-5.3195304366105978E-3</v>
      </c>
      <c r="D445" s="349"/>
      <c r="E445" s="349"/>
      <c r="F445" s="349"/>
      <c r="G445" s="349"/>
      <c r="H445" s="230"/>
      <c r="I445" s="39"/>
      <c r="J445" s="230"/>
    </row>
    <row r="446" spans="1:10">
      <c r="A446" s="247">
        <v>42492</v>
      </c>
      <c r="B446" s="347">
        <f>'VaR ES domestic stock'!R464</f>
        <v>5.8841494368223621E-3</v>
      </c>
      <c r="C446" s="347">
        <f>'Bond Portfolio'!AA460</f>
        <v>7.6001714687654598E-3</v>
      </c>
      <c r="D446" s="349"/>
      <c r="E446" s="349"/>
      <c r="F446" s="349"/>
      <c r="G446" s="349"/>
      <c r="H446" s="230"/>
      <c r="I446" s="39"/>
      <c r="J446" s="230"/>
    </row>
    <row r="447" spans="1:10">
      <c r="A447" s="247">
        <v>42489</v>
      </c>
      <c r="B447" s="347">
        <f>'VaR ES domestic stock'!R465</f>
        <v>-2.2214960302709488E-2</v>
      </c>
      <c r="C447" s="347">
        <f>'Bond Portfolio'!AA461</f>
        <v>7.0732370290269575E-3</v>
      </c>
      <c r="D447" s="349"/>
      <c r="E447" s="349"/>
      <c r="F447" s="349"/>
      <c r="G447" s="349"/>
      <c r="H447" s="230"/>
      <c r="I447" s="39"/>
      <c r="J447" s="230"/>
    </row>
    <row r="448" spans="1:10">
      <c r="A448" s="247">
        <v>42488</v>
      </c>
      <c r="B448" s="347">
        <f>'VaR ES domestic stock'!R466</f>
        <v>-3.1707071473904218E-2</v>
      </c>
      <c r="C448" s="347">
        <f>'Bond Portfolio'!AA462</f>
        <v>1.5461660695768042E-3</v>
      </c>
      <c r="D448" s="349"/>
      <c r="E448" s="349"/>
      <c r="F448" s="349"/>
      <c r="G448" s="349"/>
      <c r="H448" s="230"/>
      <c r="I448" s="39"/>
      <c r="J448" s="230"/>
    </row>
    <row r="449" spans="1:10">
      <c r="A449" s="247">
        <v>42487</v>
      </c>
      <c r="B449" s="347">
        <f>'VaR ES domestic stock'!R467</f>
        <v>-1.9691611399485255E-2</v>
      </c>
      <c r="C449" s="347">
        <f>'Bond Portfolio'!AA463</f>
        <v>-2.6802585536467305E-4</v>
      </c>
      <c r="D449" s="349"/>
      <c r="E449" s="349"/>
      <c r="F449" s="349"/>
      <c r="G449" s="349"/>
      <c r="H449" s="230"/>
      <c r="I449" s="39"/>
      <c r="J449" s="230"/>
    </row>
    <row r="450" spans="1:10">
      <c r="A450" s="247">
        <v>42486</v>
      </c>
      <c r="B450" s="347">
        <f>'VaR ES domestic stock'!R468</f>
        <v>-6.6599271466101246E-4</v>
      </c>
      <c r="C450" s="347">
        <f>'Bond Portfolio'!AA464</f>
        <v>-1.6920036475699396E-3</v>
      </c>
      <c r="D450" s="349"/>
      <c r="E450" s="349"/>
      <c r="F450" s="349"/>
      <c r="G450" s="349"/>
      <c r="H450" s="230"/>
      <c r="I450" s="39"/>
      <c r="J450" s="230"/>
    </row>
    <row r="451" spans="1:10">
      <c r="A451" s="247">
        <v>42485</v>
      </c>
      <c r="B451" s="347">
        <f>'VaR ES domestic stock'!R469</f>
        <v>1.1865826110792014E-3</v>
      </c>
      <c r="C451" s="347">
        <f>'Bond Portfolio'!AA465</f>
        <v>-1.5640137122198139E-3</v>
      </c>
      <c r="D451" s="349"/>
      <c r="E451" s="349"/>
      <c r="F451" s="349"/>
      <c r="G451" s="349"/>
      <c r="H451" s="230"/>
      <c r="I451" s="39"/>
      <c r="J451" s="230"/>
    </row>
    <row r="452" spans="1:10">
      <c r="A452" s="247">
        <v>42482</v>
      </c>
      <c r="B452" s="347">
        <f>'VaR ES domestic stock'!R470</f>
        <v>-1.4609007183904189E-2</v>
      </c>
      <c r="C452" s="347">
        <f>'Bond Portfolio'!AA466</f>
        <v>-2.3926548897456046E-3</v>
      </c>
      <c r="D452" s="349"/>
      <c r="E452" s="349"/>
      <c r="F452" s="349"/>
      <c r="G452" s="349"/>
      <c r="H452" s="230"/>
      <c r="I452" s="39"/>
      <c r="J452" s="230"/>
    </row>
    <row r="453" spans="1:10">
      <c r="A453" s="247">
        <v>42481</v>
      </c>
      <c r="B453" s="347">
        <f>'VaR ES domestic stock'!R471</f>
        <v>-4.4649754174264089E-3</v>
      </c>
      <c r="C453" s="347">
        <f>'Bond Portfolio'!AA467</f>
        <v>3.4633028485138162E-3</v>
      </c>
      <c r="D453" s="349"/>
      <c r="E453" s="349"/>
      <c r="F453" s="349"/>
      <c r="G453" s="349"/>
      <c r="H453" s="230"/>
      <c r="I453" s="39"/>
      <c r="J453" s="230"/>
    </row>
    <row r="454" spans="1:10">
      <c r="A454" s="247">
        <v>42480</v>
      </c>
      <c r="B454" s="347">
        <f>'VaR ES domestic stock'!R472</f>
        <v>-2.0254322558801798E-2</v>
      </c>
      <c r="C454" s="347">
        <f>'Bond Portfolio'!AA468</f>
        <v>2.5749319024401807E-3</v>
      </c>
      <c r="D454" s="349"/>
      <c r="E454" s="349"/>
      <c r="F454" s="349"/>
      <c r="G454" s="349"/>
      <c r="H454" s="230"/>
      <c r="I454" s="39"/>
      <c r="J454" s="230"/>
    </row>
    <row r="455" spans="1:10">
      <c r="A455" s="247">
        <v>42479</v>
      </c>
      <c r="B455" s="347">
        <f>'VaR ES domestic stock'!R473</f>
        <v>-1.4703918807434869E-2</v>
      </c>
      <c r="C455" s="347">
        <f>'Bond Portfolio'!AA469</f>
        <v>-4.1609496792593959E-4</v>
      </c>
      <c r="D455" s="349"/>
      <c r="E455" s="349"/>
      <c r="F455" s="349"/>
      <c r="G455" s="349"/>
      <c r="H455" s="230"/>
      <c r="I455" s="39"/>
      <c r="J455" s="230"/>
    </row>
    <row r="456" spans="1:10">
      <c r="A456" s="247">
        <v>42478</v>
      </c>
      <c r="B456" s="347">
        <f>'VaR ES domestic stock'!R474</f>
        <v>-5.575858404232515E-3</v>
      </c>
      <c r="C456" s="347">
        <f>'Bond Portfolio'!AA470</f>
        <v>-3.9161827286360307E-5</v>
      </c>
      <c r="D456" s="349"/>
      <c r="E456" s="349"/>
      <c r="F456" s="349"/>
      <c r="G456" s="349"/>
      <c r="H456" s="230"/>
      <c r="I456" s="39"/>
      <c r="J456" s="230"/>
    </row>
    <row r="457" spans="1:10">
      <c r="A457" s="247">
        <v>42475</v>
      </c>
      <c r="B457" s="347">
        <f>'VaR ES domestic stock'!R475</f>
        <v>6.3483543313444194E-3</v>
      </c>
      <c r="C457" s="347">
        <f>'Bond Portfolio'!AA471</f>
        <v>-3.9242323780097621E-4</v>
      </c>
      <c r="D457" s="349"/>
      <c r="E457" s="349"/>
      <c r="F457" s="349"/>
      <c r="G457" s="349"/>
      <c r="H457" s="230"/>
      <c r="I457" s="39"/>
      <c r="J457" s="230"/>
    </row>
    <row r="458" spans="1:10">
      <c r="A458" s="247">
        <v>42474</v>
      </c>
      <c r="B458" s="347">
        <f>'VaR ES domestic stock'!R476</f>
        <v>-8.6006042125025932E-3</v>
      </c>
      <c r="C458" s="347">
        <f>'Bond Portfolio'!AA472</f>
        <v>-2.1790631823643825E-3</v>
      </c>
      <c r="D458" s="349"/>
      <c r="E458" s="349"/>
      <c r="F458" s="349"/>
      <c r="G458" s="349"/>
      <c r="H458" s="230"/>
      <c r="I458" s="39"/>
      <c r="J458" s="230"/>
    </row>
    <row r="459" spans="1:10">
      <c r="A459" s="247">
        <v>42473</v>
      </c>
      <c r="B459" s="347">
        <f>'VaR ES domestic stock'!R477</f>
        <v>7.4568904043080817E-3</v>
      </c>
      <c r="C459" s="347">
        <f>'Bond Portfolio'!AA473</f>
        <v>6.8974816857259036E-4</v>
      </c>
      <c r="D459" s="349"/>
      <c r="E459" s="349"/>
      <c r="F459" s="349"/>
      <c r="G459" s="349"/>
      <c r="H459" s="230"/>
      <c r="I459" s="39"/>
      <c r="J459" s="230"/>
    </row>
    <row r="460" spans="1:10">
      <c r="A460" s="247">
        <v>42472</v>
      </c>
      <c r="B460" s="347">
        <f>'VaR ES domestic stock'!R478</f>
        <v>4.5681412516920929E-3</v>
      </c>
      <c r="C460" s="347">
        <f>'Bond Portfolio'!AA474</f>
        <v>2.2271228854846559E-3</v>
      </c>
      <c r="D460" s="349"/>
      <c r="E460" s="349"/>
      <c r="F460" s="349"/>
      <c r="G460" s="349"/>
      <c r="H460" s="230"/>
      <c r="I460" s="39"/>
      <c r="J460" s="230"/>
    </row>
    <row r="461" spans="1:10">
      <c r="A461" s="247">
        <v>42471</v>
      </c>
      <c r="B461" s="347">
        <f>'VaR ES domestic stock'!R479</f>
        <v>-1.1720326794427405E-2</v>
      </c>
      <c r="C461" s="347">
        <f>'Bond Portfolio'!AA475</f>
        <v>3.5159081722306862E-3</v>
      </c>
      <c r="D461" s="349"/>
      <c r="E461" s="349"/>
      <c r="F461" s="349"/>
      <c r="G461" s="349"/>
      <c r="H461" s="230"/>
      <c r="I461" s="39"/>
      <c r="J461" s="230"/>
    </row>
    <row r="462" spans="1:10">
      <c r="A462" s="247">
        <v>42468</v>
      </c>
      <c r="B462" s="347">
        <f>'VaR ES domestic stock'!R480</f>
        <v>-1.3623202406095979E-2</v>
      </c>
      <c r="C462" s="347">
        <f>'Bond Portfolio'!AA476</f>
        <v>-5.5602367079317094E-3</v>
      </c>
      <c r="D462" s="349"/>
      <c r="E462" s="349"/>
      <c r="F462" s="349"/>
      <c r="G462" s="349"/>
      <c r="H462" s="230"/>
      <c r="I462" s="39"/>
      <c r="J462" s="230"/>
    </row>
    <row r="463" spans="1:10">
      <c r="A463" s="247">
        <v>42467</v>
      </c>
      <c r="B463" s="347">
        <f>'VaR ES domestic stock'!R481</f>
        <v>-2.5004416927381028E-2</v>
      </c>
      <c r="C463" s="347">
        <f>'Bond Portfolio'!AA477</f>
        <v>1.4071134856403766E-3</v>
      </c>
      <c r="D463" s="349"/>
      <c r="E463" s="349"/>
      <c r="F463" s="349"/>
      <c r="G463" s="349"/>
      <c r="H463" s="230"/>
      <c r="I463" s="39"/>
      <c r="J463" s="230"/>
    </row>
    <row r="464" spans="1:10">
      <c r="A464" s="247">
        <v>42466</v>
      </c>
      <c r="B464" s="347">
        <f>'VaR ES domestic stock'!R482</f>
        <v>2.3155500658926666E-2</v>
      </c>
      <c r="C464" s="347">
        <f>'Bond Portfolio'!AA478</f>
        <v>-3.348210286268305E-3</v>
      </c>
      <c r="D464" s="349"/>
      <c r="E464" s="349"/>
      <c r="F464" s="349"/>
      <c r="G464" s="349"/>
      <c r="H464" s="230"/>
      <c r="I464" s="39"/>
      <c r="J464" s="230"/>
    </row>
    <row r="465" spans="1:10">
      <c r="A465" s="247">
        <v>42465</v>
      </c>
      <c r="B465" s="347">
        <f>'VaR ES domestic stock'!R483</f>
        <v>1.1325114983305306E-2</v>
      </c>
      <c r="C465" s="347">
        <f>'Bond Portfolio'!AA479</f>
        <v>-7.2301654903994539E-4</v>
      </c>
      <c r="D465" s="349"/>
      <c r="E465" s="349"/>
      <c r="F465" s="349"/>
      <c r="G465" s="349"/>
      <c r="H465" s="230"/>
      <c r="I465" s="39"/>
      <c r="J465" s="230"/>
    </row>
    <row r="466" spans="1:10">
      <c r="A466" s="247">
        <v>42464</v>
      </c>
      <c r="B466" s="347">
        <f>'VaR ES domestic stock'!R484</f>
        <v>1.0077204220776492E-2</v>
      </c>
      <c r="C466" s="347">
        <f>'Bond Portfolio'!AA480</f>
        <v>-2.1743612298044113E-3</v>
      </c>
      <c r="D466" s="349"/>
      <c r="E466" s="349"/>
      <c r="F466" s="349"/>
      <c r="G466" s="349"/>
      <c r="H466" s="230"/>
      <c r="I466" s="39"/>
      <c r="J466" s="230"/>
    </row>
    <row r="467" spans="1:10">
      <c r="A467" s="247">
        <v>42461</v>
      </c>
      <c r="B467" s="347">
        <f>'VaR ES domestic stock'!R485</f>
        <v>1.2885145453230407E-2</v>
      </c>
      <c r="C467" s="347">
        <f>'Bond Portfolio'!AA481</f>
        <v>8.4312983412404563E-4</v>
      </c>
      <c r="D467" s="349"/>
      <c r="E467" s="349"/>
      <c r="F467" s="349"/>
      <c r="G467" s="349"/>
      <c r="H467" s="230"/>
      <c r="I467" s="39"/>
      <c r="J467" s="230"/>
    </row>
    <row r="468" spans="1:10">
      <c r="A468" s="247">
        <v>42460</v>
      </c>
      <c r="B468" s="347">
        <f>'VaR ES domestic stock'!R486</f>
        <v>-1.6390492940333037E-2</v>
      </c>
      <c r="C468" s="347">
        <f>'Bond Portfolio'!AA482</f>
        <v>5.7196689509557697E-3</v>
      </c>
      <c r="D468" s="349"/>
      <c r="E468" s="349"/>
      <c r="F468" s="349"/>
      <c r="G468" s="349"/>
      <c r="H468" s="230"/>
      <c r="I468" s="39"/>
      <c r="J468" s="230"/>
    </row>
    <row r="469" spans="1:10">
      <c r="A469" s="247">
        <v>42459</v>
      </c>
      <c r="B469" s="347">
        <f>'VaR ES domestic stock'!R487</f>
        <v>1.0049679143860013E-2</v>
      </c>
      <c r="C469" s="347">
        <f>'Bond Portfolio'!AA483</f>
        <v>-1.9377223129041221E-3</v>
      </c>
      <c r="D469" s="349"/>
      <c r="E469" s="349"/>
      <c r="F469" s="349"/>
      <c r="G469" s="349"/>
      <c r="H469" s="230"/>
      <c r="I469" s="39"/>
      <c r="J469" s="230"/>
    </row>
    <row r="470" spans="1:10">
      <c r="A470" s="247">
        <v>42458</v>
      </c>
      <c r="B470" s="347">
        <f>'VaR ES domestic stock'!R488</f>
        <v>1.5488373363310992E-2</v>
      </c>
      <c r="C470" s="347">
        <f>'Bond Portfolio'!AA484</f>
        <v>-6.0308420713561794E-4</v>
      </c>
      <c r="D470" s="349"/>
      <c r="E470" s="349"/>
      <c r="F470" s="349"/>
      <c r="G470" s="349"/>
      <c r="H470" s="230"/>
      <c r="I470" s="39"/>
      <c r="J470" s="230"/>
    </row>
    <row r="471" spans="1:10">
      <c r="A471" s="247">
        <v>42457</v>
      </c>
      <c r="B471" s="347">
        <f>'VaR ES domestic stock'!R489</f>
        <v>-9.3793559714929753E-3</v>
      </c>
      <c r="C471" s="347">
        <f>'Bond Portfolio'!AA485</f>
        <v>3.1839568023759313E-3</v>
      </c>
      <c r="D471" s="349"/>
      <c r="E471" s="349"/>
      <c r="F471" s="349"/>
      <c r="G471" s="349"/>
      <c r="H471" s="230"/>
      <c r="I471" s="39"/>
      <c r="J471" s="230"/>
    </row>
    <row r="472" spans="1:10">
      <c r="A472" s="247">
        <v>42453</v>
      </c>
      <c r="B472" s="347">
        <f>'VaR ES domestic stock'!R490</f>
        <v>2.0303590049392552E-2</v>
      </c>
      <c r="C472" s="347">
        <f>'Bond Portfolio'!AA486</f>
        <v>-2.8289570634115746E-3</v>
      </c>
      <c r="D472" s="349"/>
      <c r="E472" s="349"/>
      <c r="F472" s="349"/>
      <c r="G472" s="349"/>
      <c r="H472" s="230"/>
      <c r="I472" s="39"/>
      <c r="J472" s="230"/>
    </row>
    <row r="473" spans="1:10">
      <c r="A473" s="247">
        <v>42452</v>
      </c>
      <c r="B473" s="347">
        <f>'VaR ES domestic stock'!R491</f>
        <v>-1.1998691420100441E-2</v>
      </c>
      <c r="C473" s="347">
        <f>'Bond Portfolio'!AA487</f>
        <v>-7.8487218104051903E-3</v>
      </c>
      <c r="D473" s="349"/>
      <c r="E473" s="349"/>
      <c r="F473" s="349"/>
      <c r="G473" s="349"/>
      <c r="H473" s="230"/>
      <c r="I473" s="39"/>
      <c r="J473" s="230"/>
    </row>
    <row r="474" spans="1:10">
      <c r="A474" s="247">
        <v>42451</v>
      </c>
      <c r="B474" s="347">
        <f>'VaR ES domestic stock'!R492</f>
        <v>-1.0628406669542812E-2</v>
      </c>
      <c r="C474" s="347">
        <f>'Bond Portfolio'!AA488</f>
        <v>-2.9639594584796036E-5</v>
      </c>
      <c r="D474" s="349"/>
      <c r="E474" s="349"/>
      <c r="F474" s="349"/>
      <c r="G474" s="349"/>
      <c r="H474" s="230"/>
      <c r="I474" s="39"/>
      <c r="J474" s="230"/>
    </row>
    <row r="475" spans="1:10">
      <c r="A475" s="247">
        <v>42450</v>
      </c>
      <c r="B475" s="347">
        <f>'VaR ES domestic stock'!R493</f>
        <v>7.1301647172925982E-3</v>
      </c>
      <c r="C475" s="347">
        <f>'Bond Portfolio'!AA489</f>
        <v>-1.8735868693574576E-3</v>
      </c>
      <c r="D475" s="349"/>
      <c r="E475" s="349"/>
      <c r="F475" s="349"/>
      <c r="G475" s="349"/>
      <c r="H475" s="230"/>
      <c r="I475" s="39"/>
      <c r="J475" s="230"/>
    </row>
    <row r="476" spans="1:10">
      <c r="A476" s="247">
        <v>42447</v>
      </c>
      <c r="B476" s="347">
        <f>'VaR ES domestic stock'!R494</f>
        <v>3.2700302776346845E-3</v>
      </c>
      <c r="C476" s="347">
        <f>'Bond Portfolio'!AA490</f>
        <v>5.4766604045486389E-3</v>
      </c>
      <c r="D476" s="349"/>
      <c r="E476" s="349"/>
      <c r="F476" s="349"/>
      <c r="G476" s="349"/>
      <c r="H476" s="230"/>
      <c r="I476" s="39"/>
      <c r="J476" s="230"/>
    </row>
    <row r="477" spans="1:10">
      <c r="A477" s="247">
        <v>42446</v>
      </c>
      <c r="B477" s="347">
        <f>'VaR ES domestic stock'!R495</f>
        <v>-2.4638907818279068E-2</v>
      </c>
      <c r="C477" s="347">
        <f>'Bond Portfolio'!AA491</f>
        <v>1.4221767272356356E-2</v>
      </c>
      <c r="D477" s="349"/>
      <c r="E477" s="349"/>
      <c r="F477" s="349"/>
      <c r="G477" s="349"/>
      <c r="H477" s="230"/>
      <c r="I477" s="39"/>
      <c r="J477" s="230"/>
    </row>
    <row r="478" spans="1:10">
      <c r="A478" s="247">
        <v>42445</v>
      </c>
      <c r="B478" s="347">
        <f>'VaR ES domestic stock'!R496</f>
        <v>8.4695473508815226E-3</v>
      </c>
      <c r="C478" s="347">
        <f>'Bond Portfolio'!AA492</f>
        <v>3.5634352260134339E-3</v>
      </c>
      <c r="D478" s="349"/>
      <c r="E478" s="349"/>
      <c r="F478" s="349"/>
      <c r="G478" s="349"/>
      <c r="H478" s="230"/>
      <c r="I478" s="39"/>
      <c r="J478" s="230"/>
    </row>
    <row r="479" spans="1:10">
      <c r="A479" s="247">
        <v>42444</v>
      </c>
      <c r="B479" s="347">
        <f>'VaR ES domestic stock'!R497</f>
        <v>1.6458435507825043E-2</v>
      </c>
      <c r="C479" s="347">
        <f>'Bond Portfolio'!AA493</f>
        <v>-4.5999283161534121E-3</v>
      </c>
      <c r="D479" s="349"/>
      <c r="E479" s="349"/>
      <c r="F479" s="349"/>
      <c r="G479" s="349"/>
      <c r="H479" s="230"/>
      <c r="I479" s="39"/>
      <c r="J479" s="230"/>
    </row>
    <row r="480" spans="1:10">
      <c r="A480" s="247">
        <v>42443</v>
      </c>
      <c r="B480" s="347">
        <f>'VaR ES domestic stock'!R498</f>
        <v>1.3194297163268054E-2</v>
      </c>
      <c r="C480" s="347">
        <f>'Bond Portfolio'!AA494</f>
        <v>-4.6940412077312033E-3</v>
      </c>
      <c r="D480" s="349"/>
      <c r="E480" s="349"/>
      <c r="F480" s="349"/>
      <c r="G480" s="349"/>
      <c r="H480" s="230"/>
      <c r="I480" s="39"/>
      <c r="J480" s="230"/>
    </row>
    <row r="481" spans="1:10">
      <c r="A481" s="247">
        <v>42440</v>
      </c>
      <c r="B481" s="347">
        <f>'VaR ES domestic stock'!R499</f>
        <v>3.1158809920990268E-4</v>
      </c>
      <c r="C481" s="347">
        <f>'Bond Portfolio'!AA495</f>
        <v>-1.7691116855331757E-3</v>
      </c>
      <c r="D481" s="349"/>
      <c r="E481" s="349"/>
      <c r="F481" s="349"/>
      <c r="G481" s="349"/>
      <c r="H481" s="230"/>
      <c r="I481" s="39"/>
      <c r="J481" s="230"/>
    </row>
    <row r="482" spans="1:10">
      <c r="A482" s="247">
        <v>42439</v>
      </c>
      <c r="B482" s="347">
        <f>'VaR ES domestic stock'!R500</f>
        <v>-1.9333196440831802E-2</v>
      </c>
      <c r="C482" s="347">
        <f>'Bond Portfolio'!AA496</f>
        <v>-2.6010155814562008E-3</v>
      </c>
      <c r="D482" s="349"/>
      <c r="E482" s="349"/>
      <c r="F482" s="349"/>
      <c r="G482" s="349"/>
      <c r="H482" s="230"/>
      <c r="I482" s="39"/>
      <c r="J482" s="230"/>
    </row>
    <row r="483" spans="1:10">
      <c r="A483" s="247">
        <v>42438</v>
      </c>
      <c r="B483" s="347">
        <f>'VaR ES domestic stock'!R501</f>
        <v>1.7465499025028877E-2</v>
      </c>
      <c r="C483" s="347">
        <f>'Bond Portfolio'!AA497</f>
        <v>-1.0207011123211096E-3</v>
      </c>
      <c r="D483" s="349"/>
      <c r="E483" s="349"/>
      <c r="F483" s="349"/>
      <c r="G483" s="349"/>
      <c r="H483" s="230"/>
      <c r="I483" s="39"/>
      <c r="J483" s="230"/>
    </row>
    <row r="484" spans="1:10">
      <c r="A484" s="247">
        <v>42437</v>
      </c>
      <c r="B484" s="347">
        <f>'VaR ES domestic stock'!R502</f>
        <v>-1.7331366619061275E-2</v>
      </c>
      <c r="C484" s="347">
        <f>'Bond Portfolio'!AA498</f>
        <v>1.0113204677240084E-3</v>
      </c>
      <c r="D484" s="349"/>
      <c r="E484" s="349"/>
      <c r="F484" s="349"/>
      <c r="G484" s="349"/>
      <c r="H484" s="230"/>
      <c r="I484" s="39"/>
      <c r="J484" s="230"/>
    </row>
    <row r="485" spans="1:10">
      <c r="A485" s="247">
        <v>42436</v>
      </c>
      <c r="B485" s="347">
        <f>'VaR ES domestic stock'!R503</f>
        <v>-2.2385391295231073E-2</v>
      </c>
      <c r="C485" s="347">
        <f>'Bond Portfolio'!AA499</f>
        <v>3.9726867872937888E-3</v>
      </c>
      <c r="D485" s="349"/>
      <c r="E485" s="349"/>
      <c r="F485" s="349"/>
      <c r="G485" s="349"/>
      <c r="H485" s="230"/>
      <c r="I485" s="39"/>
      <c r="J485" s="230"/>
    </row>
    <row r="486" spans="1:10">
      <c r="A486" s="247">
        <v>42433</v>
      </c>
      <c r="B486" s="347">
        <f>'VaR ES domestic stock'!R504</f>
        <v>1.3552327511513385E-2</v>
      </c>
      <c r="C486" s="347">
        <f>'Bond Portfolio'!AA500</f>
        <v>2.8388559847094541E-3</v>
      </c>
      <c r="D486" s="349"/>
      <c r="E486" s="349"/>
      <c r="F486" s="349"/>
      <c r="G486" s="349"/>
      <c r="H486" s="230"/>
      <c r="I486" s="39"/>
      <c r="J486" s="230"/>
    </row>
    <row r="487" spans="1:10">
      <c r="A487" s="247">
        <v>42432</v>
      </c>
      <c r="B487" s="347">
        <f>'VaR ES domestic stock'!R505</f>
        <v>5.9002014967379788E-3</v>
      </c>
      <c r="C487" s="347">
        <f>'Bond Portfolio'!AA501</f>
        <v>1.1360764805457002E-4</v>
      </c>
      <c r="D487" s="349"/>
      <c r="E487" s="349"/>
      <c r="F487" s="349"/>
      <c r="G487" s="349"/>
      <c r="H487" s="230"/>
      <c r="I487" s="39"/>
      <c r="J487" s="230"/>
    </row>
    <row r="488" spans="1:10">
      <c r="A488" s="247">
        <v>42431</v>
      </c>
      <c r="B488" s="347">
        <f>'VaR ES domestic stock'!R506</f>
        <v>-2.1249271144342143E-2</v>
      </c>
      <c r="C488" s="347">
        <f>'Bond Portfolio'!AA502</f>
        <v>1.244349970553249E-2</v>
      </c>
      <c r="D488" s="349"/>
      <c r="E488" s="349"/>
      <c r="F488" s="349"/>
      <c r="G488" s="349"/>
      <c r="H488" s="230"/>
      <c r="I488" s="39"/>
      <c r="J488" s="230"/>
    </row>
    <row r="489" spans="1:10">
      <c r="A489" s="247">
        <v>42430</v>
      </c>
      <c r="B489" s="347">
        <f>'VaR ES domestic stock'!R507</f>
        <v>3.2809773191135191E-2</v>
      </c>
      <c r="C489" s="347">
        <f>'Bond Portfolio'!AA503</f>
        <v>-1.4568340204612618E-4</v>
      </c>
      <c r="D489" s="349"/>
      <c r="E489" s="349"/>
      <c r="F489" s="349"/>
      <c r="G489" s="349"/>
      <c r="H489" s="230"/>
      <c r="I489" s="39"/>
      <c r="J489" s="230"/>
    </row>
    <row r="490" spans="1:10">
      <c r="A490" s="247">
        <v>42429</v>
      </c>
      <c r="B490" s="347">
        <f>'VaR ES domestic stock'!R508</f>
        <v>-1.6811726944838238E-2</v>
      </c>
      <c r="C490" s="347">
        <f>'Bond Portfolio'!AA504</f>
        <v>4.4334541245110159E-3</v>
      </c>
      <c r="D490" s="349"/>
      <c r="E490" s="349"/>
      <c r="F490" s="349"/>
      <c r="G490" s="349"/>
      <c r="H490" s="230"/>
      <c r="I490" s="39"/>
      <c r="J490" s="230"/>
    </row>
    <row r="491" spans="1:10">
      <c r="A491" s="247">
        <v>42426</v>
      </c>
      <c r="B491" s="347">
        <f>'VaR ES domestic stock'!R509</f>
        <v>-7.7487850656654091E-3</v>
      </c>
      <c r="C491" s="347">
        <f>'Bond Portfolio'!AA505</f>
        <v>8.9275847467338298E-3</v>
      </c>
      <c r="D491" s="349"/>
      <c r="E491" s="349"/>
      <c r="F491" s="349"/>
      <c r="G491" s="349"/>
      <c r="H491" s="230"/>
      <c r="I491" s="39"/>
      <c r="J491" s="230"/>
    </row>
    <row r="492" spans="1:10">
      <c r="A492" s="247">
        <v>42425</v>
      </c>
      <c r="B492" s="347">
        <f>'VaR ES domestic stock'!R510</f>
        <v>3.8033352088024414E-2</v>
      </c>
      <c r="C492" s="347">
        <f>'Bond Portfolio'!AA506</f>
        <v>-1.8508108293080472E-4</v>
      </c>
      <c r="D492" s="349"/>
      <c r="E492" s="349"/>
      <c r="F492" s="349"/>
      <c r="G492" s="349"/>
      <c r="H492" s="230"/>
      <c r="I492" s="39"/>
      <c r="J492" s="230"/>
    </row>
    <row r="493" spans="1:10">
      <c r="A493" s="247">
        <v>42424</v>
      </c>
      <c r="B493" s="347">
        <f>'VaR ES domestic stock'!R511</f>
        <v>-1.2259299572231262E-3</v>
      </c>
      <c r="C493" s="347">
        <f>'Bond Portfolio'!AA507</f>
        <v>2.4281171190587703E-3</v>
      </c>
      <c r="D493" s="349"/>
      <c r="E493" s="349"/>
      <c r="F493" s="349"/>
      <c r="G493" s="349"/>
      <c r="H493" s="230"/>
      <c r="I493" s="39"/>
      <c r="J493" s="230"/>
    </row>
    <row r="494" spans="1:10">
      <c r="A494" s="247">
        <v>42423</v>
      </c>
      <c r="B494" s="347">
        <f>'VaR ES domestic stock'!R512</f>
        <v>-2.0013389998739806E-2</v>
      </c>
      <c r="C494" s="347">
        <f>'Bond Portfolio'!AA508</f>
        <v>1.9979061927228869E-3</v>
      </c>
      <c r="D494" s="349"/>
      <c r="E494" s="349"/>
      <c r="F494" s="349"/>
      <c r="G494" s="349"/>
      <c r="H494" s="230"/>
      <c r="I494" s="39"/>
      <c r="J494" s="230"/>
    </row>
    <row r="495" spans="1:10">
      <c r="A495" s="247">
        <v>42422</v>
      </c>
      <c r="B495" s="347">
        <f>'VaR ES domestic stock'!R513</f>
        <v>4.7426231948424255E-2</v>
      </c>
      <c r="C495" s="347">
        <f>'Bond Portfolio'!AA509</f>
        <v>-7.5662670468334969E-4</v>
      </c>
      <c r="D495" s="349"/>
      <c r="E495" s="349"/>
      <c r="F495" s="349"/>
      <c r="G495" s="349"/>
      <c r="H495" s="230"/>
      <c r="I495" s="39"/>
      <c r="J495" s="230"/>
    </row>
    <row r="496" spans="1:10">
      <c r="A496" s="247">
        <v>42419</v>
      </c>
      <c r="B496" s="347">
        <f>'VaR ES domestic stock'!R514</f>
        <v>-2.5129708502332829E-2</v>
      </c>
      <c r="C496" s="347">
        <f>'Bond Portfolio'!AA510</f>
        <v>7.6005709776707508E-3</v>
      </c>
      <c r="D496" s="349"/>
      <c r="E496" s="349"/>
      <c r="F496" s="349"/>
      <c r="G496" s="349"/>
      <c r="H496" s="230"/>
      <c r="I496" s="39"/>
      <c r="J496" s="230"/>
    </row>
    <row r="497" spans="1:10">
      <c r="A497" s="247">
        <v>42418</v>
      </c>
      <c r="B497" s="347">
        <f>'VaR ES domestic stock'!R515</f>
        <v>-2.2037206922902387E-2</v>
      </c>
      <c r="C497" s="347">
        <f>'Bond Portfolio'!AA511</f>
        <v>3.3285377966005836E-3</v>
      </c>
      <c r="D497" s="349"/>
      <c r="E497" s="349"/>
      <c r="F497" s="349"/>
      <c r="G497" s="349"/>
      <c r="H497" s="230"/>
      <c r="I497" s="39"/>
      <c r="J497" s="230"/>
    </row>
    <row r="498" spans="1:10">
      <c r="A498" s="247">
        <v>42417</v>
      </c>
      <c r="B498" s="347">
        <f>'VaR ES domestic stock'!R516</f>
        <v>3.7718221813651191E-2</v>
      </c>
      <c r="C498" s="347">
        <f>'Bond Portfolio'!AA512</f>
        <v>-1.4781980501131775E-3</v>
      </c>
      <c r="D498" s="349"/>
      <c r="E498" s="349"/>
      <c r="F498" s="349"/>
      <c r="G498" s="349"/>
      <c r="H498" s="230"/>
      <c r="I498" s="39"/>
      <c r="J498" s="230"/>
    </row>
    <row r="499" spans="1:10">
      <c r="A499" s="247">
        <v>42416</v>
      </c>
      <c r="B499" s="347">
        <f>'VaR ES domestic stock'!R517</f>
        <v>-2.0211791513528032E-3</v>
      </c>
      <c r="C499" s="347">
        <f>'Bond Portfolio'!AA513</f>
        <v>4.2596503155969412E-3</v>
      </c>
      <c r="D499" s="349"/>
      <c r="E499" s="349"/>
      <c r="F499" s="349"/>
      <c r="G499" s="349"/>
      <c r="H499" s="230"/>
      <c r="I499" s="39"/>
      <c r="J499" s="230"/>
    </row>
    <row r="500" spans="1:10">
      <c r="A500" s="247">
        <v>42412</v>
      </c>
      <c r="B500" s="347">
        <f>'VaR ES domestic stock'!R518</f>
        <v>3.6191854293720518E-3</v>
      </c>
      <c r="C500" s="347">
        <f>'Bond Portfolio'!AA514</f>
        <v>2.0308411518317193E-3</v>
      </c>
      <c r="D500" s="349"/>
      <c r="E500" s="349"/>
      <c r="F500" s="349"/>
      <c r="G500" s="349"/>
      <c r="H500" s="230"/>
      <c r="I500" s="39"/>
      <c r="J500" s="230"/>
    </row>
    <row r="501" spans="1:10">
      <c r="A501" s="247">
        <v>42411</v>
      </c>
      <c r="B501" s="347">
        <f>'VaR ES domestic stock'!R519</f>
        <v>1.5643939329438774E-2</v>
      </c>
      <c r="C501" s="347">
        <f>'Bond Portfolio'!AA515</f>
        <v>-4.1074116895880586E-3</v>
      </c>
      <c r="D501" s="349"/>
      <c r="E501" s="349"/>
      <c r="F501" s="349"/>
      <c r="G501" s="349"/>
      <c r="H501" s="230"/>
      <c r="I501" s="39"/>
      <c r="J501" s="230"/>
    </row>
    <row r="502" spans="1:10">
      <c r="A502" s="247">
        <v>42410</v>
      </c>
      <c r="B502" s="347">
        <f>'VaR ES domestic stock'!R520</f>
        <v>-4.1627232058811577E-3</v>
      </c>
      <c r="C502" s="347">
        <f>'Bond Portfolio'!AA516</f>
        <v>5.7741391486820781E-3</v>
      </c>
      <c r="D502" s="349"/>
      <c r="E502" s="349"/>
      <c r="F502" s="349"/>
      <c r="G502" s="349"/>
      <c r="H502" s="230"/>
      <c r="I502" s="39"/>
      <c r="J502" s="230"/>
    </row>
    <row r="503" spans="1:10">
      <c r="A503" s="247">
        <v>42409</v>
      </c>
      <c r="B503" s="347">
        <f>'VaR ES domestic stock'!R521</f>
        <v>2.4744665802453006E-2</v>
      </c>
      <c r="C503" s="347">
        <f>'Bond Portfolio'!AA517</f>
        <v>-3.1706020378771127E-3</v>
      </c>
      <c r="D503" s="349"/>
      <c r="E503" s="349"/>
      <c r="F503" s="349"/>
      <c r="G503" s="349"/>
      <c r="H503" s="230"/>
      <c r="I503" s="39"/>
      <c r="J503" s="230"/>
    </row>
    <row r="504" spans="1:10">
      <c r="A504" s="247">
        <v>42408</v>
      </c>
      <c r="B504" s="347">
        <f>'VaR ES domestic stock'!R522</f>
        <v>-1.6562891047368057E-2</v>
      </c>
      <c r="C504" s="347">
        <f>'Bond Portfolio'!AA518</f>
        <v>-3.8691602958664806E-3</v>
      </c>
      <c r="D504" s="349"/>
      <c r="E504" s="349"/>
      <c r="F504" s="349"/>
      <c r="G504" s="349"/>
      <c r="H504" s="230"/>
      <c r="I504" s="39"/>
      <c r="J504" s="230"/>
    </row>
    <row r="505" spans="1:10">
      <c r="A505" s="247">
        <v>42405</v>
      </c>
      <c r="B505" s="347">
        <f>'VaR ES domestic stock'!R523</f>
        <v>-3.8528472896358835E-2</v>
      </c>
      <c r="C505" s="347">
        <f>'Bond Portfolio'!AA519</f>
        <v>-1.0268948064927619E-3</v>
      </c>
      <c r="D505" s="349"/>
      <c r="E505" s="349"/>
      <c r="F505" s="349"/>
      <c r="G505" s="349"/>
      <c r="H505" s="230"/>
      <c r="I505" s="39"/>
      <c r="J505" s="230"/>
    </row>
    <row r="506" spans="1:10">
      <c r="A506" s="247">
        <v>42404</v>
      </c>
      <c r="B506" s="347">
        <f>'VaR ES domestic stock'!R524</f>
        <v>-2.3449105898582713E-2</v>
      </c>
      <c r="C506" s="347">
        <f>'Bond Portfolio'!AA520</f>
        <v>7.4361553992321472E-3</v>
      </c>
      <c r="D506" s="349"/>
      <c r="E506" s="349"/>
      <c r="F506" s="349"/>
      <c r="G506" s="349"/>
      <c r="H506" s="230"/>
      <c r="I506" s="39"/>
      <c r="J506" s="230"/>
    </row>
    <row r="507" spans="1:10">
      <c r="A507" s="247">
        <v>42403</v>
      </c>
      <c r="B507" s="347">
        <f>'VaR ES domestic stock'!R525</f>
        <v>-1.6524648249689713E-2</v>
      </c>
      <c r="C507" s="347">
        <f>'Bond Portfolio'!AA521</f>
        <v>2.7384186012655576E-3</v>
      </c>
      <c r="D507" s="349"/>
      <c r="E507" s="349"/>
      <c r="F507" s="349"/>
      <c r="G507" s="349"/>
      <c r="H507" s="230"/>
      <c r="I507" s="39"/>
      <c r="J507" s="230"/>
    </row>
    <row r="508" spans="1:10">
      <c r="A508" s="247">
        <v>42402</v>
      </c>
      <c r="B508" s="347">
        <f>'VaR ES domestic stock'!R526</f>
        <v>-4.1813534804664666E-3</v>
      </c>
      <c r="C508" s="347">
        <f>'Bond Portfolio'!AA522</f>
        <v>-3.9187460225986737E-3</v>
      </c>
      <c r="D508" s="349"/>
      <c r="E508" s="349"/>
      <c r="F508" s="349"/>
      <c r="G508" s="349"/>
      <c r="H508" s="230"/>
      <c r="I508" s="39"/>
      <c r="J508" s="230"/>
    </row>
    <row r="509" spans="1:10">
      <c r="A509" s="247">
        <v>42401</v>
      </c>
      <c r="B509" s="230"/>
      <c r="C509" s="39"/>
      <c r="D509" s="230"/>
    </row>
  </sheetData>
  <mergeCells count="2">
    <mergeCell ref="B1:C1"/>
    <mergeCell ref="A1:A2"/>
  </mergeCells>
  <pageMargins left="0.7" right="0.7" top="0.75" bottom="0.75" header="0.3" footer="0.3"/>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C8863-B142-46EF-A786-3967B4872029}">
  <sheetPr>
    <outlinePr summaryBelow="0" summaryRight="0"/>
  </sheetPr>
  <dimension ref="A2:M33"/>
  <sheetViews>
    <sheetView workbookViewId="0">
      <selection activeCell="K16" sqref="K16:M16"/>
    </sheetView>
  </sheetViews>
  <sheetFormatPr defaultColWidth="14.42578125" defaultRowHeight="15" customHeight="1"/>
  <cols>
    <col min="1" max="16384" width="14.42578125" style="229"/>
  </cols>
  <sheetData>
    <row r="2" spans="2:13" ht="12.75">
      <c r="C2" s="308" t="s">
        <v>89</v>
      </c>
      <c r="D2" s="268"/>
      <c r="E2" s="268"/>
      <c r="F2" s="268"/>
      <c r="G2" s="268"/>
      <c r="H2" s="269"/>
    </row>
    <row r="3" spans="2:13" ht="12.75">
      <c r="C3" s="309" t="s">
        <v>90</v>
      </c>
      <c r="D3" s="289"/>
      <c r="E3" s="289"/>
      <c r="F3" s="289"/>
      <c r="G3" s="289"/>
      <c r="H3" s="283"/>
    </row>
    <row r="4" spans="2:13" ht="12.75">
      <c r="C4" s="284"/>
      <c r="D4" s="277"/>
      <c r="E4" s="277"/>
      <c r="F4" s="277"/>
      <c r="G4" s="277"/>
      <c r="H4" s="285"/>
    </row>
    <row r="5" spans="2:13" ht="12.75">
      <c r="C5" s="284"/>
      <c r="D5" s="277"/>
      <c r="E5" s="277"/>
      <c r="F5" s="277"/>
      <c r="G5" s="277"/>
      <c r="H5" s="285"/>
    </row>
    <row r="6" spans="2:13" ht="12.75">
      <c r="C6" s="284"/>
      <c r="D6" s="277"/>
      <c r="E6" s="277"/>
      <c r="F6" s="277"/>
      <c r="G6" s="277"/>
      <c r="H6" s="285"/>
    </row>
    <row r="7" spans="2:13" ht="12.75">
      <c r="C7" s="286"/>
      <c r="D7" s="274"/>
      <c r="E7" s="274"/>
      <c r="F7" s="274"/>
      <c r="G7" s="274"/>
      <c r="H7" s="287"/>
    </row>
    <row r="10" spans="2:13">
      <c r="B10" s="60" t="s">
        <v>91</v>
      </c>
      <c r="C10" s="61"/>
      <c r="D10" s="61"/>
      <c r="E10" s="62"/>
      <c r="F10" s="62"/>
      <c r="G10" s="62"/>
      <c r="H10" s="62"/>
      <c r="I10" s="63">
        <v>252</v>
      </c>
    </row>
    <row r="11" spans="2:13" ht="15.75" thickBot="1">
      <c r="B11" s="64" t="s">
        <v>92</v>
      </c>
      <c r="C11" s="65"/>
      <c r="D11" s="65"/>
      <c r="E11" s="66"/>
      <c r="F11" s="66"/>
      <c r="G11" s="66"/>
      <c r="H11" s="66"/>
      <c r="I11" s="67">
        <v>252</v>
      </c>
    </row>
    <row r="12" spans="2:13">
      <c r="B12" s="310" t="s">
        <v>93</v>
      </c>
      <c r="C12" s="269"/>
      <c r="D12" s="25">
        <v>0.01</v>
      </c>
      <c r="E12" s="69"/>
      <c r="F12" s="69"/>
      <c r="G12" s="69"/>
      <c r="H12" s="69"/>
      <c r="I12" s="69"/>
    </row>
    <row r="13" spans="2:13">
      <c r="B13" s="311" t="s">
        <v>94</v>
      </c>
      <c r="C13" s="269"/>
      <c r="D13" s="70">
        <v>0.05</v>
      </c>
      <c r="E13" s="69"/>
      <c r="F13" s="71" t="s">
        <v>107</v>
      </c>
      <c r="G13" s="69"/>
      <c r="H13" s="69"/>
      <c r="I13" s="69"/>
    </row>
    <row r="14" spans="2:13">
      <c r="B14" s="312" t="s">
        <v>95</v>
      </c>
      <c r="C14" s="269"/>
      <c r="D14" s="95">
        <f>'Stocks VaR and ES'!A278</f>
        <v>42767</v>
      </c>
      <c r="E14" s="69"/>
      <c r="F14" s="69"/>
      <c r="G14" s="69"/>
      <c r="H14" s="69"/>
      <c r="I14" s="73"/>
      <c r="J14" s="73"/>
      <c r="K14" s="73"/>
      <c r="L14" s="73"/>
      <c r="M14" s="73"/>
    </row>
    <row r="15" spans="2:13" ht="12.75">
      <c r="H15" s="2"/>
      <c r="I15" s="2"/>
    </row>
    <row r="16" spans="2:13">
      <c r="B16" s="315" t="s">
        <v>96</v>
      </c>
      <c r="C16" s="316"/>
      <c r="D16" s="316"/>
      <c r="E16" s="317" t="s">
        <v>208</v>
      </c>
      <c r="F16" s="317"/>
      <c r="G16" s="317"/>
      <c r="H16" s="319" t="s">
        <v>212</v>
      </c>
      <c r="I16" s="317"/>
      <c r="J16" s="317"/>
      <c r="K16" s="324" t="s">
        <v>97</v>
      </c>
      <c r="L16" s="325"/>
      <c r="M16" s="326"/>
    </row>
    <row r="17" spans="1:13" ht="15" customHeight="1">
      <c r="B17" s="318" t="s">
        <v>98</v>
      </c>
      <c r="C17" s="318"/>
      <c r="D17" s="318"/>
      <c r="E17" s="244" t="s">
        <v>209</v>
      </c>
      <c r="F17" s="244" t="s">
        <v>210</v>
      </c>
      <c r="G17" s="244" t="s">
        <v>211</v>
      </c>
      <c r="H17" s="244" t="s">
        <v>209</v>
      </c>
      <c r="I17" s="244" t="s">
        <v>210</v>
      </c>
      <c r="J17" s="244" t="s">
        <v>211</v>
      </c>
      <c r="K17" s="314" t="s">
        <v>221</v>
      </c>
      <c r="L17" s="314"/>
      <c r="M17" s="314"/>
    </row>
    <row r="18" spans="1:13" ht="36.75" customHeight="1">
      <c r="B18" s="318"/>
      <c r="C18" s="318"/>
      <c r="D18" s="318"/>
      <c r="E18" s="245">
        <f>SUM('Bond Portfolio'!Y19:Y271)</f>
        <v>0</v>
      </c>
      <c r="F18" s="245">
        <f>_xlfn.BINOM.INV($I$11,$D$12,$D$13)</f>
        <v>0</v>
      </c>
      <c r="G18" s="245">
        <f>_xlfn.BINOM.INV($I$11,$D$12,1-$D$13)</f>
        <v>5</v>
      </c>
      <c r="H18" s="246">
        <f>_xlfn.BINOM.DIST(E18,$I$11,D12,TRUE())</f>
        <v>7.9445451690554045E-2</v>
      </c>
      <c r="I18" s="246">
        <f>_xlfn.BINOM.DIST(F18,$I$11,D12,TRUE())</f>
        <v>7.9445451690554045E-2</v>
      </c>
      <c r="J18" s="246">
        <f>_xlfn.BINOM.DIST(G18,$I$11,D12,TRUE())</f>
        <v>0.95747748797560983</v>
      </c>
      <c r="K18" s="314"/>
      <c r="L18" s="314"/>
      <c r="M18" s="314"/>
    </row>
    <row r="19" spans="1:13" ht="12.75">
      <c r="H19" s="2"/>
    </row>
    <row r="20" spans="1:13" ht="12.75">
      <c r="B20" s="96"/>
      <c r="C20" s="234"/>
      <c r="D20" s="234"/>
      <c r="E20" s="234"/>
      <c r="F20" s="234"/>
      <c r="G20" s="234"/>
      <c r="H20" s="234"/>
      <c r="I20" s="234"/>
      <c r="J20" s="234"/>
    </row>
    <row r="21" spans="1:13" ht="12.75">
      <c r="A21" s="248"/>
      <c r="B21" s="328" t="s">
        <v>108</v>
      </c>
      <c r="C21" s="328"/>
      <c r="D21" s="328"/>
      <c r="E21" s="328"/>
      <c r="F21" s="328"/>
      <c r="G21" s="234"/>
      <c r="H21" s="234"/>
      <c r="I21" s="234"/>
      <c r="J21" s="234"/>
    </row>
    <row r="22" spans="1:13" ht="12.75" customHeight="1">
      <c r="A22" s="248"/>
      <c r="B22" s="330" t="s">
        <v>232</v>
      </c>
      <c r="C22" s="330"/>
      <c r="D22" s="330"/>
      <c r="E22" s="330"/>
      <c r="F22" s="330"/>
      <c r="G22" s="234"/>
      <c r="H22" s="234"/>
      <c r="I22" s="234"/>
      <c r="J22" s="234"/>
    </row>
    <row r="23" spans="1:13" ht="69.75" customHeight="1">
      <c r="A23" s="248"/>
      <c r="B23" s="330"/>
      <c r="C23" s="330"/>
      <c r="D23" s="330"/>
      <c r="E23" s="330"/>
      <c r="F23" s="330"/>
      <c r="G23" s="234"/>
      <c r="H23" s="234"/>
      <c r="I23" s="234"/>
      <c r="J23" s="234"/>
    </row>
    <row r="24" spans="1:13" ht="12.75">
      <c r="A24" s="248"/>
      <c r="B24" s="330"/>
      <c r="C24" s="330"/>
      <c r="D24" s="330"/>
      <c r="E24" s="330"/>
      <c r="F24" s="330"/>
      <c r="G24" s="249"/>
      <c r="H24" s="234"/>
      <c r="I24" s="234"/>
      <c r="J24" s="234"/>
    </row>
    <row r="25" spans="1:13" ht="12.75">
      <c r="A25" s="248"/>
      <c r="B25" s="330"/>
      <c r="C25" s="330"/>
      <c r="D25" s="330"/>
      <c r="E25" s="330"/>
      <c r="F25" s="330"/>
      <c r="G25" s="249"/>
      <c r="H25" s="234"/>
      <c r="I25" s="234"/>
      <c r="J25" s="234"/>
    </row>
    <row r="26" spans="1:13" ht="35.25" customHeight="1">
      <c r="A26" s="248"/>
      <c r="B26" s="330"/>
      <c r="C26" s="330"/>
      <c r="D26" s="330"/>
      <c r="E26" s="330"/>
      <c r="F26" s="330"/>
      <c r="G26" s="249"/>
      <c r="H26" s="234"/>
      <c r="I26" s="234"/>
      <c r="J26" s="234"/>
    </row>
    <row r="27" spans="1:13" ht="12.75">
      <c r="B27" s="234"/>
      <c r="C27" s="234"/>
      <c r="D27" s="234"/>
      <c r="E27" s="234"/>
      <c r="F27" s="234"/>
      <c r="G27" s="234"/>
      <c r="H27" s="234"/>
      <c r="I27" s="234"/>
      <c r="J27" s="234"/>
    </row>
    <row r="28" spans="1:13" ht="80.25" customHeight="1">
      <c r="B28" s="234"/>
      <c r="C28" s="234"/>
      <c r="D28" s="234"/>
      <c r="E28" s="234"/>
      <c r="F28" s="234"/>
      <c r="G28" s="234"/>
      <c r="H28" s="234"/>
      <c r="I28" s="234"/>
      <c r="J28" s="234"/>
    </row>
    <row r="30" spans="1:13" ht="78.75" customHeight="1">
      <c r="B30" s="128"/>
      <c r="C30" s="233"/>
      <c r="D30" s="233"/>
      <c r="E30" s="233"/>
      <c r="F30" s="233"/>
      <c r="G30" s="233"/>
      <c r="H30" s="233"/>
      <c r="I30" s="233"/>
      <c r="J30" s="233"/>
    </row>
    <row r="32" spans="1:13" ht="12.75">
      <c r="B32" s="228"/>
      <c r="C32" s="231"/>
      <c r="D32" s="231"/>
      <c r="E32" s="231"/>
      <c r="F32" s="231"/>
      <c r="G32" s="231"/>
      <c r="H32" s="231"/>
      <c r="I32" s="231"/>
    </row>
    <row r="33" spans="2:9" ht="12.75">
      <c r="B33" s="231"/>
      <c r="C33" s="231"/>
      <c r="D33" s="231"/>
      <c r="E33" s="231"/>
      <c r="F33" s="231"/>
      <c r="G33" s="231"/>
      <c r="H33" s="231"/>
      <c r="I33" s="231"/>
    </row>
  </sheetData>
  <mergeCells count="13">
    <mergeCell ref="K16:M16"/>
    <mergeCell ref="B17:D18"/>
    <mergeCell ref="K17:M18"/>
    <mergeCell ref="B21:F21"/>
    <mergeCell ref="B22:F26"/>
    <mergeCell ref="B16:D16"/>
    <mergeCell ref="E16:G16"/>
    <mergeCell ref="H16:J16"/>
    <mergeCell ref="C2:H2"/>
    <mergeCell ref="C3:H7"/>
    <mergeCell ref="B12:C12"/>
    <mergeCell ref="B13:C13"/>
    <mergeCell ref="B14:C14"/>
  </mergeCells>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18</vt:i4>
      </vt:variant>
    </vt:vector>
  </HeadingPairs>
  <TitlesOfParts>
    <vt:vector size="18" baseType="lpstr">
      <vt:lpstr>Overview</vt:lpstr>
      <vt:lpstr>Stocks</vt:lpstr>
      <vt:lpstr>Stocks VaR and ES</vt:lpstr>
      <vt:lpstr>S var_es_delta_normal</vt:lpstr>
      <vt:lpstr>VaR 110+ ES 110</vt:lpstr>
      <vt:lpstr>VaR1+ES+realized r</vt:lpstr>
      <vt:lpstr>Backtesting</vt:lpstr>
      <vt:lpstr>Currency</vt:lpstr>
      <vt:lpstr>Currency backtest</vt:lpstr>
      <vt:lpstr>Stocks domestic</vt:lpstr>
      <vt:lpstr>VaR ES domestic stock</vt:lpstr>
      <vt:lpstr>Bonds</vt:lpstr>
      <vt:lpstr>Yield curve</vt:lpstr>
      <vt:lpstr>Bond Portfolio</vt:lpstr>
      <vt:lpstr>Bonds graphs</vt:lpstr>
      <vt:lpstr>Backtesting bonds</vt:lpstr>
      <vt:lpstr>Overall portfolio</vt:lpstr>
      <vt:lpstr>Backtesting overall portfolio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Пользователь</cp:lastModifiedBy>
  <dcterms:modified xsi:type="dcterms:W3CDTF">2020-03-30T00:37:53Z</dcterms:modified>
</cp:coreProperties>
</file>